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2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4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5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6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7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8.xml" ContentType="application/vnd.openxmlformats-officedocument.drawing+xml"/>
  <Override PartName="/xl/charts/chart5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hoden\OneDrive - Texas A&amp;M University - Corpus Christi\Math 4385 Applied Modeling\Spring 2017\fish hatchery\"/>
    </mc:Choice>
  </mc:AlternateContent>
  <bookViews>
    <workbookView xWindow="240" yWindow="165" windowWidth="19320" windowHeight="9915" tabRatio="803" firstSheet="2" activeTab="7"/>
  </bookViews>
  <sheets>
    <sheet name="2001 to 2010 RDM" sheetId="1" r:id="rId1"/>
    <sheet name="2001 to 2010 SST" sheetId="2" r:id="rId2"/>
    <sheet name="2011 SST" sheetId="3" r:id="rId3"/>
    <sheet name="Sheet1" sheetId="4" r:id="rId4"/>
    <sheet name="SST scratch all data" sheetId="5" r:id="rId5"/>
    <sheet name="RDM scratch all data - unfed" sheetId="6" r:id="rId6"/>
    <sheet name="SST scratch high salinity" sheetId="7" r:id="rId7"/>
    <sheet name="RDM scratch high salinity" sheetId="8" r:id="rId8"/>
    <sheet name="Sheet3" sheetId="10" r:id="rId9"/>
    <sheet name="Sheet2" sheetId="9" r:id="rId10"/>
  </sheets>
  <calcPr calcId="162913"/>
</workbook>
</file>

<file path=xl/calcChain.xml><?xml version="1.0" encoding="utf-8"?>
<calcChain xmlns="http://schemas.openxmlformats.org/spreadsheetml/2006/main">
  <c r="Z3" i="8" l="1"/>
  <c r="Z4" i="8"/>
  <c r="Z6" i="8"/>
  <c r="Z5" i="8"/>
  <c r="Z7" i="8"/>
  <c r="Z8" i="8"/>
  <c r="Z9" i="8"/>
  <c r="Z12" i="8"/>
  <c r="Z11" i="8"/>
  <c r="Z14" i="8"/>
  <c r="Z13" i="8"/>
  <c r="Z15" i="8"/>
  <c r="Z10" i="8"/>
  <c r="Z16" i="8"/>
  <c r="Z17" i="8"/>
  <c r="Z21" i="8"/>
  <c r="Z20" i="8"/>
  <c r="Z19" i="8"/>
  <c r="Z18" i="8"/>
  <c r="Z23" i="8"/>
  <c r="Z27" i="8"/>
  <c r="Z22" i="8"/>
  <c r="Z24" i="8"/>
  <c r="Z25" i="8"/>
  <c r="Z26" i="8"/>
  <c r="Z33" i="8"/>
  <c r="Z39" i="8"/>
  <c r="Z41" i="8"/>
  <c r="Z37" i="8"/>
  <c r="Z38" i="8"/>
  <c r="Z34" i="8"/>
  <c r="Z28" i="8"/>
  <c r="Z29" i="8"/>
  <c r="Z40" i="8"/>
  <c r="Z30" i="8"/>
  <c r="Z35" i="8"/>
  <c r="Z36" i="8"/>
  <c r="Z31" i="8"/>
  <c r="Z32" i="8"/>
  <c r="Z42" i="8"/>
  <c r="Z43" i="8"/>
  <c r="Z44" i="8"/>
  <c r="Z45" i="8"/>
  <c r="Z46" i="8"/>
  <c r="Z49" i="8"/>
  <c r="Z48" i="8"/>
  <c r="Z51" i="8"/>
  <c r="Z47" i="8"/>
  <c r="Z50" i="8"/>
  <c r="Z52" i="8"/>
  <c r="Z54" i="8"/>
  <c r="Z53" i="8"/>
  <c r="Z59" i="8"/>
  <c r="Z55" i="8"/>
  <c r="Z58" i="8"/>
  <c r="Z56" i="8"/>
  <c r="Z60" i="8"/>
  <c r="Z57" i="8"/>
  <c r="Z61" i="8"/>
  <c r="Z92" i="8"/>
  <c r="Z62" i="8"/>
  <c r="Z75" i="8"/>
  <c r="Z66" i="8"/>
  <c r="Z71" i="8"/>
  <c r="Z72" i="8"/>
  <c r="Z82" i="8"/>
  <c r="Z63" i="8"/>
  <c r="Z67" i="8"/>
  <c r="Z73" i="8"/>
  <c r="Z85" i="8"/>
  <c r="Z83" i="8"/>
  <c r="Z78" i="8"/>
  <c r="Z74" i="8"/>
  <c r="Z68" i="8"/>
  <c r="Z64" i="8"/>
  <c r="Z84" i="8"/>
  <c r="Z76" i="8"/>
  <c r="Z89" i="8"/>
  <c r="Z91" i="8"/>
  <c r="Z86" i="8"/>
  <c r="Z69" i="8"/>
  <c r="Z77" i="8"/>
  <c r="Z79" i="8"/>
  <c r="Z80" i="8"/>
  <c r="Z81" i="8"/>
  <c r="Z70" i="8"/>
  <c r="Z90" i="8"/>
  <c r="Z65" i="8"/>
  <c r="Z93" i="8"/>
  <c r="Z87" i="8"/>
  <c r="Z94" i="8"/>
  <c r="Z95" i="8"/>
  <c r="Z88" i="8"/>
  <c r="Z100" i="8"/>
  <c r="Z101" i="8"/>
  <c r="Z102" i="8"/>
  <c r="Z113" i="8"/>
  <c r="Z96" i="8"/>
  <c r="Z108" i="8"/>
  <c r="Z109" i="8"/>
  <c r="Z103" i="8"/>
  <c r="Z97" i="8"/>
  <c r="Z114" i="8"/>
  <c r="Z115" i="8"/>
  <c r="Z105" i="8"/>
  <c r="Z106" i="8"/>
  <c r="Z104" i="8"/>
  <c r="Z110" i="8"/>
  <c r="Z112" i="8"/>
  <c r="Z111" i="8"/>
  <c r="Z117" i="8"/>
  <c r="Z98" i="8"/>
  <c r="Z99" i="8"/>
  <c r="Z107" i="8"/>
  <c r="Z116" i="8"/>
  <c r="Z118" i="8"/>
  <c r="Z119" i="8"/>
  <c r="Z124" i="8"/>
  <c r="Z127" i="8"/>
  <c r="Z128" i="8"/>
  <c r="Z125" i="8"/>
  <c r="Z129" i="8"/>
  <c r="Z133" i="8"/>
  <c r="Z130" i="8"/>
  <c r="Z123" i="8"/>
  <c r="Z120" i="8"/>
  <c r="Z126" i="8"/>
  <c r="Z131" i="8"/>
  <c r="Z132" i="8"/>
  <c r="Z121" i="8"/>
  <c r="Z122" i="8"/>
  <c r="Z141" i="8"/>
  <c r="Z134" i="8"/>
  <c r="Z147" i="8"/>
  <c r="Z139" i="8"/>
  <c r="Z135" i="8"/>
  <c r="Z150" i="8"/>
  <c r="Z148" i="8"/>
  <c r="Z140" i="8"/>
  <c r="Z151" i="8"/>
  <c r="Z137" i="8"/>
  <c r="Z136" i="8"/>
  <c r="Z142" i="8"/>
  <c r="Z143" i="8"/>
  <c r="Z144" i="8"/>
  <c r="Z149" i="8"/>
  <c r="Z138" i="8"/>
  <c r="Z145" i="8"/>
  <c r="Z146" i="8"/>
  <c r="Z157" i="8"/>
  <c r="Z153" i="8"/>
  <c r="Z161" i="8"/>
  <c r="Z158" i="8"/>
  <c r="Z156" i="8"/>
  <c r="Z165" i="8"/>
  <c r="Z154" i="8"/>
  <c r="Z163" i="8"/>
  <c r="Z159" i="8"/>
  <c r="Z167" i="8"/>
  <c r="Z164" i="8"/>
  <c r="Z152" i="8"/>
  <c r="Z155" i="8"/>
  <c r="Z169" i="8"/>
  <c r="Z160" i="8"/>
  <c r="Z162" i="8"/>
  <c r="Z168" i="8"/>
  <c r="Z166" i="8"/>
  <c r="Z195" i="8"/>
  <c r="Z172" i="8"/>
  <c r="Z198" i="8"/>
  <c r="Z170" i="8"/>
  <c r="Z179" i="8"/>
  <c r="Z188" i="8"/>
  <c r="Z180" i="8"/>
  <c r="Z181" i="8"/>
  <c r="Z182" i="8"/>
  <c r="Z174" i="8"/>
  <c r="Z173" i="8"/>
  <c r="Z175" i="8"/>
  <c r="Z176" i="8"/>
  <c r="Z191" i="8"/>
  <c r="Z201" i="8"/>
  <c r="Z192" i="8"/>
  <c r="Z183" i="8"/>
  <c r="Z209" i="8"/>
  <c r="Z193" i="8"/>
  <c r="Z177" i="8"/>
  <c r="Z211" i="8"/>
  <c r="Z189" i="8"/>
  <c r="Z184" i="8"/>
  <c r="Z178" i="8"/>
  <c r="Z206" i="8"/>
  <c r="Z194" i="8"/>
  <c r="Z199" i="8"/>
  <c r="Z200" i="8"/>
  <c r="Z185" i="8"/>
  <c r="Z196" i="8"/>
  <c r="Z197" i="8"/>
  <c r="Z171" i="8"/>
  <c r="Z210" i="8"/>
  <c r="Z207" i="8"/>
  <c r="Z190" i="8"/>
  <c r="Z186" i="8"/>
  <c r="Z187" i="8"/>
  <c r="Z202" i="8"/>
  <c r="Z208" i="8"/>
  <c r="Z203" i="8"/>
  <c r="Z204" i="8"/>
  <c r="Z205" i="8"/>
  <c r="Z216" i="8"/>
  <c r="Z224" i="8"/>
  <c r="Z212" i="8"/>
  <c r="Z226" i="8"/>
  <c r="Z217" i="8"/>
  <c r="Z218" i="8"/>
  <c r="Z219" i="8"/>
  <c r="Z213" i="8"/>
  <c r="Z214" i="8"/>
  <c r="Z232" i="8"/>
  <c r="Z221" i="8"/>
  <c r="Z235" i="8"/>
  <c r="Z230" i="8"/>
  <c r="Z220" i="8"/>
  <c r="Z237" i="8"/>
  <c r="Z215" i="8"/>
  <c r="Z223" i="8"/>
  <c r="Z229" i="8"/>
  <c r="Z231" i="8"/>
  <c r="Z227" i="8"/>
  <c r="Z228" i="8"/>
  <c r="Z233" i="8"/>
  <c r="Z222" i="8"/>
  <c r="Z225" i="8"/>
  <c r="Z236" i="8"/>
  <c r="Z234" i="8"/>
  <c r="Z242" i="8"/>
  <c r="Z254" i="8"/>
  <c r="Z249" i="8"/>
  <c r="Z246" i="8"/>
  <c r="Z240" i="8"/>
  <c r="Z238" i="8"/>
  <c r="Z241" i="8"/>
  <c r="Z247" i="8"/>
  <c r="Z248" i="8"/>
  <c r="Z244" i="8"/>
  <c r="Z245" i="8"/>
  <c r="Z251" i="8"/>
  <c r="Z252" i="8"/>
  <c r="Z253" i="8"/>
  <c r="Z239" i="8"/>
  <c r="Z256" i="8"/>
  <c r="Z243" i="8"/>
  <c r="Z255" i="8"/>
  <c r="Z250" i="8"/>
  <c r="Z266" i="8"/>
  <c r="Z260" i="8"/>
  <c r="Z274" i="8"/>
  <c r="Z267" i="8"/>
  <c r="Z268" i="8"/>
  <c r="Z261" i="8"/>
  <c r="Z262" i="8"/>
  <c r="Z269" i="8"/>
  <c r="Z278" i="8"/>
  <c r="Z285" i="8"/>
  <c r="Z286" i="8"/>
  <c r="Z270" i="8"/>
  <c r="Z275" i="8"/>
  <c r="Z276" i="8"/>
  <c r="Z277" i="8"/>
  <c r="Z279" i="8"/>
  <c r="Z287" i="8"/>
  <c r="Z284" i="8"/>
  <c r="Z283" i="8"/>
  <c r="Z272" i="8"/>
  <c r="Z263" i="8"/>
  <c r="Z271" i="8"/>
  <c r="Z258" i="8"/>
  <c r="Z259" i="8"/>
  <c r="Z257" i="8"/>
  <c r="Z280" i="8"/>
  <c r="Z264" i="8"/>
  <c r="Z282" i="8"/>
  <c r="Z281" i="8"/>
  <c r="Z273" i="8"/>
  <c r="Z265" i="8"/>
  <c r="Z290" i="8"/>
  <c r="Z295" i="8"/>
  <c r="Z293" i="8"/>
  <c r="Z298" i="8"/>
  <c r="Z294" i="8"/>
  <c r="Z291" i="8"/>
  <c r="Z292" i="8"/>
  <c r="Z288" i="8"/>
  <c r="Z300" i="8"/>
  <c r="Z297" i="8"/>
  <c r="Z296" i="8"/>
  <c r="Z289" i="8"/>
  <c r="Z302" i="8"/>
  <c r="Z299" i="8"/>
  <c r="Z301" i="8"/>
  <c r="Z305" i="8"/>
  <c r="Z312" i="8"/>
  <c r="Z306" i="8"/>
  <c r="Z307" i="8"/>
  <c r="Z308" i="8"/>
  <c r="Z324" i="8"/>
  <c r="Z337" i="8"/>
  <c r="Z340" i="8"/>
  <c r="Z348" i="8"/>
  <c r="Z349" i="8"/>
  <c r="Z325" i="8"/>
  <c r="Z309" i="8"/>
  <c r="Z326" i="8"/>
  <c r="Z350" i="8"/>
  <c r="Z310" i="8"/>
  <c r="Z313" i="8"/>
  <c r="Z311" i="8"/>
  <c r="Z317" i="8"/>
  <c r="Z304" i="8"/>
  <c r="Z338" i="8"/>
  <c r="Z318" i="8"/>
  <c r="Z314" i="8"/>
  <c r="Z327" i="8"/>
  <c r="Z341" i="8"/>
  <c r="Z344" i="8"/>
  <c r="Z328" i="8"/>
  <c r="Z329" i="8"/>
  <c r="Z332" i="8"/>
  <c r="Z330" i="8"/>
  <c r="Z342" i="8"/>
  <c r="Z333" i="8"/>
  <c r="Z319" i="8"/>
  <c r="Z347" i="8"/>
  <c r="Z331" i="8"/>
  <c r="Z320" i="8"/>
  <c r="Z315" i="8"/>
  <c r="Z345" i="8"/>
  <c r="Z334" i="8"/>
  <c r="Z322" i="8"/>
  <c r="Z316" i="8"/>
  <c r="Z321" i="8"/>
  <c r="Z303" i="8"/>
  <c r="Z323" i="8"/>
  <c r="Z335" i="8"/>
  <c r="Z336" i="8"/>
  <c r="Z346" i="8"/>
  <c r="Z339" i="8"/>
  <c r="Z343" i="8"/>
  <c r="Z352" i="8"/>
  <c r="Z351" i="8"/>
  <c r="Z353" i="8"/>
  <c r="Z354" i="8"/>
  <c r="Z359" i="8"/>
  <c r="Z357" i="8"/>
  <c r="Z356" i="8"/>
  <c r="Z355" i="8"/>
  <c r="Z358" i="8"/>
  <c r="Z373" i="8"/>
  <c r="Z368" i="8"/>
  <c r="Z364" i="8"/>
  <c r="Z361" i="8"/>
  <c r="Z360" i="8"/>
  <c r="Z374" i="8"/>
  <c r="Z379" i="8"/>
  <c r="Z362" i="8"/>
  <c r="Z378" i="8"/>
  <c r="Z375" i="8"/>
  <c r="Z370" i="8"/>
  <c r="Z371" i="8"/>
  <c r="Z376" i="8"/>
  <c r="Z377" i="8"/>
  <c r="Z380" i="8"/>
  <c r="Z365" i="8"/>
  <c r="Z366" i="8"/>
  <c r="Z369" i="8"/>
  <c r="Z367" i="8"/>
  <c r="Z363" i="8"/>
  <c r="Z372" i="8"/>
  <c r="Z386" i="8"/>
  <c r="Z381" i="8"/>
  <c r="Z388" i="8"/>
  <c r="Z383" i="8"/>
  <c r="Z393" i="8"/>
  <c r="Z389" i="8"/>
  <c r="Z394" i="8"/>
  <c r="Z387" i="8"/>
  <c r="Z392" i="8"/>
  <c r="Z384" i="8"/>
  <c r="Z382" i="8"/>
  <c r="Z385" i="8"/>
  <c r="Z391" i="8"/>
  <c r="Z390" i="8"/>
  <c r="Z396" i="8"/>
  <c r="Z397" i="8"/>
  <c r="Z398" i="8"/>
  <c r="Z399" i="8"/>
  <c r="Z407" i="8"/>
  <c r="Z411" i="8"/>
  <c r="Z410" i="8"/>
  <c r="Z401" i="8"/>
  <c r="Z395" i="8"/>
  <c r="Z400" i="8"/>
  <c r="Z408" i="8"/>
  <c r="Z405" i="8"/>
  <c r="Z404" i="8"/>
  <c r="Z409" i="8"/>
  <c r="Z403" i="8"/>
  <c r="Z402" i="8"/>
  <c r="Z406" i="8"/>
  <c r="Z416" i="8"/>
  <c r="Z443" i="8"/>
  <c r="Z417" i="8"/>
  <c r="Z423" i="8"/>
  <c r="Z424" i="8"/>
  <c r="Z418" i="8"/>
  <c r="Z433" i="8"/>
  <c r="Z430" i="8"/>
  <c r="Z425" i="8"/>
  <c r="Z413" i="8"/>
  <c r="Z419" i="8"/>
  <c r="Z426" i="8"/>
  <c r="Z414" i="8"/>
  <c r="Z420" i="8"/>
  <c r="Z427" i="8"/>
  <c r="Z428" i="8"/>
  <c r="Z434" i="8"/>
  <c r="Z435" i="8"/>
  <c r="Z436" i="8"/>
  <c r="Z432" i="8"/>
  <c r="Z429" i="8"/>
  <c r="Z415" i="8"/>
  <c r="Z431" i="8"/>
  <c r="Z441" i="8"/>
  <c r="Z437" i="8"/>
  <c r="Z438" i="8"/>
  <c r="Z421" i="8"/>
  <c r="Z439" i="8"/>
  <c r="Z422" i="8"/>
  <c r="Z412" i="8"/>
  <c r="Z442" i="8"/>
  <c r="Z440" i="8"/>
  <c r="Z451" i="8"/>
  <c r="Z444" i="8"/>
  <c r="Z446" i="8"/>
  <c r="Z455" i="8"/>
  <c r="Z458" i="8"/>
  <c r="Z447" i="8"/>
  <c r="Z452" i="8"/>
  <c r="Z463" i="8"/>
  <c r="Z453" i="8"/>
  <c r="Z456" i="8"/>
  <c r="Z454" i="8"/>
  <c r="Z457" i="8"/>
  <c r="Z460" i="8"/>
  <c r="Z448" i="8"/>
  <c r="Z449" i="8"/>
  <c r="Z445" i="8"/>
  <c r="Z461" i="8"/>
  <c r="Z462" i="8"/>
  <c r="Z459" i="8"/>
  <c r="Z450" i="8"/>
  <c r="Z468" i="8"/>
  <c r="Z469" i="8"/>
  <c r="Z471" i="8"/>
  <c r="Z466" i="8"/>
  <c r="Z467" i="8"/>
  <c r="Z470" i="8"/>
  <c r="Z465" i="8"/>
  <c r="Z464" i="8"/>
  <c r="Z472" i="8"/>
  <c r="Z483" i="8"/>
  <c r="Z473" i="8"/>
  <c r="Z475" i="8"/>
  <c r="Z485" i="8"/>
  <c r="Z474" i="8"/>
  <c r="Z480" i="8"/>
  <c r="Z476" i="8"/>
  <c r="Z477" i="8"/>
  <c r="Z478" i="8"/>
  <c r="Z481" i="8"/>
  <c r="Z484" i="8"/>
  <c r="Z482" i="8"/>
  <c r="Z479" i="8"/>
  <c r="Z486" i="8"/>
  <c r="Z487" i="8"/>
  <c r="Z489" i="8"/>
  <c r="Z491" i="8"/>
  <c r="Z492" i="8"/>
  <c r="Z488" i="8"/>
  <c r="Z490" i="8"/>
  <c r="Z503" i="8"/>
  <c r="Z498" i="8"/>
  <c r="Z504" i="8"/>
  <c r="Z501" i="8"/>
  <c r="Z495" i="8"/>
  <c r="Z502" i="8"/>
  <c r="Z499" i="8"/>
  <c r="Z493" i="8"/>
  <c r="Z505" i="8"/>
  <c r="Z494" i="8"/>
  <c r="Z496" i="8"/>
  <c r="Z510" i="8"/>
  <c r="Z497" i="8"/>
  <c r="Z506" i="8"/>
  <c r="Z500" i="8"/>
  <c r="Z509" i="8"/>
  <c r="Z507" i="8"/>
  <c r="Z508" i="8"/>
  <c r="Z511" i="8"/>
  <c r="Z512" i="8"/>
  <c r="Z514" i="8"/>
  <c r="Z513" i="8"/>
  <c r="Z515" i="8"/>
  <c r="Z516" i="8"/>
  <c r="Z521" i="8"/>
  <c r="Z518" i="8"/>
  <c r="Z517" i="8"/>
  <c r="Z519" i="8"/>
  <c r="Z520" i="8"/>
  <c r="Z522" i="8"/>
  <c r="Z524" i="8"/>
  <c r="Z523" i="8"/>
  <c r="Z525" i="8"/>
  <c r="Z529" i="8"/>
  <c r="Z528" i="8"/>
  <c r="Z531" i="8"/>
  <c r="Z527" i="8"/>
  <c r="Z526" i="8"/>
  <c r="Z530" i="8"/>
  <c r="Z537" i="8"/>
  <c r="Z533" i="8"/>
  <c r="Z539" i="8"/>
  <c r="Z535" i="8"/>
  <c r="Z540" i="8"/>
  <c r="Z538" i="8"/>
  <c r="Z532" i="8"/>
  <c r="Z534" i="8"/>
  <c r="Z536" i="8"/>
  <c r="Z545" i="8"/>
  <c r="Z544" i="8"/>
  <c r="Z542" i="8"/>
  <c r="Z541" i="8"/>
  <c r="Z543" i="8"/>
  <c r="Z546" i="8"/>
  <c r="Z547" i="8"/>
  <c r="Z548" i="8"/>
  <c r="Z549" i="8"/>
  <c r="Z552" i="8"/>
  <c r="Z550" i="8"/>
  <c r="Z553" i="8"/>
  <c r="Z551" i="8"/>
  <c r="Z554" i="8"/>
  <c r="Z555" i="8"/>
  <c r="Z558" i="8"/>
  <c r="Z559" i="8"/>
  <c r="Z556" i="8"/>
  <c r="Z557" i="8"/>
  <c r="Z560" i="8"/>
  <c r="Z2" i="8"/>
  <c r="D136" i="5" l="1"/>
  <c r="M136" i="5"/>
  <c r="V136" i="5"/>
  <c r="W136" i="5" s="1"/>
  <c r="Y136" i="5"/>
  <c r="BV136" i="5" s="1"/>
  <c r="AG136" i="5"/>
  <c r="AP136" i="5"/>
  <c r="BP136" i="5"/>
  <c r="BT136" i="5"/>
  <c r="BZ136" i="5"/>
  <c r="CC136" i="5"/>
  <c r="D138" i="5"/>
  <c r="M138" i="5"/>
  <c r="V138" i="5"/>
  <c r="Y138" i="5"/>
  <c r="BV138" i="5" s="1"/>
  <c r="AG138" i="5"/>
  <c r="AP138" i="5"/>
  <c r="BP138" i="5"/>
  <c r="BT138" i="5"/>
  <c r="BZ138" i="5"/>
  <c r="CC138" i="5"/>
  <c r="D143" i="5"/>
  <c r="M143" i="5"/>
  <c r="V143" i="5"/>
  <c r="W143" i="5" s="1"/>
  <c r="Y143" i="5"/>
  <c r="CB143" i="5" s="1"/>
  <c r="AG143" i="5"/>
  <c r="AP143" i="5"/>
  <c r="BZ143" i="5"/>
  <c r="D150" i="5"/>
  <c r="CB150" i="5" s="1"/>
  <c r="M150" i="5"/>
  <c r="V150" i="5"/>
  <c r="W150" i="5" s="1"/>
  <c r="Y150" i="5"/>
  <c r="AG150" i="5"/>
  <c r="AP150" i="5"/>
  <c r="BO150" i="5"/>
  <c r="BP150" i="5"/>
  <c r="BT150" i="5"/>
  <c r="BV150" i="5"/>
  <c r="BZ150" i="5"/>
  <c r="CC150" i="5"/>
  <c r="D56" i="5"/>
  <c r="M56" i="5"/>
  <c r="V56" i="5"/>
  <c r="Y56" i="5"/>
  <c r="BV56" i="5" s="1"/>
  <c r="AG56" i="5"/>
  <c r="AP56" i="5"/>
  <c r="BO56" i="5"/>
  <c r="BP56" i="5"/>
  <c r="BT56" i="5"/>
  <c r="BZ56" i="5"/>
  <c r="CC56" i="5"/>
  <c r="D131" i="5"/>
  <c r="M131" i="5"/>
  <c r="V131" i="5"/>
  <c r="W131" i="5" s="1"/>
  <c r="Y131" i="5"/>
  <c r="BV131" i="5" s="1"/>
  <c r="AG131" i="5"/>
  <c r="AP131" i="5"/>
  <c r="BO131" i="5"/>
  <c r="BP131" i="5"/>
  <c r="BT131" i="5"/>
  <c r="BZ131" i="5"/>
  <c r="CC131" i="5"/>
  <c r="D144" i="5"/>
  <c r="V144" i="5"/>
  <c r="W144" i="5"/>
  <c r="Y144" i="5"/>
  <c r="AG144" i="5"/>
  <c r="AP144" i="5"/>
  <c r="BT144" i="5"/>
  <c r="BV144" i="5"/>
  <c r="BZ144" i="5"/>
  <c r="CC144" i="5"/>
  <c r="D145" i="5"/>
  <c r="CB145" i="5" s="1"/>
  <c r="M145" i="5"/>
  <c r="V145" i="5"/>
  <c r="Y145" i="5"/>
  <c r="AG145" i="5"/>
  <c r="AP145" i="5"/>
  <c r="BT145" i="5"/>
  <c r="BV145" i="5"/>
  <c r="BZ145" i="5"/>
  <c r="CC145" i="5"/>
  <c r="D149" i="5"/>
  <c r="M149" i="5"/>
  <c r="V149" i="5"/>
  <c r="Y149" i="5"/>
  <c r="AG149" i="5"/>
  <c r="AP149" i="5"/>
  <c r="BT149" i="5"/>
  <c r="BV149" i="5"/>
  <c r="BZ149" i="5"/>
  <c r="CC149" i="5"/>
  <c r="D17" i="6"/>
  <c r="BZ17" i="6" s="1"/>
  <c r="M17" i="6"/>
  <c r="V17" i="6"/>
  <c r="Y17" i="6"/>
  <c r="BM17" i="6"/>
  <c r="BN17" i="6"/>
  <c r="BR17" i="6"/>
  <c r="BT17" i="6"/>
  <c r="BX17" i="6"/>
  <c r="CA17" i="6"/>
  <c r="D18" i="6"/>
  <c r="M18" i="6"/>
  <c r="V18" i="6"/>
  <c r="Y18" i="6"/>
  <c r="BM18" i="6"/>
  <c r="BN18" i="6"/>
  <c r="BR18" i="6"/>
  <c r="BT18" i="6"/>
  <c r="BX18" i="6"/>
  <c r="CA18" i="6"/>
  <c r="D25" i="6"/>
  <c r="M25" i="6"/>
  <c r="V25" i="6"/>
  <c r="Y25" i="6"/>
  <c r="BM25" i="6"/>
  <c r="BN25" i="6"/>
  <c r="BR25" i="6"/>
  <c r="BT25" i="6"/>
  <c r="BX25" i="6"/>
  <c r="BZ25" i="6"/>
  <c r="CA25" i="6"/>
  <c r="D54" i="6"/>
  <c r="M54" i="6"/>
  <c r="V54" i="6"/>
  <c r="W54" i="6" s="1"/>
  <c r="Y54" i="6"/>
  <c r="BM54" i="6"/>
  <c r="BN54" i="6"/>
  <c r="BR54" i="6"/>
  <c r="BT54" i="6"/>
  <c r="BX54" i="6"/>
  <c r="BZ54" i="6"/>
  <c r="CA54" i="6"/>
  <c r="D59" i="6"/>
  <c r="M59" i="6"/>
  <c r="V59" i="6"/>
  <c r="W59" i="6" s="1"/>
  <c r="Y59" i="6"/>
  <c r="BZ59" i="6" s="1"/>
  <c r="BM59" i="6"/>
  <c r="BN59" i="6"/>
  <c r="BR59" i="6"/>
  <c r="BT59" i="6"/>
  <c r="BX59" i="6"/>
  <c r="CA59" i="6"/>
  <c r="D97" i="6"/>
  <c r="M97" i="6"/>
  <c r="V97" i="6"/>
  <c r="Y97" i="6"/>
  <c r="BM97" i="6"/>
  <c r="BN97" i="6"/>
  <c r="BR97" i="6"/>
  <c r="BT97" i="6"/>
  <c r="BX97" i="6"/>
  <c r="CA97" i="6"/>
  <c r="D99" i="6"/>
  <c r="M99" i="6"/>
  <c r="V99" i="6"/>
  <c r="Y99" i="6"/>
  <c r="BM99" i="6"/>
  <c r="BN99" i="6"/>
  <c r="BR99" i="6"/>
  <c r="BT99" i="6"/>
  <c r="BX99" i="6"/>
  <c r="CA99" i="6"/>
  <c r="D114" i="6"/>
  <c r="M114" i="6"/>
  <c r="V114" i="6"/>
  <c r="Y114" i="6"/>
  <c r="BM114" i="6"/>
  <c r="BN114" i="6"/>
  <c r="BR114" i="6"/>
  <c r="BT114" i="6"/>
  <c r="BX114" i="6"/>
  <c r="BZ114" i="6"/>
  <c r="CA114" i="6"/>
  <c r="D153" i="6"/>
  <c r="M153" i="6"/>
  <c r="V153" i="6"/>
  <c r="W153" i="6" s="1"/>
  <c r="Y153" i="6"/>
  <c r="BM153" i="6"/>
  <c r="BN153" i="6"/>
  <c r="BR153" i="6"/>
  <c r="BT153" i="6"/>
  <c r="BX153" i="6"/>
  <c r="BZ153" i="6"/>
  <c r="CA153" i="6"/>
  <c r="D167" i="6"/>
  <c r="M167" i="6"/>
  <c r="V167" i="6"/>
  <c r="W167" i="6" s="1"/>
  <c r="Y167" i="6"/>
  <c r="BZ167" i="6" s="1"/>
  <c r="BM167" i="6"/>
  <c r="BN167" i="6"/>
  <c r="BR167" i="6"/>
  <c r="BT167" i="6"/>
  <c r="BX167" i="6"/>
  <c r="CA167" i="6"/>
  <c r="D209" i="6"/>
  <c r="BZ209" i="6" s="1"/>
  <c r="M209" i="6"/>
  <c r="V209" i="6"/>
  <c r="Y209" i="6"/>
  <c r="BM209" i="6"/>
  <c r="BN209" i="6"/>
  <c r="BR209" i="6"/>
  <c r="BT209" i="6"/>
  <c r="BX209" i="6"/>
  <c r="CA209" i="6"/>
  <c r="D264" i="6"/>
  <c r="M264" i="6"/>
  <c r="V264" i="6"/>
  <c r="Y264" i="6"/>
  <c r="BT264" i="6" s="1"/>
  <c r="BN264" i="6"/>
  <c r="BR264" i="6"/>
  <c r="BX264" i="6"/>
  <c r="BZ264" i="6"/>
  <c r="CA264" i="6"/>
  <c r="D313" i="6"/>
  <c r="M313" i="6"/>
  <c r="V313" i="6"/>
  <c r="W313" i="6" s="1"/>
  <c r="Y313" i="6"/>
  <c r="BZ313" i="6" s="1"/>
  <c r="BM313" i="6"/>
  <c r="BN313" i="6"/>
  <c r="BR313" i="6"/>
  <c r="BT313" i="6"/>
  <c r="BX313" i="6"/>
  <c r="D390" i="6"/>
  <c r="M390" i="6"/>
  <c r="V390" i="6"/>
  <c r="Y390" i="6"/>
  <c r="BM390" i="6"/>
  <c r="BN390" i="6"/>
  <c r="BR390" i="6"/>
  <c r="BT390" i="6"/>
  <c r="BX390" i="6"/>
  <c r="BZ390" i="6"/>
  <c r="CA390" i="6"/>
  <c r="D396" i="6"/>
  <c r="M396" i="6"/>
  <c r="V396" i="6"/>
  <c r="W396" i="6" s="1"/>
  <c r="Y396" i="6"/>
  <c r="BM396" i="6"/>
  <c r="BN396" i="6"/>
  <c r="BR396" i="6"/>
  <c r="BT396" i="6"/>
  <c r="BX396" i="6"/>
  <c r="BZ396" i="6"/>
  <c r="CA396" i="6"/>
  <c r="D510" i="6"/>
  <c r="M510" i="6"/>
  <c r="V510" i="6"/>
  <c r="W510" i="6" s="1"/>
  <c r="Y510" i="6"/>
  <c r="BZ510" i="6" s="1"/>
  <c r="BM510" i="6"/>
  <c r="BN510" i="6"/>
  <c r="BR510" i="6"/>
  <c r="BT510" i="6"/>
  <c r="BX510" i="6"/>
  <c r="CA510" i="6"/>
  <c r="D554" i="6"/>
  <c r="BZ554" i="6" s="1"/>
  <c r="M554" i="6"/>
  <c r="V554" i="6"/>
  <c r="Y554" i="6"/>
  <c r="BM554" i="6"/>
  <c r="BN554" i="6"/>
  <c r="BR554" i="6"/>
  <c r="BT554" i="6"/>
  <c r="BX554" i="6"/>
  <c r="CA554" i="6"/>
  <c r="AP127" i="5"/>
  <c r="AP128" i="5"/>
  <c r="AP129" i="5"/>
  <c r="AP130" i="5"/>
  <c r="AP132" i="5"/>
  <c r="AP133" i="5"/>
  <c r="AP134" i="5"/>
  <c r="AP135" i="5"/>
  <c r="AP137" i="5"/>
  <c r="AP139" i="5"/>
  <c r="AP140" i="5"/>
  <c r="AP141" i="5"/>
  <c r="AP142" i="5"/>
  <c r="AP146" i="5"/>
  <c r="AP147" i="5"/>
  <c r="AP148" i="5"/>
  <c r="AP151" i="5"/>
  <c r="AP126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39" i="5"/>
  <c r="AP3" i="5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2" i="5"/>
  <c r="BZ18" i="6" l="1"/>
  <c r="CB149" i="5"/>
  <c r="CB144" i="5"/>
  <c r="W56" i="5"/>
  <c r="BZ97" i="6"/>
  <c r="CB131" i="5"/>
  <c r="CB56" i="5"/>
  <c r="BZ99" i="6"/>
  <c r="W97" i="6"/>
  <c r="W138" i="5"/>
  <c r="W554" i="6"/>
  <c r="W149" i="5"/>
  <c r="W145" i="5"/>
  <c r="BV143" i="5"/>
  <c r="CB138" i="5"/>
  <c r="CB136" i="5"/>
  <c r="W209" i="6"/>
  <c r="W99" i="6"/>
  <c r="W18" i="6"/>
  <c r="W17" i="6"/>
  <c r="W390" i="6"/>
  <c r="W264" i="6"/>
  <c r="W114" i="6"/>
  <c r="W25" i="6"/>
  <c r="CE8" i="9"/>
  <c r="CF8" i="9"/>
  <c r="CG8" i="9"/>
  <c r="CH8" i="9"/>
  <c r="CI8" i="9"/>
  <c r="CJ8" i="9"/>
  <c r="CK8" i="9"/>
  <c r="CL8" i="9"/>
  <c r="CM8" i="9"/>
  <c r="CN8" i="9"/>
  <c r="CO8" i="9"/>
  <c r="CP8" i="9"/>
  <c r="CD8" i="9"/>
  <c r="CB10" i="9"/>
  <c r="BY10" i="9"/>
  <c r="BS10" i="9"/>
  <c r="AG10" i="9"/>
  <c r="Y10" i="9"/>
  <c r="BU10" i="9" s="1"/>
  <c r="V10" i="9"/>
  <c r="D10" i="9"/>
  <c r="CB8" i="9"/>
  <c r="BY8" i="9"/>
  <c r="BS8" i="9"/>
  <c r="BO8" i="9"/>
  <c r="BN8" i="9"/>
  <c r="AG8" i="9"/>
  <c r="Y8" i="9"/>
  <c r="BU8" i="9" s="1"/>
  <c r="V8" i="9"/>
  <c r="M8" i="9"/>
  <c r="D8" i="9"/>
  <c r="CB3" i="9"/>
  <c r="BY3" i="9"/>
  <c r="BS3" i="9"/>
  <c r="AG3" i="9"/>
  <c r="Y3" i="9"/>
  <c r="BU3" i="9" s="1"/>
  <c r="V3" i="9"/>
  <c r="M3" i="9"/>
  <c r="D3" i="9"/>
  <c r="CB6" i="9"/>
  <c r="BY6" i="9"/>
  <c r="BS6" i="9"/>
  <c r="BO6" i="9"/>
  <c r="BN6" i="9"/>
  <c r="AG6" i="9"/>
  <c r="Y6" i="9"/>
  <c r="BU6" i="9" s="1"/>
  <c r="V6" i="9"/>
  <c r="M6" i="9"/>
  <c r="D6" i="9"/>
  <c r="CB2" i="9"/>
  <c r="BY2" i="9"/>
  <c r="BS2" i="9"/>
  <c r="AG2" i="9"/>
  <c r="Y2" i="9"/>
  <c r="BU2" i="9" s="1"/>
  <c r="V2" i="9"/>
  <c r="M2" i="9"/>
  <c r="D2" i="9"/>
  <c r="CB46" i="9"/>
  <c r="BY46" i="9"/>
  <c r="BS46" i="9"/>
  <c r="BO46" i="9"/>
  <c r="BN46" i="9"/>
  <c r="AG46" i="9"/>
  <c r="Y46" i="9"/>
  <c r="BU46" i="9" s="1"/>
  <c r="V46" i="9"/>
  <c r="D46" i="9"/>
  <c r="CB45" i="9"/>
  <c r="BY45" i="9"/>
  <c r="BS45" i="9"/>
  <c r="AG45" i="9"/>
  <c r="Y45" i="9"/>
  <c r="BU45" i="9" s="1"/>
  <c r="V45" i="9"/>
  <c r="M45" i="9"/>
  <c r="D45" i="9"/>
  <c r="CB32" i="9"/>
  <c r="BY32" i="9"/>
  <c r="BS32" i="9"/>
  <c r="AG32" i="9"/>
  <c r="Y32" i="9"/>
  <c r="BU32" i="9" s="1"/>
  <c r="V32" i="9"/>
  <c r="D32" i="9"/>
  <c r="BY29" i="9"/>
  <c r="AG29" i="9"/>
  <c r="Y29" i="9"/>
  <c r="BU29" i="9" s="1"/>
  <c r="V29" i="9"/>
  <c r="M29" i="9"/>
  <c r="D29" i="9"/>
  <c r="CB18" i="9"/>
  <c r="BY18" i="9"/>
  <c r="BS18" i="9"/>
  <c r="AG18" i="9"/>
  <c r="Y18" i="9"/>
  <c r="BU18" i="9" s="1"/>
  <c r="V18" i="9"/>
  <c r="M18" i="9"/>
  <c r="D18" i="9"/>
  <c r="CB62" i="9"/>
  <c r="BY62" i="9"/>
  <c r="BS62" i="9"/>
  <c r="AG62" i="9"/>
  <c r="Y62" i="9"/>
  <c r="BU62" i="9" s="1"/>
  <c r="V62" i="9"/>
  <c r="M62" i="9"/>
  <c r="D62" i="9"/>
  <c r="CB31" i="9"/>
  <c r="BY31" i="9"/>
  <c r="BS31" i="9"/>
  <c r="BO31" i="9"/>
  <c r="BN31" i="9"/>
  <c r="AG31" i="9"/>
  <c r="Y31" i="9"/>
  <c r="BU31" i="9" s="1"/>
  <c r="V31" i="9"/>
  <c r="M31" i="9"/>
  <c r="D31" i="9"/>
  <c r="CB72" i="9"/>
  <c r="BY72" i="9"/>
  <c r="BS72" i="9"/>
  <c r="BO72" i="9"/>
  <c r="AG72" i="9"/>
  <c r="Y72" i="9"/>
  <c r="BU72" i="9" s="1"/>
  <c r="V72" i="9"/>
  <c r="M72" i="9"/>
  <c r="D72" i="9"/>
  <c r="CB57" i="9"/>
  <c r="BY57" i="9"/>
  <c r="BS57" i="9"/>
  <c r="BO57" i="9"/>
  <c r="AG57" i="9"/>
  <c r="Y57" i="9"/>
  <c r="BU57" i="9" s="1"/>
  <c r="V57" i="9"/>
  <c r="M57" i="9"/>
  <c r="D57" i="9"/>
  <c r="CB61" i="9"/>
  <c r="BY61" i="9"/>
  <c r="BS61" i="9"/>
  <c r="AG61" i="9"/>
  <c r="Y61" i="9"/>
  <c r="BU61" i="9" s="1"/>
  <c r="V61" i="9"/>
  <c r="M61" i="9"/>
  <c r="D61" i="9"/>
  <c r="CB56" i="9"/>
  <c r="BY56" i="9"/>
  <c r="BS56" i="9"/>
  <c r="BO56" i="9"/>
  <c r="AG56" i="9"/>
  <c r="Y56" i="9"/>
  <c r="BU56" i="9" s="1"/>
  <c r="V56" i="9"/>
  <c r="M56" i="9"/>
  <c r="D56" i="9"/>
  <c r="BY71" i="9"/>
  <c r="AG71" i="9"/>
  <c r="Y71" i="9"/>
  <c r="BU71" i="9" s="1"/>
  <c r="V71" i="9"/>
  <c r="M71" i="9"/>
  <c r="D71" i="9"/>
  <c r="BY66" i="9"/>
  <c r="AG66" i="9"/>
  <c r="Y66" i="9"/>
  <c r="BU66" i="9" s="1"/>
  <c r="V66" i="9"/>
  <c r="M66" i="9"/>
  <c r="D66" i="9"/>
  <c r="CA66" i="9" s="1"/>
  <c r="CB75" i="9"/>
  <c r="BY75" i="9"/>
  <c r="BS75" i="9"/>
  <c r="AG75" i="9"/>
  <c r="Y75" i="9"/>
  <c r="BU75" i="9" s="1"/>
  <c r="V75" i="9"/>
  <c r="M75" i="9"/>
  <c r="D75" i="9"/>
  <c r="CB131" i="9"/>
  <c r="BY131" i="9"/>
  <c r="BS131" i="9"/>
  <c r="BO131" i="9"/>
  <c r="BN131" i="9"/>
  <c r="AG131" i="9"/>
  <c r="Y131" i="9"/>
  <c r="BU131" i="9" s="1"/>
  <c r="V131" i="9"/>
  <c r="M131" i="9"/>
  <c r="D131" i="9"/>
  <c r="CA131" i="9" s="1"/>
  <c r="CB123" i="9"/>
  <c r="BY123" i="9"/>
  <c r="BS123" i="9"/>
  <c r="BO123" i="9"/>
  <c r="BN123" i="9"/>
  <c r="AG123" i="9"/>
  <c r="Y123" i="9"/>
  <c r="BU123" i="9" s="1"/>
  <c r="V123" i="9"/>
  <c r="M123" i="9"/>
  <c r="D123" i="9"/>
  <c r="CB126" i="9"/>
  <c r="BY126" i="9"/>
  <c r="BS126" i="9"/>
  <c r="BO126" i="9"/>
  <c r="BN126" i="9"/>
  <c r="AG126" i="9"/>
  <c r="Y126" i="9"/>
  <c r="BU126" i="9" s="1"/>
  <c r="V126" i="9"/>
  <c r="M126" i="9"/>
  <c r="D126" i="9"/>
  <c r="CA126" i="9" s="1"/>
  <c r="BY143" i="9"/>
  <c r="BS143" i="9"/>
  <c r="BO143" i="9"/>
  <c r="BN143" i="9"/>
  <c r="AG143" i="9"/>
  <c r="Y143" i="9"/>
  <c r="BU143" i="9" s="1"/>
  <c r="V143" i="9"/>
  <c r="W143" i="9" s="1"/>
  <c r="M143" i="9"/>
  <c r="D143" i="9"/>
  <c r="CB97" i="9"/>
  <c r="BY97" i="9"/>
  <c r="BS97" i="9"/>
  <c r="BO97" i="9"/>
  <c r="BN97" i="9"/>
  <c r="AG97" i="9"/>
  <c r="Y97" i="9"/>
  <c r="BU97" i="9" s="1"/>
  <c r="V97" i="9"/>
  <c r="M97" i="9"/>
  <c r="D97" i="9"/>
  <c r="CB104" i="9"/>
  <c r="BY104" i="9"/>
  <c r="BS104" i="9"/>
  <c r="BO104" i="9"/>
  <c r="BN104" i="9"/>
  <c r="AG104" i="9"/>
  <c r="Y104" i="9"/>
  <c r="BU104" i="9" s="1"/>
  <c r="V104" i="9"/>
  <c r="M104" i="9"/>
  <c r="D104" i="9"/>
  <c r="CB125" i="9"/>
  <c r="BY125" i="9"/>
  <c r="BS125" i="9"/>
  <c r="BO125" i="9"/>
  <c r="BN125" i="9"/>
  <c r="AG125" i="9"/>
  <c r="Y125" i="9"/>
  <c r="BU125" i="9" s="1"/>
  <c r="V125" i="9"/>
  <c r="M125" i="9"/>
  <c r="D125" i="9"/>
  <c r="BY122" i="9"/>
  <c r="BS122" i="9"/>
  <c r="BO122" i="9"/>
  <c r="BN122" i="9"/>
  <c r="AG122" i="9"/>
  <c r="Y122" i="9"/>
  <c r="BU122" i="9" s="1"/>
  <c r="V122" i="9"/>
  <c r="D122" i="9"/>
  <c r="CB121" i="9"/>
  <c r="BY121" i="9"/>
  <c r="BS121" i="9"/>
  <c r="BO121" i="9"/>
  <c r="BN121" i="9"/>
  <c r="AO121" i="9"/>
  <c r="AG121" i="9"/>
  <c r="Y121" i="9"/>
  <c r="BU121" i="9" s="1"/>
  <c r="V121" i="9"/>
  <c r="M121" i="9"/>
  <c r="D121" i="9"/>
  <c r="CB116" i="9"/>
  <c r="BY116" i="9"/>
  <c r="BS116" i="9"/>
  <c r="BO116" i="9"/>
  <c r="BN116" i="9"/>
  <c r="AO116" i="9"/>
  <c r="AG116" i="9"/>
  <c r="Y116" i="9"/>
  <c r="BU116" i="9" s="1"/>
  <c r="V116" i="9"/>
  <c r="M116" i="9"/>
  <c r="D116" i="9"/>
  <c r="CB84" i="9"/>
  <c r="BY84" i="9"/>
  <c r="BS84" i="9"/>
  <c r="BO84" i="9"/>
  <c r="BN84" i="9"/>
  <c r="AO84" i="9"/>
  <c r="AG84" i="9"/>
  <c r="Y84" i="9"/>
  <c r="BU84" i="9" s="1"/>
  <c r="V84" i="9"/>
  <c r="M84" i="9"/>
  <c r="D84" i="9"/>
  <c r="CB103" i="9"/>
  <c r="BY103" i="9"/>
  <c r="BS103" i="9"/>
  <c r="BO103" i="9"/>
  <c r="BN103" i="9"/>
  <c r="AO103" i="9"/>
  <c r="AG103" i="9"/>
  <c r="Y103" i="9"/>
  <c r="BU103" i="9" s="1"/>
  <c r="V103" i="9"/>
  <c r="M103" i="9"/>
  <c r="D103" i="9"/>
  <c r="CB95" i="9"/>
  <c r="BY95" i="9"/>
  <c r="BS95" i="9"/>
  <c r="BO95" i="9"/>
  <c r="BN95" i="9"/>
  <c r="AO95" i="9"/>
  <c r="AG95" i="9"/>
  <c r="Y95" i="9"/>
  <c r="BU95" i="9" s="1"/>
  <c r="V95" i="9"/>
  <c r="M95" i="9"/>
  <c r="D95" i="9"/>
  <c r="CB70" i="9"/>
  <c r="BY70" i="9"/>
  <c r="BS70" i="9"/>
  <c r="BO70" i="9"/>
  <c r="BN70" i="9"/>
  <c r="AO70" i="9"/>
  <c r="AG70" i="9"/>
  <c r="Y70" i="9"/>
  <c r="BU70" i="9" s="1"/>
  <c r="V70" i="9"/>
  <c r="M70" i="9"/>
  <c r="D70" i="9"/>
  <c r="CB65" i="9"/>
  <c r="BY65" i="9"/>
  <c r="BS65" i="9"/>
  <c r="BO65" i="9"/>
  <c r="BN65" i="9"/>
  <c r="AO65" i="9"/>
  <c r="AG65" i="9"/>
  <c r="Y65" i="9"/>
  <c r="BU65" i="9" s="1"/>
  <c r="V65" i="9"/>
  <c r="M65" i="9"/>
  <c r="D65" i="9"/>
  <c r="CB60" i="9"/>
  <c r="BY60" i="9"/>
  <c r="BS60" i="9"/>
  <c r="BO60" i="9"/>
  <c r="BN60" i="9"/>
  <c r="AO60" i="9"/>
  <c r="AG60" i="9"/>
  <c r="Y60" i="9"/>
  <c r="BU60" i="9" s="1"/>
  <c r="V60" i="9"/>
  <c r="M60" i="9"/>
  <c r="D60" i="9"/>
  <c r="CB36" i="9"/>
  <c r="BY36" i="9"/>
  <c r="BS36" i="9"/>
  <c r="BO36" i="9"/>
  <c r="BN36" i="9"/>
  <c r="AO36" i="9"/>
  <c r="AG36" i="9"/>
  <c r="Y36" i="9"/>
  <c r="BU36" i="9" s="1"/>
  <c r="V36" i="9"/>
  <c r="M36" i="9"/>
  <c r="D36" i="9"/>
  <c r="CB44" i="9"/>
  <c r="BY44" i="9"/>
  <c r="BS44" i="9"/>
  <c r="BO44" i="9"/>
  <c r="BN44" i="9"/>
  <c r="AO44" i="9"/>
  <c r="AG44" i="9"/>
  <c r="Y44" i="9"/>
  <c r="BU44" i="9" s="1"/>
  <c r="V44" i="9"/>
  <c r="M44" i="9"/>
  <c r="D44" i="9"/>
  <c r="CB83" i="9"/>
  <c r="BY83" i="9"/>
  <c r="BS83" i="9"/>
  <c r="BO83" i="9"/>
  <c r="BN83" i="9"/>
  <c r="AO83" i="9"/>
  <c r="AG83" i="9"/>
  <c r="Y83" i="9"/>
  <c r="BU83" i="9" s="1"/>
  <c r="V83" i="9"/>
  <c r="M83" i="9"/>
  <c r="D83" i="9"/>
  <c r="CB82" i="9"/>
  <c r="BY82" i="9"/>
  <c r="BS82" i="9"/>
  <c r="BO82" i="9"/>
  <c r="BN82" i="9"/>
  <c r="AO82" i="9"/>
  <c r="AG82" i="9"/>
  <c r="Y82" i="9"/>
  <c r="BU82" i="9" s="1"/>
  <c r="V82" i="9"/>
  <c r="M82" i="9"/>
  <c r="D82" i="9"/>
  <c r="CB81" i="9"/>
  <c r="BY81" i="9"/>
  <c r="BS81" i="9"/>
  <c r="BO81" i="9"/>
  <c r="BN81" i="9"/>
  <c r="AO81" i="9"/>
  <c r="AG81" i="9"/>
  <c r="Y81" i="9"/>
  <c r="BU81" i="9" s="1"/>
  <c r="V81" i="9"/>
  <c r="M81" i="9"/>
  <c r="D81" i="9"/>
  <c r="BY115" i="9"/>
  <c r="BO115" i="9"/>
  <c r="BN115" i="9"/>
  <c r="AO115" i="9"/>
  <c r="AG115" i="9"/>
  <c r="Y115" i="9"/>
  <c r="BU115" i="9" s="1"/>
  <c r="V115" i="9"/>
  <c r="M115" i="9"/>
  <c r="D115" i="9"/>
  <c r="CB120" i="9"/>
  <c r="BY120" i="9"/>
  <c r="BS120" i="9"/>
  <c r="BO120" i="9"/>
  <c r="BN120" i="9"/>
  <c r="AO120" i="9"/>
  <c r="AG120" i="9"/>
  <c r="Y120" i="9"/>
  <c r="BU120" i="9" s="1"/>
  <c r="V120" i="9"/>
  <c r="M120" i="9"/>
  <c r="D120" i="9"/>
  <c r="CB134" i="9"/>
  <c r="BY134" i="9"/>
  <c r="BS134" i="9"/>
  <c r="BO134" i="9"/>
  <c r="BN134" i="9"/>
  <c r="AO134" i="9"/>
  <c r="AG134" i="9"/>
  <c r="Y134" i="9"/>
  <c r="BU134" i="9" s="1"/>
  <c r="V134" i="9"/>
  <c r="W134" i="9" s="1"/>
  <c r="M134" i="9"/>
  <c r="D134" i="9"/>
  <c r="CB119" i="9"/>
  <c r="BY119" i="9"/>
  <c r="BS119" i="9"/>
  <c r="BO119" i="9"/>
  <c r="BN119" i="9"/>
  <c r="AO119" i="9"/>
  <c r="AG119" i="9"/>
  <c r="Y119" i="9"/>
  <c r="BU119" i="9" s="1"/>
  <c r="V119" i="9"/>
  <c r="M119" i="9"/>
  <c r="D119" i="9"/>
  <c r="CA119" i="9" s="1"/>
  <c r="CB114" i="9"/>
  <c r="BY114" i="9"/>
  <c r="BS114" i="9"/>
  <c r="BO114" i="9"/>
  <c r="BN114" i="9"/>
  <c r="AO114" i="9"/>
  <c r="AG114" i="9"/>
  <c r="Y114" i="9"/>
  <c r="BU114" i="9" s="1"/>
  <c r="V114" i="9"/>
  <c r="M114" i="9"/>
  <c r="D114" i="9"/>
  <c r="CB130" i="9"/>
  <c r="BY130" i="9"/>
  <c r="BS130" i="9"/>
  <c r="BO130" i="9"/>
  <c r="BN130" i="9"/>
  <c r="AO130" i="9"/>
  <c r="AG130" i="9"/>
  <c r="Y130" i="9"/>
  <c r="BU130" i="9" s="1"/>
  <c r="V130" i="9"/>
  <c r="M130" i="9"/>
  <c r="D130" i="9"/>
  <c r="CB139" i="9"/>
  <c r="BY139" i="9"/>
  <c r="BS139" i="9"/>
  <c r="BO139" i="9"/>
  <c r="BN139" i="9"/>
  <c r="AO139" i="9"/>
  <c r="AG139" i="9"/>
  <c r="Y139" i="9"/>
  <c r="BU139" i="9" s="1"/>
  <c r="V139" i="9"/>
  <c r="W139" i="9" s="1"/>
  <c r="M139" i="9"/>
  <c r="D139" i="9"/>
  <c r="CB102" i="9"/>
  <c r="BY102" i="9"/>
  <c r="BS102" i="9"/>
  <c r="BO102" i="9"/>
  <c r="BN102" i="9"/>
  <c r="AO102" i="9"/>
  <c r="AG102" i="9"/>
  <c r="Y102" i="9"/>
  <c r="BU102" i="9" s="1"/>
  <c r="V102" i="9"/>
  <c r="M102" i="9"/>
  <c r="D102" i="9"/>
  <c r="CA102" i="9" s="1"/>
  <c r="CB96" i="9"/>
  <c r="BY96" i="9"/>
  <c r="BS96" i="9"/>
  <c r="BO96" i="9"/>
  <c r="BN96" i="9"/>
  <c r="AG96" i="9"/>
  <c r="Y96" i="9"/>
  <c r="BU96" i="9" s="1"/>
  <c r="V96" i="9"/>
  <c r="M96" i="9"/>
  <c r="D96" i="9"/>
  <c r="CB113" i="9"/>
  <c r="BY113" i="9"/>
  <c r="BS113" i="9"/>
  <c r="BO113" i="9"/>
  <c r="BN113" i="9"/>
  <c r="AG113" i="9"/>
  <c r="Y113" i="9"/>
  <c r="BU113" i="9" s="1"/>
  <c r="V113" i="9"/>
  <c r="M113" i="9"/>
  <c r="D113" i="9"/>
  <c r="CB109" i="9"/>
  <c r="BY109" i="9"/>
  <c r="BS109" i="9"/>
  <c r="BO109" i="9"/>
  <c r="BN109" i="9"/>
  <c r="AG109" i="9"/>
  <c r="Y109" i="9"/>
  <c r="BU109" i="9" s="1"/>
  <c r="V109" i="9"/>
  <c r="M109" i="9"/>
  <c r="D109" i="9"/>
  <c r="CB74" i="9"/>
  <c r="BY74" i="9"/>
  <c r="BS74" i="9"/>
  <c r="BO74" i="9"/>
  <c r="BN74" i="9"/>
  <c r="AG74" i="9"/>
  <c r="Y74" i="9"/>
  <c r="BU74" i="9" s="1"/>
  <c r="V74" i="9"/>
  <c r="M74" i="9"/>
  <c r="D74" i="9"/>
  <c r="CB94" i="9"/>
  <c r="BY94" i="9"/>
  <c r="BS94" i="9"/>
  <c r="BO94" i="9"/>
  <c r="BN94" i="9"/>
  <c r="AG94" i="9"/>
  <c r="Y94" i="9"/>
  <c r="BU94" i="9" s="1"/>
  <c r="V94" i="9"/>
  <c r="M94" i="9"/>
  <c r="D94" i="9"/>
  <c r="CB80" i="9"/>
  <c r="BY80" i="9"/>
  <c r="BS80" i="9"/>
  <c r="BO80" i="9"/>
  <c r="BN80" i="9"/>
  <c r="AG80" i="9"/>
  <c r="Y80" i="9"/>
  <c r="BU80" i="9" s="1"/>
  <c r="V80" i="9"/>
  <c r="M80" i="9"/>
  <c r="D80" i="9"/>
  <c r="CA80" i="9" s="1"/>
  <c r="CB79" i="9"/>
  <c r="BY79" i="9"/>
  <c r="BS79" i="9"/>
  <c r="BO79" i="9"/>
  <c r="BN79" i="9"/>
  <c r="AG79" i="9"/>
  <c r="Y79" i="9"/>
  <c r="BU79" i="9" s="1"/>
  <c r="V79" i="9"/>
  <c r="M79" i="9"/>
  <c r="D79" i="9"/>
  <c r="CB78" i="9"/>
  <c r="BY78" i="9"/>
  <c r="BS78" i="9"/>
  <c r="BO78" i="9"/>
  <c r="BN78" i="9"/>
  <c r="AG78" i="9"/>
  <c r="Y78" i="9"/>
  <c r="BU78" i="9" s="1"/>
  <c r="V78" i="9"/>
  <c r="W78" i="9" s="1"/>
  <c r="M78" i="9"/>
  <c r="D78" i="9"/>
  <c r="CA78" i="9" s="1"/>
  <c r="CB69" i="9"/>
  <c r="BY69" i="9"/>
  <c r="BS69" i="9"/>
  <c r="BO69" i="9"/>
  <c r="BN69" i="9"/>
  <c r="AG69" i="9"/>
  <c r="Y69" i="9"/>
  <c r="BU69" i="9" s="1"/>
  <c r="V69" i="9"/>
  <c r="M69" i="9"/>
  <c r="D69" i="9"/>
  <c r="BU11" i="9"/>
  <c r="BS11" i="9"/>
  <c r="AG11" i="9"/>
  <c r="V11" i="9"/>
  <c r="W11" i="9" s="1"/>
  <c r="M11" i="9"/>
  <c r="BU13" i="9"/>
  <c r="BS13" i="9"/>
  <c r="AG13" i="9"/>
  <c r="V13" i="9"/>
  <c r="W13" i="9" s="1"/>
  <c r="M13" i="9"/>
  <c r="BU14" i="9"/>
  <c r="BS14" i="9"/>
  <c r="AG14" i="9"/>
  <c r="V14" i="9"/>
  <c r="W14" i="9" s="1"/>
  <c r="M14" i="9"/>
  <c r="BU17" i="9"/>
  <c r="BS17" i="9"/>
  <c r="AG17" i="9"/>
  <c r="V17" i="9"/>
  <c r="W17" i="9" s="1"/>
  <c r="M17" i="9"/>
  <c r="BU22" i="9"/>
  <c r="BS22" i="9"/>
  <c r="AG22" i="9"/>
  <c r="V22" i="9"/>
  <c r="W22" i="9" s="1"/>
  <c r="M22" i="9"/>
  <c r="BU21" i="9"/>
  <c r="BS21" i="9"/>
  <c r="AG21" i="9"/>
  <c r="V21" i="9"/>
  <c r="W21" i="9" s="1"/>
  <c r="M21" i="9"/>
  <c r="BU20" i="9"/>
  <c r="BS20" i="9"/>
  <c r="AG20" i="9"/>
  <c r="V20" i="9"/>
  <c r="W20" i="9" s="1"/>
  <c r="M20" i="9"/>
  <c r="BU12" i="9"/>
  <c r="BS12" i="9"/>
  <c r="AG12" i="9"/>
  <c r="V12" i="9"/>
  <c r="W12" i="9" s="1"/>
  <c r="M12" i="9"/>
  <c r="BU16" i="9"/>
  <c r="BS16" i="9"/>
  <c r="AG16" i="9"/>
  <c r="V16" i="9"/>
  <c r="W16" i="9" s="1"/>
  <c r="M16" i="9"/>
  <c r="BU19" i="9"/>
  <c r="BS19" i="9"/>
  <c r="AG19" i="9"/>
  <c r="V19" i="9"/>
  <c r="W19" i="9" s="1"/>
  <c r="M19" i="9"/>
  <c r="BU43" i="9"/>
  <c r="BS43" i="9"/>
  <c r="AG43" i="9"/>
  <c r="V43" i="9"/>
  <c r="W43" i="9" s="1"/>
  <c r="M43" i="9"/>
  <c r="BU42" i="9"/>
  <c r="BS42" i="9"/>
  <c r="AG42" i="9"/>
  <c r="V42" i="9"/>
  <c r="W42" i="9" s="1"/>
  <c r="M42" i="9"/>
  <c r="BU28" i="9"/>
  <c r="BS28" i="9"/>
  <c r="AG28" i="9"/>
  <c r="V28" i="9"/>
  <c r="W28" i="9" s="1"/>
  <c r="M28" i="9"/>
  <c r="BU27" i="9"/>
  <c r="BS27" i="9"/>
  <c r="AG27" i="9"/>
  <c r="V27" i="9"/>
  <c r="W27" i="9" s="1"/>
  <c r="M27" i="9"/>
  <c r="BU30" i="9"/>
  <c r="BS30" i="9"/>
  <c r="AG30" i="9"/>
  <c r="V30" i="9"/>
  <c r="W30" i="9" s="1"/>
  <c r="M30" i="9"/>
  <c r="BU35" i="9"/>
  <c r="BS35" i="9"/>
  <c r="AG35" i="9"/>
  <c r="V35" i="9"/>
  <c r="W35" i="9" s="1"/>
  <c r="M35" i="9"/>
  <c r="BU26" i="9"/>
  <c r="BS26" i="9"/>
  <c r="AG26" i="9"/>
  <c r="V26" i="9"/>
  <c r="W26" i="9" s="1"/>
  <c r="M26" i="9"/>
  <c r="BU101" i="9"/>
  <c r="BS101" i="9"/>
  <c r="AG101" i="9"/>
  <c r="V101" i="9"/>
  <c r="W101" i="9" s="1"/>
  <c r="M101" i="9"/>
  <c r="CB100" i="9"/>
  <c r="BY100" i="9"/>
  <c r="BS100" i="9"/>
  <c r="BO100" i="9"/>
  <c r="BN100" i="9"/>
  <c r="AG100" i="9"/>
  <c r="Y100" i="9"/>
  <c r="BU100" i="9" s="1"/>
  <c r="V100" i="9"/>
  <c r="M100" i="9"/>
  <c r="D100" i="9"/>
  <c r="CA100" i="9" s="1"/>
  <c r="BY138" i="9"/>
  <c r="BO138" i="9"/>
  <c r="BN138" i="9"/>
  <c r="AG138" i="9"/>
  <c r="Y138" i="9"/>
  <c r="BU138" i="9" s="1"/>
  <c r="V138" i="9"/>
  <c r="D138" i="9"/>
  <c r="BY149" i="9"/>
  <c r="BO149" i="9"/>
  <c r="BN149" i="9"/>
  <c r="AG149" i="9"/>
  <c r="Y149" i="9"/>
  <c r="BU149" i="9" s="1"/>
  <c r="V149" i="9"/>
  <c r="D149" i="9"/>
  <c r="W149" i="9" s="1"/>
  <c r="BY147" i="9"/>
  <c r="BO147" i="9"/>
  <c r="BN147" i="9"/>
  <c r="AG147" i="9"/>
  <c r="Y147" i="9"/>
  <c r="BU147" i="9" s="1"/>
  <c r="V147" i="9"/>
  <c r="D147" i="9"/>
  <c r="BY112" i="9"/>
  <c r="BO112" i="9"/>
  <c r="BN112" i="9"/>
  <c r="AG112" i="9"/>
  <c r="Y112" i="9"/>
  <c r="BU112" i="9" s="1"/>
  <c r="V112" i="9"/>
  <c r="D112" i="9"/>
  <c r="BY118" i="9"/>
  <c r="BO118" i="9"/>
  <c r="BN118" i="9"/>
  <c r="AG118" i="9"/>
  <c r="Y118" i="9"/>
  <c r="BU118" i="9" s="1"/>
  <c r="V118" i="9"/>
  <c r="D118" i="9"/>
  <c r="BY151" i="9"/>
  <c r="BO151" i="9"/>
  <c r="BN151" i="9"/>
  <c r="AG151" i="9"/>
  <c r="Y151" i="9"/>
  <c r="BU151" i="9" s="1"/>
  <c r="V151" i="9"/>
  <c r="D151" i="9"/>
  <c r="BY146" i="9"/>
  <c r="BO146" i="9"/>
  <c r="BN146" i="9"/>
  <c r="AG146" i="9"/>
  <c r="Y146" i="9"/>
  <c r="BU146" i="9" s="1"/>
  <c r="V146" i="9"/>
  <c r="M146" i="9"/>
  <c r="D146" i="9"/>
  <c r="BY150" i="9"/>
  <c r="BO150" i="9"/>
  <c r="BN150" i="9"/>
  <c r="AG150" i="9"/>
  <c r="Y150" i="9"/>
  <c r="BU150" i="9" s="1"/>
  <c r="V150" i="9"/>
  <c r="M150" i="9"/>
  <c r="D150" i="9"/>
  <c r="CB148" i="9"/>
  <c r="BY148" i="9"/>
  <c r="BS148" i="9"/>
  <c r="BO148" i="9"/>
  <c r="BN148" i="9"/>
  <c r="AG148" i="9"/>
  <c r="Y148" i="9"/>
  <c r="BU148" i="9" s="1"/>
  <c r="V148" i="9"/>
  <c r="D148" i="9"/>
  <c r="CA148" i="9" s="1"/>
  <c r="CB117" i="9"/>
  <c r="BY117" i="9"/>
  <c r="BS117" i="9"/>
  <c r="BO117" i="9"/>
  <c r="BN117" i="9"/>
  <c r="AG117" i="9"/>
  <c r="Y117" i="9"/>
  <c r="BU117" i="9" s="1"/>
  <c r="V117" i="9"/>
  <c r="M117" i="9"/>
  <c r="D117" i="9"/>
  <c r="CB108" i="9"/>
  <c r="BY108" i="9"/>
  <c r="BS108" i="9"/>
  <c r="BO108" i="9"/>
  <c r="BN108" i="9"/>
  <c r="AG108" i="9"/>
  <c r="Y108" i="9"/>
  <c r="BU108" i="9" s="1"/>
  <c r="V108" i="9"/>
  <c r="M108" i="9"/>
  <c r="D108" i="9"/>
  <c r="BY107" i="9"/>
  <c r="BO107" i="9"/>
  <c r="BN107" i="9"/>
  <c r="AG107" i="9"/>
  <c r="Y107" i="9"/>
  <c r="BU107" i="9" s="1"/>
  <c r="V107" i="9"/>
  <c r="M107" i="9"/>
  <c r="D107" i="9"/>
  <c r="CB55" i="9"/>
  <c r="BY55" i="9"/>
  <c r="BS55" i="9"/>
  <c r="BO55" i="9"/>
  <c r="BN55" i="9"/>
  <c r="AG55" i="9"/>
  <c r="Y55" i="9"/>
  <c r="BU55" i="9" s="1"/>
  <c r="V55" i="9"/>
  <c r="M55" i="9"/>
  <c r="D55" i="9"/>
  <c r="CB40" i="9"/>
  <c r="BY40" i="9"/>
  <c r="BS40" i="9"/>
  <c r="BO40" i="9"/>
  <c r="BN40" i="9"/>
  <c r="AG40" i="9"/>
  <c r="Y40" i="9"/>
  <c r="BU40" i="9" s="1"/>
  <c r="V40" i="9"/>
  <c r="M40" i="9"/>
  <c r="D40" i="9"/>
  <c r="CB77" i="9"/>
  <c r="BY77" i="9"/>
  <c r="BS77" i="9"/>
  <c r="BO77" i="9"/>
  <c r="BN77" i="9"/>
  <c r="AG77" i="9"/>
  <c r="Y77" i="9"/>
  <c r="BU77" i="9" s="1"/>
  <c r="V77" i="9"/>
  <c r="M77" i="9"/>
  <c r="D77" i="9"/>
  <c r="CB64" i="9"/>
  <c r="BY64" i="9"/>
  <c r="BS64" i="9"/>
  <c r="BO64" i="9"/>
  <c r="BN64" i="9"/>
  <c r="AG64" i="9"/>
  <c r="Y64" i="9"/>
  <c r="BU64" i="9" s="1"/>
  <c r="V64" i="9"/>
  <c r="M64" i="9"/>
  <c r="D64" i="9"/>
  <c r="CB54" i="9"/>
  <c r="BY54" i="9"/>
  <c r="BS54" i="9"/>
  <c r="BO54" i="9"/>
  <c r="BN54" i="9"/>
  <c r="AG54" i="9"/>
  <c r="Y54" i="9"/>
  <c r="BU54" i="9" s="1"/>
  <c r="V54" i="9"/>
  <c r="M54" i="9"/>
  <c r="D54" i="9"/>
  <c r="CB59" i="9"/>
  <c r="BY59" i="9"/>
  <c r="BS59" i="9"/>
  <c r="BO59" i="9"/>
  <c r="BN59" i="9"/>
  <c r="AG59" i="9"/>
  <c r="Y59" i="9"/>
  <c r="BU59" i="9" s="1"/>
  <c r="V59" i="9"/>
  <c r="M59" i="9"/>
  <c r="D59" i="9"/>
  <c r="CB25" i="9"/>
  <c r="BY25" i="9"/>
  <c r="BS25" i="9"/>
  <c r="BO25" i="9"/>
  <c r="BN25" i="9"/>
  <c r="AG25" i="9"/>
  <c r="Y25" i="9"/>
  <c r="BU25" i="9" s="1"/>
  <c r="V25" i="9"/>
  <c r="M25" i="9"/>
  <c r="D25" i="9"/>
  <c r="CB39" i="9"/>
  <c r="BY39" i="9"/>
  <c r="BS39" i="9"/>
  <c r="BO39" i="9"/>
  <c r="BN39" i="9"/>
  <c r="AG39" i="9"/>
  <c r="Y39" i="9"/>
  <c r="BU39" i="9" s="1"/>
  <c r="V39" i="9"/>
  <c r="M39" i="9"/>
  <c r="D39" i="9"/>
  <c r="CB52" i="9"/>
  <c r="BY52" i="9"/>
  <c r="BS52" i="9"/>
  <c r="BO52" i="9"/>
  <c r="BN52" i="9"/>
  <c r="AG52" i="9"/>
  <c r="Y52" i="9"/>
  <c r="BU52" i="9" s="1"/>
  <c r="V52" i="9"/>
  <c r="M52" i="9"/>
  <c r="D52" i="9"/>
  <c r="CB51" i="9"/>
  <c r="BY51" i="9"/>
  <c r="BS51" i="9"/>
  <c r="BO51" i="9"/>
  <c r="BN51" i="9"/>
  <c r="AG51" i="9"/>
  <c r="Y51" i="9"/>
  <c r="BU51" i="9" s="1"/>
  <c r="V51" i="9"/>
  <c r="M51" i="9"/>
  <c r="D51" i="9"/>
  <c r="CB38" i="9"/>
  <c r="BY38" i="9"/>
  <c r="BS38" i="9"/>
  <c r="BO38" i="9"/>
  <c r="BN38" i="9"/>
  <c r="AG38" i="9"/>
  <c r="Y38" i="9"/>
  <c r="BU38" i="9" s="1"/>
  <c r="V38" i="9"/>
  <c r="M38" i="9"/>
  <c r="D38" i="9"/>
  <c r="CB41" i="9"/>
  <c r="BY41" i="9"/>
  <c r="BS41" i="9"/>
  <c r="BO41" i="9"/>
  <c r="BN41" i="9"/>
  <c r="AG41" i="9"/>
  <c r="Y41" i="9"/>
  <c r="BU41" i="9" s="1"/>
  <c r="V41" i="9"/>
  <c r="M41" i="9"/>
  <c r="D41" i="9"/>
  <c r="BY50" i="9"/>
  <c r="BO50" i="9"/>
  <c r="BN50" i="9"/>
  <c r="AG50" i="9"/>
  <c r="Y50" i="9"/>
  <c r="BU50" i="9" s="1"/>
  <c r="V50" i="9"/>
  <c r="M50" i="9"/>
  <c r="D50" i="9"/>
  <c r="CB49" i="9"/>
  <c r="BY49" i="9"/>
  <c r="BS49" i="9"/>
  <c r="BO49" i="9"/>
  <c r="BN49" i="9"/>
  <c r="AG49" i="9"/>
  <c r="Y49" i="9"/>
  <c r="BU49" i="9" s="1"/>
  <c r="V49" i="9"/>
  <c r="M49" i="9"/>
  <c r="D49" i="9"/>
  <c r="CB7" i="9"/>
  <c r="BY7" i="9"/>
  <c r="BS7" i="9"/>
  <c r="BO7" i="9"/>
  <c r="BN7" i="9"/>
  <c r="AG7" i="9"/>
  <c r="Y7" i="9"/>
  <c r="BU7" i="9" s="1"/>
  <c r="V7" i="9"/>
  <c r="M7" i="9"/>
  <c r="D7" i="9"/>
  <c r="CB9" i="9"/>
  <c r="BY9" i="9"/>
  <c r="BS9" i="9"/>
  <c r="BO9" i="9"/>
  <c r="BN9" i="9"/>
  <c r="AG9" i="9"/>
  <c r="Y9" i="9"/>
  <c r="BU9" i="9" s="1"/>
  <c r="V9" i="9"/>
  <c r="M9" i="9"/>
  <c r="D9" i="9"/>
  <c r="CB48" i="9"/>
  <c r="BY48" i="9"/>
  <c r="BS48" i="9"/>
  <c r="BO48" i="9"/>
  <c r="BN48" i="9"/>
  <c r="AG48" i="9"/>
  <c r="Y48" i="9"/>
  <c r="BU48" i="9" s="1"/>
  <c r="V48" i="9"/>
  <c r="M48" i="9"/>
  <c r="D48" i="9"/>
  <c r="CB53" i="9"/>
  <c r="BY53" i="9"/>
  <c r="BS53" i="9"/>
  <c r="BO53" i="9"/>
  <c r="BN53" i="9"/>
  <c r="AG53" i="9"/>
  <c r="Y53" i="9"/>
  <c r="BU53" i="9" s="1"/>
  <c r="V53" i="9"/>
  <c r="M53" i="9"/>
  <c r="D53" i="9"/>
  <c r="BY15" i="9"/>
  <c r="BO15" i="9"/>
  <c r="BN15" i="9"/>
  <c r="AG15" i="9"/>
  <c r="Y15" i="9"/>
  <c r="BU15" i="9" s="1"/>
  <c r="V15" i="9"/>
  <c r="M15" i="9"/>
  <c r="D15" i="9"/>
  <c r="CB111" i="9"/>
  <c r="BY111" i="9"/>
  <c r="BS111" i="9"/>
  <c r="BO111" i="9"/>
  <c r="BN111" i="9"/>
  <c r="AG111" i="9"/>
  <c r="Y111" i="9"/>
  <c r="BU111" i="9" s="1"/>
  <c r="V111" i="9"/>
  <c r="M111" i="9"/>
  <c r="D111" i="9"/>
  <c r="CB99" i="9"/>
  <c r="BY99" i="9"/>
  <c r="BS99" i="9"/>
  <c r="BO99" i="9"/>
  <c r="BN99" i="9"/>
  <c r="AG99" i="9"/>
  <c r="Y99" i="9"/>
  <c r="BU99" i="9" s="1"/>
  <c r="V99" i="9"/>
  <c r="W99" i="9" s="1"/>
  <c r="M99" i="9"/>
  <c r="D99" i="9"/>
  <c r="CA99" i="9" s="1"/>
  <c r="CB110" i="9"/>
  <c r="BY110" i="9"/>
  <c r="BS110" i="9"/>
  <c r="BO110" i="9"/>
  <c r="BN110" i="9"/>
  <c r="AG110" i="9"/>
  <c r="Y110" i="9"/>
  <c r="BU110" i="9" s="1"/>
  <c r="V110" i="9"/>
  <c r="M110" i="9"/>
  <c r="D110" i="9"/>
  <c r="CB87" i="9"/>
  <c r="BY87" i="9"/>
  <c r="BS87" i="9"/>
  <c r="BO87" i="9"/>
  <c r="BN87" i="9"/>
  <c r="AG87" i="9"/>
  <c r="Y87" i="9"/>
  <c r="BU87" i="9" s="1"/>
  <c r="V87" i="9"/>
  <c r="M87" i="9"/>
  <c r="D87" i="9"/>
  <c r="BY124" i="9"/>
  <c r="BO124" i="9"/>
  <c r="BN124" i="9"/>
  <c r="AG124" i="9"/>
  <c r="Y124" i="9"/>
  <c r="BU124" i="9" s="1"/>
  <c r="V124" i="9"/>
  <c r="M124" i="9"/>
  <c r="D124" i="9"/>
  <c r="CB68" i="9"/>
  <c r="BY68" i="9"/>
  <c r="BS68" i="9"/>
  <c r="BO68" i="9"/>
  <c r="BN68" i="9"/>
  <c r="AG68" i="9"/>
  <c r="Y68" i="9"/>
  <c r="BU68" i="9" s="1"/>
  <c r="V68" i="9"/>
  <c r="M68" i="9"/>
  <c r="D68" i="9"/>
  <c r="CB93" i="9"/>
  <c r="BY93" i="9"/>
  <c r="BS93" i="9"/>
  <c r="BO93" i="9"/>
  <c r="BN93" i="9"/>
  <c r="AG93" i="9"/>
  <c r="Y93" i="9"/>
  <c r="BU93" i="9" s="1"/>
  <c r="V93" i="9"/>
  <c r="M93" i="9"/>
  <c r="D93" i="9"/>
  <c r="CB34" i="9"/>
  <c r="BY34" i="9"/>
  <c r="BS34" i="9"/>
  <c r="BO34" i="9"/>
  <c r="BN34" i="9"/>
  <c r="AG34" i="9"/>
  <c r="Y34" i="9"/>
  <c r="BU34" i="9" s="1"/>
  <c r="V34" i="9"/>
  <c r="M34" i="9"/>
  <c r="D34" i="9"/>
  <c r="CB5" i="9"/>
  <c r="BY5" i="9"/>
  <c r="BS5" i="9"/>
  <c r="BO5" i="9"/>
  <c r="BN5" i="9"/>
  <c r="AG5" i="9"/>
  <c r="Y5" i="9"/>
  <c r="BU5" i="9" s="1"/>
  <c r="V5" i="9"/>
  <c r="M5" i="9"/>
  <c r="D5" i="9"/>
  <c r="CB4" i="9"/>
  <c r="BY4" i="9"/>
  <c r="BS4" i="9"/>
  <c r="BO4" i="9"/>
  <c r="BN4" i="9"/>
  <c r="AG4" i="9"/>
  <c r="Y4" i="9"/>
  <c r="BU4" i="9" s="1"/>
  <c r="V4" i="9"/>
  <c r="M4" i="9"/>
  <c r="D4" i="9"/>
  <c r="CB47" i="9"/>
  <c r="BY47" i="9"/>
  <c r="BS47" i="9"/>
  <c r="BO47" i="9"/>
  <c r="BN47" i="9"/>
  <c r="AG47" i="9"/>
  <c r="Y47" i="9"/>
  <c r="BU47" i="9" s="1"/>
  <c r="V47" i="9"/>
  <c r="M47" i="9"/>
  <c r="D47" i="9"/>
  <c r="CB33" i="9"/>
  <c r="BY33" i="9"/>
  <c r="BS33" i="9"/>
  <c r="BO33" i="9"/>
  <c r="BN33" i="9"/>
  <c r="AG33" i="9"/>
  <c r="Y33" i="9"/>
  <c r="BU33" i="9" s="1"/>
  <c r="V33" i="9"/>
  <c r="M33" i="9"/>
  <c r="D33" i="9"/>
  <c r="CB37" i="9"/>
  <c r="BY37" i="9"/>
  <c r="BS37" i="9"/>
  <c r="BO37" i="9"/>
  <c r="BN37" i="9"/>
  <c r="AG37" i="9"/>
  <c r="Y37" i="9"/>
  <c r="BU37" i="9" s="1"/>
  <c r="V37" i="9"/>
  <c r="M37" i="9"/>
  <c r="D37" i="9"/>
  <c r="CB24" i="9"/>
  <c r="BY24" i="9"/>
  <c r="BS24" i="9"/>
  <c r="BO24" i="9"/>
  <c r="BN24" i="9"/>
  <c r="AG24" i="9"/>
  <c r="Y24" i="9"/>
  <c r="BU24" i="9" s="1"/>
  <c r="V24" i="9"/>
  <c r="M24" i="9"/>
  <c r="D24" i="9"/>
  <c r="CB23" i="9"/>
  <c r="BY23" i="9"/>
  <c r="BS23" i="9"/>
  <c r="BO23" i="9"/>
  <c r="BN23" i="9"/>
  <c r="AG23" i="9"/>
  <c r="Y23" i="9"/>
  <c r="BU23" i="9" s="1"/>
  <c r="V23" i="9"/>
  <c r="M23" i="9"/>
  <c r="D23" i="9"/>
  <c r="CB92" i="9"/>
  <c r="BY92" i="9"/>
  <c r="BS92" i="9"/>
  <c r="BO92" i="9"/>
  <c r="BN92" i="9"/>
  <c r="AG92" i="9"/>
  <c r="Y92" i="9"/>
  <c r="BU92" i="9" s="1"/>
  <c r="V92" i="9"/>
  <c r="M92" i="9"/>
  <c r="D92" i="9"/>
  <c r="CB140" i="9"/>
  <c r="BY140" i="9"/>
  <c r="BS140" i="9"/>
  <c r="BO140" i="9"/>
  <c r="BN140" i="9"/>
  <c r="AG140" i="9"/>
  <c r="Y140" i="9"/>
  <c r="BU140" i="9" s="1"/>
  <c r="V140" i="9"/>
  <c r="M140" i="9"/>
  <c r="D140" i="9"/>
  <c r="CB58" i="9"/>
  <c r="BY58" i="9"/>
  <c r="BS58" i="9"/>
  <c r="BO58" i="9"/>
  <c r="BN58" i="9"/>
  <c r="AG58" i="9"/>
  <c r="Y58" i="9"/>
  <c r="BU58" i="9" s="1"/>
  <c r="V58" i="9"/>
  <c r="M58" i="9"/>
  <c r="D58" i="9"/>
  <c r="CB63" i="9"/>
  <c r="BY63" i="9"/>
  <c r="BS63" i="9"/>
  <c r="BO63" i="9"/>
  <c r="BN63" i="9"/>
  <c r="AG63" i="9"/>
  <c r="Y63" i="9"/>
  <c r="BU63" i="9" s="1"/>
  <c r="V63" i="9"/>
  <c r="M63" i="9"/>
  <c r="D63" i="9"/>
  <c r="CB129" i="9"/>
  <c r="BY129" i="9"/>
  <c r="BS129" i="9"/>
  <c r="BO129" i="9"/>
  <c r="BN129" i="9"/>
  <c r="AG129" i="9"/>
  <c r="Y129" i="9"/>
  <c r="BU129" i="9" s="1"/>
  <c r="V129" i="9"/>
  <c r="M129" i="9"/>
  <c r="D129" i="9"/>
  <c r="CB133" i="9"/>
  <c r="BY133" i="9"/>
  <c r="BS133" i="9"/>
  <c r="BO133" i="9"/>
  <c r="BN133" i="9"/>
  <c r="AG133" i="9"/>
  <c r="Y133" i="9"/>
  <c r="BU133" i="9" s="1"/>
  <c r="V133" i="9"/>
  <c r="M133" i="9"/>
  <c r="D133" i="9"/>
  <c r="CB128" i="9"/>
  <c r="BY128" i="9"/>
  <c r="BS128" i="9"/>
  <c r="BO128" i="9"/>
  <c r="BN128" i="9"/>
  <c r="AG128" i="9"/>
  <c r="Y128" i="9"/>
  <c r="BU128" i="9" s="1"/>
  <c r="V128" i="9"/>
  <c r="M128" i="9"/>
  <c r="D128" i="9"/>
  <c r="BY145" i="9"/>
  <c r="BO145" i="9"/>
  <c r="BN145" i="9"/>
  <c r="AG145" i="9"/>
  <c r="Y145" i="9"/>
  <c r="BU145" i="9" s="1"/>
  <c r="V145" i="9"/>
  <c r="M145" i="9"/>
  <c r="D145" i="9"/>
  <c r="W145" i="9" s="1"/>
  <c r="CB127" i="9"/>
  <c r="BY127" i="9"/>
  <c r="BS127" i="9"/>
  <c r="BO127" i="9"/>
  <c r="BN127" i="9"/>
  <c r="AG127" i="9"/>
  <c r="Y127" i="9"/>
  <c r="BU127" i="9" s="1"/>
  <c r="V127" i="9"/>
  <c r="M127" i="9"/>
  <c r="D127" i="9"/>
  <c r="CB144" i="9"/>
  <c r="BY144" i="9"/>
  <c r="BS144" i="9"/>
  <c r="BO144" i="9"/>
  <c r="BN144" i="9"/>
  <c r="AG144" i="9"/>
  <c r="Y144" i="9"/>
  <c r="BU144" i="9" s="1"/>
  <c r="V144" i="9"/>
  <c r="M144" i="9"/>
  <c r="D144" i="9"/>
  <c r="CB98" i="9"/>
  <c r="BY98" i="9"/>
  <c r="BS98" i="9"/>
  <c r="BO98" i="9"/>
  <c r="BN98" i="9"/>
  <c r="AG98" i="9"/>
  <c r="Y98" i="9"/>
  <c r="BU98" i="9" s="1"/>
  <c r="V98" i="9"/>
  <c r="M98" i="9"/>
  <c r="D98" i="9"/>
  <c r="CB106" i="9"/>
  <c r="BY106" i="9"/>
  <c r="BS106" i="9"/>
  <c r="BO106" i="9"/>
  <c r="BN106" i="9"/>
  <c r="AG106" i="9"/>
  <c r="Y106" i="9"/>
  <c r="BU106" i="9" s="1"/>
  <c r="V106" i="9"/>
  <c r="M106" i="9"/>
  <c r="D106" i="9"/>
  <c r="BY137" i="9"/>
  <c r="BO137" i="9"/>
  <c r="BN137" i="9"/>
  <c r="AG137" i="9"/>
  <c r="Y137" i="9"/>
  <c r="BU137" i="9" s="1"/>
  <c r="V137" i="9"/>
  <c r="M137" i="9"/>
  <c r="D137" i="9"/>
  <c r="BY136" i="9"/>
  <c r="BO136" i="9"/>
  <c r="BN136" i="9"/>
  <c r="AG136" i="9"/>
  <c r="Y136" i="9"/>
  <c r="BU136" i="9" s="1"/>
  <c r="V136" i="9"/>
  <c r="M136" i="9"/>
  <c r="D136" i="9"/>
  <c r="BY142" i="9"/>
  <c r="BO142" i="9"/>
  <c r="BN142" i="9"/>
  <c r="AG142" i="9"/>
  <c r="Y142" i="9"/>
  <c r="BU142" i="9" s="1"/>
  <c r="V142" i="9"/>
  <c r="M142" i="9"/>
  <c r="D142" i="9"/>
  <c r="CB141" i="9"/>
  <c r="BY141" i="9"/>
  <c r="BS141" i="9"/>
  <c r="BO141" i="9"/>
  <c r="BN141" i="9"/>
  <c r="AG141" i="9"/>
  <c r="Y141" i="9"/>
  <c r="BU141" i="9" s="1"/>
  <c r="V141" i="9"/>
  <c r="M141" i="9"/>
  <c r="D141" i="9"/>
  <c r="CB132" i="9"/>
  <c r="BY132" i="9"/>
  <c r="BS132" i="9"/>
  <c r="BO132" i="9"/>
  <c r="BN132" i="9"/>
  <c r="AG132" i="9"/>
  <c r="Y132" i="9"/>
  <c r="BU132" i="9" s="1"/>
  <c r="V132" i="9"/>
  <c r="M132" i="9"/>
  <c r="D132" i="9"/>
  <c r="CA132" i="9" s="1"/>
  <c r="CB73" i="9"/>
  <c r="BY73" i="9"/>
  <c r="BS73" i="9"/>
  <c r="BO73" i="9"/>
  <c r="BN73" i="9"/>
  <c r="AG73" i="9"/>
  <c r="Y73" i="9"/>
  <c r="BU73" i="9" s="1"/>
  <c r="V73" i="9"/>
  <c r="M73" i="9"/>
  <c r="D73" i="9"/>
  <c r="CB76" i="9"/>
  <c r="BY76" i="9"/>
  <c r="BS76" i="9"/>
  <c r="BO76" i="9"/>
  <c r="BN76" i="9"/>
  <c r="AG76" i="9"/>
  <c r="Y76" i="9"/>
  <c r="BU76" i="9" s="1"/>
  <c r="V76" i="9"/>
  <c r="M76" i="9"/>
  <c r="D76" i="9"/>
  <c r="CB67" i="9"/>
  <c r="BY67" i="9"/>
  <c r="BS67" i="9"/>
  <c r="BO67" i="9"/>
  <c r="BN67" i="9"/>
  <c r="AG67" i="9"/>
  <c r="Y67" i="9"/>
  <c r="BU67" i="9" s="1"/>
  <c r="V67" i="9"/>
  <c r="M67" i="9"/>
  <c r="D67" i="9"/>
  <c r="CB86" i="9"/>
  <c r="BY86" i="9"/>
  <c r="BS86" i="9"/>
  <c r="BO86" i="9"/>
  <c r="BN86" i="9"/>
  <c r="AG86" i="9"/>
  <c r="Y86" i="9"/>
  <c r="BU86" i="9" s="1"/>
  <c r="V86" i="9"/>
  <c r="M86" i="9"/>
  <c r="D86" i="9"/>
  <c r="CA86" i="9" s="1"/>
  <c r="CB91" i="9"/>
  <c r="BY91" i="9"/>
  <c r="BS91" i="9"/>
  <c r="BO91" i="9"/>
  <c r="BN91" i="9"/>
  <c r="AG91" i="9"/>
  <c r="Y91" i="9"/>
  <c r="BU91" i="9" s="1"/>
  <c r="V91" i="9"/>
  <c r="M91" i="9"/>
  <c r="D91" i="9"/>
  <c r="CB90" i="9"/>
  <c r="BY90" i="9"/>
  <c r="BS90" i="9"/>
  <c r="BO90" i="9"/>
  <c r="BN90" i="9"/>
  <c r="AG90" i="9"/>
  <c r="Y90" i="9"/>
  <c r="BU90" i="9" s="1"/>
  <c r="V90" i="9"/>
  <c r="M90" i="9"/>
  <c r="D90" i="9"/>
  <c r="CA90" i="9" s="1"/>
  <c r="CB89" i="9"/>
  <c r="BY89" i="9"/>
  <c r="BS89" i="9"/>
  <c r="BO89" i="9"/>
  <c r="BN89" i="9"/>
  <c r="AG89" i="9"/>
  <c r="Y89" i="9"/>
  <c r="BU89" i="9" s="1"/>
  <c r="V89" i="9"/>
  <c r="M89" i="9"/>
  <c r="D89" i="9"/>
  <c r="BY85" i="9"/>
  <c r="BO85" i="9"/>
  <c r="BN85" i="9"/>
  <c r="AG85" i="9"/>
  <c r="Y85" i="9"/>
  <c r="BU85" i="9" s="1"/>
  <c r="V85" i="9"/>
  <c r="M85" i="9"/>
  <c r="D85" i="9"/>
  <c r="CB88" i="9"/>
  <c r="BY88" i="9"/>
  <c r="BS88" i="9"/>
  <c r="BO88" i="9"/>
  <c r="BN88" i="9"/>
  <c r="AG88" i="9"/>
  <c r="Y88" i="9"/>
  <c r="BU88" i="9" s="1"/>
  <c r="V88" i="9"/>
  <c r="M88" i="9"/>
  <c r="D88" i="9"/>
  <c r="CA88" i="9" s="1"/>
  <c r="BY135" i="9"/>
  <c r="BO135" i="9"/>
  <c r="BN135" i="9"/>
  <c r="AG135" i="9"/>
  <c r="Y135" i="9"/>
  <c r="BU135" i="9" s="1"/>
  <c r="V135" i="9"/>
  <c r="M135" i="9"/>
  <c r="D135" i="9"/>
  <c r="CA135" i="9" s="1"/>
  <c r="CB105" i="9"/>
  <c r="BY105" i="9"/>
  <c r="BS105" i="9"/>
  <c r="BO105" i="9"/>
  <c r="BN105" i="9"/>
  <c r="AG105" i="9"/>
  <c r="Y105" i="9"/>
  <c r="BU105" i="9" s="1"/>
  <c r="V105" i="9"/>
  <c r="M105" i="9"/>
  <c r="D105" i="9"/>
  <c r="D9" i="6"/>
  <c r="M9" i="6"/>
  <c r="V9" i="6"/>
  <c r="Y9" i="6"/>
  <c r="BM9" i="6"/>
  <c r="BN9" i="6"/>
  <c r="BR9" i="6"/>
  <c r="BT9" i="6"/>
  <c r="BX9" i="6"/>
  <c r="CA9" i="6"/>
  <c r="D35" i="6"/>
  <c r="M35" i="6"/>
  <c r="V35" i="6"/>
  <c r="Y35" i="6"/>
  <c r="BM35" i="6"/>
  <c r="BN35" i="6"/>
  <c r="BR35" i="6"/>
  <c r="BT35" i="6"/>
  <c r="BX35" i="6"/>
  <c r="CA35" i="6"/>
  <c r="D51" i="6"/>
  <c r="M51" i="6"/>
  <c r="V51" i="6"/>
  <c r="Y51" i="6"/>
  <c r="BM51" i="6"/>
  <c r="BN51" i="6"/>
  <c r="BR51" i="6"/>
  <c r="BT51" i="6"/>
  <c r="BX51" i="6"/>
  <c r="D87" i="6"/>
  <c r="BZ87" i="6" s="1"/>
  <c r="M87" i="6"/>
  <c r="V87" i="6"/>
  <c r="Y87" i="6"/>
  <c r="BM87" i="6"/>
  <c r="BN87" i="6"/>
  <c r="BR87" i="6"/>
  <c r="BT87" i="6"/>
  <c r="BX87" i="6"/>
  <c r="D92" i="6"/>
  <c r="M92" i="6"/>
  <c r="V92" i="6"/>
  <c r="Y92" i="6"/>
  <c r="BZ92" i="6" s="1"/>
  <c r="BM92" i="6"/>
  <c r="BN92" i="6"/>
  <c r="BR92" i="6"/>
  <c r="BT92" i="6"/>
  <c r="BX92" i="6"/>
  <c r="D96" i="6"/>
  <c r="M96" i="6"/>
  <c r="V96" i="6"/>
  <c r="W96" i="6"/>
  <c r="Y96" i="6"/>
  <c r="BM96" i="6"/>
  <c r="BN96" i="6"/>
  <c r="BR96" i="6"/>
  <c r="BT96" i="6"/>
  <c r="BX96" i="6"/>
  <c r="BZ96" i="6"/>
  <c r="D144" i="6"/>
  <c r="BZ144" i="6" s="1"/>
  <c r="M144" i="6"/>
  <c r="V144" i="6"/>
  <c r="Y144" i="6"/>
  <c r="BM144" i="6"/>
  <c r="BN144" i="6"/>
  <c r="BR144" i="6"/>
  <c r="BT144" i="6"/>
  <c r="BX144" i="6"/>
  <c r="D151" i="6"/>
  <c r="M151" i="6"/>
  <c r="V151" i="6"/>
  <c r="W151" i="6" s="1"/>
  <c r="Y151" i="6"/>
  <c r="BM151" i="6"/>
  <c r="BN151" i="6"/>
  <c r="BR151" i="6"/>
  <c r="BT151" i="6"/>
  <c r="BX151" i="6"/>
  <c r="BZ151" i="6"/>
  <c r="D178" i="6"/>
  <c r="M178" i="6"/>
  <c r="V178" i="6"/>
  <c r="W178" i="6" s="1"/>
  <c r="Y178" i="6"/>
  <c r="BZ178" i="6" s="1"/>
  <c r="BM178" i="6"/>
  <c r="BN178" i="6"/>
  <c r="BR178" i="6"/>
  <c r="BT178" i="6"/>
  <c r="BX178" i="6"/>
  <c r="D208" i="6"/>
  <c r="M208" i="6"/>
  <c r="V208" i="6"/>
  <c r="Y208" i="6"/>
  <c r="BM208" i="6"/>
  <c r="BN208" i="6"/>
  <c r="BR208" i="6"/>
  <c r="BT208" i="6"/>
  <c r="BX208" i="6"/>
  <c r="D235" i="6"/>
  <c r="M235" i="6"/>
  <c r="V235" i="6"/>
  <c r="W235" i="6" s="1"/>
  <c r="Y235" i="6"/>
  <c r="BM235" i="6"/>
  <c r="BN235" i="6"/>
  <c r="BR235" i="6"/>
  <c r="BT235" i="6"/>
  <c r="BX235" i="6"/>
  <c r="BZ235" i="6"/>
  <c r="D242" i="6"/>
  <c r="M242" i="6"/>
  <c r="V242" i="6"/>
  <c r="Y242" i="6"/>
  <c r="BM242" i="6"/>
  <c r="BN242" i="6"/>
  <c r="BR242" i="6"/>
  <c r="BT242" i="6"/>
  <c r="BX242" i="6"/>
  <c r="D250" i="6"/>
  <c r="BZ250" i="6" s="1"/>
  <c r="M250" i="6"/>
  <c r="V250" i="6"/>
  <c r="Y250" i="6"/>
  <c r="BM250" i="6"/>
  <c r="BN250" i="6"/>
  <c r="BR250" i="6"/>
  <c r="BT250" i="6"/>
  <c r="BX250" i="6"/>
  <c r="D255" i="6"/>
  <c r="M255" i="6"/>
  <c r="V255" i="6"/>
  <c r="W255" i="6" s="1"/>
  <c r="Y255" i="6"/>
  <c r="BM255" i="6"/>
  <c r="BN255" i="6"/>
  <c r="BR255" i="6"/>
  <c r="BT255" i="6"/>
  <c r="BX255" i="6"/>
  <c r="BZ255" i="6"/>
  <c r="D284" i="6"/>
  <c r="M284" i="6"/>
  <c r="V284" i="6"/>
  <c r="Y284" i="6"/>
  <c r="BM284" i="6"/>
  <c r="BN284" i="6"/>
  <c r="BR284" i="6"/>
  <c r="BT284" i="6"/>
  <c r="BX284" i="6"/>
  <c r="D308" i="6"/>
  <c r="M308" i="6"/>
  <c r="V308" i="6"/>
  <c r="W308" i="6" s="1"/>
  <c r="Y308" i="6"/>
  <c r="BT308" i="6" s="1"/>
  <c r="BM308" i="6"/>
  <c r="BN308" i="6"/>
  <c r="BR308" i="6"/>
  <c r="BX308" i="6"/>
  <c r="BZ308" i="6"/>
  <c r="D324" i="6"/>
  <c r="M324" i="6"/>
  <c r="V324" i="6"/>
  <c r="W324" i="6" s="1"/>
  <c r="Y324" i="6"/>
  <c r="BZ324" i="6" s="1"/>
  <c r="BM324" i="6"/>
  <c r="BN324" i="6"/>
  <c r="BR324" i="6"/>
  <c r="BT324" i="6"/>
  <c r="BX324" i="6"/>
  <c r="D326" i="6"/>
  <c r="M326" i="6"/>
  <c r="V326" i="6"/>
  <c r="Y326" i="6"/>
  <c r="BT326" i="6" s="1"/>
  <c r="BM326" i="6"/>
  <c r="BN326" i="6"/>
  <c r="BR326" i="6"/>
  <c r="BX326" i="6"/>
  <c r="D337" i="6"/>
  <c r="BZ337" i="6" s="1"/>
  <c r="M337" i="6"/>
  <c r="V337" i="6"/>
  <c r="Y337" i="6"/>
  <c r="BM337" i="6"/>
  <c r="BN337" i="6"/>
  <c r="BR337" i="6"/>
  <c r="BT337" i="6"/>
  <c r="BX337" i="6"/>
  <c r="D339" i="6"/>
  <c r="M339" i="6"/>
  <c r="V339" i="6"/>
  <c r="Y339" i="6"/>
  <c r="BM339" i="6"/>
  <c r="BN339" i="6"/>
  <c r="BR339" i="6"/>
  <c r="BT339" i="6"/>
  <c r="BX339" i="6"/>
  <c r="D362" i="6"/>
  <c r="M362" i="6"/>
  <c r="V362" i="6"/>
  <c r="Y362" i="6"/>
  <c r="BM362" i="6"/>
  <c r="BN362" i="6"/>
  <c r="BR362" i="6"/>
  <c r="BT362" i="6"/>
  <c r="BX362" i="6"/>
  <c r="BZ362" i="6"/>
  <c r="CA362" i="6"/>
  <c r="D367" i="6"/>
  <c r="BZ367" i="6" s="1"/>
  <c r="M367" i="6"/>
  <c r="V367" i="6"/>
  <c r="W367" i="6" s="1"/>
  <c r="Y367" i="6"/>
  <c r="BM367" i="6"/>
  <c r="BN367" i="6"/>
  <c r="BR367" i="6"/>
  <c r="BT367" i="6"/>
  <c r="BX367" i="6"/>
  <c r="D370" i="6"/>
  <c r="M370" i="6"/>
  <c r="V370" i="6"/>
  <c r="Y370" i="6"/>
  <c r="BT370" i="6" s="1"/>
  <c r="BM370" i="6"/>
  <c r="BN370" i="6"/>
  <c r="BR370" i="6"/>
  <c r="BX370" i="6"/>
  <c r="CA370" i="6"/>
  <c r="D391" i="6"/>
  <c r="M391" i="6"/>
  <c r="V391" i="6"/>
  <c r="W391" i="6" s="1"/>
  <c r="Y391" i="6"/>
  <c r="BM391" i="6"/>
  <c r="BN391" i="6"/>
  <c r="BR391" i="6"/>
  <c r="BT391" i="6"/>
  <c r="BX391" i="6"/>
  <c r="D392" i="6"/>
  <c r="BZ392" i="6" s="1"/>
  <c r="M392" i="6"/>
  <c r="V392" i="6"/>
  <c r="Y392" i="6"/>
  <c r="BM392" i="6"/>
  <c r="BN392" i="6"/>
  <c r="BR392" i="6"/>
  <c r="BT392" i="6"/>
  <c r="BX392" i="6"/>
  <c r="CA392" i="6"/>
  <c r="D394" i="6"/>
  <c r="BZ394" i="6" s="1"/>
  <c r="M394" i="6"/>
  <c r="V394" i="6"/>
  <c r="Y394" i="6"/>
  <c r="BM394" i="6"/>
  <c r="BN394" i="6"/>
  <c r="BR394" i="6"/>
  <c r="BT394" i="6"/>
  <c r="BX394" i="6"/>
  <c r="CA394" i="6"/>
  <c r="D405" i="6"/>
  <c r="M405" i="6"/>
  <c r="V405" i="6"/>
  <c r="Y405" i="6"/>
  <c r="BZ405" i="6" s="1"/>
  <c r="BM405" i="6"/>
  <c r="BN405" i="6"/>
  <c r="BR405" i="6"/>
  <c r="BT405" i="6"/>
  <c r="BX405" i="6"/>
  <c r="D412" i="6"/>
  <c r="BZ412" i="6" s="1"/>
  <c r="M412" i="6"/>
  <c r="V412" i="6"/>
  <c r="Y412" i="6"/>
  <c r="BM412" i="6"/>
  <c r="BN412" i="6"/>
  <c r="BR412" i="6"/>
  <c r="BT412" i="6"/>
  <c r="BX412" i="6"/>
  <c r="D413" i="6"/>
  <c r="M413" i="6"/>
  <c r="V413" i="6"/>
  <c r="W413" i="6" s="1"/>
  <c r="Y413" i="6"/>
  <c r="BZ413" i="6" s="1"/>
  <c r="BM413" i="6"/>
  <c r="BN413" i="6"/>
  <c r="BR413" i="6"/>
  <c r="BT413" i="6"/>
  <c r="BX413" i="6"/>
  <c r="D450" i="6"/>
  <c r="M450" i="6"/>
  <c r="V450" i="6"/>
  <c r="Y450" i="6"/>
  <c r="BT450" i="6" s="1"/>
  <c r="BM450" i="6"/>
  <c r="BN450" i="6"/>
  <c r="BR450" i="6"/>
  <c r="BX450" i="6"/>
  <c r="D454" i="6"/>
  <c r="M454" i="6"/>
  <c r="V454" i="6"/>
  <c r="W454" i="6" s="1"/>
  <c r="Y454" i="6"/>
  <c r="BM454" i="6"/>
  <c r="BN454" i="6"/>
  <c r="BR454" i="6"/>
  <c r="BT454" i="6"/>
  <c r="BX454" i="6"/>
  <c r="BZ454" i="6"/>
  <c r="D455" i="6"/>
  <c r="M455" i="6"/>
  <c r="V455" i="6"/>
  <c r="W455" i="6" s="1"/>
  <c r="Y455" i="6"/>
  <c r="BM455" i="6"/>
  <c r="BN455" i="6"/>
  <c r="BR455" i="6"/>
  <c r="BT455" i="6"/>
  <c r="BX455" i="6"/>
  <c r="CA455" i="6"/>
  <c r="D458" i="6"/>
  <c r="M458" i="6"/>
  <c r="V458" i="6"/>
  <c r="Y458" i="6"/>
  <c r="BM458" i="6"/>
  <c r="BN458" i="6"/>
  <c r="BR458" i="6"/>
  <c r="BT458" i="6"/>
  <c r="BX458" i="6"/>
  <c r="D464" i="6"/>
  <c r="BZ464" i="6" s="1"/>
  <c r="M464" i="6"/>
  <c r="V464" i="6"/>
  <c r="Y464" i="6"/>
  <c r="BM464" i="6"/>
  <c r="BN464" i="6"/>
  <c r="BR464" i="6"/>
  <c r="BT464" i="6"/>
  <c r="BX464" i="6"/>
  <c r="D470" i="6"/>
  <c r="M470" i="6"/>
  <c r="V470" i="6"/>
  <c r="Y470" i="6"/>
  <c r="BT470" i="6" s="1"/>
  <c r="BM470" i="6"/>
  <c r="BN470" i="6"/>
  <c r="BR470" i="6"/>
  <c r="BX470" i="6"/>
  <c r="D495" i="6"/>
  <c r="M495" i="6"/>
  <c r="V495" i="6"/>
  <c r="Y495" i="6"/>
  <c r="BM495" i="6"/>
  <c r="BN495" i="6"/>
  <c r="BR495" i="6"/>
  <c r="BT495" i="6"/>
  <c r="BX495" i="6"/>
  <c r="D506" i="6"/>
  <c r="M506" i="6"/>
  <c r="V506" i="6"/>
  <c r="W506" i="6" s="1"/>
  <c r="Y506" i="6"/>
  <c r="BM506" i="6"/>
  <c r="BN506" i="6"/>
  <c r="BR506" i="6"/>
  <c r="BT506" i="6"/>
  <c r="BX506" i="6"/>
  <c r="D511" i="6"/>
  <c r="M511" i="6"/>
  <c r="V511" i="6"/>
  <c r="Y511" i="6"/>
  <c r="BT511" i="6" s="1"/>
  <c r="BM511" i="6"/>
  <c r="BN511" i="6"/>
  <c r="BR511" i="6"/>
  <c r="BX511" i="6"/>
  <c r="D518" i="6"/>
  <c r="M518" i="6"/>
  <c r="V518" i="6"/>
  <c r="Y518" i="6"/>
  <c r="BM518" i="6"/>
  <c r="BN518" i="6"/>
  <c r="BR518" i="6"/>
  <c r="BT518" i="6"/>
  <c r="BX518" i="6"/>
  <c r="D525" i="6"/>
  <c r="M525" i="6"/>
  <c r="V525" i="6"/>
  <c r="Y525" i="6"/>
  <c r="BT525" i="6" s="1"/>
  <c r="BM525" i="6"/>
  <c r="BN525" i="6"/>
  <c r="BR525" i="6"/>
  <c r="BX525" i="6"/>
  <c r="D526" i="6"/>
  <c r="M526" i="6"/>
  <c r="V526" i="6"/>
  <c r="W526" i="6" s="1"/>
  <c r="Y526" i="6"/>
  <c r="BM526" i="6"/>
  <c r="BN526" i="6"/>
  <c r="BR526" i="6"/>
  <c r="BT526" i="6"/>
  <c r="BX526" i="6"/>
  <c r="D533" i="6"/>
  <c r="M533" i="6"/>
  <c r="V533" i="6"/>
  <c r="Y533" i="6"/>
  <c r="BM533" i="6"/>
  <c r="BN533" i="6"/>
  <c r="BR533" i="6"/>
  <c r="BT533" i="6"/>
  <c r="BX533" i="6"/>
  <c r="D534" i="6"/>
  <c r="BZ534" i="6" s="1"/>
  <c r="M534" i="6"/>
  <c r="V534" i="6"/>
  <c r="Y534" i="6"/>
  <c r="BM534" i="6"/>
  <c r="BN534" i="6"/>
  <c r="BR534" i="6"/>
  <c r="BT534" i="6"/>
  <c r="BX534" i="6"/>
  <c r="D537" i="6"/>
  <c r="M537" i="6"/>
  <c r="V537" i="6"/>
  <c r="Y537" i="6"/>
  <c r="BT537" i="6" s="1"/>
  <c r="BM537" i="6"/>
  <c r="BN537" i="6"/>
  <c r="BR537" i="6"/>
  <c r="BX537" i="6"/>
  <c r="D538" i="6"/>
  <c r="M538" i="6"/>
  <c r="V538" i="6"/>
  <c r="W538" i="6" s="1"/>
  <c r="Y538" i="6"/>
  <c r="BM538" i="6"/>
  <c r="BN538" i="6"/>
  <c r="BR538" i="6"/>
  <c r="BT538" i="6"/>
  <c r="BX538" i="6"/>
  <c r="D544" i="6"/>
  <c r="M544" i="6"/>
  <c r="V544" i="6"/>
  <c r="Y544" i="6"/>
  <c r="BM544" i="6"/>
  <c r="BN544" i="6"/>
  <c r="BR544" i="6"/>
  <c r="BT544" i="6"/>
  <c r="BX544" i="6"/>
  <c r="D545" i="6"/>
  <c r="BZ545" i="6" s="1"/>
  <c r="M545" i="6"/>
  <c r="V545" i="6"/>
  <c r="Y545" i="6"/>
  <c r="BM545" i="6"/>
  <c r="BN545" i="6"/>
  <c r="BR545" i="6"/>
  <c r="BT545" i="6"/>
  <c r="BX545" i="6"/>
  <c r="D549" i="6"/>
  <c r="BZ549" i="6" s="1"/>
  <c r="M549" i="6"/>
  <c r="V549" i="6"/>
  <c r="Y549" i="6"/>
  <c r="BM549" i="6"/>
  <c r="BN549" i="6"/>
  <c r="BR549" i="6"/>
  <c r="BT549" i="6"/>
  <c r="BX549" i="6"/>
  <c r="D550" i="6"/>
  <c r="M550" i="6"/>
  <c r="V550" i="6"/>
  <c r="W550" i="6" s="1"/>
  <c r="Y550" i="6"/>
  <c r="BM550" i="6"/>
  <c r="BN550" i="6"/>
  <c r="BR550" i="6"/>
  <c r="BT550" i="6"/>
  <c r="BX550" i="6"/>
  <c r="BZ550" i="6"/>
  <c r="D555" i="6"/>
  <c r="M555" i="6"/>
  <c r="V555" i="6"/>
  <c r="Y555" i="6"/>
  <c r="BT555" i="6" s="1"/>
  <c r="BM555" i="6"/>
  <c r="BN555" i="6"/>
  <c r="BR555" i="6"/>
  <c r="BX555" i="6"/>
  <c r="W545" i="6" l="1"/>
  <c r="W534" i="6"/>
  <c r="BZ555" i="6"/>
  <c r="BZ538" i="6"/>
  <c r="BZ537" i="6"/>
  <c r="BZ526" i="6"/>
  <c r="BZ525" i="6"/>
  <c r="BZ506" i="6"/>
  <c r="BZ495" i="6"/>
  <c r="BZ470" i="6"/>
  <c r="W405" i="6"/>
  <c r="BZ391" i="6"/>
  <c r="CA122" i="9"/>
  <c r="BZ544" i="6"/>
  <c r="BZ518" i="6"/>
  <c r="BZ511" i="6"/>
  <c r="BZ370" i="6"/>
  <c r="CA111" i="9"/>
  <c r="CA48" i="9"/>
  <c r="CA7" i="9"/>
  <c r="CA50" i="9"/>
  <c r="CA61" i="9"/>
  <c r="CA62" i="9"/>
  <c r="CA18" i="9"/>
  <c r="CA29" i="9"/>
  <c r="CA3" i="9"/>
  <c r="CA8" i="9"/>
  <c r="W518" i="6"/>
  <c r="W464" i="6"/>
  <c r="W394" i="6"/>
  <c r="W337" i="6"/>
  <c r="W87" i="6"/>
  <c r="W130" i="9"/>
  <c r="W120" i="9"/>
  <c r="W66" i="9"/>
  <c r="CA46" i="9"/>
  <c r="W555" i="6"/>
  <c r="BZ242" i="6"/>
  <c r="BZ35" i="6"/>
  <c r="W35" i="6"/>
  <c r="CA114" i="9"/>
  <c r="CA115" i="9"/>
  <c r="CA60" i="9"/>
  <c r="CA103" i="9"/>
  <c r="CA125" i="9"/>
  <c r="CA71" i="9"/>
  <c r="CA72" i="9"/>
  <c r="CA45" i="9"/>
  <c r="BZ458" i="6"/>
  <c r="W458" i="6"/>
  <c r="BZ284" i="6"/>
  <c r="W242" i="6"/>
  <c r="W112" i="9"/>
  <c r="BZ339" i="6"/>
  <c r="BZ208" i="6"/>
  <c r="W208" i="6"/>
  <c r="BZ533" i="6"/>
  <c r="W533" i="6"/>
  <c r="W339" i="6"/>
  <c r="CA82" i="9"/>
  <c r="BZ450" i="6"/>
  <c r="BZ326" i="6"/>
  <c r="W326" i="6"/>
  <c r="BZ51" i="6"/>
  <c r="W51" i="6"/>
  <c r="BZ9" i="6"/>
  <c r="W9" i="6"/>
  <c r="W450" i="6"/>
  <c r="W495" i="6"/>
  <c r="W284" i="6"/>
  <c r="W144" i="6"/>
  <c r="CA105" i="9"/>
  <c r="CA85" i="9"/>
  <c r="CA89" i="9"/>
  <c r="CA91" i="9"/>
  <c r="W132" i="9"/>
  <c r="W148" i="9"/>
  <c r="CA150" i="9"/>
  <c r="CA146" i="9"/>
  <c r="CA151" i="9"/>
  <c r="CA79" i="9"/>
  <c r="W102" i="9"/>
  <c r="CA130" i="9"/>
  <c r="W119" i="9"/>
  <c r="CA120" i="9"/>
  <c r="W126" i="9"/>
  <c r="CA123" i="9"/>
  <c r="W62" i="9"/>
  <c r="CA32" i="9"/>
  <c r="CA2" i="9"/>
  <c r="CA6" i="9"/>
  <c r="CA10" i="9"/>
  <c r="W549" i="6"/>
  <c r="W544" i="6"/>
  <c r="W537" i="6"/>
  <c r="W525" i="6"/>
  <c r="W511" i="6"/>
  <c r="W470" i="6"/>
  <c r="BZ455" i="6"/>
  <c r="W412" i="6"/>
  <c r="W392" i="6"/>
  <c r="W370" i="6"/>
  <c r="W362" i="6"/>
  <c r="W250" i="6"/>
  <c r="W92" i="6"/>
  <c r="CA15" i="9"/>
  <c r="W48" i="9"/>
  <c r="W7" i="9"/>
  <c r="W50" i="9"/>
  <c r="CA139" i="9"/>
  <c r="W114" i="9"/>
  <c r="CA134" i="9"/>
  <c r="W115" i="9"/>
  <c r="CA44" i="9"/>
  <c r="CA70" i="9"/>
  <c r="CA116" i="9"/>
  <c r="CA104" i="9"/>
  <c r="CA143" i="9"/>
  <c r="CA56" i="9"/>
  <c r="W86" i="9"/>
  <c r="W15" i="9"/>
  <c r="W80" i="9"/>
  <c r="W82" i="9"/>
  <c r="W44" i="9"/>
  <c r="W60" i="9"/>
  <c r="W70" i="9"/>
  <c r="W103" i="9"/>
  <c r="W116" i="9"/>
  <c r="W104" i="9"/>
  <c r="W56" i="9"/>
  <c r="W29" i="9"/>
  <c r="W2" i="9"/>
  <c r="W3" i="9"/>
  <c r="CA141" i="9"/>
  <c r="CA142" i="9"/>
  <c r="CA136" i="9"/>
  <c r="CA137" i="9"/>
  <c r="CA106" i="9"/>
  <c r="CA98" i="9"/>
  <c r="CA144" i="9"/>
  <c r="CA127" i="9"/>
  <c r="CA128" i="9"/>
  <c r="CA133" i="9"/>
  <c r="W133" i="9"/>
  <c r="CA41" i="9"/>
  <c r="CA38" i="9"/>
  <c r="CA51" i="9"/>
  <c r="CA52" i="9"/>
  <c r="CA39" i="9"/>
  <c r="CA25" i="9"/>
  <c r="W25" i="9"/>
  <c r="CA81" i="9"/>
  <c r="W81" i="9"/>
  <c r="CA83" i="9"/>
  <c r="W83" i="9"/>
  <c r="CA36" i="9"/>
  <c r="W36" i="9"/>
  <c r="CA65" i="9"/>
  <c r="W65" i="9"/>
  <c r="CA95" i="9"/>
  <c r="W95" i="9"/>
  <c r="CA84" i="9"/>
  <c r="W84" i="9"/>
  <c r="CA121" i="9"/>
  <c r="W121" i="9"/>
  <c r="W131" i="9"/>
  <c r="W61" i="9"/>
  <c r="W10" i="9"/>
  <c r="W105" i="9"/>
  <c r="W135" i="9"/>
  <c r="W88" i="9"/>
  <c r="W85" i="9"/>
  <c r="W89" i="9"/>
  <c r="W90" i="9"/>
  <c r="W91" i="9"/>
  <c r="W141" i="9"/>
  <c r="W136" i="9"/>
  <c r="W137" i="9"/>
  <c r="W106" i="9"/>
  <c r="W98" i="9"/>
  <c r="W144" i="9"/>
  <c r="W127" i="9"/>
  <c r="W128" i="9"/>
  <c r="W111" i="9"/>
  <c r="W41" i="9"/>
  <c r="W38" i="9"/>
  <c r="W51" i="9"/>
  <c r="W39" i="9"/>
  <c r="W150" i="9"/>
  <c r="W146" i="9"/>
  <c r="W100" i="9"/>
  <c r="W79" i="9"/>
  <c r="W125" i="9"/>
  <c r="W123" i="9"/>
  <c r="W71" i="9"/>
  <c r="W72" i="9"/>
  <c r="W18" i="9"/>
  <c r="W46" i="9"/>
  <c r="W6" i="9"/>
  <c r="W8" i="9"/>
  <c r="CA67" i="9"/>
  <c r="W67" i="9"/>
  <c r="CA76" i="9"/>
  <c r="CA73" i="9"/>
  <c r="W73" i="9"/>
  <c r="CA129" i="9"/>
  <c r="W129" i="9"/>
  <c r="CA63" i="9"/>
  <c r="W63" i="9"/>
  <c r="CA58" i="9"/>
  <c r="W58" i="9"/>
  <c r="CA140" i="9"/>
  <c r="W140" i="9"/>
  <c r="CA92" i="9"/>
  <c r="W92" i="9"/>
  <c r="CA23" i="9"/>
  <c r="W23" i="9"/>
  <c r="CA24" i="9"/>
  <c r="W24" i="9"/>
  <c r="CA37" i="9"/>
  <c r="W37" i="9"/>
  <c r="CA33" i="9"/>
  <c r="W33" i="9"/>
  <c r="CA47" i="9"/>
  <c r="W47" i="9"/>
  <c r="CA4" i="9"/>
  <c r="W4" i="9"/>
  <c r="CA5" i="9"/>
  <c r="W5" i="9"/>
  <c r="CA34" i="9"/>
  <c r="W34" i="9"/>
  <c r="CA93" i="9"/>
  <c r="W93" i="9"/>
  <c r="CA68" i="9"/>
  <c r="W68" i="9"/>
  <c r="CA124" i="9"/>
  <c r="W124" i="9"/>
  <c r="CA87" i="9"/>
  <c r="W87" i="9"/>
  <c r="CA110" i="9"/>
  <c r="W110" i="9"/>
  <c r="CA53" i="9"/>
  <c r="W53" i="9"/>
  <c r="CA9" i="9"/>
  <c r="W9" i="9"/>
  <c r="CA49" i="9"/>
  <c r="W49" i="9"/>
  <c r="CA59" i="9"/>
  <c r="W59" i="9"/>
  <c r="CA54" i="9"/>
  <c r="W54" i="9"/>
  <c r="CA64" i="9"/>
  <c r="W64" i="9"/>
  <c r="CA77" i="9"/>
  <c r="W77" i="9"/>
  <c r="CA40" i="9"/>
  <c r="W40" i="9"/>
  <c r="CA55" i="9"/>
  <c r="W55" i="9"/>
  <c r="CA107" i="9"/>
  <c r="W107" i="9"/>
  <c r="CA108" i="9"/>
  <c r="W108" i="9"/>
  <c r="CA117" i="9"/>
  <c r="W117" i="9"/>
  <c r="W151" i="9"/>
  <c r="W118" i="9"/>
  <c r="W147" i="9"/>
  <c r="W138" i="9"/>
  <c r="CA69" i="9"/>
  <c r="W69" i="9"/>
  <c r="CA94" i="9"/>
  <c r="W94" i="9"/>
  <c r="CA74" i="9"/>
  <c r="CA109" i="9"/>
  <c r="W109" i="9"/>
  <c r="CA113" i="9"/>
  <c r="W113" i="9"/>
  <c r="CA96" i="9"/>
  <c r="W96" i="9"/>
  <c r="W122" i="9"/>
  <c r="CA97" i="9"/>
  <c r="W97" i="9"/>
  <c r="CA75" i="9"/>
  <c r="W75" i="9"/>
  <c r="CA57" i="9"/>
  <c r="W57" i="9"/>
  <c r="CA31" i="9"/>
  <c r="W31" i="9"/>
  <c r="W45" i="9"/>
  <c r="W76" i="9"/>
  <c r="W142" i="9"/>
  <c r="CA145" i="9"/>
  <c r="W52" i="9"/>
  <c r="CA118" i="9"/>
  <c r="CA112" i="9"/>
  <c r="CA147" i="9"/>
  <c r="CA149" i="9"/>
  <c r="CA138" i="9"/>
  <c r="W74" i="9"/>
  <c r="W32" i="9"/>
  <c r="CE8" i="8"/>
  <c r="CF8" i="8"/>
  <c r="CG8" i="8"/>
  <c r="CH8" i="8"/>
  <c r="CI8" i="8"/>
  <c r="CJ8" i="8"/>
  <c r="CK8" i="8"/>
  <c r="CL8" i="8"/>
  <c r="CM8" i="8"/>
  <c r="CN8" i="8"/>
  <c r="CO8" i="8"/>
  <c r="CP8" i="8"/>
  <c r="CD8" i="8"/>
  <c r="V3" i="8"/>
  <c r="V4" i="8"/>
  <c r="X4" i="8" s="1"/>
  <c r="V6" i="8"/>
  <c r="X6" i="8" s="1"/>
  <c r="V5" i="8"/>
  <c r="X5" i="8" s="1"/>
  <c r="V7" i="8"/>
  <c r="V8" i="8"/>
  <c r="X8" i="8" s="1"/>
  <c r="V9" i="8"/>
  <c r="X9" i="8" s="1"/>
  <c r="V12" i="8"/>
  <c r="X12" i="8" s="1"/>
  <c r="V11" i="8"/>
  <c r="V14" i="8"/>
  <c r="X14" i="8" s="1"/>
  <c r="V13" i="8"/>
  <c r="X13" i="8" s="1"/>
  <c r="V15" i="8"/>
  <c r="X15" i="8" s="1"/>
  <c r="V10" i="8"/>
  <c r="V16" i="8"/>
  <c r="X16" i="8" s="1"/>
  <c r="V17" i="8"/>
  <c r="X17" i="8" s="1"/>
  <c r="V21" i="8"/>
  <c r="X21" i="8" s="1"/>
  <c r="V20" i="8"/>
  <c r="V19" i="8"/>
  <c r="X19" i="8" s="1"/>
  <c r="V18" i="8"/>
  <c r="X18" i="8" s="1"/>
  <c r="V23" i="8"/>
  <c r="X23" i="8" s="1"/>
  <c r="V27" i="8"/>
  <c r="V22" i="8"/>
  <c r="X22" i="8" s="1"/>
  <c r="V24" i="8"/>
  <c r="X24" i="8" s="1"/>
  <c r="V25" i="8"/>
  <c r="X25" i="8" s="1"/>
  <c r="V26" i="8"/>
  <c r="V33" i="8"/>
  <c r="X33" i="8" s="1"/>
  <c r="V39" i="8"/>
  <c r="X39" i="8" s="1"/>
  <c r="V41" i="8"/>
  <c r="X41" i="8" s="1"/>
  <c r="V37" i="8"/>
  <c r="V38" i="8"/>
  <c r="X38" i="8" s="1"/>
  <c r="V34" i="8"/>
  <c r="X34" i="8" s="1"/>
  <c r="V28" i="8"/>
  <c r="X28" i="8" s="1"/>
  <c r="V29" i="8"/>
  <c r="V32" i="8"/>
  <c r="X32" i="8" s="1"/>
  <c r="V40" i="8"/>
  <c r="X40" i="8" s="1"/>
  <c r="V30" i="8"/>
  <c r="X30" i="8" s="1"/>
  <c r="V35" i="8"/>
  <c r="V36" i="8"/>
  <c r="X36" i="8" s="1"/>
  <c r="V31" i="8"/>
  <c r="X31" i="8" s="1"/>
  <c r="V42" i="8"/>
  <c r="X42" i="8" s="1"/>
  <c r="V43" i="8"/>
  <c r="V44" i="8"/>
  <c r="X44" i="8" s="1"/>
  <c r="V47" i="8"/>
  <c r="X47" i="8" s="1"/>
  <c r="V45" i="8"/>
  <c r="X45" i="8" s="1"/>
  <c r="V46" i="8"/>
  <c r="V49" i="8"/>
  <c r="X49" i="8" s="1"/>
  <c r="V48" i="8"/>
  <c r="X48" i="8" s="1"/>
  <c r="V51" i="8"/>
  <c r="X51" i="8" s="1"/>
  <c r="V50" i="8"/>
  <c r="V52" i="8"/>
  <c r="X52" i="8" s="1"/>
  <c r="V54" i="8"/>
  <c r="X54" i="8" s="1"/>
  <c r="V53" i="8"/>
  <c r="X53" i="8" s="1"/>
  <c r="V59" i="8"/>
  <c r="V55" i="8"/>
  <c r="X55" i="8" s="1"/>
  <c r="V58" i="8"/>
  <c r="X58" i="8" s="1"/>
  <c r="V56" i="8"/>
  <c r="X56" i="8" s="1"/>
  <c r="V60" i="8"/>
  <c r="V57" i="8"/>
  <c r="X57" i="8" s="1"/>
  <c r="V61" i="8"/>
  <c r="X61" i="8" s="1"/>
  <c r="V92" i="8"/>
  <c r="X92" i="8" s="1"/>
  <c r="V62" i="8"/>
  <c r="V75" i="8"/>
  <c r="X75" i="8" s="1"/>
  <c r="V66" i="8"/>
  <c r="X66" i="8" s="1"/>
  <c r="V71" i="8"/>
  <c r="X71" i="8" s="1"/>
  <c r="V72" i="8"/>
  <c r="V82" i="8"/>
  <c r="X82" i="8" s="1"/>
  <c r="V63" i="8"/>
  <c r="X63" i="8" s="1"/>
  <c r="V67" i="8"/>
  <c r="X67" i="8" s="1"/>
  <c r="V73" i="8"/>
  <c r="V70" i="8"/>
  <c r="X70" i="8" s="1"/>
  <c r="V90" i="8"/>
  <c r="X90" i="8" s="1"/>
  <c r="V85" i="8"/>
  <c r="X85" i="8" s="1"/>
  <c r="V83" i="8"/>
  <c r="V78" i="8"/>
  <c r="X78" i="8" s="1"/>
  <c r="V74" i="8"/>
  <c r="X74" i="8" s="1"/>
  <c r="V68" i="8"/>
  <c r="X68" i="8" s="1"/>
  <c r="V64" i="8"/>
  <c r="V84" i="8"/>
  <c r="X84" i="8" s="1"/>
  <c r="V76" i="8"/>
  <c r="X76" i="8" s="1"/>
  <c r="V89" i="8"/>
  <c r="X89" i="8" s="1"/>
  <c r="V91" i="8"/>
  <c r="V86" i="8"/>
  <c r="X86" i="8" s="1"/>
  <c r="V69" i="8"/>
  <c r="X69" i="8" s="1"/>
  <c r="V65" i="8"/>
  <c r="X65" i="8" s="1"/>
  <c r="V93" i="8"/>
  <c r="V77" i="8"/>
  <c r="X77" i="8" s="1"/>
  <c r="V79" i="8"/>
  <c r="X79" i="8" s="1"/>
  <c r="V80" i="8"/>
  <c r="X80" i="8" s="1"/>
  <c r="V81" i="8"/>
  <c r="V87" i="8"/>
  <c r="X87" i="8" s="1"/>
  <c r="V94" i="8"/>
  <c r="X94" i="8" s="1"/>
  <c r="V95" i="8"/>
  <c r="X95" i="8" s="1"/>
  <c r="V88" i="8"/>
  <c r="V100" i="8"/>
  <c r="X100" i="8" s="1"/>
  <c r="V101" i="8"/>
  <c r="X101" i="8" s="1"/>
  <c r="V102" i="8"/>
  <c r="X102" i="8" s="1"/>
  <c r="V113" i="8"/>
  <c r="V96" i="8"/>
  <c r="X96" i="8" s="1"/>
  <c r="V108" i="8"/>
  <c r="X108" i="8" s="1"/>
  <c r="V109" i="8"/>
  <c r="X109" i="8" s="1"/>
  <c r="V103" i="8"/>
  <c r="V97" i="8"/>
  <c r="X97" i="8" s="1"/>
  <c r="V114" i="8"/>
  <c r="X114" i="8" s="1"/>
  <c r="V115" i="8"/>
  <c r="X115" i="8" s="1"/>
  <c r="V105" i="8"/>
  <c r="V106" i="8"/>
  <c r="X106" i="8" s="1"/>
  <c r="V104" i="8"/>
  <c r="X104" i="8" s="1"/>
  <c r="V110" i="8"/>
  <c r="X110" i="8" s="1"/>
  <c r="V112" i="8"/>
  <c r="V116" i="8"/>
  <c r="X116" i="8" s="1"/>
  <c r="V111" i="8"/>
  <c r="X111" i="8" s="1"/>
  <c r="V117" i="8"/>
  <c r="X117" i="8" s="1"/>
  <c r="V98" i="8"/>
  <c r="V99" i="8"/>
  <c r="X99" i="8" s="1"/>
  <c r="V107" i="8"/>
  <c r="X107" i="8" s="1"/>
  <c r="V118" i="8"/>
  <c r="X118" i="8" s="1"/>
  <c r="V119" i="8"/>
  <c r="V124" i="8"/>
  <c r="X124" i="8" s="1"/>
  <c r="V121" i="8"/>
  <c r="X121" i="8" s="1"/>
  <c r="V127" i="8"/>
  <c r="X127" i="8" s="1"/>
  <c r="V128" i="8"/>
  <c r="V125" i="8"/>
  <c r="X125" i="8" s="1"/>
  <c r="V129" i="8"/>
  <c r="X129" i="8" s="1"/>
  <c r="V133" i="8"/>
  <c r="X133" i="8" s="1"/>
  <c r="V122" i="8"/>
  <c r="V130" i="8"/>
  <c r="X130" i="8" s="1"/>
  <c r="V123" i="8"/>
  <c r="X123" i="8" s="1"/>
  <c r="V120" i="8"/>
  <c r="X120" i="8" s="1"/>
  <c r="V126" i="8"/>
  <c r="V131" i="8"/>
  <c r="X131" i="8" s="1"/>
  <c r="V132" i="8"/>
  <c r="X132" i="8" s="1"/>
  <c r="V141" i="8"/>
  <c r="X141" i="8" s="1"/>
  <c r="V134" i="8"/>
  <c r="V147" i="8"/>
  <c r="X147" i="8" s="1"/>
  <c r="V145" i="8"/>
  <c r="X145" i="8" s="1"/>
  <c r="V139" i="8"/>
  <c r="X139" i="8" s="1"/>
  <c r="V135" i="8"/>
  <c r="V150" i="8"/>
  <c r="X150" i="8" s="1"/>
  <c r="V148" i="8"/>
  <c r="X148" i="8" s="1"/>
  <c r="V140" i="8"/>
  <c r="X140" i="8" s="1"/>
  <c r="V151" i="8"/>
  <c r="V137" i="8"/>
  <c r="X137" i="8" s="1"/>
  <c r="V136" i="8"/>
  <c r="X136" i="8" s="1"/>
  <c r="V142" i="8"/>
  <c r="X142" i="8" s="1"/>
  <c r="V143" i="8"/>
  <c r="V146" i="8"/>
  <c r="X146" i="8" s="1"/>
  <c r="V144" i="8"/>
  <c r="X144" i="8" s="1"/>
  <c r="V149" i="8"/>
  <c r="X149" i="8" s="1"/>
  <c r="V138" i="8"/>
  <c r="V157" i="8"/>
  <c r="X157" i="8" s="1"/>
  <c r="V153" i="8"/>
  <c r="X153" i="8" s="1"/>
  <c r="V161" i="8"/>
  <c r="X161" i="8" s="1"/>
  <c r="V169" i="8"/>
  <c r="V158" i="8"/>
  <c r="X158" i="8" s="1"/>
  <c r="V156" i="8"/>
  <c r="X156" i="8" s="1"/>
  <c r="V165" i="8"/>
  <c r="X165" i="8" s="1"/>
  <c r="V154" i="8"/>
  <c r="V163" i="8"/>
  <c r="X163" i="8" s="1"/>
  <c r="V159" i="8"/>
  <c r="X159" i="8" s="1"/>
  <c r="V160" i="8"/>
  <c r="X160" i="8" s="1"/>
  <c r="V167" i="8"/>
  <c r="V164" i="8"/>
  <c r="X164" i="8" s="1"/>
  <c r="V152" i="8"/>
  <c r="X152" i="8" s="1"/>
  <c r="V155" i="8"/>
  <c r="X155" i="8" s="1"/>
  <c r="V162" i="8"/>
  <c r="V168" i="8"/>
  <c r="X168" i="8" s="1"/>
  <c r="V166" i="8"/>
  <c r="X166" i="8" s="1"/>
  <c r="V195" i="8"/>
  <c r="X195" i="8" s="1"/>
  <c r="V172" i="8"/>
  <c r="V198" i="8"/>
  <c r="X198" i="8" s="1"/>
  <c r="V170" i="8"/>
  <c r="X170" i="8" s="1"/>
  <c r="V179" i="8"/>
  <c r="X179" i="8" s="1"/>
  <c r="V188" i="8"/>
  <c r="V180" i="8"/>
  <c r="X180" i="8" s="1"/>
  <c r="V181" i="8"/>
  <c r="X181" i="8" s="1"/>
  <c r="V182" i="8"/>
  <c r="X182" i="8" s="1"/>
  <c r="V174" i="8"/>
  <c r="V173" i="8"/>
  <c r="X173" i="8" s="1"/>
  <c r="V175" i="8"/>
  <c r="X175" i="8" s="1"/>
  <c r="V176" i="8"/>
  <c r="X176" i="8" s="1"/>
  <c r="V191" i="8"/>
  <c r="V201" i="8"/>
  <c r="X201" i="8" s="1"/>
  <c r="V192" i="8"/>
  <c r="X192" i="8" s="1"/>
  <c r="V183" i="8"/>
  <c r="X183" i="8" s="1"/>
  <c r="V209" i="8"/>
  <c r="V193" i="8"/>
  <c r="X193" i="8" s="1"/>
  <c r="V177" i="8"/>
  <c r="X177" i="8" s="1"/>
  <c r="V211" i="8"/>
  <c r="X211" i="8" s="1"/>
  <c r="V190" i="8"/>
  <c r="V186" i="8"/>
  <c r="X186" i="8" s="1"/>
  <c r="V187" i="8"/>
  <c r="X187" i="8" s="1"/>
  <c r="V202" i="8"/>
  <c r="X202" i="8" s="1"/>
  <c r="V208" i="8"/>
  <c r="V203" i="8"/>
  <c r="X203" i="8" s="1"/>
  <c r="V189" i="8"/>
  <c r="X189" i="8" s="1"/>
  <c r="V184" i="8"/>
  <c r="X184" i="8" s="1"/>
  <c r="V178" i="8"/>
  <c r="V206" i="8"/>
  <c r="X206" i="8" s="1"/>
  <c r="V194" i="8"/>
  <c r="X194" i="8" s="1"/>
  <c r="V199" i="8"/>
  <c r="X199" i="8" s="1"/>
  <c r="V200" i="8"/>
  <c r="V185" i="8"/>
  <c r="X185" i="8" s="1"/>
  <c r="V196" i="8"/>
  <c r="X196" i="8" s="1"/>
  <c r="V197" i="8"/>
  <c r="X197" i="8" s="1"/>
  <c r="V171" i="8"/>
  <c r="V210" i="8"/>
  <c r="X210" i="8" s="1"/>
  <c r="V207" i="8"/>
  <c r="X207" i="8" s="1"/>
  <c r="V204" i="8"/>
  <c r="X204" i="8" s="1"/>
  <c r="V205" i="8"/>
  <c r="V216" i="8"/>
  <c r="X216" i="8" s="1"/>
  <c r="V224" i="8"/>
  <c r="X224" i="8" s="1"/>
  <c r="V212" i="8"/>
  <c r="X212" i="8" s="1"/>
  <c r="V226" i="8"/>
  <c r="V217" i="8"/>
  <c r="X217" i="8" s="1"/>
  <c r="V218" i="8"/>
  <c r="X218" i="8" s="1"/>
  <c r="V219" i="8"/>
  <c r="X219" i="8" s="1"/>
  <c r="V213" i="8"/>
  <c r="V214" i="8"/>
  <c r="X214" i="8" s="1"/>
  <c r="V232" i="8"/>
  <c r="X232" i="8" s="1"/>
  <c r="V221" i="8"/>
  <c r="X221" i="8" s="1"/>
  <c r="V235" i="8"/>
  <c r="V230" i="8"/>
  <c r="X230" i="8" s="1"/>
  <c r="V222" i="8"/>
  <c r="X222" i="8" s="1"/>
  <c r="V225" i="8"/>
  <c r="X225" i="8" s="1"/>
  <c r="V236" i="8"/>
  <c r="V220" i="8"/>
  <c r="X220" i="8" s="1"/>
  <c r="V237" i="8"/>
  <c r="X237" i="8" s="1"/>
  <c r="V215" i="8"/>
  <c r="X215" i="8" s="1"/>
  <c r="V223" i="8"/>
  <c r="V229" i="8"/>
  <c r="X229" i="8" s="1"/>
  <c r="V231" i="8"/>
  <c r="X231" i="8" s="1"/>
  <c r="V227" i="8"/>
  <c r="X227" i="8" s="1"/>
  <c r="V228" i="8"/>
  <c r="V233" i="8"/>
  <c r="X233" i="8" s="1"/>
  <c r="V234" i="8"/>
  <c r="X234" i="8" s="1"/>
  <c r="V242" i="8"/>
  <c r="X242" i="8" s="1"/>
  <c r="V254" i="8"/>
  <c r="V249" i="8"/>
  <c r="X249" i="8" s="1"/>
  <c r="V246" i="8"/>
  <c r="X246" i="8" s="1"/>
  <c r="V240" i="8"/>
  <c r="X240" i="8" s="1"/>
  <c r="V238" i="8"/>
  <c r="V241" i="8"/>
  <c r="X241" i="8" s="1"/>
  <c r="V247" i="8"/>
  <c r="X247" i="8" s="1"/>
  <c r="V248" i="8"/>
  <c r="X248" i="8" s="1"/>
  <c r="V244" i="8"/>
  <c r="V245" i="8"/>
  <c r="X245" i="8" s="1"/>
  <c r="V251" i="8"/>
  <c r="X251" i="8" s="1"/>
  <c r="V252" i="8"/>
  <c r="X252" i="8" s="1"/>
  <c r="V253" i="8"/>
  <c r="V239" i="8"/>
  <c r="X239" i="8" s="1"/>
  <c r="V256" i="8"/>
  <c r="X256" i="8" s="1"/>
  <c r="V243" i="8"/>
  <c r="X243" i="8" s="1"/>
  <c r="V255" i="8"/>
  <c r="V250" i="8"/>
  <c r="X250" i="8" s="1"/>
  <c r="V266" i="8"/>
  <c r="X266" i="8" s="1"/>
  <c r="V260" i="8"/>
  <c r="X260" i="8" s="1"/>
  <c r="V273" i="8"/>
  <c r="V274" i="8"/>
  <c r="X274" i="8" s="1"/>
  <c r="V267" i="8"/>
  <c r="X267" i="8" s="1"/>
  <c r="V268" i="8"/>
  <c r="X268" i="8" s="1"/>
  <c r="V261" i="8"/>
  <c r="V262" i="8"/>
  <c r="X262" i="8" s="1"/>
  <c r="V269" i="8"/>
  <c r="X269" i="8" s="1"/>
  <c r="V278" i="8"/>
  <c r="X278" i="8" s="1"/>
  <c r="V285" i="8"/>
  <c r="V286" i="8"/>
  <c r="X286" i="8" s="1"/>
  <c r="V270" i="8"/>
  <c r="X270" i="8" s="1"/>
  <c r="V275" i="8"/>
  <c r="X275" i="8" s="1"/>
  <c r="V276" i="8"/>
  <c r="V277" i="8"/>
  <c r="X277" i="8" s="1"/>
  <c r="V279" i="8"/>
  <c r="X279" i="8" s="1"/>
  <c r="V287" i="8"/>
  <c r="X287" i="8" s="1"/>
  <c r="V284" i="8"/>
  <c r="V283" i="8"/>
  <c r="X283" i="8" s="1"/>
  <c r="V272" i="8"/>
  <c r="X272" i="8" s="1"/>
  <c r="V263" i="8"/>
  <c r="X263" i="8" s="1"/>
  <c r="V271" i="8"/>
  <c r="V258" i="8"/>
  <c r="X258" i="8" s="1"/>
  <c r="V259" i="8"/>
  <c r="X259" i="8" s="1"/>
  <c r="V257" i="8"/>
  <c r="X257" i="8" s="1"/>
  <c r="V280" i="8"/>
  <c r="V264" i="8"/>
  <c r="X264" i="8" s="1"/>
  <c r="V282" i="8"/>
  <c r="X282" i="8" s="1"/>
  <c r="V281" i="8"/>
  <c r="X281" i="8" s="1"/>
  <c r="V265" i="8"/>
  <c r="V290" i="8"/>
  <c r="X290" i="8" s="1"/>
  <c r="V295" i="8"/>
  <c r="X295" i="8" s="1"/>
  <c r="V289" i="8"/>
  <c r="X289" i="8" s="1"/>
  <c r="V293" i="8"/>
  <c r="V298" i="8"/>
  <c r="X298" i="8" s="1"/>
  <c r="V294" i="8"/>
  <c r="X294" i="8" s="1"/>
  <c r="V302" i="8"/>
  <c r="X302" i="8" s="1"/>
  <c r="V299" i="8"/>
  <c r="V301" i="8"/>
  <c r="X301" i="8" s="1"/>
  <c r="V291" i="8"/>
  <c r="X291" i="8" s="1"/>
  <c r="V292" i="8"/>
  <c r="X292" i="8" s="1"/>
  <c r="V288" i="8"/>
  <c r="V300" i="8"/>
  <c r="X300" i="8" s="1"/>
  <c r="V297" i="8"/>
  <c r="X297" i="8" s="1"/>
  <c r="V296" i="8"/>
  <c r="X296" i="8" s="1"/>
  <c r="V305" i="8"/>
  <c r="V312" i="8"/>
  <c r="X312" i="8" s="1"/>
  <c r="V306" i="8"/>
  <c r="X306" i="8" s="1"/>
  <c r="V307" i="8"/>
  <c r="X307" i="8" s="1"/>
  <c r="V308" i="8"/>
  <c r="V324" i="8"/>
  <c r="X324" i="8" s="1"/>
  <c r="V337" i="8"/>
  <c r="X337" i="8" s="1"/>
  <c r="V340" i="8"/>
  <c r="X340" i="8" s="1"/>
  <c r="V348" i="8"/>
  <c r="V349" i="8"/>
  <c r="X349" i="8" s="1"/>
  <c r="V325" i="8"/>
  <c r="X325" i="8" s="1"/>
  <c r="V309" i="8"/>
  <c r="X309" i="8" s="1"/>
  <c r="V326" i="8"/>
  <c r="V350" i="8"/>
  <c r="X350" i="8" s="1"/>
  <c r="V316" i="8"/>
  <c r="X316" i="8" s="1"/>
  <c r="V321" i="8"/>
  <c r="X321" i="8" s="1"/>
  <c r="V310" i="8"/>
  <c r="V313" i="8"/>
  <c r="X313" i="8" s="1"/>
  <c r="V311" i="8"/>
  <c r="X311" i="8" s="1"/>
  <c r="V317" i="8"/>
  <c r="X317" i="8" s="1"/>
  <c r="V304" i="8"/>
  <c r="V338" i="8"/>
  <c r="X338" i="8" s="1"/>
  <c r="V318" i="8"/>
  <c r="X318" i="8" s="1"/>
  <c r="V314" i="8"/>
  <c r="X314" i="8" s="1"/>
  <c r="V327" i="8"/>
  <c r="V341" i="8"/>
  <c r="X341" i="8" s="1"/>
  <c r="V344" i="8"/>
  <c r="X344" i="8" s="1"/>
  <c r="V328" i="8"/>
  <c r="X328" i="8" s="1"/>
  <c r="V329" i="8"/>
  <c r="V332" i="8"/>
  <c r="X332" i="8" s="1"/>
  <c r="V330" i="8"/>
  <c r="X330" i="8" s="1"/>
  <c r="V342" i="8"/>
  <c r="X342" i="8" s="1"/>
  <c r="V333" i="8"/>
  <c r="V319" i="8"/>
  <c r="X319" i="8" s="1"/>
  <c r="V347" i="8"/>
  <c r="X347" i="8" s="1"/>
  <c r="V331" i="8"/>
  <c r="X331" i="8" s="1"/>
  <c r="V303" i="8"/>
  <c r="V323" i="8"/>
  <c r="X323" i="8" s="1"/>
  <c r="V335" i="8"/>
  <c r="X335" i="8" s="1"/>
  <c r="V336" i="8"/>
  <c r="X336" i="8" s="1"/>
  <c r="V320" i="8"/>
  <c r="V315" i="8"/>
  <c r="X315" i="8" s="1"/>
  <c r="V345" i="8"/>
  <c r="V334" i="8"/>
  <c r="X334" i="8" s="1"/>
  <c r="V322" i="8"/>
  <c r="X322" i="8" s="1"/>
  <c r="V346" i="8"/>
  <c r="X346" i="8" s="1"/>
  <c r="V339" i="8"/>
  <c r="V343" i="8"/>
  <c r="V352" i="8"/>
  <c r="X352" i="8" s="1"/>
  <c r="V351" i="8"/>
  <c r="X351" i="8" s="1"/>
  <c r="V357" i="8"/>
  <c r="V353" i="8"/>
  <c r="X353" i="8" s="1"/>
  <c r="V356" i="8"/>
  <c r="X356" i="8" s="1"/>
  <c r="V354" i="8"/>
  <c r="X354" i="8" s="1"/>
  <c r="V359" i="8"/>
  <c r="V355" i="8"/>
  <c r="V358" i="8"/>
  <c r="X358" i="8" s="1"/>
  <c r="V373" i="8"/>
  <c r="X373" i="8" s="1"/>
  <c r="V368" i="8"/>
  <c r="V364" i="8"/>
  <c r="X364" i="8" s="1"/>
  <c r="V365" i="8"/>
  <c r="X365" i="8" s="1"/>
  <c r="V366" i="8"/>
  <c r="X366" i="8" s="1"/>
  <c r="V361" i="8"/>
  <c r="V360" i="8"/>
  <c r="V374" i="8"/>
  <c r="X374" i="8" s="1"/>
  <c r="V369" i="8"/>
  <c r="X369" i="8" s="1"/>
  <c r="V379" i="8"/>
  <c r="V362" i="8"/>
  <c r="X362" i="8" s="1"/>
  <c r="V378" i="8"/>
  <c r="X378" i="8" s="1"/>
  <c r="V375" i="8"/>
  <c r="X375" i="8" s="1"/>
  <c r="V370" i="8"/>
  <c r="V371" i="8"/>
  <c r="V376" i="8"/>
  <c r="X376" i="8" s="1"/>
  <c r="V377" i="8"/>
  <c r="X377" i="8" s="1"/>
  <c r="V380" i="8"/>
  <c r="V367" i="8"/>
  <c r="X367" i="8" s="1"/>
  <c r="V363" i="8"/>
  <c r="X363" i="8" s="1"/>
  <c r="V372" i="8"/>
  <c r="X372" i="8" s="1"/>
  <c r="V386" i="8"/>
  <c r="V384" i="8"/>
  <c r="V382" i="8"/>
  <c r="X382" i="8" s="1"/>
  <c r="V385" i="8"/>
  <c r="X385" i="8" s="1"/>
  <c r="V391" i="8"/>
  <c r="V381" i="8"/>
  <c r="X381" i="8" s="1"/>
  <c r="V388" i="8"/>
  <c r="X388" i="8" s="1"/>
  <c r="V390" i="8"/>
  <c r="X390" i="8" s="1"/>
  <c r="V383" i="8"/>
  <c r="V393" i="8"/>
  <c r="V389" i="8"/>
  <c r="X389" i="8" s="1"/>
  <c r="V394" i="8"/>
  <c r="X394" i="8" s="1"/>
  <c r="V387" i="8"/>
  <c r="V392" i="8"/>
  <c r="X392" i="8" s="1"/>
  <c r="V396" i="8"/>
  <c r="X396" i="8" s="1"/>
  <c r="V397" i="8"/>
  <c r="X397" i="8" s="1"/>
  <c r="V398" i="8"/>
  <c r="V404" i="8"/>
  <c r="V399" i="8"/>
  <c r="X399" i="8" s="1"/>
  <c r="V407" i="8"/>
  <c r="X407" i="8" s="1"/>
  <c r="V411" i="8"/>
  <c r="V410" i="8"/>
  <c r="X410" i="8" s="1"/>
  <c r="V409" i="8"/>
  <c r="X409" i="8" s="1"/>
  <c r="V401" i="8"/>
  <c r="X401" i="8" s="1"/>
  <c r="V395" i="8"/>
  <c r="V400" i="8"/>
  <c r="V408" i="8"/>
  <c r="X408" i="8" s="1"/>
  <c r="V405" i="8"/>
  <c r="X405" i="8" s="1"/>
  <c r="V403" i="8"/>
  <c r="V402" i="8"/>
  <c r="X402" i="8" s="1"/>
  <c r="V406" i="8"/>
  <c r="X406" i="8" s="1"/>
  <c r="V416" i="8"/>
  <c r="X416" i="8" s="1"/>
  <c r="V443" i="8"/>
  <c r="V417" i="8"/>
  <c r="V423" i="8"/>
  <c r="X423" i="8" s="1"/>
  <c r="V424" i="8"/>
  <c r="X424" i="8" s="1"/>
  <c r="V418" i="8"/>
  <c r="V433" i="8"/>
  <c r="X433" i="8" s="1"/>
  <c r="V430" i="8"/>
  <c r="X430" i="8" s="1"/>
  <c r="V425" i="8"/>
  <c r="X425" i="8" s="1"/>
  <c r="V413" i="8"/>
  <c r="V419" i="8"/>
  <c r="V426" i="8"/>
  <c r="X426" i="8" s="1"/>
  <c r="V414" i="8"/>
  <c r="X414" i="8" s="1"/>
  <c r="V420" i="8"/>
  <c r="V427" i="8"/>
  <c r="X427" i="8" s="1"/>
  <c r="V428" i="8"/>
  <c r="X428" i="8" s="1"/>
  <c r="V434" i="8"/>
  <c r="X434" i="8" s="1"/>
  <c r="V435" i="8"/>
  <c r="V436" i="8"/>
  <c r="V421" i="8"/>
  <c r="X421" i="8" s="1"/>
  <c r="V439" i="8"/>
  <c r="X439" i="8" s="1"/>
  <c r="V432" i="8"/>
  <c r="V429" i="8"/>
  <c r="X429" i="8" s="1"/>
  <c r="V415" i="8"/>
  <c r="X415" i="8" s="1"/>
  <c r="V431" i="8"/>
  <c r="X431" i="8" s="1"/>
  <c r="V441" i="8"/>
  <c r="V437" i="8"/>
  <c r="V438" i="8"/>
  <c r="V422" i="8"/>
  <c r="X422" i="8" s="1"/>
  <c r="V412" i="8"/>
  <c r="X412" i="8" s="1"/>
  <c r="V442" i="8"/>
  <c r="X442" i="8" s="1"/>
  <c r="V440" i="8"/>
  <c r="V451" i="8"/>
  <c r="X451" i="8" s="1"/>
  <c r="V444" i="8"/>
  <c r="V446" i="8"/>
  <c r="X446" i="8" s="1"/>
  <c r="V455" i="8"/>
  <c r="V458" i="8"/>
  <c r="V460" i="8"/>
  <c r="X460" i="8" s="1"/>
  <c r="V448" i="8"/>
  <c r="X448" i="8" s="1"/>
  <c r="V449" i="8"/>
  <c r="V445" i="8"/>
  <c r="X445" i="8" s="1"/>
  <c r="V461" i="8"/>
  <c r="V447" i="8"/>
  <c r="V452" i="8"/>
  <c r="V463" i="8"/>
  <c r="X463" i="8" s="1"/>
  <c r="V462" i="8"/>
  <c r="X462" i="8" s="1"/>
  <c r="V459" i="8"/>
  <c r="X459" i="8" s="1"/>
  <c r="V453" i="8"/>
  <c r="V456" i="8"/>
  <c r="X456" i="8" s="1"/>
  <c r="V454" i="8"/>
  <c r="V457" i="8"/>
  <c r="X457" i="8" s="1"/>
  <c r="V450" i="8"/>
  <c r="V468" i="8"/>
  <c r="V469" i="8"/>
  <c r="X469" i="8" s="1"/>
  <c r="V467" i="8"/>
  <c r="X467" i="8" s="1"/>
  <c r="V470" i="8"/>
  <c r="V471" i="8"/>
  <c r="X471" i="8" s="1"/>
  <c r="V466" i="8"/>
  <c r="V465" i="8"/>
  <c r="V464" i="8"/>
  <c r="V472" i="8"/>
  <c r="X472" i="8" s="1"/>
  <c r="V483" i="8"/>
  <c r="X483" i="8" s="1"/>
  <c r="V473" i="8"/>
  <c r="X473" i="8" s="1"/>
  <c r="V475" i="8"/>
  <c r="V485" i="8"/>
  <c r="X485" i="8" s="1"/>
  <c r="V477" i="8"/>
  <c r="V478" i="8"/>
  <c r="X478" i="8" s="1"/>
  <c r="V481" i="8"/>
  <c r="V484" i="8"/>
  <c r="V482" i="8"/>
  <c r="X482" i="8" s="1"/>
  <c r="V474" i="8"/>
  <c r="X474" i="8" s="1"/>
  <c r="V480" i="8"/>
  <c r="V476" i="8"/>
  <c r="X476" i="8" s="1"/>
  <c r="V479" i="8"/>
  <c r="V486" i="8"/>
  <c r="V487" i="8"/>
  <c r="V489" i="8"/>
  <c r="X489" i="8" s="1"/>
  <c r="V491" i="8"/>
  <c r="X491" i="8" s="1"/>
  <c r="V492" i="8"/>
  <c r="X492" i="8" s="1"/>
  <c r="V488" i="8"/>
  <c r="V490" i="8"/>
  <c r="X490" i="8" s="1"/>
  <c r="V503" i="8"/>
  <c r="V500" i="8"/>
  <c r="X500" i="8" s="1"/>
  <c r="V509" i="8"/>
  <c r="V498" i="8"/>
  <c r="X498" i="8" s="1"/>
  <c r="V504" i="8"/>
  <c r="X504" i="8" s="1"/>
  <c r="V501" i="8"/>
  <c r="X501" i="8" s="1"/>
  <c r="V495" i="8"/>
  <c r="V502" i="8"/>
  <c r="X502" i="8" s="1"/>
  <c r="V499" i="8"/>
  <c r="V493" i="8"/>
  <c r="X493" i="8" s="1"/>
  <c r="V505" i="8"/>
  <c r="V494" i="8"/>
  <c r="X494" i="8" s="1"/>
  <c r="V496" i="8"/>
  <c r="X496" i="8" s="1"/>
  <c r="V510" i="8"/>
  <c r="X510" i="8" s="1"/>
  <c r="V507" i="8"/>
  <c r="V497" i="8"/>
  <c r="X497" i="8" s="1"/>
  <c r="V506" i="8"/>
  <c r="V508" i="8"/>
  <c r="X508" i="8" s="1"/>
  <c r="V511" i="8"/>
  <c r="V513" i="8"/>
  <c r="X513" i="8" s="1"/>
  <c r="V515" i="8"/>
  <c r="X515" i="8" s="1"/>
  <c r="V512" i="8"/>
  <c r="X512" i="8" s="1"/>
  <c r="V514" i="8"/>
  <c r="V516" i="8"/>
  <c r="X516" i="8" s="1"/>
  <c r="V521" i="8"/>
  <c r="X521" i="8" s="1"/>
  <c r="V519" i="8"/>
  <c r="X519" i="8" s="1"/>
  <c r="V518" i="8"/>
  <c r="V517" i="8"/>
  <c r="X517" i="8" s="1"/>
  <c r="V520" i="8"/>
  <c r="X520" i="8" s="1"/>
  <c r="V522" i="8"/>
  <c r="X522" i="8" s="1"/>
  <c r="V524" i="8"/>
  <c r="V523" i="8"/>
  <c r="X523" i="8" s="1"/>
  <c r="V525" i="8"/>
  <c r="X525" i="8" s="1"/>
  <c r="V529" i="8"/>
  <c r="X529" i="8" s="1"/>
  <c r="V528" i="8"/>
  <c r="V531" i="8"/>
  <c r="X531" i="8" s="1"/>
  <c r="V530" i="8"/>
  <c r="X530" i="8" s="1"/>
  <c r="V527" i="8"/>
  <c r="X527" i="8" s="1"/>
  <c r="V526" i="8"/>
  <c r="V537" i="8"/>
  <c r="X537" i="8" s="1"/>
  <c r="V533" i="8"/>
  <c r="X533" i="8" s="1"/>
  <c r="V539" i="8"/>
  <c r="X539" i="8" s="1"/>
  <c r="V535" i="8"/>
  <c r="V540" i="8"/>
  <c r="X540" i="8" s="1"/>
  <c r="V538" i="8"/>
  <c r="X538" i="8" s="1"/>
  <c r="V534" i="8"/>
  <c r="X534" i="8" s="1"/>
  <c r="V532" i="8"/>
  <c r="V536" i="8"/>
  <c r="X536" i="8" s="1"/>
  <c r="V542" i="8"/>
  <c r="X542" i="8" s="1"/>
  <c r="V541" i="8"/>
  <c r="X541" i="8" s="1"/>
  <c r="V545" i="8"/>
  <c r="V544" i="8"/>
  <c r="X544" i="8" s="1"/>
  <c r="V543" i="8"/>
  <c r="X543" i="8" s="1"/>
  <c r="V546" i="8"/>
  <c r="X546" i="8" s="1"/>
  <c r="V547" i="8"/>
  <c r="V548" i="8"/>
  <c r="X548" i="8" s="1"/>
  <c r="V549" i="8"/>
  <c r="X549" i="8" s="1"/>
  <c r="V552" i="8"/>
  <c r="X552" i="8" s="1"/>
  <c r="V550" i="8"/>
  <c r="V553" i="8"/>
  <c r="X553" i="8" s="1"/>
  <c r="V551" i="8"/>
  <c r="X551" i="8" s="1"/>
  <c r="V554" i="8"/>
  <c r="X554" i="8" s="1"/>
  <c r="V555" i="8"/>
  <c r="V558" i="8"/>
  <c r="X558" i="8" s="1"/>
  <c r="V556" i="8"/>
  <c r="X556" i="8" s="1"/>
  <c r="V557" i="8"/>
  <c r="X557" i="8" s="1"/>
  <c r="V559" i="8"/>
  <c r="V560" i="8"/>
  <c r="X560" i="8" s="1"/>
  <c r="V2" i="8"/>
  <c r="X2" i="8" s="1"/>
  <c r="BY560" i="8"/>
  <c r="BP560" i="8"/>
  <c r="BO560" i="8"/>
  <c r="AA560" i="8"/>
  <c r="BU560" i="8" s="1"/>
  <c r="M560" i="8"/>
  <c r="D560" i="8"/>
  <c r="BY559" i="8"/>
  <c r="BP559" i="8"/>
  <c r="BO559" i="8"/>
  <c r="AA559" i="8"/>
  <c r="BU559" i="8" s="1"/>
  <c r="M559" i="8"/>
  <c r="D559" i="8"/>
  <c r="BY557" i="8"/>
  <c r="BP557" i="8"/>
  <c r="BO557" i="8"/>
  <c r="AA557" i="8"/>
  <c r="BU557" i="8" s="1"/>
  <c r="M557" i="8"/>
  <c r="D557" i="8"/>
  <c r="BY556" i="8"/>
  <c r="BP556" i="8"/>
  <c r="BO556" i="8"/>
  <c r="AA556" i="8"/>
  <c r="BU556" i="8" s="1"/>
  <c r="M556" i="8"/>
  <c r="D556" i="8"/>
  <c r="BY558" i="8"/>
  <c r="BP558" i="8"/>
  <c r="BO558" i="8"/>
  <c r="AA558" i="8"/>
  <c r="BU558" i="8" s="1"/>
  <c r="M558" i="8"/>
  <c r="D558" i="8"/>
  <c r="CA557" i="8" s="1"/>
  <c r="BY555" i="8"/>
  <c r="BP555" i="8"/>
  <c r="BO555" i="8"/>
  <c r="AA555" i="8"/>
  <c r="BU555" i="8" s="1"/>
  <c r="M555" i="8"/>
  <c r="D555" i="8"/>
  <c r="BY554" i="8"/>
  <c r="BP554" i="8"/>
  <c r="BO554" i="8"/>
  <c r="AA554" i="8"/>
  <c r="BU554" i="8" s="1"/>
  <c r="M554" i="8"/>
  <c r="D554" i="8"/>
  <c r="BY551" i="8"/>
  <c r="BP551" i="8"/>
  <c r="BO551" i="8"/>
  <c r="AA551" i="8"/>
  <c r="BU551" i="8" s="1"/>
  <c r="M551" i="8"/>
  <c r="D551" i="8"/>
  <c r="BY553" i="8"/>
  <c r="BP553" i="8"/>
  <c r="BO553" i="8"/>
  <c r="AA553" i="8"/>
  <c r="BU553" i="8" s="1"/>
  <c r="M553" i="8"/>
  <c r="D553" i="8"/>
  <c r="CA553" i="8" s="1"/>
  <c r="BY550" i="8"/>
  <c r="BP550" i="8"/>
  <c r="BO550" i="8"/>
  <c r="AA550" i="8"/>
  <c r="BU550" i="8" s="1"/>
  <c r="M550" i="8"/>
  <c r="D550" i="8"/>
  <c r="BY552" i="8"/>
  <c r="BP552" i="8"/>
  <c r="BO552" i="8"/>
  <c r="AA552" i="8"/>
  <c r="BU552" i="8" s="1"/>
  <c r="M552" i="8"/>
  <c r="D552" i="8"/>
  <c r="BY549" i="8"/>
  <c r="BP549" i="8"/>
  <c r="BO549" i="8"/>
  <c r="AA549" i="8"/>
  <c r="BU549" i="8" s="1"/>
  <c r="M549" i="8"/>
  <c r="D549" i="8"/>
  <c r="BY548" i="8"/>
  <c r="BP548" i="8"/>
  <c r="BO548" i="8"/>
  <c r="AA548" i="8"/>
  <c r="BU548" i="8" s="1"/>
  <c r="M548" i="8"/>
  <c r="D548" i="8"/>
  <c r="BY547" i="8"/>
  <c r="BP547" i="8"/>
  <c r="BO547" i="8"/>
  <c r="AA547" i="8"/>
  <c r="BU547" i="8" s="1"/>
  <c r="M547" i="8"/>
  <c r="D547" i="8"/>
  <c r="BY546" i="8"/>
  <c r="BP546" i="8"/>
  <c r="BO546" i="8"/>
  <c r="AA546" i="8"/>
  <c r="BU546" i="8" s="1"/>
  <c r="M546" i="8"/>
  <c r="D546" i="8"/>
  <c r="W546" i="8" s="1"/>
  <c r="BY543" i="8"/>
  <c r="BP543" i="8"/>
  <c r="BO543" i="8"/>
  <c r="AA543" i="8"/>
  <c r="BU543" i="8" s="1"/>
  <c r="M543" i="8"/>
  <c r="D543" i="8"/>
  <c r="BY544" i="8"/>
  <c r="BP544" i="8"/>
  <c r="BO544" i="8"/>
  <c r="AA544" i="8"/>
  <c r="BU544" i="8" s="1"/>
  <c r="M544" i="8"/>
  <c r="D544" i="8"/>
  <c r="BY545" i="8"/>
  <c r="BP545" i="8"/>
  <c r="BO545" i="8"/>
  <c r="AA545" i="8"/>
  <c r="BU545" i="8" s="1"/>
  <c r="M545" i="8"/>
  <c r="D545" i="8"/>
  <c r="BY541" i="8"/>
  <c r="BP541" i="8"/>
  <c r="BO541" i="8"/>
  <c r="AA541" i="8"/>
  <c r="BU541" i="8" s="1"/>
  <c r="M541" i="8"/>
  <c r="D541" i="8"/>
  <c r="W541" i="8" s="1"/>
  <c r="BY542" i="8"/>
  <c r="BP542" i="8"/>
  <c r="BO542" i="8"/>
  <c r="AA542" i="8"/>
  <c r="BU542" i="8" s="1"/>
  <c r="M542" i="8"/>
  <c r="D542" i="8"/>
  <c r="BY536" i="8"/>
  <c r="BP536" i="8"/>
  <c r="BO536" i="8"/>
  <c r="AA536" i="8"/>
  <c r="BU536" i="8" s="1"/>
  <c r="M536" i="8"/>
  <c r="D536" i="8"/>
  <c r="CB516" i="8"/>
  <c r="BY532" i="8"/>
  <c r="BP532" i="8"/>
  <c r="BO532" i="8"/>
  <c r="AA532" i="8"/>
  <c r="BU532" i="8" s="1"/>
  <c r="M532" i="8"/>
  <c r="D532" i="8"/>
  <c r="BY534" i="8"/>
  <c r="BP534" i="8"/>
  <c r="BO534" i="8"/>
  <c r="AA534" i="8"/>
  <c r="BU534" i="8" s="1"/>
  <c r="M534" i="8"/>
  <c r="D534" i="8"/>
  <c r="BY538" i="8"/>
  <c r="BP538" i="8"/>
  <c r="BO538" i="8"/>
  <c r="AA538" i="8"/>
  <c r="BU538" i="8" s="1"/>
  <c r="M538" i="8"/>
  <c r="D538" i="8"/>
  <c r="BY540" i="8"/>
  <c r="BP540" i="8"/>
  <c r="BO540" i="8"/>
  <c r="AA540" i="8"/>
  <c r="BU540" i="8" s="1"/>
  <c r="M540" i="8"/>
  <c r="D540" i="8"/>
  <c r="CB507" i="8"/>
  <c r="BY535" i="8"/>
  <c r="BP535" i="8"/>
  <c r="BO535" i="8"/>
  <c r="AA535" i="8"/>
  <c r="BU535" i="8" s="1"/>
  <c r="M535" i="8"/>
  <c r="D535" i="8"/>
  <c r="CB509" i="8"/>
  <c r="BY539" i="8"/>
  <c r="BP539" i="8"/>
  <c r="BO539" i="8"/>
  <c r="AA539" i="8"/>
  <c r="BU539" i="8" s="1"/>
  <c r="M539" i="8"/>
  <c r="D539" i="8"/>
  <c r="BY533" i="8"/>
  <c r="BP533" i="8"/>
  <c r="BO533" i="8"/>
  <c r="AA533" i="8"/>
  <c r="BU533" i="8" s="1"/>
  <c r="M533" i="8"/>
  <c r="D533" i="8"/>
  <c r="BY537" i="8"/>
  <c r="BP537" i="8"/>
  <c r="BO537" i="8"/>
  <c r="AA537" i="8"/>
  <c r="BU537" i="8" s="1"/>
  <c r="M537" i="8"/>
  <c r="D537" i="8"/>
  <c r="BY526" i="8"/>
  <c r="BP526" i="8"/>
  <c r="BO526" i="8"/>
  <c r="AA526" i="8"/>
  <c r="BU526" i="8" s="1"/>
  <c r="M526" i="8"/>
  <c r="D526" i="8"/>
  <c r="BY527" i="8"/>
  <c r="BP527" i="8"/>
  <c r="BO527" i="8"/>
  <c r="AA527" i="8"/>
  <c r="BU527" i="8" s="1"/>
  <c r="M527" i="8"/>
  <c r="D527" i="8"/>
  <c r="BY530" i="8"/>
  <c r="BP530" i="8"/>
  <c r="BO530" i="8"/>
  <c r="AA530" i="8"/>
  <c r="BU530" i="8" s="1"/>
  <c r="M530" i="8"/>
  <c r="D530" i="8"/>
  <c r="BY531" i="8"/>
  <c r="BP531" i="8"/>
  <c r="BO531" i="8"/>
  <c r="AA531" i="8"/>
  <c r="BU531" i="8" s="1"/>
  <c r="M531" i="8"/>
  <c r="D531" i="8"/>
  <c r="BY528" i="8"/>
  <c r="BP528" i="8"/>
  <c r="BO528" i="8"/>
  <c r="AA528" i="8"/>
  <c r="BU528" i="8" s="1"/>
  <c r="M528" i="8"/>
  <c r="D528" i="8"/>
  <c r="BY529" i="8"/>
  <c r="BP529" i="8"/>
  <c r="BO529" i="8"/>
  <c r="AA529" i="8"/>
  <c r="BU529" i="8" s="1"/>
  <c r="M529" i="8"/>
  <c r="D529" i="8"/>
  <c r="BY525" i="8"/>
  <c r="BP525" i="8"/>
  <c r="BO525" i="8"/>
  <c r="AA525" i="8"/>
  <c r="BU525" i="8" s="1"/>
  <c r="M525" i="8"/>
  <c r="D525" i="8"/>
  <c r="BY523" i="8"/>
  <c r="BP523" i="8"/>
  <c r="BO523" i="8"/>
  <c r="AA523" i="8"/>
  <c r="BU523" i="8" s="1"/>
  <c r="M523" i="8"/>
  <c r="D523" i="8"/>
  <c r="BY524" i="8"/>
  <c r="BP524" i="8"/>
  <c r="BO524" i="8"/>
  <c r="AA524" i="8"/>
  <c r="BU524" i="8" s="1"/>
  <c r="M524" i="8"/>
  <c r="D524" i="8"/>
  <c r="BY522" i="8"/>
  <c r="BP522" i="8"/>
  <c r="BO522" i="8"/>
  <c r="AA522" i="8"/>
  <c r="BU522" i="8" s="1"/>
  <c r="M522" i="8"/>
  <c r="D522" i="8"/>
  <c r="BY520" i="8"/>
  <c r="BP520" i="8"/>
  <c r="BO520" i="8"/>
  <c r="AA520" i="8"/>
  <c r="BU520" i="8" s="1"/>
  <c r="M520" i="8"/>
  <c r="D520" i="8"/>
  <c r="BY517" i="8"/>
  <c r="BP517" i="8"/>
  <c r="BO517" i="8"/>
  <c r="AA517" i="8"/>
  <c r="BU517" i="8" s="1"/>
  <c r="M517" i="8"/>
  <c r="D517" i="8"/>
  <c r="BY518" i="8"/>
  <c r="BP518" i="8"/>
  <c r="BO518" i="8"/>
  <c r="AA518" i="8"/>
  <c r="BU518" i="8" s="1"/>
  <c r="M518" i="8"/>
  <c r="D518" i="8"/>
  <c r="BY519" i="8"/>
  <c r="BP519" i="8"/>
  <c r="BO519" i="8"/>
  <c r="AA519" i="8"/>
  <c r="BU519" i="8" s="1"/>
  <c r="M519" i="8"/>
  <c r="D519" i="8"/>
  <c r="BY521" i="8"/>
  <c r="BP521" i="8"/>
  <c r="BO521" i="8"/>
  <c r="AA521" i="8"/>
  <c r="BU521" i="8" s="1"/>
  <c r="M521" i="8"/>
  <c r="D521" i="8"/>
  <c r="BY516" i="8"/>
  <c r="BP516" i="8"/>
  <c r="BO516" i="8"/>
  <c r="AA516" i="8"/>
  <c r="BU516" i="8" s="1"/>
  <c r="M516" i="8"/>
  <c r="D516" i="8"/>
  <c r="CB462" i="8"/>
  <c r="BY514" i="8"/>
  <c r="BP514" i="8"/>
  <c r="BO514" i="8"/>
  <c r="AA514" i="8"/>
  <c r="BU514" i="8" s="1"/>
  <c r="M514" i="8"/>
  <c r="D514" i="8"/>
  <c r="CB461" i="8"/>
  <c r="BY512" i="8"/>
  <c r="BP512" i="8"/>
  <c r="BO512" i="8"/>
  <c r="AA512" i="8"/>
  <c r="BU512" i="8" s="1"/>
  <c r="M512" i="8"/>
  <c r="D512" i="8"/>
  <c r="BY515" i="8"/>
  <c r="BP515" i="8"/>
  <c r="BO515" i="8"/>
  <c r="AA515" i="8"/>
  <c r="BU515" i="8" s="1"/>
  <c r="M515" i="8"/>
  <c r="D515" i="8"/>
  <c r="BY513" i="8"/>
  <c r="BP513" i="8"/>
  <c r="BO513" i="8"/>
  <c r="AA513" i="8"/>
  <c r="BU513" i="8" s="1"/>
  <c r="M513" i="8"/>
  <c r="D513" i="8"/>
  <c r="BY511" i="8"/>
  <c r="BP511" i="8"/>
  <c r="BO511" i="8"/>
  <c r="AA511" i="8"/>
  <c r="BU511" i="8" s="1"/>
  <c r="M511" i="8"/>
  <c r="D511" i="8"/>
  <c r="BY508" i="8"/>
  <c r="BP508" i="8"/>
  <c r="BO508" i="8"/>
  <c r="AA508" i="8"/>
  <c r="BU508" i="8" s="1"/>
  <c r="M508" i="8"/>
  <c r="D508" i="8"/>
  <c r="BY506" i="8"/>
  <c r="BP506" i="8"/>
  <c r="BO506" i="8"/>
  <c r="AA506" i="8"/>
  <c r="BU506" i="8" s="1"/>
  <c r="M506" i="8"/>
  <c r="D506" i="8"/>
  <c r="CB442" i="8"/>
  <c r="BY497" i="8"/>
  <c r="BP497" i="8"/>
  <c r="BO497" i="8"/>
  <c r="AA497" i="8"/>
  <c r="BU497" i="8" s="1"/>
  <c r="M497" i="8"/>
  <c r="D497" i="8"/>
  <c r="CB412" i="8"/>
  <c r="BY507" i="8"/>
  <c r="BP507" i="8"/>
  <c r="BO507" i="8"/>
  <c r="AA507" i="8"/>
  <c r="BU507" i="8" s="1"/>
  <c r="M507" i="8"/>
  <c r="D507" i="8"/>
  <c r="BY510" i="8"/>
  <c r="BP510" i="8"/>
  <c r="BO510" i="8"/>
  <c r="AA510" i="8"/>
  <c r="BU510" i="8" s="1"/>
  <c r="M510" i="8"/>
  <c r="D510" i="8"/>
  <c r="CB439" i="8"/>
  <c r="BY496" i="8"/>
  <c r="BP496" i="8"/>
  <c r="BO496" i="8"/>
  <c r="AA496" i="8"/>
  <c r="BU496" i="8" s="1"/>
  <c r="M496" i="8"/>
  <c r="D496" i="8"/>
  <c r="CB421" i="8"/>
  <c r="BY494" i="8"/>
  <c r="BP494" i="8"/>
  <c r="BO494" i="8"/>
  <c r="AA494" i="8"/>
  <c r="BU494" i="8" s="1"/>
  <c r="M494" i="8"/>
  <c r="D494" i="8"/>
  <c r="CB402" i="8"/>
  <c r="BY505" i="8"/>
  <c r="BP505" i="8"/>
  <c r="BO505" i="8"/>
  <c r="AA505" i="8"/>
  <c r="BU505" i="8" s="1"/>
  <c r="M505" i="8"/>
  <c r="D505" i="8"/>
  <c r="BY493" i="8"/>
  <c r="BP493" i="8"/>
  <c r="BO493" i="8"/>
  <c r="AA493" i="8"/>
  <c r="BU493" i="8" s="1"/>
  <c r="M493" i="8"/>
  <c r="D493" i="8"/>
  <c r="BY499" i="8"/>
  <c r="BP499" i="8"/>
  <c r="BO499" i="8"/>
  <c r="AA499" i="8"/>
  <c r="BU499" i="8" s="1"/>
  <c r="M499" i="8"/>
  <c r="D499" i="8"/>
  <c r="CB404" i="8"/>
  <c r="BY502" i="8"/>
  <c r="BP502" i="8"/>
  <c r="BO502" i="8"/>
  <c r="AA502" i="8"/>
  <c r="BU502" i="8" s="1"/>
  <c r="M502" i="8"/>
  <c r="D502" i="8"/>
  <c r="BY495" i="8"/>
  <c r="BP495" i="8"/>
  <c r="BO495" i="8"/>
  <c r="AA495" i="8"/>
  <c r="BU495" i="8" s="1"/>
  <c r="M495" i="8"/>
  <c r="D495" i="8"/>
  <c r="BY501" i="8"/>
  <c r="BP501" i="8"/>
  <c r="BO501" i="8"/>
  <c r="AA501" i="8"/>
  <c r="BU501" i="8" s="1"/>
  <c r="M501" i="8"/>
  <c r="D501" i="8"/>
  <c r="BY504" i="8"/>
  <c r="BP504" i="8"/>
  <c r="BO504" i="8"/>
  <c r="AA504" i="8"/>
  <c r="BU504" i="8" s="1"/>
  <c r="M504" i="8"/>
  <c r="D504" i="8"/>
  <c r="CB382" i="8"/>
  <c r="BY498" i="8"/>
  <c r="BP498" i="8"/>
  <c r="BO498" i="8"/>
  <c r="AA498" i="8"/>
  <c r="BU498" i="8" s="1"/>
  <c r="M498" i="8"/>
  <c r="D498" i="8"/>
  <c r="BY509" i="8"/>
  <c r="BP509" i="8"/>
  <c r="BO509" i="8"/>
  <c r="AA509" i="8"/>
  <c r="BU509" i="8" s="1"/>
  <c r="M509" i="8"/>
  <c r="D509" i="8"/>
  <c r="CB372" i="8"/>
  <c r="BY500" i="8"/>
  <c r="BP500" i="8"/>
  <c r="BO500" i="8"/>
  <c r="AA500" i="8"/>
  <c r="BU500" i="8" s="1"/>
  <c r="M500" i="8"/>
  <c r="D500" i="8"/>
  <c r="BY503" i="8"/>
  <c r="BP503" i="8"/>
  <c r="BO503" i="8"/>
  <c r="AA503" i="8"/>
  <c r="BU503" i="8" s="1"/>
  <c r="M503" i="8"/>
  <c r="D503" i="8"/>
  <c r="BY490" i="8"/>
  <c r="BP490" i="8"/>
  <c r="BO490" i="8"/>
  <c r="AA490" i="8"/>
  <c r="BU490" i="8" s="1"/>
  <c r="M490" i="8"/>
  <c r="D490" i="8"/>
  <c r="BY488" i="8"/>
  <c r="BP488" i="8"/>
  <c r="BO488" i="8"/>
  <c r="AA488" i="8"/>
  <c r="BU488" i="8" s="1"/>
  <c r="M488" i="8"/>
  <c r="D488" i="8"/>
  <c r="BY492" i="8"/>
  <c r="BP492" i="8"/>
  <c r="BO492" i="8"/>
  <c r="AA492" i="8"/>
  <c r="BU492" i="8" s="1"/>
  <c r="M492" i="8"/>
  <c r="D492" i="8"/>
  <c r="CB365" i="8"/>
  <c r="BY491" i="8"/>
  <c r="BP491" i="8"/>
  <c r="BO491" i="8"/>
  <c r="AA491" i="8"/>
  <c r="BU491" i="8" s="1"/>
  <c r="M491" i="8"/>
  <c r="D491" i="8"/>
  <c r="BY489" i="8"/>
  <c r="BP489" i="8"/>
  <c r="BO489" i="8"/>
  <c r="AA489" i="8"/>
  <c r="BU489" i="8" s="1"/>
  <c r="M489" i="8"/>
  <c r="D489" i="8"/>
  <c r="BY487" i="8"/>
  <c r="BP487" i="8"/>
  <c r="BO487" i="8"/>
  <c r="AA487" i="8"/>
  <c r="BU487" i="8" s="1"/>
  <c r="M487" i="8"/>
  <c r="D487" i="8"/>
  <c r="CB356" i="8"/>
  <c r="BY486" i="8"/>
  <c r="BP486" i="8"/>
  <c r="BO486" i="8"/>
  <c r="AA486" i="8"/>
  <c r="BU486" i="8" s="1"/>
  <c r="M486" i="8"/>
  <c r="D486" i="8"/>
  <c r="BY479" i="8"/>
  <c r="BP479" i="8"/>
  <c r="BO479" i="8"/>
  <c r="AA479" i="8"/>
  <c r="BU479" i="8" s="1"/>
  <c r="M479" i="8"/>
  <c r="D479" i="8"/>
  <c r="CB343" i="8"/>
  <c r="BY476" i="8"/>
  <c r="BP476" i="8"/>
  <c r="BO476" i="8"/>
  <c r="AA476" i="8"/>
  <c r="BU476" i="8" s="1"/>
  <c r="M476" i="8"/>
  <c r="D476" i="8"/>
  <c r="CB339" i="8"/>
  <c r="BY480" i="8"/>
  <c r="BP480" i="8"/>
  <c r="BO480" i="8"/>
  <c r="AA480" i="8"/>
  <c r="BU480" i="8" s="1"/>
  <c r="M480" i="8"/>
  <c r="D480" i="8"/>
  <c r="CB346" i="8"/>
  <c r="BY474" i="8"/>
  <c r="BP474" i="8"/>
  <c r="BO474" i="8"/>
  <c r="AA474" i="8"/>
  <c r="BU474" i="8" s="1"/>
  <c r="M474" i="8"/>
  <c r="D474" i="8"/>
  <c r="CB336" i="8"/>
  <c r="BY482" i="8"/>
  <c r="BP482" i="8"/>
  <c r="BO482" i="8"/>
  <c r="AA482" i="8"/>
  <c r="BU482" i="8" s="1"/>
  <c r="M482" i="8"/>
  <c r="D482" i="8"/>
  <c r="BY484" i="8"/>
  <c r="BP484" i="8"/>
  <c r="BO484" i="8"/>
  <c r="AA484" i="8"/>
  <c r="BU484" i="8" s="1"/>
  <c r="M484" i="8"/>
  <c r="D484" i="8"/>
  <c r="CB323" i="8"/>
  <c r="BY481" i="8"/>
  <c r="BP481" i="8"/>
  <c r="BO481" i="8"/>
  <c r="AA481" i="8"/>
  <c r="BU481" i="8" s="1"/>
  <c r="M481" i="8"/>
  <c r="D481" i="8"/>
  <c r="BY478" i="8"/>
  <c r="BP478" i="8"/>
  <c r="BO478" i="8"/>
  <c r="AA478" i="8"/>
  <c r="BU478" i="8" s="1"/>
  <c r="M478" i="8"/>
  <c r="D478" i="8"/>
  <c r="BY477" i="8"/>
  <c r="BP477" i="8"/>
  <c r="BO477" i="8"/>
  <c r="AA477" i="8"/>
  <c r="BU477" i="8" s="1"/>
  <c r="M477" i="8"/>
  <c r="D477" i="8"/>
  <c r="CB316" i="8"/>
  <c r="BY485" i="8"/>
  <c r="BP485" i="8"/>
  <c r="BO485" i="8"/>
  <c r="AA485" i="8"/>
  <c r="BU485" i="8" s="1"/>
  <c r="M485" i="8"/>
  <c r="D485" i="8"/>
  <c r="CB301" i="8"/>
  <c r="BY475" i="8"/>
  <c r="BP475" i="8"/>
  <c r="BO475" i="8"/>
  <c r="AA475" i="8"/>
  <c r="BU475" i="8" s="1"/>
  <c r="M475" i="8"/>
  <c r="D475" i="8"/>
  <c r="CB299" i="8"/>
  <c r="BY473" i="8"/>
  <c r="BP473" i="8"/>
  <c r="BO473" i="8"/>
  <c r="AA473" i="8"/>
  <c r="BU473" i="8" s="1"/>
  <c r="M473" i="8"/>
  <c r="D473" i="8"/>
  <c r="CB302" i="8"/>
  <c r="BY483" i="8"/>
  <c r="BP483" i="8"/>
  <c r="BO483" i="8"/>
  <c r="AA483" i="8"/>
  <c r="BU483" i="8" s="1"/>
  <c r="M483" i="8"/>
  <c r="D483" i="8"/>
  <c r="AA472" i="8"/>
  <c r="BU472" i="8" s="1"/>
  <c r="M472" i="8"/>
  <c r="D472" i="8"/>
  <c r="CB265" i="8"/>
  <c r="BY464" i="8"/>
  <c r="BP464" i="8"/>
  <c r="BO464" i="8"/>
  <c r="AA464" i="8"/>
  <c r="BU464" i="8" s="1"/>
  <c r="M464" i="8"/>
  <c r="D464" i="8"/>
  <c r="CB273" i="8"/>
  <c r="BY465" i="8"/>
  <c r="BP465" i="8"/>
  <c r="AA465" i="8"/>
  <c r="BU465" i="8" s="1"/>
  <c r="M465" i="8"/>
  <c r="D465" i="8"/>
  <c r="CB250" i="8"/>
  <c r="BY466" i="8"/>
  <c r="BP466" i="8"/>
  <c r="BO466" i="8"/>
  <c r="AP466" i="8"/>
  <c r="AA466" i="8"/>
  <c r="BU466" i="8" s="1"/>
  <c r="M466" i="8"/>
  <c r="D466" i="8"/>
  <c r="CB255" i="8"/>
  <c r="BY471" i="8"/>
  <c r="BP471" i="8"/>
  <c r="BO471" i="8"/>
  <c r="AA471" i="8"/>
  <c r="BU471" i="8" s="1"/>
  <c r="M471" i="8"/>
  <c r="D471" i="8"/>
  <c r="CB243" i="8"/>
  <c r="BY470" i="8"/>
  <c r="BP470" i="8"/>
  <c r="BO470" i="8"/>
  <c r="AA470" i="8"/>
  <c r="BU470" i="8" s="1"/>
  <c r="M470" i="8"/>
  <c r="D470" i="8"/>
  <c r="BY467" i="8"/>
  <c r="BP467" i="8"/>
  <c r="BO467" i="8"/>
  <c r="AA467" i="8"/>
  <c r="BU467" i="8" s="1"/>
  <c r="M467" i="8"/>
  <c r="D467" i="8"/>
  <c r="CB236" i="8"/>
  <c r="BY469" i="8"/>
  <c r="BP469" i="8"/>
  <c r="BO469" i="8"/>
  <c r="AA469" i="8"/>
  <c r="BU469" i="8" s="1"/>
  <c r="M469" i="8"/>
  <c r="D469" i="8"/>
  <c r="AA468" i="8"/>
  <c r="BU468" i="8" s="1"/>
  <c r="M468" i="8"/>
  <c r="D468" i="8"/>
  <c r="CB222" i="8"/>
  <c r="BY450" i="8"/>
  <c r="BP450" i="8"/>
  <c r="BO450" i="8"/>
  <c r="AA450" i="8"/>
  <c r="BU450" i="8" s="1"/>
  <c r="M450" i="8"/>
  <c r="D450" i="8"/>
  <c r="CB204" i="8"/>
  <c r="BY457" i="8"/>
  <c r="BP457" i="8"/>
  <c r="BO457" i="8"/>
  <c r="AA457" i="8"/>
  <c r="BU457" i="8" s="1"/>
  <c r="M457" i="8"/>
  <c r="D457" i="8"/>
  <c r="CB203" i="8"/>
  <c r="BY454" i="8"/>
  <c r="BP454" i="8"/>
  <c r="BO454" i="8"/>
  <c r="AA454" i="8"/>
  <c r="BU454" i="8" s="1"/>
  <c r="M454" i="8"/>
  <c r="D454" i="8"/>
  <c r="CB208" i="8"/>
  <c r="BY456" i="8"/>
  <c r="BP456" i="8"/>
  <c r="BO456" i="8"/>
  <c r="AA456" i="8"/>
  <c r="BU456" i="8" s="1"/>
  <c r="M456" i="8"/>
  <c r="D456" i="8"/>
  <c r="CB202" i="8"/>
  <c r="BY453" i="8"/>
  <c r="BP453" i="8"/>
  <c r="BO453" i="8"/>
  <c r="AA453" i="8"/>
  <c r="BU453" i="8" s="1"/>
  <c r="M453" i="8"/>
  <c r="D453" i="8"/>
  <c r="CB187" i="8"/>
  <c r="BY459" i="8"/>
  <c r="BP459" i="8"/>
  <c r="BO459" i="8"/>
  <c r="AA459" i="8"/>
  <c r="BU459" i="8" s="1"/>
  <c r="M459" i="8"/>
  <c r="D459" i="8"/>
  <c r="CB186" i="8"/>
  <c r="BY462" i="8"/>
  <c r="BP462" i="8"/>
  <c r="BO462" i="8"/>
  <c r="AA462" i="8"/>
  <c r="BU462" i="8" s="1"/>
  <c r="M462" i="8"/>
  <c r="D462" i="8"/>
  <c r="AA463" i="8"/>
  <c r="BU463" i="8" s="1"/>
  <c r="M463" i="8"/>
  <c r="D463" i="8"/>
  <c r="CB166" i="8"/>
  <c r="BY452" i="8"/>
  <c r="BP452" i="8"/>
  <c r="BO452" i="8"/>
  <c r="AP452" i="8"/>
  <c r="AA452" i="8"/>
  <c r="BU452" i="8" s="1"/>
  <c r="M452" i="8"/>
  <c r="D452" i="8"/>
  <c r="BY447" i="8"/>
  <c r="BP447" i="8"/>
  <c r="BO447" i="8"/>
  <c r="AA447" i="8"/>
  <c r="BU447" i="8" s="1"/>
  <c r="M447" i="8"/>
  <c r="D447" i="8"/>
  <c r="CB162" i="8"/>
  <c r="BY461" i="8"/>
  <c r="BP461" i="8"/>
  <c r="BO461" i="8"/>
  <c r="AA461" i="8"/>
  <c r="BU461" i="8" s="1"/>
  <c r="M461" i="8"/>
  <c r="D461" i="8"/>
  <c r="CB160" i="8"/>
  <c r="BY445" i="8"/>
  <c r="BP445" i="8"/>
  <c r="BO445" i="8"/>
  <c r="AA445" i="8"/>
  <c r="BU445" i="8" s="1"/>
  <c r="M445" i="8"/>
  <c r="D445" i="8"/>
  <c r="CB169" i="8"/>
  <c r="BY449" i="8"/>
  <c r="BP449" i="8"/>
  <c r="BO449" i="8"/>
  <c r="AA449" i="8"/>
  <c r="BU449" i="8" s="1"/>
  <c r="M449" i="8"/>
  <c r="D449" i="8"/>
  <c r="CB146" i="8"/>
  <c r="BY448" i="8"/>
  <c r="BP448" i="8"/>
  <c r="BO448" i="8"/>
  <c r="AA448" i="8"/>
  <c r="BU448" i="8" s="1"/>
  <c r="M448" i="8"/>
  <c r="D448" i="8"/>
  <c r="CB145" i="8"/>
  <c r="BY460" i="8"/>
  <c r="BP460" i="8"/>
  <c r="BO460" i="8"/>
  <c r="AA460" i="8"/>
  <c r="BU460" i="8" s="1"/>
  <c r="M460" i="8"/>
  <c r="D460" i="8"/>
  <c r="BY458" i="8"/>
  <c r="BP458" i="8"/>
  <c r="BO458" i="8"/>
  <c r="AA458" i="8"/>
  <c r="BU458" i="8" s="1"/>
  <c r="M458" i="8"/>
  <c r="D458" i="8"/>
  <c r="CB121" i="8"/>
  <c r="BY455" i="8"/>
  <c r="BP455" i="8"/>
  <c r="BO455" i="8"/>
  <c r="AP455" i="8"/>
  <c r="AA455" i="8"/>
  <c r="BU455" i="8" s="1"/>
  <c r="M455" i="8"/>
  <c r="D455" i="8"/>
  <c r="CB116" i="8"/>
  <c r="BY446" i="8"/>
  <c r="BP446" i="8"/>
  <c r="BO446" i="8"/>
  <c r="AA446" i="8"/>
  <c r="BU446" i="8" s="1"/>
  <c r="M446" i="8"/>
  <c r="D446" i="8"/>
  <c r="CB95" i="8"/>
  <c r="BY444" i="8"/>
  <c r="BP444" i="8"/>
  <c r="BO444" i="8"/>
  <c r="AA444" i="8"/>
  <c r="BU444" i="8" s="1"/>
  <c r="M444" i="8"/>
  <c r="D444" i="8"/>
  <c r="CB94" i="8"/>
  <c r="BY451" i="8"/>
  <c r="BP451" i="8"/>
  <c r="BO451" i="8"/>
  <c r="AA451" i="8"/>
  <c r="BU451" i="8" s="1"/>
  <c r="M451" i="8"/>
  <c r="D451" i="8"/>
  <c r="CB87" i="8"/>
  <c r="BY440" i="8"/>
  <c r="BP440" i="8"/>
  <c r="AA440" i="8"/>
  <c r="BU440" i="8" s="1"/>
  <c r="M440" i="8"/>
  <c r="D440" i="8"/>
  <c r="BY442" i="8"/>
  <c r="BP442" i="8"/>
  <c r="BO442" i="8"/>
  <c r="AA442" i="8"/>
  <c r="BU442" i="8" s="1"/>
  <c r="M442" i="8"/>
  <c r="D442" i="8"/>
  <c r="CB65" i="8"/>
  <c r="BY412" i="8"/>
  <c r="BP412" i="8"/>
  <c r="BO412" i="8"/>
  <c r="AP412" i="8"/>
  <c r="AA412" i="8"/>
  <c r="BU412" i="8" s="1"/>
  <c r="M412" i="8"/>
  <c r="D412" i="8"/>
  <c r="CB90" i="8"/>
  <c r="BY422" i="8"/>
  <c r="BP422" i="8"/>
  <c r="BO422" i="8"/>
  <c r="AA422" i="8"/>
  <c r="BU422" i="8" s="1"/>
  <c r="M422" i="8"/>
  <c r="D422" i="8"/>
  <c r="CB70" i="8"/>
  <c r="BY438" i="8"/>
  <c r="BP438" i="8"/>
  <c r="BO438" i="8"/>
  <c r="AA438" i="8"/>
  <c r="BU438" i="8" s="1"/>
  <c r="M438" i="8"/>
  <c r="D438" i="8"/>
  <c r="CB50" i="8"/>
  <c r="BY437" i="8"/>
  <c r="BP437" i="8"/>
  <c r="BO437" i="8"/>
  <c r="AP437" i="8"/>
  <c r="AA437" i="8"/>
  <c r="BU437" i="8" s="1"/>
  <c r="M437" i="8"/>
  <c r="D437" i="8"/>
  <c r="CB47" i="8"/>
  <c r="BY441" i="8"/>
  <c r="BP441" i="8"/>
  <c r="BO441" i="8"/>
  <c r="AA441" i="8"/>
  <c r="BU441" i="8" s="1"/>
  <c r="M441" i="8"/>
  <c r="D441" i="8"/>
  <c r="CB16" i="8"/>
  <c r="BY431" i="8"/>
  <c r="BP431" i="8"/>
  <c r="BO431" i="8"/>
  <c r="AA431" i="8"/>
  <c r="BU431" i="8" s="1"/>
  <c r="M431" i="8"/>
  <c r="D431" i="8"/>
  <c r="BY415" i="8"/>
  <c r="BP415" i="8"/>
  <c r="BO415" i="8"/>
  <c r="AA415" i="8"/>
  <c r="BU415" i="8" s="1"/>
  <c r="M415" i="8"/>
  <c r="D415" i="8"/>
  <c r="CB5" i="8"/>
  <c r="BY429" i="8"/>
  <c r="BP429" i="8"/>
  <c r="BO429" i="8"/>
  <c r="AA429" i="8"/>
  <c r="BU429" i="8" s="1"/>
  <c r="M429" i="8"/>
  <c r="D429" i="8"/>
  <c r="CB6" i="8"/>
  <c r="BY432" i="8"/>
  <c r="BP432" i="8"/>
  <c r="BO432" i="8"/>
  <c r="AA432" i="8"/>
  <c r="BU432" i="8" s="1"/>
  <c r="M432" i="8"/>
  <c r="D432" i="8"/>
  <c r="CB3" i="8"/>
  <c r="BY439" i="8"/>
  <c r="BP439" i="8"/>
  <c r="BO439" i="8"/>
  <c r="AA439" i="8"/>
  <c r="BU439" i="8" s="1"/>
  <c r="M439" i="8"/>
  <c r="D439" i="8"/>
  <c r="CB560" i="8"/>
  <c r="BY421" i="8"/>
  <c r="BP421" i="8"/>
  <c r="BO421" i="8"/>
  <c r="AA421" i="8"/>
  <c r="BU421" i="8" s="1"/>
  <c r="M421" i="8"/>
  <c r="D421" i="8"/>
  <c r="CB559" i="8"/>
  <c r="BY436" i="8"/>
  <c r="BP436" i="8"/>
  <c r="BO436" i="8"/>
  <c r="AA436" i="8"/>
  <c r="BU436" i="8" s="1"/>
  <c r="M436" i="8"/>
  <c r="D436" i="8"/>
  <c r="CB558" i="8"/>
  <c r="BY435" i="8"/>
  <c r="BP435" i="8"/>
  <c r="BO435" i="8"/>
  <c r="AA435" i="8"/>
  <c r="BU435" i="8" s="1"/>
  <c r="M435" i="8"/>
  <c r="D435" i="8"/>
  <c r="CA558" i="8" s="1"/>
  <c r="CB555" i="8"/>
  <c r="BY434" i="8"/>
  <c r="BP434" i="8"/>
  <c r="BO434" i="8"/>
  <c r="AP434" i="8"/>
  <c r="AA434" i="8"/>
  <c r="BU434" i="8" s="1"/>
  <c r="M434" i="8"/>
  <c r="D434" i="8"/>
  <c r="CA555" i="8" s="1"/>
  <c r="CB552" i="8"/>
  <c r="BY428" i="8"/>
  <c r="BP428" i="8"/>
  <c r="BO428" i="8"/>
  <c r="AP428" i="8"/>
  <c r="AA428" i="8"/>
  <c r="BU428" i="8" s="1"/>
  <c r="M428" i="8"/>
  <c r="D428" i="8"/>
  <c r="CA552" i="8" s="1"/>
  <c r="CB549" i="8"/>
  <c r="BY427" i="8"/>
  <c r="BP427" i="8"/>
  <c r="BO427" i="8"/>
  <c r="AA427" i="8"/>
  <c r="BU427" i="8" s="1"/>
  <c r="M427" i="8"/>
  <c r="D427" i="8"/>
  <c r="CB547" i="8"/>
  <c r="BY420" i="8"/>
  <c r="BP420" i="8"/>
  <c r="BO420" i="8"/>
  <c r="AA420" i="8"/>
  <c r="BU420" i="8" s="1"/>
  <c r="M420" i="8"/>
  <c r="D420" i="8"/>
  <c r="BY414" i="8"/>
  <c r="BP414" i="8"/>
  <c r="BO414" i="8"/>
  <c r="AA414" i="8"/>
  <c r="BU414" i="8" s="1"/>
  <c r="M414" i="8"/>
  <c r="D414" i="8"/>
  <c r="CA546" i="8" s="1"/>
  <c r="CB544" i="8"/>
  <c r="BY426" i="8"/>
  <c r="BP426" i="8"/>
  <c r="BO426" i="8"/>
  <c r="AA426" i="8"/>
  <c r="BU426" i="8" s="1"/>
  <c r="M426" i="8"/>
  <c r="D426" i="8"/>
  <c r="BY419" i="8"/>
  <c r="BP419" i="8"/>
  <c r="BO419" i="8"/>
  <c r="AA419" i="8"/>
  <c r="BU419" i="8" s="1"/>
  <c r="M419" i="8"/>
  <c r="D419" i="8"/>
  <c r="CB532" i="8"/>
  <c r="BY413" i="8"/>
  <c r="BP413" i="8"/>
  <c r="BO413" i="8"/>
  <c r="AA413" i="8"/>
  <c r="BU413" i="8" s="1"/>
  <c r="M413" i="8"/>
  <c r="D413" i="8"/>
  <c r="CA532" i="8" s="1"/>
  <c r="BY425" i="8"/>
  <c r="BP425" i="8"/>
  <c r="BO425" i="8"/>
  <c r="AA425" i="8"/>
  <c r="BU425" i="8" s="1"/>
  <c r="M425" i="8"/>
  <c r="D425" i="8"/>
  <c r="CB540" i="8"/>
  <c r="BY430" i="8"/>
  <c r="BP430" i="8"/>
  <c r="BO430" i="8"/>
  <c r="AP430" i="8"/>
  <c r="AA430" i="8"/>
  <c r="BU430" i="8" s="1"/>
  <c r="M430" i="8"/>
  <c r="D430" i="8"/>
  <c r="CB535" i="8"/>
  <c r="BY433" i="8"/>
  <c r="BP433" i="8"/>
  <c r="BO433" i="8"/>
  <c r="AP433" i="8"/>
  <c r="AA433" i="8"/>
  <c r="BU433" i="8" s="1"/>
  <c r="M433" i="8"/>
  <c r="D433" i="8"/>
  <c r="CB539" i="8"/>
  <c r="BY418" i="8"/>
  <c r="BP418" i="8"/>
  <c r="BO418" i="8"/>
  <c r="AA418" i="8"/>
  <c r="BU418" i="8" s="1"/>
  <c r="M418" i="8"/>
  <c r="D418" i="8"/>
  <c r="BY424" i="8"/>
  <c r="BP424" i="8"/>
  <c r="BO424" i="8"/>
  <c r="AA424" i="8"/>
  <c r="BU424" i="8" s="1"/>
  <c r="M424" i="8"/>
  <c r="D424" i="8"/>
  <c r="CA533" i="8" s="1"/>
  <c r="CB537" i="8"/>
  <c r="BY423" i="8"/>
  <c r="BP423" i="8"/>
  <c r="BO423" i="8"/>
  <c r="AA423" i="8"/>
  <c r="BU423" i="8" s="1"/>
  <c r="M423" i="8"/>
  <c r="D423" i="8"/>
  <c r="CB526" i="8"/>
  <c r="BY417" i="8"/>
  <c r="BP417" i="8"/>
  <c r="BO417" i="8"/>
  <c r="AA417" i="8"/>
  <c r="BU417" i="8" s="1"/>
  <c r="M417" i="8"/>
  <c r="D417" i="8"/>
  <c r="CB527" i="8"/>
  <c r="BY443" i="8"/>
  <c r="BP443" i="8"/>
  <c r="BO443" i="8"/>
  <c r="AA443" i="8"/>
  <c r="BU443" i="8" s="1"/>
  <c r="M443" i="8"/>
  <c r="D443" i="8"/>
  <c r="CA527" i="8" s="1"/>
  <c r="BY416" i="8"/>
  <c r="BP416" i="8"/>
  <c r="BO416" i="8"/>
  <c r="AA416" i="8"/>
  <c r="BU416" i="8" s="1"/>
  <c r="M416" i="8"/>
  <c r="D416" i="8"/>
  <c r="BY406" i="8"/>
  <c r="BP406" i="8"/>
  <c r="BO406" i="8"/>
  <c r="AA406" i="8"/>
  <c r="BU406" i="8" s="1"/>
  <c r="M406" i="8"/>
  <c r="D406" i="8"/>
  <c r="CA528" i="8" s="1"/>
  <c r="BY402" i="8"/>
  <c r="BP402" i="8"/>
  <c r="BO402" i="8"/>
  <c r="AA402" i="8"/>
  <c r="BU402" i="8" s="1"/>
  <c r="M402" i="8"/>
  <c r="D402" i="8"/>
  <c r="CB524" i="8"/>
  <c r="BY403" i="8"/>
  <c r="BP403" i="8"/>
  <c r="BO403" i="8"/>
  <c r="AA403" i="8"/>
  <c r="BU403" i="8" s="1"/>
  <c r="M403" i="8"/>
  <c r="D403" i="8"/>
  <c r="CB522" i="8"/>
  <c r="BY405" i="8"/>
  <c r="BP405" i="8"/>
  <c r="BO405" i="8"/>
  <c r="AA405" i="8"/>
  <c r="BU405" i="8" s="1"/>
  <c r="M405" i="8"/>
  <c r="D405" i="8"/>
  <c r="CA522" i="8" s="1"/>
  <c r="CB517" i="8"/>
  <c r="BY408" i="8"/>
  <c r="BP408" i="8"/>
  <c r="BO408" i="8"/>
  <c r="AP408" i="8"/>
  <c r="AA408" i="8"/>
  <c r="BU408" i="8" s="1"/>
  <c r="M408" i="8"/>
  <c r="D408" i="8"/>
  <c r="CB518" i="8"/>
  <c r="BY400" i="8"/>
  <c r="BP400" i="8"/>
  <c r="BO400" i="8"/>
  <c r="AA400" i="8"/>
  <c r="BU400" i="8" s="1"/>
  <c r="M400" i="8"/>
  <c r="D400" i="8"/>
  <c r="CB521" i="8"/>
  <c r="BY395" i="8"/>
  <c r="BP395" i="8"/>
  <c r="BO395" i="8"/>
  <c r="AA395" i="8"/>
  <c r="BU395" i="8" s="1"/>
  <c r="M395" i="8"/>
  <c r="D395" i="8"/>
  <c r="CB514" i="8"/>
  <c r="BY401" i="8"/>
  <c r="BP401" i="8"/>
  <c r="BO401" i="8"/>
  <c r="AA401" i="8"/>
  <c r="BU401" i="8" s="1"/>
  <c r="M401" i="8"/>
  <c r="D401" i="8"/>
  <c r="CB512" i="8"/>
  <c r="BY409" i="8"/>
  <c r="BP409" i="8"/>
  <c r="AA409" i="8"/>
  <c r="BU409" i="8" s="1"/>
  <c r="M409" i="8"/>
  <c r="D409" i="8"/>
  <c r="CB511" i="8"/>
  <c r="BY410" i="8"/>
  <c r="BP410" i="8"/>
  <c r="BO410" i="8"/>
  <c r="AA410" i="8"/>
  <c r="BU410" i="8" s="1"/>
  <c r="M410" i="8"/>
  <c r="D410" i="8"/>
  <c r="BY411" i="8"/>
  <c r="BP411" i="8"/>
  <c r="BO411" i="8"/>
  <c r="AA411" i="8"/>
  <c r="BU411" i="8" s="1"/>
  <c r="M411" i="8"/>
  <c r="D411" i="8"/>
  <c r="CA506" i="8" s="1"/>
  <c r="CB497" i="8"/>
  <c r="BY407" i="8"/>
  <c r="BP407" i="8"/>
  <c r="BO407" i="8"/>
  <c r="AA407" i="8"/>
  <c r="BU407" i="8" s="1"/>
  <c r="M407" i="8"/>
  <c r="D407" i="8"/>
  <c r="CB510" i="8"/>
  <c r="BY399" i="8"/>
  <c r="BP399" i="8"/>
  <c r="BO399" i="8"/>
  <c r="AA399" i="8"/>
  <c r="BU399" i="8" s="1"/>
  <c r="M399" i="8"/>
  <c r="D399" i="8"/>
  <c r="BY404" i="8"/>
  <c r="BP404" i="8"/>
  <c r="BO404" i="8"/>
  <c r="AA404" i="8"/>
  <c r="BU404" i="8" s="1"/>
  <c r="M404" i="8"/>
  <c r="D404" i="8"/>
  <c r="CA496" i="8" s="1"/>
  <c r="CB494" i="8"/>
  <c r="BY398" i="8"/>
  <c r="BP398" i="8"/>
  <c r="BO398" i="8"/>
  <c r="AA398" i="8"/>
  <c r="BU398" i="8" s="1"/>
  <c r="M398" i="8"/>
  <c r="D398" i="8"/>
  <c r="CA494" i="8" s="1"/>
  <c r="CB505" i="8"/>
  <c r="BY397" i="8"/>
  <c r="BP397" i="8"/>
  <c r="BO397" i="8"/>
  <c r="AA397" i="8"/>
  <c r="BU397" i="8" s="1"/>
  <c r="M397" i="8"/>
  <c r="D397" i="8"/>
  <c r="CB493" i="8"/>
  <c r="BY396" i="8"/>
  <c r="BP396" i="8"/>
  <c r="BO396" i="8"/>
  <c r="AA396" i="8"/>
  <c r="BU396" i="8" s="1"/>
  <c r="M396" i="8"/>
  <c r="D396" i="8"/>
  <c r="CB499" i="8"/>
  <c r="BY392" i="8"/>
  <c r="BP392" i="8"/>
  <c r="BO392" i="8"/>
  <c r="AA392" i="8"/>
  <c r="BU392" i="8" s="1"/>
  <c r="M392" i="8"/>
  <c r="D392" i="8"/>
  <c r="CB502" i="8"/>
  <c r="BY387" i="8"/>
  <c r="BP387" i="8"/>
  <c r="BO387" i="8"/>
  <c r="AA387" i="8"/>
  <c r="BU387" i="8" s="1"/>
  <c r="M387" i="8"/>
  <c r="D387" i="8"/>
  <c r="CB495" i="8"/>
  <c r="BY394" i="8"/>
  <c r="BP394" i="8"/>
  <c r="BO394" i="8"/>
  <c r="AA394" i="8"/>
  <c r="BU394" i="8" s="1"/>
  <c r="M394" i="8"/>
  <c r="D394" i="8"/>
  <c r="CB501" i="8"/>
  <c r="BY389" i="8"/>
  <c r="BP389" i="8"/>
  <c r="BO389" i="8"/>
  <c r="AA389" i="8"/>
  <c r="BU389" i="8" s="1"/>
  <c r="M389" i="8"/>
  <c r="D389" i="8"/>
  <c r="CB504" i="8"/>
  <c r="BY393" i="8"/>
  <c r="BP393" i="8"/>
  <c r="BO393" i="8"/>
  <c r="AA393" i="8"/>
  <c r="BU393" i="8" s="1"/>
  <c r="M393" i="8"/>
  <c r="D393" i="8"/>
  <c r="CB498" i="8"/>
  <c r="BY383" i="8"/>
  <c r="BP383" i="8"/>
  <c r="BO383" i="8"/>
  <c r="AA383" i="8"/>
  <c r="BU383" i="8" s="1"/>
  <c r="M383" i="8"/>
  <c r="D383" i="8"/>
  <c r="CB503" i="8"/>
  <c r="BY390" i="8"/>
  <c r="BP390" i="8"/>
  <c r="BO390" i="8"/>
  <c r="AA390" i="8"/>
  <c r="BU390" i="8" s="1"/>
  <c r="M390" i="8"/>
  <c r="D390" i="8"/>
  <c r="CB492" i="8"/>
  <c r="BY388" i="8"/>
  <c r="BP388" i="8"/>
  <c r="BO388" i="8"/>
  <c r="AA388" i="8"/>
  <c r="BU388" i="8" s="1"/>
  <c r="M388" i="8"/>
  <c r="D388" i="8"/>
  <c r="CB491" i="8"/>
  <c r="BY381" i="8"/>
  <c r="BP381" i="8"/>
  <c r="BO381" i="8"/>
  <c r="AA381" i="8"/>
  <c r="BU381" i="8" s="1"/>
  <c r="M381" i="8"/>
  <c r="D381" i="8"/>
  <c r="CA491" i="8" s="1"/>
  <c r="CB489" i="8"/>
  <c r="BY391" i="8"/>
  <c r="BP391" i="8"/>
  <c r="BO391" i="8"/>
  <c r="AA391" i="8"/>
  <c r="BU391" i="8" s="1"/>
  <c r="M391" i="8"/>
  <c r="D391" i="8"/>
  <c r="BY385" i="8"/>
  <c r="BP385" i="8"/>
  <c r="BO385" i="8"/>
  <c r="AA385" i="8"/>
  <c r="BU385" i="8" s="1"/>
  <c r="M385" i="8"/>
  <c r="D385" i="8"/>
  <c r="CB480" i="8"/>
  <c r="BY382" i="8"/>
  <c r="BP382" i="8"/>
  <c r="BO382" i="8"/>
  <c r="AA382" i="8"/>
  <c r="BU382" i="8" s="1"/>
  <c r="M382" i="8"/>
  <c r="D382" i="8"/>
  <c r="CA480" i="8" s="1"/>
  <c r="BY384" i="8"/>
  <c r="BP384" i="8"/>
  <c r="BO384" i="8"/>
  <c r="AA384" i="8"/>
  <c r="BU384" i="8" s="1"/>
  <c r="M384" i="8"/>
  <c r="D384" i="8"/>
  <c r="CB485" i="8"/>
  <c r="BY386" i="8"/>
  <c r="BP386" i="8"/>
  <c r="BO386" i="8"/>
  <c r="AA386" i="8"/>
  <c r="BU386" i="8" s="1"/>
  <c r="M386" i="8"/>
  <c r="D386" i="8"/>
  <c r="CB475" i="8"/>
  <c r="BY372" i="8"/>
  <c r="BP372" i="8"/>
  <c r="BO372" i="8"/>
  <c r="AA372" i="8"/>
  <c r="BU372" i="8" s="1"/>
  <c r="M372" i="8"/>
  <c r="D372" i="8"/>
  <c r="CA475" i="8" s="1"/>
  <c r="CB473" i="8"/>
  <c r="BY363" i="8"/>
  <c r="BP363" i="8"/>
  <c r="BO363" i="8"/>
  <c r="AA363" i="8"/>
  <c r="BU363" i="8" s="1"/>
  <c r="M363" i="8"/>
  <c r="D363" i="8"/>
  <c r="CA473" i="8" s="1"/>
  <c r="BY367" i="8"/>
  <c r="BP367" i="8"/>
  <c r="BO367" i="8"/>
  <c r="AA367" i="8"/>
  <c r="BU367" i="8" s="1"/>
  <c r="M367" i="8"/>
  <c r="D367" i="8"/>
  <c r="CB466" i="8"/>
  <c r="BY380" i="8"/>
  <c r="BP380" i="8"/>
  <c r="AA380" i="8"/>
  <c r="BU380" i="8" s="1"/>
  <c r="M380" i="8"/>
  <c r="D380" i="8"/>
  <c r="CB471" i="8"/>
  <c r="BY377" i="8"/>
  <c r="BP377" i="8"/>
  <c r="AA377" i="8"/>
  <c r="BU377" i="8" s="1"/>
  <c r="M377" i="8"/>
  <c r="D377" i="8"/>
  <c r="CB469" i="8"/>
  <c r="BY376" i="8"/>
  <c r="BP376" i="8"/>
  <c r="BO376" i="8"/>
  <c r="AA376" i="8"/>
  <c r="BU376" i="8" s="1"/>
  <c r="M376" i="8"/>
  <c r="D376" i="8"/>
  <c r="CA469" i="8" s="1"/>
  <c r="CB468" i="8"/>
  <c r="BY371" i="8"/>
  <c r="BP371" i="8"/>
  <c r="BO371" i="8"/>
  <c r="AA371" i="8"/>
  <c r="BU371" i="8" s="1"/>
  <c r="M371" i="8"/>
  <c r="D371" i="8"/>
  <c r="CB457" i="8"/>
  <c r="BY370" i="8"/>
  <c r="BP370" i="8"/>
  <c r="BO370" i="8"/>
  <c r="AA370" i="8"/>
  <c r="BU370" i="8" s="1"/>
  <c r="M370" i="8"/>
  <c r="D370" i="8"/>
  <c r="CB454" i="8"/>
  <c r="BY375" i="8"/>
  <c r="BP375" i="8"/>
  <c r="BO375" i="8"/>
  <c r="AA375" i="8"/>
  <c r="BU375" i="8" s="1"/>
  <c r="M375" i="8"/>
  <c r="D375" i="8"/>
  <c r="CB456" i="8"/>
  <c r="BY378" i="8"/>
  <c r="BP378" i="8"/>
  <c r="BO378" i="8"/>
  <c r="AA378" i="8"/>
  <c r="BU378" i="8" s="1"/>
  <c r="M378" i="8"/>
  <c r="D378" i="8"/>
  <c r="CA456" i="8" s="1"/>
  <c r="CB453" i="8"/>
  <c r="BY362" i="8"/>
  <c r="BP362" i="8"/>
  <c r="BO362" i="8"/>
  <c r="AA362" i="8"/>
  <c r="BU362" i="8" s="1"/>
  <c r="M362" i="8"/>
  <c r="D362" i="8"/>
  <c r="CB463" i="8"/>
  <c r="BY379" i="8"/>
  <c r="BP379" i="8"/>
  <c r="BO379" i="8"/>
  <c r="AA379" i="8"/>
  <c r="BU379" i="8" s="1"/>
  <c r="M379" i="8"/>
  <c r="D379" i="8"/>
  <c r="CB452" i="8"/>
  <c r="BY369" i="8"/>
  <c r="BP369" i="8"/>
  <c r="BO369" i="8"/>
  <c r="AP369" i="8"/>
  <c r="AA369" i="8"/>
  <c r="BU369" i="8" s="1"/>
  <c r="M369" i="8"/>
  <c r="D369" i="8"/>
  <c r="CB447" i="8"/>
  <c r="BY374" i="8"/>
  <c r="BP374" i="8"/>
  <c r="BO374" i="8"/>
  <c r="AA374" i="8"/>
  <c r="BU374" i="8" s="1"/>
  <c r="M374" i="8"/>
  <c r="D374" i="8"/>
  <c r="CB458" i="8"/>
  <c r="BY360" i="8"/>
  <c r="BP360" i="8"/>
  <c r="BO360" i="8"/>
  <c r="AA360" i="8"/>
  <c r="BU360" i="8" s="1"/>
  <c r="M360" i="8"/>
  <c r="D360" i="8"/>
  <c r="CA458" i="8" s="1"/>
  <c r="CB455" i="8"/>
  <c r="BY361" i="8"/>
  <c r="BP361" i="8"/>
  <c r="BO361" i="8"/>
  <c r="AA361" i="8"/>
  <c r="BU361" i="8" s="1"/>
  <c r="M361" i="8"/>
  <c r="D361" i="8"/>
  <c r="CA455" i="8" s="1"/>
  <c r="CB446" i="8"/>
  <c r="BY366" i="8"/>
  <c r="BP366" i="8"/>
  <c r="AA366" i="8"/>
  <c r="BU366" i="8" s="1"/>
  <c r="M366" i="8"/>
  <c r="D366" i="8"/>
  <c r="CB444" i="8"/>
  <c r="BY365" i="8"/>
  <c r="BP365" i="8"/>
  <c r="AA365" i="8"/>
  <c r="BU365" i="8" s="1"/>
  <c r="M365" i="8"/>
  <c r="D365" i="8"/>
  <c r="CA444" i="8" s="1"/>
  <c r="BY364" i="8"/>
  <c r="BP364" i="8"/>
  <c r="BO364" i="8"/>
  <c r="AA364" i="8"/>
  <c r="BU364" i="8" s="1"/>
  <c r="M364" i="8"/>
  <c r="D364" i="8"/>
  <c r="BY368" i="8"/>
  <c r="BP368" i="8"/>
  <c r="BO368" i="8"/>
  <c r="AA368" i="8"/>
  <c r="BU368" i="8" s="1"/>
  <c r="M368" i="8"/>
  <c r="D368" i="8"/>
  <c r="BY373" i="8"/>
  <c r="BP373" i="8"/>
  <c r="BO373" i="8"/>
  <c r="AA373" i="8"/>
  <c r="BU373" i="8" s="1"/>
  <c r="M373" i="8"/>
  <c r="D373" i="8"/>
  <c r="CB441" i="8"/>
  <c r="BY358" i="8"/>
  <c r="BP358" i="8"/>
  <c r="AA358" i="8"/>
  <c r="BU358" i="8" s="1"/>
  <c r="M358" i="8"/>
  <c r="D358" i="8"/>
  <c r="CA441" i="8" s="1"/>
  <c r="CB431" i="8"/>
  <c r="BY355" i="8"/>
  <c r="BP355" i="8"/>
  <c r="BO355" i="8"/>
  <c r="AA355" i="8"/>
  <c r="BU355" i="8" s="1"/>
  <c r="M355" i="8"/>
  <c r="D355" i="8"/>
  <c r="CB415" i="8"/>
  <c r="BY359" i="8"/>
  <c r="BP359" i="8"/>
  <c r="BO359" i="8"/>
  <c r="AA359" i="8"/>
  <c r="BU359" i="8" s="1"/>
  <c r="M359" i="8"/>
  <c r="D359" i="8"/>
  <c r="BY354" i="8"/>
  <c r="BP354" i="8"/>
  <c r="BO354" i="8"/>
  <c r="AA354" i="8"/>
  <c r="BU354" i="8" s="1"/>
  <c r="M354" i="8"/>
  <c r="D354" i="8"/>
  <c r="W354" i="8" s="1"/>
  <c r="CB432" i="8"/>
  <c r="BY356" i="8"/>
  <c r="BP356" i="8"/>
  <c r="BO356" i="8"/>
  <c r="AP356" i="8"/>
  <c r="AA356" i="8"/>
  <c r="BU356" i="8" s="1"/>
  <c r="M356" i="8"/>
  <c r="D356" i="8"/>
  <c r="CB436" i="8"/>
  <c r="BY353" i="8"/>
  <c r="BP353" i="8"/>
  <c r="BO353" i="8"/>
  <c r="AA353" i="8"/>
  <c r="BU353" i="8" s="1"/>
  <c r="M353" i="8"/>
  <c r="D353" i="8"/>
  <c r="CB435" i="8"/>
  <c r="BY357" i="8"/>
  <c r="BP357" i="8"/>
  <c r="BO357" i="8"/>
  <c r="AA357" i="8"/>
  <c r="BU357" i="8" s="1"/>
  <c r="M357" i="8"/>
  <c r="D357" i="8"/>
  <c r="CB434" i="8"/>
  <c r="BY351" i="8"/>
  <c r="BP351" i="8"/>
  <c r="BO351" i="8"/>
  <c r="AA351" i="8"/>
  <c r="BU351" i="8" s="1"/>
  <c r="M351" i="8"/>
  <c r="D351" i="8"/>
  <c r="CA434" i="8" s="1"/>
  <c r="CB428" i="8"/>
  <c r="BY352" i="8"/>
  <c r="BP352" i="8"/>
  <c r="BO352" i="8"/>
  <c r="AA352" i="8"/>
  <c r="BU352" i="8" s="1"/>
  <c r="M352" i="8"/>
  <c r="D352" i="8"/>
  <c r="CB427" i="8"/>
  <c r="BY343" i="8"/>
  <c r="BP343" i="8"/>
  <c r="BO343" i="8"/>
  <c r="AP343" i="8"/>
  <c r="AA343" i="8"/>
  <c r="BU343" i="8" s="1"/>
  <c r="M343" i="8"/>
  <c r="D343" i="8"/>
  <c r="CA427" i="8" s="1"/>
  <c r="CB420" i="8"/>
  <c r="BY339" i="8"/>
  <c r="BP339" i="8"/>
  <c r="BO339" i="8"/>
  <c r="AA339" i="8"/>
  <c r="BU339" i="8" s="1"/>
  <c r="M339" i="8"/>
  <c r="D339" i="8"/>
  <c r="CB414" i="8"/>
  <c r="BY346" i="8"/>
  <c r="BP346" i="8"/>
  <c r="BO346" i="8"/>
  <c r="AA346" i="8"/>
  <c r="BU346" i="8" s="1"/>
  <c r="M346" i="8"/>
  <c r="D346" i="8"/>
  <c r="W346" i="8" s="1"/>
  <c r="CB426" i="8"/>
  <c r="BY322" i="8"/>
  <c r="BP322" i="8"/>
  <c r="AA322" i="8"/>
  <c r="BU322" i="8" s="1"/>
  <c r="M322" i="8"/>
  <c r="D322" i="8"/>
  <c r="CB419" i="8"/>
  <c r="BY334" i="8"/>
  <c r="BP334" i="8"/>
  <c r="AA334" i="8"/>
  <c r="BU334" i="8" s="1"/>
  <c r="M334" i="8"/>
  <c r="D334" i="8"/>
  <c r="CB413" i="8"/>
  <c r="BY345" i="8"/>
  <c r="BP345" i="8"/>
  <c r="BO345" i="8"/>
  <c r="AA345" i="8"/>
  <c r="BU345" i="8" s="1"/>
  <c r="M345" i="8"/>
  <c r="D345" i="8"/>
  <c r="CA413" i="8" s="1"/>
  <c r="CB425" i="8"/>
  <c r="BY315" i="8"/>
  <c r="BP315" i="8"/>
  <c r="BO315" i="8"/>
  <c r="AA315" i="8"/>
  <c r="BU315" i="8" s="1"/>
  <c r="M315" i="8"/>
  <c r="D315" i="8"/>
  <c r="W315" i="8" s="1"/>
  <c r="CB430" i="8"/>
  <c r="BY320" i="8"/>
  <c r="BP320" i="8"/>
  <c r="BO320" i="8"/>
  <c r="AA320" i="8"/>
  <c r="BU320" i="8" s="1"/>
  <c r="M320" i="8"/>
  <c r="D320" i="8"/>
  <c r="CB433" i="8"/>
  <c r="BY336" i="8"/>
  <c r="BP336" i="8"/>
  <c r="AA336" i="8"/>
  <c r="BU336" i="8" s="1"/>
  <c r="M336" i="8"/>
  <c r="D336" i="8"/>
  <c r="CB418" i="8"/>
  <c r="BY335" i="8"/>
  <c r="BP335" i="8"/>
  <c r="BO335" i="8"/>
  <c r="AA335" i="8"/>
  <c r="BU335" i="8" s="1"/>
  <c r="M335" i="8"/>
  <c r="D335" i="8"/>
  <c r="CA418" i="8" s="1"/>
  <c r="BY323" i="8"/>
  <c r="BP323" i="8"/>
  <c r="BO323" i="8"/>
  <c r="AA323" i="8"/>
  <c r="BU323" i="8" s="1"/>
  <c r="M323" i="8"/>
  <c r="D323" i="8"/>
  <c r="CB423" i="8"/>
  <c r="BY303" i="8"/>
  <c r="BP303" i="8"/>
  <c r="BO303" i="8"/>
  <c r="AA303" i="8"/>
  <c r="BU303" i="8" s="1"/>
  <c r="M303" i="8"/>
  <c r="D303" i="8"/>
  <c r="CA423" i="8" s="1"/>
  <c r="CB417" i="8"/>
  <c r="BY331" i="8"/>
  <c r="BP331" i="8"/>
  <c r="AA331" i="8"/>
  <c r="BU331" i="8" s="1"/>
  <c r="M331" i="8"/>
  <c r="D331" i="8"/>
  <c r="CB443" i="8"/>
  <c r="BY347" i="8"/>
  <c r="BP347" i="8"/>
  <c r="AA347" i="8"/>
  <c r="BU347" i="8" s="1"/>
  <c r="M347" i="8"/>
  <c r="D347" i="8"/>
  <c r="CA443" i="8" s="1"/>
  <c r="CB416" i="8"/>
  <c r="BY319" i="8"/>
  <c r="BP319" i="8"/>
  <c r="BO319" i="8"/>
  <c r="AA319" i="8"/>
  <c r="BU319" i="8" s="1"/>
  <c r="M319" i="8"/>
  <c r="D319" i="8"/>
  <c r="CB405" i="8"/>
  <c r="BY333" i="8"/>
  <c r="BP333" i="8"/>
  <c r="BO333" i="8"/>
  <c r="AP333" i="8"/>
  <c r="AA333" i="8"/>
  <c r="BU333" i="8" s="1"/>
  <c r="M333" i="8"/>
  <c r="D333" i="8"/>
  <c r="CB408" i="8"/>
  <c r="BY342" i="8"/>
  <c r="BP342" i="8"/>
  <c r="BO342" i="8"/>
  <c r="AA342" i="8"/>
  <c r="BU342" i="8" s="1"/>
  <c r="M342" i="8"/>
  <c r="D342" i="8"/>
  <c r="CB400" i="8"/>
  <c r="BY330" i="8"/>
  <c r="BP330" i="8"/>
  <c r="BO330" i="8"/>
  <c r="AA330" i="8"/>
  <c r="BU330" i="8" s="1"/>
  <c r="M330" i="8"/>
  <c r="D330" i="8"/>
  <c r="CB395" i="8"/>
  <c r="BY332" i="8"/>
  <c r="BP332" i="8"/>
  <c r="BO332" i="8"/>
  <c r="AA332" i="8"/>
  <c r="BU332" i="8" s="1"/>
  <c r="M332" i="8"/>
  <c r="D332" i="8"/>
  <c r="CA395" i="8" s="1"/>
  <c r="CB401" i="8"/>
  <c r="BY329" i="8"/>
  <c r="BP329" i="8"/>
  <c r="BO329" i="8"/>
  <c r="AA329" i="8"/>
  <c r="BU329" i="8" s="1"/>
  <c r="M329" i="8"/>
  <c r="D329" i="8"/>
  <c r="CA401" i="8" s="1"/>
  <c r="CB410" i="8"/>
  <c r="BY328" i="8"/>
  <c r="BP328" i="8"/>
  <c r="BO328" i="8"/>
  <c r="AA328" i="8"/>
  <c r="BU328" i="8" s="1"/>
  <c r="M328" i="8"/>
  <c r="D328" i="8"/>
  <c r="CB411" i="8"/>
  <c r="BY344" i="8"/>
  <c r="BP344" i="8"/>
  <c r="BO344" i="8"/>
  <c r="AA344" i="8"/>
  <c r="BU344" i="8" s="1"/>
  <c r="M344" i="8"/>
  <c r="D344" i="8"/>
  <c r="BY341" i="8"/>
  <c r="BP341" i="8"/>
  <c r="BO341" i="8"/>
  <c r="AA341" i="8"/>
  <c r="BU341" i="8" s="1"/>
  <c r="M341" i="8"/>
  <c r="D341" i="8"/>
  <c r="CB399" i="8"/>
  <c r="BY327" i="8"/>
  <c r="BP327" i="8"/>
  <c r="BO327" i="8"/>
  <c r="AA327" i="8"/>
  <c r="BU327" i="8" s="1"/>
  <c r="M327" i="8"/>
  <c r="D327" i="8"/>
  <c r="CB398" i="8"/>
  <c r="BY314" i="8"/>
  <c r="BP314" i="8"/>
  <c r="BO314" i="8"/>
  <c r="AA314" i="8"/>
  <c r="BU314" i="8" s="1"/>
  <c r="M314" i="8"/>
  <c r="D314" i="8"/>
  <c r="CB397" i="8"/>
  <c r="BY318" i="8"/>
  <c r="BP318" i="8"/>
  <c r="BO318" i="8"/>
  <c r="AA318" i="8"/>
  <c r="BU318" i="8" s="1"/>
  <c r="M318" i="8"/>
  <c r="D318" i="8"/>
  <c r="CA397" i="8" s="1"/>
  <c r="CB396" i="8"/>
  <c r="BY338" i="8"/>
  <c r="BP338" i="8"/>
  <c r="BO338" i="8"/>
  <c r="AA338" i="8"/>
  <c r="BU338" i="8" s="1"/>
  <c r="M338" i="8"/>
  <c r="D338" i="8"/>
  <c r="CA396" i="8" s="1"/>
  <c r="CB392" i="8"/>
  <c r="BY304" i="8"/>
  <c r="BP304" i="8"/>
  <c r="BO304" i="8"/>
  <c r="AA304" i="8"/>
  <c r="BU304" i="8" s="1"/>
  <c r="M304" i="8"/>
  <c r="D304" i="8"/>
  <c r="CB387" i="8"/>
  <c r="BY317" i="8"/>
  <c r="BP317" i="8"/>
  <c r="BO317" i="8"/>
  <c r="AA317" i="8"/>
  <c r="BU317" i="8" s="1"/>
  <c r="M317" i="8"/>
  <c r="D317" i="8"/>
  <c r="CB394" i="8"/>
  <c r="BY311" i="8"/>
  <c r="BP311" i="8"/>
  <c r="BO311" i="8"/>
  <c r="AA311" i="8"/>
  <c r="BU311" i="8" s="1"/>
  <c r="M311" i="8"/>
  <c r="D311" i="8"/>
  <c r="CA394" i="8" s="1"/>
  <c r="BY313" i="8"/>
  <c r="BP313" i="8"/>
  <c r="BO313" i="8"/>
  <c r="AA313" i="8"/>
  <c r="BU313" i="8" s="1"/>
  <c r="M313" i="8"/>
  <c r="D313" i="8"/>
  <c r="CB393" i="8"/>
  <c r="BY310" i="8"/>
  <c r="BP310" i="8"/>
  <c r="BO310" i="8"/>
  <c r="AA310" i="8"/>
  <c r="BU310" i="8" s="1"/>
  <c r="M310" i="8"/>
  <c r="D310" i="8"/>
  <c r="CB383" i="8"/>
  <c r="BY321" i="8"/>
  <c r="BP321" i="8"/>
  <c r="BO321" i="8"/>
  <c r="AA321" i="8"/>
  <c r="BU321" i="8" s="1"/>
  <c r="M321" i="8"/>
  <c r="D321" i="8"/>
  <c r="BY316" i="8"/>
  <c r="BP316" i="8"/>
  <c r="BO316" i="8"/>
  <c r="AA316" i="8"/>
  <c r="BU316" i="8" s="1"/>
  <c r="M316" i="8"/>
  <c r="D316" i="8"/>
  <c r="BY350" i="8"/>
  <c r="BP350" i="8"/>
  <c r="AA350" i="8"/>
  <c r="BU350" i="8" s="1"/>
  <c r="M350" i="8"/>
  <c r="D350" i="8"/>
  <c r="CB386" i="8"/>
  <c r="BY326" i="8"/>
  <c r="BP326" i="8"/>
  <c r="BO326" i="8"/>
  <c r="AA326" i="8"/>
  <c r="BU326" i="8" s="1"/>
  <c r="M326" i="8"/>
  <c r="D326" i="8"/>
  <c r="CB380" i="8"/>
  <c r="BY309" i="8"/>
  <c r="BP309" i="8"/>
  <c r="BO309" i="8"/>
  <c r="AA309" i="8"/>
  <c r="BU309" i="8" s="1"/>
  <c r="M309" i="8"/>
  <c r="D309" i="8"/>
  <c r="CB377" i="8"/>
  <c r="BY325" i="8"/>
  <c r="BP325" i="8"/>
  <c r="BO325" i="8"/>
  <c r="AA325" i="8"/>
  <c r="BU325" i="8" s="1"/>
  <c r="M325" i="8"/>
  <c r="D325" i="8"/>
  <c r="CA377" i="8" s="1"/>
  <c r="CB376" i="8"/>
  <c r="BY349" i="8"/>
  <c r="BP349" i="8"/>
  <c r="BO349" i="8"/>
  <c r="AA349" i="8"/>
  <c r="BU349" i="8" s="1"/>
  <c r="M349" i="8"/>
  <c r="D349" i="8"/>
  <c r="CB371" i="8"/>
  <c r="BY348" i="8"/>
  <c r="BP348" i="8"/>
  <c r="BO348" i="8"/>
  <c r="AA348" i="8"/>
  <c r="BU348" i="8" s="1"/>
  <c r="M348" i="8"/>
  <c r="D348" i="8"/>
  <c r="CB370" i="8"/>
  <c r="BY340" i="8"/>
  <c r="BP340" i="8"/>
  <c r="BO340" i="8"/>
  <c r="AA340" i="8"/>
  <c r="BU340" i="8" s="1"/>
  <c r="M340" i="8"/>
  <c r="D340" i="8"/>
  <c r="BY337" i="8"/>
  <c r="BP337" i="8"/>
  <c r="BO337" i="8"/>
  <c r="AA337" i="8"/>
  <c r="BU337" i="8" s="1"/>
  <c r="M337" i="8"/>
  <c r="D337" i="8"/>
  <c r="CA375" i="8" s="1"/>
  <c r="BY324" i="8"/>
  <c r="BP324" i="8"/>
  <c r="BO324" i="8"/>
  <c r="AA324" i="8"/>
  <c r="BU324" i="8" s="1"/>
  <c r="M324" i="8"/>
  <c r="D324" i="8"/>
  <c r="CB362" i="8"/>
  <c r="BY308" i="8"/>
  <c r="BP308" i="8"/>
  <c r="BO308" i="8"/>
  <c r="AA308" i="8"/>
  <c r="BU308" i="8" s="1"/>
  <c r="M308" i="8"/>
  <c r="D308" i="8"/>
  <c r="CA362" i="8" s="1"/>
  <c r="CB379" i="8"/>
  <c r="BY307" i="8"/>
  <c r="BP307" i="8"/>
  <c r="BO307" i="8"/>
  <c r="AA307" i="8"/>
  <c r="BU307" i="8" s="1"/>
  <c r="M307" i="8"/>
  <c r="D307" i="8"/>
  <c r="CB374" i="8"/>
  <c r="BY306" i="8"/>
  <c r="BP306" i="8"/>
  <c r="BO306" i="8"/>
  <c r="AA306" i="8"/>
  <c r="BU306" i="8" s="1"/>
  <c r="M306" i="8"/>
  <c r="D306" i="8"/>
  <c r="CB360" i="8"/>
  <c r="BY312" i="8"/>
  <c r="BP312" i="8"/>
  <c r="BO312" i="8"/>
  <c r="AA312" i="8"/>
  <c r="BU312" i="8" s="1"/>
  <c r="M312" i="8"/>
  <c r="D312" i="8"/>
  <c r="CB361" i="8"/>
  <c r="BY305" i="8"/>
  <c r="BP305" i="8"/>
  <c r="BO305" i="8"/>
  <c r="AA305" i="8"/>
  <c r="BU305" i="8" s="1"/>
  <c r="M305" i="8"/>
  <c r="D305" i="8"/>
  <c r="CA361" i="8" s="1"/>
  <c r="CB364" i="8"/>
  <c r="BY296" i="8"/>
  <c r="BP296" i="8"/>
  <c r="BO296" i="8"/>
  <c r="AP296" i="8"/>
  <c r="AA296" i="8"/>
  <c r="BU296" i="8" s="1"/>
  <c r="M296" i="8"/>
  <c r="D296" i="8"/>
  <c r="CB368" i="8"/>
  <c r="BY297" i="8"/>
  <c r="BP297" i="8"/>
  <c r="BO297" i="8"/>
  <c r="AA297" i="8"/>
  <c r="BU297" i="8" s="1"/>
  <c r="M297" i="8"/>
  <c r="D297" i="8"/>
  <c r="CB373" i="8"/>
  <c r="BY300" i="8"/>
  <c r="BP300" i="8"/>
  <c r="BO300" i="8"/>
  <c r="AA300" i="8"/>
  <c r="BU300" i="8" s="1"/>
  <c r="M300" i="8"/>
  <c r="D300" i="8"/>
  <c r="CB359" i="8"/>
  <c r="BY288" i="8"/>
  <c r="BP288" i="8"/>
  <c r="BO288" i="8"/>
  <c r="AA288" i="8"/>
  <c r="BU288" i="8" s="1"/>
  <c r="M288" i="8"/>
  <c r="D288" i="8"/>
  <c r="CB354" i="8"/>
  <c r="BY292" i="8"/>
  <c r="BP292" i="8"/>
  <c r="BO292" i="8"/>
  <c r="AA292" i="8"/>
  <c r="BU292" i="8" s="1"/>
  <c r="M292" i="8"/>
  <c r="D292" i="8"/>
  <c r="W292" i="8" s="1"/>
  <c r="CB353" i="8"/>
  <c r="BY291" i="8"/>
  <c r="BP291" i="8"/>
  <c r="BO291" i="8"/>
  <c r="AA291" i="8"/>
  <c r="BU291" i="8" s="1"/>
  <c r="M291" i="8"/>
  <c r="D291" i="8"/>
  <c r="CB351" i="8"/>
  <c r="BY301" i="8"/>
  <c r="BP301" i="8"/>
  <c r="AA301" i="8"/>
  <c r="BU301" i="8" s="1"/>
  <c r="M301" i="8"/>
  <c r="D301" i="8"/>
  <c r="CB352" i="8"/>
  <c r="BY299" i="8"/>
  <c r="BP299" i="8"/>
  <c r="BO299" i="8"/>
  <c r="AP299" i="8"/>
  <c r="AA299" i="8"/>
  <c r="BU299" i="8" s="1"/>
  <c r="M299" i="8"/>
  <c r="D299" i="8"/>
  <c r="CB322" i="8"/>
  <c r="BY302" i="8"/>
  <c r="BP302" i="8"/>
  <c r="BO302" i="8"/>
  <c r="AA302" i="8"/>
  <c r="BU302" i="8" s="1"/>
  <c r="M302" i="8"/>
  <c r="D302" i="8"/>
  <c r="CB334" i="8"/>
  <c r="BY294" i="8"/>
  <c r="BP294" i="8"/>
  <c r="AA294" i="8"/>
  <c r="BU294" i="8" s="1"/>
  <c r="M294" i="8"/>
  <c r="D294" i="8"/>
  <c r="CB345" i="8"/>
  <c r="BY298" i="8"/>
  <c r="BP298" i="8"/>
  <c r="BO298" i="8"/>
  <c r="AA298" i="8"/>
  <c r="BU298" i="8" s="1"/>
  <c r="M298" i="8"/>
  <c r="D298" i="8"/>
  <c r="BY293" i="8"/>
  <c r="BP293" i="8"/>
  <c r="BO293" i="8"/>
  <c r="AA293" i="8"/>
  <c r="BU293" i="8" s="1"/>
  <c r="M293" i="8"/>
  <c r="D293" i="8"/>
  <c r="CA315" i="8" s="1"/>
  <c r="CB320" i="8"/>
  <c r="BY289" i="8"/>
  <c r="BP289" i="8"/>
  <c r="BO289" i="8"/>
  <c r="AA289" i="8"/>
  <c r="BU289" i="8" s="1"/>
  <c r="M289" i="8"/>
  <c r="D289" i="8"/>
  <c r="CB331" i="8"/>
  <c r="BY295" i="8"/>
  <c r="BP295" i="8"/>
  <c r="BO295" i="8"/>
  <c r="AA295" i="8"/>
  <c r="BU295" i="8" s="1"/>
  <c r="M295" i="8"/>
  <c r="D295" i="8"/>
  <c r="CB347" i="8"/>
  <c r="BY290" i="8"/>
  <c r="BP290" i="8"/>
  <c r="BO290" i="8"/>
  <c r="AA290" i="8"/>
  <c r="BU290" i="8" s="1"/>
  <c r="M290" i="8"/>
  <c r="D290" i="8"/>
  <c r="CA347" i="8" s="1"/>
  <c r="CB319" i="8"/>
  <c r="BY265" i="8"/>
  <c r="BP265" i="8"/>
  <c r="BO265" i="8"/>
  <c r="AA265" i="8"/>
  <c r="BU265" i="8" s="1"/>
  <c r="M265" i="8"/>
  <c r="D265" i="8"/>
  <c r="CA319" i="8" s="1"/>
  <c r="CB333" i="8"/>
  <c r="BY281" i="8"/>
  <c r="BP281" i="8"/>
  <c r="BO281" i="8"/>
  <c r="AA281" i="8"/>
  <c r="BU281" i="8" s="1"/>
  <c r="M281" i="8"/>
  <c r="D281" i="8"/>
  <c r="CB342" i="8"/>
  <c r="BY282" i="8"/>
  <c r="BP282" i="8"/>
  <c r="BO282" i="8"/>
  <c r="AA282" i="8"/>
  <c r="BU282" i="8" s="1"/>
  <c r="M282" i="8"/>
  <c r="D282" i="8"/>
  <c r="CB330" i="8"/>
  <c r="BY264" i="8"/>
  <c r="BP264" i="8"/>
  <c r="BO264" i="8"/>
  <c r="AA264" i="8"/>
  <c r="BU264" i="8" s="1"/>
  <c r="M264" i="8"/>
  <c r="D264" i="8"/>
  <c r="CA330" i="8" s="1"/>
  <c r="CB332" i="8"/>
  <c r="BY280" i="8"/>
  <c r="BP280" i="8"/>
  <c r="BO280" i="8"/>
  <c r="AA280" i="8"/>
  <c r="BU280" i="8" s="1"/>
  <c r="M280" i="8"/>
  <c r="D280" i="8"/>
  <c r="CB329" i="8"/>
  <c r="BY257" i="8"/>
  <c r="BP257" i="8"/>
  <c r="BO257" i="8"/>
  <c r="AA257" i="8"/>
  <c r="BU257" i="8" s="1"/>
  <c r="M257" i="8"/>
  <c r="D257" i="8"/>
  <c r="CB328" i="8"/>
  <c r="BY259" i="8"/>
  <c r="BP259" i="8"/>
  <c r="BO259" i="8"/>
  <c r="AA259" i="8"/>
  <c r="BU259" i="8" s="1"/>
  <c r="M259" i="8"/>
  <c r="D259" i="8"/>
  <c r="CB344" i="8"/>
  <c r="BY258" i="8"/>
  <c r="BP258" i="8"/>
  <c r="BO258" i="8"/>
  <c r="AA258" i="8"/>
  <c r="BU258" i="8" s="1"/>
  <c r="M258" i="8"/>
  <c r="D258" i="8"/>
  <c r="CA344" i="8" s="1"/>
  <c r="CB341" i="8"/>
  <c r="BY271" i="8"/>
  <c r="BP271" i="8"/>
  <c r="BO271" i="8"/>
  <c r="AA271" i="8"/>
  <c r="BU271" i="8" s="1"/>
  <c r="M271" i="8"/>
  <c r="D271" i="8"/>
  <c r="CB327" i="8"/>
  <c r="BY263" i="8"/>
  <c r="BP263" i="8"/>
  <c r="BO263" i="8"/>
  <c r="AA263" i="8"/>
  <c r="BU263" i="8" s="1"/>
  <c r="M263" i="8"/>
  <c r="D263" i="8"/>
  <c r="CB314" i="8"/>
  <c r="BY272" i="8"/>
  <c r="BP272" i="8"/>
  <c r="BO272" i="8"/>
  <c r="AA272" i="8"/>
  <c r="BU272" i="8" s="1"/>
  <c r="M272" i="8"/>
  <c r="D272" i="8"/>
  <c r="CB318" i="8"/>
  <c r="BY283" i="8"/>
  <c r="BP283" i="8"/>
  <c r="AA283" i="8"/>
  <c r="BU283" i="8" s="1"/>
  <c r="M283" i="8"/>
  <c r="D283" i="8"/>
  <c r="CB338" i="8"/>
  <c r="BY284" i="8"/>
  <c r="BP284" i="8"/>
  <c r="AA284" i="8"/>
  <c r="BU284" i="8" s="1"/>
  <c r="M284" i="8"/>
  <c r="D284" i="8"/>
  <c r="CB304" i="8"/>
  <c r="BY287" i="8"/>
  <c r="BP287" i="8"/>
  <c r="AA287" i="8"/>
  <c r="BU287" i="8" s="1"/>
  <c r="M287" i="8"/>
  <c r="D287" i="8"/>
  <c r="CB317" i="8"/>
  <c r="BY279" i="8"/>
  <c r="BP279" i="8"/>
  <c r="AA279" i="8"/>
  <c r="BU279" i="8" s="1"/>
  <c r="M279" i="8"/>
  <c r="D279" i="8"/>
  <c r="CB311" i="8"/>
  <c r="BY277" i="8"/>
  <c r="BP277" i="8"/>
  <c r="AA277" i="8"/>
  <c r="BU277" i="8" s="1"/>
  <c r="M277" i="8"/>
  <c r="D277" i="8"/>
  <c r="CB313" i="8"/>
  <c r="BY276" i="8"/>
  <c r="BP276" i="8"/>
  <c r="BO276" i="8"/>
  <c r="AA276" i="8"/>
  <c r="BU276" i="8" s="1"/>
  <c r="M276" i="8"/>
  <c r="D276" i="8"/>
  <c r="CB310" i="8"/>
  <c r="BY275" i="8"/>
  <c r="BP275" i="8"/>
  <c r="BO275" i="8"/>
  <c r="AA275" i="8"/>
  <c r="BU275" i="8" s="1"/>
  <c r="M275" i="8"/>
  <c r="D275" i="8"/>
  <c r="CB350" i="8"/>
  <c r="BY270" i="8"/>
  <c r="BP270" i="8"/>
  <c r="BO270" i="8"/>
  <c r="AA270" i="8"/>
  <c r="BU270" i="8" s="1"/>
  <c r="M270" i="8"/>
  <c r="D270" i="8"/>
  <c r="CA350" i="8" s="1"/>
  <c r="CB326" i="8"/>
  <c r="BY286" i="8"/>
  <c r="BP286" i="8"/>
  <c r="BO286" i="8"/>
  <c r="AA286" i="8"/>
  <c r="BU286" i="8" s="1"/>
  <c r="M286" i="8"/>
  <c r="D286" i="8"/>
  <c r="CB309" i="8"/>
  <c r="BY285" i="8"/>
  <c r="BP285" i="8"/>
  <c r="BO285" i="8"/>
  <c r="AA285" i="8"/>
  <c r="BU285" i="8" s="1"/>
  <c r="M285" i="8"/>
  <c r="D285" i="8"/>
  <c r="CB325" i="8"/>
  <c r="BY278" i="8"/>
  <c r="BP278" i="8"/>
  <c r="BO278" i="8"/>
  <c r="AA278" i="8"/>
  <c r="BU278" i="8" s="1"/>
  <c r="M278" i="8"/>
  <c r="D278" i="8"/>
  <c r="CB349" i="8"/>
  <c r="BY269" i="8"/>
  <c r="BP269" i="8"/>
  <c r="BO269" i="8"/>
  <c r="AA269" i="8"/>
  <c r="BU269" i="8" s="1"/>
  <c r="M269" i="8"/>
  <c r="D269" i="8"/>
  <c r="CA349" i="8" s="1"/>
  <c r="CB348" i="8"/>
  <c r="BY262" i="8"/>
  <c r="BP262" i="8"/>
  <c r="BO262" i="8"/>
  <c r="AA262" i="8"/>
  <c r="BU262" i="8" s="1"/>
  <c r="M262" i="8"/>
  <c r="D262" i="8"/>
  <c r="CB340" i="8"/>
  <c r="BY261" i="8"/>
  <c r="BP261" i="8"/>
  <c r="BO261" i="8"/>
  <c r="AA261" i="8"/>
  <c r="BU261" i="8" s="1"/>
  <c r="M261" i="8"/>
  <c r="D261" i="8"/>
  <c r="CB337" i="8"/>
  <c r="BY268" i="8"/>
  <c r="BP268" i="8"/>
  <c r="BO268" i="8"/>
  <c r="AA268" i="8"/>
  <c r="BU268" i="8" s="1"/>
  <c r="M268" i="8"/>
  <c r="D268" i="8"/>
  <c r="CB324" i="8"/>
  <c r="BY267" i="8"/>
  <c r="BP267" i="8"/>
  <c r="BO267" i="8"/>
  <c r="AA267" i="8"/>
  <c r="BU267" i="8" s="1"/>
  <c r="M267" i="8"/>
  <c r="D267" i="8"/>
  <c r="CA324" i="8" s="1"/>
  <c r="CB308" i="8"/>
  <c r="BY274" i="8"/>
  <c r="BP274" i="8"/>
  <c r="BO274" i="8"/>
  <c r="AA274" i="8"/>
  <c r="BU274" i="8" s="1"/>
  <c r="M274" i="8"/>
  <c r="D274" i="8"/>
  <c r="CB307" i="8"/>
  <c r="BY273" i="8"/>
  <c r="BP273" i="8"/>
  <c r="BO273" i="8"/>
  <c r="AA273" i="8"/>
  <c r="BU273" i="8" s="1"/>
  <c r="M273" i="8"/>
  <c r="D273" i="8"/>
  <c r="CB306" i="8"/>
  <c r="BY260" i="8"/>
  <c r="BP260" i="8"/>
  <c r="BO260" i="8"/>
  <c r="AA260" i="8"/>
  <c r="BU260" i="8" s="1"/>
  <c r="M260" i="8"/>
  <c r="D260" i="8"/>
  <c r="BY266" i="8"/>
  <c r="BP266" i="8"/>
  <c r="BO266" i="8"/>
  <c r="AA266" i="8"/>
  <c r="BU266" i="8" s="1"/>
  <c r="M266" i="8"/>
  <c r="D266" i="8"/>
  <c r="CA312" i="8" s="1"/>
  <c r="CB305" i="8"/>
  <c r="BY250" i="8"/>
  <c r="BP250" i="8"/>
  <c r="AA250" i="8"/>
  <c r="BU250" i="8" s="1"/>
  <c r="M250" i="8"/>
  <c r="D250" i="8"/>
  <c r="CB296" i="8"/>
  <c r="BY255" i="8"/>
  <c r="BP255" i="8"/>
  <c r="BO255" i="8"/>
  <c r="AA255" i="8"/>
  <c r="BU255" i="8" s="1"/>
  <c r="M255" i="8"/>
  <c r="D255" i="8"/>
  <c r="CA296" i="8" s="1"/>
  <c r="CB297" i="8"/>
  <c r="BY243" i="8"/>
  <c r="BP243" i="8"/>
  <c r="BO243" i="8"/>
  <c r="AA243" i="8"/>
  <c r="BU243" i="8" s="1"/>
  <c r="M243" i="8"/>
  <c r="D243" i="8"/>
  <c r="W243" i="8" s="1"/>
  <c r="CB300" i="8"/>
  <c r="BY256" i="8"/>
  <c r="BP256" i="8"/>
  <c r="AA256" i="8"/>
  <c r="BU256" i="8" s="1"/>
  <c r="M256" i="8"/>
  <c r="D256" i="8"/>
  <c r="CB288" i="8"/>
  <c r="BY239" i="8"/>
  <c r="BP239" i="8"/>
  <c r="BO239" i="8"/>
  <c r="AA239" i="8"/>
  <c r="BU239" i="8" s="1"/>
  <c r="M239" i="8"/>
  <c r="D239" i="8"/>
  <c r="CA288" i="8" s="1"/>
  <c r="BY253" i="8"/>
  <c r="BP253" i="8"/>
  <c r="BO253" i="8"/>
  <c r="AA253" i="8"/>
  <c r="BU253" i="8" s="1"/>
  <c r="M253" i="8"/>
  <c r="D253" i="8"/>
  <c r="CB291" i="8"/>
  <c r="BY252" i="8"/>
  <c r="BP252" i="8"/>
  <c r="BO252" i="8"/>
  <c r="AA252" i="8"/>
  <c r="BU252" i="8" s="1"/>
  <c r="M252" i="8"/>
  <c r="D252" i="8"/>
  <c r="CB294" i="8"/>
  <c r="BY251" i="8"/>
  <c r="BP251" i="8"/>
  <c r="BO251" i="8"/>
  <c r="AA251" i="8"/>
  <c r="BU251" i="8" s="1"/>
  <c r="M251" i="8"/>
  <c r="D251" i="8"/>
  <c r="CA294" i="8" s="1"/>
  <c r="CB298" i="8"/>
  <c r="BY245" i="8"/>
  <c r="BP245" i="8"/>
  <c r="BO245" i="8"/>
  <c r="AA245" i="8"/>
  <c r="BU245" i="8" s="1"/>
  <c r="M245" i="8"/>
  <c r="D245" i="8"/>
  <c r="CA298" i="8" s="1"/>
  <c r="CB293" i="8"/>
  <c r="BY244" i="8"/>
  <c r="BP244" i="8"/>
  <c r="BO244" i="8"/>
  <c r="AA244" i="8"/>
  <c r="BU244" i="8" s="1"/>
  <c r="M244" i="8"/>
  <c r="D244" i="8"/>
  <c r="BY248" i="8"/>
  <c r="BP248" i="8"/>
  <c r="AA248" i="8"/>
  <c r="BU248" i="8" s="1"/>
  <c r="M248" i="8"/>
  <c r="D248" i="8"/>
  <c r="W248" i="8" s="1"/>
  <c r="CB290" i="8"/>
  <c r="BY247" i="8"/>
  <c r="BP247" i="8"/>
  <c r="AA247" i="8"/>
  <c r="BU247" i="8" s="1"/>
  <c r="M247" i="8"/>
  <c r="D247" i="8"/>
  <c r="CB281" i="8"/>
  <c r="BY241" i="8"/>
  <c r="BP241" i="8"/>
  <c r="BO241" i="8"/>
  <c r="AA241" i="8"/>
  <c r="BU241" i="8" s="1"/>
  <c r="M241" i="8"/>
  <c r="D241" i="8"/>
  <c r="CA281" i="8" s="1"/>
  <c r="CB282" i="8"/>
  <c r="BY238" i="8"/>
  <c r="BP238" i="8"/>
  <c r="BO238" i="8"/>
  <c r="AA238" i="8"/>
  <c r="BU238" i="8" s="1"/>
  <c r="M238" i="8"/>
  <c r="D238" i="8"/>
  <c r="CA282" i="8" s="1"/>
  <c r="CB264" i="8"/>
  <c r="BY240" i="8"/>
  <c r="BP240" i="8"/>
  <c r="BO240" i="8"/>
  <c r="AA240" i="8"/>
  <c r="BU240" i="8" s="1"/>
  <c r="M240" i="8"/>
  <c r="D240" i="8"/>
  <c r="CB280" i="8"/>
  <c r="BY246" i="8"/>
  <c r="BP246" i="8"/>
  <c r="BO246" i="8"/>
  <c r="AA246" i="8"/>
  <c r="BU246" i="8" s="1"/>
  <c r="M246" i="8"/>
  <c r="D246" i="8"/>
  <c r="CB257" i="8"/>
  <c r="BY249" i="8"/>
  <c r="BP249" i="8"/>
  <c r="BO249" i="8"/>
  <c r="AA249" i="8"/>
  <c r="BU249" i="8" s="1"/>
  <c r="M249" i="8"/>
  <c r="D249" i="8"/>
  <c r="CA257" i="8" s="1"/>
  <c r="CB259" i="8"/>
  <c r="BY254" i="8"/>
  <c r="BP254" i="8"/>
  <c r="BO254" i="8"/>
  <c r="AA254" i="8"/>
  <c r="BU254" i="8" s="1"/>
  <c r="M254" i="8"/>
  <c r="D254" i="8"/>
  <c r="CA259" i="8" s="1"/>
  <c r="CB258" i="8"/>
  <c r="BY242" i="8"/>
  <c r="BP242" i="8"/>
  <c r="BO242" i="8"/>
  <c r="AA242" i="8"/>
  <c r="BU242" i="8" s="1"/>
  <c r="M242" i="8"/>
  <c r="D242" i="8"/>
  <c r="BY234" i="8"/>
  <c r="BP234" i="8"/>
  <c r="BO234" i="8"/>
  <c r="AA234" i="8"/>
  <c r="BU234" i="8" s="1"/>
  <c r="M234" i="8"/>
  <c r="D234" i="8"/>
  <c r="CA271" i="8" s="1"/>
  <c r="CB263" i="8"/>
  <c r="BY233" i="8"/>
  <c r="BP233" i="8"/>
  <c r="BO233" i="8"/>
  <c r="AA233" i="8"/>
  <c r="BU233" i="8" s="1"/>
  <c r="M233" i="8"/>
  <c r="D233" i="8"/>
  <c r="CB272" i="8"/>
  <c r="BY228" i="8"/>
  <c r="BP228" i="8"/>
  <c r="AA228" i="8"/>
  <c r="BU228" i="8" s="1"/>
  <c r="M228" i="8"/>
  <c r="D228" i="8"/>
  <c r="CB283" i="8"/>
  <c r="BY227" i="8"/>
  <c r="BP227" i="8"/>
  <c r="BO227" i="8"/>
  <c r="AA227" i="8"/>
  <c r="BU227" i="8" s="1"/>
  <c r="M227" i="8"/>
  <c r="D227" i="8"/>
  <c r="CB284" i="8"/>
  <c r="BY231" i="8"/>
  <c r="BP231" i="8"/>
  <c r="BO231" i="8"/>
  <c r="AA231" i="8"/>
  <c r="BU231" i="8" s="1"/>
  <c r="M231" i="8"/>
  <c r="D231" i="8"/>
  <c r="CA284" i="8" s="1"/>
  <c r="CB287" i="8"/>
  <c r="BY229" i="8"/>
  <c r="BP229" i="8"/>
  <c r="BO229" i="8"/>
  <c r="AA229" i="8"/>
  <c r="BU229" i="8" s="1"/>
  <c r="M229" i="8"/>
  <c r="D229" i="8"/>
  <c r="CB279" i="8"/>
  <c r="BY223" i="8"/>
  <c r="BP223" i="8"/>
  <c r="BO223" i="8"/>
  <c r="AA223" i="8"/>
  <c r="BU223" i="8" s="1"/>
  <c r="M223" i="8"/>
  <c r="D223" i="8"/>
  <c r="CB277" i="8"/>
  <c r="BY215" i="8"/>
  <c r="BP215" i="8"/>
  <c r="BO215" i="8"/>
  <c r="AA215" i="8"/>
  <c r="BU215" i="8" s="1"/>
  <c r="M215" i="8"/>
  <c r="D215" i="8"/>
  <c r="CB276" i="8"/>
  <c r="BY237" i="8"/>
  <c r="BP237" i="8"/>
  <c r="BO237" i="8"/>
  <c r="AA237" i="8"/>
  <c r="BU237" i="8" s="1"/>
  <c r="M237" i="8"/>
  <c r="D237" i="8"/>
  <c r="CB275" i="8"/>
  <c r="BY220" i="8"/>
  <c r="BP220" i="8"/>
  <c r="BO220" i="8"/>
  <c r="AA220" i="8"/>
  <c r="BU220" i="8" s="1"/>
  <c r="M220" i="8"/>
  <c r="D220" i="8"/>
  <c r="CB270" i="8"/>
  <c r="BY236" i="8"/>
  <c r="BP236" i="8"/>
  <c r="BO236" i="8"/>
  <c r="AA236" i="8"/>
  <c r="BU236" i="8" s="1"/>
  <c r="M236" i="8"/>
  <c r="D236" i="8"/>
  <c r="BY225" i="8"/>
  <c r="BP225" i="8"/>
  <c r="BO225" i="8"/>
  <c r="AA225" i="8"/>
  <c r="BU225" i="8" s="1"/>
  <c r="M225" i="8"/>
  <c r="D225" i="8"/>
  <c r="CB285" i="8"/>
  <c r="BY222" i="8"/>
  <c r="BP222" i="8"/>
  <c r="BO222" i="8"/>
  <c r="AA222" i="8"/>
  <c r="BU222" i="8" s="1"/>
  <c r="M222" i="8"/>
  <c r="D222" i="8"/>
  <c r="CB278" i="8"/>
  <c r="BY230" i="8"/>
  <c r="BP230" i="8"/>
  <c r="AA230" i="8"/>
  <c r="BU230" i="8" s="1"/>
  <c r="M230" i="8"/>
  <c r="D230" i="8"/>
  <c r="CA278" i="8" s="1"/>
  <c r="CB269" i="8"/>
  <c r="BY235" i="8"/>
  <c r="BP235" i="8"/>
  <c r="BO235" i="8"/>
  <c r="AA235" i="8"/>
  <c r="BU235" i="8" s="1"/>
  <c r="M235" i="8"/>
  <c r="D235" i="8"/>
  <c r="CB262" i="8"/>
  <c r="BY221" i="8"/>
  <c r="BP221" i="8"/>
  <c r="BO221" i="8"/>
  <c r="AA221" i="8"/>
  <c r="BU221" i="8" s="1"/>
  <c r="M221" i="8"/>
  <c r="D221" i="8"/>
  <c r="CB261" i="8"/>
  <c r="BY232" i="8"/>
  <c r="BP232" i="8"/>
  <c r="BO232" i="8"/>
  <c r="AA232" i="8"/>
  <c r="BU232" i="8" s="1"/>
  <c r="M232" i="8"/>
  <c r="D232" i="8"/>
  <c r="CB268" i="8"/>
  <c r="BY214" i="8"/>
  <c r="BP214" i="8"/>
  <c r="BO214" i="8"/>
  <c r="AA214" i="8"/>
  <c r="BU214" i="8" s="1"/>
  <c r="M214" i="8"/>
  <c r="D214" i="8"/>
  <c r="CA268" i="8" s="1"/>
  <c r="CB267" i="8"/>
  <c r="BY213" i="8"/>
  <c r="BP213" i="8"/>
  <c r="BO213" i="8"/>
  <c r="AA213" i="8"/>
  <c r="BU213" i="8" s="1"/>
  <c r="M213" i="8"/>
  <c r="D213" i="8"/>
  <c r="CB274" i="8"/>
  <c r="BY219" i="8"/>
  <c r="BP219" i="8"/>
  <c r="BO219" i="8"/>
  <c r="AA219" i="8"/>
  <c r="BU219" i="8" s="1"/>
  <c r="M219" i="8"/>
  <c r="D219" i="8"/>
  <c r="CB260" i="8"/>
  <c r="BY218" i="8"/>
  <c r="BP218" i="8"/>
  <c r="BO218" i="8"/>
  <c r="AA218" i="8"/>
  <c r="BU218" i="8" s="1"/>
  <c r="M218" i="8"/>
  <c r="D218" i="8"/>
  <c r="CB266" i="8"/>
  <c r="BY217" i="8"/>
  <c r="BP217" i="8"/>
  <c r="BO217" i="8"/>
  <c r="AA217" i="8"/>
  <c r="BU217" i="8" s="1"/>
  <c r="M217" i="8"/>
  <c r="D217" i="8"/>
  <c r="CA266" i="8" s="1"/>
  <c r="CB256" i="8"/>
  <c r="BY226" i="8"/>
  <c r="BP226" i="8"/>
  <c r="BO226" i="8"/>
  <c r="AA226" i="8"/>
  <c r="BU226" i="8" s="1"/>
  <c r="M226" i="8"/>
  <c r="D226" i="8"/>
  <c r="CA256" i="8" s="1"/>
  <c r="CB239" i="8"/>
  <c r="BY212" i="8"/>
  <c r="BP212" i="8"/>
  <c r="BO212" i="8"/>
  <c r="AA212" i="8"/>
  <c r="BU212" i="8" s="1"/>
  <c r="M212" i="8"/>
  <c r="D212" i="8"/>
  <c r="CB253" i="8"/>
  <c r="BY224" i="8"/>
  <c r="BP224" i="8"/>
  <c r="AA224" i="8"/>
  <c r="BU224" i="8" s="1"/>
  <c r="M224" i="8"/>
  <c r="D224" i="8"/>
  <c r="CA253" i="8" s="1"/>
  <c r="CB252" i="8"/>
  <c r="BY216" i="8"/>
  <c r="BP216" i="8"/>
  <c r="AA216" i="8"/>
  <c r="BU216" i="8" s="1"/>
  <c r="M216" i="8"/>
  <c r="D216" i="8"/>
  <c r="CB251" i="8"/>
  <c r="BY205" i="8"/>
  <c r="BP205" i="8"/>
  <c r="BO205" i="8"/>
  <c r="AP205" i="8"/>
  <c r="AA205" i="8"/>
  <c r="BU205" i="8" s="1"/>
  <c r="M205" i="8"/>
  <c r="D205" i="8"/>
  <c r="CB245" i="8"/>
  <c r="BY204" i="8"/>
  <c r="BP204" i="8"/>
  <c r="AA204" i="8"/>
  <c r="BU204" i="8" s="1"/>
  <c r="M204" i="8"/>
  <c r="D204" i="8"/>
  <c r="CB244" i="8"/>
  <c r="BY207" i="8"/>
  <c r="BP207" i="8"/>
  <c r="AA207" i="8"/>
  <c r="BU207" i="8" s="1"/>
  <c r="M207" i="8"/>
  <c r="D207" i="8"/>
  <c r="CB248" i="8"/>
  <c r="BY210" i="8"/>
  <c r="BP210" i="8"/>
  <c r="AA210" i="8"/>
  <c r="BU210" i="8" s="1"/>
  <c r="M210" i="8"/>
  <c r="D210" i="8"/>
  <c r="CA248" i="8" s="1"/>
  <c r="CB247" i="8"/>
  <c r="BY171" i="8"/>
  <c r="BP171" i="8"/>
  <c r="BO171" i="8"/>
  <c r="AP171" i="8"/>
  <c r="AA171" i="8"/>
  <c r="BU171" i="8" s="1"/>
  <c r="M171" i="8"/>
  <c r="D171" i="8"/>
  <c r="BY197" i="8"/>
  <c r="BP197" i="8"/>
  <c r="BO197" i="8"/>
  <c r="AP197" i="8"/>
  <c r="AA197" i="8"/>
  <c r="BU197" i="8" s="1"/>
  <c r="M197" i="8"/>
  <c r="D197" i="8"/>
  <c r="CB238" i="8"/>
  <c r="BY196" i="8"/>
  <c r="BP196" i="8"/>
  <c r="BO196" i="8"/>
  <c r="AP196" i="8"/>
  <c r="AA196" i="8"/>
  <c r="BU196" i="8" s="1"/>
  <c r="M196" i="8"/>
  <c r="D196" i="8"/>
  <c r="CB240" i="8"/>
  <c r="BY185" i="8"/>
  <c r="BP185" i="8"/>
  <c r="BO185" i="8"/>
  <c r="AA185" i="8"/>
  <c r="BU185" i="8" s="1"/>
  <c r="M185" i="8"/>
  <c r="D185" i="8"/>
  <c r="CB246" i="8"/>
  <c r="BY200" i="8"/>
  <c r="BP200" i="8"/>
  <c r="BO200" i="8"/>
  <c r="AA200" i="8"/>
  <c r="BU200" i="8" s="1"/>
  <c r="M200" i="8"/>
  <c r="D200" i="8"/>
  <c r="CB249" i="8"/>
  <c r="BY199" i="8"/>
  <c r="BP199" i="8"/>
  <c r="BO199" i="8"/>
  <c r="AA199" i="8"/>
  <c r="BU199" i="8" s="1"/>
  <c r="M199" i="8"/>
  <c r="D199" i="8"/>
  <c r="W199" i="8" s="1"/>
  <c r="CB254" i="8"/>
  <c r="BY194" i="8"/>
  <c r="BP194" i="8"/>
  <c r="BO194" i="8"/>
  <c r="AA194" i="8"/>
  <c r="BU194" i="8" s="1"/>
  <c r="M194" i="8"/>
  <c r="D194" i="8"/>
  <c r="CB242" i="8"/>
  <c r="BY206" i="8"/>
  <c r="BP206" i="8"/>
  <c r="BO206" i="8"/>
  <c r="AA206" i="8"/>
  <c r="BU206" i="8" s="1"/>
  <c r="M206" i="8"/>
  <c r="D206" i="8"/>
  <c r="CB233" i="8"/>
  <c r="BY178" i="8"/>
  <c r="BP178" i="8"/>
  <c r="BO178" i="8"/>
  <c r="AA178" i="8"/>
  <c r="BU178" i="8" s="1"/>
  <c r="M178" i="8"/>
  <c r="D178" i="8"/>
  <c r="CB228" i="8"/>
  <c r="BY184" i="8"/>
  <c r="BP184" i="8"/>
  <c r="BO184" i="8"/>
  <c r="AA184" i="8"/>
  <c r="BU184" i="8" s="1"/>
  <c r="M184" i="8"/>
  <c r="D184" i="8"/>
  <c r="W184" i="8" s="1"/>
  <c r="CB227" i="8"/>
  <c r="BY189" i="8"/>
  <c r="BP189" i="8"/>
  <c r="BO189" i="8"/>
  <c r="AA189" i="8"/>
  <c r="BU189" i="8" s="1"/>
  <c r="M189" i="8"/>
  <c r="D189" i="8"/>
  <c r="CB231" i="8"/>
  <c r="BY203" i="8"/>
  <c r="BP203" i="8"/>
  <c r="AA203" i="8"/>
  <c r="BU203" i="8" s="1"/>
  <c r="M203" i="8"/>
  <c r="D203" i="8"/>
  <c r="CB229" i="8"/>
  <c r="BY208" i="8"/>
  <c r="BP208" i="8"/>
  <c r="AA208" i="8"/>
  <c r="BU208" i="8" s="1"/>
  <c r="M208" i="8"/>
  <c r="D208" i="8"/>
  <c r="CB223" i="8"/>
  <c r="BY202" i="8"/>
  <c r="BP202" i="8"/>
  <c r="BO202" i="8"/>
  <c r="AA202" i="8"/>
  <c r="BU202" i="8" s="1"/>
  <c r="M202" i="8"/>
  <c r="D202" i="8"/>
  <c r="CB215" i="8"/>
  <c r="BY187" i="8"/>
  <c r="BP187" i="8"/>
  <c r="BO187" i="8"/>
  <c r="AA187" i="8"/>
  <c r="BU187" i="8" s="1"/>
  <c r="M187" i="8"/>
  <c r="D187" i="8"/>
  <c r="CB237" i="8"/>
  <c r="BY186" i="8"/>
  <c r="BP186" i="8"/>
  <c r="BO186" i="8"/>
  <c r="AA186" i="8"/>
  <c r="BU186" i="8" s="1"/>
  <c r="M186" i="8"/>
  <c r="D186" i="8"/>
  <c r="CA237" i="8" s="1"/>
  <c r="CB220" i="8"/>
  <c r="BY190" i="8"/>
  <c r="BP190" i="8"/>
  <c r="BO190" i="8"/>
  <c r="AA190" i="8"/>
  <c r="BU190" i="8" s="1"/>
  <c r="M190" i="8"/>
  <c r="D190" i="8"/>
  <c r="CB230" i="8"/>
  <c r="BY211" i="8"/>
  <c r="BP211" i="8"/>
  <c r="AA211" i="8"/>
  <c r="BU211" i="8" s="1"/>
  <c r="M211" i="8"/>
  <c r="D211" i="8"/>
  <c r="CB235" i="8"/>
  <c r="BY177" i="8"/>
  <c r="BP177" i="8"/>
  <c r="BO177" i="8"/>
  <c r="AA177" i="8"/>
  <c r="BU177" i="8" s="1"/>
  <c r="M177" i="8"/>
  <c r="D177" i="8"/>
  <c r="CA235" i="8" s="1"/>
  <c r="CB221" i="8"/>
  <c r="BY193" i="8"/>
  <c r="BP193" i="8"/>
  <c r="BO193" i="8"/>
  <c r="AA193" i="8"/>
  <c r="BU193" i="8" s="1"/>
  <c r="M193" i="8"/>
  <c r="D193" i="8"/>
  <c r="CB232" i="8"/>
  <c r="BY209" i="8"/>
  <c r="BP209" i="8"/>
  <c r="BO209" i="8"/>
  <c r="AA209" i="8"/>
  <c r="BU209" i="8" s="1"/>
  <c r="M209" i="8"/>
  <c r="D209" i="8"/>
  <c r="CB214" i="8"/>
  <c r="BY183" i="8"/>
  <c r="BP183" i="8"/>
  <c r="BO183" i="8"/>
  <c r="AA183" i="8"/>
  <c r="BU183" i="8" s="1"/>
  <c r="M183" i="8"/>
  <c r="D183" i="8"/>
  <c r="CB213" i="8"/>
  <c r="BY192" i="8"/>
  <c r="BP192" i="8"/>
  <c r="BO192" i="8"/>
  <c r="AA192" i="8"/>
  <c r="BU192" i="8" s="1"/>
  <c r="M192" i="8"/>
  <c r="D192" i="8"/>
  <c r="CA213" i="8" s="1"/>
  <c r="CB219" i="8"/>
  <c r="BY201" i="8"/>
  <c r="BP201" i="8"/>
  <c r="BO201" i="8"/>
  <c r="AA201" i="8"/>
  <c r="BU201" i="8" s="1"/>
  <c r="M201" i="8"/>
  <c r="D201" i="8"/>
  <c r="CB218" i="8"/>
  <c r="BY191" i="8"/>
  <c r="BP191" i="8"/>
  <c r="BO191" i="8"/>
  <c r="AA191" i="8"/>
  <c r="BU191" i="8" s="1"/>
  <c r="M191" i="8"/>
  <c r="D191" i="8"/>
  <c r="CB217" i="8"/>
  <c r="BY176" i="8"/>
  <c r="BP176" i="8"/>
  <c r="BO176" i="8"/>
  <c r="AA176" i="8"/>
  <c r="BU176" i="8" s="1"/>
  <c r="M176" i="8"/>
  <c r="D176" i="8"/>
  <c r="CB226" i="8"/>
  <c r="BY175" i="8"/>
  <c r="BP175" i="8"/>
  <c r="BO175" i="8"/>
  <c r="AA175" i="8"/>
  <c r="BU175" i="8" s="1"/>
  <c r="M175" i="8"/>
  <c r="D175" i="8"/>
  <c r="CA226" i="8" s="1"/>
  <c r="CB212" i="8"/>
  <c r="BY173" i="8"/>
  <c r="BP173" i="8"/>
  <c r="BO173" i="8"/>
  <c r="AA173" i="8"/>
  <c r="BU173" i="8" s="1"/>
  <c r="M173" i="8"/>
  <c r="D173" i="8"/>
  <c r="CB224" i="8"/>
  <c r="BY174" i="8"/>
  <c r="BP174" i="8"/>
  <c r="BO174" i="8"/>
  <c r="AA174" i="8"/>
  <c r="BU174" i="8" s="1"/>
  <c r="M174" i="8"/>
  <c r="D174" i="8"/>
  <c r="CB216" i="8"/>
  <c r="BY182" i="8"/>
  <c r="BP182" i="8"/>
  <c r="BO182" i="8"/>
  <c r="AA182" i="8"/>
  <c r="BU182" i="8" s="1"/>
  <c r="M182" i="8"/>
  <c r="D182" i="8"/>
  <c r="CB207" i="8"/>
  <c r="BY181" i="8"/>
  <c r="BP181" i="8"/>
  <c r="BO181" i="8"/>
  <c r="AA181" i="8"/>
  <c r="BU181" i="8" s="1"/>
  <c r="M181" i="8"/>
  <c r="D181" i="8"/>
  <c r="CA207" i="8" s="1"/>
  <c r="CB210" i="8"/>
  <c r="BY180" i="8"/>
  <c r="BP180" i="8"/>
  <c r="BO180" i="8"/>
  <c r="AA180" i="8"/>
  <c r="BU180" i="8" s="1"/>
  <c r="M180" i="8"/>
  <c r="D180" i="8"/>
  <c r="CB171" i="8"/>
  <c r="BY188" i="8"/>
  <c r="BP188" i="8"/>
  <c r="BO188" i="8"/>
  <c r="AA188" i="8"/>
  <c r="BU188" i="8" s="1"/>
  <c r="M188" i="8"/>
  <c r="D188" i="8"/>
  <c r="CB197" i="8"/>
  <c r="BY179" i="8"/>
  <c r="BP179" i="8"/>
  <c r="BO179" i="8"/>
  <c r="AA179" i="8"/>
  <c r="BU179" i="8" s="1"/>
  <c r="M179" i="8"/>
  <c r="D179" i="8"/>
  <c r="CB196" i="8"/>
  <c r="BY170" i="8"/>
  <c r="BP170" i="8"/>
  <c r="BO170" i="8"/>
  <c r="AA170" i="8"/>
  <c r="BU170" i="8" s="1"/>
  <c r="M170" i="8"/>
  <c r="D170" i="8"/>
  <c r="CA196" i="8" s="1"/>
  <c r="CB185" i="8"/>
  <c r="BY198" i="8"/>
  <c r="BP198" i="8"/>
  <c r="BO198" i="8"/>
  <c r="AA198" i="8"/>
  <c r="BU198" i="8" s="1"/>
  <c r="M198" i="8"/>
  <c r="D198" i="8"/>
  <c r="BY172" i="8"/>
  <c r="BP172" i="8"/>
  <c r="BO172" i="8"/>
  <c r="AA172" i="8"/>
  <c r="BU172" i="8" s="1"/>
  <c r="M172" i="8"/>
  <c r="D172" i="8"/>
  <c r="CB199" i="8"/>
  <c r="BY195" i="8"/>
  <c r="BP195" i="8"/>
  <c r="BO195" i="8"/>
  <c r="AA195" i="8"/>
  <c r="BU195" i="8" s="1"/>
  <c r="M195" i="8"/>
  <c r="D195" i="8"/>
  <c r="CB194" i="8"/>
  <c r="BY166" i="8"/>
  <c r="BP166" i="8"/>
  <c r="AA166" i="8"/>
  <c r="BU166" i="8" s="1"/>
  <c r="M166" i="8"/>
  <c r="D166" i="8"/>
  <c r="CB206" i="8"/>
  <c r="BY168" i="8"/>
  <c r="BP168" i="8"/>
  <c r="AA168" i="8"/>
  <c r="BU168" i="8" s="1"/>
  <c r="M168" i="8"/>
  <c r="D168" i="8"/>
  <c r="CA206" i="8" s="1"/>
  <c r="CB178" i="8"/>
  <c r="BY162" i="8"/>
  <c r="BP162" i="8"/>
  <c r="BO162" i="8"/>
  <c r="AA162" i="8"/>
  <c r="BU162" i="8" s="1"/>
  <c r="M162" i="8"/>
  <c r="D162" i="8"/>
  <c r="CA178" i="8" s="1"/>
  <c r="CB184" i="8"/>
  <c r="BY155" i="8"/>
  <c r="BP155" i="8"/>
  <c r="BO155" i="8"/>
  <c r="AP155" i="8"/>
  <c r="AA155" i="8"/>
  <c r="BU155" i="8" s="1"/>
  <c r="M155" i="8"/>
  <c r="D155" i="8"/>
  <c r="CB189" i="8"/>
  <c r="BY152" i="8"/>
  <c r="BP152" i="8"/>
  <c r="BO152" i="8"/>
  <c r="AP152" i="8"/>
  <c r="AA152" i="8"/>
  <c r="BU152" i="8" s="1"/>
  <c r="M152" i="8"/>
  <c r="D152" i="8"/>
  <c r="CB211" i="8"/>
  <c r="BY164" i="8"/>
  <c r="BP164" i="8"/>
  <c r="BO164" i="8"/>
  <c r="AA164" i="8"/>
  <c r="BU164" i="8" s="1"/>
  <c r="M164" i="8"/>
  <c r="D164" i="8"/>
  <c r="CB177" i="8"/>
  <c r="BY167" i="8"/>
  <c r="BP167" i="8"/>
  <c r="BO167" i="8"/>
  <c r="AA167" i="8"/>
  <c r="BU167" i="8" s="1"/>
  <c r="M167" i="8"/>
  <c r="D167" i="8"/>
  <c r="CB193" i="8"/>
  <c r="BY160" i="8"/>
  <c r="BP160" i="8"/>
  <c r="BO160" i="8"/>
  <c r="AA160" i="8"/>
  <c r="BU160" i="8" s="1"/>
  <c r="M160" i="8"/>
  <c r="D160" i="8"/>
  <c r="CB209" i="8"/>
  <c r="BY159" i="8"/>
  <c r="BP159" i="8"/>
  <c r="AA159" i="8"/>
  <c r="BU159" i="8" s="1"/>
  <c r="M159" i="8"/>
  <c r="D159" i="8"/>
  <c r="CB183" i="8"/>
  <c r="BY163" i="8"/>
  <c r="BP163" i="8"/>
  <c r="BO163" i="8"/>
  <c r="AP163" i="8"/>
  <c r="AA163" i="8"/>
  <c r="BU163" i="8" s="1"/>
  <c r="M163" i="8"/>
  <c r="D163" i="8"/>
  <c r="CB192" i="8"/>
  <c r="BY154" i="8"/>
  <c r="BP154" i="8"/>
  <c r="BO154" i="8"/>
  <c r="AA154" i="8"/>
  <c r="BU154" i="8" s="1"/>
  <c r="M154" i="8"/>
  <c r="D154" i="8"/>
  <c r="CB201" i="8"/>
  <c r="BY165" i="8"/>
  <c r="BP165" i="8"/>
  <c r="BO165" i="8"/>
  <c r="AA165" i="8"/>
  <c r="BU165" i="8" s="1"/>
  <c r="M165" i="8"/>
  <c r="D165" i="8"/>
  <c r="CB191" i="8"/>
  <c r="BY156" i="8"/>
  <c r="BP156" i="8"/>
  <c r="BO156" i="8"/>
  <c r="AA156" i="8"/>
  <c r="BU156" i="8" s="1"/>
  <c r="M156" i="8"/>
  <c r="D156" i="8"/>
  <c r="CB176" i="8"/>
  <c r="BY158" i="8"/>
  <c r="BP158" i="8"/>
  <c r="BO158" i="8"/>
  <c r="AA158" i="8"/>
  <c r="BU158" i="8" s="1"/>
  <c r="M158" i="8"/>
  <c r="D158" i="8"/>
  <c r="CB175" i="8"/>
  <c r="BY169" i="8"/>
  <c r="BP169" i="8"/>
  <c r="BO169" i="8"/>
  <c r="AA169" i="8"/>
  <c r="BU169" i="8" s="1"/>
  <c r="M169" i="8"/>
  <c r="D169" i="8"/>
  <c r="CB173" i="8"/>
  <c r="BY161" i="8"/>
  <c r="BP161" i="8"/>
  <c r="BO161" i="8"/>
  <c r="AA161" i="8"/>
  <c r="BU161" i="8" s="1"/>
  <c r="M161" i="8"/>
  <c r="D161" i="8"/>
  <c r="BY153" i="8"/>
  <c r="BP153" i="8"/>
  <c r="BO153" i="8"/>
  <c r="AA153" i="8"/>
  <c r="BU153" i="8" s="1"/>
  <c r="M153" i="8"/>
  <c r="D153" i="8"/>
  <c r="CB182" i="8"/>
  <c r="BY157" i="8"/>
  <c r="BP157" i="8"/>
  <c r="BO157" i="8"/>
  <c r="AA157" i="8"/>
  <c r="BU157" i="8" s="1"/>
  <c r="M157" i="8"/>
  <c r="D157" i="8"/>
  <c r="CB181" i="8"/>
  <c r="BY138" i="8"/>
  <c r="BP138" i="8"/>
  <c r="BO138" i="8"/>
  <c r="AA138" i="8"/>
  <c r="BU138" i="8" s="1"/>
  <c r="M138" i="8"/>
  <c r="D138" i="8"/>
  <c r="CA181" i="8" s="1"/>
  <c r="CB180" i="8"/>
  <c r="BY149" i="8"/>
  <c r="BP149" i="8"/>
  <c r="BO149" i="8"/>
  <c r="AA149" i="8"/>
  <c r="BU149" i="8" s="1"/>
  <c r="M149" i="8"/>
  <c r="D149" i="8"/>
  <c r="CB188" i="8"/>
  <c r="BY144" i="8"/>
  <c r="BP144" i="8"/>
  <c r="BO144" i="8"/>
  <c r="AA144" i="8"/>
  <c r="BU144" i="8" s="1"/>
  <c r="M144" i="8"/>
  <c r="D144" i="8"/>
  <c r="CB179" i="8"/>
  <c r="BY146" i="8"/>
  <c r="BP146" i="8"/>
  <c r="BO146" i="8"/>
  <c r="AA146" i="8"/>
  <c r="BU146" i="8" s="1"/>
  <c r="M146" i="8"/>
  <c r="D146" i="8"/>
  <c r="CB170" i="8"/>
  <c r="BY143" i="8"/>
  <c r="BP143" i="8"/>
  <c r="AA143" i="8"/>
  <c r="BU143" i="8" s="1"/>
  <c r="M143" i="8"/>
  <c r="D143" i="8"/>
  <c r="CB198" i="8"/>
  <c r="BY142" i="8"/>
  <c r="BP142" i="8"/>
  <c r="BO142" i="8"/>
  <c r="AA142" i="8"/>
  <c r="BU142" i="8" s="1"/>
  <c r="M142" i="8"/>
  <c r="D142" i="8"/>
  <c r="CB172" i="8"/>
  <c r="BY136" i="8"/>
  <c r="BP136" i="8"/>
  <c r="BO136" i="8"/>
  <c r="AA136" i="8"/>
  <c r="BU136" i="8" s="1"/>
  <c r="M136" i="8"/>
  <c r="D136" i="8"/>
  <c r="CB195" i="8"/>
  <c r="BY137" i="8"/>
  <c r="BP137" i="8"/>
  <c r="BO137" i="8"/>
  <c r="AA137" i="8"/>
  <c r="BU137" i="8" s="1"/>
  <c r="M137" i="8"/>
  <c r="D137" i="8"/>
  <c r="CA195" i="8" s="1"/>
  <c r="CB155" i="8"/>
  <c r="BY151" i="8"/>
  <c r="BP151" i="8"/>
  <c r="BO151" i="8"/>
  <c r="AA151" i="8"/>
  <c r="BU151" i="8" s="1"/>
  <c r="M151" i="8"/>
  <c r="D151" i="8"/>
  <c r="CB152" i="8"/>
  <c r="BY140" i="8"/>
  <c r="BP140" i="8"/>
  <c r="BO140" i="8"/>
  <c r="AA140" i="8"/>
  <c r="BU140" i="8" s="1"/>
  <c r="M140" i="8"/>
  <c r="D140" i="8"/>
  <c r="CB164" i="8"/>
  <c r="BY148" i="8"/>
  <c r="BP148" i="8"/>
  <c r="BO148" i="8"/>
  <c r="AA148" i="8"/>
  <c r="BU148" i="8" s="1"/>
  <c r="M148" i="8"/>
  <c r="D148" i="8"/>
  <c r="CB167" i="8"/>
  <c r="BY150" i="8"/>
  <c r="BP150" i="8"/>
  <c r="BO150" i="8"/>
  <c r="AA150" i="8"/>
  <c r="BU150" i="8" s="1"/>
  <c r="M150" i="8"/>
  <c r="D150" i="8"/>
  <c r="CA167" i="8" s="1"/>
  <c r="CB159" i="8"/>
  <c r="BY135" i="8"/>
  <c r="BP135" i="8"/>
  <c r="BO135" i="8"/>
  <c r="AA135" i="8"/>
  <c r="BU135" i="8" s="1"/>
  <c r="M135" i="8"/>
  <c r="D135" i="8"/>
  <c r="CB163" i="8"/>
  <c r="BY139" i="8"/>
  <c r="BP139" i="8"/>
  <c r="BO139" i="8"/>
  <c r="AA139" i="8"/>
  <c r="BU139" i="8" s="1"/>
  <c r="M139" i="8"/>
  <c r="D139" i="8"/>
  <c r="BY145" i="8"/>
  <c r="BP145" i="8"/>
  <c r="BO145" i="8"/>
  <c r="AA145" i="8"/>
  <c r="BU145" i="8" s="1"/>
  <c r="M145" i="8"/>
  <c r="D145" i="8"/>
  <c r="CA154" i="8" s="1"/>
  <c r="CB165" i="8"/>
  <c r="BY147" i="8"/>
  <c r="BP147" i="8"/>
  <c r="BO147" i="8"/>
  <c r="AP147" i="8"/>
  <c r="AA147" i="8"/>
  <c r="BU147" i="8" s="1"/>
  <c r="M147" i="8"/>
  <c r="D147" i="8"/>
  <c r="CA165" i="8" s="1"/>
  <c r="CB156" i="8"/>
  <c r="BY134" i="8"/>
  <c r="BP134" i="8"/>
  <c r="BO134" i="8"/>
  <c r="AA134" i="8"/>
  <c r="BU134" i="8" s="1"/>
  <c r="M134" i="8"/>
  <c r="D134" i="8"/>
  <c r="CA156" i="8" s="1"/>
  <c r="CB158" i="8"/>
  <c r="BY141" i="8"/>
  <c r="BP141" i="8"/>
  <c r="BO141" i="8"/>
  <c r="AA141" i="8"/>
  <c r="BU141" i="8" s="1"/>
  <c r="M141" i="8"/>
  <c r="D141" i="8"/>
  <c r="CB161" i="8"/>
  <c r="BY132" i="8"/>
  <c r="BP132" i="8"/>
  <c r="BO132" i="8"/>
  <c r="AA132" i="8"/>
  <c r="BU132" i="8" s="1"/>
  <c r="M132" i="8"/>
  <c r="D132" i="8"/>
  <c r="CB153" i="8"/>
  <c r="BY131" i="8"/>
  <c r="BP131" i="8"/>
  <c r="BO131" i="8"/>
  <c r="AA131" i="8"/>
  <c r="BU131" i="8" s="1"/>
  <c r="M131" i="8"/>
  <c r="D131" i="8"/>
  <c r="CB157" i="8"/>
  <c r="BY126" i="8"/>
  <c r="BP126" i="8"/>
  <c r="BO126" i="8"/>
  <c r="AA126" i="8"/>
  <c r="BU126" i="8" s="1"/>
  <c r="M126" i="8"/>
  <c r="D126" i="8"/>
  <c r="CA157" i="8" s="1"/>
  <c r="CB138" i="8"/>
  <c r="BY120" i="8"/>
  <c r="BP120" i="8"/>
  <c r="BO120" i="8"/>
  <c r="AA120" i="8"/>
  <c r="BU120" i="8" s="1"/>
  <c r="M120" i="8"/>
  <c r="D120" i="8"/>
  <c r="CB149" i="8"/>
  <c r="BY123" i="8"/>
  <c r="BP123" i="8"/>
  <c r="BO123" i="8"/>
  <c r="AA123" i="8"/>
  <c r="BU123" i="8" s="1"/>
  <c r="M123" i="8"/>
  <c r="D123" i="8"/>
  <c r="CB144" i="8"/>
  <c r="BY130" i="8"/>
  <c r="BP130" i="8"/>
  <c r="BO130" i="8"/>
  <c r="AA130" i="8"/>
  <c r="BU130" i="8" s="1"/>
  <c r="M130" i="8"/>
  <c r="D130" i="8"/>
  <c r="CA144" i="8" s="1"/>
  <c r="CB143" i="8"/>
  <c r="BY122" i="8"/>
  <c r="BP122" i="8"/>
  <c r="BO122" i="8"/>
  <c r="AA122" i="8"/>
  <c r="BU122" i="8" s="1"/>
  <c r="M122" i="8"/>
  <c r="D122" i="8"/>
  <c r="CA143" i="8" s="1"/>
  <c r="CB142" i="8"/>
  <c r="BY133" i="8"/>
  <c r="BP133" i="8"/>
  <c r="AA133" i="8"/>
  <c r="BU133" i="8" s="1"/>
  <c r="M133" i="8"/>
  <c r="D133" i="8"/>
  <c r="CB136" i="8"/>
  <c r="BY129" i="8"/>
  <c r="BP129" i="8"/>
  <c r="BO129" i="8"/>
  <c r="AA129" i="8"/>
  <c r="BU129" i="8" s="1"/>
  <c r="M129" i="8"/>
  <c r="D129" i="8"/>
  <c r="CA136" i="8" s="1"/>
  <c r="CB137" i="8"/>
  <c r="BY125" i="8"/>
  <c r="BP125" i="8"/>
  <c r="BO125" i="8"/>
  <c r="AA125" i="8"/>
  <c r="BU125" i="8" s="1"/>
  <c r="M125" i="8"/>
  <c r="D125" i="8"/>
  <c r="CB151" i="8"/>
  <c r="BY128" i="8"/>
  <c r="BP128" i="8"/>
  <c r="BO128" i="8"/>
  <c r="AA128" i="8"/>
  <c r="BU128" i="8" s="1"/>
  <c r="M128" i="8"/>
  <c r="D128" i="8"/>
  <c r="CB140" i="8"/>
  <c r="BY127" i="8"/>
  <c r="BP127" i="8"/>
  <c r="BO127" i="8"/>
  <c r="AA127" i="8"/>
  <c r="BU127" i="8" s="1"/>
  <c r="M127" i="8"/>
  <c r="D127" i="8"/>
  <c r="CB148" i="8"/>
  <c r="BY121" i="8"/>
  <c r="BP121" i="8"/>
  <c r="BO121" i="8"/>
  <c r="AA121" i="8"/>
  <c r="BU121" i="8" s="1"/>
  <c r="M121" i="8"/>
  <c r="D121" i="8"/>
  <c r="CA148" i="8" s="1"/>
  <c r="CB150" i="8"/>
  <c r="BY124" i="8"/>
  <c r="BP124" i="8"/>
  <c r="BO124" i="8"/>
  <c r="AA124" i="8"/>
  <c r="BU124" i="8" s="1"/>
  <c r="M124" i="8"/>
  <c r="D124" i="8"/>
  <c r="CB135" i="8"/>
  <c r="BY119" i="8"/>
  <c r="BP119" i="8"/>
  <c r="BO119" i="8"/>
  <c r="AA119" i="8"/>
  <c r="BU119" i="8" s="1"/>
  <c r="M119" i="8"/>
  <c r="D119" i="8"/>
  <c r="CB139" i="8"/>
  <c r="BY118" i="8"/>
  <c r="BP118" i="8"/>
  <c r="BO118" i="8"/>
  <c r="AA118" i="8"/>
  <c r="BU118" i="8" s="1"/>
  <c r="M118" i="8"/>
  <c r="D118" i="8"/>
  <c r="CB147" i="8"/>
  <c r="BY107" i="8"/>
  <c r="BP107" i="8"/>
  <c r="BO107" i="8"/>
  <c r="AA107" i="8"/>
  <c r="BU107" i="8" s="1"/>
  <c r="M107" i="8"/>
  <c r="D107" i="8"/>
  <c r="CA147" i="8" s="1"/>
  <c r="CB134" i="8"/>
  <c r="BY99" i="8"/>
  <c r="BP99" i="8"/>
  <c r="BO99" i="8"/>
  <c r="AA99" i="8"/>
  <c r="BU99" i="8" s="1"/>
  <c r="M99" i="8"/>
  <c r="D99" i="8"/>
  <c r="CB141" i="8"/>
  <c r="BY98" i="8"/>
  <c r="BU98" i="8"/>
  <c r="BP98" i="8"/>
  <c r="BO98" i="8"/>
  <c r="AA98" i="8"/>
  <c r="M98" i="8"/>
  <c r="D98" i="8"/>
  <c r="CB132" i="8"/>
  <c r="BY117" i="8"/>
  <c r="BP117" i="8"/>
  <c r="BO117" i="8"/>
  <c r="AA117" i="8"/>
  <c r="BU117" i="8" s="1"/>
  <c r="M117" i="8"/>
  <c r="D117" i="8"/>
  <c r="CB131" i="8"/>
  <c r="BY111" i="8"/>
  <c r="BP111" i="8"/>
  <c r="BO111" i="8"/>
  <c r="AA111" i="8"/>
  <c r="BU111" i="8" s="1"/>
  <c r="M111" i="8"/>
  <c r="D111" i="8"/>
  <c r="BY116" i="8"/>
  <c r="BP116" i="8"/>
  <c r="BO116" i="8"/>
  <c r="AA116" i="8"/>
  <c r="BU116" i="8" s="1"/>
  <c r="M116" i="8"/>
  <c r="D116" i="8"/>
  <c r="CA126" i="8" s="1"/>
  <c r="CB120" i="8"/>
  <c r="BY112" i="8"/>
  <c r="BP112" i="8"/>
  <c r="BO112" i="8"/>
  <c r="AA112" i="8"/>
  <c r="BU112" i="8" s="1"/>
  <c r="M112" i="8"/>
  <c r="D112" i="8"/>
  <c r="CB123" i="8"/>
  <c r="BY110" i="8"/>
  <c r="BP110" i="8"/>
  <c r="BO110" i="8"/>
  <c r="AA110" i="8"/>
  <c r="BU110" i="8" s="1"/>
  <c r="M110" i="8"/>
  <c r="D110" i="8"/>
  <c r="CB130" i="8"/>
  <c r="BY104" i="8"/>
  <c r="BP104" i="8"/>
  <c r="BO104" i="8"/>
  <c r="AA104" i="8"/>
  <c r="BU104" i="8" s="1"/>
  <c r="M104" i="8"/>
  <c r="D104" i="8"/>
  <c r="CA130" i="8" s="1"/>
  <c r="CB133" i="8"/>
  <c r="BY106" i="8"/>
  <c r="BP106" i="8"/>
  <c r="BO106" i="8"/>
  <c r="AA106" i="8"/>
  <c r="BU106" i="8" s="1"/>
  <c r="M106" i="8"/>
  <c r="D106" i="8"/>
  <c r="CA133" i="8" s="1"/>
  <c r="CB129" i="8"/>
  <c r="BY105" i="8"/>
  <c r="BP105" i="8"/>
  <c r="BO105" i="8"/>
  <c r="AA105" i="8"/>
  <c r="BU105" i="8" s="1"/>
  <c r="M105" i="8"/>
  <c r="D105" i="8"/>
  <c r="CB125" i="8"/>
  <c r="BY115" i="8"/>
  <c r="BP115" i="8"/>
  <c r="BO115" i="8"/>
  <c r="AA115" i="8"/>
  <c r="BU115" i="8" s="1"/>
  <c r="M115" i="8"/>
  <c r="D115" i="8"/>
  <c r="CB128" i="8"/>
  <c r="BY114" i="8"/>
  <c r="BP114" i="8"/>
  <c r="BO114" i="8"/>
  <c r="AA114" i="8"/>
  <c r="BU114" i="8" s="1"/>
  <c r="M114" i="8"/>
  <c r="D114" i="8"/>
  <c r="CA128" i="8" s="1"/>
  <c r="CB127" i="8"/>
  <c r="BY97" i="8"/>
  <c r="BP97" i="8"/>
  <c r="BO97" i="8"/>
  <c r="AA97" i="8"/>
  <c r="BU97" i="8" s="1"/>
  <c r="M97" i="8"/>
  <c r="D97" i="8"/>
  <c r="CA127" i="8" s="1"/>
  <c r="CB124" i="8"/>
  <c r="BY103" i="8"/>
  <c r="BP103" i="8"/>
  <c r="BO103" i="8"/>
  <c r="AA103" i="8"/>
  <c r="BU103" i="8" s="1"/>
  <c r="M103" i="8"/>
  <c r="D103" i="8"/>
  <c r="CB119" i="8"/>
  <c r="BY109" i="8"/>
  <c r="BP109" i="8"/>
  <c r="BO109" i="8"/>
  <c r="AA109" i="8"/>
  <c r="BU109" i="8" s="1"/>
  <c r="M109" i="8"/>
  <c r="D109" i="8"/>
  <c r="CB118" i="8"/>
  <c r="BY108" i="8"/>
  <c r="BP108" i="8"/>
  <c r="BO108" i="8"/>
  <c r="AA108" i="8"/>
  <c r="BU108" i="8" s="1"/>
  <c r="M108" i="8"/>
  <c r="D108" i="8"/>
  <c r="CA118" i="8" s="1"/>
  <c r="CB107" i="8"/>
  <c r="BY96" i="8"/>
  <c r="BP96" i="8"/>
  <c r="BO96" i="8"/>
  <c r="AA96" i="8"/>
  <c r="BU96" i="8" s="1"/>
  <c r="M96" i="8"/>
  <c r="D96" i="8"/>
  <c r="BY113" i="8"/>
  <c r="BP113" i="8"/>
  <c r="BO113" i="8"/>
  <c r="AA113" i="8"/>
  <c r="BU113" i="8" s="1"/>
  <c r="M113" i="8"/>
  <c r="D113" i="8"/>
  <c r="CB98" i="8"/>
  <c r="BY102" i="8"/>
  <c r="BP102" i="8"/>
  <c r="BO102" i="8"/>
  <c r="AA102" i="8"/>
  <c r="BU102" i="8" s="1"/>
  <c r="M102" i="8"/>
  <c r="D102" i="8"/>
  <c r="CB117" i="8"/>
  <c r="BY101" i="8"/>
  <c r="BP101" i="8"/>
  <c r="BO101" i="8"/>
  <c r="AA101" i="8"/>
  <c r="BU101" i="8" s="1"/>
  <c r="M101" i="8"/>
  <c r="D101" i="8"/>
  <c r="CB111" i="8"/>
  <c r="BY100" i="8"/>
  <c r="BP100" i="8"/>
  <c r="BO100" i="8"/>
  <c r="AA100" i="8"/>
  <c r="BU100" i="8" s="1"/>
  <c r="M100" i="8"/>
  <c r="D100" i="8"/>
  <c r="CB112" i="8"/>
  <c r="BY88" i="8"/>
  <c r="BP88" i="8"/>
  <c r="BO88" i="8"/>
  <c r="AA88" i="8"/>
  <c r="BU88" i="8" s="1"/>
  <c r="M88" i="8"/>
  <c r="D88" i="8"/>
  <c r="CB110" i="8"/>
  <c r="BY95" i="8"/>
  <c r="BP95" i="8"/>
  <c r="BO95" i="8"/>
  <c r="AA95" i="8"/>
  <c r="BU95" i="8" s="1"/>
  <c r="M95" i="8"/>
  <c r="D95" i="8"/>
  <c r="BY94" i="8"/>
  <c r="BP94" i="8"/>
  <c r="BO94" i="8"/>
  <c r="AA94" i="8"/>
  <c r="BU94" i="8" s="1"/>
  <c r="M94" i="8"/>
  <c r="D94" i="8"/>
  <c r="CB106" i="8"/>
  <c r="BY87" i="8"/>
  <c r="BP87" i="8"/>
  <c r="BO87" i="8"/>
  <c r="AA87" i="8"/>
  <c r="BU87" i="8" s="1"/>
  <c r="M87" i="8"/>
  <c r="D87" i="8"/>
  <c r="CB105" i="8"/>
  <c r="BY81" i="8"/>
  <c r="BP81" i="8"/>
  <c r="BO81" i="8"/>
  <c r="AA81" i="8"/>
  <c r="BU81" i="8" s="1"/>
  <c r="M81" i="8"/>
  <c r="D81" i="8"/>
  <c r="CB115" i="8"/>
  <c r="BY80" i="8"/>
  <c r="BP80" i="8"/>
  <c r="BO80" i="8"/>
  <c r="AA80" i="8"/>
  <c r="BU80" i="8" s="1"/>
  <c r="M80" i="8"/>
  <c r="D80" i="8"/>
  <c r="CB114" i="8"/>
  <c r="BY79" i="8"/>
  <c r="BP79" i="8"/>
  <c r="BO79" i="8"/>
  <c r="AA79" i="8"/>
  <c r="BU79" i="8" s="1"/>
  <c r="M79" i="8"/>
  <c r="D79" i="8"/>
  <c r="CB97" i="8"/>
  <c r="BY77" i="8"/>
  <c r="BP77" i="8"/>
  <c r="BO77" i="8"/>
  <c r="AA77" i="8"/>
  <c r="BU77" i="8" s="1"/>
  <c r="M77" i="8"/>
  <c r="D77" i="8"/>
  <c r="CB103" i="8"/>
  <c r="BY93" i="8"/>
  <c r="BP93" i="8"/>
  <c r="BO93" i="8"/>
  <c r="AA93" i="8"/>
  <c r="BU93" i="8" s="1"/>
  <c r="M93" i="8"/>
  <c r="D93" i="8"/>
  <c r="CA103" i="8" s="1"/>
  <c r="CB109" i="8"/>
  <c r="BY65" i="8"/>
  <c r="BP65" i="8"/>
  <c r="BO65" i="8"/>
  <c r="AA65" i="8"/>
  <c r="BU65" i="8" s="1"/>
  <c r="M65" i="8"/>
  <c r="D65" i="8"/>
  <c r="CB108" i="8"/>
  <c r="BY69" i="8"/>
  <c r="BP69" i="8"/>
  <c r="BO69" i="8"/>
  <c r="AP69" i="8"/>
  <c r="AA69" i="8"/>
  <c r="BU69" i="8" s="1"/>
  <c r="M69" i="8"/>
  <c r="D69" i="8"/>
  <c r="CB96" i="8"/>
  <c r="BY86" i="8"/>
  <c r="BP86" i="8"/>
  <c r="BO86" i="8"/>
  <c r="AP86" i="8"/>
  <c r="AA86" i="8"/>
  <c r="BU86" i="8" s="1"/>
  <c r="M86" i="8"/>
  <c r="D86" i="8"/>
  <c r="CA96" i="8" s="1"/>
  <c r="CB113" i="8"/>
  <c r="BY91" i="8"/>
  <c r="BP91" i="8"/>
  <c r="BO91" i="8"/>
  <c r="AP91" i="8"/>
  <c r="AA91" i="8"/>
  <c r="BU91" i="8" s="1"/>
  <c r="M91" i="8"/>
  <c r="D91" i="8"/>
  <c r="CA113" i="8" s="1"/>
  <c r="CB102" i="8"/>
  <c r="BY89" i="8"/>
  <c r="BP89" i="8"/>
  <c r="BO89" i="8"/>
  <c r="AA89" i="8"/>
  <c r="BU89" i="8" s="1"/>
  <c r="M89" i="8"/>
  <c r="D89" i="8"/>
  <c r="CB101" i="8"/>
  <c r="BY76" i="8"/>
  <c r="BP76" i="8"/>
  <c r="BO76" i="8"/>
  <c r="AA76" i="8"/>
  <c r="BU76" i="8" s="1"/>
  <c r="M76" i="8"/>
  <c r="D76" i="8"/>
  <c r="CB100" i="8"/>
  <c r="BY84" i="8"/>
  <c r="BP84" i="8"/>
  <c r="BO84" i="8"/>
  <c r="AA84" i="8"/>
  <c r="BU84" i="8" s="1"/>
  <c r="M84" i="8"/>
  <c r="D84" i="8"/>
  <c r="CA100" i="8" s="1"/>
  <c r="CB81" i="8"/>
  <c r="BY64" i="8"/>
  <c r="BP64" i="8"/>
  <c r="BO64" i="8"/>
  <c r="AA64" i="8"/>
  <c r="BU64" i="8" s="1"/>
  <c r="M64" i="8"/>
  <c r="D64" i="8"/>
  <c r="CB80" i="8"/>
  <c r="BY68" i="8"/>
  <c r="BP68" i="8"/>
  <c r="BO68" i="8"/>
  <c r="AA68" i="8"/>
  <c r="BU68" i="8" s="1"/>
  <c r="M68" i="8"/>
  <c r="D68" i="8"/>
  <c r="CB79" i="8"/>
  <c r="BY74" i="8"/>
  <c r="BP74" i="8"/>
  <c r="BO74" i="8"/>
  <c r="AA74" i="8"/>
  <c r="BU74" i="8" s="1"/>
  <c r="M74" i="8"/>
  <c r="D74" i="8"/>
  <c r="CB77" i="8"/>
  <c r="BY78" i="8"/>
  <c r="BP78" i="8"/>
  <c r="BO78" i="8"/>
  <c r="AA78" i="8"/>
  <c r="BU78" i="8" s="1"/>
  <c r="M78" i="8"/>
  <c r="D78" i="8"/>
  <c r="CA77" i="8" s="1"/>
  <c r="CB69" i="8"/>
  <c r="BY83" i="8"/>
  <c r="BP83" i="8"/>
  <c r="BO83" i="8"/>
  <c r="AA83" i="8"/>
  <c r="BU83" i="8" s="1"/>
  <c r="M83" i="8"/>
  <c r="D83" i="8"/>
  <c r="CA69" i="8" s="1"/>
  <c r="CB86" i="8"/>
  <c r="BY85" i="8"/>
  <c r="BP85" i="8"/>
  <c r="BO85" i="8"/>
  <c r="AA85" i="8"/>
  <c r="BU85" i="8" s="1"/>
  <c r="M85" i="8"/>
  <c r="D85" i="8"/>
  <c r="CB91" i="8"/>
  <c r="BY90" i="8"/>
  <c r="BP90" i="8"/>
  <c r="BO90" i="8"/>
  <c r="AA90" i="8"/>
  <c r="BU90" i="8" s="1"/>
  <c r="M90" i="8"/>
  <c r="D90" i="8"/>
  <c r="CB89" i="8"/>
  <c r="BY70" i="8"/>
  <c r="BP70" i="8"/>
  <c r="BO70" i="8"/>
  <c r="AA70" i="8"/>
  <c r="BU70" i="8" s="1"/>
  <c r="M70" i="8"/>
  <c r="D70" i="8"/>
  <c r="CA89" i="8" s="1"/>
  <c r="CB76" i="8"/>
  <c r="BY73" i="8"/>
  <c r="BP73" i="8"/>
  <c r="BO73" i="8"/>
  <c r="AP73" i="8"/>
  <c r="AA73" i="8"/>
  <c r="BU73" i="8" s="1"/>
  <c r="M73" i="8"/>
  <c r="D73" i="8"/>
  <c r="CA76" i="8" s="1"/>
  <c r="CB84" i="8"/>
  <c r="BY67" i="8"/>
  <c r="BP67" i="8"/>
  <c r="BO67" i="8"/>
  <c r="AA67" i="8"/>
  <c r="BU67" i="8" s="1"/>
  <c r="M67" i="8"/>
  <c r="D67" i="8"/>
  <c r="BY63" i="8"/>
  <c r="BP63" i="8"/>
  <c r="BO63" i="8"/>
  <c r="AA63" i="8"/>
  <c r="BU63" i="8" s="1"/>
  <c r="M63" i="8"/>
  <c r="D63" i="8"/>
  <c r="CB68" i="8"/>
  <c r="BY82" i="8"/>
  <c r="BP82" i="8"/>
  <c r="BO82" i="8"/>
  <c r="AA82" i="8"/>
  <c r="BU82" i="8" s="1"/>
  <c r="M82" i="8"/>
  <c r="D82" i="8"/>
  <c r="CA68" i="8" s="1"/>
  <c r="CB74" i="8"/>
  <c r="BY72" i="8"/>
  <c r="BP72" i="8"/>
  <c r="BO72" i="8"/>
  <c r="AA72" i="8"/>
  <c r="BU72" i="8" s="1"/>
  <c r="M72" i="8"/>
  <c r="D72" i="8"/>
  <c r="CA74" i="8" s="1"/>
  <c r="CB78" i="8"/>
  <c r="BY71" i="8"/>
  <c r="BP71" i="8"/>
  <c r="BO71" i="8"/>
  <c r="AA71" i="8"/>
  <c r="BU71" i="8" s="1"/>
  <c r="M71" i="8"/>
  <c r="D71" i="8"/>
  <c r="CB83" i="8"/>
  <c r="BY66" i="8"/>
  <c r="BP66" i="8"/>
  <c r="BO66" i="8"/>
  <c r="AA66" i="8"/>
  <c r="BU66" i="8" s="1"/>
  <c r="M66" i="8"/>
  <c r="D66" i="8"/>
  <c r="CB85" i="8"/>
  <c r="BY75" i="8"/>
  <c r="BP75" i="8"/>
  <c r="BO75" i="8"/>
  <c r="AA75" i="8"/>
  <c r="BU75" i="8" s="1"/>
  <c r="M75" i="8"/>
  <c r="D75" i="8"/>
  <c r="CA85" i="8" s="1"/>
  <c r="CB73" i="8"/>
  <c r="BY62" i="8"/>
  <c r="BP62" i="8"/>
  <c r="BO62" i="8"/>
  <c r="AA62" i="8"/>
  <c r="BU62" i="8" s="1"/>
  <c r="M62" i="8"/>
  <c r="D62" i="8"/>
  <c r="CB67" i="8"/>
  <c r="BY92" i="8"/>
  <c r="BP92" i="8"/>
  <c r="BO92" i="8"/>
  <c r="AA92" i="8"/>
  <c r="BU92" i="8" s="1"/>
  <c r="M92" i="8"/>
  <c r="D92" i="8"/>
  <c r="CB63" i="8"/>
  <c r="BY61" i="8"/>
  <c r="BP61" i="8"/>
  <c r="BO61" i="8"/>
  <c r="AA61" i="8"/>
  <c r="BU61" i="8" s="1"/>
  <c r="M61" i="8"/>
  <c r="D61" i="8"/>
  <c r="CB82" i="8"/>
  <c r="BY57" i="8"/>
  <c r="BP57" i="8"/>
  <c r="BO57" i="8"/>
  <c r="AA57" i="8"/>
  <c r="BU57" i="8" s="1"/>
  <c r="M57" i="8"/>
  <c r="D57" i="8"/>
  <c r="CA82" i="8" s="1"/>
  <c r="CB72" i="8"/>
  <c r="BY60" i="8"/>
  <c r="BP60" i="8"/>
  <c r="BO60" i="8"/>
  <c r="AA60" i="8"/>
  <c r="BU60" i="8" s="1"/>
  <c r="M60" i="8"/>
  <c r="D60" i="8"/>
  <c r="CA72" i="8" s="1"/>
  <c r="CB71" i="8"/>
  <c r="BY56" i="8"/>
  <c r="BP56" i="8"/>
  <c r="BO56" i="8"/>
  <c r="AA56" i="8"/>
  <c r="BU56" i="8" s="1"/>
  <c r="M56" i="8"/>
  <c r="D56" i="8"/>
  <c r="CB66" i="8"/>
  <c r="BY58" i="8"/>
  <c r="BP58" i="8"/>
  <c r="BO58" i="8"/>
  <c r="AA58" i="8"/>
  <c r="BU58" i="8" s="1"/>
  <c r="M58" i="8"/>
  <c r="D58" i="8"/>
  <c r="CB75" i="8"/>
  <c r="BY55" i="8"/>
  <c r="BP55" i="8"/>
  <c r="BO55" i="8"/>
  <c r="AA55" i="8"/>
  <c r="BU55" i="8" s="1"/>
  <c r="M55" i="8"/>
  <c r="D55" i="8"/>
  <c r="CA75" i="8" s="1"/>
  <c r="CB62" i="8"/>
  <c r="BY59" i="8"/>
  <c r="BP59" i="8"/>
  <c r="BO59" i="8"/>
  <c r="AA59" i="8"/>
  <c r="BU59" i="8" s="1"/>
  <c r="M59" i="8"/>
  <c r="D59" i="8"/>
  <c r="CA62" i="8" s="1"/>
  <c r="CB92" i="8"/>
  <c r="BY53" i="8"/>
  <c r="BP53" i="8"/>
  <c r="BO53" i="8"/>
  <c r="AA53" i="8"/>
  <c r="BU53" i="8" s="1"/>
  <c r="M53" i="8"/>
  <c r="D53" i="8"/>
  <c r="BY54" i="8"/>
  <c r="BP54" i="8"/>
  <c r="BO54" i="8"/>
  <c r="AA54" i="8"/>
  <c r="BU54" i="8" s="1"/>
  <c r="M54" i="8"/>
  <c r="D54" i="8"/>
  <c r="CA61" i="8" s="1"/>
  <c r="CB57" i="8"/>
  <c r="BY52" i="8"/>
  <c r="BP52" i="8"/>
  <c r="BO52" i="8"/>
  <c r="AA52" i="8"/>
  <c r="BU52" i="8" s="1"/>
  <c r="M52" i="8"/>
  <c r="D52" i="8"/>
  <c r="CB60" i="8"/>
  <c r="BY50" i="8"/>
  <c r="BP50" i="8"/>
  <c r="BO50" i="8"/>
  <c r="AA50" i="8"/>
  <c r="BU50" i="8" s="1"/>
  <c r="M50" i="8"/>
  <c r="D50" i="8"/>
  <c r="CB56" i="8"/>
  <c r="BY51" i="8"/>
  <c r="BP51" i="8"/>
  <c r="BO51" i="8"/>
  <c r="AA51" i="8"/>
  <c r="BU51" i="8" s="1"/>
  <c r="M51" i="8"/>
  <c r="D51" i="8"/>
  <c r="CB58" i="8"/>
  <c r="BY48" i="8"/>
  <c r="BP48" i="8"/>
  <c r="BO48" i="8"/>
  <c r="AA48" i="8"/>
  <c r="BU48" i="8" s="1"/>
  <c r="M48" i="8"/>
  <c r="D48" i="8"/>
  <c r="CA58" i="8" s="1"/>
  <c r="CB55" i="8"/>
  <c r="BY49" i="8"/>
  <c r="BP49" i="8"/>
  <c r="BO49" i="8"/>
  <c r="AA49" i="8"/>
  <c r="BU49" i="8" s="1"/>
  <c r="M49" i="8"/>
  <c r="D49" i="8"/>
  <c r="CB59" i="8"/>
  <c r="BY46" i="8"/>
  <c r="BP46" i="8"/>
  <c r="BO46" i="8"/>
  <c r="AA46" i="8"/>
  <c r="BU46" i="8" s="1"/>
  <c r="M46" i="8"/>
  <c r="D46" i="8"/>
  <c r="CB53" i="8"/>
  <c r="BY45" i="8"/>
  <c r="BP45" i="8"/>
  <c r="BO45" i="8"/>
  <c r="AA45" i="8"/>
  <c r="BU45" i="8" s="1"/>
  <c r="M45" i="8"/>
  <c r="D45" i="8"/>
  <c r="CB54" i="8"/>
  <c r="BY47" i="8"/>
  <c r="BP47" i="8"/>
  <c r="BO47" i="8"/>
  <c r="AA47" i="8"/>
  <c r="BU47" i="8" s="1"/>
  <c r="M47" i="8"/>
  <c r="D47" i="8"/>
  <c r="CA54" i="8" s="1"/>
  <c r="CB52" i="8"/>
  <c r="BY44" i="8"/>
  <c r="BP44" i="8"/>
  <c r="AA44" i="8"/>
  <c r="BU44" i="8" s="1"/>
  <c r="M44" i="8"/>
  <c r="D44" i="8"/>
  <c r="CB51" i="8"/>
  <c r="BY43" i="8"/>
  <c r="BP43" i="8"/>
  <c r="BO43" i="8"/>
  <c r="AA43" i="8"/>
  <c r="BU43" i="8" s="1"/>
  <c r="M43" i="8"/>
  <c r="D43" i="8"/>
  <c r="CB48" i="8"/>
  <c r="BY42" i="8"/>
  <c r="BP42" i="8"/>
  <c r="BO42" i="8"/>
  <c r="AA42" i="8"/>
  <c r="BU42" i="8" s="1"/>
  <c r="M42" i="8"/>
  <c r="D42" i="8"/>
  <c r="CB49" i="8"/>
  <c r="BY31" i="8"/>
  <c r="BP31" i="8"/>
  <c r="BO31" i="8"/>
  <c r="AA31" i="8"/>
  <c r="BU31" i="8" s="1"/>
  <c r="M31" i="8"/>
  <c r="D31" i="8"/>
  <c r="CB46" i="8"/>
  <c r="BY36" i="8"/>
  <c r="BP36" i="8"/>
  <c r="BO36" i="8"/>
  <c r="AA36" i="8"/>
  <c r="BU36" i="8" s="1"/>
  <c r="M36" i="8"/>
  <c r="D36" i="8"/>
  <c r="CB45" i="8"/>
  <c r="BY35" i="8"/>
  <c r="BP35" i="8"/>
  <c r="BO35" i="8"/>
  <c r="AA35" i="8"/>
  <c r="BU35" i="8" s="1"/>
  <c r="M35" i="8"/>
  <c r="D35" i="8"/>
  <c r="CB44" i="8"/>
  <c r="BY30" i="8"/>
  <c r="BP30" i="8"/>
  <c r="BO30" i="8"/>
  <c r="AA30" i="8"/>
  <c r="BU30" i="8" s="1"/>
  <c r="M30" i="8"/>
  <c r="D30" i="8"/>
  <c r="CB43" i="8"/>
  <c r="BY40" i="8"/>
  <c r="BP40" i="8"/>
  <c r="BO40" i="8"/>
  <c r="AA40" i="8"/>
  <c r="BU40" i="8" s="1"/>
  <c r="M40" i="8"/>
  <c r="D40" i="8"/>
  <c r="CB42" i="8"/>
  <c r="BY32" i="8"/>
  <c r="BP32" i="8"/>
  <c r="BO32" i="8"/>
  <c r="AA32" i="8"/>
  <c r="BU32" i="8" s="1"/>
  <c r="M32" i="8"/>
  <c r="D32" i="8"/>
  <c r="CB31" i="8"/>
  <c r="BY29" i="8"/>
  <c r="BP29" i="8"/>
  <c r="BO29" i="8"/>
  <c r="AA29" i="8"/>
  <c r="BU29" i="8" s="1"/>
  <c r="M29" i="8"/>
  <c r="D29" i="8"/>
  <c r="CB36" i="8"/>
  <c r="BY28" i="8"/>
  <c r="BP28" i="8"/>
  <c r="BO28" i="8"/>
  <c r="AA28" i="8"/>
  <c r="BU28" i="8" s="1"/>
  <c r="M28" i="8"/>
  <c r="D28" i="8"/>
  <c r="CB35" i="8"/>
  <c r="BY34" i="8"/>
  <c r="BP34" i="8"/>
  <c r="BO34" i="8"/>
  <c r="AA34" i="8"/>
  <c r="BU34" i="8" s="1"/>
  <c r="M34" i="8"/>
  <c r="D34" i="8"/>
  <c r="CA35" i="8" s="1"/>
  <c r="CB30" i="8"/>
  <c r="BY38" i="8"/>
  <c r="BP38" i="8"/>
  <c r="BO38" i="8"/>
  <c r="AA38" i="8"/>
  <c r="BU38" i="8" s="1"/>
  <c r="M38" i="8"/>
  <c r="D38" i="8"/>
  <c r="CB40" i="8"/>
  <c r="BY37" i="8"/>
  <c r="BP37" i="8"/>
  <c r="BO37" i="8"/>
  <c r="AA37" i="8"/>
  <c r="BU37" i="8" s="1"/>
  <c r="M37" i="8"/>
  <c r="D37" i="8"/>
  <c r="CB29" i="8"/>
  <c r="BY41" i="8"/>
  <c r="BP41" i="8"/>
  <c r="BO41" i="8"/>
  <c r="AA41" i="8"/>
  <c r="BU41" i="8" s="1"/>
  <c r="M41" i="8"/>
  <c r="D41" i="8"/>
  <c r="CB28" i="8"/>
  <c r="BY39" i="8"/>
  <c r="BP39" i="8"/>
  <c r="BO39" i="8"/>
  <c r="AA39" i="8"/>
  <c r="BU39" i="8" s="1"/>
  <c r="M39" i="8"/>
  <c r="D39" i="8"/>
  <c r="CB34" i="8"/>
  <c r="BY33" i="8"/>
  <c r="BP33" i="8"/>
  <c r="BO33" i="8"/>
  <c r="AA33" i="8"/>
  <c r="BU33" i="8" s="1"/>
  <c r="M33" i="8"/>
  <c r="D33" i="8"/>
  <c r="CB38" i="8"/>
  <c r="BY26" i="8"/>
  <c r="BP26" i="8"/>
  <c r="BO26" i="8"/>
  <c r="AA26" i="8"/>
  <c r="BU26" i="8" s="1"/>
  <c r="M26" i="8"/>
  <c r="D26" i="8"/>
  <c r="CB37" i="8"/>
  <c r="BY25" i="8"/>
  <c r="BP25" i="8"/>
  <c r="BO25" i="8"/>
  <c r="AA25" i="8"/>
  <c r="BU25" i="8" s="1"/>
  <c r="M25" i="8"/>
  <c r="D25" i="8"/>
  <c r="CB41" i="8"/>
  <c r="BY24" i="8"/>
  <c r="BP24" i="8"/>
  <c r="BO24" i="8"/>
  <c r="AA24" i="8"/>
  <c r="BU24" i="8" s="1"/>
  <c r="M24" i="8"/>
  <c r="D24" i="8"/>
  <c r="CB39" i="8"/>
  <c r="BY22" i="8"/>
  <c r="BP22" i="8"/>
  <c r="BO22" i="8"/>
  <c r="AA22" i="8"/>
  <c r="BU22" i="8" s="1"/>
  <c r="M22" i="8"/>
  <c r="D22" i="8"/>
  <c r="CB33" i="8"/>
  <c r="BY27" i="8"/>
  <c r="BP27" i="8"/>
  <c r="BO27" i="8"/>
  <c r="AA27" i="8"/>
  <c r="BU27" i="8" s="1"/>
  <c r="M27" i="8"/>
  <c r="D27" i="8"/>
  <c r="CB26" i="8"/>
  <c r="BY23" i="8"/>
  <c r="BP23" i="8"/>
  <c r="BO23" i="8"/>
  <c r="AA23" i="8"/>
  <c r="BU23" i="8" s="1"/>
  <c r="M23" i="8"/>
  <c r="D23" i="8"/>
  <c r="CB25" i="8"/>
  <c r="BY18" i="8"/>
  <c r="BP18" i="8"/>
  <c r="BO18" i="8"/>
  <c r="AA18" i="8"/>
  <c r="BU18" i="8" s="1"/>
  <c r="M18" i="8"/>
  <c r="D18" i="8"/>
  <c r="CB24" i="8"/>
  <c r="BY19" i="8"/>
  <c r="BP19" i="8"/>
  <c r="BO19" i="8"/>
  <c r="AA19" i="8"/>
  <c r="BU19" i="8" s="1"/>
  <c r="M19" i="8"/>
  <c r="D19" i="8"/>
  <c r="CB22" i="8"/>
  <c r="BY20" i="8"/>
  <c r="BP20" i="8"/>
  <c r="BO20" i="8"/>
  <c r="AA20" i="8"/>
  <c r="BU20" i="8" s="1"/>
  <c r="M20" i="8"/>
  <c r="D20" i="8"/>
  <c r="CB27" i="8"/>
  <c r="BY21" i="8"/>
  <c r="BP21" i="8"/>
  <c r="AA21" i="8"/>
  <c r="BU21" i="8" s="1"/>
  <c r="M21" i="8"/>
  <c r="D21" i="8"/>
  <c r="CB23" i="8"/>
  <c r="BY17" i="8"/>
  <c r="BP17" i="8"/>
  <c r="BO17" i="8"/>
  <c r="AA17" i="8"/>
  <c r="BU17" i="8" s="1"/>
  <c r="M17" i="8"/>
  <c r="D17" i="8"/>
  <c r="CB18" i="8"/>
  <c r="BY16" i="8"/>
  <c r="BP16" i="8"/>
  <c r="BO16" i="8"/>
  <c r="AA16" i="8"/>
  <c r="BU16" i="8" s="1"/>
  <c r="M16" i="8"/>
  <c r="D16" i="8"/>
  <c r="CB19" i="8"/>
  <c r="BY10" i="8"/>
  <c r="BP10" i="8"/>
  <c r="BO10" i="8"/>
  <c r="AA10" i="8"/>
  <c r="BU10" i="8" s="1"/>
  <c r="M10" i="8"/>
  <c r="D10" i="8"/>
  <c r="CA19" i="8" s="1"/>
  <c r="CB20" i="8"/>
  <c r="BY15" i="8"/>
  <c r="BP15" i="8"/>
  <c r="BO15" i="8"/>
  <c r="AA15" i="8"/>
  <c r="BU15" i="8" s="1"/>
  <c r="M15" i="8"/>
  <c r="D15" i="8"/>
  <c r="CB21" i="8"/>
  <c r="BY13" i="8"/>
  <c r="BP13" i="8"/>
  <c r="BO13" i="8"/>
  <c r="AA13" i="8"/>
  <c r="BU13" i="8" s="1"/>
  <c r="M13" i="8"/>
  <c r="D13" i="8"/>
  <c r="CB17" i="8"/>
  <c r="BY14" i="8"/>
  <c r="BP14" i="8"/>
  <c r="BO14" i="8"/>
  <c r="AA14" i="8"/>
  <c r="BU14" i="8" s="1"/>
  <c r="M14" i="8"/>
  <c r="D14" i="8"/>
  <c r="CB10" i="8"/>
  <c r="BY11" i="8"/>
  <c r="BP11" i="8"/>
  <c r="BO11" i="8"/>
  <c r="AA11" i="8"/>
  <c r="BU11" i="8" s="1"/>
  <c r="M11" i="8"/>
  <c r="D11" i="8"/>
  <c r="CA10" i="8" s="1"/>
  <c r="CB15" i="8"/>
  <c r="BY12" i="8"/>
  <c r="BP12" i="8"/>
  <c r="BO12" i="8"/>
  <c r="AA12" i="8"/>
  <c r="BU12" i="8" s="1"/>
  <c r="M12" i="8"/>
  <c r="D12" i="8"/>
  <c r="CB13" i="8"/>
  <c r="BY9" i="8"/>
  <c r="BP9" i="8"/>
  <c r="BO9" i="8"/>
  <c r="AA9" i="8"/>
  <c r="BU9" i="8" s="1"/>
  <c r="M9" i="8"/>
  <c r="D9" i="8"/>
  <c r="CB14" i="8"/>
  <c r="BY8" i="8"/>
  <c r="BP8" i="8"/>
  <c r="BO8" i="8"/>
  <c r="AA8" i="8"/>
  <c r="BU8" i="8" s="1"/>
  <c r="M8" i="8"/>
  <c r="D8" i="8"/>
  <c r="CB11" i="8"/>
  <c r="BY7" i="8"/>
  <c r="BP7" i="8"/>
  <c r="BO7" i="8"/>
  <c r="AA7" i="8"/>
  <c r="BU7" i="8" s="1"/>
  <c r="M7" i="8"/>
  <c r="D7" i="8"/>
  <c r="CA11" i="8" s="1"/>
  <c r="CB12" i="8"/>
  <c r="BY5" i="8"/>
  <c r="BP5" i="8"/>
  <c r="BO5" i="8"/>
  <c r="AA5" i="8"/>
  <c r="BU5" i="8" s="1"/>
  <c r="M5" i="8"/>
  <c r="D5" i="8"/>
  <c r="CB9" i="8"/>
  <c r="BY6" i="8"/>
  <c r="BP6" i="8"/>
  <c r="BO6" i="8"/>
  <c r="AA6" i="8"/>
  <c r="BU6" i="8" s="1"/>
  <c r="M6" i="8"/>
  <c r="D6" i="8"/>
  <c r="CB8" i="8"/>
  <c r="BY4" i="8"/>
  <c r="BP4" i="8"/>
  <c r="AA4" i="8"/>
  <c r="BU4" i="8" s="1"/>
  <c r="M4" i="8"/>
  <c r="D4" i="8"/>
  <c r="CA8" i="8" s="1"/>
  <c r="CB4" i="8"/>
  <c r="BY3" i="8"/>
  <c r="BP3" i="8"/>
  <c r="BO3" i="8"/>
  <c r="AA3" i="8"/>
  <c r="BU3" i="8" s="1"/>
  <c r="M3" i="8"/>
  <c r="D3" i="8"/>
  <c r="CB2" i="8"/>
  <c r="BY2" i="8"/>
  <c r="BP2" i="8"/>
  <c r="BO2" i="8"/>
  <c r="AA2" i="8"/>
  <c r="BU2" i="8" s="1"/>
  <c r="M2" i="8"/>
  <c r="D2" i="8"/>
  <c r="D39" i="7"/>
  <c r="M39" i="7"/>
  <c r="Z39" i="7"/>
  <c r="AB39" i="7"/>
  <c r="AD39" i="7"/>
  <c r="BY39" i="7" s="1"/>
  <c r="AL39" i="7"/>
  <c r="BS39" i="7"/>
  <c r="BT39" i="7"/>
  <c r="CC39" i="7"/>
  <c r="CF39" i="7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5" i="4"/>
  <c r="I23" i="4"/>
  <c r="J23" i="4" s="1"/>
  <c r="I22" i="4"/>
  <c r="J22" i="4" s="1"/>
  <c r="I21" i="4"/>
  <c r="J21" i="4" s="1"/>
  <c r="I20" i="4"/>
  <c r="J20" i="4" s="1"/>
  <c r="I19" i="4"/>
  <c r="J19" i="4" s="1"/>
  <c r="I18" i="4"/>
  <c r="J18" i="4" s="1"/>
  <c r="I17" i="4"/>
  <c r="J17" i="4" s="1"/>
  <c r="I16" i="4"/>
  <c r="J16" i="4" s="1"/>
  <c r="I15" i="4"/>
  <c r="J15" i="4" s="1"/>
  <c r="I14" i="4"/>
  <c r="J14" i="4" s="1"/>
  <c r="I13" i="4"/>
  <c r="J13" i="4" s="1"/>
  <c r="I12" i="4"/>
  <c r="J12" i="4" s="1"/>
  <c r="I11" i="4"/>
  <c r="J11" i="4" s="1"/>
  <c r="I10" i="4"/>
  <c r="J10" i="4" s="1"/>
  <c r="I9" i="4"/>
  <c r="J9" i="4" s="1"/>
  <c r="I8" i="4"/>
  <c r="J8" i="4" s="1"/>
  <c r="I7" i="4"/>
  <c r="J7" i="4" s="1"/>
  <c r="I6" i="4"/>
  <c r="J6" i="4" s="1"/>
  <c r="I5" i="4"/>
  <c r="J5" i="4" s="1"/>
  <c r="Z32" i="7"/>
  <c r="AB32" i="7" s="1"/>
  <c r="Z33" i="7"/>
  <c r="AB33" i="7" s="1"/>
  <c r="Z7" i="7"/>
  <c r="AB7" i="7" s="1"/>
  <c r="Z9" i="7"/>
  <c r="AB9" i="7" s="1"/>
  <c r="Z10" i="7"/>
  <c r="AB10" i="7" s="1"/>
  <c r="Z37" i="7"/>
  <c r="AB37" i="7" s="1"/>
  <c r="Z38" i="7"/>
  <c r="AB38" i="7" s="1"/>
  <c r="Z12" i="7"/>
  <c r="Z13" i="7"/>
  <c r="AB13" i="7" s="1"/>
  <c r="Z14" i="7"/>
  <c r="AB14" i="7" s="1"/>
  <c r="Z15" i="7"/>
  <c r="AB15" i="7" s="1"/>
  <c r="Z16" i="7"/>
  <c r="AB16" i="7" s="1"/>
  <c r="Z17" i="7"/>
  <c r="AB17" i="7" s="1"/>
  <c r="Z18" i="7"/>
  <c r="Z42" i="7"/>
  <c r="AB42" i="7" s="1"/>
  <c r="Z21" i="7"/>
  <c r="AB21" i="7" s="1"/>
  <c r="Z22" i="7"/>
  <c r="Z43" i="7"/>
  <c r="AB43" i="7" s="1"/>
  <c r="Z24" i="7"/>
  <c r="Z25" i="7"/>
  <c r="AB25" i="7" s="1"/>
  <c r="Z26" i="7"/>
  <c r="AB26" i="7" s="1"/>
  <c r="Z27" i="7"/>
  <c r="Z29" i="7"/>
  <c r="AB29" i="7" s="1"/>
  <c r="Z45" i="7"/>
  <c r="AB45" i="7" s="1"/>
  <c r="Z30" i="7"/>
  <c r="Z31" i="7"/>
  <c r="AB31" i="7" s="1"/>
  <c r="Z2" i="7"/>
  <c r="D28" i="7"/>
  <c r="D36" i="7"/>
  <c r="D19" i="7"/>
  <c r="D46" i="7"/>
  <c r="D20" i="7"/>
  <c r="D44" i="7"/>
  <c r="D35" i="7"/>
  <c r="D47" i="7"/>
  <c r="D8" i="7"/>
  <c r="D6" i="7"/>
  <c r="D5" i="7"/>
  <c r="D11" i="7"/>
  <c r="D23" i="7"/>
  <c r="D41" i="7"/>
  <c r="D4" i="7"/>
  <c r="D3" i="7"/>
  <c r="D34" i="7"/>
  <c r="D40" i="7"/>
  <c r="CC31" i="7"/>
  <c r="BT31" i="7"/>
  <c r="BS31" i="7"/>
  <c r="AL31" i="7"/>
  <c r="AD31" i="7"/>
  <c r="BY31" i="7" s="1"/>
  <c r="D31" i="7"/>
  <c r="CC30" i="7"/>
  <c r="BT30" i="7"/>
  <c r="BS30" i="7"/>
  <c r="AL30" i="7"/>
  <c r="AD30" i="7"/>
  <c r="BY30" i="7" s="1"/>
  <c r="AB30" i="7"/>
  <c r="M30" i="7"/>
  <c r="D30" i="7"/>
  <c r="CF45" i="7"/>
  <c r="CC45" i="7"/>
  <c r="BT45" i="7"/>
  <c r="BS45" i="7"/>
  <c r="AL45" i="7"/>
  <c r="AD45" i="7"/>
  <c r="BY45" i="7" s="1"/>
  <c r="D45" i="7"/>
  <c r="CC29" i="7"/>
  <c r="BT29" i="7"/>
  <c r="BS29" i="7"/>
  <c r="AL29" i="7"/>
  <c r="AD29" i="7"/>
  <c r="BY29" i="7" s="1"/>
  <c r="D29" i="7"/>
  <c r="CE29" i="7" s="1"/>
  <c r="CC27" i="7"/>
  <c r="BT27" i="7"/>
  <c r="BS27" i="7"/>
  <c r="AL27" i="7"/>
  <c r="AD27" i="7"/>
  <c r="BY27" i="7" s="1"/>
  <c r="AB27" i="7"/>
  <c r="M27" i="7"/>
  <c r="D27" i="7"/>
  <c r="CF26" i="7"/>
  <c r="CC26" i="7"/>
  <c r="BT26" i="7"/>
  <c r="BS26" i="7"/>
  <c r="AL26" i="7"/>
  <c r="AD26" i="7"/>
  <c r="BY26" i="7" s="1"/>
  <c r="M26" i="7"/>
  <c r="D26" i="7"/>
  <c r="CC25" i="7"/>
  <c r="BT25" i="7"/>
  <c r="BS25" i="7"/>
  <c r="AL25" i="7"/>
  <c r="AD25" i="7"/>
  <c r="D25" i="7"/>
  <c r="CC24" i="7"/>
  <c r="BT24" i="7"/>
  <c r="BS24" i="7"/>
  <c r="AL24" i="7"/>
  <c r="AD24" i="7"/>
  <c r="BY24" i="7" s="1"/>
  <c r="AB24" i="7"/>
  <c r="M24" i="7"/>
  <c r="D24" i="7"/>
  <c r="CC43" i="7"/>
  <c r="BT43" i="7"/>
  <c r="BS43" i="7"/>
  <c r="AL43" i="7"/>
  <c r="AD43" i="7"/>
  <c r="BY43" i="7" s="1"/>
  <c r="M43" i="7"/>
  <c r="D43" i="7"/>
  <c r="CF22" i="7"/>
  <c r="CC22" i="7"/>
  <c r="BT22" i="7"/>
  <c r="BS22" i="7"/>
  <c r="AL22" i="7"/>
  <c r="AD22" i="7"/>
  <c r="BY22" i="7" s="1"/>
  <c r="M22" i="7"/>
  <c r="D22" i="7"/>
  <c r="CC21" i="7"/>
  <c r="BT21" i="7"/>
  <c r="BS21" i="7"/>
  <c r="AL21" i="7"/>
  <c r="AD21" i="7"/>
  <c r="BY21" i="7" s="1"/>
  <c r="M21" i="7"/>
  <c r="D21" i="7"/>
  <c r="CF42" i="7"/>
  <c r="CC42" i="7"/>
  <c r="BT42" i="7"/>
  <c r="BS42" i="7"/>
  <c r="AL42" i="7"/>
  <c r="AD42" i="7"/>
  <c r="BY42" i="7" s="1"/>
  <c r="M42" i="7"/>
  <c r="D42" i="7"/>
  <c r="CC18" i="7"/>
  <c r="BT18" i="7"/>
  <c r="BS18" i="7"/>
  <c r="AL18" i="7"/>
  <c r="AD18" i="7"/>
  <c r="BY18" i="7" s="1"/>
  <c r="AB18" i="7"/>
  <c r="M18" i="7"/>
  <c r="D18" i="7"/>
  <c r="CF17" i="7"/>
  <c r="CC17" i="7"/>
  <c r="BT17" i="7"/>
  <c r="BS17" i="7"/>
  <c r="AT17" i="7"/>
  <c r="AL17" i="7"/>
  <c r="AD17" i="7"/>
  <c r="BY17" i="7" s="1"/>
  <c r="M17" i="7"/>
  <c r="D17" i="7"/>
  <c r="CC16" i="7"/>
  <c r="BT16" i="7"/>
  <c r="BS16" i="7"/>
  <c r="AL16" i="7"/>
  <c r="AD16" i="7"/>
  <c r="BY16" i="7" s="1"/>
  <c r="M16" i="7"/>
  <c r="D16" i="7"/>
  <c r="CC15" i="7"/>
  <c r="BT15" i="7"/>
  <c r="BS15" i="7"/>
  <c r="AL15" i="7"/>
  <c r="AD15" i="7"/>
  <c r="D15" i="7"/>
  <c r="CC14" i="7"/>
  <c r="BT14" i="7"/>
  <c r="BS14" i="7"/>
  <c r="AL14" i="7"/>
  <c r="AD14" i="7"/>
  <c r="BY14" i="7" s="1"/>
  <c r="M14" i="7"/>
  <c r="D14" i="7"/>
  <c r="CF13" i="7"/>
  <c r="CC13" i="7"/>
  <c r="BT13" i="7"/>
  <c r="BS13" i="7"/>
  <c r="AL13" i="7"/>
  <c r="AD13" i="7"/>
  <c r="BY13" i="7" s="1"/>
  <c r="M13" i="7"/>
  <c r="D13" i="7"/>
  <c r="CF12" i="7"/>
  <c r="CC12" i="7"/>
  <c r="BT12" i="7"/>
  <c r="BS12" i="7"/>
  <c r="AT12" i="7"/>
  <c r="AL12" i="7"/>
  <c r="AD12" i="7"/>
  <c r="BY12" i="7" s="1"/>
  <c r="AB12" i="7"/>
  <c r="M12" i="7"/>
  <c r="D12" i="7"/>
  <c r="CF38" i="7"/>
  <c r="CC38" i="7"/>
  <c r="BT38" i="7"/>
  <c r="BS38" i="7"/>
  <c r="AL38" i="7"/>
  <c r="AD38" i="7"/>
  <c r="BY38" i="7" s="1"/>
  <c r="M38" i="7"/>
  <c r="D38" i="7"/>
  <c r="CF37" i="7"/>
  <c r="CC37" i="7"/>
  <c r="BT37" i="7"/>
  <c r="BS37" i="7"/>
  <c r="AL37" i="7"/>
  <c r="AD37" i="7"/>
  <c r="BY37" i="7" s="1"/>
  <c r="M37" i="7"/>
  <c r="D37" i="7"/>
  <c r="CF10" i="7"/>
  <c r="CC10" i="7"/>
  <c r="BT10" i="7"/>
  <c r="BS10" i="7"/>
  <c r="AT10" i="7"/>
  <c r="AL10" i="7"/>
  <c r="AD10" i="7"/>
  <c r="BY10" i="7" s="1"/>
  <c r="M10" i="7"/>
  <c r="D10" i="7"/>
  <c r="CF9" i="7"/>
  <c r="CC9" i="7"/>
  <c r="BT9" i="7"/>
  <c r="BS9" i="7"/>
  <c r="AL9" i="7"/>
  <c r="AD9" i="7"/>
  <c r="BY9" i="7" s="1"/>
  <c r="M9" i="7"/>
  <c r="D9" i="7"/>
  <c r="CF7" i="7"/>
  <c r="CC7" i="7"/>
  <c r="BT7" i="7"/>
  <c r="BS7" i="7"/>
  <c r="AL7" i="7"/>
  <c r="AD7" i="7"/>
  <c r="BY7" i="7" s="1"/>
  <c r="M7" i="7"/>
  <c r="D7" i="7"/>
  <c r="CF33" i="7"/>
  <c r="CC33" i="7"/>
  <c r="BT33" i="7"/>
  <c r="BS33" i="7"/>
  <c r="AL33" i="7"/>
  <c r="AD33" i="7"/>
  <c r="BY33" i="7" s="1"/>
  <c r="M33" i="7"/>
  <c r="D33" i="7"/>
  <c r="CF32" i="7"/>
  <c r="CC32" i="7"/>
  <c r="BT32" i="7"/>
  <c r="BS32" i="7"/>
  <c r="AL32" i="7"/>
  <c r="AD32" i="7"/>
  <c r="BY32" i="7" s="1"/>
  <c r="M32" i="7"/>
  <c r="D32" i="7"/>
  <c r="CC2" i="7"/>
  <c r="BT2" i="7"/>
  <c r="BS2" i="7"/>
  <c r="AL2" i="7"/>
  <c r="AD2" i="7"/>
  <c r="BY2" i="7" s="1"/>
  <c r="AB2" i="7"/>
  <c r="M2" i="7"/>
  <c r="D2" i="7"/>
  <c r="CE31" i="7" l="1"/>
  <c r="CA171" i="8"/>
  <c r="CA224" i="8"/>
  <c r="CA218" i="8"/>
  <c r="CA232" i="8"/>
  <c r="CA242" i="8"/>
  <c r="CA240" i="8"/>
  <c r="CA244" i="8"/>
  <c r="CA251" i="8"/>
  <c r="CA252" i="8"/>
  <c r="CA285" i="8"/>
  <c r="CA275" i="8"/>
  <c r="CA287" i="8"/>
  <c r="CA293" i="8"/>
  <c r="CA292" i="8"/>
  <c r="CA307" i="8"/>
  <c r="CA340" i="8"/>
  <c r="CA309" i="8"/>
  <c r="CA313" i="8"/>
  <c r="CA334" i="8"/>
  <c r="CA374" i="8"/>
  <c r="CA371" i="8"/>
  <c r="CA386" i="8"/>
  <c r="CA388" i="8"/>
  <c r="CA389" i="8"/>
  <c r="CA392" i="8"/>
  <c r="CA399" i="8"/>
  <c r="CA408" i="8"/>
  <c r="CA417" i="8"/>
  <c r="CA420" i="8"/>
  <c r="CA436" i="8"/>
  <c r="CA431" i="8"/>
  <c r="CA452" i="8"/>
  <c r="CA463" i="8"/>
  <c r="CA457" i="8"/>
  <c r="CA474" i="8"/>
  <c r="CA503" i="8"/>
  <c r="CA495" i="8"/>
  <c r="CA505" i="8"/>
  <c r="CA510" i="8"/>
  <c r="CA511" i="8"/>
  <c r="CA521" i="8"/>
  <c r="CA529" i="8"/>
  <c r="CA531" i="8"/>
  <c r="CA537" i="8"/>
  <c r="CA535" i="8"/>
  <c r="CA540" i="8"/>
  <c r="CA538" i="8"/>
  <c r="CA547" i="8"/>
  <c r="CA560" i="8"/>
  <c r="CA550" i="8"/>
  <c r="CA551" i="8"/>
  <c r="CA556" i="8"/>
  <c r="CE27" i="7"/>
  <c r="CA2" i="8"/>
  <c r="CA9" i="8"/>
  <c r="CA13" i="8"/>
  <c r="CA21" i="8"/>
  <c r="CA23" i="8"/>
  <c r="CA24" i="8"/>
  <c r="CA39" i="8"/>
  <c r="CA34" i="8"/>
  <c r="CA42" i="8"/>
  <c r="CA46" i="8"/>
  <c r="CA52" i="8"/>
  <c r="CA59" i="8"/>
  <c r="CA60" i="8"/>
  <c r="CA114" i="8"/>
  <c r="CA104" i="8"/>
  <c r="CA111" i="8"/>
  <c r="CA124" i="8"/>
  <c r="CA129" i="8"/>
  <c r="CA120" i="8"/>
  <c r="CA135" i="8"/>
  <c r="CA151" i="8"/>
  <c r="W120" i="8"/>
  <c r="W141" i="8"/>
  <c r="W139" i="8"/>
  <c r="CA188" i="8"/>
  <c r="CA174" i="8"/>
  <c r="CA176" i="8"/>
  <c r="CA183" i="8"/>
  <c r="CA209" i="8"/>
  <c r="CA211" i="8"/>
  <c r="CA194" i="8"/>
  <c r="AA39" i="7"/>
  <c r="CA14" i="8"/>
  <c r="CA18" i="8"/>
  <c r="CA40" i="8"/>
  <c r="CA31" i="8"/>
  <c r="CA51" i="8"/>
  <c r="CA66" i="8"/>
  <c r="CA63" i="8"/>
  <c r="CA83" i="8"/>
  <c r="CA64" i="8"/>
  <c r="CA91" i="8"/>
  <c r="CA101" i="8"/>
  <c r="CA106" i="8"/>
  <c r="CA99" i="8"/>
  <c r="CA149" i="8"/>
  <c r="CA179" i="8"/>
  <c r="CA182" i="8"/>
  <c r="CA200" i="8"/>
  <c r="CA233" i="8"/>
  <c r="CA260" i="8"/>
  <c r="CA280" i="8"/>
  <c r="W252" i="8"/>
  <c r="W260" i="8"/>
  <c r="W268" i="8"/>
  <c r="W278" i="8"/>
  <c r="W275" i="8"/>
  <c r="CA317" i="8"/>
  <c r="CA338" i="8"/>
  <c r="CA352" i="8"/>
  <c r="CA400" i="8"/>
  <c r="CA424" i="8"/>
  <c r="CA485" i="8"/>
  <c r="CA524" i="8"/>
  <c r="CA526" i="8"/>
  <c r="CA539" i="8"/>
  <c r="BY563" i="8"/>
  <c r="CA534" i="8"/>
  <c r="W552" i="8"/>
  <c r="W554" i="8"/>
  <c r="W557" i="8"/>
  <c r="CA243" i="8"/>
  <c r="CA265" i="8"/>
  <c r="CA301" i="8"/>
  <c r="CA323" i="8"/>
  <c r="CA358" i="8"/>
  <c r="CA365" i="8"/>
  <c r="CA409" i="8"/>
  <c r="CA439" i="8"/>
  <c r="CA507" i="8"/>
  <c r="CA519" i="8"/>
  <c r="CA520" i="8"/>
  <c r="CA153" i="8"/>
  <c r="CA247" i="8"/>
  <c r="CA373" i="8"/>
  <c r="CA433" i="8"/>
  <c r="CA430" i="8"/>
  <c r="CA504" i="8"/>
  <c r="CA499" i="8"/>
  <c r="CA517" i="8"/>
  <c r="CA250" i="8"/>
  <c r="CA346" i="8"/>
  <c r="CA343" i="8"/>
  <c r="CA403" i="8"/>
  <c r="CA462" i="8"/>
  <c r="CA525" i="8"/>
  <c r="CA530" i="8"/>
  <c r="CA105" i="8"/>
  <c r="CA43" i="8"/>
  <c r="CA45" i="8"/>
  <c r="CA49" i="8"/>
  <c r="CA97" i="8"/>
  <c r="CA134" i="8"/>
  <c r="CA155" i="8"/>
  <c r="CA172" i="8"/>
  <c r="CA189" i="8"/>
  <c r="CA231" i="8"/>
  <c r="CA254" i="8"/>
  <c r="CA246" i="8"/>
  <c r="CA238" i="8"/>
  <c r="CA279" i="8"/>
  <c r="CA272" i="8"/>
  <c r="CA314" i="8"/>
  <c r="CA341" i="8"/>
  <c r="CA359" i="8"/>
  <c r="CA368" i="8"/>
  <c r="CA407" i="8"/>
  <c r="CA419" i="8"/>
  <c r="CA426" i="8"/>
  <c r="CA453" i="8"/>
  <c r="CA454" i="8"/>
  <c r="CA471" i="8"/>
  <c r="CA492" i="8"/>
  <c r="CA501" i="8"/>
  <c r="CA502" i="8"/>
  <c r="CA512" i="8"/>
  <c r="CA518" i="8"/>
  <c r="CA6" i="8"/>
  <c r="CA7" i="8"/>
  <c r="CA16" i="8"/>
  <c r="CA50" i="8"/>
  <c r="CA70" i="8"/>
  <c r="CA65" i="8"/>
  <c r="CA93" i="8"/>
  <c r="CA87" i="8"/>
  <c r="CA94" i="8"/>
  <c r="CA116" i="8"/>
  <c r="CA146" i="8"/>
  <c r="CA160" i="8"/>
  <c r="CA168" i="8"/>
  <c r="CA166" i="8"/>
  <c r="CA187" i="8"/>
  <c r="CA208" i="8"/>
  <c r="CA204" i="8"/>
  <c r="CA234" i="8"/>
  <c r="CA273" i="8"/>
  <c r="CA302" i="8"/>
  <c r="CA321" i="8"/>
  <c r="CA303" i="8"/>
  <c r="CA355" i="8"/>
  <c r="CA384" i="8"/>
  <c r="CA382" i="8"/>
  <c r="CA402" i="8"/>
  <c r="CA442" i="8"/>
  <c r="CA542" i="8"/>
  <c r="CA541" i="8"/>
  <c r="CA543" i="8"/>
  <c r="CA32" i="8"/>
  <c r="CA205" i="8"/>
  <c r="CA406" i="8"/>
  <c r="CA4" i="8"/>
  <c r="CA17" i="8"/>
  <c r="CA22" i="8"/>
  <c r="CA25" i="8"/>
  <c r="CA33" i="8"/>
  <c r="CA41" i="8"/>
  <c r="CA38" i="8"/>
  <c r="CA28" i="8"/>
  <c r="CA55" i="8"/>
  <c r="CA57" i="8"/>
  <c r="CA73" i="8"/>
  <c r="CA79" i="8"/>
  <c r="CA81" i="8"/>
  <c r="CA108" i="8"/>
  <c r="CA112" i="8"/>
  <c r="CA117" i="8"/>
  <c r="CA107" i="8"/>
  <c r="CA131" i="8"/>
  <c r="CA141" i="8"/>
  <c r="CA150" i="8"/>
  <c r="CA137" i="8"/>
  <c r="CA161" i="8"/>
  <c r="CA159" i="8"/>
  <c r="CA164" i="8"/>
  <c r="CA170" i="8"/>
  <c r="CA175" i="8"/>
  <c r="CA191" i="8"/>
  <c r="CA192" i="8"/>
  <c r="CA177" i="8"/>
  <c r="CA185" i="8"/>
  <c r="CA210" i="8"/>
  <c r="CA212" i="8"/>
  <c r="CA219" i="8"/>
  <c r="CA221" i="8"/>
  <c r="CA220" i="8"/>
  <c r="CA215" i="8"/>
  <c r="CA229" i="8"/>
  <c r="CA227" i="8"/>
  <c r="CA267" i="8"/>
  <c r="CA261" i="8"/>
  <c r="CA269" i="8"/>
  <c r="CA270" i="8"/>
  <c r="CA276" i="8"/>
  <c r="CA263" i="8"/>
  <c r="CA290" i="8"/>
  <c r="CA300" i="8"/>
  <c r="CA305" i="8"/>
  <c r="CA308" i="8"/>
  <c r="CA348" i="8"/>
  <c r="CA326" i="8"/>
  <c r="CA311" i="8"/>
  <c r="CA318" i="8"/>
  <c r="CA328" i="8"/>
  <c r="CA332" i="8"/>
  <c r="CA342" i="8"/>
  <c r="CA331" i="8"/>
  <c r="CA345" i="8"/>
  <c r="CA351" i="8"/>
  <c r="CA353" i="8"/>
  <c r="CA360" i="8"/>
  <c r="CA378" i="8"/>
  <c r="CA376" i="8"/>
  <c r="CA381" i="8"/>
  <c r="CA393" i="8"/>
  <c r="CA411" i="8"/>
  <c r="CA405" i="8"/>
  <c r="CA416" i="8"/>
  <c r="CA428" i="8"/>
  <c r="CA435" i="8"/>
  <c r="CA432" i="8"/>
  <c r="CA415" i="8"/>
  <c r="CA437" i="8"/>
  <c r="CA438" i="8"/>
  <c r="CA451" i="8"/>
  <c r="CA446" i="8"/>
  <c r="CA447" i="8"/>
  <c r="CA468" i="8"/>
  <c r="CA466" i="8"/>
  <c r="CA483" i="8"/>
  <c r="CA476" i="8"/>
  <c r="CA489" i="8"/>
  <c r="CA498" i="8"/>
  <c r="CA493" i="8"/>
  <c r="CA497" i="8"/>
  <c r="CA514" i="8"/>
  <c r="CA545" i="8"/>
  <c r="CA544" i="8"/>
  <c r="CA549" i="8"/>
  <c r="CA559" i="8"/>
  <c r="CA3" i="8"/>
  <c r="CA5" i="8"/>
  <c r="CA47" i="8"/>
  <c r="CA90" i="8"/>
  <c r="CA95" i="8"/>
  <c r="CA121" i="8"/>
  <c r="CA122" i="8"/>
  <c r="CA145" i="8"/>
  <c r="CA169" i="8"/>
  <c r="CA162" i="8"/>
  <c r="CA186" i="8"/>
  <c r="CA202" i="8"/>
  <c r="CA203" i="8"/>
  <c r="CA222" i="8"/>
  <c r="CA236" i="8"/>
  <c r="CA255" i="8"/>
  <c r="CA299" i="8"/>
  <c r="CA316" i="8"/>
  <c r="CA335" i="8"/>
  <c r="CA336" i="8"/>
  <c r="CA339" i="8"/>
  <c r="CA357" i="8"/>
  <c r="CA356" i="8"/>
  <c r="CA366" i="8"/>
  <c r="CA369" i="8"/>
  <c r="CA367" i="8"/>
  <c r="CA363" i="8"/>
  <c r="CA372" i="8"/>
  <c r="CA385" i="8"/>
  <c r="CA391" i="8"/>
  <c r="CA390" i="8"/>
  <c r="CA404" i="8"/>
  <c r="CA421" i="8"/>
  <c r="CA422" i="8"/>
  <c r="CA412" i="8"/>
  <c r="CA440" i="8"/>
  <c r="CA460" i="8"/>
  <c r="CA448" i="8"/>
  <c r="CA449" i="8"/>
  <c r="CA445" i="8"/>
  <c r="CA461" i="8"/>
  <c r="CA459" i="8"/>
  <c r="CA450" i="8"/>
  <c r="CA467" i="8"/>
  <c r="CA470" i="8"/>
  <c r="CA465" i="8"/>
  <c r="CA464" i="8"/>
  <c r="CA472" i="8"/>
  <c r="CA477" i="8"/>
  <c r="CA478" i="8"/>
  <c r="CA481" i="8"/>
  <c r="CA484" i="8"/>
  <c r="CA482" i="8"/>
  <c r="CA479" i="8"/>
  <c r="CA486" i="8"/>
  <c r="CA487" i="8"/>
  <c r="CA488" i="8"/>
  <c r="CA490" i="8"/>
  <c r="CA500" i="8"/>
  <c r="CA509" i="8"/>
  <c r="CA508" i="8"/>
  <c r="CA513" i="8"/>
  <c r="CA515" i="8"/>
  <c r="CA516" i="8"/>
  <c r="CA30" i="8"/>
  <c r="CE26" i="7"/>
  <c r="CE45" i="7"/>
  <c r="AA27" i="7"/>
  <c r="CE39" i="7"/>
  <c r="BY562" i="8"/>
  <c r="CA228" i="8"/>
  <c r="CA249" i="8"/>
  <c r="CA354" i="8"/>
  <c r="CA425" i="8"/>
  <c r="CA414" i="8"/>
  <c r="CA429" i="8"/>
  <c r="CE33" i="7"/>
  <c r="CE9" i="7"/>
  <c r="CE43" i="7"/>
  <c r="CE24" i="7"/>
  <c r="AA26" i="7"/>
  <c r="CA523" i="8"/>
  <c r="CA536" i="8"/>
  <c r="CA548" i="8"/>
  <c r="CA554" i="8"/>
  <c r="CA88" i="8"/>
  <c r="W558" i="8"/>
  <c r="W548" i="8"/>
  <c r="W536" i="8"/>
  <c r="W537" i="8"/>
  <c r="W523" i="8"/>
  <c r="W516" i="8"/>
  <c r="W508" i="8"/>
  <c r="W494" i="8"/>
  <c r="W500" i="8"/>
  <c r="W484" i="8"/>
  <c r="X484" i="8"/>
  <c r="W465" i="8"/>
  <c r="X465" i="8"/>
  <c r="W458" i="8"/>
  <c r="X458" i="8"/>
  <c r="W437" i="8"/>
  <c r="X437" i="8"/>
  <c r="W419" i="8"/>
  <c r="X419" i="8"/>
  <c r="W400" i="8"/>
  <c r="X400" i="8"/>
  <c r="W393" i="8"/>
  <c r="X393" i="8"/>
  <c r="W371" i="8"/>
  <c r="X371" i="8"/>
  <c r="W355" i="8"/>
  <c r="X355" i="8"/>
  <c r="W560" i="8"/>
  <c r="W553" i="8"/>
  <c r="W544" i="8"/>
  <c r="W540" i="8"/>
  <c r="W531" i="8"/>
  <c r="W517" i="8"/>
  <c r="W513" i="8"/>
  <c r="W493" i="8"/>
  <c r="W498" i="8"/>
  <c r="W486" i="8"/>
  <c r="X486" i="8"/>
  <c r="W468" i="8"/>
  <c r="X468" i="8"/>
  <c r="W447" i="8"/>
  <c r="X447" i="8"/>
  <c r="W436" i="8"/>
  <c r="X436" i="8"/>
  <c r="W417" i="8"/>
  <c r="X417" i="8"/>
  <c r="W404" i="8"/>
  <c r="X404" i="8"/>
  <c r="W384" i="8"/>
  <c r="X384" i="8"/>
  <c r="W360" i="8"/>
  <c r="X360" i="8"/>
  <c r="W343" i="8"/>
  <c r="X343" i="8"/>
  <c r="W489" i="8"/>
  <c r="W478" i="8"/>
  <c r="W472" i="8"/>
  <c r="W457" i="8"/>
  <c r="W463" i="8"/>
  <c r="W446" i="8"/>
  <c r="W422" i="8"/>
  <c r="W429" i="8"/>
  <c r="W427" i="8"/>
  <c r="W433" i="8"/>
  <c r="W402" i="8"/>
  <c r="W410" i="8"/>
  <c r="W392" i="8"/>
  <c r="W381" i="8"/>
  <c r="W367" i="8"/>
  <c r="W362" i="8"/>
  <c r="W364" i="8"/>
  <c r="W353" i="8"/>
  <c r="W334" i="8"/>
  <c r="CA12" i="8"/>
  <c r="W5" i="8"/>
  <c r="CA15" i="8"/>
  <c r="W12" i="8"/>
  <c r="CA20" i="8"/>
  <c r="W15" i="8"/>
  <c r="CA27" i="8"/>
  <c r="W21" i="8"/>
  <c r="CA53" i="8"/>
  <c r="W45" i="8"/>
  <c r="CA56" i="8"/>
  <c r="W51" i="8"/>
  <c r="CA84" i="8"/>
  <c r="W67" i="8"/>
  <c r="CA102" i="8"/>
  <c r="W89" i="8"/>
  <c r="CA110" i="8"/>
  <c r="W95" i="8"/>
  <c r="CA98" i="8"/>
  <c r="W102" i="8"/>
  <c r="CA132" i="8"/>
  <c r="W117" i="8"/>
  <c r="CA152" i="8"/>
  <c r="W140" i="8"/>
  <c r="CA198" i="8"/>
  <c r="W142" i="8"/>
  <c r="CA173" i="8"/>
  <c r="W161" i="8"/>
  <c r="CA201" i="8"/>
  <c r="W165" i="8"/>
  <c r="CA184" i="8"/>
  <c r="W155" i="8"/>
  <c r="CA197" i="8"/>
  <c r="W179" i="8"/>
  <c r="CA216" i="8"/>
  <c r="W182" i="8"/>
  <c r="CA217" i="8"/>
  <c r="W176" i="8"/>
  <c r="CA214" i="8"/>
  <c r="W183" i="8"/>
  <c r="CA230" i="8"/>
  <c r="W211" i="8"/>
  <c r="CA241" i="8"/>
  <c r="W197" i="8"/>
  <c r="CA286" i="8"/>
  <c r="W225" i="8"/>
  <c r="CA304" i="8"/>
  <c r="W287" i="8"/>
  <c r="CA379" i="8"/>
  <c r="W307" i="8"/>
  <c r="CA370" i="8"/>
  <c r="W340" i="8"/>
  <c r="CA383" i="8"/>
  <c r="W321" i="8"/>
  <c r="CA410" i="8"/>
  <c r="W328" i="8"/>
  <c r="W320" i="8"/>
  <c r="X320" i="8"/>
  <c r="W303" i="8"/>
  <c r="X303" i="8"/>
  <c r="W333" i="8"/>
  <c r="X333" i="8"/>
  <c r="W2" i="8"/>
  <c r="W559" i="8"/>
  <c r="W555" i="8"/>
  <c r="W550" i="8"/>
  <c r="W547" i="8"/>
  <c r="W545" i="8"/>
  <c r="W532" i="8"/>
  <c r="W534" i="8"/>
  <c r="W535" i="8"/>
  <c r="W539" i="8"/>
  <c r="W526" i="8"/>
  <c r="W527" i="8"/>
  <c r="W528" i="8"/>
  <c r="W529" i="8"/>
  <c r="W524" i="8"/>
  <c r="W522" i="8"/>
  <c r="W518" i="8"/>
  <c r="W519" i="8"/>
  <c r="W514" i="8"/>
  <c r="W512" i="8"/>
  <c r="W506" i="8"/>
  <c r="W497" i="8"/>
  <c r="W507" i="8"/>
  <c r="W510" i="8"/>
  <c r="W499" i="8"/>
  <c r="W502" i="8"/>
  <c r="W495" i="8"/>
  <c r="W501" i="8"/>
  <c r="W503" i="8"/>
  <c r="W490" i="8"/>
  <c r="W488" i="8"/>
  <c r="W492" i="8"/>
  <c r="W479" i="8"/>
  <c r="W476" i="8"/>
  <c r="W480" i="8"/>
  <c r="W474" i="8"/>
  <c r="W477" i="8"/>
  <c r="W485" i="8"/>
  <c r="W475" i="8"/>
  <c r="W473" i="8"/>
  <c r="W466" i="8"/>
  <c r="W471" i="8"/>
  <c r="W470" i="8"/>
  <c r="W467" i="8"/>
  <c r="W454" i="8"/>
  <c r="W456" i="8"/>
  <c r="W453" i="8"/>
  <c r="W459" i="8"/>
  <c r="W461" i="8"/>
  <c r="W445" i="8"/>
  <c r="W449" i="8"/>
  <c r="W448" i="8"/>
  <c r="W444" i="8"/>
  <c r="W451" i="8"/>
  <c r="W440" i="8"/>
  <c r="W442" i="8"/>
  <c r="W441" i="8"/>
  <c r="W431" i="8"/>
  <c r="W432" i="8"/>
  <c r="W439" i="8"/>
  <c r="W435" i="8"/>
  <c r="W434" i="8"/>
  <c r="W420" i="8"/>
  <c r="W414" i="8"/>
  <c r="W413" i="8"/>
  <c r="W425" i="8"/>
  <c r="W418" i="8"/>
  <c r="W424" i="8"/>
  <c r="W443" i="8"/>
  <c r="W416" i="8"/>
  <c r="W403" i="8"/>
  <c r="W405" i="8"/>
  <c r="W395" i="8"/>
  <c r="W401" i="8"/>
  <c r="W411" i="8"/>
  <c r="W407" i="8"/>
  <c r="W398" i="8"/>
  <c r="W397" i="8"/>
  <c r="W387" i="8"/>
  <c r="W394" i="8"/>
  <c r="W383" i="8"/>
  <c r="W390" i="8"/>
  <c r="W391" i="8"/>
  <c r="W385" i="8"/>
  <c r="W386" i="8"/>
  <c r="W372" i="8"/>
  <c r="W380" i="8"/>
  <c r="W377" i="8"/>
  <c r="W370" i="8"/>
  <c r="W375" i="8"/>
  <c r="W379" i="8"/>
  <c r="W369" i="8"/>
  <c r="W361" i="8"/>
  <c r="W366" i="8"/>
  <c r="W368" i="8"/>
  <c r="W373" i="8"/>
  <c r="W359" i="8"/>
  <c r="W357" i="8"/>
  <c r="W351" i="8"/>
  <c r="W339" i="8"/>
  <c r="W345" i="8"/>
  <c r="W336" i="8"/>
  <c r="W331" i="8"/>
  <c r="W342" i="8"/>
  <c r="W329" i="8"/>
  <c r="W341" i="8"/>
  <c r="W313" i="8"/>
  <c r="W349" i="8"/>
  <c r="W312" i="8"/>
  <c r="W301" i="8"/>
  <c r="W290" i="8"/>
  <c r="W258" i="8"/>
  <c r="W277" i="8"/>
  <c r="W262" i="8"/>
  <c r="W250" i="8"/>
  <c r="W245" i="8"/>
  <c r="W249" i="8"/>
  <c r="W229" i="8"/>
  <c r="W230" i="8"/>
  <c r="W217" i="8"/>
  <c r="W210" i="8"/>
  <c r="W206" i="8"/>
  <c r="W186" i="8"/>
  <c r="W201" i="8"/>
  <c r="W180" i="8"/>
  <c r="W168" i="8"/>
  <c r="W163" i="8"/>
  <c r="W157" i="8"/>
  <c r="W137" i="8"/>
  <c r="W147" i="8"/>
  <c r="W130" i="8"/>
  <c r="W124" i="8"/>
  <c r="W116" i="8"/>
  <c r="W97" i="8"/>
  <c r="W100" i="8"/>
  <c r="W77" i="8"/>
  <c r="W84" i="8"/>
  <c r="W70" i="8"/>
  <c r="W75" i="8"/>
  <c r="W55" i="8"/>
  <c r="W49" i="8"/>
  <c r="W36" i="8"/>
  <c r="W38" i="8"/>
  <c r="W22" i="8"/>
  <c r="W16" i="8"/>
  <c r="W8" i="8"/>
  <c r="CA26" i="8"/>
  <c r="W23" i="8"/>
  <c r="CA37" i="8"/>
  <c r="W25" i="8"/>
  <c r="CA29" i="8"/>
  <c r="W41" i="8"/>
  <c r="CA36" i="8"/>
  <c r="W28" i="8"/>
  <c r="CA44" i="8"/>
  <c r="W30" i="8"/>
  <c r="CA48" i="8"/>
  <c r="W42" i="8"/>
  <c r="CA92" i="8"/>
  <c r="W53" i="8"/>
  <c r="CA71" i="8"/>
  <c r="W56" i="8"/>
  <c r="CA67" i="8"/>
  <c r="W92" i="8"/>
  <c r="CA78" i="8"/>
  <c r="W71" i="8"/>
  <c r="CA86" i="8"/>
  <c r="W85" i="8"/>
  <c r="CA80" i="8"/>
  <c r="W68" i="8"/>
  <c r="CA109" i="8"/>
  <c r="W65" i="8"/>
  <c r="CA115" i="8"/>
  <c r="W80" i="8"/>
  <c r="CA119" i="8"/>
  <c r="W109" i="8"/>
  <c r="CA125" i="8"/>
  <c r="W115" i="8"/>
  <c r="CA123" i="8"/>
  <c r="W110" i="8"/>
  <c r="CA139" i="8"/>
  <c r="W118" i="8"/>
  <c r="CA140" i="8"/>
  <c r="W127" i="8"/>
  <c r="CA142" i="8"/>
  <c r="W133" i="8"/>
  <c r="CA180" i="8"/>
  <c r="W149" i="8"/>
  <c r="CA193" i="8"/>
  <c r="W160" i="8"/>
  <c r="CA199" i="8"/>
  <c r="W195" i="8"/>
  <c r="CA223" i="8"/>
  <c r="W202" i="8"/>
  <c r="CA245" i="8"/>
  <c r="W204" i="8"/>
  <c r="CA239" i="8"/>
  <c r="W212" i="8"/>
  <c r="CA274" i="8"/>
  <c r="W219" i="8"/>
  <c r="CA262" i="8"/>
  <c r="W221" i="8"/>
  <c r="CA277" i="8"/>
  <c r="W215" i="8"/>
  <c r="CA283" i="8"/>
  <c r="W227" i="8"/>
  <c r="CA258" i="8"/>
  <c r="W242" i="8"/>
  <c r="CA264" i="8"/>
  <c r="W240" i="8"/>
  <c r="CA327" i="8"/>
  <c r="W263" i="8"/>
  <c r="CA329" i="8"/>
  <c r="W257" i="8"/>
  <c r="CA333" i="8"/>
  <c r="W281" i="8"/>
  <c r="CA320" i="8"/>
  <c r="W289" i="8"/>
  <c r="CA322" i="8"/>
  <c r="W302" i="8"/>
  <c r="CA364" i="8"/>
  <c r="W296" i="8"/>
  <c r="CA380" i="8"/>
  <c r="W309" i="8"/>
  <c r="CA387" i="8"/>
  <c r="W317" i="8"/>
  <c r="CA398" i="8"/>
  <c r="W314" i="8"/>
  <c r="CA138" i="8"/>
  <c r="CA158" i="8"/>
  <c r="CA163" i="8"/>
  <c r="CA291" i="8"/>
  <c r="CA297" i="8"/>
  <c r="CA306" i="8"/>
  <c r="CA337" i="8"/>
  <c r="CA325" i="8"/>
  <c r="CA310" i="8"/>
  <c r="BY564" i="8"/>
  <c r="X559" i="8"/>
  <c r="W556" i="8"/>
  <c r="X555" i="8"/>
  <c r="W551" i="8"/>
  <c r="X550" i="8"/>
  <c r="W549" i="8"/>
  <c r="X547" i="8"/>
  <c r="W543" i="8"/>
  <c r="X545" i="8"/>
  <c r="W542" i="8"/>
  <c r="X532" i="8"/>
  <c r="W538" i="8"/>
  <c r="X535" i="8"/>
  <c r="W533" i="8"/>
  <c r="X526" i="8"/>
  <c r="W530" i="8"/>
  <c r="X528" i="8"/>
  <c r="W525" i="8"/>
  <c r="X524" i="8"/>
  <c r="W520" i="8"/>
  <c r="X518" i="8"/>
  <c r="W521" i="8"/>
  <c r="X514" i="8"/>
  <c r="W515" i="8"/>
  <c r="W511" i="8"/>
  <c r="X506" i="8"/>
  <c r="W496" i="8"/>
  <c r="W505" i="8"/>
  <c r="X499" i="8"/>
  <c r="W504" i="8"/>
  <c r="W509" i="8"/>
  <c r="X503" i="8"/>
  <c r="W491" i="8"/>
  <c r="W487" i="8"/>
  <c r="X479" i="8"/>
  <c r="W482" i="8"/>
  <c r="W481" i="8"/>
  <c r="X477" i="8"/>
  <c r="W483" i="8"/>
  <c r="W464" i="8"/>
  <c r="X466" i="8"/>
  <c r="W469" i="8"/>
  <c r="W450" i="8"/>
  <c r="X454" i="8"/>
  <c r="W462" i="8"/>
  <c r="W452" i="8"/>
  <c r="X461" i="8"/>
  <c r="W460" i="8"/>
  <c r="W455" i="8"/>
  <c r="X444" i="8"/>
  <c r="W412" i="8"/>
  <c r="W438" i="8"/>
  <c r="X441" i="8"/>
  <c r="W415" i="8"/>
  <c r="X432" i="8"/>
  <c r="W421" i="8"/>
  <c r="X435" i="8"/>
  <c r="W428" i="8"/>
  <c r="X420" i="8"/>
  <c r="W426" i="8"/>
  <c r="X413" i="8"/>
  <c r="W430" i="8"/>
  <c r="X418" i="8"/>
  <c r="W423" i="8"/>
  <c r="X443" i="8"/>
  <c r="W406" i="8"/>
  <c r="X403" i="8"/>
  <c r="W408" i="8"/>
  <c r="X395" i="8"/>
  <c r="W409" i="8"/>
  <c r="X411" i="8"/>
  <c r="W399" i="8"/>
  <c r="X398" i="8"/>
  <c r="W396" i="8"/>
  <c r="X387" i="8"/>
  <c r="W389" i="8"/>
  <c r="X383" i="8"/>
  <c r="W388" i="8"/>
  <c r="X391" i="8"/>
  <c r="W382" i="8"/>
  <c r="X386" i="8"/>
  <c r="W363" i="8"/>
  <c r="X380" i="8"/>
  <c r="W376" i="8"/>
  <c r="X370" i="8"/>
  <c r="W378" i="8"/>
  <c r="X379" i="8"/>
  <c r="W374" i="8"/>
  <c r="X361" i="8"/>
  <c r="W365" i="8"/>
  <c r="X368" i="8"/>
  <c r="W358" i="8"/>
  <c r="X359" i="8"/>
  <c r="W356" i="8"/>
  <c r="X357" i="8"/>
  <c r="W352" i="8"/>
  <c r="X339" i="8"/>
  <c r="W322" i="8"/>
  <c r="X345" i="8"/>
  <c r="W323" i="8"/>
  <c r="W319" i="8"/>
  <c r="W332" i="8"/>
  <c r="W338" i="8"/>
  <c r="W350" i="8"/>
  <c r="W324" i="8"/>
  <c r="W300" i="8"/>
  <c r="W298" i="8"/>
  <c r="W264" i="8"/>
  <c r="W283" i="8"/>
  <c r="W286" i="8"/>
  <c r="W274" i="8"/>
  <c r="W239" i="8"/>
  <c r="W241" i="8"/>
  <c r="W233" i="8"/>
  <c r="W220" i="8"/>
  <c r="W214" i="8"/>
  <c r="W216" i="8"/>
  <c r="W185" i="8"/>
  <c r="W203" i="8"/>
  <c r="W193" i="8"/>
  <c r="W173" i="8"/>
  <c r="W198" i="8"/>
  <c r="W164" i="8"/>
  <c r="W158" i="8"/>
  <c r="W146" i="8"/>
  <c r="W150" i="8"/>
  <c r="W131" i="8"/>
  <c r="W125" i="8"/>
  <c r="W99" i="8"/>
  <c r="W106" i="8"/>
  <c r="W96" i="8"/>
  <c r="W87" i="8"/>
  <c r="W86" i="8"/>
  <c r="W78" i="8"/>
  <c r="W82" i="8"/>
  <c r="W57" i="8"/>
  <c r="W52" i="8"/>
  <c r="W44" i="8"/>
  <c r="W32" i="8"/>
  <c r="W33" i="8"/>
  <c r="W19" i="8"/>
  <c r="W14" i="8"/>
  <c r="W4" i="8"/>
  <c r="W327" i="8"/>
  <c r="W304" i="8"/>
  <c r="W310" i="8"/>
  <c r="W326" i="8"/>
  <c r="W348" i="8"/>
  <c r="W308" i="8"/>
  <c r="W305" i="8"/>
  <c r="W288" i="8"/>
  <c r="W299" i="8"/>
  <c r="W293" i="8"/>
  <c r="W265" i="8"/>
  <c r="W280" i="8"/>
  <c r="W271" i="8"/>
  <c r="W284" i="8"/>
  <c r="W276" i="8"/>
  <c r="W285" i="8"/>
  <c r="W261" i="8"/>
  <c r="W273" i="8"/>
  <c r="W255" i="8"/>
  <c r="W253" i="8"/>
  <c r="W244" i="8"/>
  <c r="W238" i="8"/>
  <c r="W254" i="8"/>
  <c r="W228" i="8"/>
  <c r="W223" i="8"/>
  <c r="W236" i="8"/>
  <c r="W235" i="8"/>
  <c r="W213" i="8"/>
  <c r="W226" i="8"/>
  <c r="W205" i="8"/>
  <c r="W171" i="8"/>
  <c r="W200" i="8"/>
  <c r="W178" i="8"/>
  <c r="W208" i="8"/>
  <c r="W190" i="8"/>
  <c r="W209" i="8"/>
  <c r="W191" i="8"/>
  <c r="W174" i="8"/>
  <c r="W188" i="8"/>
  <c r="W172" i="8"/>
  <c r="W162" i="8"/>
  <c r="W167" i="8"/>
  <c r="W154" i="8"/>
  <c r="W169" i="8"/>
  <c r="W138" i="8"/>
  <c r="W143" i="8"/>
  <c r="W151" i="8"/>
  <c r="W135" i="8"/>
  <c r="W134" i="8"/>
  <c r="W126" i="8"/>
  <c r="W122" i="8"/>
  <c r="W128" i="8"/>
  <c r="W119" i="8"/>
  <c r="W98" i="8"/>
  <c r="W112" i="8"/>
  <c r="W105" i="8"/>
  <c r="W103" i="8"/>
  <c r="W113" i="8"/>
  <c r="W88" i="8"/>
  <c r="W81" i="8"/>
  <c r="W93" i="8"/>
  <c r="W91" i="8"/>
  <c r="W64" i="8"/>
  <c r="W83" i="8"/>
  <c r="W73" i="8"/>
  <c r="W72" i="8"/>
  <c r="W62" i="8"/>
  <c r="W60" i="8"/>
  <c r="W59" i="8"/>
  <c r="W50" i="8"/>
  <c r="W46" i="8"/>
  <c r="W43" i="8"/>
  <c r="W35" i="8"/>
  <c r="W29" i="8"/>
  <c r="W37" i="8"/>
  <c r="W26" i="8"/>
  <c r="W27" i="8"/>
  <c r="W20" i="8"/>
  <c r="W10" i="8"/>
  <c r="W11" i="8"/>
  <c r="W7" i="8"/>
  <c r="W3" i="8"/>
  <c r="W335" i="8"/>
  <c r="W347" i="8"/>
  <c r="W330" i="8"/>
  <c r="X329" i="8"/>
  <c r="W344" i="8"/>
  <c r="X327" i="8"/>
  <c r="W318" i="8"/>
  <c r="X304" i="8"/>
  <c r="W311" i="8"/>
  <c r="X310" i="8"/>
  <c r="W316" i="8"/>
  <c r="X326" i="8"/>
  <c r="W325" i="8"/>
  <c r="X348" i="8"/>
  <c r="W337" i="8"/>
  <c r="X308" i="8"/>
  <c r="W306" i="8"/>
  <c r="X305" i="8"/>
  <c r="W297" i="8"/>
  <c r="X288" i="8"/>
  <c r="W291" i="8"/>
  <c r="X299" i="8"/>
  <c r="W294" i="8"/>
  <c r="X293" i="8"/>
  <c r="W295" i="8"/>
  <c r="X265" i="8"/>
  <c r="W282" i="8"/>
  <c r="X280" i="8"/>
  <c r="W259" i="8"/>
  <c r="X271" i="8"/>
  <c r="W272" i="8"/>
  <c r="X284" i="8"/>
  <c r="W279" i="8"/>
  <c r="X276" i="8"/>
  <c r="W270" i="8"/>
  <c r="X285" i="8"/>
  <c r="W269" i="8"/>
  <c r="X261" i="8"/>
  <c r="W267" i="8"/>
  <c r="X273" i="8"/>
  <c r="W266" i="8"/>
  <c r="X255" i="8"/>
  <c r="W256" i="8"/>
  <c r="X253" i="8"/>
  <c r="W251" i="8"/>
  <c r="X244" i="8"/>
  <c r="W247" i="8"/>
  <c r="X238" i="8"/>
  <c r="W246" i="8"/>
  <c r="X254" i="8"/>
  <c r="W234" i="8"/>
  <c r="X228" i="8"/>
  <c r="W231" i="8"/>
  <c r="X223" i="8"/>
  <c r="W237" i="8"/>
  <c r="X236" i="8"/>
  <c r="W222" i="8"/>
  <c r="X235" i="8"/>
  <c r="W232" i="8"/>
  <c r="X213" i="8"/>
  <c r="W218" i="8"/>
  <c r="X226" i="8"/>
  <c r="W224" i="8"/>
  <c r="X205" i="8"/>
  <c r="W207" i="8"/>
  <c r="X171" i="8"/>
  <c r="W196" i="8"/>
  <c r="X200" i="8"/>
  <c r="W194" i="8"/>
  <c r="X178" i="8"/>
  <c r="W189" i="8"/>
  <c r="X208" i="8"/>
  <c r="W187" i="8"/>
  <c r="X190" i="8"/>
  <c r="W177" i="8"/>
  <c r="X209" i="8"/>
  <c r="W192" i="8"/>
  <c r="X191" i="8"/>
  <c r="W175" i="8"/>
  <c r="X174" i="8"/>
  <c r="W181" i="8"/>
  <c r="X188" i="8"/>
  <c r="W170" i="8"/>
  <c r="X172" i="8"/>
  <c r="W166" i="8"/>
  <c r="X162" i="8"/>
  <c r="W152" i="8"/>
  <c r="X167" i="8"/>
  <c r="W159" i="8"/>
  <c r="X154" i="8"/>
  <c r="W156" i="8"/>
  <c r="X169" i="8"/>
  <c r="W153" i="8"/>
  <c r="X138" i="8"/>
  <c r="W144" i="8"/>
  <c r="X143" i="8"/>
  <c r="W136" i="8"/>
  <c r="X151" i="8"/>
  <c r="W148" i="8"/>
  <c r="X135" i="8"/>
  <c r="W145" i="8"/>
  <c r="X134" i="8"/>
  <c r="W132" i="8"/>
  <c r="X126" i="8"/>
  <c r="W123" i="8"/>
  <c r="X122" i="8"/>
  <c r="W129" i="8"/>
  <c r="X128" i="8"/>
  <c r="W121" i="8"/>
  <c r="X119" i="8"/>
  <c r="W107" i="8"/>
  <c r="X98" i="8"/>
  <c r="W111" i="8"/>
  <c r="X112" i="8"/>
  <c r="W104" i="8"/>
  <c r="X105" i="8"/>
  <c r="W114" i="8"/>
  <c r="X103" i="8"/>
  <c r="W108" i="8"/>
  <c r="X113" i="8"/>
  <c r="W101" i="8"/>
  <c r="X88" i="8"/>
  <c r="W94" i="8"/>
  <c r="X81" i="8"/>
  <c r="W79" i="8"/>
  <c r="X93" i="8"/>
  <c r="W69" i="8"/>
  <c r="X91" i="8"/>
  <c r="W76" i="8"/>
  <c r="X64" i="8"/>
  <c r="W74" i="8"/>
  <c r="X83" i="8"/>
  <c r="W90" i="8"/>
  <c r="X73" i="8"/>
  <c r="W63" i="8"/>
  <c r="X72" i="8"/>
  <c r="W66" i="8"/>
  <c r="X62" i="8"/>
  <c r="W61" i="8"/>
  <c r="X60" i="8"/>
  <c r="W58" i="8"/>
  <c r="X59" i="8"/>
  <c r="W54" i="8"/>
  <c r="X50" i="8"/>
  <c r="W48" i="8"/>
  <c r="X46" i="8"/>
  <c r="W47" i="8"/>
  <c r="X43" i="8"/>
  <c r="W31" i="8"/>
  <c r="X35" i="8"/>
  <c r="W40" i="8"/>
  <c r="X29" i="8"/>
  <c r="W34" i="8"/>
  <c r="X37" i="8"/>
  <c r="W39" i="8"/>
  <c r="X26" i="8"/>
  <c r="W24" i="8"/>
  <c r="X27" i="8"/>
  <c r="W18" i="8"/>
  <c r="X20" i="8"/>
  <c r="W17" i="8"/>
  <c r="X10" i="8"/>
  <c r="W13" i="8"/>
  <c r="X11" i="8"/>
  <c r="W9" i="8"/>
  <c r="X7" i="8"/>
  <c r="W6" i="8"/>
  <c r="X3" i="8"/>
  <c r="X511" i="8"/>
  <c r="X507" i="8"/>
  <c r="X505" i="8"/>
  <c r="X495" i="8"/>
  <c r="X509" i="8"/>
  <c r="X488" i="8"/>
  <c r="X487" i="8"/>
  <c r="X480" i="8"/>
  <c r="X481" i="8"/>
  <c r="X475" i="8"/>
  <c r="X464" i="8"/>
  <c r="X470" i="8"/>
  <c r="X450" i="8"/>
  <c r="X453" i="8"/>
  <c r="X452" i="8"/>
  <c r="X449" i="8"/>
  <c r="X455" i="8"/>
  <c r="X440" i="8"/>
  <c r="X438" i="8"/>
  <c r="CE38" i="7"/>
  <c r="CE18" i="7"/>
  <c r="CE42" i="7"/>
  <c r="CE22" i="7"/>
  <c r="AA22" i="7"/>
  <c r="AA18" i="7"/>
  <c r="AA43" i="7"/>
  <c r="AB22" i="7"/>
  <c r="AA15" i="7"/>
  <c r="CE16" i="7"/>
  <c r="CE2" i="7"/>
  <c r="CE32" i="7"/>
  <c r="AA16" i="7"/>
  <c r="CE17" i="7"/>
  <c r="CE7" i="7"/>
  <c r="CE10" i="7"/>
  <c r="CE37" i="7"/>
  <c r="AA37" i="7"/>
  <c r="CE12" i="7"/>
  <c r="CE13" i="7"/>
  <c r="AA2" i="7"/>
  <c r="AA32" i="7"/>
  <c r="AA7" i="7"/>
  <c r="AA10" i="7"/>
  <c r="AA13" i="7"/>
  <c r="CE14" i="7"/>
  <c r="AA14" i="7"/>
  <c r="CE15" i="7"/>
  <c r="AA17" i="7"/>
  <c r="CE21" i="7"/>
  <c r="AA21" i="7"/>
  <c r="AA25" i="7"/>
  <c r="CE30" i="7"/>
  <c r="AA33" i="7"/>
  <c r="AA9" i="7"/>
  <c r="AA38" i="7"/>
  <c r="AA12" i="7"/>
  <c r="AA42" i="7"/>
  <c r="AA24" i="7"/>
  <c r="CE25" i="7"/>
  <c r="BY15" i="7"/>
  <c r="BY25" i="7"/>
  <c r="AA29" i="7"/>
  <c r="AA45" i="7"/>
  <c r="AA30" i="7"/>
  <c r="AA31" i="7"/>
  <c r="V45" i="6"/>
  <c r="V304" i="6"/>
  <c r="V306" i="6"/>
  <c r="V251" i="6"/>
  <c r="V148" i="6"/>
  <c r="V444" i="6"/>
  <c r="V89" i="6"/>
  <c r="V13" i="6"/>
  <c r="V310" i="6"/>
  <c r="V440" i="6"/>
  <c r="V111" i="6"/>
  <c r="V57" i="6"/>
  <c r="V483" i="6"/>
  <c r="V336" i="6"/>
  <c r="V404" i="6"/>
  <c r="V193" i="6"/>
  <c r="V228" i="6"/>
  <c r="V237" i="6"/>
  <c r="V69" i="6"/>
  <c r="V2" i="6"/>
  <c r="V164" i="6"/>
  <c r="V224" i="6"/>
  <c r="V300" i="6"/>
  <c r="V205" i="6"/>
  <c r="V359" i="6"/>
  <c r="V258" i="6"/>
  <c r="V109" i="6"/>
  <c r="V509" i="6"/>
  <c r="V315" i="6"/>
  <c r="V105" i="6"/>
  <c r="V4" i="6"/>
  <c r="V19" i="6"/>
  <c r="V360" i="6"/>
  <c r="V291" i="6"/>
  <c r="V107" i="6"/>
  <c r="V398" i="6"/>
  <c r="V30" i="6"/>
  <c r="V138" i="6"/>
  <c r="V282" i="6"/>
  <c r="V183" i="6"/>
  <c r="V349" i="6"/>
  <c r="V252" i="6"/>
  <c r="V60" i="6"/>
  <c r="V7" i="6"/>
  <c r="V502" i="6"/>
  <c r="V288" i="6"/>
  <c r="V305" i="6"/>
  <c r="V162" i="6"/>
  <c r="V276" i="6"/>
  <c r="V196" i="6"/>
  <c r="V434" i="6"/>
  <c r="V126" i="6"/>
  <c r="V110" i="6"/>
  <c r="V198" i="6"/>
  <c r="V261" i="6"/>
  <c r="V206" i="6"/>
  <c r="V149" i="6"/>
  <c r="V426" i="6"/>
  <c r="V289" i="6"/>
  <c r="V77" i="6"/>
  <c r="V388" i="6"/>
  <c r="V376" i="6"/>
  <c r="V343" i="6"/>
  <c r="V234" i="6"/>
  <c r="V40" i="6"/>
  <c r="V283" i="6"/>
  <c r="V67" i="6"/>
  <c r="V133" i="6"/>
  <c r="V68" i="6"/>
  <c r="V457" i="6"/>
  <c r="V294" i="6"/>
  <c r="V85" i="6"/>
  <c r="V199" i="6"/>
  <c r="V66" i="6"/>
  <c r="V186" i="6"/>
  <c r="V63" i="6"/>
  <c r="V378" i="6"/>
  <c r="V416" i="6"/>
  <c r="V472" i="6"/>
  <c r="V364" i="6"/>
  <c r="V190" i="6"/>
  <c r="V86" i="6"/>
  <c r="V312" i="6"/>
  <c r="V382" i="6"/>
  <c r="V267" i="6"/>
  <c r="V361" i="6"/>
  <c r="V95" i="6"/>
  <c r="V393" i="6"/>
  <c r="V385" i="6"/>
  <c r="V155" i="6"/>
  <c r="V335" i="6"/>
  <c r="V168" i="6"/>
  <c r="V244" i="6"/>
  <c r="V530" i="6"/>
  <c r="V558" i="6"/>
  <c r="V334" i="6"/>
  <c r="V431" i="6"/>
  <c r="V55" i="6"/>
  <c r="V176" i="6"/>
  <c r="V207" i="6"/>
  <c r="V221" i="6"/>
  <c r="V116" i="6"/>
  <c r="V557" i="6"/>
  <c r="V292" i="6"/>
  <c r="V542" i="6"/>
  <c r="V386" i="6"/>
  <c r="V225" i="6"/>
  <c r="V354" i="6"/>
  <c r="V43" i="6"/>
  <c r="V106" i="6"/>
  <c r="V72" i="6"/>
  <c r="V421" i="6"/>
  <c r="V407" i="6"/>
  <c r="V524" i="6"/>
  <c r="V104" i="6"/>
  <c r="V293" i="6"/>
  <c r="V52" i="6"/>
  <c r="V517" i="6"/>
  <c r="V117" i="6"/>
  <c r="V44" i="6"/>
  <c r="V14" i="6"/>
  <c r="V64" i="6"/>
  <c r="V165" i="6"/>
  <c r="V21" i="6"/>
  <c r="V553" i="6"/>
  <c r="V551" i="6"/>
  <c r="V541" i="6"/>
  <c r="V28" i="6"/>
  <c r="V169" i="6"/>
  <c r="V507" i="6"/>
  <c r="V132" i="6"/>
  <c r="V319" i="6"/>
  <c r="V547" i="6"/>
  <c r="V415" i="6"/>
  <c r="V546" i="6"/>
  <c r="V320" i="6"/>
  <c r="V277" i="6"/>
  <c r="V94" i="6"/>
  <c r="V433" i="6"/>
  <c r="V486" i="6"/>
  <c r="V268" i="6"/>
  <c r="V269" i="6"/>
  <c r="V160" i="6"/>
  <c r="V499" i="6"/>
  <c r="V127" i="6"/>
  <c r="V226" i="6"/>
  <c r="V182" i="6"/>
  <c r="V163" i="6"/>
  <c r="V22" i="6"/>
  <c r="V136" i="6"/>
  <c r="V410" i="6"/>
  <c r="V348" i="6"/>
  <c r="V131" i="6"/>
  <c r="V256" i="6"/>
  <c r="V346" i="6"/>
  <c r="V36" i="6"/>
  <c r="V272" i="6"/>
  <c r="V129" i="6"/>
  <c r="V49" i="6"/>
  <c r="V482" i="6"/>
  <c r="V122" i="6"/>
  <c r="V552" i="6"/>
  <c r="V437" i="6"/>
  <c r="V316" i="6"/>
  <c r="V93" i="6"/>
  <c r="V314" i="6"/>
  <c r="V158" i="6"/>
  <c r="V508" i="6"/>
  <c r="V123" i="6"/>
  <c r="V527" i="6"/>
  <c r="V363" i="6"/>
  <c r="V332" i="6"/>
  <c r="V212" i="6"/>
  <c r="V140" i="6"/>
  <c r="V62" i="6"/>
  <c r="V229" i="6"/>
  <c r="V540" i="6"/>
  <c r="V219" i="6"/>
  <c r="V302" i="6"/>
  <c r="V400" i="6"/>
  <c r="V23" i="6"/>
  <c r="V414" i="6"/>
  <c r="V61" i="6"/>
  <c r="V197" i="6"/>
  <c r="V156" i="6"/>
  <c r="V58" i="6"/>
  <c r="V429" i="6"/>
  <c r="V479" i="6"/>
  <c r="V103" i="6"/>
  <c r="V152" i="6"/>
  <c r="V16" i="6"/>
  <c r="V352" i="6"/>
  <c r="V411" i="6"/>
  <c r="V275" i="6"/>
  <c r="V65" i="6"/>
  <c r="V523" i="6"/>
  <c r="V257" i="6"/>
  <c r="V217" i="6"/>
  <c r="V91" i="6"/>
  <c r="V475" i="6"/>
  <c r="V37" i="6"/>
  <c r="V141" i="6"/>
  <c r="V285" i="6"/>
  <c r="V357" i="6"/>
  <c r="V150" i="6"/>
  <c r="V307" i="6"/>
  <c r="V419" i="6"/>
  <c r="V424" i="6"/>
  <c r="V443" i="6"/>
  <c r="V15" i="6"/>
  <c r="V379" i="6"/>
  <c r="V350" i="6"/>
  <c r="V194" i="6"/>
  <c r="V281" i="6"/>
  <c r="V245" i="6"/>
  <c r="V365" i="6"/>
  <c r="V387" i="6"/>
  <c r="V232" i="6"/>
  <c r="V115" i="6"/>
  <c r="V78" i="6"/>
  <c r="V428" i="6"/>
  <c r="V71" i="6"/>
  <c r="V238" i="6"/>
  <c r="V112" i="6"/>
  <c r="V243" i="6"/>
  <c r="V528" i="6"/>
  <c r="V179" i="6"/>
  <c r="V372" i="6"/>
  <c r="V195" i="6"/>
  <c r="V266" i="6"/>
  <c r="V331" i="6"/>
  <c r="V73" i="6"/>
  <c r="V355" i="6"/>
  <c r="V143" i="6"/>
  <c r="V260" i="6"/>
  <c r="V397" i="6"/>
  <c r="V184" i="6"/>
  <c r="V247" i="6"/>
  <c r="V53" i="6"/>
  <c r="V200" i="6"/>
  <c r="V311" i="6"/>
  <c r="V477" i="6"/>
  <c r="V377" i="6"/>
  <c r="V353" i="6"/>
  <c r="V529" i="6"/>
  <c r="V47" i="6"/>
  <c r="V177" i="6"/>
  <c r="V130" i="6"/>
  <c r="V259" i="6"/>
  <c r="V368" i="6"/>
  <c r="V48" i="6"/>
  <c r="V88" i="6"/>
  <c r="V401" i="6"/>
  <c r="V358" i="6"/>
  <c r="V297" i="6"/>
  <c r="V8" i="6"/>
  <c r="V432" i="6"/>
  <c r="V31" i="6"/>
  <c r="V399" i="6"/>
  <c r="V273" i="6"/>
  <c r="V83" i="6"/>
  <c r="V327" i="6"/>
  <c r="V487" i="6"/>
  <c r="V406" i="6"/>
  <c r="V222" i="6"/>
  <c r="V471" i="6"/>
  <c r="V203" i="6"/>
  <c r="V513" i="6"/>
  <c r="V108" i="6"/>
  <c r="V270" i="6"/>
  <c r="V466" i="6"/>
  <c r="V227" i="6"/>
  <c r="V469" i="6"/>
  <c r="V26" i="6"/>
  <c r="V459" i="6"/>
  <c r="V338" i="6"/>
  <c r="V119" i="6"/>
  <c r="V173" i="6"/>
  <c r="V145" i="6"/>
  <c r="V512" i="6"/>
  <c r="V501" i="6"/>
  <c r="V333" i="6"/>
  <c r="V263" i="6"/>
  <c r="V496" i="6"/>
  <c r="V214" i="6"/>
  <c r="V236" i="6"/>
  <c r="V373" i="6"/>
  <c r="V239" i="6"/>
  <c r="V101" i="6"/>
  <c r="V478" i="6"/>
  <c r="V488" i="6"/>
  <c r="V344" i="6"/>
  <c r="V515" i="6"/>
  <c r="V402" i="6"/>
  <c r="V248" i="6"/>
  <c r="V298" i="6"/>
  <c r="V295" i="6"/>
  <c r="V328" i="6"/>
  <c r="V418" i="6"/>
  <c r="V473" i="6"/>
  <c r="V420" i="6"/>
  <c r="V166" i="6"/>
  <c r="V201" i="6"/>
  <c r="V249" i="6"/>
  <c r="V441" i="6"/>
  <c r="V202" i="6"/>
  <c r="V556" i="6"/>
  <c r="V500" i="6"/>
  <c r="V218" i="6"/>
  <c r="V278" i="6"/>
  <c r="V124" i="6"/>
  <c r="V521" i="6"/>
  <c r="V100" i="6"/>
  <c r="V409" i="6"/>
  <c r="V451" i="6"/>
  <c r="V170" i="6"/>
  <c r="V253" i="6"/>
  <c r="V468" i="6"/>
  <c r="V425" i="6"/>
  <c r="V241" i="6"/>
  <c r="V448" i="6"/>
  <c r="V81" i="6"/>
  <c r="V484" i="6"/>
  <c r="V41" i="6"/>
  <c r="V34" i="6"/>
  <c r="V321" i="6"/>
  <c r="V503" i="6"/>
  <c r="V389" i="6"/>
  <c r="V395" i="6"/>
  <c r="V185" i="6"/>
  <c r="V463" i="6"/>
  <c r="V522" i="6"/>
  <c r="V519" i="6"/>
  <c r="V299" i="6"/>
  <c r="V323" i="6"/>
  <c r="V10" i="6"/>
  <c r="V325" i="6"/>
  <c r="V317" i="6"/>
  <c r="V303" i="6"/>
  <c r="V161" i="6"/>
  <c r="V340" i="6"/>
  <c r="V187" i="6"/>
  <c r="V543" i="6"/>
  <c r="V383" i="6"/>
  <c r="V485" i="6"/>
  <c r="V301" i="6"/>
  <c r="V279" i="6"/>
  <c r="V430" i="6"/>
  <c r="V516" i="6"/>
  <c r="V139" i="6"/>
  <c r="V220" i="6"/>
  <c r="V134" i="6"/>
  <c r="V76" i="6"/>
  <c r="V79" i="6"/>
  <c r="V175" i="6"/>
  <c r="V474" i="6"/>
  <c r="V435" i="6"/>
  <c r="V286" i="6"/>
  <c r="V465" i="6"/>
  <c r="V492" i="6"/>
  <c r="V125" i="6"/>
  <c r="V265" i="6"/>
  <c r="V520" i="6"/>
  <c r="V408" i="6"/>
  <c r="V180" i="6"/>
  <c r="V476" i="6"/>
  <c r="V181" i="6"/>
  <c r="V191" i="6"/>
  <c r="V50" i="6"/>
  <c r="V347" i="6"/>
  <c r="V32" i="6"/>
  <c r="V174" i="6"/>
  <c r="V417" i="6"/>
  <c r="V192" i="6"/>
  <c r="V204" i="6"/>
  <c r="V384" i="6"/>
  <c r="V322" i="6"/>
  <c r="V159" i="6"/>
  <c r="V341" i="6"/>
  <c r="V371" i="6"/>
  <c r="V210" i="6"/>
  <c r="V262" i="6"/>
  <c r="V438" i="6"/>
  <c r="V171" i="6"/>
  <c r="V90" i="6"/>
  <c r="V318" i="6"/>
  <c r="V254" i="6"/>
  <c r="V24" i="6"/>
  <c r="V246" i="6"/>
  <c r="V375" i="6"/>
  <c r="V452" i="6"/>
  <c r="V480" i="6"/>
  <c r="V491" i="6"/>
  <c r="V460" i="6"/>
  <c r="V80" i="6"/>
  <c r="V380" i="6"/>
  <c r="V505" i="6"/>
  <c r="V280" i="6"/>
  <c r="V230" i="6"/>
  <c r="V188" i="6"/>
  <c r="V29" i="6"/>
  <c r="V147" i="6"/>
  <c r="V12" i="6"/>
  <c r="V118" i="6"/>
  <c r="V120" i="6"/>
  <c r="V535" i="6"/>
  <c r="V494" i="6"/>
  <c r="V142" i="6"/>
  <c r="V172" i="6"/>
  <c r="V497" i="6"/>
  <c r="V113" i="6"/>
  <c r="V442" i="6"/>
  <c r="V102" i="6"/>
  <c r="V271" i="6"/>
  <c r="V514" i="6"/>
  <c r="V46" i="6"/>
  <c r="V211" i="6"/>
  <c r="V489" i="6"/>
  <c r="V548" i="6"/>
  <c r="V146" i="6"/>
  <c r="V436" i="6"/>
  <c r="V5" i="6"/>
  <c r="V422" i="6"/>
  <c r="V369" i="6"/>
  <c r="V374" i="6"/>
  <c r="V439" i="6"/>
  <c r="V74" i="6"/>
  <c r="V329" i="6"/>
  <c r="V381" i="6"/>
  <c r="V82" i="6"/>
  <c r="V366" i="6"/>
  <c r="V274" i="6"/>
  <c r="V423" i="6"/>
  <c r="V427" i="6"/>
  <c r="V38" i="6"/>
  <c r="V98" i="6"/>
  <c r="V446" i="6"/>
  <c r="V42" i="6"/>
  <c r="V453" i="6"/>
  <c r="V449" i="6"/>
  <c r="V157" i="6"/>
  <c r="V135" i="6"/>
  <c r="V461" i="6"/>
  <c r="V70" i="6"/>
  <c r="V215" i="6"/>
  <c r="V296" i="6"/>
  <c r="V445" i="6"/>
  <c r="V447" i="6"/>
  <c r="V128" i="6"/>
  <c r="V493" i="6"/>
  <c r="V6" i="6"/>
  <c r="V559" i="6"/>
  <c r="V498" i="6"/>
  <c r="V75" i="6"/>
  <c r="V351" i="6"/>
  <c r="V84" i="6"/>
  <c r="V403" i="6"/>
  <c r="V213" i="6"/>
  <c r="V3" i="6"/>
  <c r="V356" i="6"/>
  <c r="V231" i="6"/>
  <c r="V56" i="6"/>
  <c r="V539" i="6"/>
  <c r="V456" i="6"/>
  <c r="V27" i="6"/>
  <c r="V531" i="6"/>
  <c r="V345" i="6"/>
  <c r="V309" i="6"/>
  <c r="V481" i="6"/>
  <c r="V532" i="6"/>
  <c r="V189" i="6"/>
  <c r="V154" i="6"/>
  <c r="V287" i="6"/>
  <c r="V560" i="6"/>
  <c r="V11" i="6"/>
  <c r="V330" i="6"/>
  <c r="V462" i="6"/>
  <c r="V20" i="6"/>
  <c r="V290" i="6"/>
  <c r="V223" i="6"/>
  <c r="V233" i="6"/>
  <c r="V216" i="6"/>
  <c r="V467" i="6"/>
  <c r="V536" i="6"/>
  <c r="V121" i="6"/>
  <c r="V33" i="6"/>
  <c r="V342" i="6"/>
  <c r="V490" i="6"/>
  <c r="V504" i="6"/>
  <c r="V39" i="6"/>
  <c r="V240" i="6"/>
  <c r="V137" i="6"/>
  <c r="D74" i="5"/>
  <c r="V74" i="5"/>
  <c r="Y74" i="5"/>
  <c r="AG74" i="5"/>
  <c r="BO74" i="5"/>
  <c r="BP74" i="5"/>
  <c r="BV74" i="5"/>
  <c r="BZ74" i="5"/>
  <c r="CB74" i="5"/>
  <c r="D23" i="5"/>
  <c r="M23" i="5"/>
  <c r="V23" i="5"/>
  <c r="Y23" i="5"/>
  <c r="BV23" i="5" s="1"/>
  <c r="AG23" i="5"/>
  <c r="BO23" i="5"/>
  <c r="BP23" i="5"/>
  <c r="BT23" i="5"/>
  <c r="BZ23" i="5"/>
  <c r="CC23" i="5"/>
  <c r="D36" i="5"/>
  <c r="M36" i="5"/>
  <c r="V36" i="5"/>
  <c r="Y36" i="5"/>
  <c r="BV36" i="5" s="1"/>
  <c r="AG36" i="5"/>
  <c r="BO36" i="5"/>
  <c r="BP36" i="5"/>
  <c r="BT36" i="5"/>
  <c r="BZ36" i="5"/>
  <c r="CC36" i="5"/>
  <c r="D62" i="5"/>
  <c r="M62" i="5"/>
  <c r="V62" i="5"/>
  <c r="Y62" i="5"/>
  <c r="BV62" i="5" s="1"/>
  <c r="AG62" i="5"/>
  <c r="BO62" i="5"/>
  <c r="BP62" i="5"/>
  <c r="BT62" i="5"/>
  <c r="BZ62" i="5"/>
  <c r="CC62" i="5"/>
  <c r="D30" i="5"/>
  <c r="M30" i="5"/>
  <c r="V30" i="5"/>
  <c r="Y30" i="5"/>
  <c r="BV30" i="5" s="1"/>
  <c r="AG30" i="5"/>
  <c r="BO30" i="5"/>
  <c r="BP30" i="5"/>
  <c r="BT30" i="5"/>
  <c r="BZ30" i="5"/>
  <c r="CC30" i="5"/>
  <c r="D42" i="5"/>
  <c r="M42" i="5"/>
  <c r="V42" i="5"/>
  <c r="Y42" i="5"/>
  <c r="BV42" i="5" s="1"/>
  <c r="AG42" i="5"/>
  <c r="BO42" i="5"/>
  <c r="BP42" i="5"/>
  <c r="BT42" i="5"/>
  <c r="BZ42" i="5"/>
  <c r="CC42" i="5"/>
  <c r="D342" i="6"/>
  <c r="M342" i="6"/>
  <c r="Y342" i="6"/>
  <c r="BZ342" i="6" s="1"/>
  <c r="BM342" i="6"/>
  <c r="BN342" i="6"/>
  <c r="BR342" i="6"/>
  <c r="BT342" i="6"/>
  <c r="BX342" i="6"/>
  <c r="CA342" i="6"/>
  <c r="D490" i="6"/>
  <c r="M490" i="6"/>
  <c r="Y490" i="6"/>
  <c r="BT490" i="6" s="1"/>
  <c r="BN490" i="6"/>
  <c r="BR490" i="6"/>
  <c r="BX490" i="6"/>
  <c r="CA490" i="6"/>
  <c r="D504" i="6"/>
  <c r="M504" i="6"/>
  <c r="Y504" i="6"/>
  <c r="BM504" i="6"/>
  <c r="BN504" i="6"/>
  <c r="BR504" i="6"/>
  <c r="BT504" i="6"/>
  <c r="BX504" i="6"/>
  <c r="CA504" i="6"/>
  <c r="D39" i="6"/>
  <c r="M39" i="6"/>
  <c r="Y39" i="6"/>
  <c r="BT39" i="6" s="1"/>
  <c r="BN39" i="6"/>
  <c r="BR39" i="6"/>
  <c r="BX39" i="6"/>
  <c r="CA39" i="6"/>
  <c r="D240" i="6"/>
  <c r="M240" i="6"/>
  <c r="Y240" i="6"/>
  <c r="BT240" i="6" s="1"/>
  <c r="BN240" i="6"/>
  <c r="BR240" i="6"/>
  <c r="BX240" i="6"/>
  <c r="CA240" i="6"/>
  <c r="BR532" i="6"/>
  <c r="BR118" i="6"/>
  <c r="BR375" i="6"/>
  <c r="BR10" i="6"/>
  <c r="BR161" i="6"/>
  <c r="BR177" i="6"/>
  <c r="BR149" i="6"/>
  <c r="BR399" i="6"/>
  <c r="BR395" i="6"/>
  <c r="BR423" i="6"/>
  <c r="BR134" i="6"/>
  <c r="BR353" i="6"/>
  <c r="BR133" i="6"/>
  <c r="BR76" i="6"/>
  <c r="BR257" i="6"/>
  <c r="BR150" i="6"/>
  <c r="BR320" i="6"/>
  <c r="BR147" i="6"/>
  <c r="BR376" i="6"/>
  <c r="BR349" i="6"/>
  <c r="BR192" i="6"/>
  <c r="BR236" i="6"/>
  <c r="BR348" i="6"/>
  <c r="BR33" i="6"/>
  <c r="BR373" i="6"/>
  <c r="BR109" i="6"/>
  <c r="BR306" i="6"/>
  <c r="BR260" i="6"/>
  <c r="BR200" i="6"/>
  <c r="BR215" i="6"/>
  <c r="BR393" i="6"/>
  <c r="BR397" i="6"/>
  <c r="BR335" i="6"/>
  <c r="BR82" i="6"/>
  <c r="BR248" i="6"/>
  <c r="BR322" i="6"/>
  <c r="BR125" i="6"/>
  <c r="BR385" i="6"/>
  <c r="BR269" i="6"/>
  <c r="BR189" i="6"/>
  <c r="BR36" i="6"/>
  <c r="BR223" i="6"/>
  <c r="BR253" i="6"/>
  <c r="BR94" i="6"/>
  <c r="BR24" i="6"/>
  <c r="BR431" i="6"/>
  <c r="BR436" i="6"/>
  <c r="BR321" i="6"/>
  <c r="BR126" i="6"/>
  <c r="BR131" i="6"/>
  <c r="BR19" i="6"/>
  <c r="BR233" i="6"/>
  <c r="BR364" i="6"/>
  <c r="BR52" i="6"/>
  <c r="BR433" i="6"/>
  <c r="BR426" i="6"/>
  <c r="BR345" i="6"/>
  <c r="BR438" i="6"/>
  <c r="BR468" i="6"/>
  <c r="BR41" i="6"/>
  <c r="BR350" i="6"/>
  <c r="BR427" i="6"/>
  <c r="BR404" i="6"/>
  <c r="BR27" i="6"/>
  <c r="BR509" i="6"/>
  <c r="BR159" i="6"/>
  <c r="BR193" i="6"/>
  <c r="BR152" i="6"/>
  <c r="BR270" i="6"/>
  <c r="BR273" i="6"/>
  <c r="BR154" i="6"/>
  <c r="BR89" i="6"/>
  <c r="BR68" i="6"/>
  <c r="BR219" i="6"/>
  <c r="BR156" i="6"/>
  <c r="BR278" i="6"/>
  <c r="BR315" i="6"/>
  <c r="BR287" i="6"/>
  <c r="BR83" i="6"/>
  <c r="BR128" i="6"/>
  <c r="BR406" i="6"/>
  <c r="BR476" i="6"/>
  <c r="BR378" i="6"/>
  <c r="BR275" i="6"/>
  <c r="BR13" i="6"/>
  <c r="BR437" i="6"/>
  <c r="BR514" i="6"/>
  <c r="BR414" i="6"/>
  <c r="BR145" i="6"/>
  <c r="BR202" i="6"/>
  <c r="BR343" i="6"/>
  <c r="BR298" i="6"/>
  <c r="BR228" i="6"/>
  <c r="BR71" i="6"/>
  <c r="BR80" i="6"/>
  <c r="BR123" i="6"/>
  <c r="BR93" i="6"/>
  <c r="BR217" i="6"/>
  <c r="BR234" i="6"/>
  <c r="BR512" i="6"/>
  <c r="BR40" i="6"/>
  <c r="BR42" i="6"/>
  <c r="BR274" i="6"/>
  <c r="BR340" i="6"/>
  <c r="BR43" i="6"/>
  <c r="BR440" i="6"/>
  <c r="BR30" i="6"/>
  <c r="BR323" i="6"/>
  <c r="BR531" i="6"/>
  <c r="BR194" i="6"/>
  <c r="BR98" i="6"/>
  <c r="BR369" i="6"/>
  <c r="BR62" i="6"/>
  <c r="BR231" i="6"/>
  <c r="BR374" i="6"/>
  <c r="BR356" i="6"/>
  <c r="BR238" i="6"/>
  <c r="BR115" i="6"/>
  <c r="BR289" i="6"/>
  <c r="BR169" i="6"/>
  <c r="BR283" i="6"/>
  <c r="BR110" i="6"/>
  <c r="BR386" i="6"/>
  <c r="BR402" i="6"/>
  <c r="BR529" i="6"/>
  <c r="BR288" i="6"/>
  <c r="BR338" i="6"/>
  <c r="BR368" i="6"/>
  <c r="BR272" i="6"/>
  <c r="BR358" i="6"/>
  <c r="BR113" i="6"/>
  <c r="BR37" i="6"/>
  <c r="BR138" i="6"/>
  <c r="BR281" i="6"/>
  <c r="BR179" i="6"/>
  <c r="BR543" i="6"/>
  <c r="BR383" i="6"/>
  <c r="BR330" i="6"/>
  <c r="BR539" i="6"/>
  <c r="BR425" i="6"/>
  <c r="BR421" i="6"/>
  <c r="BR419" i="6"/>
  <c r="BR480" i="6"/>
  <c r="BR160" i="6"/>
  <c r="BR241" i="6"/>
  <c r="BR216" i="6"/>
  <c r="BR188" i="6"/>
  <c r="BR252" i="6"/>
  <c r="BR499" i="6"/>
  <c r="BR447" i="6"/>
  <c r="BR310" i="6"/>
  <c r="BR182" i="6"/>
  <c r="BR164" i="6"/>
  <c r="BR497" i="6"/>
  <c r="BR439" i="6"/>
  <c r="BR453" i="6"/>
  <c r="BR430" i="6"/>
  <c r="BR185" i="6"/>
  <c r="BR420" i="6"/>
  <c r="BR424" i="6"/>
  <c r="BR297" i="6"/>
  <c r="BR38" i="6"/>
  <c r="BR198" i="6"/>
  <c r="BR317" i="6"/>
  <c r="BR116" i="6"/>
  <c r="BR20" i="6"/>
  <c r="BR184" i="6"/>
  <c r="BR129" i="6"/>
  <c r="BR513" i="6"/>
  <c r="BR276" i="6"/>
  <c r="BR261" i="6"/>
  <c r="BR111" i="6"/>
  <c r="BR165" i="6"/>
  <c r="BR271" i="6"/>
  <c r="BR58" i="6"/>
  <c r="BR478" i="6"/>
  <c r="BR351" i="6"/>
  <c r="BR527" i="6"/>
  <c r="BR507" i="6"/>
  <c r="BR457" i="6"/>
  <c r="BR463" i="6"/>
  <c r="BR448" i="6"/>
  <c r="BR224" i="6"/>
  <c r="BR263" i="6"/>
  <c r="BR124" i="6"/>
  <c r="BR175" i="6"/>
  <c r="BR302" i="6"/>
  <c r="BR57" i="6"/>
  <c r="BR55" i="6"/>
  <c r="BR21" i="6"/>
  <c r="BR31" i="6"/>
  <c r="BR48" i="6"/>
  <c r="BR445" i="6"/>
  <c r="BR493" i="6"/>
  <c r="BR290" i="6"/>
  <c r="BR294" i="6"/>
  <c r="BR307" i="6"/>
  <c r="BR237" i="6"/>
  <c r="BR65" i="6"/>
  <c r="BR119" i="6"/>
  <c r="BR251" i="6"/>
  <c r="BR230" i="6"/>
  <c r="BR247" i="6"/>
  <c r="BR171" i="6"/>
  <c r="BR494" i="6"/>
  <c r="BR517" i="6"/>
  <c r="BR481" i="6"/>
  <c r="BR456" i="6"/>
  <c r="BR300" i="6"/>
  <c r="BR243" i="6"/>
  <c r="BR314" i="6"/>
  <c r="BR173" i="6"/>
  <c r="BR265" i="6"/>
  <c r="BR106" i="6"/>
  <c r="BR303" i="6"/>
  <c r="BR105" i="6"/>
  <c r="BR485" i="6"/>
  <c r="BR249" i="6"/>
  <c r="BR166" i="6"/>
  <c r="BR16" i="6"/>
  <c r="BR227" i="6"/>
  <c r="BR365" i="6"/>
  <c r="BR204" i="6"/>
  <c r="BR170" i="6"/>
  <c r="BR47" i="6"/>
  <c r="BR95" i="6"/>
  <c r="BR162" i="6"/>
  <c r="BR181" i="6"/>
  <c r="BR285" i="6"/>
  <c r="BR299" i="6"/>
  <c r="BR60" i="6"/>
  <c r="BR6" i="6"/>
  <c r="BR488" i="6"/>
  <c r="BR474" i="6"/>
  <c r="BR516" i="6"/>
  <c r="BR435" i="6"/>
  <c r="BR262" i="6"/>
  <c r="BR341" i="6"/>
  <c r="BR245" i="6"/>
  <c r="BR56" i="6"/>
  <c r="BR61" i="6"/>
  <c r="BR352" i="6"/>
  <c r="BR225" i="6"/>
  <c r="BR205" i="6"/>
  <c r="BR117" i="6"/>
  <c r="BR77" i="6"/>
  <c r="BR112" i="6"/>
  <c r="BR34" i="6"/>
  <c r="BR84" i="6"/>
  <c r="BR121" i="6"/>
  <c r="BR309" i="6"/>
  <c r="BR168" i="6"/>
  <c r="BR81" i="6"/>
  <c r="BR357" i="6"/>
  <c r="BR213" i="6"/>
  <c r="BR295" i="6"/>
  <c r="BR190" i="6"/>
  <c r="BR196" i="6"/>
  <c r="BR327" i="6"/>
  <c r="BR50" i="6"/>
  <c r="BR486" i="6"/>
  <c r="BR417" i="6"/>
  <c r="BR409" i="6"/>
  <c r="BR553" i="6"/>
  <c r="BR363" i="6"/>
  <c r="BR100" i="6"/>
  <c r="BR256" i="6"/>
  <c r="BR220" i="6"/>
  <c r="BR515" i="6"/>
  <c r="BR32" i="6"/>
  <c r="BR85" i="6"/>
  <c r="BR400" i="6"/>
  <c r="BR78" i="6"/>
  <c r="BR266" i="6"/>
  <c r="BR86" i="6"/>
  <c r="BR268" i="6"/>
  <c r="BR332" i="6"/>
  <c r="BR434" i="6"/>
  <c r="BR359" i="6"/>
  <c r="BR360" i="6"/>
  <c r="BR346" i="6"/>
  <c r="BR443" i="6"/>
  <c r="BR291" i="6"/>
  <c r="BR411" i="6"/>
  <c r="BR130" i="6"/>
  <c r="BR132" i="6"/>
  <c r="BR7" i="6"/>
  <c r="BR551" i="6"/>
  <c r="BR277" i="6"/>
  <c r="BR15" i="6"/>
  <c r="BR155" i="6"/>
  <c r="BR91" i="6"/>
  <c r="BR176" i="6"/>
  <c r="BR187" i="6"/>
  <c r="BR137" i="6"/>
  <c r="BR107" i="6"/>
  <c r="BR127" i="6"/>
  <c r="BR141" i="6"/>
  <c r="BR254" i="6"/>
  <c r="BR207" i="6"/>
  <c r="BR304" i="6"/>
  <c r="BR212" i="6"/>
  <c r="BR398" i="6"/>
  <c r="BR148" i="6"/>
  <c r="BR26" i="6"/>
  <c r="BR139" i="6"/>
  <c r="BR199" i="6"/>
  <c r="BR120" i="6"/>
  <c r="BR535" i="6"/>
  <c r="BR496" i="6"/>
  <c r="BR487" i="6"/>
  <c r="BR465" i="6"/>
  <c r="BR46" i="6"/>
  <c r="BR90" i="6"/>
  <c r="BR44" i="6"/>
  <c r="BR108" i="6"/>
  <c r="BR331" i="6"/>
  <c r="BR541" i="6"/>
  <c r="BR389" i="6"/>
  <c r="BR418" i="6"/>
  <c r="BR366" i="6"/>
  <c r="BR244" i="6"/>
  <c r="BR505" i="6"/>
  <c r="BR122" i="6"/>
  <c r="BR452" i="6"/>
  <c r="BR163" i="6"/>
  <c r="BR336" i="6"/>
  <c r="BR501" i="6"/>
  <c r="BR491" i="6"/>
  <c r="BR449" i="6"/>
  <c r="BR381" i="6"/>
  <c r="BR422" i="6"/>
  <c r="BR492" i="6"/>
  <c r="BR503" i="6"/>
  <c r="BR319" i="6"/>
  <c r="BR49" i="6"/>
  <c r="BR174" i="6"/>
  <c r="BR498" i="6"/>
  <c r="BR407" i="6"/>
  <c r="BR316" i="6"/>
  <c r="BR296" i="6"/>
  <c r="BR75" i="6"/>
  <c r="BR312" i="6"/>
  <c r="BR280" i="6"/>
  <c r="BR221" i="6"/>
  <c r="BR325" i="6"/>
  <c r="BR66" i="6"/>
  <c r="BR524" i="6"/>
  <c r="BR547" i="6"/>
  <c r="BR483" i="6"/>
  <c r="BR311" i="6"/>
  <c r="BR556" i="6"/>
  <c r="BR548" i="6"/>
  <c r="BR475" i="6"/>
  <c r="BR102" i="6"/>
  <c r="BR157" i="6"/>
  <c r="BR379" i="6"/>
  <c r="BR104" i="6"/>
  <c r="BR403" i="6"/>
  <c r="BR201" i="6"/>
  <c r="BR258" i="6"/>
  <c r="BR142" i="6"/>
  <c r="BR191" i="6"/>
  <c r="BR416" i="6"/>
  <c r="BR429" i="6"/>
  <c r="BR344" i="6"/>
  <c r="BR140" i="6"/>
  <c r="BR73" i="6"/>
  <c r="BR22" i="6"/>
  <c r="BR172" i="6"/>
  <c r="BR469" i="6"/>
  <c r="BR206" i="6"/>
  <c r="BR69" i="6"/>
  <c r="BR197" i="6"/>
  <c r="BR301" i="6"/>
  <c r="BR23" i="6"/>
  <c r="BR523" i="6"/>
  <c r="BR467" i="6"/>
  <c r="BR441" i="6"/>
  <c r="BR388" i="6"/>
  <c r="BR415" i="6"/>
  <c r="BR428" i="6"/>
  <c r="BR382" i="6"/>
  <c r="BR372" i="6"/>
  <c r="BR387" i="6"/>
  <c r="BR4" i="6"/>
  <c r="BR239" i="6"/>
  <c r="BR14" i="6"/>
  <c r="BR318" i="6"/>
  <c r="BR328" i="6"/>
  <c r="BR347" i="6"/>
  <c r="BR45" i="6"/>
  <c r="BR72" i="6"/>
  <c r="BR70" i="6"/>
  <c r="BR74" i="6"/>
  <c r="BR521" i="6"/>
  <c r="BR459" i="6"/>
  <c r="BR222" i="6"/>
  <c r="BR259" i="6"/>
  <c r="BR226" i="6"/>
  <c r="BR158" i="6"/>
  <c r="BR136" i="6"/>
  <c r="BR53" i="6"/>
  <c r="BR101" i="6"/>
  <c r="BR528" i="6"/>
  <c r="BR472" i="6"/>
  <c r="BR444" i="6"/>
  <c r="BR88" i="6"/>
  <c r="BR401" i="6"/>
  <c r="BR432" i="6"/>
  <c r="BR408" i="6"/>
  <c r="BR293" i="6"/>
  <c r="BR8" i="6"/>
  <c r="BR560" i="6"/>
  <c r="BR559" i="6"/>
  <c r="BR558" i="6"/>
  <c r="BR557" i="6"/>
  <c r="BR482" i="6"/>
  <c r="BR64" i="6"/>
  <c r="BR79" i="6"/>
  <c r="BR460" i="6"/>
  <c r="BR461" i="6"/>
  <c r="BR146" i="6"/>
  <c r="BR267" i="6"/>
  <c r="BR305" i="6"/>
  <c r="BR279" i="6"/>
  <c r="BR451" i="6"/>
  <c r="BR355" i="6"/>
  <c r="BR329" i="6"/>
  <c r="BR477" i="6"/>
  <c r="BR229" i="6"/>
  <c r="BR214" i="6"/>
  <c r="BR540" i="6"/>
  <c r="BR502" i="6"/>
  <c r="BR384" i="6"/>
  <c r="BR292" i="6"/>
  <c r="BR186" i="6"/>
  <c r="BR536" i="6"/>
  <c r="BR522" i="6"/>
  <c r="BR520" i="6"/>
  <c r="BR282" i="6"/>
  <c r="BR180" i="6"/>
  <c r="BR211" i="6"/>
  <c r="BR484" i="6"/>
  <c r="BR410" i="6"/>
  <c r="BR11" i="6"/>
  <c r="BR135" i="6"/>
  <c r="BR546" i="6"/>
  <c r="BR479" i="6"/>
  <c r="BR377" i="6"/>
  <c r="BR195" i="6"/>
  <c r="BR380" i="6"/>
  <c r="BR232" i="6"/>
  <c r="BR12" i="6"/>
  <c r="BR67" i="6"/>
  <c r="BR210" i="6"/>
  <c r="BR3" i="6"/>
  <c r="BR508" i="6"/>
  <c r="BR354" i="6"/>
  <c r="BR466" i="6"/>
  <c r="BR334" i="6"/>
  <c r="BR371" i="6"/>
  <c r="BR442" i="6"/>
  <c r="BR2" i="6"/>
  <c r="BR462" i="6"/>
  <c r="BR63" i="6"/>
  <c r="BR446" i="6"/>
  <c r="BR103" i="6"/>
  <c r="BR5" i="6"/>
  <c r="BR28" i="6"/>
  <c r="BR286" i="6"/>
  <c r="BR473" i="6"/>
  <c r="BR143" i="6"/>
  <c r="BR542" i="6"/>
  <c r="BR530" i="6"/>
  <c r="BR183" i="6"/>
  <c r="BR333" i="6"/>
  <c r="BR500" i="6"/>
  <c r="BR471" i="6"/>
  <c r="BR203" i="6"/>
  <c r="BR489" i="6"/>
  <c r="BR519" i="6"/>
  <c r="BR361" i="6"/>
  <c r="BR552" i="6"/>
  <c r="BR246" i="6"/>
  <c r="BR218" i="6"/>
  <c r="BR29" i="6"/>
  <c r="BT43" i="5"/>
  <c r="BT35" i="5"/>
  <c r="BT2" i="5"/>
  <c r="BT59" i="5"/>
  <c r="BT61" i="5"/>
  <c r="BT67" i="5"/>
  <c r="BT29" i="5"/>
  <c r="BT34" i="5"/>
  <c r="BT20" i="5"/>
  <c r="BT28" i="5"/>
  <c r="BT27" i="5"/>
  <c r="BT24" i="5"/>
  <c r="BT7" i="5"/>
  <c r="BT14" i="5"/>
  <c r="BT19" i="5"/>
  <c r="BT58" i="5"/>
  <c r="BT76" i="5"/>
  <c r="BT39" i="5"/>
  <c r="BT6" i="5"/>
  <c r="BT4" i="5"/>
  <c r="BT122" i="5"/>
  <c r="BT93" i="5"/>
  <c r="BT12" i="5"/>
  <c r="BT10" i="5"/>
  <c r="BT92" i="5"/>
  <c r="BT128" i="5"/>
  <c r="BT117" i="5"/>
  <c r="BT21" i="5"/>
  <c r="BT142" i="5"/>
  <c r="BT66" i="5"/>
  <c r="BT41" i="5"/>
  <c r="BT108" i="5"/>
  <c r="BT126" i="5"/>
  <c r="BT44" i="5"/>
  <c r="BT8" i="5"/>
  <c r="BT85" i="5"/>
  <c r="BT18" i="5"/>
  <c r="BT9" i="5"/>
  <c r="BT25" i="5"/>
  <c r="BT120" i="5"/>
  <c r="BT37" i="5"/>
  <c r="BT121" i="5"/>
  <c r="BT11" i="5"/>
  <c r="BT55" i="5"/>
  <c r="BT94" i="5"/>
  <c r="BT127" i="5"/>
  <c r="BT91" i="5"/>
  <c r="BT132" i="5"/>
  <c r="BT32" i="5"/>
  <c r="BT95" i="5"/>
  <c r="BT103" i="5"/>
  <c r="BT65" i="5"/>
  <c r="BT105" i="5"/>
  <c r="BT146" i="5"/>
  <c r="BT82" i="5"/>
  <c r="BT26" i="5"/>
  <c r="BT49" i="5"/>
  <c r="BT90" i="5"/>
  <c r="BT129" i="5"/>
  <c r="BT89" i="5"/>
  <c r="BT96" i="5"/>
  <c r="BT13" i="5"/>
  <c r="BT54" i="5"/>
  <c r="BT151" i="5"/>
  <c r="BT102" i="5"/>
  <c r="BT109" i="5"/>
  <c r="BT148" i="5"/>
  <c r="BT107" i="5"/>
  <c r="BT98" i="5"/>
  <c r="BT97" i="5"/>
  <c r="BT81" i="5"/>
  <c r="BT141" i="5"/>
  <c r="BT50" i="5"/>
  <c r="BT100" i="5"/>
  <c r="BT57" i="5"/>
  <c r="BT79" i="5"/>
  <c r="BT48" i="5"/>
  <c r="BT78" i="5"/>
  <c r="BT114" i="5"/>
  <c r="BT133" i="5"/>
  <c r="BT106" i="5"/>
  <c r="BT31" i="5"/>
  <c r="BT147" i="5"/>
  <c r="BT119" i="5"/>
  <c r="BT84" i="5"/>
  <c r="BT52" i="5"/>
  <c r="BT46" i="5"/>
  <c r="BT101" i="5"/>
  <c r="BT140" i="5"/>
  <c r="BT87" i="5"/>
  <c r="BT104" i="5"/>
  <c r="BT80" i="5"/>
  <c r="BT110" i="5"/>
  <c r="BT88" i="5"/>
  <c r="BT60" i="5"/>
  <c r="BT33" i="5"/>
  <c r="BT99" i="5"/>
  <c r="BT83" i="5"/>
  <c r="BT47" i="5"/>
  <c r="BT86" i="5"/>
  <c r="BT123" i="5"/>
  <c r="BT116" i="5"/>
  <c r="BT63" i="5"/>
  <c r="BT53" i="5"/>
  <c r="BT130" i="5"/>
  <c r="BT113" i="5"/>
  <c r="BT118" i="5"/>
  <c r="BT115" i="5"/>
  <c r="BT112" i="5"/>
  <c r="BT77" i="5"/>
  <c r="BT124" i="5"/>
  <c r="BT137" i="5"/>
  <c r="BT139" i="5"/>
  <c r="BX218" i="6"/>
  <c r="BN218" i="6"/>
  <c r="BM218" i="6"/>
  <c r="Y218" i="6"/>
  <c r="BT218" i="6" s="1"/>
  <c r="M218" i="6"/>
  <c r="D218" i="6"/>
  <c r="BX246" i="6"/>
  <c r="BN246" i="6"/>
  <c r="BM246" i="6"/>
  <c r="Y246" i="6"/>
  <c r="BT246" i="6" s="1"/>
  <c r="M246" i="6"/>
  <c r="D246" i="6"/>
  <c r="BZ246" i="6" s="1"/>
  <c r="BX552" i="6"/>
  <c r="BN552" i="6"/>
  <c r="BM552" i="6"/>
  <c r="Y552" i="6"/>
  <c r="BT552" i="6" s="1"/>
  <c r="M552" i="6"/>
  <c r="D552" i="6"/>
  <c r="BX361" i="6"/>
  <c r="BN361" i="6"/>
  <c r="BM361" i="6"/>
  <c r="Y361" i="6"/>
  <c r="BT361" i="6" s="1"/>
  <c r="M361" i="6"/>
  <c r="D361" i="6"/>
  <c r="BZ361" i="6" s="1"/>
  <c r="BX519" i="6"/>
  <c r="BN519" i="6"/>
  <c r="BM519" i="6"/>
  <c r="Y519" i="6"/>
  <c r="BT519" i="6" s="1"/>
  <c r="M519" i="6"/>
  <c r="D519" i="6"/>
  <c r="BX489" i="6"/>
  <c r="BN489" i="6"/>
  <c r="BM489" i="6"/>
  <c r="Y489" i="6"/>
  <c r="BT489" i="6" s="1"/>
  <c r="M489" i="6"/>
  <c r="D489" i="6"/>
  <c r="BZ489" i="6" s="1"/>
  <c r="BX203" i="6"/>
  <c r="BN203" i="6"/>
  <c r="BM203" i="6"/>
  <c r="Y203" i="6"/>
  <c r="BT203" i="6" s="1"/>
  <c r="M203" i="6"/>
  <c r="D203" i="6"/>
  <c r="BX471" i="6"/>
  <c r="BN471" i="6"/>
  <c r="BM471" i="6"/>
  <c r="Y471" i="6"/>
  <c r="BT471" i="6" s="1"/>
  <c r="M471" i="6"/>
  <c r="D471" i="6"/>
  <c r="BZ471" i="6" s="1"/>
  <c r="BX500" i="6"/>
  <c r="BN500" i="6"/>
  <c r="BM500" i="6"/>
  <c r="Y500" i="6"/>
  <c r="BT500" i="6" s="1"/>
  <c r="M500" i="6"/>
  <c r="D500" i="6"/>
  <c r="BX333" i="6"/>
  <c r="BN333" i="6"/>
  <c r="BM333" i="6"/>
  <c r="Y333" i="6"/>
  <c r="BT333" i="6" s="1"/>
  <c r="M333" i="6"/>
  <c r="D333" i="6"/>
  <c r="BZ333" i="6" s="1"/>
  <c r="BX183" i="6"/>
  <c r="BN183" i="6"/>
  <c r="BM183" i="6"/>
  <c r="Y183" i="6"/>
  <c r="BT183" i="6" s="1"/>
  <c r="M183" i="6"/>
  <c r="D183" i="6"/>
  <c r="BX530" i="6"/>
  <c r="BN530" i="6"/>
  <c r="BM530" i="6"/>
  <c r="Y530" i="6"/>
  <c r="BT530" i="6" s="1"/>
  <c r="M530" i="6"/>
  <c r="D530" i="6"/>
  <c r="BZ530" i="6" s="1"/>
  <c r="BX542" i="6"/>
  <c r="BN542" i="6"/>
  <c r="BM542" i="6"/>
  <c r="Y542" i="6"/>
  <c r="BT542" i="6" s="1"/>
  <c r="M542" i="6"/>
  <c r="D542" i="6"/>
  <c r="CA143" i="6"/>
  <c r="BX143" i="6"/>
  <c r="BN143" i="6"/>
  <c r="BM143" i="6"/>
  <c r="Y143" i="6"/>
  <c r="BT143" i="6" s="1"/>
  <c r="M143" i="6"/>
  <c r="D143" i="6"/>
  <c r="BX473" i="6"/>
  <c r="BN473" i="6"/>
  <c r="BM473" i="6"/>
  <c r="Y473" i="6"/>
  <c r="BT473" i="6" s="1"/>
  <c r="M473" i="6"/>
  <c r="D473" i="6"/>
  <c r="BZ473" i="6" s="1"/>
  <c r="BX286" i="6"/>
  <c r="BN286" i="6"/>
  <c r="BM286" i="6"/>
  <c r="Y286" i="6"/>
  <c r="BT286" i="6" s="1"/>
  <c r="M286" i="6"/>
  <c r="D286" i="6"/>
  <c r="BX28" i="6"/>
  <c r="BN28" i="6"/>
  <c r="BM28" i="6"/>
  <c r="Y28" i="6"/>
  <c r="BT28" i="6" s="1"/>
  <c r="M28" i="6"/>
  <c r="D28" i="6"/>
  <c r="BZ28" i="6" s="1"/>
  <c r="BX5" i="6"/>
  <c r="BN5" i="6"/>
  <c r="BM5" i="6"/>
  <c r="Y5" i="6"/>
  <c r="BT5" i="6" s="1"/>
  <c r="M5" i="6"/>
  <c r="D5" i="6"/>
  <c r="BX103" i="6"/>
  <c r="BN103" i="6"/>
  <c r="BM103" i="6"/>
  <c r="Y103" i="6"/>
  <c r="BT103" i="6" s="1"/>
  <c r="M103" i="6"/>
  <c r="D103" i="6"/>
  <c r="BZ103" i="6" s="1"/>
  <c r="BX446" i="6"/>
  <c r="BN446" i="6"/>
  <c r="BM446" i="6"/>
  <c r="Y446" i="6"/>
  <c r="BT446" i="6" s="1"/>
  <c r="M446" i="6"/>
  <c r="D446" i="6"/>
  <c r="BX63" i="6"/>
  <c r="BN63" i="6"/>
  <c r="BM63" i="6"/>
  <c r="Y63" i="6"/>
  <c r="BT63" i="6" s="1"/>
  <c r="M63" i="6"/>
  <c r="D63" i="6"/>
  <c r="BZ63" i="6" s="1"/>
  <c r="BX462" i="6"/>
  <c r="BN462" i="6"/>
  <c r="BM462" i="6"/>
  <c r="Y462" i="6"/>
  <c r="BT462" i="6" s="1"/>
  <c r="M462" i="6"/>
  <c r="D462" i="6"/>
  <c r="BX2" i="6"/>
  <c r="BN2" i="6"/>
  <c r="BM2" i="6"/>
  <c r="Y2" i="6"/>
  <c r="BT2" i="6" s="1"/>
  <c r="M2" i="6"/>
  <c r="D2" i="6"/>
  <c r="BZ2" i="6" s="1"/>
  <c r="BX442" i="6"/>
  <c r="BN442" i="6"/>
  <c r="BM442" i="6"/>
  <c r="Y442" i="6"/>
  <c r="BT442" i="6" s="1"/>
  <c r="M442" i="6"/>
  <c r="D442" i="6"/>
  <c r="CA371" i="6"/>
  <c r="BX371" i="6"/>
  <c r="BN371" i="6"/>
  <c r="BM371" i="6"/>
  <c r="Y371" i="6"/>
  <c r="BT371" i="6" s="1"/>
  <c r="M371" i="6"/>
  <c r="D371" i="6"/>
  <c r="BZ371" i="6" s="1"/>
  <c r="CA334" i="6"/>
  <c r="BX334" i="6"/>
  <c r="BN334" i="6"/>
  <c r="BM334" i="6"/>
  <c r="Y334" i="6"/>
  <c r="BT334" i="6" s="1"/>
  <c r="M334" i="6"/>
  <c r="D334" i="6"/>
  <c r="BZ334" i="6" s="1"/>
  <c r="BX466" i="6"/>
  <c r="BN466" i="6"/>
  <c r="BM466" i="6"/>
  <c r="Y466" i="6"/>
  <c r="BT466" i="6" s="1"/>
  <c r="M466" i="6"/>
  <c r="D466" i="6"/>
  <c r="CA354" i="6"/>
  <c r="BX354" i="6"/>
  <c r="BN354" i="6"/>
  <c r="BM354" i="6"/>
  <c r="Y354" i="6"/>
  <c r="BT354" i="6" s="1"/>
  <c r="M354" i="6"/>
  <c r="D354" i="6"/>
  <c r="BZ354" i="6" s="1"/>
  <c r="CA508" i="6"/>
  <c r="BX508" i="6"/>
  <c r="BN508" i="6"/>
  <c r="BM508" i="6"/>
  <c r="Y508" i="6"/>
  <c r="BT508" i="6" s="1"/>
  <c r="M508" i="6"/>
  <c r="D508" i="6"/>
  <c r="BZ508" i="6" s="1"/>
  <c r="BX3" i="6"/>
  <c r="BN3" i="6"/>
  <c r="BM3" i="6"/>
  <c r="Y3" i="6"/>
  <c r="BT3" i="6" s="1"/>
  <c r="M3" i="6"/>
  <c r="D3" i="6"/>
  <c r="CA210" i="6"/>
  <c r="BX210" i="6"/>
  <c r="BN210" i="6"/>
  <c r="BM210" i="6"/>
  <c r="Y210" i="6"/>
  <c r="BT210" i="6" s="1"/>
  <c r="M210" i="6"/>
  <c r="D210" i="6"/>
  <c r="BZ210" i="6" s="1"/>
  <c r="CA67" i="6"/>
  <c r="BX67" i="6"/>
  <c r="BN67" i="6"/>
  <c r="BM67" i="6"/>
  <c r="Y67" i="6"/>
  <c r="BT67" i="6" s="1"/>
  <c r="M67" i="6"/>
  <c r="D67" i="6"/>
  <c r="BZ67" i="6" s="1"/>
  <c r="CA12" i="6"/>
  <c r="BX12" i="6"/>
  <c r="BN12" i="6"/>
  <c r="BM12" i="6"/>
  <c r="Y12" i="6"/>
  <c r="BT12" i="6" s="1"/>
  <c r="M12" i="6"/>
  <c r="D12" i="6"/>
  <c r="BX232" i="6"/>
  <c r="BN232" i="6"/>
  <c r="BM232" i="6"/>
  <c r="Y232" i="6"/>
  <c r="BT232" i="6" s="1"/>
  <c r="M232" i="6"/>
  <c r="D232" i="6"/>
  <c r="BZ232" i="6" s="1"/>
  <c r="CA380" i="6"/>
  <c r="BX380" i="6"/>
  <c r="BN380" i="6"/>
  <c r="BM380" i="6"/>
  <c r="Y380" i="6"/>
  <c r="BT380" i="6" s="1"/>
  <c r="M380" i="6"/>
  <c r="D380" i="6"/>
  <c r="BZ380" i="6" s="1"/>
  <c r="BX195" i="6"/>
  <c r="BN195" i="6"/>
  <c r="BM195" i="6"/>
  <c r="Y195" i="6"/>
  <c r="BT195" i="6" s="1"/>
  <c r="M195" i="6"/>
  <c r="D195" i="6"/>
  <c r="CA377" i="6"/>
  <c r="BX377" i="6"/>
  <c r="BN377" i="6"/>
  <c r="BM377" i="6"/>
  <c r="Y377" i="6"/>
  <c r="BT377" i="6" s="1"/>
  <c r="M377" i="6"/>
  <c r="D377" i="6"/>
  <c r="BZ377" i="6" s="1"/>
  <c r="BX479" i="6"/>
  <c r="BN479" i="6"/>
  <c r="BM479" i="6"/>
  <c r="Y479" i="6"/>
  <c r="BT479" i="6" s="1"/>
  <c r="M479" i="6"/>
  <c r="D479" i="6"/>
  <c r="CA546" i="6"/>
  <c r="BX546" i="6"/>
  <c r="BN546" i="6"/>
  <c r="BM546" i="6"/>
  <c r="Y546" i="6"/>
  <c r="BT546" i="6" s="1"/>
  <c r="M546" i="6"/>
  <c r="D546" i="6"/>
  <c r="BX135" i="6"/>
  <c r="BN135" i="6"/>
  <c r="BM135" i="6"/>
  <c r="Y135" i="6"/>
  <c r="BT135" i="6" s="1"/>
  <c r="M135" i="6"/>
  <c r="D135" i="6"/>
  <c r="BZ135" i="6" s="1"/>
  <c r="BX11" i="6"/>
  <c r="BN11" i="6"/>
  <c r="BM11" i="6"/>
  <c r="Y11" i="6"/>
  <c r="BT11" i="6" s="1"/>
  <c r="M11" i="6"/>
  <c r="D11" i="6"/>
  <c r="BX410" i="6"/>
  <c r="BN410" i="6"/>
  <c r="BM410" i="6"/>
  <c r="Y410" i="6"/>
  <c r="BT410" i="6" s="1"/>
  <c r="M410" i="6"/>
  <c r="D410" i="6"/>
  <c r="BZ410" i="6" s="1"/>
  <c r="CA484" i="6"/>
  <c r="BX484" i="6"/>
  <c r="BN484" i="6"/>
  <c r="BM484" i="6"/>
  <c r="Y484" i="6"/>
  <c r="BT484" i="6" s="1"/>
  <c r="M484" i="6"/>
  <c r="D484" i="6"/>
  <c r="CA211" i="6"/>
  <c r="BX211" i="6"/>
  <c r="BN211" i="6"/>
  <c r="BM211" i="6"/>
  <c r="Y211" i="6"/>
  <c r="BT211" i="6" s="1"/>
  <c r="M211" i="6"/>
  <c r="D211" i="6"/>
  <c r="CA180" i="6"/>
  <c r="BX180" i="6"/>
  <c r="BN180" i="6"/>
  <c r="BM180" i="6"/>
  <c r="Y180" i="6"/>
  <c r="BT180" i="6" s="1"/>
  <c r="M180" i="6"/>
  <c r="D180" i="6"/>
  <c r="BZ180" i="6" s="1"/>
  <c r="CA282" i="6"/>
  <c r="BX282" i="6"/>
  <c r="BN282" i="6"/>
  <c r="BM282" i="6"/>
  <c r="Y282" i="6"/>
  <c r="BT282" i="6" s="1"/>
  <c r="M282" i="6"/>
  <c r="D282" i="6"/>
  <c r="BZ282" i="6" s="1"/>
  <c r="CA520" i="6"/>
  <c r="BX520" i="6"/>
  <c r="BN520" i="6"/>
  <c r="BM520" i="6"/>
  <c r="Y520" i="6"/>
  <c r="BT520" i="6" s="1"/>
  <c r="M520" i="6"/>
  <c r="D520" i="6"/>
  <c r="BX522" i="6"/>
  <c r="BN522" i="6"/>
  <c r="BM522" i="6"/>
  <c r="Y522" i="6"/>
  <c r="BT522" i="6" s="1"/>
  <c r="M522" i="6"/>
  <c r="D522" i="6"/>
  <c r="CA536" i="6"/>
  <c r="BX536" i="6"/>
  <c r="BN536" i="6"/>
  <c r="BM536" i="6"/>
  <c r="Y536" i="6"/>
  <c r="BT536" i="6" s="1"/>
  <c r="M536" i="6"/>
  <c r="D536" i="6"/>
  <c r="BZ536" i="6" s="1"/>
  <c r="CA186" i="6"/>
  <c r="BX186" i="6"/>
  <c r="BN186" i="6"/>
  <c r="BM186" i="6"/>
  <c r="Y186" i="6"/>
  <c r="BT186" i="6" s="1"/>
  <c r="M186" i="6"/>
  <c r="D186" i="6"/>
  <c r="CA292" i="6"/>
  <c r="BX292" i="6"/>
  <c r="BN292" i="6"/>
  <c r="BM292" i="6"/>
  <c r="Y292" i="6"/>
  <c r="BT292" i="6" s="1"/>
  <c r="M292" i="6"/>
  <c r="D292" i="6"/>
  <c r="Y384" i="6"/>
  <c r="BT384" i="6" s="1"/>
  <c r="M384" i="6"/>
  <c r="D384" i="6"/>
  <c r="CA502" i="6"/>
  <c r="BX502" i="6"/>
  <c r="BN502" i="6"/>
  <c r="BM502" i="6"/>
  <c r="Y502" i="6"/>
  <c r="BT502" i="6" s="1"/>
  <c r="M502" i="6"/>
  <c r="D502" i="6"/>
  <c r="BZ502" i="6" s="1"/>
  <c r="CA540" i="6"/>
  <c r="BX540" i="6"/>
  <c r="BN540" i="6"/>
  <c r="Y540" i="6"/>
  <c r="BT540" i="6" s="1"/>
  <c r="M540" i="6"/>
  <c r="D540" i="6"/>
  <c r="CA214" i="6"/>
  <c r="BX214" i="6"/>
  <c r="BN214" i="6"/>
  <c r="BM214" i="6"/>
  <c r="AN214" i="6"/>
  <c r="Y214" i="6"/>
  <c r="BT214" i="6" s="1"/>
  <c r="M214" i="6"/>
  <c r="D214" i="6"/>
  <c r="CA229" i="6"/>
  <c r="BX229" i="6"/>
  <c r="BN229" i="6"/>
  <c r="BM229" i="6"/>
  <c r="Y229" i="6"/>
  <c r="BT229" i="6" s="1"/>
  <c r="M229" i="6"/>
  <c r="D229" i="6"/>
  <c r="BZ229" i="6" s="1"/>
  <c r="CA477" i="6"/>
  <c r="BX477" i="6"/>
  <c r="BN477" i="6"/>
  <c r="BM477" i="6"/>
  <c r="Y477" i="6"/>
  <c r="BT477" i="6" s="1"/>
  <c r="M477" i="6"/>
  <c r="D477" i="6"/>
  <c r="BZ477" i="6" s="1"/>
  <c r="CA329" i="6"/>
  <c r="BX329" i="6"/>
  <c r="BN329" i="6"/>
  <c r="BM329" i="6"/>
  <c r="Y329" i="6"/>
  <c r="BT329" i="6" s="1"/>
  <c r="M329" i="6"/>
  <c r="D329" i="6"/>
  <c r="Y355" i="6"/>
  <c r="BT355" i="6" s="1"/>
  <c r="M355" i="6"/>
  <c r="D355" i="6"/>
  <c r="CA451" i="6"/>
  <c r="BX451" i="6"/>
  <c r="BN451" i="6"/>
  <c r="BM451" i="6"/>
  <c r="Y451" i="6"/>
  <c r="BT451" i="6" s="1"/>
  <c r="M451" i="6"/>
  <c r="D451" i="6"/>
  <c r="BZ451" i="6" s="1"/>
  <c r="CA279" i="6"/>
  <c r="BX279" i="6"/>
  <c r="BN279" i="6"/>
  <c r="BM279" i="6"/>
  <c r="Y279" i="6"/>
  <c r="BT279" i="6" s="1"/>
  <c r="M279" i="6"/>
  <c r="D279" i="6"/>
  <c r="BZ279" i="6" s="1"/>
  <c r="CA305" i="6"/>
  <c r="BX305" i="6"/>
  <c r="BN305" i="6"/>
  <c r="BM305" i="6"/>
  <c r="Y305" i="6"/>
  <c r="BT305" i="6" s="1"/>
  <c r="M305" i="6"/>
  <c r="D305" i="6"/>
  <c r="CA267" i="6"/>
  <c r="BX267" i="6"/>
  <c r="BN267" i="6"/>
  <c r="BM267" i="6"/>
  <c r="Y267" i="6"/>
  <c r="BT267" i="6" s="1"/>
  <c r="M267" i="6"/>
  <c r="D267" i="6"/>
  <c r="CA146" i="6"/>
  <c r="BX146" i="6"/>
  <c r="BN146" i="6"/>
  <c r="BM146" i="6"/>
  <c r="Y146" i="6"/>
  <c r="BT146" i="6" s="1"/>
  <c r="M146" i="6"/>
  <c r="D146" i="6"/>
  <c r="BZ146" i="6" s="1"/>
  <c r="CA461" i="6"/>
  <c r="BX461" i="6"/>
  <c r="BN461" i="6"/>
  <c r="BM461" i="6"/>
  <c r="Y461" i="6"/>
  <c r="BT461" i="6" s="1"/>
  <c r="M461" i="6"/>
  <c r="D461" i="6"/>
  <c r="BZ461" i="6" s="1"/>
  <c r="CA460" i="6"/>
  <c r="BX460" i="6"/>
  <c r="BN460" i="6"/>
  <c r="BM460" i="6"/>
  <c r="Y460" i="6"/>
  <c r="BT460" i="6" s="1"/>
  <c r="M460" i="6"/>
  <c r="D460" i="6"/>
  <c r="Y79" i="6"/>
  <c r="BT79" i="6" s="1"/>
  <c r="M79" i="6"/>
  <c r="D79" i="6"/>
  <c r="CA64" i="6"/>
  <c r="BX64" i="6"/>
  <c r="BN64" i="6"/>
  <c r="BM64" i="6"/>
  <c r="AN64" i="6"/>
  <c r="Y64" i="6"/>
  <c r="BT64" i="6" s="1"/>
  <c r="M64" i="6"/>
  <c r="D64" i="6"/>
  <c r="CA482" i="6"/>
  <c r="BX482" i="6"/>
  <c r="BN482" i="6"/>
  <c r="BM482" i="6"/>
  <c r="Y482" i="6"/>
  <c r="BT482" i="6" s="1"/>
  <c r="M482" i="6"/>
  <c r="D482" i="6"/>
  <c r="BZ482" i="6" s="1"/>
  <c r="CA557" i="6"/>
  <c r="BX557" i="6"/>
  <c r="BN557" i="6"/>
  <c r="BM557" i="6"/>
  <c r="Y557" i="6"/>
  <c r="BT557" i="6" s="1"/>
  <c r="M557" i="6"/>
  <c r="D557" i="6"/>
  <c r="BZ557" i="6" s="1"/>
  <c r="CA558" i="6"/>
  <c r="BX558" i="6"/>
  <c r="BN558" i="6"/>
  <c r="BM558" i="6"/>
  <c r="Y558" i="6"/>
  <c r="BT558" i="6" s="1"/>
  <c r="M558" i="6"/>
  <c r="D558" i="6"/>
  <c r="CA559" i="6"/>
  <c r="BX559" i="6"/>
  <c r="BN559" i="6"/>
  <c r="BM559" i="6"/>
  <c r="Y559" i="6"/>
  <c r="BT559" i="6" s="1"/>
  <c r="M559" i="6"/>
  <c r="D559" i="6"/>
  <c r="CA560" i="6"/>
  <c r="BX560" i="6"/>
  <c r="BN560" i="6"/>
  <c r="BM560" i="6"/>
  <c r="Y560" i="6"/>
  <c r="BT560" i="6" s="1"/>
  <c r="M560" i="6"/>
  <c r="D560" i="6"/>
  <c r="BZ560" i="6" s="1"/>
  <c r="BX8" i="6"/>
  <c r="BN8" i="6"/>
  <c r="BM8" i="6"/>
  <c r="Y8" i="6"/>
  <c r="BT8" i="6" s="1"/>
  <c r="M8" i="6"/>
  <c r="D8" i="6"/>
  <c r="CA293" i="6"/>
  <c r="BX293" i="6"/>
  <c r="BN293" i="6"/>
  <c r="BM293" i="6"/>
  <c r="AN293" i="6"/>
  <c r="Y293" i="6"/>
  <c r="BT293" i="6" s="1"/>
  <c r="M293" i="6"/>
  <c r="D293" i="6"/>
  <c r="CA408" i="6"/>
  <c r="BX408" i="6"/>
  <c r="BN408" i="6"/>
  <c r="BM408" i="6"/>
  <c r="Y408" i="6"/>
  <c r="BT408" i="6" s="1"/>
  <c r="M408" i="6"/>
  <c r="D408" i="6"/>
  <c r="CA432" i="6"/>
  <c r="BX432" i="6"/>
  <c r="BN432" i="6"/>
  <c r="BM432" i="6"/>
  <c r="Y432" i="6"/>
  <c r="BT432" i="6" s="1"/>
  <c r="M432" i="6"/>
  <c r="D432" i="6"/>
  <c r="BZ432" i="6" s="1"/>
  <c r="CA401" i="6"/>
  <c r="BX401" i="6"/>
  <c r="BN401" i="6"/>
  <c r="BM401" i="6"/>
  <c r="Y401" i="6"/>
  <c r="BT401" i="6" s="1"/>
  <c r="M401" i="6"/>
  <c r="D401" i="6"/>
  <c r="BZ401" i="6" s="1"/>
  <c r="CA88" i="6"/>
  <c r="BX88" i="6"/>
  <c r="BN88" i="6"/>
  <c r="Y88" i="6"/>
  <c r="BT88" i="6" s="1"/>
  <c r="M88" i="6"/>
  <c r="D88" i="6"/>
  <c r="BX444" i="6"/>
  <c r="BN444" i="6"/>
  <c r="BM444" i="6"/>
  <c r="Y444" i="6"/>
  <c r="BT444" i="6" s="1"/>
  <c r="M444" i="6"/>
  <c r="D444" i="6"/>
  <c r="BZ444" i="6" s="1"/>
  <c r="CA472" i="6"/>
  <c r="BX472" i="6"/>
  <c r="BN472" i="6"/>
  <c r="BM472" i="6"/>
  <c r="AN472" i="6"/>
  <c r="Y472" i="6"/>
  <c r="BT472" i="6" s="1"/>
  <c r="M472" i="6"/>
  <c r="D472" i="6"/>
  <c r="BZ472" i="6" s="1"/>
  <c r="CA528" i="6"/>
  <c r="BX528" i="6"/>
  <c r="BN528" i="6"/>
  <c r="BM528" i="6"/>
  <c r="Y528" i="6"/>
  <c r="BT528" i="6" s="1"/>
  <c r="M528" i="6"/>
  <c r="D528" i="6"/>
  <c r="CA101" i="6"/>
  <c r="BX101" i="6"/>
  <c r="BN101" i="6"/>
  <c r="BM101" i="6"/>
  <c r="Y101" i="6"/>
  <c r="BT101" i="6" s="1"/>
  <c r="M101" i="6"/>
  <c r="D101" i="6"/>
  <c r="CA53" i="6"/>
  <c r="BX53" i="6"/>
  <c r="BN53" i="6"/>
  <c r="BM53" i="6"/>
  <c r="AN53" i="6"/>
  <c r="Y53" i="6"/>
  <c r="BT53" i="6" s="1"/>
  <c r="M53" i="6"/>
  <c r="D53" i="6"/>
  <c r="CA136" i="6"/>
  <c r="BX136" i="6"/>
  <c r="BN136" i="6"/>
  <c r="BM136" i="6"/>
  <c r="Y136" i="6"/>
  <c r="BT136" i="6" s="1"/>
  <c r="M136" i="6"/>
  <c r="D136" i="6"/>
  <c r="BZ136" i="6" s="1"/>
  <c r="CA158" i="6"/>
  <c r="BX158" i="6"/>
  <c r="BN158" i="6"/>
  <c r="BM158" i="6"/>
  <c r="Y158" i="6"/>
  <c r="BT158" i="6" s="1"/>
  <c r="M158" i="6"/>
  <c r="D158" i="6"/>
  <c r="BZ158" i="6" s="1"/>
  <c r="BX226" i="6"/>
  <c r="BN226" i="6"/>
  <c r="BM226" i="6"/>
  <c r="Y226" i="6"/>
  <c r="BT226" i="6" s="1"/>
  <c r="M226" i="6"/>
  <c r="D226" i="6"/>
  <c r="CA259" i="6"/>
  <c r="BX259" i="6"/>
  <c r="BN259" i="6"/>
  <c r="BM259" i="6"/>
  <c r="Y259" i="6"/>
  <c r="BT259" i="6" s="1"/>
  <c r="M259" i="6"/>
  <c r="D259" i="6"/>
  <c r="BZ259" i="6" s="1"/>
  <c r="CA222" i="6"/>
  <c r="BX222" i="6"/>
  <c r="BN222" i="6"/>
  <c r="BM222" i="6"/>
  <c r="Y222" i="6"/>
  <c r="BT222" i="6" s="1"/>
  <c r="M222" i="6"/>
  <c r="D222" i="6"/>
  <c r="BZ222" i="6" s="1"/>
  <c r="CA459" i="6"/>
  <c r="BX459" i="6"/>
  <c r="BN459" i="6"/>
  <c r="BM459" i="6"/>
  <c r="Y459" i="6"/>
  <c r="BT459" i="6" s="1"/>
  <c r="M459" i="6"/>
  <c r="D459" i="6"/>
  <c r="CA521" i="6"/>
  <c r="BX521" i="6"/>
  <c r="BN521" i="6"/>
  <c r="BM521" i="6"/>
  <c r="Y521" i="6"/>
  <c r="BT521" i="6" s="1"/>
  <c r="M521" i="6"/>
  <c r="D521" i="6"/>
  <c r="CA74" i="6"/>
  <c r="BX74" i="6"/>
  <c r="BN74" i="6"/>
  <c r="BM74" i="6"/>
  <c r="Y74" i="6"/>
  <c r="BT74" i="6" s="1"/>
  <c r="M74" i="6"/>
  <c r="D74" i="6"/>
  <c r="BZ74" i="6" s="1"/>
  <c r="CA70" i="6"/>
  <c r="BX70" i="6"/>
  <c r="BN70" i="6"/>
  <c r="BM70" i="6"/>
  <c r="Y70" i="6"/>
  <c r="BT70" i="6" s="1"/>
  <c r="M70" i="6"/>
  <c r="D70" i="6"/>
  <c r="BZ70" i="6" s="1"/>
  <c r="CA72" i="6"/>
  <c r="BX72" i="6"/>
  <c r="BN72" i="6"/>
  <c r="BM72" i="6"/>
  <c r="AN72" i="6"/>
  <c r="Y72" i="6"/>
  <c r="BT72" i="6" s="1"/>
  <c r="M72" i="6"/>
  <c r="D72" i="6"/>
  <c r="BZ72" i="6" s="1"/>
  <c r="CA45" i="6"/>
  <c r="BX45" i="6"/>
  <c r="BN45" i="6"/>
  <c r="BM45" i="6"/>
  <c r="AN45" i="6"/>
  <c r="Y45" i="6"/>
  <c r="BT45" i="6" s="1"/>
  <c r="M45" i="6"/>
  <c r="D45" i="6"/>
  <c r="BZ45" i="6" s="1"/>
  <c r="CA347" i="6"/>
  <c r="BX347" i="6"/>
  <c r="BN347" i="6"/>
  <c r="BM347" i="6"/>
  <c r="Y347" i="6"/>
  <c r="BT347" i="6" s="1"/>
  <c r="M347" i="6"/>
  <c r="D347" i="6"/>
  <c r="CA328" i="6"/>
  <c r="BX328" i="6"/>
  <c r="BN328" i="6"/>
  <c r="BM328" i="6"/>
  <c r="Y328" i="6"/>
  <c r="BT328" i="6" s="1"/>
  <c r="M328" i="6"/>
  <c r="D328" i="6"/>
  <c r="CA318" i="6"/>
  <c r="BX318" i="6"/>
  <c r="BN318" i="6"/>
  <c r="BM318" i="6"/>
  <c r="Y318" i="6"/>
  <c r="BT318" i="6" s="1"/>
  <c r="M318" i="6"/>
  <c r="D318" i="6"/>
  <c r="BZ318" i="6" s="1"/>
  <c r="BX14" i="6"/>
  <c r="BN14" i="6"/>
  <c r="BM14" i="6"/>
  <c r="Y14" i="6"/>
  <c r="BT14" i="6" s="1"/>
  <c r="M14" i="6"/>
  <c r="D14" i="6"/>
  <c r="CA239" i="6"/>
  <c r="BX239" i="6"/>
  <c r="BN239" i="6"/>
  <c r="BM239" i="6"/>
  <c r="Y239" i="6"/>
  <c r="BT239" i="6" s="1"/>
  <c r="M239" i="6"/>
  <c r="D239" i="6"/>
  <c r="CA4" i="6"/>
  <c r="BX4" i="6"/>
  <c r="BN4" i="6"/>
  <c r="BM4" i="6"/>
  <c r="AN4" i="6"/>
  <c r="Y4" i="6"/>
  <c r="BT4" i="6" s="1"/>
  <c r="M4" i="6"/>
  <c r="D4" i="6"/>
  <c r="CA387" i="6"/>
  <c r="BX387" i="6"/>
  <c r="BN387" i="6"/>
  <c r="BM387" i="6"/>
  <c r="AN387" i="6"/>
  <c r="Y387" i="6"/>
  <c r="BT387" i="6" s="1"/>
  <c r="M387" i="6"/>
  <c r="D387" i="6"/>
  <c r="CA372" i="6"/>
  <c r="BX372" i="6"/>
  <c r="BN372" i="6"/>
  <c r="BM372" i="6"/>
  <c r="Y372" i="6"/>
  <c r="BT372" i="6" s="1"/>
  <c r="M372" i="6"/>
  <c r="D372" i="6"/>
  <c r="BZ372" i="6" s="1"/>
  <c r="BX382" i="6"/>
  <c r="BN382" i="6"/>
  <c r="BM382" i="6"/>
  <c r="Y382" i="6"/>
  <c r="BT382" i="6" s="1"/>
  <c r="M382" i="6"/>
  <c r="D382" i="6"/>
  <c r="CA428" i="6"/>
  <c r="BX428" i="6"/>
  <c r="BN428" i="6"/>
  <c r="BM428" i="6"/>
  <c r="Y428" i="6"/>
  <c r="BT428" i="6" s="1"/>
  <c r="M428" i="6"/>
  <c r="D428" i="6"/>
  <c r="CA415" i="6"/>
  <c r="BX415" i="6"/>
  <c r="BN415" i="6"/>
  <c r="BM415" i="6"/>
  <c r="Y415" i="6"/>
  <c r="BT415" i="6" s="1"/>
  <c r="M415" i="6"/>
  <c r="D415" i="6"/>
  <c r="BZ415" i="6" s="1"/>
  <c r="CA388" i="6"/>
  <c r="BX388" i="6"/>
  <c r="BN388" i="6"/>
  <c r="BM388" i="6"/>
  <c r="Y388" i="6"/>
  <c r="BT388" i="6" s="1"/>
  <c r="M388" i="6"/>
  <c r="D388" i="6"/>
  <c r="BZ388" i="6" s="1"/>
  <c r="BX441" i="6"/>
  <c r="BN441" i="6"/>
  <c r="BM441" i="6"/>
  <c r="Y441" i="6"/>
  <c r="BT441" i="6" s="1"/>
  <c r="M441" i="6"/>
  <c r="D441" i="6"/>
  <c r="BX467" i="6"/>
  <c r="BN467" i="6"/>
  <c r="BM467" i="6"/>
  <c r="Y467" i="6"/>
  <c r="BT467" i="6" s="1"/>
  <c r="M467" i="6"/>
  <c r="D467" i="6"/>
  <c r="BZ467" i="6" s="1"/>
  <c r="CA523" i="6"/>
  <c r="BX523" i="6"/>
  <c r="BN523" i="6"/>
  <c r="BM523" i="6"/>
  <c r="Y523" i="6"/>
  <c r="BT523" i="6" s="1"/>
  <c r="M523" i="6"/>
  <c r="D523" i="6"/>
  <c r="CA23" i="6"/>
  <c r="BX23" i="6"/>
  <c r="BN23" i="6"/>
  <c r="BM23" i="6"/>
  <c r="Y23" i="6"/>
  <c r="BT23" i="6" s="1"/>
  <c r="M23" i="6"/>
  <c r="D23" i="6"/>
  <c r="CA301" i="6"/>
  <c r="BX301" i="6"/>
  <c r="BN301" i="6"/>
  <c r="BM301" i="6"/>
  <c r="AN301" i="6"/>
  <c r="Y301" i="6"/>
  <c r="BT301" i="6" s="1"/>
  <c r="M301" i="6"/>
  <c r="D301" i="6"/>
  <c r="CA197" i="6"/>
  <c r="BX197" i="6"/>
  <c r="BN197" i="6"/>
  <c r="BM197" i="6"/>
  <c r="Y197" i="6"/>
  <c r="BT197" i="6" s="1"/>
  <c r="M197" i="6"/>
  <c r="D197" i="6"/>
  <c r="BZ197" i="6" s="1"/>
  <c r="CA69" i="6"/>
  <c r="BX69" i="6"/>
  <c r="BN69" i="6"/>
  <c r="BM69" i="6"/>
  <c r="Y69" i="6"/>
  <c r="BT69" i="6" s="1"/>
  <c r="M69" i="6"/>
  <c r="D69" i="6"/>
  <c r="BZ69" i="6" s="1"/>
  <c r="CA206" i="6"/>
  <c r="BX206" i="6"/>
  <c r="BN206" i="6"/>
  <c r="BM206" i="6"/>
  <c r="Y206" i="6"/>
  <c r="BT206" i="6" s="1"/>
  <c r="M206" i="6"/>
  <c r="D206" i="6"/>
  <c r="CA469" i="6"/>
  <c r="BX469" i="6"/>
  <c r="BN469" i="6"/>
  <c r="Y469" i="6"/>
  <c r="BT469" i="6" s="1"/>
  <c r="M469" i="6"/>
  <c r="D469" i="6"/>
  <c r="BZ469" i="6" s="1"/>
  <c r="CA172" i="6"/>
  <c r="BX172" i="6"/>
  <c r="BN172" i="6"/>
  <c r="BM172" i="6"/>
  <c r="Y172" i="6"/>
  <c r="BT172" i="6" s="1"/>
  <c r="M172" i="6"/>
  <c r="D172" i="6"/>
  <c r="BZ172" i="6" s="1"/>
  <c r="BX22" i="6"/>
  <c r="BN22" i="6"/>
  <c r="BM22" i="6"/>
  <c r="Y22" i="6"/>
  <c r="BT22" i="6" s="1"/>
  <c r="M22" i="6"/>
  <c r="D22" i="6"/>
  <c r="CA73" i="6"/>
  <c r="BX73" i="6"/>
  <c r="BN73" i="6"/>
  <c r="BM73" i="6"/>
  <c r="Y73" i="6"/>
  <c r="BT73" i="6" s="1"/>
  <c r="M73" i="6"/>
  <c r="D73" i="6"/>
  <c r="BZ73" i="6" s="1"/>
  <c r="CA140" i="6"/>
  <c r="BX140" i="6"/>
  <c r="BN140" i="6"/>
  <c r="BM140" i="6"/>
  <c r="Y140" i="6"/>
  <c r="BT140" i="6" s="1"/>
  <c r="M140" i="6"/>
  <c r="D140" i="6"/>
  <c r="BZ140" i="6" s="1"/>
  <c r="CA344" i="6"/>
  <c r="BX344" i="6"/>
  <c r="BN344" i="6"/>
  <c r="BM344" i="6"/>
  <c r="Y344" i="6"/>
  <c r="BT344" i="6" s="1"/>
  <c r="M344" i="6"/>
  <c r="D344" i="6"/>
  <c r="CA429" i="6"/>
  <c r="BX429" i="6"/>
  <c r="BN429" i="6"/>
  <c r="BM429" i="6"/>
  <c r="Y429" i="6"/>
  <c r="BT429" i="6" s="1"/>
  <c r="M429" i="6"/>
  <c r="D429" i="6"/>
  <c r="CA416" i="6"/>
  <c r="BX416" i="6"/>
  <c r="BN416" i="6"/>
  <c r="BM416" i="6"/>
  <c r="Y416" i="6"/>
  <c r="BT416" i="6" s="1"/>
  <c r="M416" i="6"/>
  <c r="D416" i="6"/>
  <c r="BZ416" i="6" s="1"/>
  <c r="CA191" i="6"/>
  <c r="BX191" i="6"/>
  <c r="BN191" i="6"/>
  <c r="BM191" i="6"/>
  <c r="Y191" i="6"/>
  <c r="BT191" i="6" s="1"/>
  <c r="M191" i="6"/>
  <c r="D191" i="6"/>
  <c r="BZ191" i="6" s="1"/>
  <c r="CA142" i="6"/>
  <c r="BX142" i="6"/>
  <c r="BN142" i="6"/>
  <c r="BM142" i="6"/>
  <c r="Y142" i="6"/>
  <c r="BT142" i="6" s="1"/>
  <c r="M142" i="6"/>
  <c r="D142" i="6"/>
  <c r="CA258" i="6"/>
  <c r="BX258" i="6"/>
  <c r="BN258" i="6"/>
  <c r="BM258" i="6"/>
  <c r="Y258" i="6"/>
  <c r="BT258" i="6" s="1"/>
  <c r="M258" i="6"/>
  <c r="D258" i="6"/>
  <c r="CA201" i="6"/>
  <c r="BX201" i="6"/>
  <c r="BN201" i="6"/>
  <c r="BM201" i="6"/>
  <c r="Y201" i="6"/>
  <c r="BT201" i="6" s="1"/>
  <c r="M201" i="6"/>
  <c r="D201" i="6"/>
  <c r="BZ201" i="6" s="1"/>
  <c r="CA403" i="6"/>
  <c r="BX403" i="6"/>
  <c r="BN403" i="6"/>
  <c r="BM403" i="6"/>
  <c r="Y403" i="6"/>
  <c r="BT403" i="6" s="1"/>
  <c r="M403" i="6"/>
  <c r="D403" i="6"/>
  <c r="BZ403" i="6" s="1"/>
  <c r="CA104" i="6"/>
  <c r="BX104" i="6"/>
  <c r="BN104" i="6"/>
  <c r="BM104" i="6"/>
  <c r="Y104" i="6"/>
  <c r="BT104" i="6" s="1"/>
  <c r="M104" i="6"/>
  <c r="D104" i="6"/>
  <c r="CA379" i="6"/>
  <c r="BX379" i="6"/>
  <c r="BN379" i="6"/>
  <c r="BM379" i="6"/>
  <c r="Y379" i="6"/>
  <c r="BT379" i="6" s="1"/>
  <c r="M379" i="6"/>
  <c r="D379" i="6"/>
  <c r="CA157" i="6"/>
  <c r="BX157" i="6"/>
  <c r="BN157" i="6"/>
  <c r="BM157" i="6"/>
  <c r="Y157" i="6"/>
  <c r="BT157" i="6" s="1"/>
  <c r="M157" i="6"/>
  <c r="D157" i="6"/>
  <c r="BZ157" i="6" s="1"/>
  <c r="CA102" i="6"/>
  <c r="BX102" i="6"/>
  <c r="BN102" i="6"/>
  <c r="BM102" i="6"/>
  <c r="Y102" i="6"/>
  <c r="BT102" i="6" s="1"/>
  <c r="M102" i="6"/>
  <c r="D102" i="6"/>
  <c r="BZ102" i="6" s="1"/>
  <c r="CA475" i="6"/>
  <c r="BX475" i="6"/>
  <c r="BN475" i="6"/>
  <c r="BM475" i="6"/>
  <c r="Y475" i="6"/>
  <c r="BT475" i="6" s="1"/>
  <c r="M475" i="6"/>
  <c r="D475" i="6"/>
  <c r="BX548" i="6"/>
  <c r="BN548" i="6"/>
  <c r="BM548" i="6"/>
  <c r="Y548" i="6"/>
  <c r="BT548" i="6" s="1"/>
  <c r="M548" i="6"/>
  <c r="D548" i="6"/>
  <c r="BZ548" i="6" s="1"/>
  <c r="CA556" i="6"/>
  <c r="BX556" i="6"/>
  <c r="BN556" i="6"/>
  <c r="BM556" i="6"/>
  <c r="Y556" i="6"/>
  <c r="BT556" i="6" s="1"/>
  <c r="M556" i="6"/>
  <c r="D556" i="6"/>
  <c r="BZ556" i="6" s="1"/>
  <c r="CA311" i="6"/>
  <c r="BX311" i="6"/>
  <c r="BN311" i="6"/>
  <c r="BM311" i="6"/>
  <c r="Y311" i="6"/>
  <c r="BT311" i="6" s="1"/>
  <c r="M311" i="6"/>
  <c r="D311" i="6"/>
  <c r="CA483" i="6"/>
  <c r="BX483" i="6"/>
  <c r="BN483" i="6"/>
  <c r="BM483" i="6"/>
  <c r="Y483" i="6"/>
  <c r="BT483" i="6" s="1"/>
  <c r="M483" i="6"/>
  <c r="D483" i="6"/>
  <c r="CA547" i="6"/>
  <c r="BX547" i="6"/>
  <c r="BN547" i="6"/>
  <c r="BM547" i="6"/>
  <c r="Y547" i="6"/>
  <c r="BT547" i="6" s="1"/>
  <c r="M547" i="6"/>
  <c r="D547" i="6"/>
  <c r="BZ547" i="6" s="1"/>
  <c r="BX524" i="6"/>
  <c r="BN524" i="6"/>
  <c r="BM524" i="6"/>
  <c r="Y524" i="6"/>
  <c r="BT524" i="6" s="1"/>
  <c r="M524" i="6"/>
  <c r="D524" i="6"/>
  <c r="CA66" i="6"/>
  <c r="BX66" i="6"/>
  <c r="BN66" i="6"/>
  <c r="Y66" i="6"/>
  <c r="BT66" i="6" s="1"/>
  <c r="M66" i="6"/>
  <c r="D66" i="6"/>
  <c r="BZ66" i="6" s="1"/>
  <c r="CA325" i="6"/>
  <c r="BX325" i="6"/>
  <c r="BN325" i="6"/>
  <c r="Y325" i="6"/>
  <c r="BT325" i="6" s="1"/>
  <c r="M325" i="6"/>
  <c r="D325" i="6"/>
  <c r="CA221" i="6"/>
  <c r="BX221" i="6"/>
  <c r="BN221" i="6"/>
  <c r="BM221" i="6"/>
  <c r="Y221" i="6"/>
  <c r="BT221" i="6" s="1"/>
  <c r="M221" i="6"/>
  <c r="D221" i="6"/>
  <c r="CA280" i="6"/>
  <c r="BX280" i="6"/>
  <c r="BN280" i="6"/>
  <c r="BM280" i="6"/>
  <c r="Y280" i="6"/>
  <c r="BT280" i="6" s="1"/>
  <c r="M280" i="6"/>
  <c r="D280" i="6"/>
  <c r="BZ280" i="6" s="1"/>
  <c r="CA312" i="6"/>
  <c r="BX312" i="6"/>
  <c r="BN312" i="6"/>
  <c r="BM312" i="6"/>
  <c r="Y312" i="6"/>
  <c r="BT312" i="6" s="1"/>
  <c r="M312" i="6"/>
  <c r="D312" i="6"/>
  <c r="BZ312" i="6" s="1"/>
  <c r="CA75" i="6"/>
  <c r="BX75" i="6"/>
  <c r="BN75" i="6"/>
  <c r="BM75" i="6"/>
  <c r="Y75" i="6"/>
  <c r="BT75" i="6" s="1"/>
  <c r="M75" i="6"/>
  <c r="D75" i="6"/>
  <c r="CA296" i="6"/>
  <c r="BX296" i="6"/>
  <c r="BN296" i="6"/>
  <c r="BM296" i="6"/>
  <c r="Y296" i="6"/>
  <c r="BT296" i="6" s="1"/>
  <c r="M296" i="6"/>
  <c r="D296" i="6"/>
  <c r="CA316" i="6"/>
  <c r="BX316" i="6"/>
  <c r="BN316" i="6"/>
  <c r="BM316" i="6"/>
  <c r="Y316" i="6"/>
  <c r="BT316" i="6" s="1"/>
  <c r="M316" i="6"/>
  <c r="D316" i="6"/>
  <c r="BZ316" i="6" s="1"/>
  <c r="CA407" i="6"/>
  <c r="BX407" i="6"/>
  <c r="BN407" i="6"/>
  <c r="BM407" i="6"/>
  <c r="Y407" i="6"/>
  <c r="BT407" i="6" s="1"/>
  <c r="M407" i="6"/>
  <c r="D407" i="6"/>
  <c r="BZ407" i="6" s="1"/>
  <c r="CA498" i="6"/>
  <c r="BX498" i="6"/>
  <c r="BN498" i="6"/>
  <c r="BM498" i="6"/>
  <c r="AN498" i="6"/>
  <c r="Y498" i="6"/>
  <c r="BT498" i="6" s="1"/>
  <c r="M498" i="6"/>
  <c r="D498" i="6"/>
  <c r="BZ498" i="6" s="1"/>
  <c r="CA174" i="6"/>
  <c r="BX174" i="6"/>
  <c r="BN174" i="6"/>
  <c r="BM174" i="6"/>
  <c r="Y174" i="6"/>
  <c r="BT174" i="6" s="1"/>
  <c r="M174" i="6"/>
  <c r="D174" i="6"/>
  <c r="CA49" i="6"/>
  <c r="BX49" i="6"/>
  <c r="BN49" i="6"/>
  <c r="BM49" i="6"/>
  <c r="Y49" i="6"/>
  <c r="BT49" i="6" s="1"/>
  <c r="M49" i="6"/>
  <c r="D49" i="6"/>
  <c r="CA319" i="6"/>
  <c r="BX319" i="6"/>
  <c r="BN319" i="6"/>
  <c r="BM319" i="6"/>
  <c r="Y319" i="6"/>
  <c r="BT319" i="6" s="1"/>
  <c r="M319" i="6"/>
  <c r="D319" i="6"/>
  <c r="BZ319" i="6" s="1"/>
  <c r="CA503" i="6"/>
  <c r="BX503" i="6"/>
  <c r="BN503" i="6"/>
  <c r="Y503" i="6"/>
  <c r="BT503" i="6" s="1"/>
  <c r="M503" i="6"/>
  <c r="D503" i="6"/>
  <c r="CA492" i="6"/>
  <c r="BX492" i="6"/>
  <c r="BN492" i="6"/>
  <c r="Y492" i="6"/>
  <c r="BT492" i="6" s="1"/>
  <c r="M492" i="6"/>
  <c r="D492" i="6"/>
  <c r="BZ492" i="6" s="1"/>
  <c r="BX422" i="6"/>
  <c r="BN422" i="6"/>
  <c r="BM422" i="6"/>
  <c r="Y422" i="6"/>
  <c r="BT422" i="6" s="1"/>
  <c r="M422" i="6"/>
  <c r="D422" i="6"/>
  <c r="BX381" i="6"/>
  <c r="BN381" i="6"/>
  <c r="BM381" i="6"/>
  <c r="Y381" i="6"/>
  <c r="BT381" i="6" s="1"/>
  <c r="M381" i="6"/>
  <c r="D381" i="6"/>
  <c r="BZ381" i="6" s="1"/>
  <c r="BX449" i="6"/>
  <c r="BN449" i="6"/>
  <c r="BM449" i="6"/>
  <c r="Y449" i="6"/>
  <c r="BT449" i="6" s="1"/>
  <c r="M449" i="6"/>
  <c r="D449" i="6"/>
  <c r="CA491" i="6"/>
  <c r="BX491" i="6"/>
  <c r="BN491" i="6"/>
  <c r="Y491" i="6"/>
  <c r="BT491" i="6" s="1"/>
  <c r="M491" i="6"/>
  <c r="D491" i="6"/>
  <c r="BZ491" i="6" s="1"/>
  <c r="CA501" i="6"/>
  <c r="BX501" i="6"/>
  <c r="BN501" i="6"/>
  <c r="BM501" i="6"/>
  <c r="Y501" i="6"/>
  <c r="BT501" i="6" s="1"/>
  <c r="M501" i="6"/>
  <c r="D501" i="6"/>
  <c r="BZ501" i="6" s="1"/>
  <c r="CA336" i="6"/>
  <c r="BX336" i="6"/>
  <c r="BN336" i="6"/>
  <c r="BM336" i="6"/>
  <c r="Y336" i="6"/>
  <c r="BT336" i="6" s="1"/>
  <c r="M336" i="6"/>
  <c r="D336" i="6"/>
  <c r="BX163" i="6"/>
  <c r="BN163" i="6"/>
  <c r="BM163" i="6"/>
  <c r="Y163" i="6"/>
  <c r="BT163" i="6" s="1"/>
  <c r="M163" i="6"/>
  <c r="D163" i="6"/>
  <c r="BZ163" i="6" s="1"/>
  <c r="CA452" i="6"/>
  <c r="BX452" i="6"/>
  <c r="BN452" i="6"/>
  <c r="BM452" i="6"/>
  <c r="AN452" i="6"/>
  <c r="Y452" i="6"/>
  <c r="BT452" i="6" s="1"/>
  <c r="M452" i="6"/>
  <c r="D452" i="6"/>
  <c r="BZ452" i="6" s="1"/>
  <c r="CA122" i="6"/>
  <c r="BX122" i="6"/>
  <c r="BN122" i="6"/>
  <c r="BM122" i="6"/>
  <c r="Y122" i="6"/>
  <c r="BT122" i="6" s="1"/>
  <c r="M122" i="6"/>
  <c r="D122" i="6"/>
  <c r="BZ122" i="6" s="1"/>
  <c r="CA505" i="6"/>
  <c r="BX505" i="6"/>
  <c r="BN505" i="6"/>
  <c r="BM505" i="6"/>
  <c r="Y505" i="6"/>
  <c r="BT505" i="6" s="1"/>
  <c r="M505" i="6"/>
  <c r="D505" i="6"/>
  <c r="CA244" i="6"/>
  <c r="BX244" i="6"/>
  <c r="BN244" i="6"/>
  <c r="BM244" i="6"/>
  <c r="Y244" i="6"/>
  <c r="BT244" i="6" s="1"/>
  <c r="M244" i="6"/>
  <c r="D244" i="6"/>
  <c r="CA366" i="6"/>
  <c r="BX366" i="6"/>
  <c r="BN366" i="6"/>
  <c r="BM366" i="6"/>
  <c r="Y366" i="6"/>
  <c r="BT366" i="6" s="1"/>
  <c r="M366" i="6"/>
  <c r="D366" i="6"/>
  <c r="BZ366" i="6" s="1"/>
  <c r="CA418" i="6"/>
  <c r="BX418" i="6"/>
  <c r="BN418" i="6"/>
  <c r="BM418" i="6"/>
  <c r="AN418" i="6"/>
  <c r="Y418" i="6"/>
  <c r="BT418" i="6" s="1"/>
  <c r="M418" i="6"/>
  <c r="D418" i="6"/>
  <c r="BZ418" i="6" s="1"/>
  <c r="CA389" i="6"/>
  <c r="BX389" i="6"/>
  <c r="BN389" i="6"/>
  <c r="BM389" i="6"/>
  <c r="Y389" i="6"/>
  <c r="BT389" i="6" s="1"/>
  <c r="M389" i="6"/>
  <c r="D389" i="6"/>
  <c r="BZ389" i="6" s="1"/>
  <c r="CA541" i="6"/>
  <c r="BX541" i="6"/>
  <c r="BN541" i="6"/>
  <c r="BM541" i="6"/>
  <c r="Y541" i="6"/>
  <c r="BT541" i="6" s="1"/>
  <c r="M541" i="6"/>
  <c r="D541" i="6"/>
  <c r="CA331" i="6"/>
  <c r="BX331" i="6"/>
  <c r="BN331" i="6"/>
  <c r="Y331" i="6"/>
  <c r="BT331" i="6" s="1"/>
  <c r="M331" i="6"/>
  <c r="D331" i="6"/>
  <c r="BZ331" i="6" s="1"/>
  <c r="CA108" i="6"/>
  <c r="BX108" i="6"/>
  <c r="BN108" i="6"/>
  <c r="Y108" i="6"/>
  <c r="BT108" i="6" s="1"/>
  <c r="M108" i="6"/>
  <c r="D108" i="6"/>
  <c r="CA44" i="6"/>
  <c r="BX44" i="6"/>
  <c r="BN44" i="6"/>
  <c r="BM44" i="6"/>
  <c r="Y44" i="6"/>
  <c r="BT44" i="6" s="1"/>
  <c r="M44" i="6"/>
  <c r="D44" i="6"/>
  <c r="CA90" i="6"/>
  <c r="BX90" i="6"/>
  <c r="BN90" i="6"/>
  <c r="BM90" i="6"/>
  <c r="Y90" i="6"/>
  <c r="BT90" i="6" s="1"/>
  <c r="M90" i="6"/>
  <c r="D90" i="6"/>
  <c r="BZ90" i="6" s="1"/>
  <c r="CA46" i="6"/>
  <c r="BX46" i="6"/>
  <c r="BN46" i="6"/>
  <c r="BM46" i="6"/>
  <c r="Y46" i="6"/>
  <c r="BT46" i="6" s="1"/>
  <c r="M46" i="6"/>
  <c r="D46" i="6"/>
  <c r="BZ46" i="6" s="1"/>
  <c r="CA465" i="6"/>
  <c r="BX465" i="6"/>
  <c r="BN465" i="6"/>
  <c r="Y465" i="6"/>
  <c r="BT465" i="6" s="1"/>
  <c r="M465" i="6"/>
  <c r="D465" i="6"/>
  <c r="CA487" i="6"/>
  <c r="BX487" i="6"/>
  <c r="BN487" i="6"/>
  <c r="BM487" i="6"/>
  <c r="Y487" i="6"/>
  <c r="BT487" i="6" s="1"/>
  <c r="M487" i="6"/>
  <c r="D487" i="6"/>
  <c r="BZ487" i="6" s="1"/>
  <c r="BX496" i="6"/>
  <c r="BN496" i="6"/>
  <c r="BM496" i="6"/>
  <c r="Y496" i="6"/>
  <c r="BT496" i="6" s="1"/>
  <c r="M496" i="6"/>
  <c r="D496" i="6"/>
  <c r="CA535" i="6"/>
  <c r="BX535" i="6"/>
  <c r="BN535" i="6"/>
  <c r="BM535" i="6"/>
  <c r="Y535" i="6"/>
  <c r="BT535" i="6" s="1"/>
  <c r="M535" i="6"/>
  <c r="D535" i="6"/>
  <c r="CA120" i="6"/>
  <c r="BX120" i="6"/>
  <c r="BN120" i="6"/>
  <c r="Y120" i="6"/>
  <c r="BT120" i="6" s="1"/>
  <c r="M120" i="6"/>
  <c r="D120" i="6"/>
  <c r="BZ120" i="6" s="1"/>
  <c r="CA199" i="6"/>
  <c r="BX199" i="6"/>
  <c r="BN199" i="6"/>
  <c r="Y199" i="6"/>
  <c r="BT199" i="6" s="1"/>
  <c r="M199" i="6"/>
  <c r="D199" i="6"/>
  <c r="CA139" i="6"/>
  <c r="BX139" i="6"/>
  <c r="BN139" i="6"/>
  <c r="BM139" i="6"/>
  <c r="Y139" i="6"/>
  <c r="BT139" i="6" s="1"/>
  <c r="M139" i="6"/>
  <c r="D139" i="6"/>
  <c r="BZ139" i="6" s="1"/>
  <c r="CA26" i="6"/>
  <c r="BX26" i="6"/>
  <c r="BN26" i="6"/>
  <c r="BM26" i="6"/>
  <c r="AN26" i="6"/>
  <c r="Y26" i="6"/>
  <c r="BT26" i="6" s="1"/>
  <c r="M26" i="6"/>
  <c r="D26" i="6"/>
  <c r="BZ26" i="6" s="1"/>
  <c r="CA148" i="6"/>
  <c r="BX148" i="6"/>
  <c r="BN148" i="6"/>
  <c r="BM148" i="6"/>
  <c r="Y148" i="6"/>
  <c r="BT148" i="6" s="1"/>
  <c r="M148" i="6"/>
  <c r="D148" i="6"/>
  <c r="BZ148" i="6" s="1"/>
  <c r="CA398" i="6"/>
  <c r="BX398" i="6"/>
  <c r="BN398" i="6"/>
  <c r="BM398" i="6"/>
  <c r="Y398" i="6"/>
  <c r="BT398" i="6" s="1"/>
  <c r="M398" i="6"/>
  <c r="D398" i="6"/>
  <c r="CA212" i="6"/>
  <c r="BX212" i="6"/>
  <c r="BN212" i="6"/>
  <c r="BM212" i="6"/>
  <c r="Y212" i="6"/>
  <c r="BT212" i="6" s="1"/>
  <c r="M212" i="6"/>
  <c r="D212" i="6"/>
  <c r="CA304" i="6"/>
  <c r="BX304" i="6"/>
  <c r="BN304" i="6"/>
  <c r="BM304" i="6"/>
  <c r="Y304" i="6"/>
  <c r="BT304" i="6" s="1"/>
  <c r="M304" i="6"/>
  <c r="D304" i="6"/>
  <c r="BZ304" i="6" s="1"/>
  <c r="CA207" i="6"/>
  <c r="BX207" i="6"/>
  <c r="BN207" i="6"/>
  <c r="BM207" i="6"/>
  <c r="Y207" i="6"/>
  <c r="BT207" i="6" s="1"/>
  <c r="M207" i="6"/>
  <c r="D207" i="6"/>
  <c r="BZ207" i="6" s="1"/>
  <c r="CA254" i="6"/>
  <c r="BX254" i="6"/>
  <c r="BN254" i="6"/>
  <c r="BM254" i="6"/>
  <c r="Y254" i="6"/>
  <c r="BT254" i="6" s="1"/>
  <c r="M254" i="6"/>
  <c r="D254" i="6"/>
  <c r="BX141" i="6"/>
  <c r="BN141" i="6"/>
  <c r="BM141" i="6"/>
  <c r="Y141" i="6"/>
  <c r="BT141" i="6" s="1"/>
  <c r="M141" i="6"/>
  <c r="D141" i="6"/>
  <c r="BZ141" i="6" s="1"/>
  <c r="CA127" i="6"/>
  <c r="BX127" i="6"/>
  <c r="BN127" i="6"/>
  <c r="BM127" i="6"/>
  <c r="Y127" i="6"/>
  <c r="BT127" i="6" s="1"/>
  <c r="M127" i="6"/>
  <c r="D127" i="6"/>
  <c r="BZ127" i="6" s="1"/>
  <c r="CA107" i="6"/>
  <c r="BX107" i="6"/>
  <c r="BN107" i="6"/>
  <c r="BM107" i="6"/>
  <c r="Y107" i="6"/>
  <c r="BT107" i="6" s="1"/>
  <c r="M107" i="6"/>
  <c r="D107" i="6"/>
  <c r="CA137" i="6"/>
  <c r="BX137" i="6"/>
  <c r="BN137" i="6"/>
  <c r="BM137" i="6"/>
  <c r="Y137" i="6"/>
  <c r="BT137" i="6" s="1"/>
  <c r="M137" i="6"/>
  <c r="D137" i="6"/>
  <c r="CA187" i="6"/>
  <c r="BX187" i="6"/>
  <c r="BN187" i="6"/>
  <c r="BM187" i="6"/>
  <c r="Y187" i="6"/>
  <c r="BT187" i="6" s="1"/>
  <c r="M187" i="6"/>
  <c r="D187" i="6"/>
  <c r="BZ187" i="6" s="1"/>
  <c r="CA176" i="6"/>
  <c r="BX176" i="6"/>
  <c r="BN176" i="6"/>
  <c r="BM176" i="6"/>
  <c r="Y176" i="6"/>
  <c r="BT176" i="6" s="1"/>
  <c r="M176" i="6"/>
  <c r="D176" i="6"/>
  <c r="BZ176" i="6" s="1"/>
  <c r="CA91" i="6"/>
  <c r="BX91" i="6"/>
  <c r="BN91" i="6"/>
  <c r="BM91" i="6"/>
  <c r="Y91" i="6"/>
  <c r="BT91" i="6" s="1"/>
  <c r="M91" i="6"/>
  <c r="D91" i="6"/>
  <c r="CA155" i="6"/>
  <c r="BX155" i="6"/>
  <c r="BN155" i="6"/>
  <c r="BM155" i="6"/>
  <c r="Y155" i="6"/>
  <c r="BT155" i="6" s="1"/>
  <c r="M155" i="6"/>
  <c r="D155" i="6"/>
  <c r="BX15" i="6"/>
  <c r="BN15" i="6"/>
  <c r="BM15" i="6"/>
  <c r="Y15" i="6"/>
  <c r="BT15" i="6" s="1"/>
  <c r="M15" i="6"/>
  <c r="D15" i="6"/>
  <c r="BZ15" i="6" s="1"/>
  <c r="CA277" i="6"/>
  <c r="BX277" i="6"/>
  <c r="BN277" i="6"/>
  <c r="BM277" i="6"/>
  <c r="Y277" i="6"/>
  <c r="BT277" i="6" s="1"/>
  <c r="M277" i="6"/>
  <c r="D277" i="6"/>
  <c r="CA551" i="6"/>
  <c r="BX551" i="6"/>
  <c r="BN551" i="6"/>
  <c r="BM551" i="6"/>
  <c r="Y551" i="6"/>
  <c r="BT551" i="6" s="1"/>
  <c r="M551" i="6"/>
  <c r="D551" i="6"/>
  <c r="BX7" i="6"/>
  <c r="BN7" i="6"/>
  <c r="Y7" i="6"/>
  <c r="BT7" i="6" s="1"/>
  <c r="M7" i="6"/>
  <c r="D7" i="6"/>
  <c r="CA132" i="6"/>
  <c r="BX132" i="6"/>
  <c r="BN132" i="6"/>
  <c r="BM132" i="6"/>
  <c r="Y132" i="6"/>
  <c r="BT132" i="6" s="1"/>
  <c r="M132" i="6"/>
  <c r="D132" i="6"/>
  <c r="CA130" i="6"/>
  <c r="BX130" i="6"/>
  <c r="BN130" i="6"/>
  <c r="BM130" i="6"/>
  <c r="Y130" i="6"/>
  <c r="BT130" i="6" s="1"/>
  <c r="M130" i="6"/>
  <c r="D130" i="6"/>
  <c r="BZ130" i="6" s="1"/>
  <c r="CA411" i="6"/>
  <c r="BX411" i="6"/>
  <c r="BN411" i="6"/>
  <c r="BM411" i="6"/>
  <c r="Y411" i="6"/>
  <c r="BT411" i="6" s="1"/>
  <c r="M411" i="6"/>
  <c r="D411" i="6"/>
  <c r="BZ411" i="6" s="1"/>
  <c r="CA291" i="6"/>
  <c r="BX291" i="6"/>
  <c r="BN291" i="6"/>
  <c r="BM291" i="6"/>
  <c r="Y291" i="6"/>
  <c r="BT291" i="6" s="1"/>
  <c r="M291" i="6"/>
  <c r="D291" i="6"/>
  <c r="CA443" i="6"/>
  <c r="BX443" i="6"/>
  <c r="BN443" i="6"/>
  <c r="BM443" i="6"/>
  <c r="Y443" i="6"/>
  <c r="BT443" i="6" s="1"/>
  <c r="M443" i="6"/>
  <c r="D443" i="6"/>
  <c r="CA346" i="6"/>
  <c r="BX346" i="6"/>
  <c r="BN346" i="6"/>
  <c r="BM346" i="6"/>
  <c r="Y346" i="6"/>
  <c r="BT346" i="6" s="1"/>
  <c r="M346" i="6"/>
  <c r="D346" i="6"/>
  <c r="BZ346" i="6" s="1"/>
  <c r="CA360" i="6"/>
  <c r="BX360" i="6"/>
  <c r="BN360" i="6"/>
  <c r="BM360" i="6"/>
  <c r="Y360" i="6"/>
  <c r="BT360" i="6" s="1"/>
  <c r="M360" i="6"/>
  <c r="D360" i="6"/>
  <c r="BZ360" i="6" s="1"/>
  <c r="CA359" i="6"/>
  <c r="BX359" i="6"/>
  <c r="BN359" i="6"/>
  <c r="BM359" i="6"/>
  <c r="Y359" i="6"/>
  <c r="BT359" i="6" s="1"/>
  <c r="M359" i="6"/>
  <c r="D359" i="6"/>
  <c r="CA434" i="6"/>
  <c r="BX434" i="6"/>
  <c r="BN434" i="6"/>
  <c r="BM434" i="6"/>
  <c r="Y434" i="6"/>
  <c r="BT434" i="6" s="1"/>
  <c r="M434" i="6"/>
  <c r="D434" i="6"/>
  <c r="CA332" i="6"/>
  <c r="BX332" i="6"/>
  <c r="BN332" i="6"/>
  <c r="BM332" i="6"/>
  <c r="Y332" i="6"/>
  <c r="BT332" i="6" s="1"/>
  <c r="M332" i="6"/>
  <c r="D332" i="6"/>
  <c r="BZ332" i="6" s="1"/>
  <c r="CA268" i="6"/>
  <c r="BX268" i="6"/>
  <c r="BN268" i="6"/>
  <c r="BM268" i="6"/>
  <c r="Y268" i="6"/>
  <c r="BT268" i="6" s="1"/>
  <c r="M268" i="6"/>
  <c r="D268" i="6"/>
  <c r="BZ268" i="6" s="1"/>
  <c r="CA86" i="6"/>
  <c r="BX86" i="6"/>
  <c r="BN86" i="6"/>
  <c r="BM86" i="6"/>
  <c r="AN86" i="6"/>
  <c r="Y86" i="6"/>
  <c r="BT86" i="6" s="1"/>
  <c r="M86" i="6"/>
  <c r="D86" i="6"/>
  <c r="BZ86" i="6" s="1"/>
  <c r="CA266" i="6"/>
  <c r="BX266" i="6"/>
  <c r="BN266" i="6"/>
  <c r="BM266" i="6"/>
  <c r="Y266" i="6"/>
  <c r="BT266" i="6" s="1"/>
  <c r="M266" i="6"/>
  <c r="D266" i="6"/>
  <c r="CA78" i="6"/>
  <c r="BX78" i="6"/>
  <c r="BN78" i="6"/>
  <c r="BM78" i="6"/>
  <c r="Y78" i="6"/>
  <c r="BT78" i="6" s="1"/>
  <c r="M78" i="6"/>
  <c r="D78" i="6"/>
  <c r="CA400" i="6"/>
  <c r="BX400" i="6"/>
  <c r="BN400" i="6"/>
  <c r="BM400" i="6"/>
  <c r="Y400" i="6"/>
  <c r="BT400" i="6" s="1"/>
  <c r="M400" i="6"/>
  <c r="D400" i="6"/>
  <c r="BZ400" i="6" s="1"/>
  <c r="CA85" i="6"/>
  <c r="BX85" i="6"/>
  <c r="BN85" i="6"/>
  <c r="BM85" i="6"/>
  <c r="Y85" i="6"/>
  <c r="BT85" i="6" s="1"/>
  <c r="M85" i="6"/>
  <c r="D85" i="6"/>
  <c r="BZ85" i="6" s="1"/>
  <c r="CA32" i="6"/>
  <c r="BX32" i="6"/>
  <c r="BN32" i="6"/>
  <c r="BM32" i="6"/>
  <c r="Y32" i="6"/>
  <c r="BT32" i="6" s="1"/>
  <c r="M32" i="6"/>
  <c r="D32" i="6"/>
  <c r="CA515" i="6"/>
  <c r="BX515" i="6"/>
  <c r="BN515" i="6"/>
  <c r="Y515" i="6"/>
  <c r="BT515" i="6" s="1"/>
  <c r="M515" i="6"/>
  <c r="D515" i="6"/>
  <c r="BZ515" i="6" s="1"/>
  <c r="CA220" i="6"/>
  <c r="BX220" i="6"/>
  <c r="BN220" i="6"/>
  <c r="BM220" i="6"/>
  <c r="AN220" i="6"/>
  <c r="Y220" i="6"/>
  <c r="BT220" i="6" s="1"/>
  <c r="M220" i="6"/>
  <c r="D220" i="6"/>
  <c r="BZ220" i="6" s="1"/>
  <c r="CA256" i="6"/>
  <c r="BX256" i="6"/>
  <c r="BN256" i="6"/>
  <c r="Y256" i="6"/>
  <c r="BT256" i="6" s="1"/>
  <c r="M256" i="6"/>
  <c r="D256" i="6"/>
  <c r="CA100" i="6"/>
  <c r="BX100" i="6"/>
  <c r="BN100" i="6"/>
  <c r="BM100" i="6"/>
  <c r="Y100" i="6"/>
  <c r="BT100" i="6" s="1"/>
  <c r="M100" i="6"/>
  <c r="D100" i="6"/>
  <c r="BX363" i="6"/>
  <c r="BN363" i="6"/>
  <c r="BM363" i="6"/>
  <c r="Y363" i="6"/>
  <c r="BT363" i="6" s="1"/>
  <c r="M363" i="6"/>
  <c r="D363" i="6"/>
  <c r="BZ363" i="6" s="1"/>
  <c r="CA553" i="6"/>
  <c r="BX553" i="6"/>
  <c r="BN553" i="6"/>
  <c r="BM553" i="6"/>
  <c r="Y553" i="6"/>
  <c r="BT553" i="6" s="1"/>
  <c r="M553" i="6"/>
  <c r="D553" i="6"/>
  <c r="CA409" i="6"/>
  <c r="BX409" i="6"/>
  <c r="BN409" i="6"/>
  <c r="BM409" i="6"/>
  <c r="Y409" i="6"/>
  <c r="BT409" i="6" s="1"/>
  <c r="M409" i="6"/>
  <c r="D409" i="6"/>
  <c r="CA417" i="6"/>
  <c r="BX417" i="6"/>
  <c r="BN417" i="6"/>
  <c r="BM417" i="6"/>
  <c r="Y417" i="6"/>
  <c r="BT417" i="6" s="1"/>
  <c r="M417" i="6"/>
  <c r="D417" i="6"/>
  <c r="BZ417" i="6" s="1"/>
  <c r="CA486" i="6"/>
  <c r="BX486" i="6"/>
  <c r="BN486" i="6"/>
  <c r="BM486" i="6"/>
  <c r="Y486" i="6"/>
  <c r="BT486" i="6" s="1"/>
  <c r="M486" i="6"/>
  <c r="D486" i="6"/>
  <c r="BZ486" i="6" s="1"/>
  <c r="CA50" i="6"/>
  <c r="BX50" i="6"/>
  <c r="BN50" i="6"/>
  <c r="BM50" i="6"/>
  <c r="Y50" i="6"/>
  <c r="BT50" i="6" s="1"/>
  <c r="M50" i="6"/>
  <c r="D50" i="6"/>
  <c r="CA327" i="6"/>
  <c r="BX327" i="6"/>
  <c r="BN327" i="6"/>
  <c r="BM327" i="6"/>
  <c r="Y327" i="6"/>
  <c r="BT327" i="6" s="1"/>
  <c r="M327" i="6"/>
  <c r="D327" i="6"/>
  <c r="CA196" i="6"/>
  <c r="BX196" i="6"/>
  <c r="BN196" i="6"/>
  <c r="BM196" i="6"/>
  <c r="Y196" i="6"/>
  <c r="BT196" i="6" s="1"/>
  <c r="M196" i="6"/>
  <c r="D196" i="6"/>
  <c r="BZ196" i="6" s="1"/>
  <c r="CA190" i="6"/>
  <c r="BX190" i="6"/>
  <c r="BN190" i="6"/>
  <c r="BM190" i="6"/>
  <c r="Y190" i="6"/>
  <c r="BT190" i="6" s="1"/>
  <c r="M190" i="6"/>
  <c r="D190" i="6"/>
  <c r="BZ190" i="6" s="1"/>
  <c r="CA295" i="6"/>
  <c r="BX295" i="6"/>
  <c r="BN295" i="6"/>
  <c r="BM295" i="6"/>
  <c r="Y295" i="6"/>
  <c r="BT295" i="6" s="1"/>
  <c r="M295" i="6"/>
  <c r="D295" i="6"/>
  <c r="CA213" i="6"/>
  <c r="BX213" i="6"/>
  <c r="BN213" i="6"/>
  <c r="BM213" i="6"/>
  <c r="Y213" i="6"/>
  <c r="BT213" i="6" s="1"/>
  <c r="M213" i="6"/>
  <c r="D213" i="6"/>
  <c r="CA357" i="6"/>
  <c r="BX357" i="6"/>
  <c r="BN357" i="6"/>
  <c r="BM357" i="6"/>
  <c r="Y357" i="6"/>
  <c r="BT357" i="6" s="1"/>
  <c r="M357" i="6"/>
  <c r="D357" i="6"/>
  <c r="BZ357" i="6" s="1"/>
  <c r="CA81" i="6"/>
  <c r="BX81" i="6"/>
  <c r="BN81" i="6"/>
  <c r="BM81" i="6"/>
  <c r="Y81" i="6"/>
  <c r="BT81" i="6" s="1"/>
  <c r="M81" i="6"/>
  <c r="D81" i="6"/>
  <c r="BZ81" i="6" s="1"/>
  <c r="CA168" i="6"/>
  <c r="BX168" i="6"/>
  <c r="BN168" i="6"/>
  <c r="BM168" i="6"/>
  <c r="Y168" i="6"/>
  <c r="BT168" i="6" s="1"/>
  <c r="M168" i="6"/>
  <c r="D168" i="6"/>
  <c r="CA309" i="6"/>
  <c r="BX309" i="6"/>
  <c r="BN309" i="6"/>
  <c r="BM309" i="6"/>
  <c r="Y309" i="6"/>
  <c r="BT309" i="6" s="1"/>
  <c r="M309" i="6"/>
  <c r="D309" i="6"/>
  <c r="CA121" i="6"/>
  <c r="BX121" i="6"/>
  <c r="BN121" i="6"/>
  <c r="Y121" i="6"/>
  <c r="BT121" i="6" s="1"/>
  <c r="M121" i="6"/>
  <c r="D121" i="6"/>
  <c r="BZ121" i="6" s="1"/>
  <c r="CA84" i="6"/>
  <c r="BX84" i="6"/>
  <c r="BN84" i="6"/>
  <c r="Y84" i="6"/>
  <c r="BT84" i="6" s="1"/>
  <c r="M84" i="6"/>
  <c r="D84" i="6"/>
  <c r="CA34" i="6"/>
  <c r="BX34" i="6"/>
  <c r="BN34" i="6"/>
  <c r="Y34" i="6"/>
  <c r="BT34" i="6" s="1"/>
  <c r="M34" i="6"/>
  <c r="D34" i="6"/>
  <c r="BZ34" i="6" s="1"/>
  <c r="CA112" i="6"/>
  <c r="BX112" i="6"/>
  <c r="BN112" i="6"/>
  <c r="Y112" i="6"/>
  <c r="BT112" i="6" s="1"/>
  <c r="M112" i="6"/>
  <c r="D112" i="6"/>
  <c r="CA77" i="6"/>
  <c r="BX77" i="6"/>
  <c r="BN77" i="6"/>
  <c r="BM77" i="6"/>
  <c r="Y77" i="6"/>
  <c r="BT77" i="6" s="1"/>
  <c r="M77" i="6"/>
  <c r="D77" i="6"/>
  <c r="BZ77" i="6" s="1"/>
  <c r="CA117" i="6"/>
  <c r="BX117" i="6"/>
  <c r="BN117" i="6"/>
  <c r="BM117" i="6"/>
  <c r="Y117" i="6"/>
  <c r="BT117" i="6" s="1"/>
  <c r="M117" i="6"/>
  <c r="D117" i="6"/>
  <c r="CA205" i="6"/>
  <c r="BX205" i="6"/>
  <c r="BN205" i="6"/>
  <c r="BM205" i="6"/>
  <c r="Y205" i="6"/>
  <c r="BT205" i="6" s="1"/>
  <c r="M205" i="6"/>
  <c r="D205" i="6"/>
  <c r="CA225" i="6"/>
  <c r="BX225" i="6"/>
  <c r="BN225" i="6"/>
  <c r="BM225" i="6"/>
  <c r="Y225" i="6"/>
  <c r="BT225" i="6" s="1"/>
  <c r="M225" i="6"/>
  <c r="D225" i="6"/>
  <c r="CA352" i="6"/>
  <c r="BX352" i="6"/>
  <c r="BN352" i="6"/>
  <c r="BM352" i="6"/>
  <c r="Y352" i="6"/>
  <c r="BT352" i="6" s="1"/>
  <c r="M352" i="6"/>
  <c r="D352" i="6"/>
  <c r="BZ352" i="6" s="1"/>
  <c r="CA61" i="6"/>
  <c r="BX61" i="6"/>
  <c r="BN61" i="6"/>
  <c r="BM61" i="6"/>
  <c r="Y61" i="6"/>
  <c r="BT61" i="6" s="1"/>
  <c r="M61" i="6"/>
  <c r="D61" i="6"/>
  <c r="BZ61" i="6" s="1"/>
  <c r="CA56" i="6"/>
  <c r="BX56" i="6"/>
  <c r="BN56" i="6"/>
  <c r="BM56" i="6"/>
  <c r="Y56" i="6"/>
  <c r="BT56" i="6" s="1"/>
  <c r="M56" i="6"/>
  <c r="D56" i="6"/>
  <c r="CA245" i="6"/>
  <c r="BX245" i="6"/>
  <c r="BN245" i="6"/>
  <c r="BM245" i="6"/>
  <c r="Y245" i="6"/>
  <c r="BT245" i="6" s="1"/>
  <c r="M245" i="6"/>
  <c r="D245" i="6"/>
  <c r="CA341" i="6"/>
  <c r="BX341" i="6"/>
  <c r="BN341" i="6"/>
  <c r="BM341" i="6"/>
  <c r="Y341" i="6"/>
  <c r="BT341" i="6" s="1"/>
  <c r="M341" i="6"/>
  <c r="D341" i="6"/>
  <c r="BZ341" i="6" s="1"/>
  <c r="CA262" i="6"/>
  <c r="BX262" i="6"/>
  <c r="BN262" i="6"/>
  <c r="BM262" i="6"/>
  <c r="Y262" i="6"/>
  <c r="BT262" i="6" s="1"/>
  <c r="M262" i="6"/>
  <c r="D262" i="6"/>
  <c r="BZ262" i="6" s="1"/>
  <c r="CA435" i="6"/>
  <c r="BX435" i="6"/>
  <c r="BN435" i="6"/>
  <c r="BM435" i="6"/>
  <c r="Y435" i="6"/>
  <c r="BT435" i="6" s="1"/>
  <c r="M435" i="6"/>
  <c r="D435" i="6"/>
  <c r="CA516" i="6"/>
  <c r="BX516" i="6"/>
  <c r="BN516" i="6"/>
  <c r="Y516" i="6"/>
  <c r="BT516" i="6" s="1"/>
  <c r="M516" i="6"/>
  <c r="D516" i="6"/>
  <c r="BZ516" i="6" s="1"/>
  <c r="CA474" i="6"/>
  <c r="BX474" i="6"/>
  <c r="BN474" i="6"/>
  <c r="BM474" i="6"/>
  <c r="Y474" i="6"/>
  <c r="BT474" i="6" s="1"/>
  <c r="M474" i="6"/>
  <c r="D474" i="6"/>
  <c r="BZ474" i="6" s="1"/>
  <c r="CA488" i="6"/>
  <c r="BX488" i="6"/>
  <c r="BN488" i="6"/>
  <c r="BM488" i="6"/>
  <c r="Y488" i="6"/>
  <c r="BT488" i="6" s="1"/>
  <c r="M488" i="6"/>
  <c r="D488" i="6"/>
  <c r="CA6" i="6"/>
  <c r="BX6" i="6"/>
  <c r="BN6" i="6"/>
  <c r="Y6" i="6"/>
  <c r="BT6" i="6" s="1"/>
  <c r="M6" i="6"/>
  <c r="D6" i="6"/>
  <c r="BZ6" i="6" s="1"/>
  <c r="CA60" i="6"/>
  <c r="BX60" i="6"/>
  <c r="BN60" i="6"/>
  <c r="BM60" i="6"/>
  <c r="Y60" i="6"/>
  <c r="BT60" i="6" s="1"/>
  <c r="M60" i="6"/>
  <c r="D60" i="6"/>
  <c r="BZ60" i="6" s="1"/>
  <c r="BX299" i="6"/>
  <c r="BN299" i="6"/>
  <c r="BM299" i="6"/>
  <c r="Y299" i="6"/>
  <c r="BT299" i="6" s="1"/>
  <c r="M299" i="6"/>
  <c r="D299" i="6"/>
  <c r="CA285" i="6"/>
  <c r="BX285" i="6"/>
  <c r="BN285" i="6"/>
  <c r="BM285" i="6"/>
  <c r="Y285" i="6"/>
  <c r="BT285" i="6" s="1"/>
  <c r="M285" i="6"/>
  <c r="D285" i="6"/>
  <c r="BZ285" i="6" s="1"/>
  <c r="CA181" i="6"/>
  <c r="BX181" i="6"/>
  <c r="BN181" i="6"/>
  <c r="BM181" i="6"/>
  <c r="Y181" i="6"/>
  <c r="BT181" i="6" s="1"/>
  <c r="M181" i="6"/>
  <c r="D181" i="6"/>
  <c r="BZ181" i="6" s="1"/>
  <c r="CA162" i="6"/>
  <c r="BX162" i="6"/>
  <c r="BN162" i="6"/>
  <c r="BM162" i="6"/>
  <c r="Y162" i="6"/>
  <c r="BT162" i="6" s="1"/>
  <c r="M162" i="6"/>
  <c r="D162" i="6"/>
  <c r="CA95" i="6"/>
  <c r="BX95" i="6"/>
  <c r="BN95" i="6"/>
  <c r="BM95" i="6"/>
  <c r="Y95" i="6"/>
  <c r="BT95" i="6" s="1"/>
  <c r="M95" i="6"/>
  <c r="D95" i="6"/>
  <c r="BX47" i="6"/>
  <c r="BN47" i="6"/>
  <c r="Y47" i="6"/>
  <c r="BT47" i="6" s="1"/>
  <c r="M47" i="6"/>
  <c r="D47" i="6"/>
  <c r="CA170" i="6"/>
  <c r="BX170" i="6"/>
  <c r="BN170" i="6"/>
  <c r="Y170" i="6"/>
  <c r="BT170" i="6" s="1"/>
  <c r="M170" i="6"/>
  <c r="D170" i="6"/>
  <c r="BZ170" i="6" s="1"/>
  <c r="CA204" i="6"/>
  <c r="BX204" i="6"/>
  <c r="BN204" i="6"/>
  <c r="BM204" i="6"/>
  <c r="Y204" i="6"/>
  <c r="BT204" i="6" s="1"/>
  <c r="M204" i="6"/>
  <c r="D204" i="6"/>
  <c r="BZ204" i="6" s="1"/>
  <c r="CA365" i="6"/>
  <c r="BX365" i="6"/>
  <c r="BN365" i="6"/>
  <c r="BM365" i="6"/>
  <c r="Y365" i="6"/>
  <c r="BT365" i="6" s="1"/>
  <c r="M365" i="6"/>
  <c r="D365" i="6"/>
  <c r="CA227" i="6"/>
  <c r="BX227" i="6"/>
  <c r="BN227" i="6"/>
  <c r="BM227" i="6"/>
  <c r="Y227" i="6"/>
  <c r="BT227" i="6" s="1"/>
  <c r="M227" i="6"/>
  <c r="D227" i="6"/>
  <c r="CA16" i="6"/>
  <c r="BX16" i="6"/>
  <c r="BN16" i="6"/>
  <c r="BM16" i="6"/>
  <c r="Y16" i="6"/>
  <c r="BT16" i="6" s="1"/>
  <c r="M16" i="6"/>
  <c r="D16" i="6"/>
  <c r="BZ16" i="6" s="1"/>
  <c r="CA166" i="6"/>
  <c r="BX166" i="6"/>
  <c r="BN166" i="6"/>
  <c r="BM166" i="6"/>
  <c r="Y166" i="6"/>
  <c r="BT166" i="6" s="1"/>
  <c r="M166" i="6"/>
  <c r="D166" i="6"/>
  <c r="BZ166" i="6" s="1"/>
  <c r="CA249" i="6"/>
  <c r="BX249" i="6"/>
  <c r="BN249" i="6"/>
  <c r="BM249" i="6"/>
  <c r="Y249" i="6"/>
  <c r="BT249" i="6" s="1"/>
  <c r="M249" i="6"/>
  <c r="D249" i="6"/>
  <c r="BX485" i="6"/>
  <c r="BN485" i="6"/>
  <c r="BM485" i="6"/>
  <c r="Y485" i="6"/>
  <c r="BT485" i="6" s="1"/>
  <c r="M485" i="6"/>
  <c r="D485" i="6"/>
  <c r="BZ485" i="6" s="1"/>
  <c r="CA105" i="6"/>
  <c r="BX105" i="6"/>
  <c r="BN105" i="6"/>
  <c r="BM105" i="6"/>
  <c r="Y105" i="6"/>
  <c r="BT105" i="6" s="1"/>
  <c r="M105" i="6"/>
  <c r="D105" i="6"/>
  <c r="BZ105" i="6" s="1"/>
  <c r="CA303" i="6"/>
  <c r="BX303" i="6"/>
  <c r="BN303" i="6"/>
  <c r="Y303" i="6"/>
  <c r="BT303" i="6" s="1"/>
  <c r="M303" i="6"/>
  <c r="D303" i="6"/>
  <c r="CA106" i="6"/>
  <c r="BX106" i="6"/>
  <c r="BN106" i="6"/>
  <c r="BM106" i="6"/>
  <c r="Y106" i="6"/>
  <c r="BT106" i="6" s="1"/>
  <c r="M106" i="6"/>
  <c r="D106" i="6"/>
  <c r="BZ106" i="6" s="1"/>
  <c r="CA265" i="6"/>
  <c r="BX265" i="6"/>
  <c r="BN265" i="6"/>
  <c r="BM265" i="6"/>
  <c r="Y265" i="6"/>
  <c r="BT265" i="6" s="1"/>
  <c r="M265" i="6"/>
  <c r="D265" i="6"/>
  <c r="BZ265" i="6" s="1"/>
  <c r="CA173" i="6"/>
  <c r="BX173" i="6"/>
  <c r="BN173" i="6"/>
  <c r="BM173" i="6"/>
  <c r="Y173" i="6"/>
  <c r="BT173" i="6" s="1"/>
  <c r="M173" i="6"/>
  <c r="D173" i="6"/>
  <c r="CA314" i="6"/>
  <c r="BX314" i="6"/>
  <c r="BN314" i="6"/>
  <c r="BM314" i="6"/>
  <c r="Y314" i="6"/>
  <c r="BT314" i="6" s="1"/>
  <c r="M314" i="6"/>
  <c r="D314" i="6"/>
  <c r="CA243" i="6"/>
  <c r="BX243" i="6"/>
  <c r="BN243" i="6"/>
  <c r="BM243" i="6"/>
  <c r="Y243" i="6"/>
  <c r="BT243" i="6" s="1"/>
  <c r="M243" i="6"/>
  <c r="D243" i="6"/>
  <c r="BZ243" i="6" s="1"/>
  <c r="CA300" i="6"/>
  <c r="BX300" i="6"/>
  <c r="BN300" i="6"/>
  <c r="BM300" i="6"/>
  <c r="Y300" i="6"/>
  <c r="BT300" i="6" s="1"/>
  <c r="M300" i="6"/>
  <c r="D300" i="6"/>
  <c r="BZ300" i="6" s="1"/>
  <c r="CA456" i="6"/>
  <c r="BX456" i="6"/>
  <c r="BN456" i="6"/>
  <c r="BM456" i="6"/>
  <c r="Y456" i="6"/>
  <c r="BT456" i="6" s="1"/>
  <c r="M456" i="6"/>
  <c r="D456" i="6"/>
  <c r="CA481" i="6"/>
  <c r="BX481" i="6"/>
  <c r="BN481" i="6"/>
  <c r="BM481" i="6"/>
  <c r="Y481" i="6"/>
  <c r="BT481" i="6" s="1"/>
  <c r="M481" i="6"/>
  <c r="D481" i="6"/>
  <c r="BX517" i="6"/>
  <c r="BN517" i="6"/>
  <c r="BM517" i="6"/>
  <c r="Y517" i="6"/>
  <c r="BT517" i="6" s="1"/>
  <c r="M517" i="6"/>
  <c r="D517" i="6"/>
  <c r="CA494" i="6"/>
  <c r="BX494" i="6"/>
  <c r="BN494" i="6"/>
  <c r="BM494" i="6"/>
  <c r="Y494" i="6"/>
  <c r="BT494" i="6" s="1"/>
  <c r="M494" i="6"/>
  <c r="D494" i="6"/>
  <c r="CA171" i="6"/>
  <c r="BX171" i="6"/>
  <c r="BN171" i="6"/>
  <c r="Y171" i="6"/>
  <c r="BT171" i="6" s="1"/>
  <c r="M171" i="6"/>
  <c r="D171" i="6"/>
  <c r="BZ171" i="6" s="1"/>
  <c r="CA247" i="6"/>
  <c r="BX247" i="6"/>
  <c r="BN247" i="6"/>
  <c r="BM247" i="6"/>
  <c r="Y247" i="6"/>
  <c r="BT247" i="6" s="1"/>
  <c r="M247" i="6"/>
  <c r="D247" i="6"/>
  <c r="CA230" i="6"/>
  <c r="BX230" i="6"/>
  <c r="BN230" i="6"/>
  <c r="BM230" i="6"/>
  <c r="Y230" i="6"/>
  <c r="BT230" i="6" s="1"/>
  <c r="M230" i="6"/>
  <c r="D230" i="6"/>
  <c r="CA251" i="6"/>
  <c r="BX251" i="6"/>
  <c r="BN251" i="6"/>
  <c r="BM251" i="6"/>
  <c r="Y251" i="6"/>
  <c r="BT251" i="6" s="1"/>
  <c r="M251" i="6"/>
  <c r="D251" i="6"/>
  <c r="CA119" i="6"/>
  <c r="BX119" i="6"/>
  <c r="BN119" i="6"/>
  <c r="BM119" i="6"/>
  <c r="Y119" i="6"/>
  <c r="BT119" i="6" s="1"/>
  <c r="M119" i="6"/>
  <c r="D119" i="6"/>
  <c r="BZ119" i="6" s="1"/>
  <c r="CA65" i="6"/>
  <c r="BX65" i="6"/>
  <c r="BN65" i="6"/>
  <c r="BM65" i="6"/>
  <c r="Y65" i="6"/>
  <c r="BT65" i="6" s="1"/>
  <c r="M65" i="6"/>
  <c r="D65" i="6"/>
  <c r="BZ65" i="6" s="1"/>
  <c r="CA237" i="6"/>
  <c r="BX237" i="6"/>
  <c r="BN237" i="6"/>
  <c r="BM237" i="6"/>
  <c r="Y237" i="6"/>
  <c r="BT237" i="6" s="1"/>
  <c r="M237" i="6"/>
  <c r="D237" i="6"/>
  <c r="CA307" i="6"/>
  <c r="BX307" i="6"/>
  <c r="BN307" i="6"/>
  <c r="BM307" i="6"/>
  <c r="Y307" i="6"/>
  <c r="BT307" i="6" s="1"/>
  <c r="M307" i="6"/>
  <c r="D307" i="6"/>
  <c r="CA294" i="6"/>
  <c r="BX294" i="6"/>
  <c r="BN294" i="6"/>
  <c r="BM294" i="6"/>
  <c r="Y294" i="6"/>
  <c r="BT294" i="6" s="1"/>
  <c r="M294" i="6"/>
  <c r="D294" i="6"/>
  <c r="BZ294" i="6" s="1"/>
  <c r="CA290" i="6"/>
  <c r="BX290" i="6"/>
  <c r="BN290" i="6"/>
  <c r="Y290" i="6"/>
  <c r="BT290" i="6" s="1"/>
  <c r="M290" i="6"/>
  <c r="D290" i="6"/>
  <c r="CA493" i="6"/>
  <c r="BX493" i="6"/>
  <c r="BN493" i="6"/>
  <c r="BM493" i="6"/>
  <c r="AN493" i="6"/>
  <c r="Y493" i="6"/>
  <c r="BT493" i="6" s="1"/>
  <c r="M493" i="6"/>
  <c r="D493" i="6"/>
  <c r="CA445" i="6"/>
  <c r="BX445" i="6"/>
  <c r="BN445" i="6"/>
  <c r="Y445" i="6"/>
  <c r="BT445" i="6" s="1"/>
  <c r="M445" i="6"/>
  <c r="D445" i="6"/>
  <c r="BZ445" i="6" s="1"/>
  <c r="CA48" i="6"/>
  <c r="BX48" i="6"/>
  <c r="BN48" i="6"/>
  <c r="Y48" i="6"/>
  <c r="BT48" i="6" s="1"/>
  <c r="M48" i="6"/>
  <c r="D48" i="6"/>
  <c r="CA31" i="6"/>
  <c r="BX31" i="6"/>
  <c r="BN31" i="6"/>
  <c r="Y31" i="6"/>
  <c r="BT31" i="6" s="1"/>
  <c r="M31" i="6"/>
  <c r="D31" i="6"/>
  <c r="BZ31" i="6" s="1"/>
  <c r="CA21" i="6"/>
  <c r="BX21" i="6"/>
  <c r="BN21" i="6"/>
  <c r="BM21" i="6"/>
  <c r="AN21" i="6"/>
  <c r="Y21" i="6"/>
  <c r="BT21" i="6" s="1"/>
  <c r="M21" i="6"/>
  <c r="D21" i="6"/>
  <c r="BX55" i="6"/>
  <c r="BN55" i="6"/>
  <c r="BM55" i="6"/>
  <c r="AN55" i="6"/>
  <c r="Y55" i="6"/>
  <c r="BT55" i="6" s="1"/>
  <c r="M55" i="6"/>
  <c r="D55" i="6"/>
  <c r="BZ55" i="6" s="1"/>
  <c r="CA57" i="6"/>
  <c r="BX57" i="6"/>
  <c r="BN57" i="6"/>
  <c r="BM57" i="6"/>
  <c r="AN57" i="6"/>
  <c r="Y57" i="6"/>
  <c r="BT57" i="6" s="1"/>
  <c r="M57" i="6"/>
  <c r="D57" i="6"/>
  <c r="BZ57" i="6" s="1"/>
  <c r="CA302" i="6"/>
  <c r="BX302" i="6"/>
  <c r="BN302" i="6"/>
  <c r="BM302" i="6"/>
  <c r="Y302" i="6"/>
  <c r="BT302" i="6" s="1"/>
  <c r="M302" i="6"/>
  <c r="D302" i="6"/>
  <c r="CA175" i="6"/>
  <c r="BX175" i="6"/>
  <c r="BN175" i="6"/>
  <c r="BM175" i="6"/>
  <c r="Y175" i="6"/>
  <c r="BT175" i="6" s="1"/>
  <c r="M175" i="6"/>
  <c r="D175" i="6"/>
  <c r="CA124" i="6"/>
  <c r="BX124" i="6"/>
  <c r="BN124" i="6"/>
  <c r="BM124" i="6"/>
  <c r="Y124" i="6"/>
  <c r="BT124" i="6" s="1"/>
  <c r="M124" i="6"/>
  <c r="D124" i="6"/>
  <c r="CA263" i="6"/>
  <c r="BX263" i="6"/>
  <c r="BN263" i="6"/>
  <c r="BM263" i="6"/>
  <c r="Y263" i="6"/>
  <c r="BT263" i="6" s="1"/>
  <c r="M263" i="6"/>
  <c r="D263" i="6"/>
  <c r="BZ263" i="6" s="1"/>
  <c r="CA224" i="6"/>
  <c r="BX224" i="6"/>
  <c r="BN224" i="6"/>
  <c r="BM224" i="6"/>
  <c r="Y224" i="6"/>
  <c r="BT224" i="6" s="1"/>
  <c r="M224" i="6"/>
  <c r="D224" i="6"/>
  <c r="CA448" i="6"/>
  <c r="BX448" i="6"/>
  <c r="BN448" i="6"/>
  <c r="BM448" i="6"/>
  <c r="Y448" i="6"/>
  <c r="BT448" i="6" s="1"/>
  <c r="M448" i="6"/>
  <c r="D448" i="6"/>
  <c r="CA463" i="6"/>
  <c r="BX463" i="6"/>
  <c r="BN463" i="6"/>
  <c r="Y463" i="6"/>
  <c r="BT463" i="6" s="1"/>
  <c r="M463" i="6"/>
  <c r="D463" i="6"/>
  <c r="BZ463" i="6" s="1"/>
  <c r="CA457" i="6"/>
  <c r="BX457" i="6"/>
  <c r="BN457" i="6"/>
  <c r="Y457" i="6"/>
  <c r="BT457" i="6" s="1"/>
  <c r="M457" i="6"/>
  <c r="D457" i="6"/>
  <c r="CA507" i="6"/>
  <c r="BX507" i="6"/>
  <c r="BN507" i="6"/>
  <c r="BM507" i="6"/>
  <c r="Y507" i="6"/>
  <c r="BT507" i="6" s="1"/>
  <c r="M507" i="6"/>
  <c r="D507" i="6"/>
  <c r="BZ507" i="6" s="1"/>
  <c r="CA527" i="6"/>
  <c r="BX527" i="6"/>
  <c r="BN527" i="6"/>
  <c r="BM527" i="6"/>
  <c r="Y527" i="6"/>
  <c r="BT527" i="6" s="1"/>
  <c r="M527" i="6"/>
  <c r="D527" i="6"/>
  <c r="BZ527" i="6" s="1"/>
  <c r="CA351" i="6"/>
  <c r="BX351" i="6"/>
  <c r="BN351" i="6"/>
  <c r="BM351" i="6"/>
  <c r="Y351" i="6"/>
  <c r="BT351" i="6" s="1"/>
  <c r="M351" i="6"/>
  <c r="D351" i="6"/>
  <c r="CA478" i="6"/>
  <c r="BX478" i="6"/>
  <c r="BN478" i="6"/>
  <c r="BM478" i="6"/>
  <c r="Y478" i="6"/>
  <c r="BT478" i="6" s="1"/>
  <c r="M478" i="6"/>
  <c r="D478" i="6"/>
  <c r="CA58" i="6"/>
  <c r="BX58" i="6"/>
  <c r="BN58" i="6"/>
  <c r="Y58" i="6"/>
  <c r="BT58" i="6" s="1"/>
  <c r="M58" i="6"/>
  <c r="D58" i="6"/>
  <c r="BZ58" i="6" s="1"/>
  <c r="CA271" i="6"/>
  <c r="BX271" i="6"/>
  <c r="BN271" i="6"/>
  <c r="BM271" i="6"/>
  <c r="Y271" i="6"/>
  <c r="BT271" i="6" s="1"/>
  <c r="M271" i="6"/>
  <c r="D271" i="6"/>
  <c r="CA165" i="6"/>
  <c r="BX165" i="6"/>
  <c r="BN165" i="6"/>
  <c r="BM165" i="6"/>
  <c r="Y165" i="6"/>
  <c r="BT165" i="6" s="1"/>
  <c r="M165" i="6"/>
  <c r="D165" i="6"/>
  <c r="CA111" i="6"/>
  <c r="BX111" i="6"/>
  <c r="BN111" i="6"/>
  <c r="BM111" i="6"/>
  <c r="Y111" i="6"/>
  <c r="BT111" i="6" s="1"/>
  <c r="M111" i="6"/>
  <c r="D111" i="6"/>
  <c r="BZ111" i="6" s="1"/>
  <c r="CA261" i="6"/>
  <c r="BX261" i="6"/>
  <c r="BN261" i="6"/>
  <c r="BM261" i="6"/>
  <c r="Y261" i="6"/>
  <c r="BT261" i="6" s="1"/>
  <c r="M261" i="6"/>
  <c r="D261" i="6"/>
  <c r="BZ261" i="6" s="1"/>
  <c r="CA276" i="6"/>
  <c r="BX276" i="6"/>
  <c r="BN276" i="6"/>
  <c r="BM276" i="6"/>
  <c r="Y276" i="6"/>
  <c r="BT276" i="6" s="1"/>
  <c r="M276" i="6"/>
  <c r="D276" i="6"/>
  <c r="CA513" i="6"/>
  <c r="BX513" i="6"/>
  <c r="BN513" i="6"/>
  <c r="BM513" i="6"/>
  <c r="Y513" i="6"/>
  <c r="BT513" i="6" s="1"/>
  <c r="M513" i="6"/>
  <c r="D513" i="6"/>
  <c r="CA129" i="6"/>
  <c r="BX129" i="6"/>
  <c r="BN129" i="6"/>
  <c r="BM129" i="6"/>
  <c r="Y129" i="6"/>
  <c r="BT129" i="6" s="1"/>
  <c r="M129" i="6"/>
  <c r="D129" i="6"/>
  <c r="BZ129" i="6" s="1"/>
  <c r="CA184" i="6"/>
  <c r="BX184" i="6"/>
  <c r="BN184" i="6"/>
  <c r="BM184" i="6"/>
  <c r="Y184" i="6"/>
  <c r="BT184" i="6" s="1"/>
  <c r="M184" i="6"/>
  <c r="D184" i="6"/>
  <c r="BZ184" i="6" s="1"/>
  <c r="CA20" i="6"/>
  <c r="BX20" i="6"/>
  <c r="BN20" i="6"/>
  <c r="BM20" i="6"/>
  <c r="Y20" i="6"/>
  <c r="BT20" i="6" s="1"/>
  <c r="M20" i="6"/>
  <c r="D20" i="6"/>
  <c r="CA116" i="6"/>
  <c r="BX116" i="6"/>
  <c r="BN116" i="6"/>
  <c r="BM116" i="6"/>
  <c r="Y116" i="6"/>
  <c r="BT116" i="6" s="1"/>
  <c r="M116" i="6"/>
  <c r="D116" i="6"/>
  <c r="CA317" i="6"/>
  <c r="BX317" i="6"/>
  <c r="BN317" i="6"/>
  <c r="BM317" i="6"/>
  <c r="Y317" i="6"/>
  <c r="BT317" i="6" s="1"/>
  <c r="M317" i="6"/>
  <c r="D317" i="6"/>
  <c r="BZ317" i="6" s="1"/>
  <c r="CA198" i="6"/>
  <c r="BX198" i="6"/>
  <c r="BN198" i="6"/>
  <c r="BM198" i="6"/>
  <c r="Y198" i="6"/>
  <c r="BT198" i="6" s="1"/>
  <c r="M198" i="6"/>
  <c r="D198" i="6"/>
  <c r="BZ198" i="6" s="1"/>
  <c r="CA38" i="6"/>
  <c r="BX38" i="6"/>
  <c r="BN38" i="6"/>
  <c r="BM38" i="6"/>
  <c r="Y38" i="6"/>
  <c r="BT38" i="6" s="1"/>
  <c r="M38" i="6"/>
  <c r="D38" i="6"/>
  <c r="CA297" i="6"/>
  <c r="BX297" i="6"/>
  <c r="BN297" i="6"/>
  <c r="BM297" i="6"/>
  <c r="Y297" i="6"/>
  <c r="BT297" i="6" s="1"/>
  <c r="M297" i="6"/>
  <c r="D297" i="6"/>
  <c r="CA424" i="6"/>
  <c r="BX424" i="6"/>
  <c r="BN424" i="6"/>
  <c r="BM424" i="6"/>
  <c r="Y424" i="6"/>
  <c r="BT424" i="6" s="1"/>
  <c r="M424" i="6"/>
  <c r="D424" i="6"/>
  <c r="BZ424" i="6" s="1"/>
  <c r="CA420" i="6"/>
  <c r="BX420" i="6"/>
  <c r="BN420" i="6"/>
  <c r="BM420" i="6"/>
  <c r="Y420" i="6"/>
  <c r="BT420" i="6" s="1"/>
  <c r="M420" i="6"/>
  <c r="D420" i="6"/>
  <c r="BZ420" i="6" s="1"/>
  <c r="CA185" i="6"/>
  <c r="BX185" i="6"/>
  <c r="BN185" i="6"/>
  <c r="BM185" i="6"/>
  <c r="Y185" i="6"/>
  <c r="BT185" i="6" s="1"/>
  <c r="M185" i="6"/>
  <c r="D185" i="6"/>
  <c r="BX430" i="6"/>
  <c r="BN430" i="6"/>
  <c r="BM430" i="6"/>
  <c r="Y430" i="6"/>
  <c r="BT430" i="6" s="1"/>
  <c r="M430" i="6"/>
  <c r="D430" i="6"/>
  <c r="BZ430" i="6" s="1"/>
  <c r="CA453" i="6"/>
  <c r="BX453" i="6"/>
  <c r="BN453" i="6"/>
  <c r="BM453" i="6"/>
  <c r="Y453" i="6"/>
  <c r="BT453" i="6" s="1"/>
  <c r="M453" i="6"/>
  <c r="D453" i="6"/>
  <c r="BZ453" i="6" s="1"/>
  <c r="CA439" i="6"/>
  <c r="BX439" i="6"/>
  <c r="BN439" i="6"/>
  <c r="Y439" i="6"/>
  <c r="BT439" i="6" s="1"/>
  <c r="M439" i="6"/>
  <c r="D439" i="6"/>
  <c r="CA497" i="6"/>
  <c r="BX497" i="6"/>
  <c r="BN497" i="6"/>
  <c r="BM497" i="6"/>
  <c r="Y497" i="6"/>
  <c r="BT497" i="6" s="1"/>
  <c r="M497" i="6"/>
  <c r="D497" i="6"/>
  <c r="CA164" i="6"/>
  <c r="BX164" i="6"/>
  <c r="BN164" i="6"/>
  <c r="BM164" i="6"/>
  <c r="AN164" i="6"/>
  <c r="Y164" i="6"/>
  <c r="BT164" i="6" s="1"/>
  <c r="M164" i="6"/>
  <c r="D164" i="6"/>
  <c r="CA182" i="6"/>
  <c r="BX182" i="6"/>
  <c r="BN182" i="6"/>
  <c r="BM182" i="6"/>
  <c r="AN182" i="6"/>
  <c r="Y182" i="6"/>
  <c r="BT182" i="6" s="1"/>
  <c r="M182" i="6"/>
  <c r="D182" i="6"/>
  <c r="CA310" i="6"/>
  <c r="BX310" i="6"/>
  <c r="BN310" i="6"/>
  <c r="BM310" i="6"/>
  <c r="Y310" i="6"/>
  <c r="BT310" i="6" s="1"/>
  <c r="M310" i="6"/>
  <c r="D310" i="6"/>
  <c r="BZ310" i="6" s="1"/>
  <c r="CA447" i="6"/>
  <c r="BX447" i="6"/>
  <c r="BN447" i="6"/>
  <c r="BM447" i="6"/>
  <c r="Y447" i="6"/>
  <c r="BT447" i="6" s="1"/>
  <c r="M447" i="6"/>
  <c r="D447" i="6"/>
  <c r="CA499" i="6"/>
  <c r="BX499" i="6"/>
  <c r="BN499" i="6"/>
  <c r="BM499" i="6"/>
  <c r="Y499" i="6"/>
  <c r="BT499" i="6" s="1"/>
  <c r="M499" i="6"/>
  <c r="D499" i="6"/>
  <c r="CA252" i="6"/>
  <c r="BX252" i="6"/>
  <c r="BN252" i="6"/>
  <c r="BM252" i="6"/>
  <c r="AN252" i="6"/>
  <c r="Y252" i="6"/>
  <c r="BT252" i="6" s="1"/>
  <c r="M252" i="6"/>
  <c r="D252" i="6"/>
  <c r="CA188" i="6"/>
  <c r="BX188" i="6"/>
  <c r="BN188" i="6"/>
  <c r="BM188" i="6"/>
  <c r="Y188" i="6"/>
  <c r="BT188" i="6" s="1"/>
  <c r="M188" i="6"/>
  <c r="D188" i="6"/>
  <c r="CA216" i="6"/>
  <c r="BX216" i="6"/>
  <c r="BN216" i="6"/>
  <c r="BM216" i="6"/>
  <c r="Y216" i="6"/>
  <c r="BT216" i="6" s="1"/>
  <c r="M216" i="6"/>
  <c r="D216" i="6"/>
  <c r="BZ216" i="6" s="1"/>
  <c r="CA241" i="6"/>
  <c r="BX241" i="6"/>
  <c r="BN241" i="6"/>
  <c r="BM241" i="6"/>
  <c r="Y241" i="6"/>
  <c r="BT241" i="6" s="1"/>
  <c r="M241" i="6"/>
  <c r="D241" i="6"/>
  <c r="CA160" i="6"/>
  <c r="BX160" i="6"/>
  <c r="BN160" i="6"/>
  <c r="BM160" i="6"/>
  <c r="Y160" i="6"/>
  <c r="BT160" i="6" s="1"/>
  <c r="M160" i="6"/>
  <c r="D160" i="6"/>
  <c r="CA480" i="6"/>
  <c r="BX480" i="6"/>
  <c r="BN480" i="6"/>
  <c r="BM480" i="6"/>
  <c r="Y480" i="6"/>
  <c r="BT480" i="6" s="1"/>
  <c r="M480" i="6"/>
  <c r="D480" i="6"/>
  <c r="CA419" i="6"/>
  <c r="BX419" i="6"/>
  <c r="BN419" i="6"/>
  <c r="BM419" i="6"/>
  <c r="Y419" i="6"/>
  <c r="BT419" i="6" s="1"/>
  <c r="M419" i="6"/>
  <c r="D419" i="6"/>
  <c r="BX421" i="6"/>
  <c r="BN421" i="6"/>
  <c r="BM421" i="6"/>
  <c r="Y421" i="6"/>
  <c r="BT421" i="6" s="1"/>
  <c r="M421" i="6"/>
  <c r="D421" i="6"/>
  <c r="CA425" i="6"/>
  <c r="BX425" i="6"/>
  <c r="BN425" i="6"/>
  <c r="BM425" i="6"/>
  <c r="Y425" i="6"/>
  <c r="BT425" i="6" s="1"/>
  <c r="M425" i="6"/>
  <c r="D425" i="6"/>
  <c r="CA539" i="6"/>
  <c r="BX539" i="6"/>
  <c r="BN539" i="6"/>
  <c r="BM539" i="6"/>
  <c r="Y539" i="6"/>
  <c r="BT539" i="6" s="1"/>
  <c r="M539" i="6"/>
  <c r="D539" i="6"/>
  <c r="CA330" i="6"/>
  <c r="BX330" i="6"/>
  <c r="BN330" i="6"/>
  <c r="BM330" i="6"/>
  <c r="Y330" i="6"/>
  <c r="BT330" i="6" s="1"/>
  <c r="M330" i="6"/>
  <c r="D330" i="6"/>
  <c r="CA383" i="6"/>
  <c r="BX383" i="6"/>
  <c r="BN383" i="6"/>
  <c r="BM383" i="6"/>
  <c r="Y383" i="6"/>
  <c r="BT383" i="6" s="1"/>
  <c r="M383" i="6"/>
  <c r="D383" i="6"/>
  <c r="CA543" i="6"/>
  <c r="BX543" i="6"/>
  <c r="BN543" i="6"/>
  <c r="BM543" i="6"/>
  <c r="Y543" i="6"/>
  <c r="BT543" i="6" s="1"/>
  <c r="M543" i="6"/>
  <c r="D543" i="6"/>
  <c r="CA179" i="6"/>
  <c r="BX179" i="6"/>
  <c r="BN179" i="6"/>
  <c r="Y179" i="6"/>
  <c r="BT179" i="6" s="1"/>
  <c r="M179" i="6"/>
  <c r="D179" i="6"/>
  <c r="CA281" i="6"/>
  <c r="BX281" i="6"/>
  <c r="BN281" i="6"/>
  <c r="BM281" i="6"/>
  <c r="Y281" i="6"/>
  <c r="BT281" i="6" s="1"/>
  <c r="M281" i="6"/>
  <c r="D281" i="6"/>
  <c r="BZ281" i="6" s="1"/>
  <c r="CA138" i="6"/>
  <c r="BX138" i="6"/>
  <c r="BN138" i="6"/>
  <c r="BM138" i="6"/>
  <c r="Y138" i="6"/>
  <c r="BT138" i="6" s="1"/>
  <c r="M138" i="6"/>
  <c r="D138" i="6"/>
  <c r="BZ138" i="6" s="1"/>
  <c r="CA37" i="6"/>
  <c r="BX37" i="6"/>
  <c r="BN37" i="6"/>
  <c r="BM37" i="6"/>
  <c r="Y37" i="6"/>
  <c r="BT37" i="6" s="1"/>
  <c r="M37" i="6"/>
  <c r="D37" i="6"/>
  <c r="CA113" i="6"/>
  <c r="BX113" i="6"/>
  <c r="BN113" i="6"/>
  <c r="BM113" i="6"/>
  <c r="Y113" i="6"/>
  <c r="BT113" i="6" s="1"/>
  <c r="M113" i="6"/>
  <c r="D113" i="6"/>
  <c r="CA358" i="6"/>
  <c r="BX358" i="6"/>
  <c r="BN358" i="6"/>
  <c r="BM358" i="6"/>
  <c r="Y358" i="6"/>
  <c r="BT358" i="6" s="1"/>
  <c r="M358" i="6"/>
  <c r="D358" i="6"/>
  <c r="BZ358" i="6" s="1"/>
  <c r="CA272" i="6"/>
  <c r="BX272" i="6"/>
  <c r="BN272" i="6"/>
  <c r="BM272" i="6"/>
  <c r="Y272" i="6"/>
  <c r="BT272" i="6" s="1"/>
  <c r="M272" i="6"/>
  <c r="D272" i="6"/>
  <c r="BZ272" i="6" s="1"/>
  <c r="CA368" i="6"/>
  <c r="BX368" i="6"/>
  <c r="BN368" i="6"/>
  <c r="BM368" i="6"/>
  <c r="Y368" i="6"/>
  <c r="BT368" i="6" s="1"/>
  <c r="M368" i="6"/>
  <c r="D368" i="6"/>
  <c r="CA338" i="6"/>
  <c r="BX338" i="6"/>
  <c r="BN338" i="6"/>
  <c r="BM338" i="6"/>
  <c r="Y338" i="6"/>
  <c r="BT338" i="6" s="1"/>
  <c r="M338" i="6"/>
  <c r="D338" i="6"/>
  <c r="CA288" i="6"/>
  <c r="BX288" i="6"/>
  <c r="BN288" i="6"/>
  <c r="BM288" i="6"/>
  <c r="Y288" i="6"/>
  <c r="BT288" i="6" s="1"/>
  <c r="M288" i="6"/>
  <c r="D288" i="6"/>
  <c r="BZ288" i="6" s="1"/>
  <c r="BX529" i="6"/>
  <c r="BN529" i="6"/>
  <c r="BM529" i="6"/>
  <c r="Y529" i="6"/>
  <c r="BT529" i="6" s="1"/>
  <c r="M529" i="6"/>
  <c r="D529" i="6"/>
  <c r="CA402" i="6"/>
  <c r="BX402" i="6"/>
  <c r="BN402" i="6"/>
  <c r="BM402" i="6"/>
  <c r="AN402" i="6"/>
  <c r="Y402" i="6"/>
  <c r="BT402" i="6" s="1"/>
  <c r="M402" i="6"/>
  <c r="D402" i="6"/>
  <c r="CA386" i="6"/>
  <c r="BX386" i="6"/>
  <c r="BN386" i="6"/>
  <c r="BM386" i="6"/>
  <c r="Y386" i="6"/>
  <c r="BT386" i="6" s="1"/>
  <c r="M386" i="6"/>
  <c r="D386" i="6"/>
  <c r="CA110" i="6"/>
  <c r="BX110" i="6"/>
  <c r="BN110" i="6"/>
  <c r="BM110" i="6"/>
  <c r="Y110" i="6"/>
  <c r="BT110" i="6" s="1"/>
  <c r="M110" i="6"/>
  <c r="D110" i="6"/>
  <c r="BZ110" i="6" s="1"/>
  <c r="CA283" i="6"/>
  <c r="BX283" i="6"/>
  <c r="BN283" i="6"/>
  <c r="BM283" i="6"/>
  <c r="Y283" i="6"/>
  <c r="BT283" i="6" s="1"/>
  <c r="M283" i="6"/>
  <c r="D283" i="6"/>
  <c r="BZ283" i="6" s="1"/>
  <c r="CA169" i="6"/>
  <c r="BX169" i="6"/>
  <c r="BN169" i="6"/>
  <c r="BM169" i="6"/>
  <c r="Y169" i="6"/>
  <c r="BT169" i="6" s="1"/>
  <c r="M169" i="6"/>
  <c r="D169" i="6"/>
  <c r="CA289" i="6"/>
  <c r="BX289" i="6"/>
  <c r="BN289" i="6"/>
  <c r="BM289" i="6"/>
  <c r="Y289" i="6"/>
  <c r="BT289" i="6" s="1"/>
  <c r="M289" i="6"/>
  <c r="D289" i="6"/>
  <c r="CA115" i="6"/>
  <c r="BX115" i="6"/>
  <c r="BN115" i="6"/>
  <c r="BM115" i="6"/>
  <c r="Y115" i="6"/>
  <c r="BT115" i="6" s="1"/>
  <c r="M115" i="6"/>
  <c r="D115" i="6"/>
  <c r="BZ115" i="6" s="1"/>
  <c r="CA238" i="6"/>
  <c r="BX238" i="6"/>
  <c r="BN238" i="6"/>
  <c r="BM238" i="6"/>
  <c r="Y238" i="6"/>
  <c r="BT238" i="6" s="1"/>
  <c r="M238" i="6"/>
  <c r="D238" i="6"/>
  <c r="CA356" i="6"/>
  <c r="BX356" i="6"/>
  <c r="BN356" i="6"/>
  <c r="BM356" i="6"/>
  <c r="Y356" i="6"/>
  <c r="BT356" i="6" s="1"/>
  <c r="M356" i="6"/>
  <c r="D356" i="6"/>
  <c r="CA374" i="6"/>
  <c r="BX374" i="6"/>
  <c r="BN374" i="6"/>
  <c r="BM374" i="6"/>
  <c r="Y374" i="6"/>
  <c r="BT374" i="6" s="1"/>
  <c r="M374" i="6"/>
  <c r="D374" i="6"/>
  <c r="CA231" i="6"/>
  <c r="BX231" i="6"/>
  <c r="BN231" i="6"/>
  <c r="Y231" i="6"/>
  <c r="BT231" i="6" s="1"/>
  <c r="M231" i="6"/>
  <c r="D231" i="6"/>
  <c r="CA62" i="6"/>
  <c r="BX62" i="6"/>
  <c r="BN62" i="6"/>
  <c r="BM62" i="6"/>
  <c r="Y62" i="6"/>
  <c r="BT62" i="6" s="1"/>
  <c r="M62" i="6"/>
  <c r="D62" i="6"/>
  <c r="CA369" i="6"/>
  <c r="BX369" i="6"/>
  <c r="BN369" i="6"/>
  <c r="BM369" i="6"/>
  <c r="Y369" i="6"/>
  <c r="BT369" i="6" s="1"/>
  <c r="M369" i="6"/>
  <c r="D369" i="6"/>
  <c r="BZ369" i="6" s="1"/>
  <c r="CA98" i="6"/>
  <c r="BX98" i="6"/>
  <c r="BN98" i="6"/>
  <c r="BM98" i="6"/>
  <c r="Y98" i="6"/>
  <c r="BT98" i="6" s="1"/>
  <c r="M98" i="6"/>
  <c r="D98" i="6"/>
  <c r="BZ98" i="6" s="1"/>
  <c r="CA194" i="6"/>
  <c r="BX194" i="6"/>
  <c r="BN194" i="6"/>
  <c r="BM194" i="6"/>
  <c r="Y194" i="6"/>
  <c r="BT194" i="6" s="1"/>
  <c r="M194" i="6"/>
  <c r="D194" i="6"/>
  <c r="CA531" i="6"/>
  <c r="BX531" i="6"/>
  <c r="BN531" i="6"/>
  <c r="BM531" i="6"/>
  <c r="Y531" i="6"/>
  <c r="BT531" i="6" s="1"/>
  <c r="M531" i="6"/>
  <c r="D531" i="6"/>
  <c r="CA323" i="6"/>
  <c r="BX323" i="6"/>
  <c r="BN323" i="6"/>
  <c r="BM323" i="6"/>
  <c r="Y323" i="6"/>
  <c r="BT323" i="6" s="1"/>
  <c r="M323" i="6"/>
  <c r="D323" i="6"/>
  <c r="BZ323" i="6" s="1"/>
  <c r="CA30" i="6"/>
  <c r="BX30" i="6"/>
  <c r="BN30" i="6"/>
  <c r="BM30" i="6"/>
  <c r="Y30" i="6"/>
  <c r="BT30" i="6" s="1"/>
  <c r="M30" i="6"/>
  <c r="D30" i="6"/>
  <c r="BZ30" i="6" s="1"/>
  <c r="CA440" i="6"/>
  <c r="BX440" i="6"/>
  <c r="BN440" i="6"/>
  <c r="BM440" i="6"/>
  <c r="Y440" i="6"/>
  <c r="BT440" i="6" s="1"/>
  <c r="M440" i="6"/>
  <c r="D440" i="6"/>
  <c r="CA43" i="6"/>
  <c r="BX43" i="6"/>
  <c r="BN43" i="6"/>
  <c r="BM43" i="6"/>
  <c r="Y43" i="6"/>
  <c r="BT43" i="6" s="1"/>
  <c r="M43" i="6"/>
  <c r="D43" i="6"/>
  <c r="CA340" i="6"/>
  <c r="BX340" i="6"/>
  <c r="BN340" i="6"/>
  <c r="BM340" i="6"/>
  <c r="Y340" i="6"/>
  <c r="BT340" i="6" s="1"/>
  <c r="M340" i="6"/>
  <c r="D340" i="6"/>
  <c r="BZ340" i="6" s="1"/>
  <c r="CA274" i="6"/>
  <c r="BX274" i="6"/>
  <c r="BN274" i="6"/>
  <c r="BM274" i="6"/>
  <c r="Y274" i="6"/>
  <c r="BT274" i="6" s="1"/>
  <c r="M274" i="6"/>
  <c r="D274" i="6"/>
  <c r="BZ274" i="6" s="1"/>
  <c r="CA42" i="6"/>
  <c r="BX42" i="6"/>
  <c r="BN42" i="6"/>
  <c r="BM42" i="6"/>
  <c r="Y42" i="6"/>
  <c r="BT42" i="6" s="1"/>
  <c r="M42" i="6"/>
  <c r="D42" i="6"/>
  <c r="CA40" i="6"/>
  <c r="BX40" i="6"/>
  <c r="BN40" i="6"/>
  <c r="BM40" i="6"/>
  <c r="Y40" i="6"/>
  <c r="BT40" i="6" s="1"/>
  <c r="M40" i="6"/>
  <c r="D40" i="6"/>
  <c r="BX512" i="6"/>
  <c r="BN512" i="6"/>
  <c r="BM512" i="6"/>
  <c r="Y512" i="6"/>
  <c r="BT512" i="6" s="1"/>
  <c r="M512" i="6"/>
  <c r="D512" i="6"/>
  <c r="BZ512" i="6" s="1"/>
  <c r="CA234" i="6"/>
  <c r="BX234" i="6"/>
  <c r="BN234" i="6"/>
  <c r="BM234" i="6"/>
  <c r="Y234" i="6"/>
  <c r="BT234" i="6" s="1"/>
  <c r="M234" i="6"/>
  <c r="D234" i="6"/>
  <c r="CA217" i="6"/>
  <c r="BX217" i="6"/>
  <c r="BN217" i="6"/>
  <c r="BM217" i="6"/>
  <c r="Y217" i="6"/>
  <c r="BT217" i="6" s="1"/>
  <c r="M217" i="6"/>
  <c r="D217" i="6"/>
  <c r="CA93" i="6"/>
  <c r="BX93" i="6"/>
  <c r="BN93" i="6"/>
  <c r="BM93" i="6"/>
  <c r="Y93" i="6"/>
  <c r="BT93" i="6" s="1"/>
  <c r="M93" i="6"/>
  <c r="D93" i="6"/>
  <c r="BZ93" i="6" s="1"/>
  <c r="CA123" i="6"/>
  <c r="BX123" i="6"/>
  <c r="BN123" i="6"/>
  <c r="BM123" i="6"/>
  <c r="Y123" i="6"/>
  <c r="BT123" i="6" s="1"/>
  <c r="M123" i="6"/>
  <c r="D123" i="6"/>
  <c r="BZ123" i="6" s="1"/>
  <c r="CA80" i="6"/>
  <c r="BX80" i="6"/>
  <c r="BN80" i="6"/>
  <c r="BM80" i="6"/>
  <c r="Y80" i="6"/>
  <c r="BT80" i="6" s="1"/>
  <c r="M80" i="6"/>
  <c r="D80" i="6"/>
  <c r="CA71" i="6"/>
  <c r="BX71" i="6"/>
  <c r="BN71" i="6"/>
  <c r="BM71" i="6"/>
  <c r="Y71" i="6"/>
  <c r="BT71" i="6" s="1"/>
  <c r="M71" i="6"/>
  <c r="D71" i="6"/>
  <c r="CA228" i="6"/>
  <c r="BX228" i="6"/>
  <c r="BN228" i="6"/>
  <c r="BM228" i="6"/>
  <c r="Y228" i="6"/>
  <c r="BT228" i="6" s="1"/>
  <c r="M228" i="6"/>
  <c r="D228" i="6"/>
  <c r="BZ228" i="6" s="1"/>
  <c r="CA298" i="6"/>
  <c r="BX298" i="6"/>
  <c r="BN298" i="6"/>
  <c r="BM298" i="6"/>
  <c r="Y298" i="6"/>
  <c r="BT298" i="6" s="1"/>
  <c r="M298" i="6"/>
  <c r="D298" i="6"/>
  <c r="BZ298" i="6" s="1"/>
  <c r="CA343" i="6"/>
  <c r="BX343" i="6"/>
  <c r="BN343" i="6"/>
  <c r="BM343" i="6"/>
  <c r="Y343" i="6"/>
  <c r="BT343" i="6" s="1"/>
  <c r="M343" i="6"/>
  <c r="D343" i="6"/>
  <c r="CA202" i="6"/>
  <c r="BX202" i="6"/>
  <c r="BN202" i="6"/>
  <c r="BM202" i="6"/>
  <c r="Y202" i="6"/>
  <c r="BT202" i="6" s="1"/>
  <c r="M202" i="6"/>
  <c r="D202" i="6"/>
  <c r="CA145" i="6"/>
  <c r="BX145" i="6"/>
  <c r="BN145" i="6"/>
  <c r="BM145" i="6"/>
  <c r="Y145" i="6"/>
  <c r="BT145" i="6" s="1"/>
  <c r="M145" i="6"/>
  <c r="D145" i="6"/>
  <c r="BZ145" i="6" s="1"/>
  <c r="CA414" i="6"/>
  <c r="BX414" i="6"/>
  <c r="BN414" i="6"/>
  <c r="BM414" i="6"/>
  <c r="Y414" i="6"/>
  <c r="BT414" i="6" s="1"/>
  <c r="M414" i="6"/>
  <c r="D414" i="6"/>
  <c r="BZ414" i="6" s="1"/>
  <c r="CA514" i="6"/>
  <c r="BX514" i="6"/>
  <c r="BN514" i="6"/>
  <c r="BM514" i="6"/>
  <c r="Y514" i="6"/>
  <c r="BT514" i="6" s="1"/>
  <c r="M514" i="6"/>
  <c r="D514" i="6"/>
  <c r="CA437" i="6"/>
  <c r="BX437" i="6"/>
  <c r="BN437" i="6"/>
  <c r="BM437" i="6"/>
  <c r="Y437" i="6"/>
  <c r="BT437" i="6" s="1"/>
  <c r="M437" i="6"/>
  <c r="D437" i="6"/>
  <c r="CA13" i="6"/>
  <c r="BX13" i="6"/>
  <c r="BN13" i="6"/>
  <c r="BM13" i="6"/>
  <c r="Y13" i="6"/>
  <c r="BT13" i="6" s="1"/>
  <c r="M13" i="6"/>
  <c r="D13" i="6"/>
  <c r="CA275" i="6"/>
  <c r="BX275" i="6"/>
  <c r="BN275" i="6"/>
  <c r="BM275" i="6"/>
  <c r="Y275" i="6"/>
  <c r="BT275" i="6" s="1"/>
  <c r="M275" i="6"/>
  <c r="D275" i="6"/>
  <c r="BZ275" i="6" s="1"/>
  <c r="BX378" i="6"/>
  <c r="BN378" i="6"/>
  <c r="BM378" i="6"/>
  <c r="Y378" i="6"/>
  <c r="BT378" i="6" s="1"/>
  <c r="M378" i="6"/>
  <c r="D378" i="6"/>
  <c r="CA476" i="6"/>
  <c r="BX476" i="6"/>
  <c r="BN476" i="6"/>
  <c r="BM476" i="6"/>
  <c r="Y476" i="6"/>
  <c r="BT476" i="6" s="1"/>
  <c r="M476" i="6"/>
  <c r="D476" i="6"/>
  <c r="CA406" i="6"/>
  <c r="BX406" i="6"/>
  <c r="BN406" i="6"/>
  <c r="BM406" i="6"/>
  <c r="Y406" i="6"/>
  <c r="BT406" i="6" s="1"/>
  <c r="M406" i="6"/>
  <c r="D406" i="6"/>
  <c r="BZ406" i="6" s="1"/>
  <c r="CA128" i="6"/>
  <c r="BX128" i="6"/>
  <c r="BN128" i="6"/>
  <c r="BM128" i="6"/>
  <c r="Y128" i="6"/>
  <c r="BT128" i="6" s="1"/>
  <c r="M128" i="6"/>
  <c r="D128" i="6"/>
  <c r="CA83" i="6"/>
  <c r="BX83" i="6"/>
  <c r="BN83" i="6"/>
  <c r="BM83" i="6"/>
  <c r="Y83" i="6"/>
  <c r="BT83" i="6" s="1"/>
  <c r="M83" i="6"/>
  <c r="D83" i="6"/>
  <c r="BZ83" i="6" s="1"/>
  <c r="CA287" i="6"/>
  <c r="BX287" i="6"/>
  <c r="BN287" i="6"/>
  <c r="BM287" i="6"/>
  <c r="Y287" i="6"/>
  <c r="BT287" i="6" s="1"/>
  <c r="M287" i="6"/>
  <c r="D287" i="6"/>
  <c r="CA315" i="6"/>
  <c r="BX315" i="6"/>
  <c r="BN315" i="6"/>
  <c r="BM315" i="6"/>
  <c r="Y315" i="6"/>
  <c r="BT315" i="6" s="1"/>
  <c r="M315" i="6"/>
  <c r="D315" i="6"/>
  <c r="BZ315" i="6" s="1"/>
  <c r="CA278" i="6"/>
  <c r="BX278" i="6"/>
  <c r="BN278" i="6"/>
  <c r="BM278" i="6"/>
  <c r="Y278" i="6"/>
  <c r="M278" i="6"/>
  <c r="D278" i="6"/>
  <c r="CA156" i="6"/>
  <c r="BX156" i="6"/>
  <c r="BN156" i="6"/>
  <c r="BM156" i="6"/>
  <c r="AN156" i="6"/>
  <c r="Y156" i="6"/>
  <c r="BT156" i="6" s="1"/>
  <c r="M156" i="6"/>
  <c r="D156" i="6"/>
  <c r="CA219" i="6"/>
  <c r="BX219" i="6"/>
  <c r="BN219" i="6"/>
  <c r="BM219" i="6"/>
  <c r="AN219" i="6"/>
  <c r="Y219" i="6"/>
  <c r="BT219" i="6" s="1"/>
  <c r="M219" i="6"/>
  <c r="D219" i="6"/>
  <c r="CA68" i="6"/>
  <c r="BX68" i="6"/>
  <c r="BN68" i="6"/>
  <c r="BM68" i="6"/>
  <c r="AN68" i="6"/>
  <c r="Y68" i="6"/>
  <c r="BT68" i="6" s="1"/>
  <c r="M68" i="6"/>
  <c r="D68" i="6"/>
  <c r="CA89" i="6"/>
  <c r="BX89" i="6"/>
  <c r="BN89" i="6"/>
  <c r="BM89" i="6"/>
  <c r="Y89" i="6"/>
  <c r="BT89" i="6" s="1"/>
  <c r="M89" i="6"/>
  <c r="D89" i="6"/>
  <c r="BZ89" i="6" s="1"/>
  <c r="CA154" i="6"/>
  <c r="BX154" i="6"/>
  <c r="BN154" i="6"/>
  <c r="BM154" i="6"/>
  <c r="Y154" i="6"/>
  <c r="BT154" i="6" s="1"/>
  <c r="M154" i="6"/>
  <c r="D154" i="6"/>
  <c r="CA273" i="6"/>
  <c r="BX273" i="6"/>
  <c r="BN273" i="6"/>
  <c r="BM273" i="6"/>
  <c r="Y273" i="6"/>
  <c r="BT273" i="6" s="1"/>
  <c r="M273" i="6"/>
  <c r="D273" i="6"/>
  <c r="BZ273" i="6" s="1"/>
  <c r="CA270" i="6"/>
  <c r="BX270" i="6"/>
  <c r="BT270" i="6"/>
  <c r="BN270" i="6"/>
  <c r="BM270" i="6"/>
  <c r="Y270" i="6"/>
  <c r="M270" i="6"/>
  <c r="D270" i="6"/>
  <c r="CA152" i="6"/>
  <c r="BX152" i="6"/>
  <c r="BN152" i="6"/>
  <c r="BM152" i="6"/>
  <c r="Y152" i="6"/>
  <c r="BT152" i="6" s="1"/>
  <c r="M152" i="6"/>
  <c r="D152" i="6"/>
  <c r="BZ152" i="6" s="1"/>
  <c r="CA193" i="6"/>
  <c r="BX193" i="6"/>
  <c r="BN193" i="6"/>
  <c r="BM193" i="6"/>
  <c r="Y193" i="6"/>
  <c r="BT193" i="6" s="1"/>
  <c r="M193" i="6"/>
  <c r="D193" i="6"/>
  <c r="CA159" i="6"/>
  <c r="BX159" i="6"/>
  <c r="BN159" i="6"/>
  <c r="BM159" i="6"/>
  <c r="Y159" i="6"/>
  <c r="BT159" i="6" s="1"/>
  <c r="M159" i="6"/>
  <c r="D159" i="6"/>
  <c r="BZ159" i="6" s="1"/>
  <c r="CA509" i="6"/>
  <c r="BX509" i="6"/>
  <c r="BN509" i="6"/>
  <c r="BM509" i="6"/>
  <c r="Y509" i="6"/>
  <c r="BT509" i="6" s="1"/>
  <c r="M509" i="6"/>
  <c r="D509" i="6"/>
  <c r="BZ509" i="6" s="1"/>
  <c r="CA27" i="6"/>
  <c r="BX27" i="6"/>
  <c r="BN27" i="6"/>
  <c r="BM27" i="6"/>
  <c r="AN27" i="6"/>
  <c r="Y27" i="6"/>
  <c r="BT27" i="6" s="1"/>
  <c r="M27" i="6"/>
  <c r="D27" i="6"/>
  <c r="BZ27" i="6" s="1"/>
  <c r="CA404" i="6"/>
  <c r="BX404" i="6"/>
  <c r="BN404" i="6"/>
  <c r="BM404" i="6"/>
  <c r="Y404" i="6"/>
  <c r="BT404" i="6" s="1"/>
  <c r="M404" i="6"/>
  <c r="D404" i="6"/>
  <c r="BX427" i="6"/>
  <c r="BN427" i="6"/>
  <c r="BM427" i="6"/>
  <c r="Y427" i="6"/>
  <c r="BT427" i="6" s="1"/>
  <c r="M427" i="6"/>
  <c r="D427" i="6"/>
  <c r="BZ427" i="6" s="1"/>
  <c r="CA350" i="6"/>
  <c r="BX350" i="6"/>
  <c r="BN350" i="6"/>
  <c r="BM350" i="6"/>
  <c r="Y350" i="6"/>
  <c r="BT350" i="6" s="1"/>
  <c r="M350" i="6"/>
  <c r="D350" i="6"/>
  <c r="BZ350" i="6" s="1"/>
  <c r="CA41" i="6"/>
  <c r="BX41" i="6"/>
  <c r="BN41" i="6"/>
  <c r="BM41" i="6"/>
  <c r="Y41" i="6"/>
  <c r="BT41" i="6" s="1"/>
  <c r="M41" i="6"/>
  <c r="D41" i="6"/>
  <c r="CA468" i="6"/>
  <c r="BX468" i="6"/>
  <c r="BN468" i="6"/>
  <c r="BM468" i="6"/>
  <c r="Y468" i="6"/>
  <c r="BT468" i="6" s="1"/>
  <c r="M468" i="6"/>
  <c r="D468" i="6"/>
  <c r="CA438" i="6"/>
  <c r="BX438" i="6"/>
  <c r="BN438" i="6"/>
  <c r="BM438" i="6"/>
  <c r="Y438" i="6"/>
  <c r="BT438" i="6" s="1"/>
  <c r="M438" i="6"/>
  <c r="D438" i="6"/>
  <c r="BZ438" i="6" s="1"/>
  <c r="CA345" i="6"/>
  <c r="BX345" i="6"/>
  <c r="BN345" i="6"/>
  <c r="BM345" i="6"/>
  <c r="Y345" i="6"/>
  <c r="BT345" i="6" s="1"/>
  <c r="M345" i="6"/>
  <c r="D345" i="6"/>
  <c r="BZ345" i="6" s="1"/>
  <c r="CA426" i="6"/>
  <c r="BX426" i="6"/>
  <c r="BN426" i="6"/>
  <c r="BM426" i="6"/>
  <c r="Y426" i="6"/>
  <c r="BT426" i="6" s="1"/>
  <c r="M426" i="6"/>
  <c r="D426" i="6"/>
  <c r="CA433" i="6"/>
  <c r="BX433" i="6"/>
  <c r="BN433" i="6"/>
  <c r="BM433" i="6"/>
  <c r="Y433" i="6"/>
  <c r="BT433" i="6" s="1"/>
  <c r="M433" i="6"/>
  <c r="D433" i="6"/>
  <c r="CA52" i="6"/>
  <c r="BX52" i="6"/>
  <c r="BN52" i="6"/>
  <c r="BM52" i="6"/>
  <c r="Y52" i="6"/>
  <c r="BT52" i="6" s="1"/>
  <c r="M52" i="6"/>
  <c r="D52" i="6"/>
  <c r="CA364" i="6"/>
  <c r="BX364" i="6"/>
  <c r="BN364" i="6"/>
  <c r="BM364" i="6"/>
  <c r="Y364" i="6"/>
  <c r="BT364" i="6" s="1"/>
  <c r="M364" i="6"/>
  <c r="D364" i="6"/>
  <c r="BZ364" i="6" s="1"/>
  <c r="CA233" i="6"/>
  <c r="BX233" i="6"/>
  <c r="BN233" i="6"/>
  <c r="BM233" i="6"/>
  <c r="Y233" i="6"/>
  <c r="BT233" i="6" s="1"/>
  <c r="M233" i="6"/>
  <c r="D233" i="6"/>
  <c r="CA19" i="6"/>
  <c r="BX19" i="6"/>
  <c r="BN19" i="6"/>
  <c r="BM19" i="6"/>
  <c r="Y19" i="6"/>
  <c r="BT19" i="6" s="1"/>
  <c r="M19" i="6"/>
  <c r="D19" i="6"/>
  <c r="CA131" i="6"/>
  <c r="BX131" i="6"/>
  <c r="BN131" i="6"/>
  <c r="BM131" i="6"/>
  <c r="Y131" i="6"/>
  <c r="BT131" i="6" s="1"/>
  <c r="M131" i="6"/>
  <c r="D131" i="6"/>
  <c r="BZ131" i="6" s="1"/>
  <c r="CA126" i="6"/>
  <c r="BX126" i="6"/>
  <c r="BN126" i="6"/>
  <c r="BM126" i="6"/>
  <c r="Y126" i="6"/>
  <c r="BT126" i="6" s="1"/>
  <c r="M126" i="6"/>
  <c r="D126" i="6"/>
  <c r="BZ126" i="6" s="1"/>
  <c r="CA321" i="6"/>
  <c r="BX321" i="6"/>
  <c r="BN321" i="6"/>
  <c r="BM321" i="6"/>
  <c r="Y321" i="6"/>
  <c r="BT321" i="6" s="1"/>
  <c r="M321" i="6"/>
  <c r="D321" i="6"/>
  <c r="BX436" i="6"/>
  <c r="BN436" i="6"/>
  <c r="BM436" i="6"/>
  <c r="Y436" i="6"/>
  <c r="BT436" i="6" s="1"/>
  <c r="M436" i="6"/>
  <c r="D436" i="6"/>
  <c r="BZ436" i="6" s="1"/>
  <c r="CA431" i="6"/>
  <c r="BX431" i="6"/>
  <c r="BN431" i="6"/>
  <c r="BM431" i="6"/>
  <c r="Y431" i="6"/>
  <c r="BT431" i="6" s="1"/>
  <c r="M431" i="6"/>
  <c r="D431" i="6"/>
  <c r="BZ431" i="6" s="1"/>
  <c r="CA24" i="6"/>
  <c r="BX24" i="6"/>
  <c r="BN24" i="6"/>
  <c r="BM24" i="6"/>
  <c r="Y24" i="6"/>
  <c r="BT24" i="6" s="1"/>
  <c r="M24" i="6"/>
  <c r="D24" i="6"/>
  <c r="CA94" i="6"/>
  <c r="BX94" i="6"/>
  <c r="BN94" i="6"/>
  <c r="BM94" i="6"/>
  <c r="Y94" i="6"/>
  <c r="BT94" i="6" s="1"/>
  <c r="M94" i="6"/>
  <c r="D94" i="6"/>
  <c r="CA253" i="6"/>
  <c r="BX253" i="6"/>
  <c r="BN253" i="6"/>
  <c r="BM253" i="6"/>
  <c r="Y253" i="6"/>
  <c r="BT253" i="6" s="1"/>
  <c r="M253" i="6"/>
  <c r="D253" i="6"/>
  <c r="BZ253" i="6" s="1"/>
  <c r="CA223" i="6"/>
  <c r="BX223" i="6"/>
  <c r="BN223" i="6"/>
  <c r="BM223" i="6"/>
  <c r="Y223" i="6"/>
  <c r="BT223" i="6" s="1"/>
  <c r="M223" i="6"/>
  <c r="D223" i="6"/>
  <c r="BZ223" i="6" s="1"/>
  <c r="CA36" i="6"/>
  <c r="BX36" i="6"/>
  <c r="BN36" i="6"/>
  <c r="BM36" i="6"/>
  <c r="Y36" i="6"/>
  <c r="BT36" i="6" s="1"/>
  <c r="M36" i="6"/>
  <c r="D36" i="6"/>
  <c r="CA189" i="6"/>
  <c r="BX189" i="6"/>
  <c r="BN189" i="6"/>
  <c r="Y189" i="6"/>
  <c r="BT189" i="6" s="1"/>
  <c r="M189" i="6"/>
  <c r="D189" i="6"/>
  <c r="BZ189" i="6" s="1"/>
  <c r="CA269" i="6"/>
  <c r="BX269" i="6"/>
  <c r="BN269" i="6"/>
  <c r="BM269" i="6"/>
  <c r="Y269" i="6"/>
  <c r="BT269" i="6" s="1"/>
  <c r="M269" i="6"/>
  <c r="D269" i="6"/>
  <c r="BZ269" i="6" s="1"/>
  <c r="CA385" i="6"/>
  <c r="BX385" i="6"/>
  <c r="BN385" i="6"/>
  <c r="BM385" i="6"/>
  <c r="Y385" i="6"/>
  <c r="BT385" i="6" s="1"/>
  <c r="M385" i="6"/>
  <c r="D385" i="6"/>
  <c r="CA125" i="6"/>
  <c r="BX125" i="6"/>
  <c r="BN125" i="6"/>
  <c r="BM125" i="6"/>
  <c r="Y125" i="6"/>
  <c r="BT125" i="6" s="1"/>
  <c r="M125" i="6"/>
  <c r="D125" i="6"/>
  <c r="CA322" i="6"/>
  <c r="BX322" i="6"/>
  <c r="BN322" i="6"/>
  <c r="BM322" i="6"/>
  <c r="Y322" i="6"/>
  <c r="BT322" i="6" s="1"/>
  <c r="M322" i="6"/>
  <c r="D322" i="6"/>
  <c r="BZ322" i="6" s="1"/>
  <c r="CA248" i="6"/>
  <c r="BX248" i="6"/>
  <c r="BN248" i="6"/>
  <c r="BM248" i="6"/>
  <c r="Y248" i="6"/>
  <c r="BT248" i="6" s="1"/>
  <c r="M248" i="6"/>
  <c r="D248" i="6"/>
  <c r="BZ248" i="6" s="1"/>
  <c r="CA82" i="6"/>
  <c r="BX82" i="6"/>
  <c r="BN82" i="6"/>
  <c r="BM82" i="6"/>
  <c r="Y82" i="6"/>
  <c r="BT82" i="6" s="1"/>
  <c r="M82" i="6"/>
  <c r="D82" i="6"/>
  <c r="BZ82" i="6" s="1"/>
  <c r="CA335" i="6"/>
  <c r="BX335" i="6"/>
  <c r="BN335" i="6"/>
  <c r="BM335" i="6"/>
  <c r="Y335" i="6"/>
  <c r="BT335" i="6" s="1"/>
  <c r="M335" i="6"/>
  <c r="D335" i="6"/>
  <c r="CA397" i="6"/>
  <c r="BX397" i="6"/>
  <c r="BN397" i="6"/>
  <c r="BM397" i="6"/>
  <c r="Y397" i="6"/>
  <c r="BT397" i="6" s="1"/>
  <c r="M397" i="6"/>
  <c r="D397" i="6"/>
  <c r="CA393" i="6"/>
  <c r="BX393" i="6"/>
  <c r="BN393" i="6"/>
  <c r="BM393" i="6"/>
  <c r="Y393" i="6"/>
  <c r="BT393" i="6" s="1"/>
  <c r="M393" i="6"/>
  <c r="D393" i="6"/>
  <c r="CA215" i="6"/>
  <c r="BX215" i="6"/>
  <c r="BN215" i="6"/>
  <c r="BM215" i="6"/>
  <c r="Y215" i="6"/>
  <c r="BT215" i="6" s="1"/>
  <c r="M215" i="6"/>
  <c r="D215" i="6"/>
  <c r="CA200" i="6"/>
  <c r="BX200" i="6"/>
  <c r="BN200" i="6"/>
  <c r="BM200" i="6"/>
  <c r="Y200" i="6"/>
  <c r="BT200" i="6" s="1"/>
  <c r="M200" i="6"/>
  <c r="D200" i="6"/>
  <c r="CA260" i="6"/>
  <c r="BX260" i="6"/>
  <c r="BT260" i="6"/>
  <c r="BN260" i="6"/>
  <c r="BM260" i="6"/>
  <c r="Y260" i="6"/>
  <c r="M260" i="6"/>
  <c r="D260" i="6"/>
  <c r="BZ260" i="6" s="1"/>
  <c r="CA306" i="6"/>
  <c r="BX306" i="6"/>
  <c r="BN306" i="6"/>
  <c r="BM306" i="6"/>
  <c r="Y306" i="6"/>
  <c r="BT306" i="6" s="1"/>
  <c r="M306" i="6"/>
  <c r="D306" i="6"/>
  <c r="BZ306" i="6" s="1"/>
  <c r="CA109" i="6"/>
  <c r="BX109" i="6"/>
  <c r="BN109" i="6"/>
  <c r="BM109" i="6"/>
  <c r="Y109" i="6"/>
  <c r="BT109" i="6" s="1"/>
  <c r="M109" i="6"/>
  <c r="D109" i="6"/>
  <c r="BZ109" i="6" s="1"/>
  <c r="CA373" i="6"/>
  <c r="BX373" i="6"/>
  <c r="BN373" i="6"/>
  <c r="BM373" i="6"/>
  <c r="Y373" i="6"/>
  <c r="BT373" i="6" s="1"/>
  <c r="M373" i="6"/>
  <c r="D373" i="6"/>
  <c r="CA33" i="6"/>
  <c r="BX33" i="6"/>
  <c r="BN33" i="6"/>
  <c r="BM33" i="6"/>
  <c r="Y33" i="6"/>
  <c r="BT33" i="6" s="1"/>
  <c r="M33" i="6"/>
  <c r="D33" i="6"/>
  <c r="CA348" i="6"/>
  <c r="BX348" i="6"/>
  <c r="BN348" i="6"/>
  <c r="BM348" i="6"/>
  <c r="Y348" i="6"/>
  <c r="BT348" i="6" s="1"/>
  <c r="M348" i="6"/>
  <c r="D348" i="6"/>
  <c r="CA236" i="6"/>
  <c r="BX236" i="6"/>
  <c r="BN236" i="6"/>
  <c r="BM236" i="6"/>
  <c r="Y236" i="6"/>
  <c r="BT236" i="6" s="1"/>
  <c r="M236" i="6"/>
  <c r="D236" i="6"/>
  <c r="BZ236" i="6" s="1"/>
  <c r="CA192" i="6"/>
  <c r="BX192" i="6"/>
  <c r="BN192" i="6"/>
  <c r="BM192" i="6"/>
  <c r="Y192" i="6"/>
  <c r="BT192" i="6" s="1"/>
  <c r="M192" i="6"/>
  <c r="D192" i="6"/>
  <c r="CA349" i="6"/>
  <c r="BX349" i="6"/>
  <c r="BN349" i="6"/>
  <c r="BM349" i="6"/>
  <c r="Y349" i="6"/>
  <c r="BT349" i="6" s="1"/>
  <c r="M349" i="6"/>
  <c r="D349" i="6"/>
  <c r="CA376" i="6"/>
  <c r="BX376" i="6"/>
  <c r="BN376" i="6"/>
  <c r="BM376" i="6"/>
  <c r="Y376" i="6"/>
  <c r="BT376" i="6" s="1"/>
  <c r="M376" i="6"/>
  <c r="D376" i="6"/>
  <c r="CA147" i="6"/>
  <c r="BX147" i="6"/>
  <c r="BN147" i="6"/>
  <c r="BM147" i="6"/>
  <c r="Y147" i="6"/>
  <c r="BT147" i="6" s="1"/>
  <c r="M147" i="6"/>
  <c r="D147" i="6"/>
  <c r="BZ147" i="6" s="1"/>
  <c r="CA320" i="6"/>
  <c r="BX320" i="6"/>
  <c r="BN320" i="6"/>
  <c r="BM320" i="6"/>
  <c r="Y320" i="6"/>
  <c r="BT320" i="6" s="1"/>
  <c r="M320" i="6"/>
  <c r="D320" i="6"/>
  <c r="CA150" i="6"/>
  <c r="BX150" i="6"/>
  <c r="BN150" i="6"/>
  <c r="BM150" i="6"/>
  <c r="Y150" i="6"/>
  <c r="BT150" i="6" s="1"/>
  <c r="M150" i="6"/>
  <c r="D150" i="6"/>
  <c r="CA257" i="6"/>
  <c r="BX257" i="6"/>
  <c r="BN257" i="6"/>
  <c r="Y257" i="6"/>
  <c r="BT257" i="6" s="1"/>
  <c r="M257" i="6"/>
  <c r="D257" i="6"/>
  <c r="BZ257" i="6" s="1"/>
  <c r="CA76" i="6"/>
  <c r="BX76" i="6"/>
  <c r="BN76" i="6"/>
  <c r="BM76" i="6"/>
  <c r="Y76" i="6"/>
  <c r="BT76" i="6" s="1"/>
  <c r="M76" i="6"/>
  <c r="D76" i="6"/>
  <c r="CA133" i="6"/>
  <c r="BX133" i="6"/>
  <c r="BN133" i="6"/>
  <c r="BM133" i="6"/>
  <c r="Y133" i="6"/>
  <c r="BT133" i="6" s="1"/>
  <c r="M133" i="6"/>
  <c r="D133" i="6"/>
  <c r="CA353" i="6"/>
  <c r="BX353" i="6"/>
  <c r="BN353" i="6"/>
  <c r="BM353" i="6"/>
  <c r="Y353" i="6"/>
  <c r="BT353" i="6" s="1"/>
  <c r="M353" i="6"/>
  <c r="D353" i="6"/>
  <c r="CA134" i="6"/>
  <c r="BX134" i="6"/>
  <c r="BN134" i="6"/>
  <c r="BM134" i="6"/>
  <c r="Y134" i="6"/>
  <c r="BT134" i="6" s="1"/>
  <c r="M134" i="6"/>
  <c r="D134" i="6"/>
  <c r="BZ134" i="6" s="1"/>
  <c r="CA423" i="6"/>
  <c r="BX423" i="6"/>
  <c r="BN423" i="6"/>
  <c r="BM423" i="6"/>
  <c r="Y423" i="6"/>
  <c r="BT423" i="6" s="1"/>
  <c r="M423" i="6"/>
  <c r="D423" i="6"/>
  <c r="CA395" i="6"/>
  <c r="BX395" i="6"/>
  <c r="BN395" i="6"/>
  <c r="BM395" i="6"/>
  <c r="Y395" i="6"/>
  <c r="BT395" i="6" s="1"/>
  <c r="M395" i="6"/>
  <c r="D395" i="6"/>
  <c r="CA399" i="6"/>
  <c r="BX399" i="6"/>
  <c r="BN399" i="6"/>
  <c r="BM399" i="6"/>
  <c r="Y399" i="6"/>
  <c r="BT399" i="6" s="1"/>
  <c r="M399" i="6"/>
  <c r="D399" i="6"/>
  <c r="CA149" i="6"/>
  <c r="BX149" i="6"/>
  <c r="BN149" i="6"/>
  <c r="BM149" i="6"/>
  <c r="Y149" i="6"/>
  <c r="BT149" i="6" s="1"/>
  <c r="M149" i="6"/>
  <c r="D149" i="6"/>
  <c r="BZ149" i="6" s="1"/>
  <c r="CA177" i="6"/>
  <c r="BX177" i="6"/>
  <c r="BN177" i="6"/>
  <c r="BM177" i="6"/>
  <c r="Y177" i="6"/>
  <c r="BT177" i="6" s="1"/>
  <c r="M177" i="6"/>
  <c r="D177" i="6"/>
  <c r="CA161" i="6"/>
  <c r="BX161" i="6"/>
  <c r="BN161" i="6"/>
  <c r="BM161" i="6"/>
  <c r="Y161" i="6"/>
  <c r="BT161" i="6" s="1"/>
  <c r="M161" i="6"/>
  <c r="D161" i="6"/>
  <c r="CA10" i="6"/>
  <c r="BX10" i="6"/>
  <c r="BN10" i="6"/>
  <c r="BM10" i="6"/>
  <c r="Y10" i="6"/>
  <c r="BT10" i="6" s="1"/>
  <c r="M10" i="6"/>
  <c r="D10" i="6"/>
  <c r="CA375" i="6"/>
  <c r="BX375" i="6"/>
  <c r="BN375" i="6"/>
  <c r="BM375" i="6"/>
  <c r="Y375" i="6"/>
  <c r="BT375" i="6" s="1"/>
  <c r="M375" i="6"/>
  <c r="D375" i="6"/>
  <c r="BZ375" i="6" s="1"/>
  <c r="CA118" i="6"/>
  <c r="BX118" i="6"/>
  <c r="BN118" i="6"/>
  <c r="Y118" i="6"/>
  <c r="BT118" i="6" s="1"/>
  <c r="M118" i="6"/>
  <c r="D118" i="6"/>
  <c r="CA532" i="6"/>
  <c r="BX532" i="6"/>
  <c r="BN532" i="6"/>
  <c r="BM532" i="6"/>
  <c r="Y532" i="6"/>
  <c r="BT532" i="6" s="1"/>
  <c r="M532" i="6"/>
  <c r="D532" i="6"/>
  <c r="CA29" i="6"/>
  <c r="BX29" i="6"/>
  <c r="BN29" i="6"/>
  <c r="BM29" i="6"/>
  <c r="Y29" i="6"/>
  <c r="BT29" i="6" s="1"/>
  <c r="M29" i="6"/>
  <c r="D29" i="6"/>
  <c r="BZ29" i="6" s="1"/>
  <c r="BZ70" i="5"/>
  <c r="BP70" i="5"/>
  <c r="BO70" i="5"/>
  <c r="AG70" i="5"/>
  <c r="Y70" i="5"/>
  <c r="V70" i="5"/>
  <c r="D70" i="5"/>
  <c r="BZ68" i="5"/>
  <c r="BP68" i="5"/>
  <c r="BO68" i="5"/>
  <c r="AG68" i="5"/>
  <c r="Y68" i="5"/>
  <c r="BV68" i="5" s="1"/>
  <c r="V68" i="5"/>
  <c r="M68" i="5"/>
  <c r="D68" i="5"/>
  <c r="CC67" i="5"/>
  <c r="BZ67" i="5"/>
  <c r="BP67" i="5"/>
  <c r="BO67" i="5"/>
  <c r="AG67" i="5"/>
  <c r="Y67" i="5"/>
  <c r="V67" i="5"/>
  <c r="D67" i="5"/>
  <c r="BZ22" i="5"/>
  <c r="BP22" i="5"/>
  <c r="BO22" i="5"/>
  <c r="AG22" i="5"/>
  <c r="Y22" i="5"/>
  <c r="BV22" i="5" s="1"/>
  <c r="V22" i="5"/>
  <c r="M22" i="5"/>
  <c r="D22" i="5"/>
  <c r="CC20" i="5"/>
  <c r="BZ20" i="5"/>
  <c r="BP20" i="5"/>
  <c r="BO20" i="5"/>
  <c r="AG20" i="5"/>
  <c r="Y20" i="5"/>
  <c r="BV20" i="5" s="1"/>
  <c r="V20" i="5"/>
  <c r="M20" i="5"/>
  <c r="D20" i="5"/>
  <c r="BZ73" i="5"/>
  <c r="BP73" i="5"/>
  <c r="BO73" i="5"/>
  <c r="AG73" i="5"/>
  <c r="Y73" i="5"/>
  <c r="BV73" i="5" s="1"/>
  <c r="V73" i="5"/>
  <c r="D73" i="5"/>
  <c r="BZ69" i="5"/>
  <c r="BP69" i="5"/>
  <c r="BO69" i="5"/>
  <c r="AG69" i="5"/>
  <c r="Y69" i="5"/>
  <c r="BV69" i="5" s="1"/>
  <c r="V69" i="5"/>
  <c r="M69" i="5"/>
  <c r="D69" i="5"/>
  <c r="BZ15" i="5"/>
  <c r="BP15" i="5"/>
  <c r="BO15" i="5"/>
  <c r="AG15" i="5"/>
  <c r="Y15" i="5"/>
  <c r="BV15" i="5" s="1"/>
  <c r="V15" i="5"/>
  <c r="M15" i="5"/>
  <c r="D15" i="5"/>
  <c r="CC14" i="5"/>
  <c r="BZ14" i="5"/>
  <c r="BP14" i="5"/>
  <c r="BO14" i="5"/>
  <c r="AG14" i="5"/>
  <c r="Y14" i="5"/>
  <c r="BV14" i="5" s="1"/>
  <c r="V14" i="5"/>
  <c r="M14" i="5"/>
  <c r="D14" i="5"/>
  <c r="BZ129" i="5"/>
  <c r="BP129" i="5"/>
  <c r="BO129" i="5"/>
  <c r="AG129" i="5"/>
  <c r="Y129" i="5"/>
  <c r="BV129" i="5" s="1"/>
  <c r="V129" i="5"/>
  <c r="M129" i="5"/>
  <c r="D129" i="5"/>
  <c r="CC28" i="5"/>
  <c r="BZ28" i="5"/>
  <c r="BP28" i="5"/>
  <c r="BO28" i="5"/>
  <c r="AG28" i="5"/>
  <c r="Y28" i="5"/>
  <c r="BV28" i="5" s="1"/>
  <c r="V28" i="5"/>
  <c r="M28" i="5"/>
  <c r="D28" i="5"/>
  <c r="BZ17" i="5"/>
  <c r="BP17" i="5"/>
  <c r="BO17" i="5"/>
  <c r="AG17" i="5"/>
  <c r="Y17" i="5"/>
  <c r="BV17" i="5" s="1"/>
  <c r="V17" i="5"/>
  <c r="M17" i="5"/>
  <c r="D17" i="5"/>
  <c r="CC105" i="5"/>
  <c r="BZ105" i="5"/>
  <c r="BP105" i="5"/>
  <c r="BO105" i="5"/>
  <c r="AO105" i="5"/>
  <c r="AP105" i="5" s="1"/>
  <c r="AG105" i="5"/>
  <c r="Y105" i="5"/>
  <c r="BV105" i="5" s="1"/>
  <c r="V105" i="5"/>
  <c r="M105" i="5"/>
  <c r="D105" i="5"/>
  <c r="BZ3" i="5"/>
  <c r="BP3" i="5"/>
  <c r="BO3" i="5"/>
  <c r="AG3" i="5"/>
  <c r="Y3" i="5"/>
  <c r="BV3" i="5" s="1"/>
  <c r="V3" i="5"/>
  <c r="M3" i="5"/>
  <c r="D3" i="5"/>
  <c r="BZ75" i="5"/>
  <c r="BP75" i="5"/>
  <c r="BO75" i="5"/>
  <c r="AG75" i="5"/>
  <c r="Y75" i="5"/>
  <c r="BV75" i="5" s="1"/>
  <c r="V75" i="5"/>
  <c r="D75" i="5"/>
  <c r="BZ16" i="5"/>
  <c r="BP16" i="5"/>
  <c r="BO16" i="5"/>
  <c r="AG16" i="5"/>
  <c r="Y16" i="5"/>
  <c r="BV16" i="5" s="1"/>
  <c r="V16" i="5"/>
  <c r="M16" i="5"/>
  <c r="D16" i="5"/>
  <c r="CC24" i="5"/>
  <c r="BZ24" i="5"/>
  <c r="BP24" i="5"/>
  <c r="BO24" i="5"/>
  <c r="AG24" i="5"/>
  <c r="Y24" i="5"/>
  <c r="BV24" i="5" s="1"/>
  <c r="V24" i="5"/>
  <c r="M24" i="5"/>
  <c r="D24" i="5"/>
  <c r="CC13" i="5"/>
  <c r="BZ13" i="5"/>
  <c r="BP13" i="5"/>
  <c r="BO13" i="5"/>
  <c r="AG13" i="5"/>
  <c r="Y13" i="5"/>
  <c r="BV13" i="5" s="1"/>
  <c r="V13" i="5"/>
  <c r="M13" i="5"/>
  <c r="D13" i="5"/>
  <c r="CC109" i="5"/>
  <c r="BZ109" i="5"/>
  <c r="BP109" i="5"/>
  <c r="BO109" i="5"/>
  <c r="AO109" i="5"/>
  <c r="AP109" i="5" s="1"/>
  <c r="AG109" i="5"/>
  <c r="Y109" i="5"/>
  <c r="BV109" i="5" s="1"/>
  <c r="V109" i="5"/>
  <c r="M109" i="5"/>
  <c r="D109" i="5"/>
  <c r="CC132" i="5"/>
  <c r="BZ132" i="5"/>
  <c r="BP132" i="5"/>
  <c r="BO132" i="5"/>
  <c r="AG132" i="5"/>
  <c r="Y132" i="5"/>
  <c r="BV132" i="5" s="1"/>
  <c r="V132" i="5"/>
  <c r="M132" i="5"/>
  <c r="D132" i="5"/>
  <c r="CC25" i="5"/>
  <c r="BZ25" i="5"/>
  <c r="BP25" i="5"/>
  <c r="BO25" i="5"/>
  <c r="AG25" i="5"/>
  <c r="Y25" i="5"/>
  <c r="BV25" i="5" s="1"/>
  <c r="V25" i="5"/>
  <c r="M25" i="5"/>
  <c r="D25" i="5"/>
  <c r="CC106" i="5"/>
  <c r="BZ106" i="5"/>
  <c r="BP106" i="5"/>
  <c r="BO106" i="5"/>
  <c r="AO106" i="5"/>
  <c r="AP106" i="5" s="1"/>
  <c r="AG106" i="5"/>
  <c r="Y106" i="5"/>
  <c r="BV106" i="5" s="1"/>
  <c r="V106" i="5"/>
  <c r="M106" i="5"/>
  <c r="D106" i="5"/>
  <c r="CC21" i="5"/>
  <c r="BZ21" i="5"/>
  <c r="BP21" i="5"/>
  <c r="BO21" i="5"/>
  <c r="AG21" i="5"/>
  <c r="Y21" i="5"/>
  <c r="BV21" i="5" s="1"/>
  <c r="V21" i="5"/>
  <c r="M21" i="5"/>
  <c r="D21" i="5"/>
  <c r="CC130" i="5"/>
  <c r="BZ130" i="5"/>
  <c r="BP130" i="5"/>
  <c r="BO130" i="5"/>
  <c r="AG130" i="5"/>
  <c r="Y130" i="5"/>
  <c r="BV130" i="5" s="1"/>
  <c r="V130" i="5"/>
  <c r="M130" i="5"/>
  <c r="D130" i="5"/>
  <c r="CC126" i="5"/>
  <c r="BZ126" i="5"/>
  <c r="BP126" i="5"/>
  <c r="BO126" i="5"/>
  <c r="AG126" i="5"/>
  <c r="Y126" i="5"/>
  <c r="BV126" i="5" s="1"/>
  <c r="V126" i="5"/>
  <c r="M126" i="5"/>
  <c r="D126" i="5"/>
  <c r="BZ40" i="5"/>
  <c r="BP40" i="5"/>
  <c r="BO40" i="5"/>
  <c r="AG40" i="5"/>
  <c r="Y40" i="5"/>
  <c r="BV40" i="5" s="1"/>
  <c r="V40" i="5"/>
  <c r="M40" i="5"/>
  <c r="D40" i="5"/>
  <c r="CC108" i="5"/>
  <c r="BZ108" i="5"/>
  <c r="BP108" i="5"/>
  <c r="BO108" i="5"/>
  <c r="AO108" i="5"/>
  <c r="AP108" i="5" s="1"/>
  <c r="AG108" i="5"/>
  <c r="Y108" i="5"/>
  <c r="BV108" i="5" s="1"/>
  <c r="V108" i="5"/>
  <c r="M108" i="5"/>
  <c r="D108" i="5"/>
  <c r="CC124" i="5"/>
  <c r="BZ124" i="5"/>
  <c r="BP124" i="5"/>
  <c r="BO124" i="5"/>
  <c r="AO124" i="5"/>
  <c r="AP124" i="5" s="1"/>
  <c r="AG124" i="5"/>
  <c r="Y124" i="5"/>
  <c r="BV124" i="5" s="1"/>
  <c r="V124" i="5"/>
  <c r="M124" i="5"/>
  <c r="D124" i="5"/>
  <c r="BZ71" i="5"/>
  <c r="BP71" i="5"/>
  <c r="BO71" i="5"/>
  <c r="AG71" i="5"/>
  <c r="Y71" i="5"/>
  <c r="BV71" i="5" s="1"/>
  <c r="V71" i="5"/>
  <c r="D71" i="5"/>
  <c r="CC110" i="5"/>
  <c r="BZ110" i="5"/>
  <c r="BP110" i="5"/>
  <c r="BO110" i="5"/>
  <c r="AO110" i="5"/>
  <c r="AP110" i="5" s="1"/>
  <c r="AG110" i="5"/>
  <c r="Y110" i="5"/>
  <c r="BV110" i="5" s="1"/>
  <c r="V110" i="5"/>
  <c r="M110" i="5"/>
  <c r="D110" i="5"/>
  <c r="CC66" i="5"/>
  <c r="BZ66" i="5"/>
  <c r="BP66" i="5"/>
  <c r="BO66" i="5"/>
  <c r="AG66" i="5"/>
  <c r="Y66" i="5"/>
  <c r="BV66" i="5" s="1"/>
  <c r="V66" i="5"/>
  <c r="M66" i="5"/>
  <c r="D66" i="5"/>
  <c r="CC107" i="5"/>
  <c r="BZ107" i="5"/>
  <c r="BP107" i="5"/>
  <c r="BO107" i="5"/>
  <c r="AO107" i="5"/>
  <c r="AP107" i="5" s="1"/>
  <c r="AG107" i="5"/>
  <c r="Y107" i="5"/>
  <c r="BV107" i="5" s="1"/>
  <c r="V107" i="5"/>
  <c r="M107" i="5"/>
  <c r="D107" i="5"/>
  <c r="CC123" i="5"/>
  <c r="BZ123" i="5"/>
  <c r="BP123" i="5"/>
  <c r="BO123" i="5"/>
  <c r="AO123" i="5"/>
  <c r="AP123" i="5" s="1"/>
  <c r="AG123" i="5"/>
  <c r="Y123" i="5"/>
  <c r="BV123" i="5" s="1"/>
  <c r="V123" i="5"/>
  <c r="M123" i="5"/>
  <c r="D123" i="5"/>
  <c r="BZ111" i="5"/>
  <c r="BP111" i="5"/>
  <c r="BO111" i="5"/>
  <c r="AO111" i="5"/>
  <c r="AP111" i="5" s="1"/>
  <c r="AG111" i="5"/>
  <c r="Y111" i="5"/>
  <c r="BV111" i="5" s="1"/>
  <c r="V111" i="5"/>
  <c r="M111" i="5"/>
  <c r="D111" i="5"/>
  <c r="BZ72" i="5"/>
  <c r="BP72" i="5"/>
  <c r="BO72" i="5"/>
  <c r="AG72" i="5"/>
  <c r="Y72" i="5"/>
  <c r="V72" i="5"/>
  <c r="D72" i="5"/>
  <c r="CC102" i="5"/>
  <c r="BZ102" i="5"/>
  <c r="BP102" i="5"/>
  <c r="BO102" i="5"/>
  <c r="AG102" i="5"/>
  <c r="Y102" i="5"/>
  <c r="BV102" i="5" s="1"/>
  <c r="V102" i="5"/>
  <c r="M102" i="5"/>
  <c r="D102" i="5"/>
  <c r="CC44" i="5"/>
  <c r="BZ44" i="5"/>
  <c r="BP44" i="5"/>
  <c r="BO44" i="5"/>
  <c r="AG44" i="5"/>
  <c r="Y44" i="5"/>
  <c r="BV44" i="5" s="1"/>
  <c r="V44" i="5"/>
  <c r="M44" i="5"/>
  <c r="D44" i="5"/>
  <c r="CC18" i="5"/>
  <c r="BZ18" i="5"/>
  <c r="BP18" i="5"/>
  <c r="BO18" i="5"/>
  <c r="AG18" i="5"/>
  <c r="Y18" i="5"/>
  <c r="BV18" i="5" s="1"/>
  <c r="V18" i="5"/>
  <c r="M18" i="5"/>
  <c r="D18" i="5"/>
  <c r="CC2" i="5"/>
  <c r="BZ2" i="5"/>
  <c r="BP2" i="5"/>
  <c r="BO2" i="5"/>
  <c r="AG2" i="5"/>
  <c r="Y2" i="5"/>
  <c r="BV2" i="5" s="1"/>
  <c r="V2" i="5"/>
  <c r="M2" i="5"/>
  <c r="D2" i="5"/>
  <c r="CC101" i="5"/>
  <c r="BZ101" i="5"/>
  <c r="BP101" i="5"/>
  <c r="BO101" i="5"/>
  <c r="AG101" i="5"/>
  <c r="Y101" i="5"/>
  <c r="BV101" i="5" s="1"/>
  <c r="V101" i="5"/>
  <c r="M101" i="5"/>
  <c r="D101" i="5"/>
  <c r="CC65" i="5"/>
  <c r="BZ65" i="5"/>
  <c r="BP65" i="5"/>
  <c r="BO65" i="5"/>
  <c r="AG65" i="5"/>
  <c r="Y65" i="5"/>
  <c r="BV65" i="5" s="1"/>
  <c r="V65" i="5"/>
  <c r="M65" i="5"/>
  <c r="D65" i="5"/>
  <c r="BZ64" i="5"/>
  <c r="BP64" i="5"/>
  <c r="BO64" i="5"/>
  <c r="AG64" i="5"/>
  <c r="Y64" i="5"/>
  <c r="BV64" i="5" s="1"/>
  <c r="V64" i="5"/>
  <c r="M64" i="5"/>
  <c r="D64" i="5"/>
  <c r="BV77" i="5"/>
  <c r="AG77" i="5"/>
  <c r="V77" i="5"/>
  <c r="W77" i="5" s="1"/>
  <c r="M77" i="5"/>
  <c r="CC127" i="5"/>
  <c r="BZ127" i="5"/>
  <c r="BP127" i="5"/>
  <c r="BO127" i="5"/>
  <c r="AG127" i="5"/>
  <c r="Y127" i="5"/>
  <c r="BV127" i="5" s="1"/>
  <c r="V127" i="5"/>
  <c r="M127" i="5"/>
  <c r="D127" i="5"/>
  <c r="CC76" i="5"/>
  <c r="BZ76" i="5"/>
  <c r="BP76" i="5"/>
  <c r="BO76" i="5"/>
  <c r="AG76" i="5"/>
  <c r="Y76" i="5"/>
  <c r="BV76" i="5" s="1"/>
  <c r="V76" i="5"/>
  <c r="M76" i="5"/>
  <c r="D76" i="5"/>
  <c r="CC43" i="5"/>
  <c r="BZ43" i="5"/>
  <c r="BP43" i="5"/>
  <c r="BO43" i="5"/>
  <c r="AG43" i="5"/>
  <c r="Y43" i="5"/>
  <c r="BV43" i="5" s="1"/>
  <c r="V43" i="5"/>
  <c r="M43" i="5"/>
  <c r="D43" i="5"/>
  <c r="CC121" i="5"/>
  <c r="BZ121" i="5"/>
  <c r="BP121" i="5"/>
  <c r="BO121" i="5"/>
  <c r="AO121" i="5"/>
  <c r="AP121" i="5" s="1"/>
  <c r="AG121" i="5"/>
  <c r="Y121" i="5"/>
  <c r="BV121" i="5" s="1"/>
  <c r="V121" i="5"/>
  <c r="M121" i="5"/>
  <c r="D121" i="5"/>
  <c r="CC104" i="5"/>
  <c r="BZ104" i="5"/>
  <c r="BP104" i="5"/>
  <c r="BO104" i="5"/>
  <c r="AO104" i="5"/>
  <c r="AP104" i="5" s="1"/>
  <c r="AG104" i="5"/>
  <c r="Y104" i="5"/>
  <c r="BV104" i="5" s="1"/>
  <c r="V104" i="5"/>
  <c r="M104" i="5"/>
  <c r="D104" i="5"/>
  <c r="CC19" i="5"/>
  <c r="BZ19" i="5"/>
  <c r="BP19" i="5"/>
  <c r="BO19" i="5"/>
  <c r="AG19" i="5"/>
  <c r="Y19" i="5"/>
  <c r="BV19" i="5" s="1"/>
  <c r="V19" i="5"/>
  <c r="M19" i="5"/>
  <c r="D19" i="5"/>
  <c r="CC128" i="5"/>
  <c r="BZ128" i="5"/>
  <c r="BP128" i="5"/>
  <c r="BO128" i="5"/>
  <c r="AG128" i="5"/>
  <c r="Y128" i="5"/>
  <c r="BV128" i="5" s="1"/>
  <c r="V128" i="5"/>
  <c r="M128" i="5"/>
  <c r="D128" i="5"/>
  <c r="CC103" i="5"/>
  <c r="BZ103" i="5"/>
  <c r="BP103" i="5"/>
  <c r="BO103" i="5"/>
  <c r="AG103" i="5"/>
  <c r="Y103" i="5"/>
  <c r="BV103" i="5" s="1"/>
  <c r="V103" i="5"/>
  <c r="M103" i="5"/>
  <c r="D103" i="5"/>
  <c r="CC99" i="5"/>
  <c r="BZ99" i="5"/>
  <c r="BP99" i="5"/>
  <c r="BO99" i="5"/>
  <c r="AG99" i="5"/>
  <c r="Y99" i="5"/>
  <c r="BV99" i="5" s="1"/>
  <c r="V99" i="5"/>
  <c r="M99" i="5"/>
  <c r="D99" i="5"/>
  <c r="CC8" i="5"/>
  <c r="BZ8" i="5"/>
  <c r="BP8" i="5"/>
  <c r="BO8" i="5"/>
  <c r="AG8" i="5"/>
  <c r="Y8" i="5"/>
  <c r="BV8" i="5" s="1"/>
  <c r="V8" i="5"/>
  <c r="M8" i="5"/>
  <c r="D8" i="5"/>
  <c r="CC6" i="5"/>
  <c r="BZ6" i="5"/>
  <c r="BP6" i="5"/>
  <c r="BO6" i="5"/>
  <c r="AG6" i="5"/>
  <c r="Y6" i="5"/>
  <c r="BV6" i="5" s="1"/>
  <c r="V6" i="5"/>
  <c r="M6" i="5"/>
  <c r="D6" i="5"/>
  <c r="CC29" i="5"/>
  <c r="BZ29" i="5"/>
  <c r="BP29" i="5"/>
  <c r="BO29" i="5"/>
  <c r="AG29" i="5"/>
  <c r="Y29" i="5"/>
  <c r="BV29" i="5" s="1"/>
  <c r="V29" i="5"/>
  <c r="M29" i="5"/>
  <c r="D29" i="5"/>
  <c r="CC120" i="5"/>
  <c r="BZ120" i="5"/>
  <c r="BP120" i="5"/>
  <c r="BO120" i="5"/>
  <c r="AO120" i="5"/>
  <c r="AP120" i="5" s="1"/>
  <c r="AG120" i="5"/>
  <c r="Y120" i="5"/>
  <c r="BV120" i="5" s="1"/>
  <c r="V120" i="5"/>
  <c r="M120" i="5"/>
  <c r="D120" i="5"/>
  <c r="CC7" i="5"/>
  <c r="BZ7" i="5"/>
  <c r="BP7" i="5"/>
  <c r="BO7" i="5"/>
  <c r="AG7" i="5"/>
  <c r="Y7" i="5"/>
  <c r="BV7" i="5" s="1"/>
  <c r="V7" i="5"/>
  <c r="M7" i="5"/>
  <c r="D7" i="5"/>
  <c r="CC4" i="5"/>
  <c r="BZ4" i="5"/>
  <c r="BP4" i="5"/>
  <c r="BO4" i="5"/>
  <c r="AG4" i="5"/>
  <c r="Y4" i="5"/>
  <c r="BV4" i="5" s="1"/>
  <c r="V4" i="5"/>
  <c r="M4" i="5"/>
  <c r="D4" i="5"/>
  <c r="CC41" i="5"/>
  <c r="BZ41" i="5"/>
  <c r="BP41" i="5"/>
  <c r="BO41" i="5"/>
  <c r="AG41" i="5"/>
  <c r="Y41" i="5"/>
  <c r="BV41" i="5" s="1"/>
  <c r="V41" i="5"/>
  <c r="M41" i="5"/>
  <c r="D41" i="5"/>
  <c r="CC9" i="5"/>
  <c r="BZ9" i="5"/>
  <c r="BP9" i="5"/>
  <c r="BO9" i="5"/>
  <c r="AG9" i="5"/>
  <c r="Y9" i="5"/>
  <c r="BV9" i="5" s="1"/>
  <c r="V9" i="5"/>
  <c r="M9" i="5"/>
  <c r="D9" i="5"/>
  <c r="BZ5" i="5"/>
  <c r="BP5" i="5"/>
  <c r="BO5" i="5"/>
  <c r="AG5" i="5"/>
  <c r="Y5" i="5"/>
  <c r="BV5" i="5" s="1"/>
  <c r="V5" i="5"/>
  <c r="M5" i="5"/>
  <c r="D5" i="5"/>
  <c r="CC112" i="5"/>
  <c r="BZ112" i="5"/>
  <c r="BP112" i="5"/>
  <c r="BO112" i="5"/>
  <c r="AO112" i="5"/>
  <c r="AP112" i="5" s="1"/>
  <c r="AG112" i="5"/>
  <c r="Y112" i="5"/>
  <c r="BV112" i="5" s="1"/>
  <c r="V112" i="5"/>
  <c r="M112" i="5"/>
  <c r="D112" i="5"/>
  <c r="CC96" i="5"/>
  <c r="BZ96" i="5"/>
  <c r="BP96" i="5"/>
  <c r="BO96" i="5"/>
  <c r="AG96" i="5"/>
  <c r="Y96" i="5"/>
  <c r="BV96" i="5" s="1"/>
  <c r="V96" i="5"/>
  <c r="M96" i="5"/>
  <c r="D96" i="5"/>
  <c r="CC114" i="5"/>
  <c r="BZ114" i="5"/>
  <c r="BP114" i="5"/>
  <c r="BO114" i="5"/>
  <c r="AO114" i="5"/>
  <c r="AP114" i="5" s="1"/>
  <c r="AG114" i="5"/>
  <c r="Y114" i="5"/>
  <c r="BV114" i="5" s="1"/>
  <c r="V114" i="5"/>
  <c r="M114" i="5"/>
  <c r="D114" i="5"/>
  <c r="CC98" i="5"/>
  <c r="BZ98" i="5"/>
  <c r="BP98" i="5"/>
  <c r="BO98" i="5"/>
  <c r="AG98" i="5"/>
  <c r="Y98" i="5"/>
  <c r="BV98" i="5" s="1"/>
  <c r="V98" i="5"/>
  <c r="M98" i="5"/>
  <c r="D98" i="5"/>
  <c r="CC122" i="5"/>
  <c r="BZ122" i="5"/>
  <c r="BP122" i="5"/>
  <c r="BO122" i="5"/>
  <c r="AO122" i="5"/>
  <c r="AP122" i="5" s="1"/>
  <c r="AG122" i="5"/>
  <c r="Y122" i="5"/>
  <c r="BV122" i="5" s="1"/>
  <c r="V122" i="5"/>
  <c r="M122" i="5"/>
  <c r="D122" i="5"/>
  <c r="CC113" i="5"/>
  <c r="BZ113" i="5"/>
  <c r="BP113" i="5"/>
  <c r="BO113" i="5"/>
  <c r="AO113" i="5"/>
  <c r="AP113" i="5" s="1"/>
  <c r="AG113" i="5"/>
  <c r="Y113" i="5"/>
  <c r="BV113" i="5" s="1"/>
  <c r="V113" i="5"/>
  <c r="M113" i="5"/>
  <c r="D113" i="5"/>
  <c r="CC97" i="5"/>
  <c r="BZ97" i="5"/>
  <c r="BP97" i="5"/>
  <c r="BO97" i="5"/>
  <c r="AG97" i="5"/>
  <c r="Y97" i="5"/>
  <c r="BV97" i="5" s="1"/>
  <c r="V97" i="5"/>
  <c r="M97" i="5"/>
  <c r="D97" i="5"/>
  <c r="CC61" i="5"/>
  <c r="BZ61" i="5"/>
  <c r="BP61" i="5"/>
  <c r="BO61" i="5"/>
  <c r="AG61" i="5"/>
  <c r="Y61" i="5"/>
  <c r="BV61" i="5" s="1"/>
  <c r="V61" i="5"/>
  <c r="M61" i="5"/>
  <c r="D61" i="5"/>
  <c r="CC11" i="5"/>
  <c r="BZ11" i="5"/>
  <c r="BP11" i="5"/>
  <c r="BO11" i="5"/>
  <c r="AG11" i="5"/>
  <c r="Y11" i="5"/>
  <c r="BV11" i="5" s="1"/>
  <c r="V11" i="5"/>
  <c r="M11" i="5"/>
  <c r="D11" i="5"/>
  <c r="CC100" i="5"/>
  <c r="BZ100" i="5"/>
  <c r="BP100" i="5"/>
  <c r="BO100" i="5"/>
  <c r="AG100" i="5"/>
  <c r="Y100" i="5"/>
  <c r="BV100" i="5" s="1"/>
  <c r="V100" i="5"/>
  <c r="M100" i="5"/>
  <c r="D100" i="5"/>
  <c r="CC133" i="5"/>
  <c r="BZ133" i="5"/>
  <c r="AG133" i="5"/>
  <c r="Y133" i="5"/>
  <c r="BV133" i="5" s="1"/>
  <c r="V133" i="5"/>
  <c r="M133" i="5"/>
  <c r="D133" i="5"/>
  <c r="CC12" i="5"/>
  <c r="BZ12" i="5"/>
  <c r="BP12" i="5"/>
  <c r="BO12" i="5"/>
  <c r="AG12" i="5"/>
  <c r="Y12" i="5"/>
  <c r="BV12" i="5" s="1"/>
  <c r="V12" i="5"/>
  <c r="M12" i="5"/>
  <c r="D12" i="5"/>
  <c r="BZ135" i="5"/>
  <c r="AG135" i="5"/>
  <c r="Y135" i="5"/>
  <c r="BV135" i="5" s="1"/>
  <c r="V135" i="5"/>
  <c r="M135" i="5"/>
  <c r="D135" i="5"/>
  <c r="CC139" i="5"/>
  <c r="BZ139" i="5"/>
  <c r="BP139" i="5"/>
  <c r="AG139" i="5"/>
  <c r="Y139" i="5"/>
  <c r="BV139" i="5" s="1"/>
  <c r="V139" i="5"/>
  <c r="M139" i="5"/>
  <c r="D139" i="5"/>
  <c r="CC119" i="5"/>
  <c r="BZ119" i="5"/>
  <c r="BP119" i="5"/>
  <c r="BO119" i="5"/>
  <c r="AO119" i="5"/>
  <c r="AP119" i="5" s="1"/>
  <c r="AG119" i="5"/>
  <c r="Y119" i="5"/>
  <c r="BV119" i="5" s="1"/>
  <c r="V119" i="5"/>
  <c r="M119" i="5"/>
  <c r="D119" i="5"/>
  <c r="CC95" i="5"/>
  <c r="BZ95" i="5"/>
  <c r="BP95" i="5"/>
  <c r="BO95" i="5"/>
  <c r="AG95" i="5"/>
  <c r="Y95" i="5"/>
  <c r="BV95" i="5" s="1"/>
  <c r="V95" i="5"/>
  <c r="M95" i="5"/>
  <c r="D95" i="5"/>
  <c r="CC10" i="5"/>
  <c r="BZ10" i="5"/>
  <c r="BP10" i="5"/>
  <c r="BO10" i="5"/>
  <c r="AG10" i="5"/>
  <c r="Y10" i="5"/>
  <c r="BV10" i="5" s="1"/>
  <c r="V10" i="5"/>
  <c r="M10" i="5"/>
  <c r="D10" i="5"/>
  <c r="CC39" i="5"/>
  <c r="BZ39" i="5"/>
  <c r="BP39" i="5"/>
  <c r="BO39" i="5"/>
  <c r="AG39" i="5"/>
  <c r="Y39" i="5"/>
  <c r="BV39" i="5" s="1"/>
  <c r="V39" i="5"/>
  <c r="M39" i="5"/>
  <c r="D39" i="5"/>
  <c r="CC26" i="5"/>
  <c r="BZ26" i="5"/>
  <c r="BP26" i="5"/>
  <c r="BO26" i="5"/>
  <c r="AG26" i="5"/>
  <c r="Y26" i="5"/>
  <c r="BV26" i="5" s="1"/>
  <c r="V26" i="5"/>
  <c r="M26" i="5"/>
  <c r="D26" i="5"/>
  <c r="CC60" i="5"/>
  <c r="BZ60" i="5"/>
  <c r="BP60" i="5"/>
  <c r="BO60" i="5"/>
  <c r="AG60" i="5"/>
  <c r="Y60" i="5"/>
  <c r="BV60" i="5" s="1"/>
  <c r="V60" i="5"/>
  <c r="M60" i="5"/>
  <c r="D60" i="5"/>
  <c r="BZ134" i="5"/>
  <c r="AG134" i="5"/>
  <c r="Y134" i="5"/>
  <c r="BV134" i="5" s="1"/>
  <c r="V134" i="5"/>
  <c r="M134" i="5"/>
  <c r="D134" i="5"/>
  <c r="CC118" i="5"/>
  <c r="BZ118" i="5"/>
  <c r="BP118" i="5"/>
  <c r="BO118" i="5"/>
  <c r="AO118" i="5"/>
  <c r="AP118" i="5" s="1"/>
  <c r="AG118" i="5"/>
  <c r="Y118" i="5"/>
  <c r="BV118" i="5" s="1"/>
  <c r="V118" i="5"/>
  <c r="M118" i="5"/>
  <c r="D118" i="5"/>
  <c r="CC137" i="5"/>
  <c r="BZ137" i="5"/>
  <c r="AG137" i="5"/>
  <c r="Y137" i="5"/>
  <c r="BV137" i="5" s="1"/>
  <c r="V137" i="5"/>
  <c r="M137" i="5"/>
  <c r="D137" i="5"/>
  <c r="CC117" i="5"/>
  <c r="BZ117" i="5"/>
  <c r="BP117" i="5"/>
  <c r="BO117" i="5"/>
  <c r="AO117" i="5"/>
  <c r="AP117" i="5" s="1"/>
  <c r="AG117" i="5"/>
  <c r="Y117" i="5"/>
  <c r="BV117" i="5" s="1"/>
  <c r="V117" i="5"/>
  <c r="M117" i="5"/>
  <c r="D117" i="5"/>
  <c r="CC58" i="5"/>
  <c r="BZ58" i="5"/>
  <c r="BP58" i="5"/>
  <c r="BO58" i="5"/>
  <c r="AG58" i="5"/>
  <c r="Y58" i="5"/>
  <c r="BV58" i="5" s="1"/>
  <c r="V58" i="5"/>
  <c r="M58" i="5"/>
  <c r="D58" i="5"/>
  <c r="CC27" i="5"/>
  <c r="BZ27" i="5"/>
  <c r="BP27" i="5"/>
  <c r="BO27" i="5"/>
  <c r="AG27" i="5"/>
  <c r="Y27" i="5"/>
  <c r="BV27" i="5" s="1"/>
  <c r="V27" i="5"/>
  <c r="M27" i="5"/>
  <c r="D27" i="5"/>
  <c r="CC141" i="5"/>
  <c r="BZ141" i="5"/>
  <c r="AG141" i="5"/>
  <c r="Y141" i="5"/>
  <c r="BV141" i="5" s="1"/>
  <c r="V141" i="5"/>
  <c r="M141" i="5"/>
  <c r="D141" i="5"/>
  <c r="CC46" i="5"/>
  <c r="BZ46" i="5"/>
  <c r="BP46" i="5"/>
  <c r="BO46" i="5"/>
  <c r="AG46" i="5"/>
  <c r="Y46" i="5"/>
  <c r="BV46" i="5" s="1"/>
  <c r="V46" i="5"/>
  <c r="M46" i="5"/>
  <c r="D46" i="5"/>
  <c r="CC59" i="5"/>
  <c r="BZ59" i="5"/>
  <c r="BP59" i="5"/>
  <c r="BO59" i="5"/>
  <c r="AG59" i="5"/>
  <c r="Y59" i="5"/>
  <c r="BV59" i="5" s="1"/>
  <c r="V59" i="5"/>
  <c r="M59" i="5"/>
  <c r="D59" i="5"/>
  <c r="CC63" i="5"/>
  <c r="BZ63" i="5"/>
  <c r="BP63" i="5"/>
  <c r="BO63" i="5"/>
  <c r="AG63" i="5"/>
  <c r="Y63" i="5"/>
  <c r="BV63" i="5" s="1"/>
  <c r="V63" i="5"/>
  <c r="M63" i="5"/>
  <c r="D63" i="5"/>
  <c r="CC47" i="5"/>
  <c r="BZ47" i="5"/>
  <c r="BP47" i="5"/>
  <c r="BO47" i="5"/>
  <c r="AG47" i="5"/>
  <c r="Y47" i="5"/>
  <c r="BV47" i="5" s="1"/>
  <c r="V47" i="5"/>
  <c r="M47" i="5"/>
  <c r="D47" i="5"/>
  <c r="CC54" i="5"/>
  <c r="BZ54" i="5"/>
  <c r="BP54" i="5"/>
  <c r="BO54" i="5"/>
  <c r="AG54" i="5"/>
  <c r="Y54" i="5"/>
  <c r="BV54" i="5" s="1"/>
  <c r="V54" i="5"/>
  <c r="M54" i="5"/>
  <c r="D54" i="5"/>
  <c r="CC55" i="5"/>
  <c r="BZ55" i="5"/>
  <c r="BP55" i="5"/>
  <c r="BO55" i="5"/>
  <c r="AG55" i="5"/>
  <c r="Y55" i="5"/>
  <c r="BV55" i="5" s="1"/>
  <c r="V55" i="5"/>
  <c r="M55" i="5"/>
  <c r="D55" i="5"/>
  <c r="CC34" i="5"/>
  <c r="BZ34" i="5"/>
  <c r="BP34" i="5"/>
  <c r="BO34" i="5"/>
  <c r="AG34" i="5"/>
  <c r="Y34" i="5"/>
  <c r="BV34" i="5" s="1"/>
  <c r="V34" i="5"/>
  <c r="M34" i="5"/>
  <c r="D34" i="5"/>
  <c r="BZ51" i="5"/>
  <c r="BP51" i="5"/>
  <c r="BO51" i="5"/>
  <c r="AG51" i="5"/>
  <c r="Y51" i="5"/>
  <c r="BV51" i="5" s="1"/>
  <c r="V51" i="5"/>
  <c r="M51" i="5"/>
  <c r="D51" i="5"/>
  <c r="CC50" i="5"/>
  <c r="BZ50" i="5"/>
  <c r="BP50" i="5"/>
  <c r="BO50" i="5"/>
  <c r="AG50" i="5"/>
  <c r="Y50" i="5"/>
  <c r="BV50" i="5" s="1"/>
  <c r="V50" i="5"/>
  <c r="M50" i="5"/>
  <c r="D50" i="5"/>
  <c r="BV84" i="5"/>
  <c r="AG84" i="5"/>
  <c r="V84" i="5"/>
  <c r="W84" i="5" s="1"/>
  <c r="M84" i="5"/>
  <c r="CC146" i="5"/>
  <c r="BZ146" i="5"/>
  <c r="BP146" i="5"/>
  <c r="BO146" i="5"/>
  <c r="AG146" i="5"/>
  <c r="Y146" i="5"/>
  <c r="BV146" i="5" s="1"/>
  <c r="V146" i="5"/>
  <c r="D146" i="5"/>
  <c r="BV83" i="5"/>
  <c r="AG83" i="5"/>
  <c r="V83" i="5"/>
  <c r="W83" i="5" s="1"/>
  <c r="M83" i="5"/>
  <c r="CC52" i="5"/>
  <c r="BZ52" i="5"/>
  <c r="BP52" i="5"/>
  <c r="BO52" i="5"/>
  <c r="AG52" i="5"/>
  <c r="Y52" i="5"/>
  <c r="BV52" i="5" s="1"/>
  <c r="V52" i="5"/>
  <c r="M52" i="5"/>
  <c r="D52" i="5"/>
  <c r="CC115" i="5"/>
  <c r="BZ115" i="5"/>
  <c r="BP115" i="5"/>
  <c r="BO115" i="5"/>
  <c r="AO115" i="5"/>
  <c r="AP115" i="5" s="1"/>
  <c r="AG115" i="5"/>
  <c r="Y115" i="5"/>
  <c r="BV115" i="5" s="1"/>
  <c r="V115" i="5"/>
  <c r="M115" i="5"/>
  <c r="D115" i="5"/>
  <c r="CC53" i="5"/>
  <c r="BZ53" i="5"/>
  <c r="BP53" i="5"/>
  <c r="BO53" i="5"/>
  <c r="AG53" i="5"/>
  <c r="Y53" i="5"/>
  <c r="BV53" i="5" s="1"/>
  <c r="V53" i="5"/>
  <c r="M53" i="5"/>
  <c r="D53" i="5"/>
  <c r="CC32" i="5"/>
  <c r="BZ32" i="5"/>
  <c r="BP32" i="5"/>
  <c r="BO32" i="5"/>
  <c r="AG32" i="5"/>
  <c r="Y32" i="5"/>
  <c r="BV32" i="5" s="1"/>
  <c r="V32" i="5"/>
  <c r="M32" i="5"/>
  <c r="D32" i="5"/>
  <c r="BV79" i="5"/>
  <c r="AG79" i="5"/>
  <c r="V79" i="5"/>
  <c r="W79" i="5" s="1"/>
  <c r="M79" i="5"/>
  <c r="CC116" i="5"/>
  <c r="BZ116" i="5"/>
  <c r="BP116" i="5"/>
  <c r="BO116" i="5"/>
  <c r="AO116" i="5"/>
  <c r="AP116" i="5" s="1"/>
  <c r="AG116" i="5"/>
  <c r="Y116" i="5"/>
  <c r="BV116" i="5" s="1"/>
  <c r="V116" i="5"/>
  <c r="M116" i="5"/>
  <c r="D116" i="5"/>
  <c r="CC37" i="5"/>
  <c r="BZ37" i="5"/>
  <c r="BP37" i="5"/>
  <c r="BO37" i="5"/>
  <c r="AG37" i="5"/>
  <c r="Y37" i="5"/>
  <c r="BV37" i="5" s="1"/>
  <c r="V37" i="5"/>
  <c r="M37" i="5"/>
  <c r="D37" i="5"/>
  <c r="CC33" i="5"/>
  <c r="BZ33" i="5"/>
  <c r="BP33" i="5"/>
  <c r="BO33" i="5"/>
  <c r="AG33" i="5"/>
  <c r="Y33" i="5"/>
  <c r="BV33" i="5" s="1"/>
  <c r="V33" i="5"/>
  <c r="M33" i="5"/>
  <c r="D33" i="5"/>
  <c r="CC140" i="5"/>
  <c r="BZ140" i="5"/>
  <c r="BP140" i="5"/>
  <c r="BO140" i="5"/>
  <c r="AG140" i="5"/>
  <c r="Y140" i="5"/>
  <c r="BV140" i="5" s="1"/>
  <c r="V140" i="5"/>
  <c r="M140" i="5"/>
  <c r="D140" i="5"/>
  <c r="BV80" i="5"/>
  <c r="AG80" i="5"/>
  <c r="V80" i="5"/>
  <c r="W80" i="5" s="1"/>
  <c r="M80" i="5"/>
  <c r="BV82" i="5"/>
  <c r="AG82" i="5"/>
  <c r="V82" i="5"/>
  <c r="W82" i="5" s="1"/>
  <c r="M82" i="5"/>
  <c r="BV81" i="5"/>
  <c r="AG81" i="5"/>
  <c r="V81" i="5"/>
  <c r="W81" i="5" s="1"/>
  <c r="M81" i="5"/>
  <c r="BV78" i="5"/>
  <c r="AG78" i="5"/>
  <c r="V78" i="5"/>
  <c r="W78" i="5" s="1"/>
  <c r="M78" i="5"/>
  <c r="CC57" i="5"/>
  <c r="BZ57" i="5"/>
  <c r="BP57" i="5"/>
  <c r="BO57" i="5"/>
  <c r="AG57" i="5"/>
  <c r="Y57" i="5"/>
  <c r="BV57" i="5" s="1"/>
  <c r="V57" i="5"/>
  <c r="M57" i="5"/>
  <c r="D57" i="5"/>
  <c r="CC31" i="5"/>
  <c r="BZ31" i="5"/>
  <c r="BP31" i="5"/>
  <c r="BO31" i="5"/>
  <c r="AG31" i="5"/>
  <c r="Y31" i="5"/>
  <c r="BV31" i="5" s="1"/>
  <c r="V31" i="5"/>
  <c r="M31" i="5"/>
  <c r="D31" i="5"/>
  <c r="BV89" i="5"/>
  <c r="AG89" i="5"/>
  <c r="V89" i="5"/>
  <c r="W89" i="5" s="1"/>
  <c r="M89" i="5"/>
  <c r="BV88" i="5"/>
  <c r="AG88" i="5"/>
  <c r="V88" i="5"/>
  <c r="W88" i="5" s="1"/>
  <c r="M88" i="5"/>
  <c r="BV90" i="5"/>
  <c r="AG90" i="5"/>
  <c r="V90" i="5"/>
  <c r="W90" i="5" s="1"/>
  <c r="M90" i="5"/>
  <c r="BV85" i="5"/>
  <c r="AG85" i="5"/>
  <c r="V85" i="5"/>
  <c r="W85" i="5" s="1"/>
  <c r="M85" i="5"/>
  <c r="BV86" i="5"/>
  <c r="AG86" i="5"/>
  <c r="V86" i="5"/>
  <c r="W86" i="5" s="1"/>
  <c r="M86" i="5"/>
  <c r="BV91" i="5"/>
  <c r="AG91" i="5"/>
  <c r="V91" i="5"/>
  <c r="W91" i="5" s="1"/>
  <c r="M91" i="5"/>
  <c r="CC142" i="5"/>
  <c r="BZ142" i="5"/>
  <c r="AG142" i="5"/>
  <c r="Y142" i="5"/>
  <c r="BV142" i="5" s="1"/>
  <c r="V142" i="5"/>
  <c r="M142" i="5"/>
  <c r="D142" i="5"/>
  <c r="BZ45" i="5"/>
  <c r="BP45" i="5"/>
  <c r="BO45" i="5"/>
  <c r="AG45" i="5"/>
  <c r="Y45" i="5"/>
  <c r="BV45" i="5" s="1"/>
  <c r="V45" i="5"/>
  <c r="M45" i="5"/>
  <c r="D45" i="5"/>
  <c r="BV92" i="5"/>
  <c r="AG92" i="5"/>
  <c r="V92" i="5"/>
  <c r="W92" i="5" s="1"/>
  <c r="M92" i="5"/>
  <c r="BV87" i="5"/>
  <c r="AG87" i="5"/>
  <c r="V87" i="5"/>
  <c r="W87" i="5" s="1"/>
  <c r="M87" i="5"/>
  <c r="BV93" i="5"/>
  <c r="AG93" i="5"/>
  <c r="V93" i="5"/>
  <c r="W93" i="5" s="1"/>
  <c r="M93" i="5"/>
  <c r="BV94" i="5"/>
  <c r="AG94" i="5"/>
  <c r="V94" i="5"/>
  <c r="W94" i="5" s="1"/>
  <c r="M94" i="5"/>
  <c r="CC151" i="5"/>
  <c r="BZ151" i="5"/>
  <c r="AG151" i="5"/>
  <c r="Y151" i="5"/>
  <c r="BV151" i="5" s="1"/>
  <c r="V151" i="5"/>
  <c r="D151" i="5"/>
  <c r="CC48" i="5"/>
  <c r="BZ48" i="5"/>
  <c r="BP48" i="5"/>
  <c r="BO48" i="5"/>
  <c r="AG48" i="5"/>
  <c r="Y48" i="5"/>
  <c r="BV48" i="5" s="1"/>
  <c r="V48" i="5"/>
  <c r="M48" i="5"/>
  <c r="D48" i="5"/>
  <c r="CC49" i="5"/>
  <c r="BZ49" i="5"/>
  <c r="BP49" i="5"/>
  <c r="BO49" i="5"/>
  <c r="AG49" i="5"/>
  <c r="Y49" i="5"/>
  <c r="BV49" i="5" s="1"/>
  <c r="V49" i="5"/>
  <c r="M49" i="5"/>
  <c r="D49" i="5"/>
  <c r="CC148" i="5"/>
  <c r="BZ148" i="5"/>
  <c r="BP148" i="5"/>
  <c r="BO148" i="5"/>
  <c r="AG148" i="5"/>
  <c r="Y148" i="5"/>
  <c r="BV148" i="5" s="1"/>
  <c r="V148" i="5"/>
  <c r="M148" i="5"/>
  <c r="D148" i="5"/>
  <c r="CC35" i="5"/>
  <c r="BZ35" i="5"/>
  <c r="BP35" i="5"/>
  <c r="BO35" i="5"/>
  <c r="AG35" i="5"/>
  <c r="Y35" i="5"/>
  <c r="BV35" i="5" s="1"/>
  <c r="V35" i="5"/>
  <c r="M35" i="5"/>
  <c r="D35" i="5"/>
  <c r="CC147" i="5"/>
  <c r="BZ147" i="5"/>
  <c r="AG147" i="5"/>
  <c r="Y147" i="5"/>
  <c r="BV147" i="5" s="1"/>
  <c r="V147" i="5"/>
  <c r="M147" i="5"/>
  <c r="D147" i="5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B151" i="5" l="1"/>
  <c r="CB73" i="5"/>
  <c r="BZ177" i="6"/>
  <c r="BZ423" i="6"/>
  <c r="BZ76" i="6"/>
  <c r="BZ320" i="6"/>
  <c r="BZ373" i="6"/>
  <c r="BZ397" i="6"/>
  <c r="BZ335" i="6"/>
  <c r="BZ278" i="6"/>
  <c r="BZ383" i="6"/>
  <c r="BZ421" i="6"/>
  <c r="BZ160" i="6"/>
  <c r="W42" i="5"/>
  <c r="W62" i="5"/>
  <c r="W23" i="5"/>
  <c r="BZ215" i="6"/>
  <c r="BZ393" i="6"/>
  <c r="BZ154" i="6"/>
  <c r="BZ543" i="6"/>
  <c r="BZ425" i="6"/>
  <c r="BZ480" i="6"/>
  <c r="BZ188" i="6"/>
  <c r="BZ182" i="6"/>
  <c r="BZ164" i="6"/>
  <c r="BZ497" i="6"/>
  <c r="BZ124" i="6"/>
  <c r="BZ504" i="6"/>
  <c r="BZ270" i="6"/>
  <c r="BZ128" i="6"/>
  <c r="BZ247" i="6"/>
  <c r="CB71" i="5"/>
  <c r="BZ193" i="6"/>
  <c r="BT278" i="6"/>
  <c r="BZ287" i="6"/>
  <c r="BZ374" i="6"/>
  <c r="CB146" i="5"/>
  <c r="CB75" i="5"/>
  <c r="BZ118" i="6"/>
  <c r="BZ161" i="6"/>
  <c r="BZ395" i="6"/>
  <c r="BZ133" i="6"/>
  <c r="BZ150" i="6"/>
  <c r="BZ349" i="6"/>
  <c r="BZ33" i="6"/>
  <c r="BZ385" i="6"/>
  <c r="BZ36" i="6"/>
  <c r="BZ24" i="6"/>
  <c r="BZ321" i="6"/>
  <c r="BZ233" i="6"/>
  <c r="BZ426" i="6"/>
  <c r="BZ41" i="6"/>
  <c r="BZ404" i="6"/>
  <c r="BZ378" i="6"/>
  <c r="BZ437" i="6"/>
  <c r="BZ514" i="6"/>
  <c r="BZ343" i="6"/>
  <c r="BZ80" i="6"/>
  <c r="BZ234" i="6"/>
  <c r="BZ42" i="6"/>
  <c r="BZ440" i="6"/>
  <c r="BZ194" i="6"/>
  <c r="BZ231" i="6"/>
  <c r="BZ238" i="6"/>
  <c r="W522" i="6"/>
  <c r="W142" i="5"/>
  <c r="BZ532" i="6"/>
  <c r="W10" i="6"/>
  <c r="BZ399" i="6"/>
  <c r="BZ353" i="6"/>
  <c r="BZ376" i="6"/>
  <c r="BZ348" i="6"/>
  <c r="BZ125" i="6"/>
  <c r="BZ94" i="6"/>
  <c r="BZ19" i="6"/>
  <c r="BZ433" i="6"/>
  <c r="BZ468" i="6"/>
  <c r="BZ68" i="6"/>
  <c r="BZ219" i="6"/>
  <c r="BZ156" i="6"/>
  <c r="BZ476" i="6"/>
  <c r="BZ13" i="6"/>
  <c r="BZ202" i="6"/>
  <c r="BZ71" i="6"/>
  <c r="BZ217" i="6"/>
  <c r="BZ40" i="6"/>
  <c r="BZ43" i="6"/>
  <c r="BZ531" i="6"/>
  <c r="BZ62" i="6"/>
  <c r="BZ356" i="6"/>
  <c r="BZ169" i="6"/>
  <c r="BZ402" i="6"/>
  <c r="BZ529" i="6"/>
  <c r="BZ368" i="6"/>
  <c r="BZ37" i="6"/>
  <c r="BZ539" i="6"/>
  <c r="BZ419" i="6"/>
  <c r="CB42" i="5"/>
  <c r="BZ289" i="6"/>
  <c r="BZ386" i="6"/>
  <c r="BZ338" i="6"/>
  <c r="BZ113" i="6"/>
  <c r="BZ179" i="6"/>
  <c r="BZ330" i="6"/>
  <c r="BZ241" i="6"/>
  <c r="BZ447" i="6"/>
  <c r="BZ185" i="6"/>
  <c r="BZ38" i="6"/>
  <c r="BZ20" i="6"/>
  <c r="BZ276" i="6"/>
  <c r="BZ271" i="6"/>
  <c r="BZ351" i="6"/>
  <c r="BZ224" i="6"/>
  <c r="BZ302" i="6"/>
  <c r="BZ48" i="6"/>
  <c r="BZ493" i="6"/>
  <c r="BZ290" i="6"/>
  <c r="BZ237" i="6"/>
  <c r="BZ230" i="6"/>
  <c r="BZ494" i="6"/>
  <c r="BZ456" i="6"/>
  <c r="BZ173" i="6"/>
  <c r="BZ249" i="6"/>
  <c r="BZ365" i="6"/>
  <c r="BZ162" i="6"/>
  <c r="BZ488" i="6"/>
  <c r="BZ435" i="6"/>
  <c r="BZ56" i="6"/>
  <c r="BZ205" i="6"/>
  <c r="BZ168" i="6"/>
  <c r="BZ295" i="6"/>
  <c r="BZ50" i="6"/>
  <c r="BZ256" i="6"/>
  <c r="BZ32" i="6"/>
  <c r="BZ266" i="6"/>
  <c r="BZ359" i="6"/>
  <c r="BZ291" i="6"/>
  <c r="BZ7" i="6"/>
  <c r="BZ277" i="6"/>
  <c r="BZ91" i="6"/>
  <c r="BZ107" i="6"/>
  <c r="BZ254" i="6"/>
  <c r="BZ398" i="6"/>
  <c r="BZ496" i="6"/>
  <c r="BZ108" i="6"/>
  <c r="BZ541" i="6"/>
  <c r="BZ505" i="6"/>
  <c r="BZ336" i="6"/>
  <c r="BZ449" i="6"/>
  <c r="BZ422" i="6"/>
  <c r="BZ503" i="6"/>
  <c r="BZ174" i="6"/>
  <c r="BZ75" i="6"/>
  <c r="BZ325" i="6"/>
  <c r="BZ524" i="6"/>
  <c r="BZ311" i="6"/>
  <c r="BZ475" i="6"/>
  <c r="BZ142" i="6"/>
  <c r="BZ344" i="6"/>
  <c r="BZ206" i="6"/>
  <c r="BZ523" i="6"/>
  <c r="BZ382" i="6"/>
  <c r="BZ347" i="6"/>
  <c r="BZ459" i="6"/>
  <c r="BZ528" i="6"/>
  <c r="BZ8" i="6"/>
  <c r="BZ558" i="6"/>
  <c r="BZ460" i="6"/>
  <c r="BZ305" i="6"/>
  <c r="BZ329" i="6"/>
  <c r="BZ186" i="6"/>
  <c r="BZ520" i="6"/>
  <c r="BZ484" i="6"/>
  <c r="BZ479" i="6"/>
  <c r="BZ12" i="6"/>
  <c r="BZ542" i="6"/>
  <c r="BZ183" i="6"/>
  <c r="BZ500" i="6"/>
  <c r="BZ203" i="6"/>
  <c r="BZ519" i="6"/>
  <c r="BZ552" i="6"/>
  <c r="BZ218" i="6"/>
  <c r="BZ252" i="6"/>
  <c r="BZ499" i="6"/>
  <c r="BZ439" i="6"/>
  <c r="BZ297" i="6"/>
  <c r="BZ116" i="6"/>
  <c r="BZ513" i="6"/>
  <c r="BZ478" i="6"/>
  <c r="BZ457" i="6"/>
  <c r="BZ448" i="6"/>
  <c r="BZ175" i="6"/>
  <c r="BZ307" i="6"/>
  <c r="BZ251" i="6"/>
  <c r="BZ481" i="6"/>
  <c r="BZ314" i="6"/>
  <c r="BZ303" i="6"/>
  <c r="BZ227" i="6"/>
  <c r="BZ95" i="6"/>
  <c r="BZ299" i="6"/>
  <c r="BZ245" i="6"/>
  <c r="BZ225" i="6"/>
  <c r="BZ112" i="6"/>
  <c r="BZ84" i="6"/>
  <c r="BZ309" i="6"/>
  <c r="BZ213" i="6"/>
  <c r="BZ327" i="6"/>
  <c r="BZ409" i="6"/>
  <c r="BZ100" i="6"/>
  <c r="BZ78" i="6"/>
  <c r="BZ434" i="6"/>
  <c r="BZ443" i="6"/>
  <c r="BZ132" i="6"/>
  <c r="BZ551" i="6"/>
  <c r="BZ155" i="6"/>
  <c r="W137" i="6"/>
  <c r="BZ212" i="6"/>
  <c r="BZ199" i="6"/>
  <c r="BZ535" i="6"/>
  <c r="BZ465" i="6"/>
  <c r="W44" i="6"/>
  <c r="BZ244" i="6"/>
  <c r="BZ49" i="6"/>
  <c r="BZ296" i="6"/>
  <c r="BZ221" i="6"/>
  <c r="BZ483" i="6"/>
  <c r="BZ379" i="6"/>
  <c r="BZ258" i="6"/>
  <c r="BZ429" i="6"/>
  <c r="BZ22" i="6"/>
  <c r="BZ301" i="6"/>
  <c r="BZ23" i="6"/>
  <c r="BZ441" i="6"/>
  <c r="BZ428" i="6"/>
  <c r="BZ387" i="6"/>
  <c r="BZ4" i="6"/>
  <c r="BZ239" i="6"/>
  <c r="BZ328" i="6"/>
  <c r="BZ521" i="6"/>
  <c r="BZ226" i="6"/>
  <c r="BZ53" i="6"/>
  <c r="BZ101" i="6"/>
  <c r="BZ88" i="6"/>
  <c r="BZ408" i="6"/>
  <c r="BZ559" i="6"/>
  <c r="BZ267" i="6"/>
  <c r="BZ214" i="6"/>
  <c r="BZ540" i="6"/>
  <c r="BZ292" i="6"/>
  <c r="BZ211" i="6"/>
  <c r="BZ11" i="6"/>
  <c r="BZ546" i="6"/>
  <c r="BZ195" i="6"/>
  <c r="BZ3" i="6"/>
  <c r="BZ466" i="6"/>
  <c r="BZ442" i="6"/>
  <c r="BZ462" i="6"/>
  <c r="BZ446" i="6"/>
  <c r="BZ5" i="6"/>
  <c r="BZ286" i="6"/>
  <c r="BZ143" i="6"/>
  <c r="W30" i="5"/>
  <c r="W36" i="5"/>
  <c r="CB55" i="5"/>
  <c r="CB23" i="5"/>
  <c r="BZ240" i="6"/>
  <c r="BZ490" i="6"/>
  <c r="W39" i="6"/>
  <c r="W490" i="6"/>
  <c r="W33" i="6"/>
  <c r="W536" i="6"/>
  <c r="W216" i="6"/>
  <c r="W223" i="6"/>
  <c r="W20" i="6"/>
  <c r="W330" i="6"/>
  <c r="W560" i="6"/>
  <c r="W154" i="6"/>
  <c r="W532" i="6"/>
  <c r="W309" i="6"/>
  <c r="W531" i="6"/>
  <c r="W456" i="6"/>
  <c r="W56" i="6"/>
  <c r="W3" i="6"/>
  <c r="W403" i="6"/>
  <c r="W351" i="6"/>
  <c r="W498" i="6"/>
  <c r="W6" i="6"/>
  <c r="W128" i="6"/>
  <c r="W445" i="6"/>
  <c r="W215" i="6"/>
  <c r="W461" i="6"/>
  <c r="W157" i="6"/>
  <c r="W453" i="6"/>
  <c r="W446" i="6"/>
  <c r="W38" i="6"/>
  <c r="W423" i="6"/>
  <c r="W381" i="6"/>
  <c r="W74" i="6"/>
  <c r="W374" i="6"/>
  <c r="W369" i="6"/>
  <c r="W5" i="6"/>
  <c r="W146" i="6"/>
  <c r="W548" i="6"/>
  <c r="W211" i="6"/>
  <c r="W514" i="6"/>
  <c r="W102" i="6"/>
  <c r="W113" i="6"/>
  <c r="W172" i="6"/>
  <c r="W494" i="6"/>
  <c r="W120" i="6"/>
  <c r="W12" i="6"/>
  <c r="W29" i="6"/>
  <c r="W188" i="6"/>
  <c r="W280" i="6"/>
  <c r="W505" i="6"/>
  <c r="W80" i="6"/>
  <c r="W491" i="6"/>
  <c r="W480" i="6"/>
  <c r="W246" i="6"/>
  <c r="W254" i="6"/>
  <c r="W90" i="6"/>
  <c r="W438" i="6"/>
  <c r="W210" i="6"/>
  <c r="W159" i="6"/>
  <c r="W384" i="6"/>
  <c r="W192" i="6"/>
  <c r="W174" i="6"/>
  <c r="W347" i="6"/>
  <c r="W191" i="6"/>
  <c r="W476" i="6"/>
  <c r="W408" i="6"/>
  <c r="W265" i="6"/>
  <c r="W492" i="6"/>
  <c r="W465" i="6"/>
  <c r="W435" i="6"/>
  <c r="W175" i="6"/>
  <c r="W76" i="6"/>
  <c r="W220" i="6"/>
  <c r="W139" i="6"/>
  <c r="W430" i="6"/>
  <c r="W279" i="6"/>
  <c r="W485" i="6"/>
  <c r="CB2" i="5"/>
  <c r="CB44" i="5"/>
  <c r="CB129" i="5"/>
  <c r="W67" i="5"/>
  <c r="W70" i="5"/>
  <c r="BZ10" i="6"/>
  <c r="W240" i="6"/>
  <c r="W504" i="6"/>
  <c r="W342" i="6"/>
  <c r="W121" i="6"/>
  <c r="W467" i="6"/>
  <c r="W233" i="6"/>
  <c r="W290" i="6"/>
  <c r="W462" i="6"/>
  <c r="W11" i="6"/>
  <c r="W287" i="6"/>
  <c r="W189" i="6"/>
  <c r="W481" i="6"/>
  <c r="W345" i="6"/>
  <c r="W27" i="6"/>
  <c r="W539" i="6"/>
  <c r="W231" i="6"/>
  <c r="W356" i="6"/>
  <c r="W213" i="6"/>
  <c r="W84" i="6"/>
  <c r="W75" i="6"/>
  <c r="W559" i="6"/>
  <c r="W493" i="6"/>
  <c r="W447" i="6"/>
  <c r="W296" i="6"/>
  <c r="W70" i="6"/>
  <c r="W135" i="6"/>
  <c r="W449" i="6"/>
  <c r="W42" i="6"/>
  <c r="W98" i="6"/>
  <c r="W427" i="6"/>
  <c r="W274" i="6"/>
  <c r="W366" i="6"/>
  <c r="W82" i="6"/>
  <c r="W329" i="6"/>
  <c r="W439" i="6"/>
  <c r="W422" i="6"/>
  <c r="W436" i="6"/>
  <c r="W489" i="6"/>
  <c r="W46" i="6"/>
  <c r="W271" i="6"/>
  <c r="W442" i="6"/>
  <c r="W497" i="6"/>
  <c r="W142" i="6"/>
  <c r="W535" i="6"/>
  <c r="W118" i="6"/>
  <c r="W147" i="6"/>
  <c r="W230" i="6"/>
  <c r="W380" i="6"/>
  <c r="W460" i="6"/>
  <c r="W452" i="6"/>
  <c r="W375" i="6"/>
  <c r="W24" i="6"/>
  <c r="W318" i="6"/>
  <c r="W171" i="6"/>
  <c r="W262" i="6"/>
  <c r="W371" i="6"/>
  <c r="W341" i="6"/>
  <c r="W322" i="6"/>
  <c r="W204" i="6"/>
  <c r="W417" i="6"/>
  <c r="W32" i="6"/>
  <c r="W50" i="6"/>
  <c r="W181" i="6"/>
  <c r="W180" i="6"/>
  <c r="W520" i="6"/>
  <c r="W125" i="6"/>
  <c r="W286" i="6"/>
  <c r="W474" i="6"/>
  <c r="W79" i="6"/>
  <c r="W134" i="6"/>
  <c r="W516" i="6"/>
  <c r="W301" i="6"/>
  <c r="CB101" i="5"/>
  <c r="W2" i="5"/>
  <c r="W44" i="5"/>
  <c r="W101" i="5"/>
  <c r="CB18" i="5"/>
  <c r="W18" i="5"/>
  <c r="CB102" i="5"/>
  <c r="W102" i="5"/>
  <c r="CB34" i="5"/>
  <c r="CB54" i="5"/>
  <c r="CB63" i="5"/>
  <c r="CB46" i="5"/>
  <c r="CB5" i="5"/>
  <c r="CB9" i="5"/>
  <c r="CB4" i="5"/>
  <c r="CB120" i="5"/>
  <c r="CB29" i="5"/>
  <c r="CB76" i="5"/>
  <c r="CB65" i="5"/>
  <c r="W72" i="5"/>
  <c r="CB111" i="5"/>
  <c r="CB108" i="5"/>
  <c r="CB40" i="5"/>
  <c r="CB126" i="5"/>
  <c r="CB21" i="5"/>
  <c r="CB28" i="5"/>
  <c r="W28" i="5"/>
  <c r="CB69" i="5"/>
  <c r="W69" i="5"/>
  <c r="CB62" i="5"/>
  <c r="CB36" i="5"/>
  <c r="W129" i="5"/>
  <c r="CB133" i="5"/>
  <c r="CB11" i="5"/>
  <c r="CB97" i="5"/>
  <c r="CB114" i="5"/>
  <c r="CB96" i="5"/>
  <c r="CB6" i="5"/>
  <c r="CB99" i="5"/>
  <c r="CB107" i="5"/>
  <c r="CB66" i="5"/>
  <c r="CB106" i="5"/>
  <c r="CB25" i="5"/>
  <c r="CB109" i="5"/>
  <c r="CB13" i="5"/>
  <c r="CB16" i="5"/>
  <c r="CB14" i="5"/>
  <c r="CB22" i="5"/>
  <c r="CB30" i="5"/>
  <c r="W74" i="5"/>
  <c r="W5" i="5"/>
  <c r="BZ165" i="6"/>
  <c r="W165" i="6"/>
  <c r="BZ517" i="6"/>
  <c r="W517" i="6"/>
  <c r="BZ117" i="6"/>
  <c r="W117" i="6"/>
  <c r="BZ137" i="6"/>
  <c r="BZ44" i="6"/>
  <c r="BZ104" i="6"/>
  <c r="W104" i="6"/>
  <c r="BZ14" i="6"/>
  <c r="W14" i="6"/>
  <c r="BZ293" i="6"/>
  <c r="W293" i="6"/>
  <c r="BZ522" i="6"/>
  <c r="W389" i="6"/>
  <c r="W321" i="6"/>
  <c r="W41" i="6"/>
  <c r="W81" i="6"/>
  <c r="W241" i="6"/>
  <c r="W468" i="6"/>
  <c r="W170" i="6"/>
  <c r="W409" i="6"/>
  <c r="W100" i="6"/>
  <c r="W124" i="6"/>
  <c r="W218" i="6"/>
  <c r="W556" i="6"/>
  <c r="W441" i="6"/>
  <c r="W201" i="6"/>
  <c r="W420" i="6"/>
  <c r="W418" i="6"/>
  <c r="W295" i="6"/>
  <c r="W248" i="6"/>
  <c r="W344" i="6"/>
  <c r="W478" i="6"/>
  <c r="W239" i="6"/>
  <c r="W236" i="6"/>
  <c r="W496" i="6"/>
  <c r="W333" i="6"/>
  <c r="W512" i="6"/>
  <c r="W119" i="6"/>
  <c r="W459" i="6"/>
  <c r="W469" i="6"/>
  <c r="W227" i="6"/>
  <c r="W270" i="6"/>
  <c r="W513" i="6"/>
  <c r="W471" i="6"/>
  <c r="W406" i="6"/>
  <c r="W327" i="6"/>
  <c r="W273" i="6"/>
  <c r="W31" i="6"/>
  <c r="W297" i="6"/>
  <c r="W88" i="6"/>
  <c r="W368" i="6"/>
  <c r="W130" i="6"/>
  <c r="W47" i="6"/>
  <c r="W353" i="6"/>
  <c r="W477" i="6"/>
  <c r="BZ52" i="6"/>
  <c r="W52" i="6"/>
  <c r="BZ21" i="6"/>
  <c r="W21" i="6"/>
  <c r="BZ553" i="6"/>
  <c r="W553" i="6"/>
  <c r="BZ64" i="6"/>
  <c r="W64" i="6"/>
  <c r="W383" i="6"/>
  <c r="W543" i="6"/>
  <c r="W187" i="6"/>
  <c r="W340" i="6"/>
  <c r="W161" i="6"/>
  <c r="W303" i="6"/>
  <c r="W317" i="6"/>
  <c r="W325" i="6"/>
  <c r="W323" i="6"/>
  <c r="W299" i="6"/>
  <c r="W519" i="6"/>
  <c r="W463" i="6"/>
  <c r="W185" i="6"/>
  <c r="W395" i="6"/>
  <c r="W503" i="6"/>
  <c r="W34" i="6"/>
  <c r="W484" i="6"/>
  <c r="W448" i="6"/>
  <c r="W425" i="6"/>
  <c r="W253" i="6"/>
  <c r="W451" i="6"/>
  <c r="W521" i="6"/>
  <c r="W278" i="6"/>
  <c r="W500" i="6"/>
  <c r="W202" i="6"/>
  <c r="W249" i="6"/>
  <c r="W166" i="6"/>
  <c r="W473" i="6"/>
  <c r="W328" i="6"/>
  <c r="W298" i="6"/>
  <c r="W402" i="6"/>
  <c r="W515" i="6"/>
  <c r="W488" i="6"/>
  <c r="W101" i="6"/>
  <c r="W373" i="6"/>
  <c r="W214" i="6"/>
  <c r="W263" i="6"/>
  <c r="W501" i="6"/>
  <c r="W145" i="6"/>
  <c r="W173" i="6"/>
  <c r="W338" i="6"/>
  <c r="W26" i="6"/>
  <c r="W466" i="6"/>
  <c r="W108" i="6"/>
  <c r="W203" i="6"/>
  <c r="W222" i="6"/>
  <c r="W487" i="6"/>
  <c r="W83" i="6"/>
  <c r="W399" i="6"/>
  <c r="W432" i="6"/>
  <c r="W8" i="6"/>
  <c r="W358" i="6"/>
  <c r="W401" i="6"/>
  <c r="W48" i="6"/>
  <c r="W259" i="6"/>
  <c r="W177" i="6"/>
  <c r="W529" i="6"/>
  <c r="W377" i="6"/>
  <c r="W311" i="6"/>
  <c r="W200" i="6"/>
  <c r="W247" i="6"/>
  <c r="W397" i="6"/>
  <c r="W143" i="6"/>
  <c r="W73" i="6"/>
  <c r="W266" i="6"/>
  <c r="W195" i="6"/>
  <c r="W179" i="6"/>
  <c r="W243" i="6"/>
  <c r="W238" i="6"/>
  <c r="W428" i="6"/>
  <c r="W115" i="6"/>
  <c r="W387" i="6"/>
  <c r="W245" i="6"/>
  <c r="W194" i="6"/>
  <c r="W15" i="6"/>
  <c r="W419" i="6"/>
  <c r="W150" i="6"/>
  <c r="W285" i="6"/>
  <c r="W37" i="6"/>
  <c r="W91" i="6"/>
  <c r="W257" i="6"/>
  <c r="W65" i="6"/>
  <c r="W411" i="6"/>
  <c r="W16" i="6"/>
  <c r="W103" i="6"/>
  <c r="W429" i="6"/>
  <c r="W156" i="6"/>
  <c r="W61" i="6"/>
  <c r="W23" i="6"/>
  <c r="W302" i="6"/>
  <c r="W540" i="6"/>
  <c r="W62" i="6"/>
  <c r="W140" i="6"/>
  <c r="W332" i="6"/>
  <c r="W527" i="6"/>
  <c r="W508" i="6"/>
  <c r="W158" i="6"/>
  <c r="W93" i="6"/>
  <c r="W437" i="6"/>
  <c r="W122" i="6"/>
  <c r="W482" i="6"/>
  <c r="W49" i="6"/>
  <c r="W272" i="6"/>
  <c r="W346" i="6"/>
  <c r="W131" i="6"/>
  <c r="W348" i="6"/>
  <c r="W136" i="6"/>
  <c r="W163" i="6"/>
  <c r="W127" i="6"/>
  <c r="W160" i="6"/>
  <c r="W268" i="6"/>
  <c r="W486" i="6"/>
  <c r="W94" i="6"/>
  <c r="W320" i="6"/>
  <c r="W547" i="6"/>
  <c r="W132" i="6"/>
  <c r="W169" i="6"/>
  <c r="W541" i="6"/>
  <c r="W53" i="6"/>
  <c r="W184" i="6"/>
  <c r="W260" i="6"/>
  <c r="W355" i="6"/>
  <c r="W331" i="6"/>
  <c r="W372" i="6"/>
  <c r="W528" i="6"/>
  <c r="W112" i="6"/>
  <c r="W71" i="6"/>
  <c r="W78" i="6"/>
  <c r="W232" i="6"/>
  <c r="W365" i="6"/>
  <c r="W281" i="6"/>
  <c r="W350" i="6"/>
  <c r="W379" i="6"/>
  <c r="W443" i="6"/>
  <c r="W424" i="6"/>
  <c r="W307" i="6"/>
  <c r="W357" i="6"/>
  <c r="W141" i="6"/>
  <c r="W475" i="6"/>
  <c r="W217" i="6"/>
  <c r="W523" i="6"/>
  <c r="W275" i="6"/>
  <c r="W352" i="6"/>
  <c r="W152" i="6"/>
  <c r="W479" i="6"/>
  <c r="W58" i="6"/>
  <c r="W197" i="6"/>
  <c r="W414" i="6"/>
  <c r="W400" i="6"/>
  <c r="W219" i="6"/>
  <c r="W229" i="6"/>
  <c r="W212" i="6"/>
  <c r="W363" i="6"/>
  <c r="W123" i="6"/>
  <c r="W314" i="6"/>
  <c r="W316" i="6"/>
  <c r="W552" i="6"/>
  <c r="W129" i="6"/>
  <c r="W36" i="6"/>
  <c r="W256" i="6"/>
  <c r="W410" i="6"/>
  <c r="W22" i="6"/>
  <c r="W182" i="6"/>
  <c r="W226" i="6"/>
  <c r="W499" i="6"/>
  <c r="W269" i="6"/>
  <c r="W433" i="6"/>
  <c r="W277" i="6"/>
  <c r="W546" i="6"/>
  <c r="W415" i="6"/>
  <c r="W319" i="6"/>
  <c r="W507" i="6"/>
  <c r="W28" i="6"/>
  <c r="W551" i="6"/>
  <c r="W407" i="6"/>
  <c r="W106" i="6"/>
  <c r="W354" i="6"/>
  <c r="W225" i="6"/>
  <c r="W542" i="6"/>
  <c r="W292" i="6"/>
  <c r="W116" i="6"/>
  <c r="W221" i="6"/>
  <c r="W176" i="6"/>
  <c r="W431" i="6"/>
  <c r="W558" i="6"/>
  <c r="W530" i="6"/>
  <c r="W168" i="6"/>
  <c r="W335" i="6"/>
  <c r="W385" i="6"/>
  <c r="W95" i="6"/>
  <c r="W361" i="6"/>
  <c r="W382" i="6"/>
  <c r="W86" i="6"/>
  <c r="W524" i="6"/>
  <c r="W421" i="6"/>
  <c r="W72" i="6"/>
  <c r="W43" i="6"/>
  <c r="W386" i="6"/>
  <c r="W557" i="6"/>
  <c r="W207" i="6"/>
  <c r="W55" i="6"/>
  <c r="W334" i="6"/>
  <c r="W244" i="6"/>
  <c r="W155" i="6"/>
  <c r="W393" i="6"/>
  <c r="W267" i="6"/>
  <c r="W312" i="6"/>
  <c r="W190" i="6"/>
  <c r="W472" i="6"/>
  <c r="W378" i="6"/>
  <c r="W186" i="6"/>
  <c r="W199" i="6"/>
  <c r="W294" i="6"/>
  <c r="W68" i="6"/>
  <c r="W67" i="6"/>
  <c r="W40" i="6"/>
  <c r="W343" i="6"/>
  <c r="W77" i="6"/>
  <c r="W426" i="6"/>
  <c r="W206" i="6"/>
  <c r="W198" i="6"/>
  <c r="W126" i="6"/>
  <c r="W196" i="6"/>
  <c r="W305" i="6"/>
  <c r="W502" i="6"/>
  <c r="W60" i="6"/>
  <c r="W252" i="6"/>
  <c r="W183" i="6"/>
  <c r="W138" i="6"/>
  <c r="W398" i="6"/>
  <c r="W291" i="6"/>
  <c r="W19" i="6"/>
  <c r="W509" i="6"/>
  <c r="W258" i="6"/>
  <c r="W205" i="6"/>
  <c r="W224" i="6"/>
  <c r="W2" i="6"/>
  <c r="W237" i="6"/>
  <c r="W193" i="6"/>
  <c r="W336" i="6"/>
  <c r="W57" i="6"/>
  <c r="W440" i="6"/>
  <c r="W13" i="6"/>
  <c r="W444" i="6"/>
  <c r="W251" i="6"/>
  <c r="W304" i="6"/>
  <c r="W364" i="6"/>
  <c r="W416" i="6"/>
  <c r="W63" i="6"/>
  <c r="W66" i="6"/>
  <c r="W85" i="6"/>
  <c r="W457" i="6"/>
  <c r="W133" i="6"/>
  <c r="W283" i="6"/>
  <c r="W234" i="6"/>
  <c r="W376" i="6"/>
  <c r="W388" i="6"/>
  <c r="W289" i="6"/>
  <c r="W149" i="6"/>
  <c r="W261" i="6"/>
  <c r="W110" i="6"/>
  <c r="W434" i="6"/>
  <c r="W276" i="6"/>
  <c r="W162" i="6"/>
  <c r="W288" i="6"/>
  <c r="W7" i="6"/>
  <c r="W349" i="6"/>
  <c r="W282" i="6"/>
  <c r="W30" i="6"/>
  <c r="W107" i="6"/>
  <c r="W360" i="6"/>
  <c r="W4" i="6"/>
  <c r="W105" i="6"/>
  <c r="W315" i="6"/>
  <c r="W109" i="6"/>
  <c r="W359" i="6"/>
  <c r="W300" i="6"/>
  <c r="W164" i="6"/>
  <c r="W69" i="6"/>
  <c r="W228" i="6"/>
  <c r="W404" i="6"/>
  <c r="W483" i="6"/>
  <c r="W111" i="6"/>
  <c r="W310" i="6"/>
  <c r="W89" i="6"/>
  <c r="W148" i="6"/>
  <c r="W306" i="6"/>
  <c r="W45" i="6"/>
  <c r="BZ39" i="6"/>
  <c r="BZ192" i="6"/>
  <c r="BZ200" i="6"/>
  <c r="W34" i="5"/>
  <c r="W54" i="5"/>
  <c r="W76" i="5"/>
  <c r="W65" i="5"/>
  <c r="W55" i="5"/>
  <c r="CB128" i="5"/>
  <c r="CB104" i="5"/>
  <c r="CB43" i="5"/>
  <c r="CB127" i="5"/>
  <c r="W127" i="5"/>
  <c r="W21" i="5"/>
  <c r="W106" i="5"/>
  <c r="CB147" i="5"/>
  <c r="W147" i="5"/>
  <c r="CB148" i="5"/>
  <c r="W148" i="5"/>
  <c r="CB33" i="5"/>
  <c r="CB116" i="5"/>
  <c r="CB32" i="5"/>
  <c r="CB115" i="5"/>
  <c r="CB50" i="5"/>
  <c r="CB27" i="5"/>
  <c r="CB117" i="5"/>
  <c r="CB137" i="5"/>
  <c r="CB26" i="5"/>
  <c r="CB139" i="5"/>
  <c r="W139" i="5"/>
  <c r="W137" i="5"/>
  <c r="W26" i="5"/>
  <c r="W133" i="5"/>
  <c r="W11" i="5"/>
  <c r="W97" i="5"/>
  <c r="W114" i="5"/>
  <c r="W29" i="5"/>
  <c r="W6" i="5"/>
  <c r="W99" i="5"/>
  <c r="W128" i="5"/>
  <c r="W104" i="5"/>
  <c r="W111" i="5"/>
  <c r="W66" i="5"/>
  <c r="W108" i="5"/>
  <c r="W126" i="5"/>
  <c r="W13" i="5"/>
  <c r="W16" i="5"/>
  <c r="CB35" i="5"/>
  <c r="W35" i="5"/>
  <c r="CB49" i="5"/>
  <c r="W49" i="5"/>
  <c r="CB48" i="5"/>
  <c r="W48" i="5"/>
  <c r="CB45" i="5"/>
  <c r="CB57" i="5"/>
  <c r="CB140" i="5"/>
  <c r="CB37" i="5"/>
  <c r="CB53" i="5"/>
  <c r="CB52" i="5"/>
  <c r="W52" i="5"/>
  <c r="CB118" i="5"/>
  <c r="W118" i="5"/>
  <c r="CB134" i="5"/>
  <c r="CB60" i="5"/>
  <c r="W60" i="5"/>
  <c r="CB39" i="5"/>
  <c r="CB95" i="5"/>
  <c r="CB135" i="5"/>
  <c r="CB12" i="5"/>
  <c r="W12" i="5"/>
  <c r="CB100" i="5"/>
  <c r="W100" i="5"/>
  <c r="CB61" i="5"/>
  <c r="W61" i="5"/>
  <c r="CB113" i="5"/>
  <c r="W113" i="5"/>
  <c r="CB122" i="5"/>
  <c r="CB98" i="5"/>
  <c r="W98" i="5"/>
  <c r="CB8" i="5"/>
  <c r="W8" i="5"/>
  <c r="CB103" i="5"/>
  <c r="W103" i="5"/>
  <c r="CB19" i="5"/>
  <c r="W19" i="5"/>
  <c r="CB64" i="5"/>
  <c r="CB123" i="5"/>
  <c r="W123" i="5"/>
  <c r="CB110" i="5"/>
  <c r="W110" i="5"/>
  <c r="CB124" i="5"/>
  <c r="CB130" i="5"/>
  <c r="CB24" i="5"/>
  <c r="W24" i="5"/>
  <c r="CB3" i="5"/>
  <c r="CB105" i="5"/>
  <c r="W105" i="5"/>
  <c r="CB15" i="5"/>
  <c r="CB68" i="5"/>
  <c r="W151" i="5"/>
  <c r="CB31" i="5"/>
  <c r="W31" i="5"/>
  <c r="W140" i="5"/>
  <c r="W37" i="5"/>
  <c r="W53" i="5"/>
  <c r="CB51" i="5"/>
  <c r="W51" i="5"/>
  <c r="CB47" i="5"/>
  <c r="W47" i="5"/>
  <c r="CB59" i="5"/>
  <c r="W59" i="5"/>
  <c r="CB141" i="5"/>
  <c r="W141" i="5"/>
  <c r="CB58" i="5"/>
  <c r="W58" i="5"/>
  <c r="CB10" i="5"/>
  <c r="W10" i="5"/>
  <c r="CB119" i="5"/>
  <c r="W119" i="5"/>
  <c r="CB112" i="5"/>
  <c r="W112" i="5"/>
  <c r="CB41" i="5"/>
  <c r="W41" i="5"/>
  <c r="CB7" i="5"/>
  <c r="W7" i="5"/>
  <c r="W64" i="5"/>
  <c r="CB72" i="5"/>
  <c r="W124" i="5"/>
  <c r="W130" i="5"/>
  <c r="W25" i="5"/>
  <c r="W109" i="5"/>
  <c r="W3" i="5"/>
  <c r="W14" i="5"/>
  <c r="W22" i="5"/>
  <c r="W45" i="5"/>
  <c r="W57" i="5"/>
  <c r="W33" i="5"/>
  <c r="W116" i="5"/>
  <c r="W32" i="5"/>
  <c r="W115" i="5"/>
  <c r="W50" i="5"/>
  <c r="W63" i="5"/>
  <c r="W46" i="5"/>
  <c r="W27" i="5"/>
  <c r="W117" i="5"/>
  <c r="W134" i="5"/>
  <c r="W39" i="5"/>
  <c r="W95" i="5"/>
  <c r="W135" i="5"/>
  <c r="W122" i="5"/>
  <c r="W96" i="5"/>
  <c r="W9" i="5"/>
  <c r="W4" i="5"/>
  <c r="W120" i="5"/>
  <c r="W43" i="5"/>
  <c r="W107" i="5"/>
  <c r="W40" i="5"/>
  <c r="CB132" i="5"/>
  <c r="W132" i="5"/>
  <c r="CB17" i="5"/>
  <c r="W17" i="5"/>
  <c r="W15" i="5"/>
  <c r="CB20" i="5"/>
  <c r="W20" i="5"/>
  <c r="CB67" i="5"/>
  <c r="W68" i="5"/>
  <c r="CB70" i="5"/>
  <c r="CB142" i="5"/>
  <c r="W146" i="5"/>
  <c r="CB121" i="5"/>
  <c r="W121" i="5"/>
  <c r="BV72" i="5"/>
  <c r="W71" i="5"/>
  <c r="W75" i="5"/>
  <c r="W73" i="5"/>
  <c r="BV67" i="5"/>
  <c r="BV70" i="5"/>
  <c r="U2" i="3"/>
  <c r="W2" i="3" s="1"/>
  <c r="U3" i="3"/>
  <c r="W3" i="3" s="1"/>
  <c r="U24" i="3"/>
  <c r="W24" i="3" s="1"/>
  <c r="U4" i="3"/>
  <c r="W4" i="3" s="1"/>
  <c r="U5" i="3"/>
  <c r="W5" i="3" s="1"/>
  <c r="U6" i="3"/>
  <c r="W6" i="3" s="1"/>
  <c r="U25" i="3"/>
  <c r="W25" i="3" s="1"/>
  <c r="U7" i="3"/>
  <c r="W7" i="3" s="1"/>
  <c r="U8" i="3"/>
  <c r="W8" i="3" s="1"/>
  <c r="U9" i="3"/>
  <c r="W9" i="3" s="1"/>
  <c r="U10" i="3"/>
  <c r="W10" i="3" s="1"/>
  <c r="U26" i="3"/>
  <c r="W26" i="3" s="1"/>
  <c r="U41" i="3"/>
  <c r="W41" i="3" s="1"/>
  <c r="U27" i="3"/>
  <c r="W27" i="3" s="1"/>
  <c r="U11" i="3"/>
  <c r="W11" i="3" s="1"/>
  <c r="U28" i="3"/>
  <c r="W28" i="3" s="1"/>
  <c r="U12" i="3"/>
  <c r="W12" i="3" s="1"/>
  <c r="U42" i="3"/>
  <c r="W42" i="3" s="1"/>
  <c r="U29" i="3"/>
  <c r="W29" i="3" s="1"/>
  <c r="U13" i="3"/>
  <c r="W13" i="3" s="1"/>
  <c r="U14" i="3"/>
  <c r="W14" i="3" s="1"/>
  <c r="U30" i="3"/>
  <c r="W30" i="3" s="1"/>
  <c r="U15" i="3"/>
  <c r="W15" i="3" s="1"/>
  <c r="U16" i="3"/>
  <c r="W16" i="3" s="1"/>
  <c r="U17" i="3"/>
  <c r="W17" i="3" s="1"/>
  <c r="U18" i="3"/>
  <c r="W18" i="3" s="1"/>
  <c r="U19" i="3"/>
  <c r="W19" i="3" s="1"/>
  <c r="U20" i="3"/>
  <c r="W20" i="3" s="1"/>
  <c r="U31" i="3"/>
  <c r="W31" i="3" s="1"/>
  <c r="U32" i="3"/>
  <c r="W32" i="3" s="1"/>
  <c r="U33" i="3"/>
  <c r="W33" i="3" s="1"/>
  <c r="U21" i="3"/>
  <c r="W21" i="3" s="1"/>
  <c r="U34" i="3"/>
  <c r="W34" i="3" s="1"/>
  <c r="U35" i="3"/>
  <c r="W35" i="3" s="1"/>
  <c r="U36" i="3"/>
  <c r="W36" i="3" s="1"/>
  <c r="U43" i="3"/>
  <c r="W43" i="3" s="1"/>
  <c r="U37" i="3"/>
  <c r="W37" i="3" s="1"/>
  <c r="U44" i="3"/>
  <c r="W44" i="3" s="1"/>
  <c r="U45" i="3"/>
  <c r="W45" i="3" s="1"/>
  <c r="U22" i="3"/>
  <c r="W22" i="3" s="1"/>
  <c r="U38" i="3"/>
  <c r="W38" i="3" s="1"/>
  <c r="U23" i="3"/>
  <c r="W23" i="3" s="1"/>
  <c r="U39" i="3"/>
  <c r="W39" i="3" s="1"/>
  <c r="U40" i="3"/>
  <c r="W40" i="3" s="1"/>
  <c r="AE2" i="3"/>
  <c r="AE3" i="3"/>
  <c r="AE24" i="3"/>
  <c r="AE4" i="3"/>
  <c r="AE5" i="3"/>
  <c r="AE6" i="3"/>
  <c r="AE25" i="3"/>
  <c r="AE7" i="3"/>
  <c r="AE8" i="3"/>
  <c r="AE9" i="3"/>
  <c r="AE10" i="3"/>
  <c r="AE26" i="3"/>
  <c r="AE41" i="3"/>
  <c r="AE27" i="3"/>
  <c r="AE12" i="3"/>
  <c r="AE42" i="3"/>
  <c r="AE29" i="3"/>
  <c r="AE13" i="3"/>
  <c r="AE14" i="3"/>
  <c r="AE15" i="3"/>
  <c r="AE16" i="3"/>
  <c r="AE17" i="3"/>
  <c r="AE18" i="3"/>
  <c r="AE19" i="3"/>
  <c r="AE31" i="3"/>
  <c r="AE32" i="3"/>
  <c r="AE33" i="3"/>
  <c r="AE21" i="3"/>
  <c r="AE34" i="3"/>
  <c r="AE35" i="3"/>
  <c r="AE36" i="3"/>
  <c r="AE43" i="3"/>
  <c r="AE37" i="3"/>
  <c r="AE44" i="3"/>
  <c r="AE45" i="3"/>
  <c r="AE22" i="3"/>
  <c r="AE38" i="3"/>
  <c r="AE23" i="3"/>
  <c r="AE39" i="3"/>
  <c r="AE40" i="3"/>
  <c r="BJ39" i="3"/>
  <c r="AY39" i="3"/>
  <c r="AX39" i="3"/>
  <c r="Y39" i="3"/>
  <c r="D39" i="3"/>
  <c r="BG39" i="3" s="1"/>
  <c r="BJ23" i="3"/>
  <c r="AY23" i="3"/>
  <c r="AX23" i="3"/>
  <c r="Y23" i="3"/>
  <c r="D23" i="3"/>
  <c r="BG23" i="3" s="1"/>
  <c r="BJ38" i="3"/>
  <c r="AY38" i="3"/>
  <c r="AX38" i="3"/>
  <c r="Y38" i="3"/>
  <c r="D38" i="3"/>
  <c r="BG38" i="3" s="1"/>
  <c r="BJ22" i="3"/>
  <c r="AY22" i="3"/>
  <c r="AX22" i="3"/>
  <c r="Y22" i="3"/>
  <c r="D22" i="3"/>
  <c r="BG22" i="3" s="1"/>
  <c r="BJ45" i="3"/>
  <c r="AY45" i="3"/>
  <c r="AX45" i="3"/>
  <c r="Y45" i="3"/>
  <c r="D45" i="3"/>
  <c r="BG45" i="3" s="1"/>
  <c r="BJ44" i="3"/>
  <c r="AY44" i="3"/>
  <c r="AX44" i="3"/>
  <c r="Y44" i="3"/>
  <c r="D44" i="3"/>
  <c r="BG44" i="3" s="1"/>
  <c r="BJ37" i="3"/>
  <c r="AY37" i="3"/>
  <c r="AX37" i="3"/>
  <c r="Y37" i="3"/>
  <c r="D37" i="3"/>
  <c r="BG37" i="3" s="1"/>
  <c r="BJ43" i="3"/>
  <c r="AY43" i="3"/>
  <c r="AX43" i="3"/>
  <c r="Y43" i="3"/>
  <c r="D43" i="3"/>
  <c r="BG43" i="3" s="1"/>
  <c r="BJ36" i="3"/>
  <c r="AY36" i="3"/>
  <c r="AX36" i="3"/>
  <c r="Y36" i="3"/>
  <c r="D36" i="3"/>
  <c r="BG36" i="3" s="1"/>
  <c r="BJ35" i="3"/>
  <c r="AY35" i="3"/>
  <c r="AX35" i="3"/>
  <c r="Y35" i="3"/>
  <c r="D35" i="3"/>
  <c r="BG35" i="3" s="1"/>
  <c r="BJ34" i="3"/>
  <c r="AY34" i="3"/>
  <c r="AX34" i="3"/>
  <c r="Y34" i="3"/>
  <c r="D34" i="3"/>
  <c r="BG34" i="3" s="1"/>
  <c r="BJ21" i="3"/>
  <c r="AY21" i="3"/>
  <c r="AX21" i="3"/>
  <c r="Y21" i="3"/>
  <c r="D21" i="3"/>
  <c r="BG21" i="3" s="1"/>
  <c r="BJ33" i="3"/>
  <c r="AY33" i="3"/>
  <c r="AX33" i="3"/>
  <c r="Y33" i="3"/>
  <c r="D33" i="3"/>
  <c r="BG33" i="3" s="1"/>
  <c r="BJ32" i="3"/>
  <c r="AY32" i="3"/>
  <c r="AX32" i="3"/>
  <c r="Y32" i="3"/>
  <c r="D32" i="3"/>
  <c r="BG32" i="3" s="1"/>
  <c r="BJ31" i="3"/>
  <c r="AY31" i="3"/>
  <c r="AX31" i="3"/>
  <c r="Y31" i="3"/>
  <c r="D31" i="3"/>
  <c r="BG31" i="3" s="1"/>
  <c r="BJ20" i="3"/>
  <c r="AY20" i="3"/>
  <c r="AX20" i="3"/>
  <c r="Y20" i="3"/>
  <c r="D20" i="3"/>
  <c r="BG20" i="3" s="1"/>
  <c r="BJ19" i="3"/>
  <c r="AY19" i="3"/>
  <c r="AX19" i="3"/>
  <c r="Y19" i="3"/>
  <c r="D19" i="3"/>
  <c r="BG19" i="3" s="1"/>
  <c r="BJ18" i="3"/>
  <c r="AY18" i="3"/>
  <c r="AX18" i="3"/>
  <c r="Y18" i="3"/>
  <c r="D18" i="3"/>
  <c r="BG18" i="3" s="1"/>
  <c r="BJ17" i="3"/>
  <c r="AY17" i="3"/>
  <c r="AX17" i="3"/>
  <c r="Y17" i="3"/>
  <c r="D17" i="3"/>
  <c r="BG17" i="3" s="1"/>
  <c r="BJ16" i="3"/>
  <c r="AY16" i="3"/>
  <c r="AX16" i="3"/>
  <c r="Y16" i="3"/>
  <c r="D16" i="3"/>
  <c r="BG16" i="3" s="1"/>
  <c r="BJ15" i="3"/>
  <c r="AY15" i="3"/>
  <c r="AX15" i="3"/>
  <c r="Y15" i="3"/>
  <c r="D15" i="3"/>
  <c r="BG15" i="3" s="1"/>
  <c r="BJ30" i="3"/>
  <c r="AY30" i="3"/>
  <c r="AX30" i="3"/>
  <c r="Y30" i="3"/>
  <c r="D30" i="3"/>
  <c r="BG30" i="3" s="1"/>
  <c r="BJ14" i="3"/>
  <c r="AY14" i="3"/>
  <c r="AX14" i="3"/>
  <c r="Y14" i="3"/>
  <c r="D14" i="3"/>
  <c r="BG14" i="3" s="1"/>
  <c r="AY13" i="3"/>
  <c r="AX13" i="3"/>
  <c r="Y13" i="3"/>
  <c r="D13" i="3"/>
  <c r="BJ29" i="3"/>
  <c r="AY29" i="3"/>
  <c r="AX29" i="3"/>
  <c r="Y29" i="3"/>
  <c r="D29" i="3"/>
  <c r="BJ42" i="3"/>
  <c r="AY42" i="3"/>
  <c r="AX42" i="3"/>
  <c r="Y42" i="3"/>
  <c r="D42" i="3"/>
  <c r="BG42" i="3" s="1"/>
  <c r="BJ12" i="3"/>
  <c r="AY12" i="3"/>
  <c r="AX12" i="3"/>
  <c r="Y12" i="3"/>
  <c r="D12" i="3"/>
  <c r="BG12" i="3" s="1"/>
  <c r="BJ28" i="3"/>
  <c r="AY28" i="3"/>
  <c r="AX28" i="3"/>
  <c r="Y28" i="3"/>
  <c r="D28" i="3"/>
  <c r="BG28" i="3" s="1"/>
  <c r="BJ11" i="3"/>
  <c r="AY11" i="3"/>
  <c r="AX11" i="3"/>
  <c r="Y11" i="3"/>
  <c r="D11" i="3"/>
  <c r="BG11" i="3" s="1"/>
  <c r="BJ27" i="3"/>
  <c r="AY27" i="3"/>
  <c r="AX27" i="3"/>
  <c r="Y27" i="3"/>
  <c r="D27" i="3"/>
  <c r="BG27" i="3" s="1"/>
  <c r="BJ41" i="3"/>
  <c r="AY41" i="3"/>
  <c r="AX41" i="3"/>
  <c r="Y41" i="3"/>
  <c r="D41" i="3"/>
  <c r="AY26" i="3"/>
  <c r="AX26" i="3"/>
  <c r="Y26" i="3"/>
  <c r="D26" i="3"/>
  <c r="BJ10" i="3"/>
  <c r="AY10" i="3"/>
  <c r="AX10" i="3"/>
  <c r="Y10" i="3"/>
  <c r="D10" i="3"/>
  <c r="BJ9" i="3"/>
  <c r="AY9" i="3"/>
  <c r="AX9" i="3"/>
  <c r="Y9" i="3"/>
  <c r="D9" i="3"/>
  <c r="BJ8" i="3"/>
  <c r="AY8" i="3"/>
  <c r="AX8" i="3"/>
  <c r="Y8" i="3"/>
  <c r="D8" i="3"/>
  <c r="BJ7" i="3"/>
  <c r="AY7" i="3"/>
  <c r="AX7" i="3"/>
  <c r="Y7" i="3"/>
  <c r="D7" i="3"/>
  <c r="BJ25" i="3"/>
  <c r="AY25" i="3"/>
  <c r="AX25" i="3"/>
  <c r="Y25" i="3"/>
  <c r="D25" i="3"/>
  <c r="BJ6" i="3"/>
  <c r="AY6" i="3"/>
  <c r="AX6" i="3"/>
  <c r="Y6" i="3"/>
  <c r="D6" i="3"/>
  <c r="BJ5" i="3"/>
  <c r="AY5" i="3"/>
  <c r="AX5" i="3"/>
  <c r="Y5" i="3"/>
  <c r="D5" i="3"/>
  <c r="BJ4" i="3"/>
  <c r="AY4" i="3"/>
  <c r="AX4" i="3"/>
  <c r="Y4" i="3"/>
  <c r="D4" i="3"/>
  <c r="BJ24" i="3"/>
  <c r="AY24" i="3"/>
  <c r="AX24" i="3"/>
  <c r="Y24" i="3"/>
  <c r="D24" i="3"/>
  <c r="BJ3" i="3"/>
  <c r="AY3" i="3"/>
  <c r="AX3" i="3"/>
  <c r="Y3" i="3"/>
  <c r="D3" i="3"/>
  <c r="BJ2" i="3"/>
  <c r="AY2" i="3"/>
  <c r="AX2" i="3"/>
  <c r="Y2" i="3"/>
  <c r="D2" i="3"/>
  <c r="BJ40" i="3"/>
  <c r="AY40" i="3"/>
  <c r="AX40" i="3"/>
  <c r="Y40" i="3"/>
  <c r="D40" i="3"/>
  <c r="V40" i="3" l="1"/>
  <c r="V23" i="3"/>
  <c r="V22" i="3"/>
  <c r="V44" i="3"/>
  <c r="V43" i="3"/>
  <c r="V35" i="3"/>
  <c r="V21" i="3"/>
  <c r="V32" i="3"/>
  <c r="V20" i="3"/>
  <c r="V18" i="3"/>
  <c r="V16" i="3"/>
  <c r="V30" i="3"/>
  <c r="V13" i="3"/>
  <c r="V42" i="3"/>
  <c r="V28" i="3"/>
  <c r="V27" i="3"/>
  <c r="V26" i="3"/>
  <c r="V9" i="3"/>
  <c r="V7" i="3"/>
  <c r="V6" i="3"/>
  <c r="V4" i="3"/>
  <c r="V3" i="3"/>
  <c r="V39" i="3"/>
  <c r="V38" i="3"/>
  <c r="V45" i="3"/>
  <c r="V37" i="3"/>
  <c r="V36" i="3"/>
  <c r="V34" i="3"/>
  <c r="V33" i="3"/>
  <c r="V31" i="3"/>
  <c r="V19" i="3"/>
  <c r="V17" i="3"/>
  <c r="V15" i="3"/>
  <c r="V14" i="3"/>
  <c r="V29" i="3"/>
  <c r="V12" i="3"/>
  <c r="V11" i="3"/>
  <c r="V41" i="3"/>
  <c r="V10" i="3"/>
  <c r="V8" i="3"/>
  <c r="V25" i="3"/>
  <c r="V5" i="3"/>
  <c r="V24" i="3"/>
  <c r="V2" i="3"/>
  <c r="BI40" i="3"/>
  <c r="BI2" i="3"/>
  <c r="BI3" i="3"/>
  <c r="BI24" i="3"/>
  <c r="BI4" i="3"/>
  <c r="BI5" i="3"/>
  <c r="BI6" i="3"/>
  <c r="BI25" i="3"/>
  <c r="BI7" i="3"/>
  <c r="BI8" i="3"/>
  <c r="BI9" i="3"/>
  <c r="BI10" i="3"/>
  <c r="BI41" i="3"/>
  <c r="BI29" i="3"/>
  <c r="BG40" i="3"/>
  <c r="BG2" i="3"/>
  <c r="BG3" i="3"/>
  <c r="BG24" i="3"/>
  <c r="BG4" i="3"/>
  <c r="BG5" i="3"/>
  <c r="BG6" i="3"/>
  <c r="BG25" i="3"/>
  <c r="BG7" i="3"/>
  <c r="BG8" i="3"/>
  <c r="BG9" i="3"/>
  <c r="BG10" i="3"/>
  <c r="BG41" i="3"/>
  <c r="BI27" i="3"/>
  <c r="BI11" i="3"/>
  <c r="BI28" i="3"/>
  <c r="BI12" i="3"/>
  <c r="BI42" i="3"/>
  <c r="BG29" i="3"/>
  <c r="BI14" i="3"/>
  <c r="BI30" i="3"/>
  <c r="BI15" i="3"/>
  <c r="BI16" i="3"/>
  <c r="BI17" i="3"/>
  <c r="BI18" i="3"/>
  <c r="BI19" i="3"/>
  <c r="BI20" i="3"/>
  <c r="BI31" i="3"/>
  <c r="BI32" i="3"/>
  <c r="BI33" i="3"/>
  <c r="BI21" i="3"/>
  <c r="BI34" i="3"/>
  <c r="BI35" i="3"/>
  <c r="BI36" i="3"/>
  <c r="BI43" i="3"/>
  <c r="BI37" i="3"/>
  <c r="BI44" i="3"/>
  <c r="BI45" i="3"/>
  <c r="BI22" i="3"/>
  <c r="BI38" i="3"/>
  <c r="BI23" i="3"/>
  <c r="BI39" i="3"/>
  <c r="AG137" i="2" l="1"/>
  <c r="AG85" i="2"/>
  <c r="AG88" i="2"/>
  <c r="AG89" i="2"/>
  <c r="AG93" i="2"/>
  <c r="AG94" i="2"/>
  <c r="AG86" i="2"/>
  <c r="AG68" i="2"/>
  <c r="AG76" i="2"/>
  <c r="AG73" i="2"/>
  <c r="AG133" i="2"/>
  <c r="AG142" i="2"/>
  <c r="AG143" i="2"/>
  <c r="AG135" i="2"/>
  <c r="AG139" i="2"/>
  <c r="AG109" i="2"/>
  <c r="AG98" i="2"/>
  <c r="AG146" i="2"/>
  <c r="AG127" i="2"/>
  <c r="AG147" i="2"/>
  <c r="AG128" i="2"/>
  <c r="AG134" i="2"/>
  <c r="AG130" i="2"/>
  <c r="AG66" i="2"/>
  <c r="AG59" i="2"/>
  <c r="AG140" i="2"/>
  <c r="AG91" i="2"/>
  <c r="AG28" i="2"/>
  <c r="AG37" i="2"/>
  <c r="AG23" i="2"/>
  <c r="AG33" i="2"/>
  <c r="AG49" i="2"/>
  <c r="AG4" i="2"/>
  <c r="AG5" i="2"/>
  <c r="AG34" i="2"/>
  <c r="AG92" i="2"/>
  <c r="AG67" i="2"/>
  <c r="AG124" i="2"/>
  <c r="AG87" i="2"/>
  <c r="AG101" i="2"/>
  <c r="AG115" i="2"/>
  <c r="AG110" i="2"/>
  <c r="AG15" i="2"/>
  <c r="AG55" i="2"/>
  <c r="AG52" i="2"/>
  <c r="AG9" i="2"/>
  <c r="AG7" i="2"/>
  <c r="AG47" i="2"/>
  <c r="AG48" i="2"/>
  <c r="AG43" i="2"/>
  <c r="AG38" i="2"/>
  <c r="AG51" i="2"/>
  <c r="AG50" i="2"/>
  <c r="AG39" i="2"/>
  <c r="AG24" i="2"/>
  <c r="AG60" i="2"/>
  <c r="AG54" i="2"/>
  <c r="AG65" i="2"/>
  <c r="AG77" i="2"/>
  <c r="AG40" i="2"/>
  <c r="AG53" i="2"/>
  <c r="AG105" i="2"/>
  <c r="AG106" i="2"/>
  <c r="AG117" i="2"/>
  <c r="AG149" i="2"/>
  <c r="AG150" i="2"/>
  <c r="AG144" i="2"/>
  <c r="AG151" i="2"/>
  <c r="AG119" i="2"/>
  <c r="AG112" i="2"/>
  <c r="AG145" i="2"/>
  <c r="AG148" i="2"/>
  <c r="AG102" i="2"/>
  <c r="AG136" i="2"/>
  <c r="AG104" i="2"/>
  <c r="AG25" i="2"/>
  <c r="AG36" i="2"/>
  <c r="AG31" i="2"/>
  <c r="AG26" i="2"/>
  <c r="AG29" i="2"/>
  <c r="AG44" i="2"/>
  <c r="AG46" i="2"/>
  <c r="AG19" i="2"/>
  <c r="AG18" i="2"/>
  <c r="AG13" i="2"/>
  <c r="AG21" i="2"/>
  <c r="AG22" i="2"/>
  <c r="AG20" i="2"/>
  <c r="AG17" i="2"/>
  <c r="AG14" i="2"/>
  <c r="AG12" i="2"/>
  <c r="AG11" i="2"/>
  <c r="AG69" i="2"/>
  <c r="AG83" i="2"/>
  <c r="AG78" i="2"/>
  <c r="AG81" i="2"/>
  <c r="AG95" i="2"/>
  <c r="AG75" i="2"/>
  <c r="AG107" i="2"/>
  <c r="AG111" i="2"/>
  <c r="AG96" i="2"/>
  <c r="AG99" i="2"/>
  <c r="AG138" i="2"/>
  <c r="AG129" i="2"/>
  <c r="AG116" i="2"/>
  <c r="AG123" i="2"/>
  <c r="AG132" i="2"/>
  <c r="AG118" i="2"/>
  <c r="AG113" i="2"/>
  <c r="AG84" i="2"/>
  <c r="AG79" i="2"/>
  <c r="AG82" i="2"/>
  <c r="AG41" i="2"/>
  <c r="AG35" i="2"/>
  <c r="AG61" i="2"/>
  <c r="AG63" i="2"/>
  <c r="AG70" i="2"/>
  <c r="AG90" i="2"/>
  <c r="AG80" i="2"/>
  <c r="AG100" i="2"/>
  <c r="AG114" i="2"/>
  <c r="AG121" i="2"/>
  <c r="AG125" i="2"/>
  <c r="AG103" i="2"/>
  <c r="AG97" i="2"/>
  <c r="AG141" i="2"/>
  <c r="AG126" i="2"/>
  <c r="AG122" i="2"/>
  <c r="AG131" i="2"/>
  <c r="AG120" i="2"/>
  <c r="AG74" i="2"/>
  <c r="AG64" i="2"/>
  <c r="AG72" i="2"/>
  <c r="AG56" i="2"/>
  <c r="AG62" i="2"/>
  <c r="AG57" i="2"/>
  <c r="AG71" i="2"/>
  <c r="AG32" i="2"/>
  <c r="AG16" i="2"/>
  <c r="AG58" i="2"/>
  <c r="AG27" i="2"/>
  <c r="AG30" i="2"/>
  <c r="AG42" i="2"/>
  <c r="AG45" i="2"/>
  <c r="AG2" i="2"/>
  <c r="AG6" i="2"/>
  <c r="AG3" i="2"/>
  <c r="AG8" i="2"/>
  <c r="AG10" i="2"/>
  <c r="AG108" i="2"/>
  <c r="BT104" i="2"/>
  <c r="BT25" i="2"/>
  <c r="BT36" i="2"/>
  <c r="BT31" i="2"/>
  <c r="BT26" i="2"/>
  <c r="BT29" i="2"/>
  <c r="BT44" i="2"/>
  <c r="BT46" i="2"/>
  <c r="BT19" i="2"/>
  <c r="BT18" i="2"/>
  <c r="BT13" i="2"/>
  <c r="BT21" i="2"/>
  <c r="BT22" i="2"/>
  <c r="BT20" i="2"/>
  <c r="BT17" i="2"/>
  <c r="BT14" i="2"/>
  <c r="BT12" i="2"/>
  <c r="BT11" i="2"/>
  <c r="M175" i="1"/>
  <c r="M191" i="1"/>
  <c r="M356" i="1"/>
  <c r="M463" i="1"/>
  <c r="M477" i="1"/>
  <c r="M510" i="1"/>
  <c r="M478" i="1"/>
  <c r="M485" i="1"/>
  <c r="M512" i="1"/>
  <c r="M511" i="1"/>
  <c r="M378" i="1"/>
  <c r="M470" i="1"/>
  <c r="M247" i="1"/>
  <c r="M248" i="1"/>
  <c r="M254" i="1"/>
  <c r="M303" i="1"/>
  <c r="M257" i="1"/>
  <c r="M297" i="1"/>
  <c r="M287" i="1"/>
  <c r="M524" i="1"/>
  <c r="M491" i="1"/>
  <c r="M379" i="1"/>
  <c r="M496" i="1"/>
  <c r="M514" i="1"/>
  <c r="M494" i="1"/>
  <c r="M492" i="1"/>
  <c r="M497" i="1"/>
  <c r="M508" i="1"/>
  <c r="M482" i="1"/>
  <c r="M519" i="1"/>
  <c r="M498" i="1"/>
  <c r="M369" i="1"/>
  <c r="M486" i="1"/>
  <c r="M398" i="1"/>
  <c r="M317" i="1"/>
  <c r="M420" i="1"/>
  <c r="M365" i="1"/>
  <c r="M319" i="1"/>
  <c r="M366" i="1"/>
  <c r="M382" i="1"/>
  <c r="M412" i="1"/>
  <c r="M488" i="1"/>
  <c r="M474" i="1"/>
  <c r="M538" i="1"/>
  <c r="M522" i="1"/>
  <c r="M531" i="1"/>
  <c r="M530" i="1"/>
  <c r="M539" i="1"/>
  <c r="M444" i="1"/>
  <c r="M499" i="1"/>
  <c r="M459" i="1"/>
  <c r="M483" i="1"/>
  <c r="M500" i="1"/>
  <c r="M501" i="1"/>
  <c r="M509" i="1"/>
  <c r="M502" i="1"/>
  <c r="M503" i="1"/>
  <c r="M493" i="1"/>
  <c r="M381" i="1"/>
  <c r="M504" i="1"/>
  <c r="M351" i="1"/>
  <c r="M475" i="1"/>
  <c r="M320" i="1"/>
  <c r="M343" i="1"/>
  <c r="M413" i="1"/>
  <c r="M321" i="1"/>
  <c r="M277" i="1"/>
  <c r="M304" i="1"/>
  <c r="M214" i="1"/>
  <c r="M388" i="1"/>
  <c r="M360" i="1"/>
  <c r="M352" i="1"/>
  <c r="M134" i="1"/>
  <c r="M215" i="1"/>
  <c r="M96" i="1"/>
  <c r="M176" i="1"/>
  <c r="M135" i="1"/>
  <c r="M138" i="1"/>
  <c r="M118" i="1"/>
  <c r="M216" i="1"/>
  <c r="M119" i="1"/>
  <c r="M217" i="1"/>
  <c r="M152" i="1"/>
  <c r="M177" i="1"/>
  <c r="M156" i="1"/>
  <c r="M178" i="1"/>
  <c r="M241" i="1"/>
  <c r="M278" i="1"/>
  <c r="M298" i="1"/>
  <c r="M322" i="1"/>
  <c r="M389" i="1"/>
  <c r="M370" i="1"/>
  <c r="M395" i="1"/>
  <c r="M305" i="1"/>
  <c r="M404" i="1"/>
  <c r="M405" i="1"/>
  <c r="M460" i="1"/>
  <c r="M461" i="1"/>
  <c r="M433" i="1"/>
  <c r="M471" i="1"/>
  <c r="M306" i="1"/>
  <c r="M318" i="1"/>
  <c r="M489" i="1"/>
  <c r="M449" i="1"/>
  <c r="M473" i="1"/>
  <c r="M479" i="1"/>
  <c r="M534" i="1"/>
  <c r="M414" i="1"/>
  <c r="M396" i="1"/>
  <c r="M450" i="1"/>
  <c r="M451" i="1"/>
  <c r="M452" i="1"/>
  <c r="M445" i="1"/>
  <c r="M535" i="1"/>
  <c r="M290" i="1"/>
  <c r="M386" i="1"/>
  <c r="M149" i="1"/>
  <c r="M127" i="1"/>
  <c r="M139" i="1"/>
  <c r="M21" i="1"/>
  <c r="M86" i="1"/>
  <c r="M128" i="1"/>
  <c r="M24" i="1"/>
  <c r="M323" i="1"/>
  <c r="M409" i="1"/>
  <c r="M421" i="1"/>
  <c r="M88" i="1"/>
  <c r="M192" i="1"/>
  <c r="M37" i="1"/>
  <c r="M38" i="1"/>
  <c r="M54" i="1"/>
  <c r="M46" i="1"/>
  <c r="M45" i="1"/>
  <c r="M47" i="1"/>
  <c r="M28" i="1"/>
  <c r="M74" i="1"/>
  <c r="M92" i="1"/>
  <c r="M55" i="1"/>
  <c r="M52" i="1"/>
  <c r="M39" i="1"/>
  <c r="M56" i="1"/>
  <c r="M40" i="1"/>
  <c r="M59" i="1"/>
  <c r="M57" i="1"/>
  <c r="M197" i="1"/>
  <c r="M218" i="1"/>
  <c r="M17" i="1"/>
  <c r="M179" i="1"/>
  <c r="M89" i="1"/>
  <c r="M75" i="1"/>
  <c r="M113" i="1"/>
  <c r="M260" i="1"/>
  <c r="M72" i="1"/>
  <c r="M279" i="1"/>
  <c r="M261" i="1"/>
  <c r="M307" i="1"/>
  <c r="M308" i="1"/>
  <c r="M170" i="1"/>
  <c r="M198" i="1"/>
  <c r="M324" i="1"/>
  <c r="M259" i="1"/>
  <c r="M358" i="1"/>
  <c r="M238" i="1"/>
  <c r="M361" i="1"/>
  <c r="M262" i="1"/>
  <c r="M339" i="1"/>
  <c r="M280" i="1"/>
  <c r="M263" i="1"/>
  <c r="M299" i="1"/>
  <c r="M242" i="1"/>
  <c r="M281" i="1"/>
  <c r="M219" i="1"/>
  <c r="M282" i="1"/>
  <c r="M225" i="1"/>
  <c r="M171" i="1"/>
  <c r="M264" i="1"/>
  <c r="M180" i="1"/>
  <c r="M390" i="1"/>
  <c r="M371" i="1"/>
  <c r="M362" i="1"/>
  <c r="M422" i="1"/>
  <c r="M372" i="1"/>
  <c r="M423" i="1"/>
  <c r="M434" i="1"/>
  <c r="M399" i="1"/>
  <c r="M410" i="1"/>
  <c r="M157" i="1"/>
  <c r="M129" i="1"/>
  <c r="M104" i="1"/>
  <c r="M130" i="1"/>
  <c r="M42" i="1"/>
  <c r="M140" i="1"/>
  <c r="M141" i="1"/>
  <c r="M62" i="1"/>
  <c r="M105" i="1"/>
  <c r="M25" i="1"/>
  <c r="M31" i="1"/>
  <c r="M32" i="1"/>
  <c r="M9" i="1"/>
  <c r="M8" i="1"/>
  <c r="M19" i="1"/>
  <c r="M14" i="1"/>
  <c r="M26" i="1"/>
  <c r="M106" i="1"/>
  <c r="M131" i="1"/>
  <c r="M122" i="1"/>
  <c r="M123" i="1"/>
  <c r="M107" i="1"/>
  <c r="M33" i="1"/>
  <c r="M27" i="1"/>
  <c r="M90" i="1"/>
  <c r="M148" i="1"/>
  <c r="M60" i="1"/>
  <c r="M108" i="1"/>
  <c r="M109" i="1"/>
  <c r="M63" i="1"/>
  <c r="M249" i="1"/>
  <c r="M97" i="1"/>
  <c r="M64" i="1"/>
  <c r="M120" i="1"/>
  <c r="M150" i="1"/>
  <c r="M65" i="1"/>
  <c r="M181" i="1"/>
  <c r="M48" i="1"/>
  <c r="M76" i="1"/>
  <c r="M34" i="1"/>
  <c r="M158" i="1"/>
  <c r="M167" i="1"/>
  <c r="M228" i="1"/>
  <c r="M243" i="1"/>
  <c r="M66" i="1"/>
  <c r="M142" i="1"/>
  <c r="M98" i="1"/>
  <c r="M163" i="1"/>
  <c r="M172" i="1"/>
  <c r="M143" i="1"/>
  <c r="M114" i="1"/>
  <c r="M182" i="1"/>
  <c r="M199" i="1"/>
  <c r="M265" i="1"/>
  <c r="M220" i="1"/>
  <c r="M288" i="1"/>
  <c r="M22" i="1"/>
  <c r="M151" i="1"/>
  <c r="M67" i="1"/>
  <c r="M77" i="1"/>
  <c r="M115" i="1"/>
  <c r="M159" i="1"/>
  <c r="M110" i="1"/>
  <c r="M78" i="1"/>
  <c r="M79" i="1"/>
  <c r="M124" i="1"/>
  <c r="M20" i="1"/>
  <c r="M116" i="1"/>
  <c r="M35" i="1"/>
  <c r="M68" i="1"/>
  <c r="M49" i="1"/>
  <c r="M43" i="1"/>
  <c r="M41" i="1"/>
  <c r="M117" i="1"/>
  <c r="M144" i="1"/>
  <c r="M183" i="1"/>
  <c r="M91" i="1"/>
  <c r="M145" i="1"/>
  <c r="M155" i="1"/>
  <c r="M53" i="1"/>
  <c r="M58" i="1"/>
  <c r="M69" i="1"/>
  <c r="M193" i="1"/>
  <c r="M80" i="1"/>
  <c r="M153" i="1"/>
  <c r="M112" i="1"/>
  <c r="M111" i="1"/>
  <c r="M162" i="1"/>
  <c r="M99" i="1"/>
  <c r="M137" i="1"/>
  <c r="M226" i="1"/>
  <c r="M100" i="1"/>
  <c r="M70" i="1"/>
  <c r="M121" i="1"/>
  <c r="M468" i="1"/>
  <c r="M291" i="1"/>
  <c r="M325" i="1"/>
  <c r="M326" i="1"/>
  <c r="M480" i="1"/>
  <c r="M466" i="1"/>
  <c r="M525" i="1"/>
  <c r="M541" i="1"/>
  <c r="M548" i="1"/>
  <c r="M551" i="1"/>
  <c r="M532" i="1"/>
  <c r="M549" i="1"/>
  <c r="M552" i="1"/>
  <c r="M545" i="1"/>
  <c r="M553" i="1"/>
  <c r="M550" i="1"/>
  <c r="M560" i="1"/>
  <c r="M559" i="1"/>
  <c r="M554" i="1"/>
  <c r="M555" i="1"/>
  <c r="M556" i="1"/>
  <c r="M557" i="1"/>
  <c r="M558" i="1"/>
  <c r="M540" i="1"/>
  <c r="M542" i="1"/>
  <c r="M546" i="1"/>
  <c r="M547" i="1"/>
  <c r="M424" i="1"/>
  <c r="M435" i="1"/>
  <c r="M340" i="1"/>
  <c r="M387" i="1"/>
  <c r="M529" i="1"/>
  <c r="M526" i="1"/>
  <c r="M533" i="1"/>
  <c r="M454" i="1"/>
  <c r="M527" i="1"/>
  <c r="M536" i="1"/>
  <c r="M537" i="1"/>
  <c r="M400" i="1"/>
  <c r="M309" i="1"/>
  <c r="M266" i="1"/>
  <c r="M348" i="1"/>
  <c r="M327" i="1"/>
  <c r="M373" i="1"/>
  <c r="M283" i="1"/>
  <c r="M344" i="1"/>
  <c r="M425" i="1"/>
  <c r="M383" i="1"/>
  <c r="M415" i="1"/>
  <c r="M416" i="1"/>
  <c r="M505" i="1"/>
  <c r="M391" i="1"/>
  <c r="M436" i="1"/>
  <c r="M417" i="1"/>
  <c r="M406" i="1"/>
  <c r="M431" i="1"/>
  <c r="M426" i="1"/>
  <c r="M397" i="1"/>
  <c r="M384" i="1"/>
  <c r="M440" i="1"/>
  <c r="M446" i="1"/>
  <c r="M481" i="1"/>
  <c r="M462" i="1"/>
  <c r="M543" i="1"/>
  <c r="M544" i="1"/>
  <c r="M520" i="1"/>
  <c r="M81" i="1"/>
  <c r="M267" i="1"/>
  <c r="M268" i="1"/>
  <c r="M345" i="1"/>
  <c r="M300" i="1"/>
  <c r="M229" i="1"/>
  <c r="M310" i="1"/>
  <c r="M328" i="1"/>
  <c r="M401" i="1"/>
  <c r="M437" i="1"/>
  <c r="M184" i="1"/>
  <c r="M329" i="1"/>
  <c r="M289" i="1"/>
  <c r="M311" i="1"/>
  <c r="M312" i="1"/>
  <c r="M357" i="1"/>
  <c r="M349" i="1"/>
  <c r="M330" i="1"/>
  <c r="M250" i="1"/>
  <c r="M230" i="1"/>
  <c r="M331" i="1"/>
  <c r="M313" i="1"/>
  <c r="M284" i="1"/>
  <c r="M314" i="1"/>
  <c r="M354" i="1"/>
  <c r="M221" i="1"/>
  <c r="M200" i="1"/>
  <c r="M132" i="1"/>
  <c r="M154" i="1"/>
  <c r="M185" i="1"/>
  <c r="M101" i="1"/>
  <c r="M102" i="1"/>
  <c r="M125" i="1"/>
  <c r="M201" i="1"/>
  <c r="M269" i="1"/>
  <c r="M202" i="1"/>
  <c r="M222" i="1"/>
  <c r="M251" i="1"/>
  <c r="M332" i="1"/>
  <c r="M285" i="1"/>
  <c r="M380" i="1"/>
  <c r="M341" i="1"/>
  <c r="M374" i="1"/>
  <c r="M333" i="1"/>
  <c r="M375" i="1"/>
  <c r="M353" i="1"/>
  <c r="M315" i="1"/>
  <c r="M385" i="1"/>
  <c r="M194" i="1"/>
  <c r="M203" i="1"/>
  <c r="M231" i="1"/>
  <c r="M227" i="1"/>
  <c r="M411" i="1"/>
  <c r="M294" i="1"/>
  <c r="M223" i="1"/>
  <c r="M255" i="1"/>
  <c r="M23" i="1"/>
  <c r="M73" i="1"/>
  <c r="M82" i="1"/>
  <c r="M29" i="1"/>
  <c r="M87" i="1"/>
  <c r="M93" i="1"/>
  <c r="M50" i="1"/>
  <c r="M61" i="1"/>
  <c r="M133" i="1"/>
  <c r="M30" i="1"/>
  <c r="M94" i="1"/>
  <c r="M95" i="1"/>
  <c r="M51" i="1"/>
  <c r="M16" i="1"/>
  <c r="M13" i="1"/>
  <c r="M7" i="1"/>
  <c r="M6" i="1"/>
  <c r="M10" i="1"/>
  <c r="M11" i="1"/>
  <c r="M12" i="1"/>
  <c r="M15" i="1"/>
  <c r="M36" i="1"/>
  <c r="M103" i="1"/>
  <c r="M146" i="1"/>
  <c r="M232" i="1"/>
  <c r="M186" i="1"/>
  <c r="M187" i="1"/>
  <c r="M237" i="1"/>
  <c r="M292" i="1"/>
  <c r="M233" i="1"/>
  <c r="M239" i="1"/>
  <c r="M240" i="1"/>
  <c r="M270" i="1"/>
  <c r="M301" i="1"/>
  <c r="M334" i="1"/>
  <c r="M164" i="1"/>
  <c r="M234" i="1"/>
  <c r="M271" i="1"/>
  <c r="M204" i="1"/>
  <c r="M252" i="1"/>
  <c r="M418" i="1"/>
  <c r="M438" i="1"/>
  <c r="M427" i="1"/>
  <c r="M455" i="1"/>
  <c r="M469" i="1"/>
  <c r="M428" i="1"/>
  <c r="M350" i="1"/>
  <c r="M419" i="1"/>
  <c r="M407" i="1"/>
  <c r="M447" i="1"/>
  <c r="M441" i="1"/>
  <c r="M368" i="1"/>
  <c r="M355" i="1"/>
  <c r="M211" i="1"/>
  <c r="M136" i="1"/>
  <c r="M83" i="1"/>
  <c r="M205" i="1"/>
  <c r="M160" i="1"/>
  <c r="M84" i="1"/>
  <c r="M71" i="1"/>
  <c r="M85" i="1"/>
  <c r="M295" i="1"/>
  <c r="M206" i="1"/>
  <c r="M188" i="1"/>
  <c r="M207" i="1"/>
  <c r="M165" i="1"/>
  <c r="M166" i="1"/>
  <c r="M335" i="1"/>
  <c r="M302" i="1"/>
  <c r="M476" i="1"/>
  <c r="M467" i="1"/>
  <c r="M453" i="1"/>
  <c r="M457" i="1"/>
  <c r="M432" i="1"/>
  <c r="M490" i="1"/>
  <c r="M506" i="1"/>
  <c r="M516" i="1"/>
  <c r="M513" i="1"/>
  <c r="M521" i="1"/>
  <c r="M518" i="1"/>
  <c r="M487" i="1"/>
  <c r="M442" i="1"/>
  <c r="M392" i="1"/>
  <c r="M408" i="1"/>
  <c r="M507" i="1"/>
  <c r="M517" i="1"/>
  <c r="M495" i="1"/>
  <c r="M515" i="1"/>
  <c r="M523" i="1"/>
  <c r="M448" i="1"/>
  <c r="M528" i="1"/>
  <c r="M464" i="1"/>
  <c r="M258" i="1"/>
  <c r="M189" i="1"/>
  <c r="M336" i="1"/>
  <c r="M393" i="1"/>
  <c r="M244" i="1"/>
  <c r="M429" i="1"/>
  <c r="M484" i="1"/>
  <c r="M465" i="1"/>
  <c r="M458" i="1"/>
  <c r="M286" i="1"/>
  <c r="M402" i="1"/>
  <c r="M367" i="1"/>
  <c r="M394" i="1"/>
  <c r="M430" i="1"/>
  <c r="M439" i="1"/>
  <c r="M456" i="1"/>
  <c r="M472" i="1"/>
  <c r="M342" i="1"/>
  <c r="M316" i="1"/>
  <c r="M346" i="1"/>
  <c r="M296" i="1"/>
  <c r="M443" i="1"/>
  <c r="M126" i="1"/>
  <c r="M168" i="1"/>
  <c r="M190" i="1"/>
  <c r="M208" i="1"/>
  <c r="M195" i="1"/>
  <c r="M235" i="1"/>
  <c r="M224" i="1"/>
  <c r="M272" i="1"/>
  <c r="M245" i="1"/>
  <c r="M347" i="1"/>
  <c r="M293" i="1"/>
  <c r="M376" i="1"/>
  <c r="M377" i="1"/>
  <c r="M403" i="1"/>
  <c r="M363" i="1"/>
  <c r="M364" i="1"/>
  <c r="M196" i="1"/>
  <c r="M273" i="1"/>
  <c r="M256" i="1"/>
  <c r="M246" i="1"/>
  <c r="M169" i="1"/>
  <c r="M274" i="1"/>
  <c r="M210" i="1"/>
  <c r="M275" i="1"/>
  <c r="M212" i="1"/>
  <c r="M337" i="1"/>
  <c r="M209" i="1"/>
  <c r="M276" i="1"/>
  <c r="M213" i="1"/>
  <c r="M359" i="1"/>
  <c r="M338" i="1"/>
  <c r="M253" i="1"/>
  <c r="M161" i="1"/>
  <c r="M18" i="1"/>
  <c r="M44" i="1"/>
  <c r="M147" i="1"/>
  <c r="M2" i="1"/>
  <c r="M4" i="1"/>
  <c r="M5" i="1"/>
  <c r="M3" i="1"/>
  <c r="M236" i="1"/>
  <c r="M173" i="1"/>
  <c r="M174" i="1"/>
  <c r="V137" i="2"/>
  <c r="V85" i="2"/>
  <c r="V88" i="2"/>
  <c r="V89" i="2"/>
  <c r="V93" i="2"/>
  <c r="V94" i="2"/>
  <c r="V86" i="2"/>
  <c r="V68" i="2"/>
  <c r="V76" i="2"/>
  <c r="V73" i="2"/>
  <c r="V133" i="2"/>
  <c r="V142" i="2"/>
  <c r="V143" i="2"/>
  <c r="V135" i="2"/>
  <c r="V139" i="2"/>
  <c r="V109" i="2"/>
  <c r="V98" i="2"/>
  <c r="V146" i="2"/>
  <c r="V127" i="2"/>
  <c r="V147" i="2"/>
  <c r="V128" i="2"/>
  <c r="V134" i="2"/>
  <c r="V130" i="2"/>
  <c r="V66" i="2"/>
  <c r="V59" i="2"/>
  <c r="V140" i="2"/>
  <c r="V91" i="2"/>
  <c r="V28" i="2"/>
  <c r="V37" i="2"/>
  <c r="V23" i="2"/>
  <c r="V33" i="2"/>
  <c r="V49" i="2"/>
  <c r="V4" i="2"/>
  <c r="V5" i="2"/>
  <c r="V34" i="2"/>
  <c r="V92" i="2"/>
  <c r="V67" i="2"/>
  <c r="V124" i="2"/>
  <c r="V87" i="2"/>
  <c r="V101" i="2"/>
  <c r="V115" i="2"/>
  <c r="V110" i="2"/>
  <c r="V15" i="2"/>
  <c r="V55" i="2"/>
  <c r="V52" i="2"/>
  <c r="V9" i="2"/>
  <c r="V7" i="2"/>
  <c r="V47" i="2"/>
  <c r="V48" i="2"/>
  <c r="V43" i="2"/>
  <c r="V38" i="2"/>
  <c r="V51" i="2"/>
  <c r="V50" i="2"/>
  <c r="V39" i="2"/>
  <c r="V24" i="2"/>
  <c r="V60" i="2"/>
  <c r="V54" i="2"/>
  <c r="V65" i="2"/>
  <c r="V77" i="2"/>
  <c r="V40" i="2"/>
  <c r="V53" i="2"/>
  <c r="V105" i="2"/>
  <c r="V106" i="2"/>
  <c r="V117" i="2"/>
  <c r="V149" i="2"/>
  <c r="V150" i="2"/>
  <c r="V144" i="2"/>
  <c r="V151" i="2"/>
  <c r="V119" i="2"/>
  <c r="V112" i="2"/>
  <c r="V145" i="2"/>
  <c r="V148" i="2"/>
  <c r="V102" i="2"/>
  <c r="V136" i="2"/>
  <c r="V104" i="2"/>
  <c r="W104" i="2" s="1"/>
  <c r="V25" i="2"/>
  <c r="W25" i="2" s="1"/>
  <c r="V36" i="2"/>
  <c r="W36" i="2" s="1"/>
  <c r="V31" i="2"/>
  <c r="W31" i="2" s="1"/>
  <c r="V26" i="2"/>
  <c r="W26" i="2" s="1"/>
  <c r="V29" i="2"/>
  <c r="W29" i="2" s="1"/>
  <c r="V44" i="2"/>
  <c r="W44" i="2" s="1"/>
  <c r="V46" i="2"/>
  <c r="W46" i="2" s="1"/>
  <c r="V19" i="2"/>
  <c r="W19" i="2" s="1"/>
  <c r="V18" i="2"/>
  <c r="W18" i="2" s="1"/>
  <c r="V13" i="2"/>
  <c r="W13" i="2" s="1"/>
  <c r="V21" i="2"/>
  <c r="W21" i="2" s="1"/>
  <c r="V22" i="2"/>
  <c r="W22" i="2" s="1"/>
  <c r="V20" i="2"/>
  <c r="W20" i="2" s="1"/>
  <c r="V17" i="2"/>
  <c r="W17" i="2" s="1"/>
  <c r="V14" i="2"/>
  <c r="W14" i="2" s="1"/>
  <c r="V12" i="2"/>
  <c r="W12" i="2" s="1"/>
  <c r="V11" i="2"/>
  <c r="W11" i="2" s="1"/>
  <c r="V69" i="2"/>
  <c r="V83" i="2"/>
  <c r="V78" i="2"/>
  <c r="V81" i="2"/>
  <c r="V95" i="2"/>
  <c r="V75" i="2"/>
  <c r="V107" i="2"/>
  <c r="V111" i="2"/>
  <c r="V96" i="2"/>
  <c r="V99" i="2"/>
  <c r="V138" i="2"/>
  <c r="V129" i="2"/>
  <c r="V116" i="2"/>
  <c r="V123" i="2"/>
  <c r="V132" i="2"/>
  <c r="V118" i="2"/>
  <c r="V113" i="2"/>
  <c r="V84" i="2"/>
  <c r="V79" i="2"/>
  <c r="V82" i="2"/>
  <c r="V41" i="2"/>
  <c r="V35" i="2"/>
  <c r="V61" i="2"/>
  <c r="V63" i="2"/>
  <c r="V70" i="2"/>
  <c r="V90" i="2"/>
  <c r="V80" i="2"/>
  <c r="V100" i="2"/>
  <c r="V114" i="2"/>
  <c r="V121" i="2"/>
  <c r="V125" i="2"/>
  <c r="V103" i="2"/>
  <c r="V97" i="2"/>
  <c r="V141" i="2"/>
  <c r="V126" i="2"/>
  <c r="V122" i="2"/>
  <c r="V131" i="2"/>
  <c r="V120" i="2"/>
  <c r="V74" i="2"/>
  <c r="V64" i="2"/>
  <c r="V72" i="2"/>
  <c r="V56" i="2"/>
  <c r="V62" i="2"/>
  <c r="V57" i="2"/>
  <c r="V71" i="2"/>
  <c r="V32" i="2"/>
  <c r="V16" i="2"/>
  <c r="V58" i="2"/>
  <c r="V27" i="2"/>
  <c r="V30" i="2"/>
  <c r="V42" i="2"/>
  <c r="V45" i="2"/>
  <c r="V2" i="2"/>
  <c r="V6" i="2"/>
  <c r="V3" i="2"/>
  <c r="V8" i="2"/>
  <c r="V10" i="2"/>
  <c r="V108" i="2"/>
  <c r="M137" i="2"/>
  <c r="M85" i="2"/>
  <c r="M88" i="2"/>
  <c r="M89" i="2"/>
  <c r="M93" i="2"/>
  <c r="M94" i="2"/>
  <c r="M86" i="2"/>
  <c r="M68" i="2"/>
  <c r="M76" i="2"/>
  <c r="M73" i="2"/>
  <c r="M133" i="2"/>
  <c r="M142" i="2"/>
  <c r="M143" i="2"/>
  <c r="M135" i="2"/>
  <c r="M139" i="2"/>
  <c r="M109" i="2"/>
  <c r="M98" i="2"/>
  <c r="M146" i="2"/>
  <c r="M127" i="2"/>
  <c r="M147" i="2"/>
  <c r="M128" i="2"/>
  <c r="M134" i="2"/>
  <c r="M130" i="2"/>
  <c r="M66" i="2"/>
  <c r="M59" i="2"/>
  <c r="M140" i="2"/>
  <c r="M91" i="2"/>
  <c r="M28" i="2"/>
  <c r="M37" i="2"/>
  <c r="M23" i="2"/>
  <c r="M33" i="2"/>
  <c r="M49" i="2"/>
  <c r="M4" i="2"/>
  <c r="M5" i="2"/>
  <c r="M34" i="2"/>
  <c r="M92" i="2"/>
  <c r="M67" i="2"/>
  <c r="M124" i="2"/>
  <c r="M87" i="2"/>
  <c r="M101" i="2"/>
  <c r="M115" i="2"/>
  <c r="M110" i="2"/>
  <c r="M15" i="2"/>
  <c r="M55" i="2"/>
  <c r="M52" i="2"/>
  <c r="M9" i="2"/>
  <c r="M7" i="2"/>
  <c r="M47" i="2"/>
  <c r="M48" i="2"/>
  <c r="M43" i="2"/>
  <c r="M38" i="2"/>
  <c r="M51" i="2"/>
  <c r="M50" i="2"/>
  <c r="M39" i="2"/>
  <c r="M24" i="2"/>
  <c r="M60" i="2"/>
  <c r="M54" i="2"/>
  <c r="M65" i="2"/>
  <c r="M77" i="2"/>
  <c r="M40" i="2"/>
  <c r="M53" i="2"/>
  <c r="M105" i="2"/>
  <c r="M106" i="2"/>
  <c r="M117" i="2"/>
  <c r="M150" i="2"/>
  <c r="M144" i="2"/>
  <c r="M102" i="2"/>
  <c r="M104" i="2"/>
  <c r="M25" i="2"/>
  <c r="M36" i="2"/>
  <c r="M31" i="2"/>
  <c r="M26" i="2"/>
  <c r="M29" i="2"/>
  <c r="M44" i="2"/>
  <c r="M46" i="2"/>
  <c r="M19" i="2"/>
  <c r="M18" i="2"/>
  <c r="M13" i="2"/>
  <c r="M21" i="2"/>
  <c r="M22" i="2"/>
  <c r="M20" i="2"/>
  <c r="M17" i="2"/>
  <c r="M14" i="2"/>
  <c r="M12" i="2"/>
  <c r="M11" i="2"/>
  <c r="M69" i="2"/>
  <c r="M83" i="2"/>
  <c r="M78" i="2"/>
  <c r="M81" i="2"/>
  <c r="M95" i="2"/>
  <c r="M75" i="2"/>
  <c r="M107" i="2"/>
  <c r="M111" i="2"/>
  <c r="M96" i="2"/>
  <c r="M99" i="2"/>
  <c r="M138" i="2"/>
  <c r="M129" i="2"/>
  <c r="M116" i="2"/>
  <c r="M123" i="2"/>
  <c r="M132" i="2"/>
  <c r="M118" i="2"/>
  <c r="M113" i="2"/>
  <c r="M84" i="2"/>
  <c r="M79" i="2"/>
  <c r="M82" i="2"/>
  <c r="M41" i="2"/>
  <c r="M35" i="2"/>
  <c r="M61" i="2"/>
  <c r="M63" i="2"/>
  <c r="M70" i="2"/>
  <c r="M90" i="2"/>
  <c r="M80" i="2"/>
  <c r="M100" i="2"/>
  <c r="M114" i="2"/>
  <c r="M121" i="2"/>
  <c r="M125" i="2"/>
  <c r="M103" i="2"/>
  <c r="M97" i="2"/>
  <c r="M141" i="2"/>
  <c r="M126" i="2"/>
  <c r="M122" i="2"/>
  <c r="M131" i="2"/>
  <c r="M74" i="2"/>
  <c r="M64" i="2"/>
  <c r="M72" i="2"/>
  <c r="M56" i="2"/>
  <c r="M62" i="2"/>
  <c r="M57" i="2"/>
  <c r="M71" i="2"/>
  <c r="M32" i="2"/>
  <c r="M16" i="2"/>
  <c r="M58" i="2"/>
  <c r="M27" i="2"/>
  <c r="M42" i="2"/>
  <c r="M2" i="2"/>
  <c r="M6" i="2"/>
  <c r="M3" i="2"/>
  <c r="M8" i="2"/>
  <c r="M108" i="2"/>
  <c r="CA73" i="2" l="1"/>
  <c r="BX73" i="2"/>
  <c r="BO73" i="2"/>
  <c r="BN73" i="2"/>
  <c r="Y73" i="2"/>
  <c r="BT73" i="2" s="1"/>
  <c r="D73" i="2"/>
  <c r="W73" i="2" s="1"/>
  <c r="CA68" i="2"/>
  <c r="BX68" i="2"/>
  <c r="BO68" i="2"/>
  <c r="BN68" i="2"/>
  <c r="Y68" i="2"/>
  <c r="D68" i="2"/>
  <c r="W68" i="2" s="1"/>
  <c r="BX147" i="2"/>
  <c r="BO147" i="2"/>
  <c r="BN147" i="2"/>
  <c r="Y147" i="2"/>
  <c r="BT147" i="2" s="1"/>
  <c r="D147" i="2"/>
  <c r="W147" i="2" s="1"/>
  <c r="CA127" i="2"/>
  <c r="BX127" i="2"/>
  <c r="BO127" i="2"/>
  <c r="BN127" i="2"/>
  <c r="Y127" i="2"/>
  <c r="BT127" i="2" s="1"/>
  <c r="D127" i="2"/>
  <c r="CA133" i="2"/>
  <c r="BX133" i="2"/>
  <c r="BO133" i="2"/>
  <c r="BN133" i="2"/>
  <c r="Y133" i="2"/>
  <c r="BT133" i="2" s="1"/>
  <c r="D133" i="2"/>
  <c r="W133" i="2" s="1"/>
  <c r="CA76" i="2"/>
  <c r="BX76" i="2"/>
  <c r="BO76" i="2"/>
  <c r="BN76" i="2"/>
  <c r="Y76" i="2"/>
  <c r="BT76" i="2" s="1"/>
  <c r="D76" i="2"/>
  <c r="CA146" i="2"/>
  <c r="BX146" i="2"/>
  <c r="BO146" i="2"/>
  <c r="BN146" i="2"/>
  <c r="Y146" i="2"/>
  <c r="BT146" i="2" s="1"/>
  <c r="D146" i="2"/>
  <c r="W146" i="2" s="1"/>
  <c r="CA86" i="2"/>
  <c r="BX86" i="2"/>
  <c r="BO86" i="2"/>
  <c r="BN86" i="2"/>
  <c r="Y86" i="2"/>
  <c r="BT86" i="2" s="1"/>
  <c r="D86" i="2"/>
  <c r="W86" i="2" s="1"/>
  <c r="CA142" i="2"/>
  <c r="BX142" i="2"/>
  <c r="BO142" i="2"/>
  <c r="BN142" i="2"/>
  <c r="Y142" i="2"/>
  <c r="BT142" i="2" s="1"/>
  <c r="D142" i="2"/>
  <c r="W142" i="2" s="1"/>
  <c r="CA128" i="2"/>
  <c r="BX128" i="2"/>
  <c r="BO128" i="2"/>
  <c r="BN128" i="2"/>
  <c r="Y128" i="2"/>
  <c r="BT128" i="2" s="1"/>
  <c r="D128" i="2"/>
  <c r="W128" i="2" s="1"/>
  <c r="BX143" i="2"/>
  <c r="BO143" i="2"/>
  <c r="BN143" i="2"/>
  <c r="Y143" i="2"/>
  <c r="BT143" i="2" s="1"/>
  <c r="D143" i="2"/>
  <c r="W143" i="2" s="1"/>
  <c r="BX137" i="2"/>
  <c r="BO137" i="2"/>
  <c r="BN137" i="2"/>
  <c r="Y137" i="2"/>
  <c r="BT137" i="2" s="1"/>
  <c r="D137" i="2"/>
  <c r="W137" i="2" s="1"/>
  <c r="CA94" i="2"/>
  <c r="BX94" i="2"/>
  <c r="BO94" i="2"/>
  <c r="BN94" i="2"/>
  <c r="Y94" i="2"/>
  <c r="D94" i="2"/>
  <c r="W94" i="2" s="1"/>
  <c r="CA130" i="2"/>
  <c r="BX130" i="2"/>
  <c r="BO130" i="2"/>
  <c r="BN130" i="2"/>
  <c r="Y130" i="2"/>
  <c r="BT130" i="2" s="1"/>
  <c r="D130" i="2"/>
  <c r="W130" i="2" s="1"/>
  <c r="CA93" i="2"/>
  <c r="BX93" i="2"/>
  <c r="BO93" i="2"/>
  <c r="BN93" i="2"/>
  <c r="Y93" i="2"/>
  <c r="D93" i="2"/>
  <c r="W93" i="2" s="1"/>
  <c r="CA98" i="2"/>
  <c r="BX98" i="2"/>
  <c r="BO98" i="2"/>
  <c r="BN98" i="2"/>
  <c r="Y98" i="2"/>
  <c r="BT98" i="2" s="1"/>
  <c r="D98" i="2"/>
  <c r="W98" i="2" s="1"/>
  <c r="CA89" i="2"/>
  <c r="BX89" i="2"/>
  <c r="BO89" i="2"/>
  <c r="BN89" i="2"/>
  <c r="Y89" i="2"/>
  <c r="D89" i="2"/>
  <c r="W89" i="2" s="1"/>
  <c r="CA134" i="2"/>
  <c r="BX134" i="2"/>
  <c r="BO134" i="2"/>
  <c r="BN134" i="2"/>
  <c r="Y134" i="2"/>
  <c r="BT134" i="2" s="1"/>
  <c r="D134" i="2"/>
  <c r="W134" i="2" s="1"/>
  <c r="BX135" i="2"/>
  <c r="BO135" i="2"/>
  <c r="BN135" i="2"/>
  <c r="Y135" i="2"/>
  <c r="BT135" i="2" s="1"/>
  <c r="D135" i="2"/>
  <c r="BZ135" i="2" s="1"/>
  <c r="CA88" i="2"/>
  <c r="BX88" i="2"/>
  <c r="BO88" i="2"/>
  <c r="BN88" i="2"/>
  <c r="Y88" i="2"/>
  <c r="BT88" i="2" s="1"/>
  <c r="D88" i="2"/>
  <c r="W88" i="2" s="1"/>
  <c r="BX85" i="2"/>
  <c r="BO85" i="2"/>
  <c r="BN85" i="2"/>
  <c r="Y85" i="2"/>
  <c r="D85" i="2"/>
  <c r="W85" i="2" s="1"/>
  <c r="CA109" i="2"/>
  <c r="BX109" i="2"/>
  <c r="BO109" i="2"/>
  <c r="BN109" i="2"/>
  <c r="Y109" i="2"/>
  <c r="BT109" i="2" s="1"/>
  <c r="D109" i="2"/>
  <c r="W109" i="2" s="1"/>
  <c r="BX139" i="2"/>
  <c r="BO139" i="2"/>
  <c r="BN139" i="2"/>
  <c r="Y139" i="2"/>
  <c r="BT139" i="2" s="1"/>
  <c r="D139" i="2"/>
  <c r="BZ139" i="2" s="1"/>
  <c r="CA108" i="2"/>
  <c r="BX108" i="2"/>
  <c r="BO108" i="2"/>
  <c r="BN108" i="2"/>
  <c r="Y108" i="2"/>
  <c r="BT108" i="2" s="1"/>
  <c r="D108" i="2"/>
  <c r="W108" i="2" s="1"/>
  <c r="CA91" i="2"/>
  <c r="BX91" i="2"/>
  <c r="BO91" i="2"/>
  <c r="BN91" i="2"/>
  <c r="Y91" i="2"/>
  <c r="BT91" i="2" s="1"/>
  <c r="D91" i="2"/>
  <c r="BZ91" i="2" s="1"/>
  <c r="CA5" i="2"/>
  <c r="BX5" i="2"/>
  <c r="BO5" i="2"/>
  <c r="BN5" i="2"/>
  <c r="Y5" i="2"/>
  <c r="BT5" i="2" s="1"/>
  <c r="D5" i="2"/>
  <c r="W5" i="2" s="1"/>
  <c r="CA4" i="2"/>
  <c r="BX4" i="2"/>
  <c r="BO4" i="2"/>
  <c r="BN4" i="2"/>
  <c r="Y4" i="2"/>
  <c r="BT4" i="2" s="1"/>
  <c r="D4" i="2"/>
  <c r="CA49" i="2"/>
  <c r="BX49" i="2"/>
  <c r="BO49" i="2"/>
  <c r="BN49" i="2"/>
  <c r="Y49" i="2"/>
  <c r="BT49" i="2" s="1"/>
  <c r="D49" i="2"/>
  <c r="W49" i="2" s="1"/>
  <c r="CA140" i="2"/>
  <c r="BX140" i="2"/>
  <c r="BO140" i="2"/>
  <c r="BN140" i="2"/>
  <c r="Y140" i="2"/>
  <c r="BT140" i="2" s="1"/>
  <c r="D140" i="2"/>
  <c r="CA59" i="2"/>
  <c r="BX59" i="2"/>
  <c r="BO59" i="2"/>
  <c r="BN59" i="2"/>
  <c r="Y59" i="2"/>
  <c r="BT59" i="2" s="1"/>
  <c r="D59" i="2"/>
  <c r="W59" i="2" s="1"/>
  <c r="CA33" i="2"/>
  <c r="BX33" i="2"/>
  <c r="BO33" i="2"/>
  <c r="BN33" i="2"/>
  <c r="Y33" i="2"/>
  <c r="BT33" i="2" s="1"/>
  <c r="D33" i="2"/>
  <c r="CA23" i="2"/>
  <c r="BX23" i="2"/>
  <c r="BO23" i="2"/>
  <c r="BN23" i="2"/>
  <c r="Y23" i="2"/>
  <c r="BT23" i="2" s="1"/>
  <c r="D23" i="2"/>
  <c r="W23" i="2" s="1"/>
  <c r="CA37" i="2"/>
  <c r="BX37" i="2"/>
  <c r="BO37" i="2"/>
  <c r="BN37" i="2"/>
  <c r="Y37" i="2"/>
  <c r="BT37" i="2" s="1"/>
  <c r="D37" i="2"/>
  <c r="W37" i="2" s="1"/>
  <c r="CA66" i="2"/>
  <c r="BX66" i="2"/>
  <c r="BO66" i="2"/>
  <c r="BN66" i="2"/>
  <c r="Y66" i="2"/>
  <c r="BT66" i="2" s="1"/>
  <c r="D66" i="2"/>
  <c r="W66" i="2" s="1"/>
  <c r="CA28" i="2"/>
  <c r="BX28" i="2"/>
  <c r="BO28" i="2"/>
  <c r="BN28" i="2"/>
  <c r="Y28" i="2"/>
  <c r="BT28" i="2" s="1"/>
  <c r="D28" i="2"/>
  <c r="W28" i="2" s="1"/>
  <c r="CA115" i="2"/>
  <c r="BX115" i="2"/>
  <c r="BO115" i="2"/>
  <c r="BN115" i="2"/>
  <c r="Y115" i="2"/>
  <c r="BT115" i="2" s="1"/>
  <c r="D115" i="2"/>
  <c r="W115" i="2" s="1"/>
  <c r="CA87" i="2"/>
  <c r="BX87" i="2"/>
  <c r="BO87" i="2"/>
  <c r="BN87" i="2"/>
  <c r="Y87" i="2"/>
  <c r="BT87" i="2" s="1"/>
  <c r="D87" i="2"/>
  <c r="W87" i="2" s="1"/>
  <c r="CA67" i="2"/>
  <c r="BX67" i="2"/>
  <c r="BO67" i="2"/>
  <c r="BN67" i="2"/>
  <c r="Y67" i="2"/>
  <c r="BT67" i="2" s="1"/>
  <c r="D67" i="2"/>
  <c r="W67" i="2" s="1"/>
  <c r="CA34" i="2"/>
  <c r="BX34" i="2"/>
  <c r="BO34" i="2"/>
  <c r="BN34" i="2"/>
  <c r="Y34" i="2"/>
  <c r="BT34" i="2" s="1"/>
  <c r="D34" i="2"/>
  <c r="W34" i="2" s="1"/>
  <c r="CA110" i="2"/>
  <c r="BX110" i="2"/>
  <c r="BO110" i="2"/>
  <c r="BN110" i="2"/>
  <c r="Y110" i="2"/>
  <c r="BT110" i="2" s="1"/>
  <c r="D110" i="2"/>
  <c r="W110" i="2" s="1"/>
  <c r="BX124" i="2"/>
  <c r="BO124" i="2"/>
  <c r="BN124" i="2"/>
  <c r="Y124" i="2"/>
  <c r="BT124" i="2" s="1"/>
  <c r="D124" i="2"/>
  <c r="W124" i="2" s="1"/>
  <c r="CA101" i="2"/>
  <c r="BX101" i="2"/>
  <c r="BO101" i="2"/>
  <c r="BN101" i="2"/>
  <c r="Y101" i="2"/>
  <c r="BT101" i="2" s="1"/>
  <c r="D101" i="2"/>
  <c r="W101" i="2" s="1"/>
  <c r="CA92" i="2"/>
  <c r="BX92" i="2"/>
  <c r="BO92" i="2"/>
  <c r="BN92" i="2"/>
  <c r="Y92" i="2"/>
  <c r="BT92" i="2" s="1"/>
  <c r="D92" i="2"/>
  <c r="W92" i="2" s="1"/>
  <c r="CA50" i="2"/>
  <c r="BX50" i="2"/>
  <c r="BO50" i="2"/>
  <c r="BN50" i="2"/>
  <c r="Y50" i="2"/>
  <c r="D50" i="2"/>
  <c r="W50" i="2" s="1"/>
  <c r="CA24" i="2"/>
  <c r="BX24" i="2"/>
  <c r="BO24" i="2"/>
  <c r="BN24" i="2"/>
  <c r="Y24" i="2"/>
  <c r="BT24" i="2" s="1"/>
  <c r="D24" i="2"/>
  <c r="W24" i="2" s="1"/>
  <c r="CA39" i="2"/>
  <c r="BX39" i="2"/>
  <c r="BO39" i="2"/>
  <c r="BN39" i="2"/>
  <c r="Y39" i="2"/>
  <c r="D39" i="2"/>
  <c r="W39" i="2" s="1"/>
  <c r="CA38" i="2"/>
  <c r="BX38" i="2"/>
  <c r="BO38" i="2"/>
  <c r="BN38" i="2"/>
  <c r="Y38" i="2"/>
  <c r="BT38" i="2" s="1"/>
  <c r="D38" i="2"/>
  <c r="W38" i="2" s="1"/>
  <c r="CA9" i="2"/>
  <c r="BX9" i="2"/>
  <c r="BO9" i="2"/>
  <c r="BN9" i="2"/>
  <c r="Y9" i="2"/>
  <c r="D9" i="2"/>
  <c r="W9" i="2" s="1"/>
  <c r="CA52" i="2"/>
  <c r="BX52" i="2"/>
  <c r="BO52" i="2"/>
  <c r="BN52" i="2"/>
  <c r="Y52" i="2"/>
  <c r="BT52" i="2" s="1"/>
  <c r="D52" i="2"/>
  <c r="W52" i="2" s="1"/>
  <c r="BX48" i="2"/>
  <c r="BO48" i="2"/>
  <c r="BN48" i="2"/>
  <c r="Y48" i="2"/>
  <c r="BT48" i="2" s="1"/>
  <c r="D48" i="2"/>
  <c r="CA47" i="2"/>
  <c r="BX47" i="2"/>
  <c r="BO47" i="2"/>
  <c r="BN47" i="2"/>
  <c r="Y47" i="2"/>
  <c r="BT47" i="2" s="1"/>
  <c r="D47" i="2"/>
  <c r="W47" i="2" s="1"/>
  <c r="BX15" i="2"/>
  <c r="BO15" i="2"/>
  <c r="BN15" i="2"/>
  <c r="Y15" i="2"/>
  <c r="D15" i="2"/>
  <c r="W15" i="2" s="1"/>
  <c r="CA7" i="2"/>
  <c r="BX7" i="2"/>
  <c r="BO7" i="2"/>
  <c r="BN7" i="2"/>
  <c r="Y7" i="2"/>
  <c r="BT7" i="2" s="1"/>
  <c r="D7" i="2"/>
  <c r="W7" i="2" s="1"/>
  <c r="CA55" i="2"/>
  <c r="BX55" i="2"/>
  <c r="BO55" i="2"/>
  <c r="BN55" i="2"/>
  <c r="Y55" i="2"/>
  <c r="D55" i="2"/>
  <c r="W55" i="2" s="1"/>
  <c r="CA51" i="2"/>
  <c r="BX51" i="2"/>
  <c r="BO51" i="2"/>
  <c r="BN51" i="2"/>
  <c r="Y51" i="2"/>
  <c r="BT51" i="2" s="1"/>
  <c r="D51" i="2"/>
  <c r="W51" i="2" s="1"/>
  <c r="CA43" i="2"/>
  <c r="BX43" i="2"/>
  <c r="BO43" i="2"/>
  <c r="BN43" i="2"/>
  <c r="Y43" i="2"/>
  <c r="D43" i="2"/>
  <c r="W43" i="2" s="1"/>
  <c r="CA77" i="2"/>
  <c r="BX77" i="2"/>
  <c r="BO77" i="2"/>
  <c r="BN77" i="2"/>
  <c r="Y77" i="2"/>
  <c r="BT77" i="2" s="1"/>
  <c r="D77" i="2"/>
  <c r="W77" i="2" s="1"/>
  <c r="CA54" i="2"/>
  <c r="BX54" i="2"/>
  <c r="BO54" i="2"/>
  <c r="BN54" i="2"/>
  <c r="Y54" i="2"/>
  <c r="BT54" i="2" s="1"/>
  <c r="D54" i="2"/>
  <c r="W54" i="2" s="1"/>
  <c r="CA65" i="2"/>
  <c r="BX65" i="2"/>
  <c r="BO65" i="2"/>
  <c r="BN65" i="2"/>
  <c r="Y65" i="2"/>
  <c r="BT65" i="2" s="1"/>
  <c r="D65" i="2"/>
  <c r="W65" i="2" s="1"/>
  <c r="CA60" i="2"/>
  <c r="BX60" i="2"/>
  <c r="BO60" i="2"/>
  <c r="BN60" i="2"/>
  <c r="Y60" i="2"/>
  <c r="BT60" i="2" s="1"/>
  <c r="D60" i="2"/>
  <c r="W60" i="2" s="1"/>
  <c r="CA40" i="2"/>
  <c r="BX40" i="2"/>
  <c r="BO40" i="2"/>
  <c r="BN40" i="2"/>
  <c r="Y40" i="2"/>
  <c r="BT40" i="2" s="1"/>
  <c r="D40" i="2"/>
  <c r="W40" i="2" s="1"/>
  <c r="CA53" i="2"/>
  <c r="BX53" i="2"/>
  <c r="BO53" i="2"/>
  <c r="BN53" i="2"/>
  <c r="Y53" i="2"/>
  <c r="BT53" i="2" s="1"/>
  <c r="D53" i="2"/>
  <c r="W53" i="2" s="1"/>
  <c r="BX105" i="2"/>
  <c r="BO105" i="2"/>
  <c r="BN105" i="2"/>
  <c r="Y105" i="2"/>
  <c r="BT105" i="2" s="1"/>
  <c r="D105" i="2"/>
  <c r="BZ105" i="2" s="1"/>
  <c r="BX150" i="2"/>
  <c r="BO150" i="2"/>
  <c r="BN150" i="2"/>
  <c r="Y150" i="2"/>
  <c r="BT150" i="2" s="1"/>
  <c r="D150" i="2"/>
  <c r="W150" i="2" s="1"/>
  <c r="BX119" i="2"/>
  <c r="BO119" i="2"/>
  <c r="BN119" i="2"/>
  <c r="Y119" i="2"/>
  <c r="BT119" i="2" s="1"/>
  <c r="D119" i="2"/>
  <c r="BZ119" i="2" s="1"/>
  <c r="BX112" i="2"/>
  <c r="BO112" i="2"/>
  <c r="BN112" i="2"/>
  <c r="Y112" i="2"/>
  <c r="BT112" i="2" s="1"/>
  <c r="D112" i="2"/>
  <c r="W112" i="2" s="1"/>
  <c r="BX148" i="2"/>
  <c r="BO148" i="2"/>
  <c r="BN148" i="2"/>
  <c r="Y148" i="2"/>
  <c r="BT148" i="2" s="1"/>
  <c r="D148" i="2"/>
  <c r="BZ148" i="2" s="1"/>
  <c r="BX144" i="2"/>
  <c r="BO144" i="2"/>
  <c r="BN144" i="2"/>
  <c r="Y144" i="2"/>
  <c r="BT144" i="2" s="1"/>
  <c r="D144" i="2"/>
  <c r="W144" i="2" s="1"/>
  <c r="BX136" i="2"/>
  <c r="BO136" i="2"/>
  <c r="BN136" i="2"/>
  <c r="Y136" i="2"/>
  <c r="BT136" i="2" s="1"/>
  <c r="D136" i="2"/>
  <c r="BX145" i="2"/>
  <c r="BO145" i="2"/>
  <c r="BN145" i="2"/>
  <c r="Y145" i="2"/>
  <c r="BT145" i="2" s="1"/>
  <c r="D145" i="2"/>
  <c r="W145" i="2" s="1"/>
  <c r="CA149" i="2"/>
  <c r="BX149" i="2"/>
  <c r="BO149" i="2"/>
  <c r="BN149" i="2"/>
  <c r="Y149" i="2"/>
  <c r="D149" i="2"/>
  <c r="W149" i="2" s="1"/>
  <c r="BX151" i="2"/>
  <c r="BO151" i="2"/>
  <c r="BN151" i="2"/>
  <c r="Y151" i="2"/>
  <c r="BT151" i="2" s="1"/>
  <c r="D151" i="2"/>
  <c r="W151" i="2" s="1"/>
  <c r="CA102" i="2"/>
  <c r="BX102" i="2"/>
  <c r="BO102" i="2"/>
  <c r="BN102" i="2"/>
  <c r="Y102" i="2"/>
  <c r="BT102" i="2" s="1"/>
  <c r="D102" i="2"/>
  <c r="CA117" i="2"/>
  <c r="BX117" i="2"/>
  <c r="BO117" i="2"/>
  <c r="BN117" i="2"/>
  <c r="Y117" i="2"/>
  <c r="BT117" i="2" s="1"/>
  <c r="D117" i="2"/>
  <c r="W117" i="2" s="1"/>
  <c r="CA106" i="2"/>
  <c r="BX106" i="2"/>
  <c r="BO106" i="2"/>
  <c r="BN106" i="2"/>
  <c r="Y106" i="2"/>
  <c r="BT106" i="2" s="1"/>
  <c r="D106" i="2"/>
  <c r="CA83" i="2"/>
  <c r="BX83" i="2"/>
  <c r="BO83" i="2"/>
  <c r="BN83" i="2"/>
  <c r="Y83" i="2"/>
  <c r="BT83" i="2" s="1"/>
  <c r="D83" i="2"/>
  <c r="W83" i="2" s="1"/>
  <c r="CA70" i="2"/>
  <c r="BX70" i="2"/>
  <c r="BO70" i="2"/>
  <c r="BN70" i="2"/>
  <c r="AO70" i="2"/>
  <c r="Y70" i="2"/>
  <c r="BT70" i="2" s="1"/>
  <c r="D70" i="2"/>
  <c r="W70" i="2" s="1"/>
  <c r="CA95" i="2"/>
  <c r="BX95" i="2"/>
  <c r="BO95" i="2"/>
  <c r="BN95" i="2"/>
  <c r="Y95" i="2"/>
  <c r="BT95" i="2" s="1"/>
  <c r="D95" i="2"/>
  <c r="W95" i="2" s="1"/>
  <c r="CA100" i="2"/>
  <c r="BX100" i="2"/>
  <c r="BO100" i="2"/>
  <c r="BN100" i="2"/>
  <c r="AO100" i="2"/>
  <c r="Y100" i="2"/>
  <c r="BT100" i="2" s="1"/>
  <c r="D100" i="2"/>
  <c r="BZ100" i="2" s="1"/>
  <c r="CA96" i="2"/>
  <c r="BX96" i="2"/>
  <c r="BO96" i="2"/>
  <c r="BN96" i="2"/>
  <c r="Y96" i="2"/>
  <c r="BT96" i="2" s="1"/>
  <c r="D96" i="2"/>
  <c r="W96" i="2" s="1"/>
  <c r="CA114" i="2"/>
  <c r="BX114" i="2"/>
  <c r="BO114" i="2"/>
  <c r="BN114" i="2"/>
  <c r="AO114" i="2"/>
  <c r="Y114" i="2"/>
  <c r="BT114" i="2" s="1"/>
  <c r="D114" i="2"/>
  <c r="W114" i="2" s="1"/>
  <c r="CA138" i="2"/>
  <c r="BX138" i="2"/>
  <c r="BO138" i="2"/>
  <c r="BN138" i="2"/>
  <c r="AO138" i="2"/>
  <c r="Y138" i="2"/>
  <c r="BT138" i="2" s="1"/>
  <c r="D138" i="2"/>
  <c r="BZ138" i="2" s="1"/>
  <c r="BX113" i="2"/>
  <c r="BO113" i="2"/>
  <c r="BN113" i="2"/>
  <c r="AO113" i="2"/>
  <c r="Y113" i="2"/>
  <c r="BT113" i="2" s="1"/>
  <c r="D113" i="2"/>
  <c r="CA129" i="2"/>
  <c r="BX129" i="2"/>
  <c r="BO129" i="2"/>
  <c r="BN129" i="2"/>
  <c r="AO129" i="2"/>
  <c r="Y129" i="2"/>
  <c r="BT129" i="2" s="1"/>
  <c r="D129" i="2"/>
  <c r="W129" i="2" s="1"/>
  <c r="CA90" i="2"/>
  <c r="BX90" i="2"/>
  <c r="BO90" i="2"/>
  <c r="BN90" i="2"/>
  <c r="AO90" i="2"/>
  <c r="Y90" i="2"/>
  <c r="BT90" i="2" s="1"/>
  <c r="D90" i="2"/>
  <c r="CA82" i="2"/>
  <c r="BX82" i="2"/>
  <c r="BO82" i="2"/>
  <c r="BN82" i="2"/>
  <c r="AO82" i="2"/>
  <c r="Y82" i="2"/>
  <c r="BT82" i="2" s="1"/>
  <c r="D82" i="2"/>
  <c r="W82" i="2" s="1"/>
  <c r="CA111" i="2"/>
  <c r="BX111" i="2"/>
  <c r="BO111" i="2"/>
  <c r="BN111" i="2"/>
  <c r="Y111" i="2"/>
  <c r="D111" i="2"/>
  <c r="W111" i="2" s="1"/>
  <c r="CA69" i="2"/>
  <c r="BX69" i="2"/>
  <c r="BO69" i="2"/>
  <c r="BN69" i="2"/>
  <c r="Y69" i="2"/>
  <c r="BT69" i="2" s="1"/>
  <c r="D69" i="2"/>
  <c r="W69" i="2" s="1"/>
  <c r="CA61" i="2"/>
  <c r="BX61" i="2"/>
  <c r="BO61" i="2"/>
  <c r="BN61" i="2"/>
  <c r="AO61" i="2"/>
  <c r="Y61" i="2"/>
  <c r="BT61" i="2" s="1"/>
  <c r="D61" i="2"/>
  <c r="CA81" i="2"/>
  <c r="BX81" i="2"/>
  <c r="BO81" i="2"/>
  <c r="BN81" i="2"/>
  <c r="Y81" i="2"/>
  <c r="BT81" i="2" s="1"/>
  <c r="D81" i="2"/>
  <c r="W81" i="2" s="1"/>
  <c r="CA121" i="2"/>
  <c r="BX121" i="2"/>
  <c r="BO121" i="2"/>
  <c r="BN121" i="2"/>
  <c r="AO121" i="2"/>
  <c r="Y121" i="2"/>
  <c r="BT121" i="2" s="1"/>
  <c r="D121" i="2"/>
  <c r="W121" i="2" s="1"/>
  <c r="CA41" i="2"/>
  <c r="BX41" i="2"/>
  <c r="BO41" i="2"/>
  <c r="BN41" i="2"/>
  <c r="AO41" i="2"/>
  <c r="Y41" i="2"/>
  <c r="BT41" i="2" s="1"/>
  <c r="D41" i="2"/>
  <c r="BZ41" i="2" s="1"/>
  <c r="CA107" i="2"/>
  <c r="BX107" i="2"/>
  <c r="BO107" i="2"/>
  <c r="BN107" i="2"/>
  <c r="Y107" i="2"/>
  <c r="BT107" i="2" s="1"/>
  <c r="D107" i="2"/>
  <c r="CA35" i="2"/>
  <c r="BX35" i="2"/>
  <c r="BO35" i="2"/>
  <c r="BN35" i="2"/>
  <c r="AO35" i="2"/>
  <c r="Y35" i="2"/>
  <c r="BT35" i="2" s="1"/>
  <c r="D35" i="2"/>
  <c r="W35" i="2" s="1"/>
  <c r="CA118" i="2"/>
  <c r="BX118" i="2"/>
  <c r="BO118" i="2"/>
  <c r="BN118" i="2"/>
  <c r="AO118" i="2"/>
  <c r="Y118" i="2"/>
  <c r="BT118" i="2" s="1"/>
  <c r="D118" i="2"/>
  <c r="CA63" i="2"/>
  <c r="BX63" i="2"/>
  <c r="BO63" i="2"/>
  <c r="BN63" i="2"/>
  <c r="AO63" i="2"/>
  <c r="Y63" i="2"/>
  <c r="BT63" i="2" s="1"/>
  <c r="D63" i="2"/>
  <c r="W63" i="2" s="1"/>
  <c r="CA132" i="2"/>
  <c r="BX132" i="2"/>
  <c r="BO132" i="2"/>
  <c r="BN132" i="2"/>
  <c r="AO132" i="2"/>
  <c r="Y132" i="2"/>
  <c r="BT132" i="2" s="1"/>
  <c r="D132" i="2"/>
  <c r="CA99" i="2"/>
  <c r="BX99" i="2"/>
  <c r="BO99" i="2"/>
  <c r="BN99" i="2"/>
  <c r="AO99" i="2"/>
  <c r="Y99" i="2"/>
  <c r="BT99" i="2" s="1"/>
  <c r="D99" i="2"/>
  <c r="W99" i="2" s="1"/>
  <c r="CA84" i="2"/>
  <c r="BX84" i="2"/>
  <c r="BO84" i="2"/>
  <c r="BN84" i="2"/>
  <c r="AO84" i="2"/>
  <c r="Y84" i="2"/>
  <c r="BT84" i="2" s="1"/>
  <c r="D84" i="2"/>
  <c r="BZ84" i="2" s="1"/>
  <c r="CA80" i="2"/>
  <c r="BX80" i="2"/>
  <c r="BO80" i="2"/>
  <c r="BN80" i="2"/>
  <c r="AO80" i="2"/>
  <c r="Y80" i="2"/>
  <c r="BT80" i="2" s="1"/>
  <c r="D80" i="2"/>
  <c r="W80" i="2" s="1"/>
  <c r="CA78" i="2"/>
  <c r="BX78" i="2"/>
  <c r="BO78" i="2"/>
  <c r="BN78" i="2"/>
  <c r="Y78" i="2"/>
  <c r="D78" i="2"/>
  <c r="W78" i="2" s="1"/>
  <c r="CA123" i="2"/>
  <c r="BX123" i="2"/>
  <c r="BO123" i="2"/>
  <c r="BN123" i="2"/>
  <c r="AO123" i="2"/>
  <c r="Y123" i="2"/>
  <c r="BT123" i="2" s="1"/>
  <c r="D123" i="2"/>
  <c r="CA116" i="2"/>
  <c r="BX116" i="2"/>
  <c r="BO116" i="2"/>
  <c r="BN116" i="2"/>
  <c r="AO116" i="2"/>
  <c r="Y116" i="2"/>
  <c r="BT116" i="2" s="1"/>
  <c r="D116" i="2"/>
  <c r="W116" i="2" s="1"/>
  <c r="CA79" i="2"/>
  <c r="BX79" i="2"/>
  <c r="BO79" i="2"/>
  <c r="BN79" i="2"/>
  <c r="AO79" i="2"/>
  <c r="Y79" i="2"/>
  <c r="BT79" i="2" s="1"/>
  <c r="D79" i="2"/>
  <c r="CA75" i="2"/>
  <c r="BX75" i="2"/>
  <c r="BO75" i="2"/>
  <c r="BN75" i="2"/>
  <c r="Y75" i="2"/>
  <c r="BT75" i="2" s="1"/>
  <c r="D75" i="2"/>
  <c r="BX120" i="2"/>
  <c r="BO120" i="2"/>
  <c r="BN120" i="2"/>
  <c r="Y120" i="2"/>
  <c r="BT120" i="2" s="1"/>
  <c r="D120" i="2"/>
  <c r="W120" i="2" s="1"/>
  <c r="CA125" i="2"/>
  <c r="BX125" i="2"/>
  <c r="BO125" i="2"/>
  <c r="BN125" i="2"/>
  <c r="Y125" i="2"/>
  <c r="BT125" i="2" s="1"/>
  <c r="D125" i="2"/>
  <c r="W125" i="2" s="1"/>
  <c r="CA122" i="2"/>
  <c r="BX122" i="2"/>
  <c r="BO122" i="2"/>
  <c r="BN122" i="2"/>
  <c r="Y122" i="2"/>
  <c r="BT122" i="2" s="1"/>
  <c r="D122" i="2"/>
  <c r="W122" i="2" s="1"/>
  <c r="CA97" i="2"/>
  <c r="BX97" i="2"/>
  <c r="BO97" i="2"/>
  <c r="BN97" i="2"/>
  <c r="Y97" i="2"/>
  <c r="BT97" i="2" s="1"/>
  <c r="D97" i="2"/>
  <c r="W97" i="2" s="1"/>
  <c r="BX141" i="2"/>
  <c r="BO141" i="2"/>
  <c r="BN141" i="2"/>
  <c r="Y141" i="2"/>
  <c r="BT141" i="2" s="1"/>
  <c r="D141" i="2"/>
  <c r="W141" i="2" s="1"/>
  <c r="CA131" i="2"/>
  <c r="BX131" i="2"/>
  <c r="BO131" i="2"/>
  <c r="BN131" i="2"/>
  <c r="Y131" i="2"/>
  <c r="BT131" i="2" s="1"/>
  <c r="D131" i="2"/>
  <c r="BZ131" i="2" s="1"/>
  <c r="CA103" i="2"/>
  <c r="BX103" i="2"/>
  <c r="BO103" i="2"/>
  <c r="BN103" i="2"/>
  <c r="Y103" i="2"/>
  <c r="BT103" i="2" s="1"/>
  <c r="D103" i="2"/>
  <c r="W103" i="2" s="1"/>
  <c r="CA126" i="2"/>
  <c r="BX126" i="2"/>
  <c r="BO126" i="2"/>
  <c r="BN126" i="2"/>
  <c r="Y126" i="2"/>
  <c r="BT126" i="2" s="1"/>
  <c r="D126" i="2"/>
  <c r="W126" i="2" s="1"/>
  <c r="CA71" i="2"/>
  <c r="BX71" i="2"/>
  <c r="BO71" i="2"/>
  <c r="Y71" i="2"/>
  <c r="BT71" i="2" s="1"/>
  <c r="D71" i="2"/>
  <c r="W71" i="2" s="1"/>
  <c r="CA45" i="2"/>
  <c r="BX45" i="2"/>
  <c r="BO45" i="2"/>
  <c r="BN45" i="2"/>
  <c r="Y45" i="2"/>
  <c r="BT45" i="2" s="1"/>
  <c r="D45" i="2"/>
  <c r="W45" i="2" s="1"/>
  <c r="CA8" i="2"/>
  <c r="BX8" i="2"/>
  <c r="BO8" i="2"/>
  <c r="BN8" i="2"/>
  <c r="Y8" i="2"/>
  <c r="BT8" i="2" s="1"/>
  <c r="D8" i="2"/>
  <c r="W8" i="2" s="1"/>
  <c r="BX27" i="2"/>
  <c r="Y27" i="2"/>
  <c r="BT27" i="2" s="1"/>
  <c r="D27" i="2"/>
  <c r="W27" i="2" s="1"/>
  <c r="CA2" i="2"/>
  <c r="BX2" i="2"/>
  <c r="Y2" i="2"/>
  <c r="BT2" i="2" s="1"/>
  <c r="D2" i="2"/>
  <c r="W2" i="2" s="1"/>
  <c r="CA3" i="2"/>
  <c r="BX3" i="2"/>
  <c r="Y3" i="2"/>
  <c r="BT3" i="2" s="1"/>
  <c r="D3" i="2"/>
  <c r="W3" i="2" s="1"/>
  <c r="CA62" i="2"/>
  <c r="BX62" i="2"/>
  <c r="Y62" i="2"/>
  <c r="BT62" i="2" s="1"/>
  <c r="D62" i="2"/>
  <c r="W62" i="2" s="1"/>
  <c r="CA74" i="2"/>
  <c r="BX74" i="2"/>
  <c r="Y74" i="2"/>
  <c r="BT74" i="2" s="1"/>
  <c r="D74" i="2"/>
  <c r="W74" i="2" s="1"/>
  <c r="CA10" i="2"/>
  <c r="BX10" i="2"/>
  <c r="Y10" i="2"/>
  <c r="BT10" i="2" s="1"/>
  <c r="D10" i="2"/>
  <c r="W10" i="2" s="1"/>
  <c r="CA6" i="2"/>
  <c r="BX6" i="2"/>
  <c r="BO6" i="2"/>
  <c r="BN6" i="2"/>
  <c r="Y6" i="2"/>
  <c r="BT6" i="2" s="1"/>
  <c r="D6" i="2"/>
  <c r="W6" i="2" s="1"/>
  <c r="BX64" i="2"/>
  <c r="Y64" i="2"/>
  <c r="BT64" i="2" s="1"/>
  <c r="D64" i="2"/>
  <c r="W64" i="2" s="1"/>
  <c r="CA42" i="2"/>
  <c r="BX42" i="2"/>
  <c r="Y42" i="2"/>
  <c r="BT42" i="2" s="1"/>
  <c r="D42" i="2"/>
  <c r="W42" i="2" s="1"/>
  <c r="CA30" i="2"/>
  <c r="BX30" i="2"/>
  <c r="Y30" i="2"/>
  <c r="BT30" i="2" s="1"/>
  <c r="D30" i="2"/>
  <c r="W30" i="2" s="1"/>
  <c r="CA58" i="2"/>
  <c r="BX58" i="2"/>
  <c r="Y58" i="2"/>
  <c r="BT58" i="2" s="1"/>
  <c r="D58" i="2"/>
  <c r="W58" i="2" s="1"/>
  <c r="CA16" i="2"/>
  <c r="BX16" i="2"/>
  <c r="Y16" i="2"/>
  <c r="BT16" i="2" s="1"/>
  <c r="D16" i="2"/>
  <c r="W16" i="2" s="1"/>
  <c r="CA56" i="2"/>
  <c r="BX56" i="2"/>
  <c r="BO56" i="2"/>
  <c r="Y56" i="2"/>
  <c r="BT56" i="2" s="1"/>
  <c r="D56" i="2"/>
  <c r="W56" i="2" s="1"/>
  <c r="CA57" i="2"/>
  <c r="BX57" i="2"/>
  <c r="BO57" i="2"/>
  <c r="Y57" i="2"/>
  <c r="BT57" i="2" s="1"/>
  <c r="D57" i="2"/>
  <c r="W57" i="2" s="1"/>
  <c r="BX72" i="2"/>
  <c r="Y72" i="2"/>
  <c r="BT72" i="2" s="1"/>
  <c r="D72" i="2"/>
  <c r="W72" i="2" s="1"/>
  <c r="CA32" i="2"/>
  <c r="BX32" i="2"/>
  <c r="BO32" i="2"/>
  <c r="BN32" i="2"/>
  <c r="Y32" i="2"/>
  <c r="BT32" i="2" s="1"/>
  <c r="D32" i="2"/>
  <c r="W32" i="2" s="1"/>
  <c r="BU320" i="1"/>
  <c r="BL320" i="1"/>
  <c r="BK320" i="1"/>
  <c r="W320" i="1"/>
  <c r="BQ320" i="1" s="1"/>
  <c r="D320" i="1"/>
  <c r="BU538" i="1"/>
  <c r="BL538" i="1"/>
  <c r="BK538" i="1"/>
  <c r="W538" i="1"/>
  <c r="BQ538" i="1" s="1"/>
  <c r="D538" i="1"/>
  <c r="BU478" i="1"/>
  <c r="BL478" i="1"/>
  <c r="BK478" i="1"/>
  <c r="W478" i="1"/>
  <c r="BQ478" i="1" s="1"/>
  <c r="D478" i="1"/>
  <c r="BX503" i="1"/>
  <c r="BU503" i="1"/>
  <c r="BL503" i="1"/>
  <c r="BK503" i="1"/>
  <c r="W503" i="1"/>
  <c r="BQ503" i="1" s="1"/>
  <c r="D503" i="1"/>
  <c r="BX365" i="1"/>
  <c r="BU365" i="1"/>
  <c r="BL365" i="1"/>
  <c r="BK365" i="1"/>
  <c r="W365" i="1"/>
  <c r="D365" i="1"/>
  <c r="BU491" i="1"/>
  <c r="BL491" i="1"/>
  <c r="BK491" i="1"/>
  <c r="W491" i="1"/>
  <c r="BQ491" i="1" s="1"/>
  <c r="D491" i="1"/>
  <c r="BU502" i="1"/>
  <c r="BL502" i="1"/>
  <c r="BK502" i="1"/>
  <c r="W502" i="1"/>
  <c r="D502" i="1"/>
  <c r="BU498" i="1"/>
  <c r="BL498" i="1"/>
  <c r="BK498" i="1"/>
  <c r="W498" i="1"/>
  <c r="BQ498" i="1" s="1"/>
  <c r="D498" i="1"/>
  <c r="BU524" i="1"/>
  <c r="BL524" i="1"/>
  <c r="BK524" i="1"/>
  <c r="W524" i="1"/>
  <c r="D524" i="1"/>
  <c r="BX475" i="1"/>
  <c r="BU475" i="1"/>
  <c r="BL475" i="1"/>
  <c r="BK475" i="1"/>
  <c r="W475" i="1"/>
  <c r="BQ475" i="1" s="1"/>
  <c r="D475" i="1"/>
  <c r="BU530" i="1"/>
  <c r="BL530" i="1"/>
  <c r="BK530" i="1"/>
  <c r="W530" i="1"/>
  <c r="BQ530" i="1" s="1"/>
  <c r="D530" i="1"/>
  <c r="BW530" i="1" s="1"/>
  <c r="BU519" i="1"/>
  <c r="BL519" i="1"/>
  <c r="BK519" i="1"/>
  <c r="W519" i="1"/>
  <c r="BQ519" i="1" s="1"/>
  <c r="D519" i="1"/>
  <c r="BU511" i="1"/>
  <c r="BL511" i="1"/>
  <c r="BK511" i="1"/>
  <c r="W511" i="1"/>
  <c r="BQ511" i="1" s="1"/>
  <c r="D511" i="1"/>
  <c r="BW511" i="1" s="1"/>
  <c r="BX504" i="1"/>
  <c r="BU504" i="1"/>
  <c r="BL504" i="1"/>
  <c r="BK504" i="1"/>
  <c r="W504" i="1"/>
  <c r="BQ504" i="1" s="1"/>
  <c r="D504" i="1"/>
  <c r="BU497" i="1"/>
  <c r="BL497" i="1"/>
  <c r="BK497" i="1"/>
  <c r="W497" i="1"/>
  <c r="D497" i="1"/>
  <c r="BU512" i="1"/>
  <c r="BL512" i="1"/>
  <c r="BK512" i="1"/>
  <c r="W512" i="1"/>
  <c r="BQ512" i="1" s="1"/>
  <c r="D512" i="1"/>
  <c r="BX500" i="1"/>
  <c r="BU500" i="1"/>
  <c r="BL500" i="1"/>
  <c r="BK500" i="1"/>
  <c r="W500" i="1"/>
  <c r="BQ500" i="1" s="1"/>
  <c r="D500" i="1"/>
  <c r="BX474" i="1"/>
  <c r="BU474" i="1"/>
  <c r="BL474" i="1"/>
  <c r="BK474" i="1"/>
  <c r="W474" i="1"/>
  <c r="BQ474" i="1" s="1"/>
  <c r="D474" i="1"/>
  <c r="BX496" i="1"/>
  <c r="BU496" i="1"/>
  <c r="BL496" i="1"/>
  <c r="BK496" i="1"/>
  <c r="W496" i="1"/>
  <c r="BQ496" i="1" s="1"/>
  <c r="D496" i="1"/>
  <c r="BX191" i="1"/>
  <c r="BU191" i="1"/>
  <c r="BL191" i="1"/>
  <c r="BK191" i="1"/>
  <c r="W191" i="1"/>
  <c r="BQ191" i="1" s="1"/>
  <c r="D191" i="1"/>
  <c r="BU499" i="1"/>
  <c r="BL499" i="1"/>
  <c r="BK499" i="1"/>
  <c r="W499" i="1"/>
  <c r="D499" i="1"/>
  <c r="BX175" i="1"/>
  <c r="BU175" i="1"/>
  <c r="BL175" i="1"/>
  <c r="BK175" i="1"/>
  <c r="W175" i="1"/>
  <c r="BQ175" i="1" s="1"/>
  <c r="D175" i="1"/>
  <c r="BX321" i="1"/>
  <c r="BU321" i="1"/>
  <c r="BL321" i="1"/>
  <c r="BK321" i="1"/>
  <c r="W321" i="1"/>
  <c r="D321" i="1"/>
  <c r="BU420" i="1"/>
  <c r="BL420" i="1"/>
  <c r="BK420" i="1"/>
  <c r="W420" i="1"/>
  <c r="BQ420" i="1" s="1"/>
  <c r="D420" i="1"/>
  <c r="BX388" i="1"/>
  <c r="BU388" i="1"/>
  <c r="BL388" i="1"/>
  <c r="BK388" i="1"/>
  <c r="W388" i="1"/>
  <c r="BQ388" i="1" s="1"/>
  <c r="D388" i="1"/>
  <c r="BU477" i="1"/>
  <c r="BL477" i="1"/>
  <c r="BK477" i="1"/>
  <c r="W477" i="1"/>
  <c r="BQ477" i="1" s="1"/>
  <c r="D477" i="1"/>
  <c r="BX214" i="1"/>
  <c r="BU214" i="1"/>
  <c r="BL214" i="1"/>
  <c r="BK214" i="1"/>
  <c r="W214" i="1"/>
  <c r="D214" i="1"/>
  <c r="BU501" i="1"/>
  <c r="BL501" i="1"/>
  <c r="BK501" i="1"/>
  <c r="W501" i="1"/>
  <c r="BQ501" i="1" s="1"/>
  <c r="D501" i="1"/>
  <c r="BX366" i="1"/>
  <c r="BU366" i="1"/>
  <c r="BL366" i="1"/>
  <c r="BK366" i="1"/>
  <c r="W366" i="1"/>
  <c r="BQ366" i="1" s="1"/>
  <c r="D366" i="1"/>
  <c r="BX174" i="1"/>
  <c r="BU174" i="1"/>
  <c r="BL174" i="1"/>
  <c r="BK174" i="1"/>
  <c r="W174" i="1"/>
  <c r="BQ174" i="1" s="1"/>
  <c r="D174" i="1"/>
  <c r="BX319" i="1"/>
  <c r="BU319" i="1"/>
  <c r="BL319" i="1"/>
  <c r="BK319" i="1"/>
  <c r="W319" i="1"/>
  <c r="BQ319" i="1" s="1"/>
  <c r="D319" i="1"/>
  <c r="BU257" i="1"/>
  <c r="BL257" i="1"/>
  <c r="BK257" i="1"/>
  <c r="W257" i="1"/>
  <c r="BQ257" i="1" s="1"/>
  <c r="D257" i="1"/>
  <c r="BU360" i="1"/>
  <c r="BL360" i="1"/>
  <c r="BK360" i="1"/>
  <c r="W360" i="1"/>
  <c r="BQ360" i="1" s="1"/>
  <c r="D360" i="1"/>
  <c r="BU488" i="1"/>
  <c r="BL488" i="1"/>
  <c r="BK488" i="1"/>
  <c r="W488" i="1"/>
  <c r="BQ488" i="1" s="1"/>
  <c r="D488" i="1"/>
  <c r="BX351" i="1"/>
  <c r="BU351" i="1"/>
  <c r="BL351" i="1"/>
  <c r="BK351" i="1"/>
  <c r="W351" i="1"/>
  <c r="D351" i="1"/>
  <c r="BU382" i="1"/>
  <c r="BL382" i="1"/>
  <c r="BK382" i="1"/>
  <c r="W382" i="1"/>
  <c r="BQ382" i="1" s="1"/>
  <c r="D382" i="1"/>
  <c r="BX381" i="1"/>
  <c r="BU381" i="1"/>
  <c r="BL381" i="1"/>
  <c r="BK381" i="1"/>
  <c r="W381" i="1"/>
  <c r="BQ381" i="1" s="1"/>
  <c r="D381" i="1"/>
  <c r="BU317" i="1"/>
  <c r="BL317" i="1"/>
  <c r="BK317" i="1"/>
  <c r="W317" i="1"/>
  <c r="BQ317" i="1" s="1"/>
  <c r="D317" i="1"/>
  <c r="BX303" i="1"/>
  <c r="BU303" i="1"/>
  <c r="BL303" i="1"/>
  <c r="BK303" i="1"/>
  <c r="W303" i="1"/>
  <c r="D303" i="1"/>
  <c r="BU398" i="1"/>
  <c r="BL398" i="1"/>
  <c r="BK398" i="1"/>
  <c r="W398" i="1"/>
  <c r="BQ398" i="1" s="1"/>
  <c r="D398" i="1"/>
  <c r="BU493" i="1"/>
  <c r="BL493" i="1"/>
  <c r="BK493" i="1"/>
  <c r="W493" i="1"/>
  <c r="D493" i="1"/>
  <c r="BX304" i="1"/>
  <c r="BU304" i="1"/>
  <c r="BL304" i="1"/>
  <c r="BK304" i="1"/>
  <c r="W304" i="1"/>
  <c r="BQ304" i="1" s="1"/>
  <c r="D304" i="1"/>
  <c r="BU522" i="1"/>
  <c r="BL522" i="1"/>
  <c r="BK522" i="1"/>
  <c r="W522" i="1"/>
  <c r="BQ522" i="1" s="1"/>
  <c r="D522" i="1"/>
  <c r="BX352" i="1"/>
  <c r="BU352" i="1"/>
  <c r="BL352" i="1"/>
  <c r="BK352" i="1"/>
  <c r="W352" i="1"/>
  <c r="BQ352" i="1" s="1"/>
  <c r="D352" i="1"/>
  <c r="BX444" i="1"/>
  <c r="BU444" i="1"/>
  <c r="BL444" i="1"/>
  <c r="BK444" i="1"/>
  <c r="W444" i="1"/>
  <c r="BQ444" i="1" s="1"/>
  <c r="D444" i="1"/>
  <c r="BU412" i="1"/>
  <c r="BL412" i="1"/>
  <c r="BK412" i="1"/>
  <c r="W412" i="1"/>
  <c r="BQ412" i="1" s="1"/>
  <c r="D412" i="1"/>
  <c r="BX494" i="1"/>
  <c r="BU494" i="1"/>
  <c r="BL494" i="1"/>
  <c r="BK494" i="1"/>
  <c r="W494" i="1"/>
  <c r="D494" i="1"/>
  <c r="BX277" i="1"/>
  <c r="BU277" i="1"/>
  <c r="BL277" i="1"/>
  <c r="BK277" i="1"/>
  <c r="W277" i="1"/>
  <c r="BQ277" i="1" s="1"/>
  <c r="D277" i="1"/>
  <c r="BX482" i="1"/>
  <c r="BU482" i="1"/>
  <c r="BL482" i="1"/>
  <c r="BK482" i="1"/>
  <c r="W482" i="1"/>
  <c r="D482" i="1"/>
  <c r="BX248" i="1"/>
  <c r="BU248" i="1"/>
  <c r="BL248" i="1"/>
  <c r="BK248" i="1"/>
  <c r="W248" i="1"/>
  <c r="BQ248" i="1" s="1"/>
  <c r="D248" i="1"/>
  <c r="BX483" i="1"/>
  <c r="BU483" i="1"/>
  <c r="BL483" i="1"/>
  <c r="BK483" i="1"/>
  <c r="W483" i="1"/>
  <c r="D483" i="1"/>
  <c r="BX287" i="1"/>
  <c r="BU287" i="1"/>
  <c r="BL287" i="1"/>
  <c r="BK287" i="1"/>
  <c r="W287" i="1"/>
  <c r="BQ287" i="1" s="1"/>
  <c r="D287" i="1"/>
  <c r="BU485" i="1"/>
  <c r="BL485" i="1"/>
  <c r="BK485" i="1"/>
  <c r="W485" i="1"/>
  <c r="BQ485" i="1" s="1"/>
  <c r="D485" i="1"/>
  <c r="BW485" i="1" s="1"/>
  <c r="BU492" i="1"/>
  <c r="BL492" i="1"/>
  <c r="BK492" i="1"/>
  <c r="W492" i="1"/>
  <c r="BQ492" i="1" s="1"/>
  <c r="D492" i="1"/>
  <c r="BX463" i="1"/>
  <c r="BU463" i="1"/>
  <c r="BL463" i="1"/>
  <c r="BK463" i="1"/>
  <c r="W463" i="1"/>
  <c r="D463" i="1"/>
  <c r="BX247" i="1"/>
  <c r="BU247" i="1"/>
  <c r="BL247" i="1"/>
  <c r="BK247" i="1"/>
  <c r="W247" i="1"/>
  <c r="BQ247" i="1" s="1"/>
  <c r="D247" i="1"/>
  <c r="BU531" i="1"/>
  <c r="BL531" i="1"/>
  <c r="BK531" i="1"/>
  <c r="W531" i="1"/>
  <c r="BQ531" i="1" s="1"/>
  <c r="D531" i="1"/>
  <c r="BW531" i="1" s="1"/>
  <c r="BX470" i="1"/>
  <c r="BU470" i="1"/>
  <c r="BL470" i="1"/>
  <c r="W470" i="1"/>
  <c r="BQ470" i="1" s="1"/>
  <c r="D470" i="1"/>
  <c r="BX369" i="1"/>
  <c r="BU369" i="1"/>
  <c r="BL369" i="1"/>
  <c r="BK369" i="1"/>
  <c r="W369" i="1"/>
  <c r="D369" i="1"/>
  <c r="BX297" i="1"/>
  <c r="BU297" i="1"/>
  <c r="BL297" i="1"/>
  <c r="BK297" i="1"/>
  <c r="W297" i="1"/>
  <c r="BQ297" i="1" s="1"/>
  <c r="D297" i="1"/>
  <c r="BU510" i="1"/>
  <c r="BL510" i="1"/>
  <c r="BK510" i="1"/>
  <c r="W510" i="1"/>
  <c r="BQ510" i="1" s="1"/>
  <c r="D510" i="1"/>
  <c r="BW510" i="1" s="1"/>
  <c r="BX514" i="1"/>
  <c r="BU514" i="1"/>
  <c r="BL514" i="1"/>
  <c r="BK514" i="1"/>
  <c r="W514" i="1"/>
  <c r="BQ514" i="1" s="1"/>
  <c r="D514" i="1"/>
  <c r="BU509" i="1"/>
  <c r="BL509" i="1"/>
  <c r="BK509" i="1"/>
  <c r="W509" i="1"/>
  <c r="D509" i="1"/>
  <c r="BX486" i="1"/>
  <c r="BU486" i="1"/>
  <c r="BL486" i="1"/>
  <c r="BK486" i="1"/>
  <c r="W486" i="1"/>
  <c r="BQ486" i="1" s="1"/>
  <c r="D486" i="1"/>
  <c r="BX254" i="1"/>
  <c r="BU254" i="1"/>
  <c r="BL254" i="1"/>
  <c r="BK254" i="1"/>
  <c r="W254" i="1"/>
  <c r="D254" i="1"/>
  <c r="BX459" i="1"/>
  <c r="BU459" i="1"/>
  <c r="BL459" i="1"/>
  <c r="BK459" i="1"/>
  <c r="W459" i="1"/>
  <c r="BQ459" i="1" s="1"/>
  <c r="D459" i="1"/>
  <c r="BX539" i="1"/>
  <c r="BU539" i="1"/>
  <c r="BL539" i="1"/>
  <c r="BK539" i="1"/>
  <c r="W539" i="1"/>
  <c r="D539" i="1"/>
  <c r="BX379" i="1"/>
  <c r="BU379" i="1"/>
  <c r="BL379" i="1"/>
  <c r="BK379" i="1"/>
  <c r="W379" i="1"/>
  <c r="BQ379" i="1" s="1"/>
  <c r="D379" i="1"/>
  <c r="BU356" i="1"/>
  <c r="BL356" i="1"/>
  <c r="BK356" i="1"/>
  <c r="W356" i="1"/>
  <c r="BQ356" i="1" s="1"/>
  <c r="D356" i="1"/>
  <c r="BW356" i="1" s="1"/>
  <c r="BX343" i="1"/>
  <c r="BU343" i="1"/>
  <c r="BL343" i="1"/>
  <c r="BK343" i="1"/>
  <c r="W343" i="1"/>
  <c r="BQ343" i="1" s="1"/>
  <c r="D343" i="1"/>
  <c r="BX508" i="1"/>
  <c r="BU508" i="1"/>
  <c r="BL508" i="1"/>
  <c r="BK508" i="1"/>
  <c r="W508" i="1"/>
  <c r="BQ508" i="1" s="1"/>
  <c r="D508" i="1"/>
  <c r="BW508" i="1" s="1"/>
  <c r="BU378" i="1"/>
  <c r="BL378" i="1"/>
  <c r="BK378" i="1"/>
  <c r="W378" i="1"/>
  <c r="BQ378" i="1" s="1"/>
  <c r="D378" i="1"/>
  <c r="BX241" i="1"/>
  <c r="BU241" i="1"/>
  <c r="BL241" i="1"/>
  <c r="BK241" i="1"/>
  <c r="W241" i="1"/>
  <c r="D241" i="1"/>
  <c r="BX139" i="1"/>
  <c r="BU139" i="1"/>
  <c r="BL139" i="1"/>
  <c r="BK139" i="1"/>
  <c r="W139" i="1"/>
  <c r="BQ139" i="1" s="1"/>
  <c r="D139" i="1"/>
  <c r="BX322" i="1"/>
  <c r="BU322" i="1"/>
  <c r="BL322" i="1"/>
  <c r="BK322" i="1"/>
  <c r="W322" i="1"/>
  <c r="D322" i="1"/>
  <c r="BX421" i="1"/>
  <c r="BU421" i="1"/>
  <c r="BL421" i="1"/>
  <c r="BK421" i="1"/>
  <c r="W421" i="1"/>
  <c r="BQ421" i="1" s="1"/>
  <c r="D421" i="1"/>
  <c r="BX138" i="1"/>
  <c r="BU138" i="1"/>
  <c r="BL138" i="1"/>
  <c r="BK138" i="1"/>
  <c r="W138" i="1"/>
  <c r="D138" i="1"/>
  <c r="BX86" i="1"/>
  <c r="BU86" i="1"/>
  <c r="BL86" i="1"/>
  <c r="BK86" i="1"/>
  <c r="W86" i="1"/>
  <c r="BQ86" i="1" s="1"/>
  <c r="D86" i="1"/>
  <c r="BX178" i="1"/>
  <c r="BU178" i="1"/>
  <c r="BL178" i="1"/>
  <c r="BK178" i="1"/>
  <c r="W178" i="1"/>
  <c r="D178" i="1"/>
  <c r="BX386" i="1"/>
  <c r="BU386" i="1"/>
  <c r="BL386" i="1"/>
  <c r="BK386" i="1"/>
  <c r="W386" i="1"/>
  <c r="BQ386" i="1" s="1"/>
  <c r="D386" i="1"/>
  <c r="BX177" i="1"/>
  <c r="BU177" i="1"/>
  <c r="BL177" i="1"/>
  <c r="BK177" i="1"/>
  <c r="W177" i="1"/>
  <c r="D177" i="1"/>
  <c r="BX176" i="1"/>
  <c r="BU176" i="1"/>
  <c r="BL176" i="1"/>
  <c r="BK176" i="1"/>
  <c r="W176" i="1"/>
  <c r="BQ176" i="1" s="1"/>
  <c r="D176" i="1"/>
  <c r="BX323" i="1"/>
  <c r="BU323" i="1"/>
  <c r="BL323" i="1"/>
  <c r="BK323" i="1"/>
  <c r="W323" i="1"/>
  <c r="D323" i="1"/>
  <c r="BX535" i="1"/>
  <c r="BU535" i="1"/>
  <c r="BL535" i="1"/>
  <c r="BK535" i="1"/>
  <c r="W535" i="1"/>
  <c r="BQ535" i="1" s="1"/>
  <c r="D535" i="1"/>
  <c r="BX215" i="1"/>
  <c r="BU215" i="1"/>
  <c r="BL215" i="1"/>
  <c r="BK215" i="1"/>
  <c r="W215" i="1"/>
  <c r="D215" i="1"/>
  <c r="BX54" i="1"/>
  <c r="BU54" i="1"/>
  <c r="BL54" i="1"/>
  <c r="BK54" i="1"/>
  <c r="W54" i="1"/>
  <c r="BQ54" i="1" s="1"/>
  <c r="D54" i="1"/>
  <c r="BX217" i="1"/>
  <c r="BU217" i="1"/>
  <c r="BL217" i="1"/>
  <c r="BK217" i="1"/>
  <c r="W217" i="1"/>
  <c r="D217" i="1"/>
  <c r="BX127" i="1"/>
  <c r="BU127" i="1"/>
  <c r="BL127" i="1"/>
  <c r="BK127" i="1"/>
  <c r="W127" i="1"/>
  <c r="BQ127" i="1" s="1"/>
  <c r="D127" i="1"/>
  <c r="BX534" i="1"/>
  <c r="BU534" i="1"/>
  <c r="BL534" i="1"/>
  <c r="BK534" i="1"/>
  <c r="W534" i="1"/>
  <c r="D534" i="1"/>
  <c r="BX216" i="1"/>
  <c r="BU216" i="1"/>
  <c r="BL216" i="1"/>
  <c r="BK216" i="1"/>
  <c r="W216" i="1"/>
  <c r="BQ216" i="1" s="1"/>
  <c r="D216" i="1"/>
  <c r="BX192" i="1"/>
  <c r="BU192" i="1"/>
  <c r="BL192" i="1"/>
  <c r="BK192" i="1"/>
  <c r="W192" i="1"/>
  <c r="D192" i="1"/>
  <c r="BX479" i="1"/>
  <c r="BU479" i="1"/>
  <c r="BL479" i="1"/>
  <c r="BK479" i="1"/>
  <c r="W479" i="1"/>
  <c r="BQ479" i="1" s="1"/>
  <c r="D479" i="1"/>
  <c r="BX156" i="1"/>
  <c r="BU156" i="1"/>
  <c r="BL156" i="1"/>
  <c r="BK156" i="1"/>
  <c r="W156" i="1"/>
  <c r="D156" i="1"/>
  <c r="BX305" i="1"/>
  <c r="BU305" i="1"/>
  <c r="BL305" i="1"/>
  <c r="BK305" i="1"/>
  <c r="W305" i="1"/>
  <c r="BQ305" i="1" s="1"/>
  <c r="D305" i="1"/>
  <c r="BX395" i="1"/>
  <c r="BU395" i="1"/>
  <c r="BL395" i="1"/>
  <c r="BK395" i="1"/>
  <c r="W395" i="1"/>
  <c r="D395" i="1"/>
  <c r="BX452" i="1"/>
  <c r="BU452" i="1"/>
  <c r="BL452" i="1"/>
  <c r="BK452" i="1"/>
  <c r="W452" i="1"/>
  <c r="BQ452" i="1" s="1"/>
  <c r="D452" i="1"/>
  <c r="BX152" i="1"/>
  <c r="BU152" i="1"/>
  <c r="BL152" i="1"/>
  <c r="BK152" i="1"/>
  <c r="W152" i="1"/>
  <c r="D152" i="1"/>
  <c r="BX451" i="1"/>
  <c r="BU451" i="1"/>
  <c r="BL451" i="1"/>
  <c r="BK451" i="1"/>
  <c r="W451" i="1"/>
  <c r="BQ451" i="1" s="1"/>
  <c r="D451" i="1"/>
  <c r="BX489" i="1"/>
  <c r="BU489" i="1"/>
  <c r="BL489" i="1"/>
  <c r="BK489" i="1"/>
  <c r="W489" i="1"/>
  <c r="D489" i="1"/>
  <c r="BX119" i="1"/>
  <c r="BU119" i="1"/>
  <c r="BL119" i="1"/>
  <c r="BK119" i="1"/>
  <c r="W119" i="1"/>
  <c r="BQ119" i="1" s="1"/>
  <c r="D119" i="1"/>
  <c r="BX450" i="1"/>
  <c r="BU450" i="1"/>
  <c r="BL450" i="1"/>
  <c r="BK450" i="1"/>
  <c r="W450" i="1"/>
  <c r="D450" i="1"/>
  <c r="BX473" i="1"/>
  <c r="BU473" i="1"/>
  <c r="BL473" i="1"/>
  <c r="BK473" i="1"/>
  <c r="W473" i="1"/>
  <c r="BQ473" i="1" s="1"/>
  <c r="D473" i="1"/>
  <c r="BX118" i="1"/>
  <c r="BU118" i="1"/>
  <c r="BL118" i="1"/>
  <c r="BK118" i="1"/>
  <c r="W118" i="1"/>
  <c r="D118" i="1"/>
  <c r="BX445" i="1"/>
  <c r="BU445" i="1"/>
  <c r="BL445" i="1"/>
  <c r="BK445" i="1"/>
  <c r="W445" i="1"/>
  <c r="BQ445" i="1" s="1"/>
  <c r="D445" i="1"/>
  <c r="BX318" i="1"/>
  <c r="BU318" i="1"/>
  <c r="BL318" i="1"/>
  <c r="BK318" i="1"/>
  <c r="W318" i="1"/>
  <c r="D318" i="1"/>
  <c r="BX135" i="1"/>
  <c r="BU135" i="1"/>
  <c r="BL135" i="1"/>
  <c r="BK135" i="1"/>
  <c r="W135" i="1"/>
  <c r="BQ135" i="1" s="1"/>
  <c r="D135" i="1"/>
  <c r="BX396" i="1"/>
  <c r="BU396" i="1"/>
  <c r="BL396" i="1"/>
  <c r="BK396" i="1"/>
  <c r="W396" i="1"/>
  <c r="D396" i="1"/>
  <c r="BX307" i="1"/>
  <c r="BU307" i="1"/>
  <c r="BL307" i="1"/>
  <c r="BK307" i="1"/>
  <c r="W307" i="1"/>
  <c r="BQ307" i="1" s="1"/>
  <c r="D307" i="1"/>
  <c r="BX96" i="1"/>
  <c r="BU96" i="1"/>
  <c r="BL96" i="1"/>
  <c r="BK96" i="1"/>
  <c r="W96" i="1"/>
  <c r="D96" i="1"/>
  <c r="BX290" i="1"/>
  <c r="BU290" i="1"/>
  <c r="BL290" i="1"/>
  <c r="BK290" i="1"/>
  <c r="W290" i="1"/>
  <c r="BQ290" i="1" s="1"/>
  <c r="D290" i="1"/>
  <c r="BX449" i="1"/>
  <c r="BU449" i="1"/>
  <c r="BL449" i="1"/>
  <c r="BK449" i="1"/>
  <c r="W449" i="1"/>
  <c r="D449" i="1"/>
  <c r="BX134" i="1"/>
  <c r="BU134" i="1"/>
  <c r="BL134" i="1"/>
  <c r="BK134" i="1"/>
  <c r="W134" i="1"/>
  <c r="BQ134" i="1" s="1"/>
  <c r="D134" i="1"/>
  <c r="BX414" i="1"/>
  <c r="BU414" i="1"/>
  <c r="BL414" i="1"/>
  <c r="BK414" i="1"/>
  <c r="W414" i="1"/>
  <c r="D414" i="1"/>
  <c r="BX306" i="1"/>
  <c r="BU306" i="1"/>
  <c r="BL306" i="1"/>
  <c r="BK306" i="1"/>
  <c r="W306" i="1"/>
  <c r="BQ306" i="1" s="1"/>
  <c r="D306" i="1"/>
  <c r="BX38" i="1"/>
  <c r="BU38" i="1"/>
  <c r="BL38" i="1"/>
  <c r="BK38" i="1"/>
  <c r="W38" i="1"/>
  <c r="D38" i="1"/>
  <c r="BX370" i="1"/>
  <c r="BU370" i="1"/>
  <c r="BL370" i="1"/>
  <c r="BK370" i="1"/>
  <c r="W370" i="1"/>
  <c r="BQ370" i="1" s="1"/>
  <c r="D370" i="1"/>
  <c r="BX24" i="1"/>
  <c r="BU24" i="1"/>
  <c r="BL24" i="1"/>
  <c r="BK24" i="1"/>
  <c r="W24" i="1"/>
  <c r="D24" i="1"/>
  <c r="BX461" i="1"/>
  <c r="BU461" i="1"/>
  <c r="BL461" i="1"/>
  <c r="BK461" i="1"/>
  <c r="W461" i="1"/>
  <c r="BQ461" i="1" s="1"/>
  <c r="D461" i="1"/>
  <c r="BX21" i="1"/>
  <c r="BU21" i="1"/>
  <c r="BL21" i="1"/>
  <c r="BK21" i="1"/>
  <c r="W21" i="1"/>
  <c r="D21" i="1"/>
  <c r="BX460" i="1"/>
  <c r="BU460" i="1"/>
  <c r="BL460" i="1"/>
  <c r="BK460" i="1"/>
  <c r="W460" i="1"/>
  <c r="BQ460" i="1" s="1"/>
  <c r="D460" i="1"/>
  <c r="BX37" i="1"/>
  <c r="BU37" i="1"/>
  <c r="BL37" i="1"/>
  <c r="BK37" i="1"/>
  <c r="W37" i="1"/>
  <c r="D37" i="1"/>
  <c r="BX389" i="1"/>
  <c r="BU389" i="1"/>
  <c r="BL389" i="1"/>
  <c r="BK389" i="1"/>
  <c r="W389" i="1"/>
  <c r="BQ389" i="1" s="1"/>
  <c r="D389" i="1"/>
  <c r="BX88" i="1"/>
  <c r="BU88" i="1"/>
  <c r="BL88" i="1"/>
  <c r="BK88" i="1"/>
  <c r="W88" i="1"/>
  <c r="D88" i="1"/>
  <c r="BX298" i="1"/>
  <c r="BU298" i="1"/>
  <c r="BL298" i="1"/>
  <c r="BK298" i="1"/>
  <c r="W298" i="1"/>
  <c r="BQ298" i="1" s="1"/>
  <c r="D298" i="1"/>
  <c r="BX409" i="1"/>
  <c r="BU409" i="1"/>
  <c r="BL409" i="1"/>
  <c r="BK409" i="1"/>
  <c r="W409" i="1"/>
  <c r="D409" i="1"/>
  <c r="BX405" i="1"/>
  <c r="BU405" i="1"/>
  <c r="BL405" i="1"/>
  <c r="BK405" i="1"/>
  <c r="W405" i="1"/>
  <c r="BQ405" i="1" s="1"/>
  <c r="D405" i="1"/>
  <c r="BX46" i="1"/>
  <c r="BU46" i="1"/>
  <c r="BL46" i="1"/>
  <c r="BK46" i="1"/>
  <c r="W46" i="1"/>
  <c r="D46" i="1"/>
  <c r="BX404" i="1"/>
  <c r="BU404" i="1"/>
  <c r="BL404" i="1"/>
  <c r="BK404" i="1"/>
  <c r="W404" i="1"/>
  <c r="BQ404" i="1" s="1"/>
  <c r="D404" i="1"/>
  <c r="BX471" i="1"/>
  <c r="BU471" i="1"/>
  <c r="BL471" i="1"/>
  <c r="BK471" i="1"/>
  <c r="W471" i="1"/>
  <c r="D471" i="1"/>
  <c r="BX128" i="1"/>
  <c r="BU128" i="1"/>
  <c r="BL128" i="1"/>
  <c r="BK128" i="1"/>
  <c r="W128" i="1"/>
  <c r="BQ128" i="1" s="1"/>
  <c r="D128" i="1"/>
  <c r="BX433" i="1"/>
  <c r="BU433" i="1"/>
  <c r="BL433" i="1"/>
  <c r="BK433" i="1"/>
  <c r="W433" i="1"/>
  <c r="D433" i="1"/>
  <c r="BX149" i="1"/>
  <c r="BU149" i="1"/>
  <c r="BL149" i="1"/>
  <c r="BK149" i="1"/>
  <c r="W149" i="1"/>
  <c r="BQ149" i="1" s="1"/>
  <c r="D149" i="1"/>
  <c r="BX278" i="1"/>
  <c r="BU278" i="1"/>
  <c r="BL278" i="1"/>
  <c r="BK278" i="1"/>
  <c r="W278" i="1"/>
  <c r="D278" i="1"/>
  <c r="BU422" i="1"/>
  <c r="BL422" i="1"/>
  <c r="BK422" i="1"/>
  <c r="W422" i="1"/>
  <c r="BQ422" i="1" s="1"/>
  <c r="D422" i="1"/>
  <c r="BW422" i="1" s="1"/>
  <c r="BX261" i="1"/>
  <c r="BU261" i="1"/>
  <c r="BL261" i="1"/>
  <c r="BK261" i="1"/>
  <c r="W261" i="1"/>
  <c r="BQ261" i="1" s="1"/>
  <c r="D261" i="1"/>
  <c r="BX242" i="1"/>
  <c r="BU242" i="1"/>
  <c r="BL242" i="1"/>
  <c r="BK242" i="1"/>
  <c r="W242" i="1"/>
  <c r="BQ242" i="1" s="1"/>
  <c r="D242" i="1"/>
  <c r="BW242" i="1" s="1"/>
  <c r="BX179" i="1"/>
  <c r="BU179" i="1"/>
  <c r="BL179" i="1"/>
  <c r="BK179" i="1"/>
  <c r="W179" i="1"/>
  <c r="BQ179" i="1" s="1"/>
  <c r="D179" i="1"/>
  <c r="BX423" i="1"/>
  <c r="BU423" i="1"/>
  <c r="BL423" i="1"/>
  <c r="BK423" i="1"/>
  <c r="W423" i="1"/>
  <c r="BQ423" i="1" s="1"/>
  <c r="D423" i="1"/>
  <c r="BW423" i="1" s="1"/>
  <c r="BX339" i="1"/>
  <c r="BU339" i="1"/>
  <c r="BL339" i="1"/>
  <c r="BK339" i="1"/>
  <c r="W339" i="1"/>
  <c r="BQ339" i="1" s="1"/>
  <c r="D339" i="1"/>
  <c r="BX55" i="1"/>
  <c r="BU55" i="1"/>
  <c r="BL55" i="1"/>
  <c r="BK55" i="1"/>
  <c r="W55" i="1"/>
  <c r="BQ55" i="1" s="1"/>
  <c r="D55" i="1"/>
  <c r="BW55" i="1" s="1"/>
  <c r="BX263" i="1"/>
  <c r="BU263" i="1"/>
  <c r="BL263" i="1"/>
  <c r="BK263" i="1"/>
  <c r="W263" i="1"/>
  <c r="BQ263" i="1" s="1"/>
  <c r="D263" i="1"/>
  <c r="BX57" i="1"/>
  <c r="BU57" i="1"/>
  <c r="BL57" i="1"/>
  <c r="BK57" i="1"/>
  <c r="W57" i="1"/>
  <c r="BQ57" i="1" s="1"/>
  <c r="D57" i="1"/>
  <c r="BW57" i="1" s="1"/>
  <c r="BX180" i="1"/>
  <c r="BU180" i="1"/>
  <c r="BL180" i="1"/>
  <c r="BK180" i="1"/>
  <c r="W180" i="1"/>
  <c r="BQ180" i="1" s="1"/>
  <c r="D180" i="1"/>
  <c r="BX56" i="1"/>
  <c r="BU56" i="1"/>
  <c r="BL56" i="1"/>
  <c r="BK56" i="1"/>
  <c r="W56" i="1"/>
  <c r="BQ56" i="1" s="1"/>
  <c r="D56" i="1"/>
  <c r="BW56" i="1" s="1"/>
  <c r="BX399" i="1"/>
  <c r="BU399" i="1"/>
  <c r="BL399" i="1"/>
  <c r="BK399" i="1"/>
  <c r="W399" i="1"/>
  <c r="BQ399" i="1" s="1"/>
  <c r="D399" i="1"/>
  <c r="BX262" i="1"/>
  <c r="BU262" i="1"/>
  <c r="BL262" i="1"/>
  <c r="BK262" i="1"/>
  <c r="W262" i="1"/>
  <c r="BQ262" i="1" s="1"/>
  <c r="D262" i="1"/>
  <c r="BW262" i="1" s="1"/>
  <c r="BX74" i="1"/>
  <c r="BU74" i="1"/>
  <c r="BL74" i="1"/>
  <c r="BK74" i="1"/>
  <c r="W74" i="1"/>
  <c r="BQ74" i="1" s="1"/>
  <c r="D74" i="1"/>
  <c r="BX324" i="1"/>
  <c r="BU324" i="1"/>
  <c r="BL324" i="1"/>
  <c r="BK324" i="1"/>
  <c r="W324" i="1"/>
  <c r="BQ324" i="1" s="1"/>
  <c r="D324" i="1"/>
  <c r="BW324" i="1" s="1"/>
  <c r="BX45" i="1"/>
  <c r="BU45" i="1"/>
  <c r="BL45" i="1"/>
  <c r="BK45" i="1"/>
  <c r="W45" i="1"/>
  <c r="BQ45" i="1" s="1"/>
  <c r="D45" i="1"/>
  <c r="BX219" i="1"/>
  <c r="BU219" i="1"/>
  <c r="BL219" i="1"/>
  <c r="BK219" i="1"/>
  <c r="W219" i="1"/>
  <c r="BQ219" i="1" s="1"/>
  <c r="D219" i="1"/>
  <c r="BW219" i="1" s="1"/>
  <c r="BX260" i="1"/>
  <c r="BU260" i="1"/>
  <c r="BL260" i="1"/>
  <c r="BK260" i="1"/>
  <c r="W260" i="1"/>
  <c r="BQ260" i="1" s="1"/>
  <c r="D260" i="1"/>
  <c r="BX264" i="1"/>
  <c r="BU264" i="1"/>
  <c r="BL264" i="1"/>
  <c r="BK264" i="1"/>
  <c r="W264" i="1"/>
  <c r="BQ264" i="1" s="1"/>
  <c r="D264" i="1"/>
  <c r="BW264" i="1" s="1"/>
  <c r="BX75" i="1"/>
  <c r="BU75" i="1"/>
  <c r="BL75" i="1"/>
  <c r="BK75" i="1"/>
  <c r="W75" i="1"/>
  <c r="BQ75" i="1" s="1"/>
  <c r="D75" i="1"/>
  <c r="BX225" i="1"/>
  <c r="BU225" i="1"/>
  <c r="BL225" i="1"/>
  <c r="BK225" i="1"/>
  <c r="W225" i="1"/>
  <c r="BQ225" i="1" s="1"/>
  <c r="D225" i="1"/>
  <c r="BW225" i="1" s="1"/>
  <c r="BX218" i="1"/>
  <c r="BU218" i="1"/>
  <c r="BL218" i="1"/>
  <c r="BK218" i="1"/>
  <c r="W218" i="1"/>
  <c r="BQ218" i="1" s="1"/>
  <c r="D218" i="1"/>
  <c r="BU308" i="1"/>
  <c r="BL308" i="1"/>
  <c r="BK308" i="1"/>
  <c r="W308" i="1"/>
  <c r="D308" i="1"/>
  <c r="BX170" i="1"/>
  <c r="BU170" i="1"/>
  <c r="BL170" i="1"/>
  <c r="BK170" i="1"/>
  <c r="W170" i="1"/>
  <c r="BQ170" i="1" s="1"/>
  <c r="D170" i="1"/>
  <c r="BU171" i="1"/>
  <c r="BL171" i="1"/>
  <c r="BK171" i="1"/>
  <c r="W171" i="1"/>
  <c r="BQ171" i="1" s="1"/>
  <c r="D171" i="1"/>
  <c r="BW171" i="1" s="1"/>
  <c r="BX72" i="1"/>
  <c r="BU72" i="1"/>
  <c r="BL72" i="1"/>
  <c r="BK72" i="1"/>
  <c r="W72" i="1"/>
  <c r="BQ72" i="1" s="1"/>
  <c r="D72" i="1"/>
  <c r="BX17" i="1"/>
  <c r="BU17" i="1"/>
  <c r="BL17" i="1"/>
  <c r="BK17" i="1"/>
  <c r="W17" i="1"/>
  <c r="BQ17" i="1" s="1"/>
  <c r="D17" i="1"/>
  <c r="BW17" i="1" s="1"/>
  <c r="BU362" i="1"/>
  <c r="BL362" i="1"/>
  <c r="BK362" i="1"/>
  <c r="W362" i="1"/>
  <c r="BQ362" i="1" s="1"/>
  <c r="D362" i="1"/>
  <c r="BU361" i="1"/>
  <c r="BL361" i="1"/>
  <c r="BK361" i="1"/>
  <c r="W361" i="1"/>
  <c r="BQ361" i="1" s="1"/>
  <c r="D361" i="1"/>
  <c r="BW361" i="1" s="1"/>
  <c r="BX238" i="1"/>
  <c r="BU238" i="1"/>
  <c r="BL238" i="1"/>
  <c r="BK238" i="1"/>
  <c r="W238" i="1"/>
  <c r="BQ238" i="1" s="1"/>
  <c r="D238" i="1"/>
  <c r="BX52" i="1"/>
  <c r="BU52" i="1"/>
  <c r="BL52" i="1"/>
  <c r="BK52" i="1"/>
  <c r="W52" i="1"/>
  <c r="BQ52" i="1" s="1"/>
  <c r="D52" i="1"/>
  <c r="BW52" i="1" s="1"/>
  <c r="BX259" i="1"/>
  <c r="BU259" i="1"/>
  <c r="BL259" i="1"/>
  <c r="BK259" i="1"/>
  <c r="W259" i="1"/>
  <c r="BQ259" i="1" s="1"/>
  <c r="D259" i="1"/>
  <c r="BX28" i="1"/>
  <c r="BU28" i="1"/>
  <c r="BL28" i="1"/>
  <c r="BK28" i="1"/>
  <c r="W28" i="1"/>
  <c r="BQ28" i="1" s="1"/>
  <c r="D28" i="1"/>
  <c r="BW28" i="1" s="1"/>
  <c r="BX390" i="1"/>
  <c r="BU390" i="1"/>
  <c r="BL390" i="1"/>
  <c r="BK390" i="1"/>
  <c r="W390" i="1"/>
  <c r="BQ390" i="1" s="1"/>
  <c r="D390" i="1"/>
  <c r="BX59" i="1"/>
  <c r="BU59" i="1"/>
  <c r="BL59" i="1"/>
  <c r="BK59" i="1"/>
  <c r="W59" i="1"/>
  <c r="BQ59" i="1" s="1"/>
  <c r="D59" i="1"/>
  <c r="BW59" i="1" s="1"/>
  <c r="BX372" i="1"/>
  <c r="BU372" i="1"/>
  <c r="BL372" i="1"/>
  <c r="BK372" i="1"/>
  <c r="W372" i="1"/>
  <c r="BQ372" i="1" s="1"/>
  <c r="D372" i="1"/>
  <c r="BX198" i="1"/>
  <c r="BU198" i="1"/>
  <c r="BL198" i="1"/>
  <c r="BK198" i="1"/>
  <c r="W198" i="1"/>
  <c r="BQ198" i="1" s="1"/>
  <c r="D198" i="1"/>
  <c r="BX47" i="1"/>
  <c r="BU47" i="1"/>
  <c r="BL47" i="1"/>
  <c r="BK47" i="1"/>
  <c r="W47" i="1"/>
  <c r="BQ47" i="1" s="1"/>
  <c r="D47" i="1"/>
  <c r="BU410" i="1"/>
  <c r="BL410" i="1"/>
  <c r="BK410" i="1"/>
  <c r="W410" i="1"/>
  <c r="D410" i="1"/>
  <c r="BX358" i="1"/>
  <c r="BU358" i="1"/>
  <c r="BL358" i="1"/>
  <c r="BK358" i="1"/>
  <c r="W358" i="1"/>
  <c r="BQ358" i="1" s="1"/>
  <c r="D358" i="1"/>
  <c r="BX92" i="1"/>
  <c r="BU92" i="1"/>
  <c r="BL92" i="1"/>
  <c r="BK92" i="1"/>
  <c r="W92" i="1"/>
  <c r="D92" i="1"/>
  <c r="BX371" i="1"/>
  <c r="BU371" i="1"/>
  <c r="BL371" i="1"/>
  <c r="BK371" i="1"/>
  <c r="W371" i="1"/>
  <c r="BQ371" i="1" s="1"/>
  <c r="D371" i="1"/>
  <c r="BX113" i="1"/>
  <c r="BU113" i="1"/>
  <c r="BL113" i="1"/>
  <c r="BK113" i="1"/>
  <c r="W113" i="1"/>
  <c r="D113" i="1"/>
  <c r="BX299" i="1"/>
  <c r="BU299" i="1"/>
  <c r="BL299" i="1"/>
  <c r="BK299" i="1"/>
  <c r="W299" i="1"/>
  <c r="BQ299" i="1" s="1"/>
  <c r="D299" i="1"/>
  <c r="BX197" i="1"/>
  <c r="BU197" i="1"/>
  <c r="BL197" i="1"/>
  <c r="BK197" i="1"/>
  <c r="W197" i="1"/>
  <c r="D197" i="1"/>
  <c r="BX434" i="1"/>
  <c r="BU434" i="1"/>
  <c r="BL434" i="1"/>
  <c r="BK434" i="1"/>
  <c r="W434" i="1"/>
  <c r="BQ434" i="1" s="1"/>
  <c r="D434" i="1"/>
  <c r="BX279" i="1"/>
  <c r="BU279" i="1"/>
  <c r="BL279" i="1"/>
  <c r="BK279" i="1"/>
  <c r="W279" i="1"/>
  <c r="D279" i="1"/>
  <c r="BX282" i="1"/>
  <c r="BU282" i="1"/>
  <c r="BL282" i="1"/>
  <c r="BK282" i="1"/>
  <c r="W282" i="1"/>
  <c r="BQ282" i="1" s="1"/>
  <c r="D282" i="1"/>
  <c r="BX89" i="1"/>
  <c r="BU89" i="1"/>
  <c r="BL89" i="1"/>
  <c r="BK89" i="1"/>
  <c r="W89" i="1"/>
  <c r="D89" i="1"/>
  <c r="BX40" i="1"/>
  <c r="BU40" i="1"/>
  <c r="BL40" i="1"/>
  <c r="BK40" i="1"/>
  <c r="W40" i="1"/>
  <c r="BQ40" i="1" s="1"/>
  <c r="D40" i="1"/>
  <c r="BX280" i="1"/>
  <c r="BU280" i="1"/>
  <c r="BL280" i="1"/>
  <c r="BK280" i="1"/>
  <c r="W280" i="1"/>
  <c r="D280" i="1"/>
  <c r="BX39" i="1"/>
  <c r="BU39" i="1"/>
  <c r="BL39" i="1"/>
  <c r="BK39" i="1"/>
  <c r="W39" i="1"/>
  <c r="BQ39" i="1" s="1"/>
  <c r="D39" i="1"/>
  <c r="BX281" i="1"/>
  <c r="BU281" i="1"/>
  <c r="BL281" i="1"/>
  <c r="BK281" i="1"/>
  <c r="W281" i="1"/>
  <c r="D281" i="1"/>
  <c r="BX77" i="1"/>
  <c r="BU77" i="1"/>
  <c r="BL77" i="1"/>
  <c r="BK77" i="1"/>
  <c r="W77" i="1"/>
  <c r="BQ77" i="1" s="1"/>
  <c r="D77" i="1"/>
  <c r="BX33" i="1"/>
  <c r="BU33" i="1"/>
  <c r="BL33" i="1"/>
  <c r="BK33" i="1"/>
  <c r="W33" i="1"/>
  <c r="BQ33" i="1" s="1"/>
  <c r="D33" i="1"/>
  <c r="BX104" i="1"/>
  <c r="BU104" i="1"/>
  <c r="BL104" i="1"/>
  <c r="BK104" i="1"/>
  <c r="W104" i="1"/>
  <c r="BQ104" i="1" s="1"/>
  <c r="D104" i="1"/>
  <c r="BX183" i="1"/>
  <c r="BU183" i="1"/>
  <c r="BL183" i="1"/>
  <c r="BK183" i="1"/>
  <c r="W183" i="1"/>
  <c r="BQ183" i="1" s="1"/>
  <c r="D183" i="1"/>
  <c r="BX220" i="1"/>
  <c r="BU220" i="1"/>
  <c r="BL220" i="1"/>
  <c r="BK220" i="1"/>
  <c r="W220" i="1"/>
  <c r="BQ220" i="1" s="1"/>
  <c r="D220" i="1"/>
  <c r="BX109" i="1"/>
  <c r="BU109" i="1"/>
  <c r="BL109" i="1"/>
  <c r="BK109" i="1"/>
  <c r="W109" i="1"/>
  <c r="BQ109" i="1" s="1"/>
  <c r="D109" i="1"/>
  <c r="BX31" i="1"/>
  <c r="BU31" i="1"/>
  <c r="BL31" i="1"/>
  <c r="BK31" i="1"/>
  <c r="W31" i="1"/>
  <c r="BQ31" i="1" s="1"/>
  <c r="D31" i="1"/>
  <c r="BX145" i="1"/>
  <c r="BU145" i="1"/>
  <c r="BL145" i="1"/>
  <c r="BK145" i="1"/>
  <c r="W145" i="1"/>
  <c r="BQ145" i="1" s="1"/>
  <c r="D145" i="1"/>
  <c r="BX159" i="1"/>
  <c r="BU159" i="1"/>
  <c r="BL159" i="1"/>
  <c r="BK159" i="1"/>
  <c r="W159" i="1"/>
  <c r="BQ159" i="1" s="1"/>
  <c r="D159" i="1"/>
  <c r="BX34" i="1"/>
  <c r="BU34" i="1"/>
  <c r="BL34" i="1"/>
  <c r="BK34" i="1"/>
  <c r="W34" i="1"/>
  <c r="BQ34" i="1" s="1"/>
  <c r="D34" i="1"/>
  <c r="BX19" i="1"/>
  <c r="BU19" i="1"/>
  <c r="BL19" i="1"/>
  <c r="BK19" i="1"/>
  <c r="W19" i="1"/>
  <c r="BQ19" i="1" s="1"/>
  <c r="D19" i="1"/>
  <c r="BX35" i="1"/>
  <c r="BU35" i="1"/>
  <c r="BL35" i="1"/>
  <c r="BK35" i="1"/>
  <c r="W35" i="1"/>
  <c r="BQ35" i="1" s="1"/>
  <c r="D35" i="1"/>
  <c r="BX143" i="1"/>
  <c r="BU143" i="1"/>
  <c r="BL143" i="1"/>
  <c r="BK143" i="1"/>
  <c r="W143" i="1"/>
  <c r="BQ143" i="1" s="1"/>
  <c r="D143" i="1"/>
  <c r="BX105" i="1"/>
  <c r="BU105" i="1"/>
  <c r="BL105" i="1"/>
  <c r="BK105" i="1"/>
  <c r="W105" i="1"/>
  <c r="BQ105" i="1" s="1"/>
  <c r="D105" i="1"/>
  <c r="BX78" i="1"/>
  <c r="BU78" i="1"/>
  <c r="BL78" i="1"/>
  <c r="BK78" i="1"/>
  <c r="W78" i="1"/>
  <c r="BQ78" i="1" s="1"/>
  <c r="D78" i="1"/>
  <c r="BX158" i="1"/>
  <c r="BU158" i="1"/>
  <c r="BL158" i="1"/>
  <c r="BK158" i="1"/>
  <c r="W158" i="1"/>
  <c r="BQ158" i="1" s="1"/>
  <c r="D158" i="1"/>
  <c r="BX107" i="1"/>
  <c r="BU107" i="1"/>
  <c r="BL107" i="1"/>
  <c r="BK107" i="1"/>
  <c r="W107" i="1"/>
  <c r="BQ107" i="1" s="1"/>
  <c r="D107" i="1"/>
  <c r="BX144" i="1"/>
  <c r="BU144" i="1"/>
  <c r="BL144" i="1"/>
  <c r="BK144" i="1"/>
  <c r="W144" i="1"/>
  <c r="BQ144" i="1" s="1"/>
  <c r="D144" i="1"/>
  <c r="BX243" i="1"/>
  <c r="BU243" i="1"/>
  <c r="BL243" i="1"/>
  <c r="BK243" i="1"/>
  <c r="W243" i="1"/>
  <c r="BQ243" i="1" s="1"/>
  <c r="D243" i="1"/>
  <c r="BX148" i="1"/>
  <c r="BU148" i="1"/>
  <c r="BL148" i="1"/>
  <c r="BK148" i="1"/>
  <c r="W148" i="1"/>
  <c r="BQ148" i="1" s="1"/>
  <c r="D148" i="1"/>
  <c r="BX32" i="1"/>
  <c r="BU32" i="1"/>
  <c r="BL32" i="1"/>
  <c r="BK32" i="1"/>
  <c r="W32" i="1"/>
  <c r="BQ32" i="1" s="1"/>
  <c r="D32" i="1"/>
  <c r="BX110" i="1"/>
  <c r="BU110" i="1"/>
  <c r="BL110" i="1"/>
  <c r="BK110" i="1"/>
  <c r="W110" i="1"/>
  <c r="BQ110" i="1" s="1"/>
  <c r="D110" i="1"/>
  <c r="BX76" i="1"/>
  <c r="BU76" i="1"/>
  <c r="BL76" i="1"/>
  <c r="BK76" i="1"/>
  <c r="W76" i="1"/>
  <c r="BQ76" i="1" s="1"/>
  <c r="D76" i="1"/>
  <c r="BX106" i="1"/>
  <c r="BU106" i="1"/>
  <c r="BL106" i="1"/>
  <c r="BK106" i="1"/>
  <c r="W106" i="1"/>
  <c r="BQ106" i="1" s="1"/>
  <c r="D106" i="1"/>
  <c r="BX43" i="1"/>
  <c r="BU43" i="1"/>
  <c r="BL43" i="1"/>
  <c r="BK43" i="1"/>
  <c r="W43" i="1"/>
  <c r="BQ43" i="1" s="1"/>
  <c r="D43" i="1"/>
  <c r="BX182" i="1"/>
  <c r="BU182" i="1"/>
  <c r="BL182" i="1"/>
  <c r="BK182" i="1"/>
  <c r="W182" i="1"/>
  <c r="BQ182" i="1" s="1"/>
  <c r="D182" i="1"/>
  <c r="BX123" i="1"/>
  <c r="BU123" i="1"/>
  <c r="BL123" i="1"/>
  <c r="BK123" i="1"/>
  <c r="W123" i="1"/>
  <c r="BQ123" i="1" s="1"/>
  <c r="D123" i="1"/>
  <c r="BX141" i="1"/>
  <c r="BU141" i="1"/>
  <c r="BL141" i="1"/>
  <c r="BK141" i="1"/>
  <c r="W141" i="1"/>
  <c r="BQ141" i="1" s="1"/>
  <c r="D141" i="1"/>
  <c r="BX79" i="1"/>
  <c r="BU79" i="1"/>
  <c r="BL79" i="1"/>
  <c r="BK79" i="1"/>
  <c r="W79" i="1"/>
  <c r="BQ79" i="1" s="1"/>
  <c r="D79" i="1"/>
  <c r="BX142" i="1"/>
  <c r="BU142" i="1"/>
  <c r="BL142" i="1"/>
  <c r="BK142" i="1"/>
  <c r="W142" i="1"/>
  <c r="BQ142" i="1" s="1"/>
  <c r="D142" i="1"/>
  <c r="BX108" i="1"/>
  <c r="BU108" i="1"/>
  <c r="BL108" i="1"/>
  <c r="BK108" i="1"/>
  <c r="W108" i="1"/>
  <c r="BQ108" i="1" s="1"/>
  <c r="D108" i="1"/>
  <c r="BX140" i="1"/>
  <c r="BU140" i="1"/>
  <c r="BL140" i="1"/>
  <c r="BK140" i="1"/>
  <c r="W140" i="1"/>
  <c r="BQ140" i="1" s="1"/>
  <c r="D140" i="1"/>
  <c r="BX20" i="1"/>
  <c r="BU20" i="1"/>
  <c r="BL20" i="1"/>
  <c r="BK20" i="1"/>
  <c r="W20" i="1"/>
  <c r="BQ20" i="1" s="1"/>
  <c r="D20" i="1"/>
  <c r="BX124" i="1"/>
  <c r="BU124" i="1"/>
  <c r="BL124" i="1"/>
  <c r="BK124" i="1"/>
  <c r="W124" i="1"/>
  <c r="BQ124" i="1" s="1"/>
  <c r="D124" i="1"/>
  <c r="BX265" i="1"/>
  <c r="BU265" i="1"/>
  <c r="BL265" i="1"/>
  <c r="BK265" i="1"/>
  <c r="W265" i="1"/>
  <c r="BQ265" i="1" s="1"/>
  <c r="D265" i="1"/>
  <c r="BX181" i="1"/>
  <c r="BU181" i="1"/>
  <c r="BL181" i="1"/>
  <c r="BK181" i="1"/>
  <c r="W181" i="1"/>
  <c r="BQ181" i="1" s="1"/>
  <c r="D181" i="1"/>
  <c r="BX122" i="1"/>
  <c r="BU122" i="1"/>
  <c r="BL122" i="1"/>
  <c r="BK122" i="1"/>
  <c r="W122" i="1"/>
  <c r="BQ122" i="1" s="1"/>
  <c r="D122" i="1"/>
  <c r="BX157" i="1"/>
  <c r="BU157" i="1"/>
  <c r="BL157" i="1"/>
  <c r="BK157" i="1"/>
  <c r="W157" i="1"/>
  <c r="BQ157" i="1" s="1"/>
  <c r="D157" i="1"/>
  <c r="BX68" i="1"/>
  <c r="BU68" i="1"/>
  <c r="BL68" i="1"/>
  <c r="BK68" i="1"/>
  <c r="W68" i="1"/>
  <c r="BQ68" i="1" s="1"/>
  <c r="D68" i="1"/>
  <c r="BX66" i="1"/>
  <c r="BU66" i="1"/>
  <c r="BL66" i="1"/>
  <c r="BK66" i="1"/>
  <c r="W66" i="1"/>
  <c r="BQ66" i="1" s="1"/>
  <c r="D66" i="1"/>
  <c r="BX63" i="1"/>
  <c r="BU63" i="1"/>
  <c r="BL63" i="1"/>
  <c r="BK63" i="1"/>
  <c r="W63" i="1"/>
  <c r="BQ63" i="1" s="1"/>
  <c r="D63" i="1"/>
  <c r="BX8" i="1"/>
  <c r="BU8" i="1"/>
  <c r="BL8" i="1"/>
  <c r="BK8" i="1"/>
  <c r="W8" i="1"/>
  <c r="BQ8" i="1" s="1"/>
  <c r="D8" i="1"/>
  <c r="BX98" i="1"/>
  <c r="BU98" i="1"/>
  <c r="BL98" i="1"/>
  <c r="BK98" i="1"/>
  <c r="W98" i="1"/>
  <c r="BQ98" i="1" s="1"/>
  <c r="D98" i="1"/>
  <c r="BX67" i="1"/>
  <c r="BU67" i="1"/>
  <c r="BL67" i="1"/>
  <c r="BK67" i="1"/>
  <c r="W67" i="1"/>
  <c r="BQ67" i="1" s="1"/>
  <c r="D67" i="1"/>
  <c r="BX65" i="1"/>
  <c r="BU65" i="1"/>
  <c r="BL65" i="1"/>
  <c r="BK65" i="1"/>
  <c r="W65" i="1"/>
  <c r="BQ65" i="1" s="1"/>
  <c r="D65" i="1"/>
  <c r="BX62" i="1"/>
  <c r="BU62" i="1"/>
  <c r="BL62" i="1"/>
  <c r="BK62" i="1"/>
  <c r="W62" i="1"/>
  <c r="BQ62" i="1" s="1"/>
  <c r="D62" i="1"/>
  <c r="BX172" i="1"/>
  <c r="BU172" i="1"/>
  <c r="BL172" i="1"/>
  <c r="BK172" i="1"/>
  <c r="W172" i="1"/>
  <c r="BQ172" i="1" s="1"/>
  <c r="D172" i="1"/>
  <c r="BX97" i="1"/>
  <c r="BU97" i="1"/>
  <c r="BL97" i="1"/>
  <c r="BK97" i="1"/>
  <c r="W97" i="1"/>
  <c r="BQ97" i="1" s="1"/>
  <c r="D97" i="1"/>
  <c r="BX22" i="1"/>
  <c r="BU22" i="1"/>
  <c r="BL22" i="1"/>
  <c r="BK22" i="1"/>
  <c r="W22" i="1"/>
  <c r="BQ22" i="1" s="1"/>
  <c r="D22" i="1"/>
  <c r="BX120" i="1"/>
  <c r="BU120" i="1"/>
  <c r="BL120" i="1"/>
  <c r="BK120" i="1"/>
  <c r="W120" i="1"/>
  <c r="BQ120" i="1" s="1"/>
  <c r="D120" i="1"/>
  <c r="BX42" i="1"/>
  <c r="BU42" i="1"/>
  <c r="BL42" i="1"/>
  <c r="BK42" i="1"/>
  <c r="W42" i="1"/>
  <c r="BQ42" i="1" s="1"/>
  <c r="D42" i="1"/>
  <c r="BX288" i="1"/>
  <c r="BU288" i="1"/>
  <c r="BL288" i="1"/>
  <c r="BK288" i="1"/>
  <c r="W288" i="1"/>
  <c r="BQ288" i="1" s="1"/>
  <c r="D288" i="1"/>
  <c r="BX64" i="1"/>
  <c r="BU64" i="1"/>
  <c r="BL64" i="1"/>
  <c r="BK64" i="1"/>
  <c r="W64" i="1"/>
  <c r="BQ64" i="1" s="1"/>
  <c r="D64" i="1"/>
  <c r="BX49" i="1"/>
  <c r="BU49" i="1"/>
  <c r="BL49" i="1"/>
  <c r="BK49" i="1"/>
  <c r="W49" i="1"/>
  <c r="BQ49" i="1" s="1"/>
  <c r="D49" i="1"/>
  <c r="BX163" i="1"/>
  <c r="BU163" i="1"/>
  <c r="BL163" i="1"/>
  <c r="BK163" i="1"/>
  <c r="W163" i="1"/>
  <c r="BQ163" i="1" s="1"/>
  <c r="D163" i="1"/>
  <c r="BX90" i="1"/>
  <c r="BU90" i="1"/>
  <c r="BL90" i="1"/>
  <c r="BK90" i="1"/>
  <c r="W90" i="1"/>
  <c r="BQ90" i="1" s="1"/>
  <c r="D90" i="1"/>
  <c r="BX116" i="1"/>
  <c r="BU116" i="1"/>
  <c r="BL116" i="1"/>
  <c r="BK116" i="1"/>
  <c r="W116" i="1"/>
  <c r="BQ116" i="1" s="1"/>
  <c r="D116" i="1"/>
  <c r="BX167" i="1"/>
  <c r="BU167" i="1"/>
  <c r="BL167" i="1"/>
  <c r="BK167" i="1"/>
  <c r="W167" i="1"/>
  <c r="BQ167" i="1" s="1"/>
  <c r="D167" i="1"/>
  <c r="BX27" i="1"/>
  <c r="BU27" i="1"/>
  <c r="BL27" i="1"/>
  <c r="BK27" i="1"/>
  <c r="W27" i="1"/>
  <c r="BQ27" i="1" s="1"/>
  <c r="D27" i="1"/>
  <c r="BX91" i="1"/>
  <c r="BU91" i="1"/>
  <c r="BL91" i="1"/>
  <c r="BK91" i="1"/>
  <c r="W91" i="1"/>
  <c r="BQ91" i="1" s="1"/>
  <c r="D91" i="1"/>
  <c r="BX114" i="1"/>
  <c r="BU114" i="1"/>
  <c r="BL114" i="1"/>
  <c r="BK114" i="1"/>
  <c r="W114" i="1"/>
  <c r="BQ114" i="1" s="1"/>
  <c r="D114" i="1"/>
  <c r="BX9" i="1"/>
  <c r="BU9" i="1"/>
  <c r="BL9" i="1"/>
  <c r="BK9" i="1"/>
  <c r="W9" i="1"/>
  <c r="BQ9" i="1" s="1"/>
  <c r="D9" i="1"/>
  <c r="BX115" i="1"/>
  <c r="BU115" i="1"/>
  <c r="BL115" i="1"/>
  <c r="BK115" i="1"/>
  <c r="W115" i="1"/>
  <c r="BQ115" i="1" s="1"/>
  <c r="D115" i="1"/>
  <c r="BX150" i="1"/>
  <c r="BU150" i="1"/>
  <c r="BL150" i="1"/>
  <c r="BK150" i="1"/>
  <c r="W150" i="1"/>
  <c r="BQ150" i="1" s="1"/>
  <c r="D150" i="1"/>
  <c r="BX14" i="1"/>
  <c r="BU14" i="1"/>
  <c r="BL14" i="1"/>
  <c r="BK14" i="1"/>
  <c r="W14" i="1"/>
  <c r="BQ14" i="1" s="1"/>
  <c r="D14" i="1"/>
  <c r="BX41" i="1"/>
  <c r="BU41" i="1"/>
  <c r="BL41" i="1"/>
  <c r="BK41" i="1"/>
  <c r="W41" i="1"/>
  <c r="BQ41" i="1" s="1"/>
  <c r="D41" i="1"/>
  <c r="BX228" i="1"/>
  <c r="BU228" i="1"/>
  <c r="BL228" i="1"/>
  <c r="BK228" i="1"/>
  <c r="W228" i="1"/>
  <c r="BQ228" i="1" s="1"/>
  <c r="D228" i="1"/>
  <c r="BX130" i="1"/>
  <c r="BU130" i="1"/>
  <c r="BL130" i="1"/>
  <c r="BK130" i="1"/>
  <c r="W130" i="1"/>
  <c r="BQ130" i="1" s="1"/>
  <c r="D130" i="1"/>
  <c r="BX199" i="1"/>
  <c r="BU199" i="1"/>
  <c r="BL199" i="1"/>
  <c r="BK199" i="1"/>
  <c r="W199" i="1"/>
  <c r="BQ199" i="1" s="1"/>
  <c r="D199" i="1"/>
  <c r="BX249" i="1"/>
  <c r="BU249" i="1"/>
  <c r="BL249" i="1"/>
  <c r="BK249" i="1"/>
  <c r="W249" i="1"/>
  <c r="BQ249" i="1" s="1"/>
  <c r="D249" i="1"/>
  <c r="BX26" i="1"/>
  <c r="BU26" i="1"/>
  <c r="BL26" i="1"/>
  <c r="BK26" i="1"/>
  <c r="W26" i="1"/>
  <c r="BQ26" i="1" s="1"/>
  <c r="D26" i="1"/>
  <c r="BX151" i="1"/>
  <c r="BU151" i="1"/>
  <c r="BL151" i="1"/>
  <c r="BK151" i="1"/>
  <c r="W151" i="1"/>
  <c r="BQ151" i="1" s="1"/>
  <c r="D151" i="1"/>
  <c r="BX60" i="1"/>
  <c r="BU60" i="1"/>
  <c r="BL60" i="1"/>
  <c r="BK60" i="1"/>
  <c r="W60" i="1"/>
  <c r="BQ60" i="1" s="1"/>
  <c r="D60" i="1"/>
  <c r="BX25" i="1"/>
  <c r="BU25" i="1"/>
  <c r="BL25" i="1"/>
  <c r="BK25" i="1"/>
  <c r="W25" i="1"/>
  <c r="BQ25" i="1" s="1"/>
  <c r="D25" i="1"/>
  <c r="BX117" i="1"/>
  <c r="BU117" i="1"/>
  <c r="BL117" i="1"/>
  <c r="BK117" i="1"/>
  <c r="W117" i="1"/>
  <c r="BQ117" i="1" s="1"/>
  <c r="D117" i="1"/>
  <c r="BX48" i="1"/>
  <c r="BU48" i="1"/>
  <c r="BL48" i="1"/>
  <c r="BK48" i="1"/>
  <c r="W48" i="1"/>
  <c r="BQ48" i="1" s="1"/>
  <c r="D48" i="1"/>
  <c r="BX131" i="1"/>
  <c r="BU131" i="1"/>
  <c r="BL131" i="1"/>
  <c r="BK131" i="1"/>
  <c r="W131" i="1"/>
  <c r="BQ131" i="1" s="1"/>
  <c r="D131" i="1"/>
  <c r="BX129" i="1"/>
  <c r="BU129" i="1"/>
  <c r="BL129" i="1"/>
  <c r="BK129" i="1"/>
  <c r="W129" i="1"/>
  <c r="BQ129" i="1" s="1"/>
  <c r="D129" i="1"/>
  <c r="BU226" i="1"/>
  <c r="BL226" i="1"/>
  <c r="BK226" i="1"/>
  <c r="W226" i="1"/>
  <c r="BQ226" i="1" s="1"/>
  <c r="D226" i="1"/>
  <c r="BW226" i="1" s="1"/>
  <c r="BX325" i="1"/>
  <c r="BU325" i="1"/>
  <c r="BL325" i="1"/>
  <c r="BK325" i="1"/>
  <c r="W325" i="1"/>
  <c r="BQ325" i="1" s="1"/>
  <c r="D325" i="1"/>
  <c r="BX326" i="1"/>
  <c r="BU326" i="1"/>
  <c r="BL326" i="1"/>
  <c r="BK326" i="1"/>
  <c r="W326" i="1"/>
  <c r="BQ326" i="1" s="1"/>
  <c r="D326" i="1"/>
  <c r="BW326" i="1" s="1"/>
  <c r="BX111" i="1"/>
  <c r="BU111" i="1"/>
  <c r="BL111" i="1"/>
  <c r="BK111" i="1"/>
  <c r="W111" i="1"/>
  <c r="BQ111" i="1" s="1"/>
  <c r="D111" i="1"/>
  <c r="BX193" i="1"/>
  <c r="BU193" i="1"/>
  <c r="BL193" i="1"/>
  <c r="BK193" i="1"/>
  <c r="W193" i="1"/>
  <c r="BQ193" i="1" s="1"/>
  <c r="D193" i="1"/>
  <c r="BW193" i="1" s="1"/>
  <c r="BX58" i="1"/>
  <c r="BU58" i="1"/>
  <c r="BL58" i="1"/>
  <c r="BK58" i="1"/>
  <c r="W58" i="1"/>
  <c r="BQ58" i="1" s="1"/>
  <c r="D58" i="1"/>
  <c r="BX162" i="1"/>
  <c r="BU162" i="1"/>
  <c r="BL162" i="1"/>
  <c r="BK162" i="1"/>
  <c r="W162" i="1"/>
  <c r="BQ162" i="1" s="1"/>
  <c r="D162" i="1"/>
  <c r="BW162" i="1" s="1"/>
  <c r="BX468" i="1"/>
  <c r="BU468" i="1"/>
  <c r="BL468" i="1"/>
  <c r="BK468" i="1"/>
  <c r="W468" i="1"/>
  <c r="BQ468" i="1" s="1"/>
  <c r="D468" i="1"/>
  <c r="BU112" i="1"/>
  <c r="BL112" i="1"/>
  <c r="BK112" i="1"/>
  <c r="W112" i="1"/>
  <c r="D112" i="1"/>
  <c r="BU291" i="1"/>
  <c r="BL291" i="1"/>
  <c r="BK291" i="1"/>
  <c r="W291" i="1"/>
  <c r="BQ291" i="1" s="1"/>
  <c r="D291" i="1"/>
  <c r="BX80" i="1"/>
  <c r="BU80" i="1"/>
  <c r="BL80" i="1"/>
  <c r="BK80" i="1"/>
  <c r="W80" i="1"/>
  <c r="BQ80" i="1" s="1"/>
  <c r="D80" i="1"/>
  <c r="BW80" i="1" s="1"/>
  <c r="BX70" i="1"/>
  <c r="BU70" i="1"/>
  <c r="BL70" i="1"/>
  <c r="BK70" i="1"/>
  <c r="W70" i="1"/>
  <c r="BQ70" i="1" s="1"/>
  <c r="D70" i="1"/>
  <c r="BX100" i="1"/>
  <c r="BU100" i="1"/>
  <c r="BL100" i="1"/>
  <c r="BK100" i="1"/>
  <c r="W100" i="1"/>
  <c r="BQ100" i="1" s="1"/>
  <c r="D100" i="1"/>
  <c r="BW100" i="1" s="1"/>
  <c r="BU99" i="1"/>
  <c r="BL99" i="1"/>
  <c r="BK99" i="1"/>
  <c r="W99" i="1"/>
  <c r="BQ99" i="1" s="1"/>
  <c r="D99" i="1"/>
  <c r="BU153" i="1"/>
  <c r="BL153" i="1"/>
  <c r="BK153" i="1"/>
  <c r="W153" i="1"/>
  <c r="BQ153" i="1" s="1"/>
  <c r="D153" i="1"/>
  <c r="BW153" i="1" s="1"/>
  <c r="BX121" i="1"/>
  <c r="BU121" i="1"/>
  <c r="BL121" i="1"/>
  <c r="BK121" i="1"/>
  <c r="W121" i="1"/>
  <c r="BQ121" i="1" s="1"/>
  <c r="D121" i="1"/>
  <c r="BU69" i="1"/>
  <c r="BL69" i="1"/>
  <c r="BK69" i="1"/>
  <c r="W69" i="1"/>
  <c r="D69" i="1"/>
  <c r="BU137" i="1"/>
  <c r="BL137" i="1"/>
  <c r="BK137" i="1"/>
  <c r="W137" i="1"/>
  <c r="BQ137" i="1" s="1"/>
  <c r="D137" i="1"/>
  <c r="BX413" i="1"/>
  <c r="BU413" i="1"/>
  <c r="BL413" i="1"/>
  <c r="BK413" i="1"/>
  <c r="W413" i="1"/>
  <c r="BQ413" i="1" s="1"/>
  <c r="D413" i="1"/>
  <c r="BW413" i="1" s="1"/>
  <c r="BU53" i="1"/>
  <c r="BL53" i="1"/>
  <c r="BK53" i="1"/>
  <c r="W53" i="1"/>
  <c r="BQ53" i="1" s="1"/>
  <c r="D53" i="1"/>
  <c r="BX155" i="1"/>
  <c r="BU155" i="1"/>
  <c r="BL155" i="1"/>
  <c r="BK155" i="1"/>
  <c r="W155" i="1"/>
  <c r="D155" i="1"/>
  <c r="BX331" i="1"/>
  <c r="BU331" i="1"/>
  <c r="BL331" i="1"/>
  <c r="BK331" i="1"/>
  <c r="W331" i="1"/>
  <c r="BQ331" i="1" s="1"/>
  <c r="D331" i="1"/>
  <c r="BU543" i="1"/>
  <c r="BL543" i="1"/>
  <c r="BK543" i="1"/>
  <c r="W543" i="1"/>
  <c r="BQ543" i="1" s="1"/>
  <c r="D543" i="1"/>
  <c r="BW543" i="1" s="1"/>
  <c r="BU454" i="1"/>
  <c r="BL454" i="1"/>
  <c r="BK454" i="1"/>
  <c r="W454" i="1"/>
  <c r="BQ454" i="1" s="1"/>
  <c r="D454" i="1"/>
  <c r="BU520" i="1"/>
  <c r="BL520" i="1"/>
  <c r="BK520" i="1"/>
  <c r="W520" i="1"/>
  <c r="BQ520" i="1" s="1"/>
  <c r="D520" i="1"/>
  <c r="BW520" i="1" s="1"/>
  <c r="BX266" i="1"/>
  <c r="BU266" i="1"/>
  <c r="BL266" i="1"/>
  <c r="BK266" i="1"/>
  <c r="W266" i="1"/>
  <c r="BQ266" i="1" s="1"/>
  <c r="D266" i="1"/>
  <c r="BW266" i="1" s="1"/>
  <c r="BU547" i="1"/>
  <c r="BL547" i="1"/>
  <c r="BK547" i="1"/>
  <c r="W547" i="1"/>
  <c r="BQ547" i="1" s="1"/>
  <c r="D547" i="1"/>
  <c r="BU549" i="1"/>
  <c r="BL549" i="1"/>
  <c r="BK549" i="1"/>
  <c r="W549" i="1"/>
  <c r="BQ549" i="1" s="1"/>
  <c r="D549" i="1"/>
  <c r="BW549" i="1" s="1"/>
  <c r="BU328" i="1"/>
  <c r="BL328" i="1"/>
  <c r="BK328" i="1"/>
  <c r="W328" i="1"/>
  <c r="BQ328" i="1" s="1"/>
  <c r="D328" i="1"/>
  <c r="BX327" i="1"/>
  <c r="BU327" i="1"/>
  <c r="BL327" i="1"/>
  <c r="BK327" i="1"/>
  <c r="W327" i="1"/>
  <c r="BQ327" i="1" s="1"/>
  <c r="D327" i="1"/>
  <c r="BU424" i="1"/>
  <c r="BL424" i="1"/>
  <c r="BK424" i="1"/>
  <c r="W424" i="1"/>
  <c r="BQ424" i="1" s="1"/>
  <c r="D424" i="1"/>
  <c r="BW424" i="1" s="1"/>
  <c r="BU551" i="1"/>
  <c r="BL551" i="1"/>
  <c r="BK551" i="1"/>
  <c r="W551" i="1"/>
  <c r="BQ551" i="1" s="1"/>
  <c r="D551" i="1"/>
  <c r="BU401" i="1"/>
  <c r="BL401" i="1"/>
  <c r="BK401" i="1"/>
  <c r="W401" i="1"/>
  <c r="BQ401" i="1" s="1"/>
  <c r="D401" i="1"/>
  <c r="BW401" i="1" s="1"/>
  <c r="BX431" i="1"/>
  <c r="BU431" i="1"/>
  <c r="BL431" i="1"/>
  <c r="BK431" i="1"/>
  <c r="W431" i="1"/>
  <c r="BQ431" i="1" s="1"/>
  <c r="D431" i="1"/>
  <c r="BW431" i="1" s="1"/>
  <c r="BU537" i="1"/>
  <c r="BL537" i="1"/>
  <c r="BK537" i="1"/>
  <c r="W537" i="1"/>
  <c r="BQ537" i="1" s="1"/>
  <c r="D537" i="1"/>
  <c r="BU550" i="1"/>
  <c r="BL550" i="1"/>
  <c r="BK550" i="1"/>
  <c r="W550" i="1"/>
  <c r="BQ550" i="1" s="1"/>
  <c r="D550" i="1"/>
  <c r="BW550" i="1" s="1"/>
  <c r="BX330" i="1"/>
  <c r="BU330" i="1"/>
  <c r="BL330" i="1"/>
  <c r="BK330" i="1"/>
  <c r="W330" i="1"/>
  <c r="BQ330" i="1" s="1"/>
  <c r="D330" i="1"/>
  <c r="BW330" i="1" s="1"/>
  <c r="BX481" i="1"/>
  <c r="BU481" i="1"/>
  <c r="BL481" i="1"/>
  <c r="BK481" i="1"/>
  <c r="W481" i="1"/>
  <c r="BQ481" i="1" s="1"/>
  <c r="D481" i="1"/>
  <c r="BW481" i="1" s="1"/>
  <c r="BX387" i="1"/>
  <c r="BU387" i="1"/>
  <c r="BL387" i="1"/>
  <c r="BK387" i="1"/>
  <c r="W387" i="1"/>
  <c r="BQ387" i="1" s="1"/>
  <c r="D387" i="1"/>
  <c r="BW387" i="1" s="1"/>
  <c r="BU553" i="1"/>
  <c r="BL553" i="1"/>
  <c r="BK553" i="1"/>
  <c r="W553" i="1"/>
  <c r="BQ553" i="1" s="1"/>
  <c r="D553" i="1"/>
  <c r="BX267" i="1"/>
  <c r="BU267" i="1"/>
  <c r="BL267" i="1"/>
  <c r="BK267" i="1"/>
  <c r="W267" i="1"/>
  <c r="BQ267" i="1" s="1"/>
  <c r="D267" i="1"/>
  <c r="BU548" i="1"/>
  <c r="BL548" i="1"/>
  <c r="BK548" i="1"/>
  <c r="W548" i="1"/>
  <c r="BQ548" i="1" s="1"/>
  <c r="D548" i="1"/>
  <c r="BW548" i="1" s="1"/>
  <c r="BX329" i="1"/>
  <c r="BU329" i="1"/>
  <c r="BL329" i="1"/>
  <c r="BK329" i="1"/>
  <c r="W329" i="1"/>
  <c r="BQ329" i="1" s="1"/>
  <c r="D329" i="1"/>
  <c r="BW329" i="1" s="1"/>
  <c r="BX426" i="1"/>
  <c r="BU426" i="1"/>
  <c r="BL426" i="1"/>
  <c r="BK426" i="1"/>
  <c r="W426" i="1"/>
  <c r="BQ426" i="1" s="1"/>
  <c r="D426" i="1"/>
  <c r="BW426" i="1" s="1"/>
  <c r="BU536" i="1"/>
  <c r="BL536" i="1"/>
  <c r="BK536" i="1"/>
  <c r="W536" i="1"/>
  <c r="BQ536" i="1" s="1"/>
  <c r="D536" i="1"/>
  <c r="BU546" i="1"/>
  <c r="BL546" i="1"/>
  <c r="BK546" i="1"/>
  <c r="W546" i="1"/>
  <c r="BQ546" i="1" s="1"/>
  <c r="D546" i="1"/>
  <c r="BW546" i="1" s="1"/>
  <c r="BU525" i="1"/>
  <c r="BL525" i="1"/>
  <c r="BK525" i="1"/>
  <c r="W525" i="1"/>
  <c r="BQ525" i="1" s="1"/>
  <c r="D525" i="1"/>
  <c r="BX81" i="1"/>
  <c r="BU81" i="1"/>
  <c r="BL81" i="1"/>
  <c r="BK81" i="1"/>
  <c r="W81" i="1"/>
  <c r="BQ81" i="1" s="1"/>
  <c r="D81" i="1"/>
  <c r="BX425" i="1"/>
  <c r="BU425" i="1"/>
  <c r="BL425" i="1"/>
  <c r="BK425" i="1"/>
  <c r="W425" i="1"/>
  <c r="BQ425" i="1" s="1"/>
  <c r="D425" i="1"/>
  <c r="BU545" i="1"/>
  <c r="BL545" i="1"/>
  <c r="BK545" i="1"/>
  <c r="W545" i="1"/>
  <c r="BQ545" i="1" s="1"/>
  <c r="D545" i="1"/>
  <c r="BW545" i="1" s="1"/>
  <c r="BX268" i="1"/>
  <c r="BU268" i="1"/>
  <c r="BL268" i="1"/>
  <c r="BK268" i="1"/>
  <c r="W268" i="1"/>
  <c r="BQ268" i="1" s="1"/>
  <c r="D268" i="1"/>
  <c r="BW268" i="1" s="1"/>
  <c r="BX505" i="1"/>
  <c r="BU505" i="1"/>
  <c r="BL505" i="1"/>
  <c r="BK505" i="1"/>
  <c r="W505" i="1"/>
  <c r="BQ505" i="1" s="1"/>
  <c r="D505" i="1"/>
  <c r="BW505" i="1" s="1"/>
  <c r="BU340" i="1"/>
  <c r="BL340" i="1"/>
  <c r="BK340" i="1"/>
  <c r="W340" i="1"/>
  <c r="BQ340" i="1" s="1"/>
  <c r="D340" i="1"/>
  <c r="BU552" i="1"/>
  <c r="BL552" i="1"/>
  <c r="BK552" i="1"/>
  <c r="W552" i="1"/>
  <c r="BQ552" i="1" s="1"/>
  <c r="D552" i="1"/>
  <c r="BX354" i="1"/>
  <c r="BU354" i="1"/>
  <c r="BL354" i="1"/>
  <c r="BK354" i="1"/>
  <c r="W354" i="1"/>
  <c r="BQ354" i="1" s="1"/>
  <c r="D354" i="1"/>
  <c r="BU544" i="1"/>
  <c r="BL544" i="1"/>
  <c r="BK544" i="1"/>
  <c r="W544" i="1"/>
  <c r="BQ544" i="1" s="1"/>
  <c r="D544" i="1"/>
  <c r="BX400" i="1"/>
  <c r="BU400" i="1"/>
  <c r="BL400" i="1"/>
  <c r="BK400" i="1"/>
  <c r="W400" i="1"/>
  <c r="BQ400" i="1" s="1"/>
  <c r="D400" i="1"/>
  <c r="BU558" i="1"/>
  <c r="BL558" i="1"/>
  <c r="BK558" i="1"/>
  <c r="W558" i="1"/>
  <c r="BQ558" i="1" s="1"/>
  <c r="D558" i="1"/>
  <c r="BU480" i="1"/>
  <c r="BL480" i="1"/>
  <c r="BK480" i="1"/>
  <c r="W480" i="1"/>
  <c r="BQ480" i="1" s="1"/>
  <c r="D480" i="1"/>
  <c r="BX397" i="1"/>
  <c r="BU397" i="1"/>
  <c r="BL397" i="1"/>
  <c r="BK397" i="1"/>
  <c r="W397" i="1"/>
  <c r="BQ397" i="1" s="1"/>
  <c r="D397" i="1"/>
  <c r="BX311" i="1"/>
  <c r="BU311" i="1"/>
  <c r="BL311" i="1"/>
  <c r="BK311" i="1"/>
  <c r="W311" i="1"/>
  <c r="BQ311" i="1" s="1"/>
  <c r="D311" i="1"/>
  <c r="BU384" i="1"/>
  <c r="BL384" i="1"/>
  <c r="BK384" i="1"/>
  <c r="W384" i="1"/>
  <c r="BQ384" i="1" s="1"/>
  <c r="D384" i="1"/>
  <c r="BU309" i="1"/>
  <c r="BL309" i="1"/>
  <c r="BK309" i="1"/>
  <c r="W309" i="1"/>
  <c r="BQ309" i="1" s="1"/>
  <c r="D309" i="1"/>
  <c r="BU542" i="1"/>
  <c r="BL542" i="1"/>
  <c r="BK542" i="1"/>
  <c r="W542" i="1"/>
  <c r="BQ542" i="1" s="1"/>
  <c r="D542" i="1"/>
  <c r="BU532" i="1"/>
  <c r="BL532" i="1"/>
  <c r="BK532" i="1"/>
  <c r="W532" i="1"/>
  <c r="BQ532" i="1" s="1"/>
  <c r="D532" i="1"/>
  <c r="BX314" i="1"/>
  <c r="BU314" i="1"/>
  <c r="BL314" i="1"/>
  <c r="BK314" i="1"/>
  <c r="W314" i="1"/>
  <c r="BQ314" i="1" s="1"/>
  <c r="D314" i="1"/>
  <c r="BX383" i="1"/>
  <c r="BU383" i="1"/>
  <c r="BL383" i="1"/>
  <c r="BK383" i="1"/>
  <c r="W383" i="1"/>
  <c r="BQ383" i="1" s="1"/>
  <c r="D383" i="1"/>
  <c r="BU533" i="1"/>
  <c r="BL533" i="1"/>
  <c r="BK533" i="1"/>
  <c r="W533" i="1"/>
  <c r="BQ533" i="1" s="1"/>
  <c r="D533" i="1"/>
  <c r="BU557" i="1"/>
  <c r="BL557" i="1"/>
  <c r="BK557" i="1"/>
  <c r="W557" i="1"/>
  <c r="D557" i="1"/>
  <c r="BU541" i="1"/>
  <c r="BL541" i="1"/>
  <c r="BK541" i="1"/>
  <c r="W541" i="1"/>
  <c r="BQ541" i="1" s="1"/>
  <c r="D541" i="1"/>
  <c r="BX310" i="1"/>
  <c r="BU310" i="1"/>
  <c r="BL310" i="1"/>
  <c r="BK310" i="1"/>
  <c r="W310" i="1"/>
  <c r="BQ310" i="1" s="1"/>
  <c r="D310" i="1"/>
  <c r="BX415" i="1"/>
  <c r="BU415" i="1"/>
  <c r="BL415" i="1"/>
  <c r="BK415" i="1"/>
  <c r="W415" i="1"/>
  <c r="BQ415" i="1" s="1"/>
  <c r="D415" i="1"/>
  <c r="BU526" i="1"/>
  <c r="BL526" i="1"/>
  <c r="BK526" i="1"/>
  <c r="W526" i="1"/>
  <c r="D526" i="1"/>
  <c r="BU556" i="1"/>
  <c r="BL556" i="1"/>
  <c r="BK556" i="1"/>
  <c r="W556" i="1"/>
  <c r="BQ556" i="1" s="1"/>
  <c r="D556" i="1"/>
  <c r="BU466" i="1"/>
  <c r="BL466" i="1"/>
  <c r="BK466" i="1"/>
  <c r="W466" i="1"/>
  <c r="D466" i="1"/>
  <c r="BX312" i="1"/>
  <c r="BU312" i="1"/>
  <c r="BL312" i="1"/>
  <c r="BK312" i="1"/>
  <c r="W312" i="1"/>
  <c r="BQ312" i="1" s="1"/>
  <c r="D312" i="1"/>
  <c r="BX446" i="1"/>
  <c r="BU446" i="1"/>
  <c r="BL446" i="1"/>
  <c r="BK446" i="1"/>
  <c r="W446" i="1"/>
  <c r="D446" i="1"/>
  <c r="BU527" i="1"/>
  <c r="BL527" i="1"/>
  <c r="BK527" i="1"/>
  <c r="W527" i="1"/>
  <c r="BQ527" i="1" s="1"/>
  <c r="D527" i="1"/>
  <c r="BU555" i="1"/>
  <c r="BL555" i="1"/>
  <c r="BK555" i="1"/>
  <c r="W555" i="1"/>
  <c r="D555" i="1"/>
  <c r="BX289" i="1"/>
  <c r="BU289" i="1"/>
  <c r="BL289" i="1"/>
  <c r="BK289" i="1"/>
  <c r="W289" i="1"/>
  <c r="BQ289" i="1" s="1"/>
  <c r="D289" i="1"/>
  <c r="BU416" i="1"/>
  <c r="BL416" i="1"/>
  <c r="BK416" i="1"/>
  <c r="W416" i="1"/>
  <c r="BQ416" i="1" s="1"/>
  <c r="D416" i="1"/>
  <c r="BU529" i="1"/>
  <c r="BL529" i="1"/>
  <c r="BK529" i="1"/>
  <c r="W529" i="1"/>
  <c r="BQ529" i="1" s="1"/>
  <c r="D529" i="1"/>
  <c r="BX313" i="1"/>
  <c r="BU313" i="1"/>
  <c r="BL313" i="1"/>
  <c r="BK313" i="1"/>
  <c r="W313" i="1"/>
  <c r="D313" i="1"/>
  <c r="BX417" i="1"/>
  <c r="BU417" i="1"/>
  <c r="BL417" i="1"/>
  <c r="BK417" i="1"/>
  <c r="W417" i="1"/>
  <c r="BQ417" i="1" s="1"/>
  <c r="D417" i="1"/>
  <c r="BX230" i="1"/>
  <c r="BU230" i="1"/>
  <c r="BL230" i="1"/>
  <c r="BK230" i="1"/>
  <c r="W230" i="1"/>
  <c r="D230" i="1"/>
  <c r="BX462" i="1"/>
  <c r="BU462" i="1"/>
  <c r="BL462" i="1"/>
  <c r="BK462" i="1"/>
  <c r="W462" i="1"/>
  <c r="BQ462" i="1" s="1"/>
  <c r="D462" i="1"/>
  <c r="BX300" i="1"/>
  <c r="BU300" i="1"/>
  <c r="BL300" i="1"/>
  <c r="BK300" i="1"/>
  <c r="W300" i="1"/>
  <c r="D300" i="1"/>
  <c r="BX348" i="1"/>
  <c r="BU348" i="1"/>
  <c r="BL348" i="1"/>
  <c r="BK348" i="1"/>
  <c r="W348" i="1"/>
  <c r="BQ348" i="1" s="1"/>
  <c r="D348" i="1"/>
  <c r="BU559" i="1"/>
  <c r="BL559" i="1"/>
  <c r="BK559" i="1"/>
  <c r="W559" i="1"/>
  <c r="BQ559" i="1" s="1"/>
  <c r="D559" i="1"/>
  <c r="BX229" i="1"/>
  <c r="BU229" i="1"/>
  <c r="BL229" i="1"/>
  <c r="BK229" i="1"/>
  <c r="W229" i="1"/>
  <c r="BQ229" i="1" s="1"/>
  <c r="D229" i="1"/>
  <c r="BX436" i="1"/>
  <c r="BU436" i="1"/>
  <c r="BL436" i="1"/>
  <c r="BK436" i="1"/>
  <c r="W436" i="1"/>
  <c r="BQ436" i="1" s="1"/>
  <c r="D436" i="1"/>
  <c r="BX250" i="1"/>
  <c r="BU250" i="1"/>
  <c r="BL250" i="1"/>
  <c r="BK250" i="1"/>
  <c r="W250" i="1"/>
  <c r="BQ250" i="1" s="1"/>
  <c r="D250" i="1"/>
  <c r="BX406" i="1"/>
  <c r="BU406" i="1"/>
  <c r="BL406" i="1"/>
  <c r="BK406" i="1"/>
  <c r="W406" i="1"/>
  <c r="BQ406" i="1" s="1"/>
  <c r="D406" i="1"/>
  <c r="BX284" i="1"/>
  <c r="BU284" i="1"/>
  <c r="BL284" i="1"/>
  <c r="BK284" i="1"/>
  <c r="W284" i="1"/>
  <c r="BQ284" i="1" s="1"/>
  <c r="D284" i="1"/>
  <c r="BX283" i="1"/>
  <c r="BU283" i="1"/>
  <c r="BL283" i="1"/>
  <c r="BK283" i="1"/>
  <c r="W283" i="1"/>
  <c r="BQ283" i="1" s="1"/>
  <c r="D283" i="1"/>
  <c r="BX349" i="1"/>
  <c r="BU349" i="1"/>
  <c r="BL349" i="1"/>
  <c r="BK349" i="1"/>
  <c r="W349" i="1"/>
  <c r="BQ349" i="1" s="1"/>
  <c r="D349" i="1"/>
  <c r="BX344" i="1"/>
  <c r="BU344" i="1"/>
  <c r="BL344" i="1"/>
  <c r="BK344" i="1"/>
  <c r="W344" i="1"/>
  <c r="BQ344" i="1" s="1"/>
  <c r="D344" i="1"/>
  <c r="BU554" i="1"/>
  <c r="BL554" i="1"/>
  <c r="BK554" i="1"/>
  <c r="W554" i="1"/>
  <c r="BQ554" i="1" s="1"/>
  <c r="D554" i="1"/>
  <c r="BX184" i="1"/>
  <c r="BU184" i="1"/>
  <c r="BL184" i="1"/>
  <c r="BK184" i="1"/>
  <c r="W184" i="1"/>
  <c r="BQ184" i="1" s="1"/>
  <c r="D184" i="1"/>
  <c r="BX440" i="1"/>
  <c r="BU440" i="1"/>
  <c r="BL440" i="1"/>
  <c r="BK440" i="1"/>
  <c r="W440" i="1"/>
  <c r="BQ440" i="1" s="1"/>
  <c r="D440" i="1"/>
  <c r="BU435" i="1"/>
  <c r="BL435" i="1"/>
  <c r="BK435" i="1"/>
  <c r="W435" i="1"/>
  <c r="BQ435" i="1" s="1"/>
  <c r="D435" i="1"/>
  <c r="BX437" i="1"/>
  <c r="BU437" i="1"/>
  <c r="BL437" i="1"/>
  <c r="BK437" i="1"/>
  <c r="W437" i="1"/>
  <c r="BQ437" i="1" s="1"/>
  <c r="D437" i="1"/>
  <c r="BX373" i="1"/>
  <c r="BU373" i="1"/>
  <c r="BL373" i="1"/>
  <c r="BK373" i="1"/>
  <c r="W373" i="1"/>
  <c r="BQ373" i="1" s="1"/>
  <c r="D373" i="1"/>
  <c r="BU560" i="1"/>
  <c r="BL560" i="1"/>
  <c r="BK560" i="1"/>
  <c r="W560" i="1"/>
  <c r="BQ560" i="1" s="1"/>
  <c r="D560" i="1"/>
  <c r="BX357" i="1"/>
  <c r="BU357" i="1"/>
  <c r="BL357" i="1"/>
  <c r="BK357" i="1"/>
  <c r="W357" i="1"/>
  <c r="BQ357" i="1" s="1"/>
  <c r="D357" i="1"/>
  <c r="BX391" i="1"/>
  <c r="BU391" i="1"/>
  <c r="BL391" i="1"/>
  <c r="BK391" i="1"/>
  <c r="W391" i="1"/>
  <c r="BQ391" i="1" s="1"/>
  <c r="D391" i="1"/>
  <c r="BX345" i="1"/>
  <c r="BU345" i="1"/>
  <c r="BL345" i="1"/>
  <c r="BK345" i="1"/>
  <c r="W345" i="1"/>
  <c r="BQ345" i="1" s="1"/>
  <c r="D345" i="1"/>
  <c r="BU540" i="1"/>
  <c r="BL540" i="1"/>
  <c r="BK540" i="1"/>
  <c r="W540" i="1"/>
  <c r="BQ540" i="1" s="1"/>
  <c r="D540" i="1"/>
  <c r="BX333" i="1"/>
  <c r="BU333" i="1"/>
  <c r="BL333" i="1"/>
  <c r="BK333" i="1"/>
  <c r="W333" i="1"/>
  <c r="BQ333" i="1" s="1"/>
  <c r="D333" i="1"/>
  <c r="BX341" i="1"/>
  <c r="BU341" i="1"/>
  <c r="BL341" i="1"/>
  <c r="BK341" i="1"/>
  <c r="W341" i="1"/>
  <c r="BQ341" i="1" s="1"/>
  <c r="D341" i="1"/>
  <c r="BX13" i="1"/>
  <c r="BU13" i="1"/>
  <c r="BL13" i="1"/>
  <c r="BK13" i="1"/>
  <c r="W13" i="1"/>
  <c r="BQ13" i="1" s="1"/>
  <c r="D13" i="1"/>
  <c r="BX87" i="1"/>
  <c r="BU87" i="1"/>
  <c r="BL87" i="1"/>
  <c r="BK87" i="1"/>
  <c r="W87" i="1"/>
  <c r="BQ87" i="1" s="1"/>
  <c r="D87" i="1"/>
  <c r="BX269" i="1"/>
  <c r="BU269" i="1"/>
  <c r="BL269" i="1"/>
  <c r="BK269" i="1"/>
  <c r="W269" i="1"/>
  <c r="BQ269" i="1" s="1"/>
  <c r="D269" i="1"/>
  <c r="BX194" i="1"/>
  <c r="BU194" i="1"/>
  <c r="BL194" i="1"/>
  <c r="BK194" i="1"/>
  <c r="W194" i="1"/>
  <c r="BQ194" i="1" s="1"/>
  <c r="D194" i="1"/>
  <c r="BX222" i="1"/>
  <c r="BU222" i="1"/>
  <c r="BL222" i="1"/>
  <c r="BK222" i="1"/>
  <c r="W222" i="1"/>
  <c r="BQ222" i="1" s="1"/>
  <c r="D222" i="1"/>
  <c r="BX294" i="1"/>
  <c r="BU294" i="1"/>
  <c r="BL294" i="1"/>
  <c r="BK294" i="1"/>
  <c r="W294" i="1"/>
  <c r="BQ294" i="1" s="1"/>
  <c r="D294" i="1"/>
  <c r="BX185" i="1"/>
  <c r="BU185" i="1"/>
  <c r="BL185" i="1"/>
  <c r="BK185" i="1"/>
  <c r="W185" i="1"/>
  <c r="BQ185" i="1" s="1"/>
  <c r="D185" i="1"/>
  <c r="BX227" i="1"/>
  <c r="BU227" i="1"/>
  <c r="BL227" i="1"/>
  <c r="BK227" i="1"/>
  <c r="W227" i="1"/>
  <c r="BQ227" i="1" s="1"/>
  <c r="D227" i="1"/>
  <c r="BX221" i="1"/>
  <c r="BU221" i="1"/>
  <c r="BL221" i="1"/>
  <c r="BK221" i="1"/>
  <c r="W221" i="1"/>
  <c r="BQ221" i="1" s="1"/>
  <c r="D221" i="1"/>
  <c r="BX36" i="1"/>
  <c r="BU36" i="1"/>
  <c r="BL36" i="1"/>
  <c r="BK36" i="1"/>
  <c r="W36" i="1"/>
  <c r="BQ36" i="1" s="1"/>
  <c r="D36" i="1"/>
  <c r="BX223" i="1"/>
  <c r="BU223" i="1"/>
  <c r="BL223" i="1"/>
  <c r="BK223" i="1"/>
  <c r="W223" i="1"/>
  <c r="BQ223" i="1" s="1"/>
  <c r="D223" i="1"/>
  <c r="BX125" i="1"/>
  <c r="BU125" i="1"/>
  <c r="BL125" i="1"/>
  <c r="BK125" i="1"/>
  <c r="W125" i="1"/>
  <c r="BQ125" i="1" s="1"/>
  <c r="D125" i="1"/>
  <c r="BX82" i="1"/>
  <c r="BU82" i="1"/>
  <c r="BL82" i="1"/>
  <c r="BK82" i="1"/>
  <c r="W82" i="1"/>
  <c r="BQ82" i="1" s="1"/>
  <c r="D82" i="1"/>
  <c r="BX332" i="1"/>
  <c r="BU332" i="1"/>
  <c r="BL332" i="1"/>
  <c r="BK332" i="1"/>
  <c r="W332" i="1"/>
  <c r="BQ332" i="1" s="1"/>
  <c r="D332" i="1"/>
  <c r="BX187" i="1"/>
  <c r="BU187" i="1"/>
  <c r="BL187" i="1"/>
  <c r="BK187" i="1"/>
  <c r="W187" i="1"/>
  <c r="BQ187" i="1" s="1"/>
  <c r="D187" i="1"/>
  <c r="BX29" i="1"/>
  <c r="BU29" i="1"/>
  <c r="BL29" i="1"/>
  <c r="BK29" i="1"/>
  <c r="W29" i="1"/>
  <c r="BQ29" i="1" s="1"/>
  <c r="D29" i="1"/>
  <c r="BX315" i="1"/>
  <c r="BU315" i="1"/>
  <c r="BL315" i="1"/>
  <c r="BK315" i="1"/>
  <c r="W315" i="1"/>
  <c r="BQ315" i="1" s="1"/>
  <c r="D315" i="1"/>
  <c r="BX385" i="1"/>
  <c r="BU385" i="1"/>
  <c r="BL385" i="1"/>
  <c r="BK385" i="1"/>
  <c r="W385" i="1"/>
  <c r="BQ385" i="1" s="1"/>
  <c r="D385" i="1"/>
  <c r="BX11" i="1"/>
  <c r="BU11" i="1"/>
  <c r="BL11" i="1"/>
  <c r="BK11" i="1"/>
  <c r="W11" i="1"/>
  <c r="BQ11" i="1" s="1"/>
  <c r="D11" i="1"/>
  <c r="BX30" i="1"/>
  <c r="BU30" i="1"/>
  <c r="BL30" i="1"/>
  <c r="BK30" i="1"/>
  <c r="W30" i="1"/>
  <c r="BQ30" i="1" s="1"/>
  <c r="D30" i="1"/>
  <c r="BX353" i="1"/>
  <c r="BU353" i="1"/>
  <c r="BL353" i="1"/>
  <c r="BK353" i="1"/>
  <c r="W353" i="1"/>
  <c r="BQ353" i="1" s="1"/>
  <c r="D353" i="1"/>
  <c r="BX73" i="1"/>
  <c r="BU73" i="1"/>
  <c r="BL73" i="1"/>
  <c r="BK73" i="1"/>
  <c r="W73" i="1"/>
  <c r="BQ73" i="1" s="1"/>
  <c r="D73" i="1"/>
  <c r="BX102" i="1"/>
  <c r="BU102" i="1"/>
  <c r="BL102" i="1"/>
  <c r="BK102" i="1"/>
  <c r="W102" i="1"/>
  <c r="BQ102" i="1" s="1"/>
  <c r="D102" i="1"/>
  <c r="BX10" i="1"/>
  <c r="BU10" i="1"/>
  <c r="BL10" i="1"/>
  <c r="BK10" i="1"/>
  <c r="W10" i="1"/>
  <c r="BQ10" i="1" s="1"/>
  <c r="D10" i="1"/>
  <c r="BX101" i="1"/>
  <c r="BU101" i="1"/>
  <c r="BL101" i="1"/>
  <c r="BK101" i="1"/>
  <c r="W101" i="1"/>
  <c r="BQ101" i="1" s="1"/>
  <c r="D101" i="1"/>
  <c r="BX154" i="1"/>
  <c r="BU154" i="1"/>
  <c r="BL154" i="1"/>
  <c r="BK154" i="1"/>
  <c r="W154" i="1"/>
  <c r="BQ154" i="1" s="1"/>
  <c r="D154" i="1"/>
  <c r="BX173" i="1"/>
  <c r="BU173" i="1"/>
  <c r="BL173" i="1"/>
  <c r="BK173" i="1"/>
  <c r="W173" i="1"/>
  <c r="BQ173" i="1" s="1"/>
  <c r="D173" i="1"/>
  <c r="BX12" i="1"/>
  <c r="BU12" i="1"/>
  <c r="BL12" i="1"/>
  <c r="BK12" i="1"/>
  <c r="W12" i="1"/>
  <c r="BQ12" i="1" s="1"/>
  <c r="D12" i="1"/>
  <c r="BX23" i="1"/>
  <c r="BU23" i="1"/>
  <c r="BL23" i="1"/>
  <c r="BK23" i="1"/>
  <c r="W23" i="1"/>
  <c r="BQ23" i="1" s="1"/>
  <c r="D23" i="1"/>
  <c r="BX375" i="1"/>
  <c r="BU375" i="1"/>
  <c r="BL375" i="1"/>
  <c r="BK375" i="1"/>
  <c r="W375" i="1"/>
  <c r="BQ375" i="1" s="1"/>
  <c r="D375" i="1"/>
  <c r="BX61" i="1"/>
  <c r="BU61" i="1"/>
  <c r="BL61" i="1"/>
  <c r="BK61" i="1"/>
  <c r="W61" i="1"/>
  <c r="BQ61" i="1" s="1"/>
  <c r="D61" i="1"/>
  <c r="BX380" i="1"/>
  <c r="BU380" i="1"/>
  <c r="BL380" i="1"/>
  <c r="BK380" i="1"/>
  <c r="W380" i="1"/>
  <c r="BQ380" i="1" s="1"/>
  <c r="D380" i="1"/>
  <c r="BX374" i="1"/>
  <c r="BU374" i="1"/>
  <c r="BL374" i="1"/>
  <c r="BK374" i="1"/>
  <c r="W374" i="1"/>
  <c r="BQ374" i="1" s="1"/>
  <c r="D374" i="1"/>
  <c r="BU411" i="1"/>
  <c r="BL411" i="1"/>
  <c r="BK411" i="1"/>
  <c r="W411" i="1"/>
  <c r="D411" i="1"/>
  <c r="BX94" i="1"/>
  <c r="BU94" i="1"/>
  <c r="BL94" i="1"/>
  <c r="BK94" i="1"/>
  <c r="W94" i="1"/>
  <c r="BQ94" i="1" s="1"/>
  <c r="D94" i="1"/>
  <c r="BX200" i="1"/>
  <c r="BU200" i="1"/>
  <c r="BL200" i="1"/>
  <c r="BK200" i="1"/>
  <c r="W200" i="1"/>
  <c r="D200" i="1"/>
  <c r="BX236" i="1"/>
  <c r="BU236" i="1"/>
  <c r="BL236" i="1"/>
  <c r="BK236" i="1"/>
  <c r="W236" i="1"/>
  <c r="BQ236" i="1" s="1"/>
  <c r="D236" i="1"/>
  <c r="BX15" i="1"/>
  <c r="BU15" i="1"/>
  <c r="BL15" i="1"/>
  <c r="BK15" i="1"/>
  <c r="W15" i="1"/>
  <c r="D15" i="1"/>
  <c r="BX231" i="1"/>
  <c r="BU231" i="1"/>
  <c r="BL231" i="1"/>
  <c r="BK231" i="1"/>
  <c r="W231" i="1"/>
  <c r="BQ231" i="1" s="1"/>
  <c r="D231" i="1"/>
  <c r="BX51" i="1"/>
  <c r="BU51" i="1"/>
  <c r="BL51" i="1"/>
  <c r="BK51" i="1"/>
  <c r="W51" i="1"/>
  <c r="D51" i="1"/>
  <c r="BU93" i="1"/>
  <c r="BL93" i="1"/>
  <c r="BK93" i="1"/>
  <c r="W93" i="1"/>
  <c r="BQ93" i="1" s="1"/>
  <c r="D93" i="1"/>
  <c r="BU251" i="1"/>
  <c r="BL251" i="1"/>
  <c r="BK251" i="1"/>
  <c r="W251" i="1"/>
  <c r="D251" i="1"/>
  <c r="BX7" i="1"/>
  <c r="BU7" i="1"/>
  <c r="BL7" i="1"/>
  <c r="BK7" i="1"/>
  <c r="W7" i="1"/>
  <c r="BQ7" i="1" s="1"/>
  <c r="D7" i="1"/>
  <c r="BX133" i="1"/>
  <c r="BU133" i="1"/>
  <c r="BL133" i="1"/>
  <c r="BK133" i="1"/>
  <c r="W133" i="1"/>
  <c r="D133" i="1"/>
  <c r="BX285" i="1"/>
  <c r="BU285" i="1"/>
  <c r="BL285" i="1"/>
  <c r="BK285" i="1"/>
  <c r="W285" i="1"/>
  <c r="BQ285" i="1" s="1"/>
  <c r="D285" i="1"/>
  <c r="BX6" i="1"/>
  <c r="BU6" i="1"/>
  <c r="BL6" i="1"/>
  <c r="BK6" i="1"/>
  <c r="W6" i="1"/>
  <c r="D6" i="1"/>
  <c r="BX50" i="1"/>
  <c r="BU50" i="1"/>
  <c r="BL50" i="1"/>
  <c r="BK50" i="1"/>
  <c r="W50" i="1"/>
  <c r="BQ50" i="1" s="1"/>
  <c r="D50" i="1"/>
  <c r="BX202" i="1"/>
  <c r="BU202" i="1"/>
  <c r="BL202" i="1"/>
  <c r="BK202" i="1"/>
  <c r="W202" i="1"/>
  <c r="D202" i="1"/>
  <c r="BX16" i="1"/>
  <c r="BU16" i="1"/>
  <c r="BL16" i="1"/>
  <c r="BK16" i="1"/>
  <c r="W16" i="1"/>
  <c r="BQ16" i="1" s="1"/>
  <c r="D16" i="1"/>
  <c r="BX255" i="1"/>
  <c r="BU255" i="1"/>
  <c r="BL255" i="1"/>
  <c r="BK255" i="1"/>
  <c r="W255" i="1"/>
  <c r="D255" i="1"/>
  <c r="BX201" i="1"/>
  <c r="BU201" i="1"/>
  <c r="BL201" i="1"/>
  <c r="BK201" i="1"/>
  <c r="W201" i="1"/>
  <c r="BQ201" i="1" s="1"/>
  <c r="D201" i="1"/>
  <c r="BX95" i="1"/>
  <c r="BU95" i="1"/>
  <c r="BL95" i="1"/>
  <c r="BK95" i="1"/>
  <c r="W95" i="1"/>
  <c r="D95" i="1"/>
  <c r="BX203" i="1"/>
  <c r="BU203" i="1"/>
  <c r="BL203" i="1"/>
  <c r="BK203" i="1"/>
  <c r="W203" i="1"/>
  <c r="BQ203" i="1" s="1"/>
  <c r="D203" i="1"/>
  <c r="BX132" i="1"/>
  <c r="BU132" i="1"/>
  <c r="BL132" i="1"/>
  <c r="BK132" i="1"/>
  <c r="W132" i="1"/>
  <c r="D132" i="1"/>
  <c r="BX188" i="1"/>
  <c r="BU188" i="1"/>
  <c r="BL188" i="1"/>
  <c r="BK188" i="1"/>
  <c r="W188" i="1"/>
  <c r="BQ188" i="1" s="1"/>
  <c r="D188" i="1"/>
  <c r="BX469" i="1"/>
  <c r="BU469" i="1"/>
  <c r="BL469" i="1"/>
  <c r="BK469" i="1"/>
  <c r="AL469" i="1"/>
  <c r="W469" i="1"/>
  <c r="BQ469" i="1" s="1"/>
  <c r="D469" i="1"/>
  <c r="BX368" i="1"/>
  <c r="BU368" i="1"/>
  <c r="BL368" i="1"/>
  <c r="BK368" i="1"/>
  <c r="AL368" i="1"/>
  <c r="W368" i="1"/>
  <c r="BQ368" i="1" s="1"/>
  <c r="D368" i="1"/>
  <c r="BX335" i="1"/>
  <c r="BU335" i="1"/>
  <c r="BL335" i="1"/>
  <c r="BK335" i="1"/>
  <c r="AL335" i="1"/>
  <c r="W335" i="1"/>
  <c r="BQ335" i="1" s="1"/>
  <c r="D335" i="1"/>
  <c r="BX428" i="1"/>
  <c r="BU428" i="1"/>
  <c r="BL428" i="1"/>
  <c r="BK428" i="1"/>
  <c r="AL428" i="1"/>
  <c r="W428" i="1"/>
  <c r="BQ428" i="1" s="1"/>
  <c r="D428" i="1"/>
  <c r="BX334" i="1"/>
  <c r="BU334" i="1"/>
  <c r="BL334" i="1"/>
  <c r="BK334" i="1"/>
  <c r="W334" i="1"/>
  <c r="BQ334" i="1" s="1"/>
  <c r="D334" i="1"/>
  <c r="BX355" i="1"/>
  <c r="BU355" i="1"/>
  <c r="BL355" i="1"/>
  <c r="BK355" i="1"/>
  <c r="AL355" i="1"/>
  <c r="W355" i="1"/>
  <c r="BQ355" i="1" s="1"/>
  <c r="D355" i="1"/>
  <c r="BX160" i="1"/>
  <c r="BU160" i="1"/>
  <c r="BL160" i="1"/>
  <c r="BK160" i="1"/>
  <c r="AL160" i="1"/>
  <c r="W160" i="1"/>
  <c r="BQ160" i="1" s="1"/>
  <c r="D160" i="1"/>
  <c r="BX186" i="1"/>
  <c r="BU186" i="1"/>
  <c r="BL186" i="1"/>
  <c r="BK186" i="1"/>
  <c r="W186" i="1"/>
  <c r="BQ186" i="1" s="1"/>
  <c r="D186" i="1"/>
  <c r="BX85" i="1"/>
  <c r="BU85" i="1"/>
  <c r="BL85" i="1"/>
  <c r="BK85" i="1"/>
  <c r="AL85" i="1"/>
  <c r="W85" i="1"/>
  <c r="BQ85" i="1" s="1"/>
  <c r="D85" i="1"/>
  <c r="BX271" i="1"/>
  <c r="BU271" i="1"/>
  <c r="BL271" i="1"/>
  <c r="BK271" i="1"/>
  <c r="W271" i="1"/>
  <c r="BQ271" i="1" s="1"/>
  <c r="D271" i="1"/>
  <c r="BX295" i="1"/>
  <c r="BU295" i="1"/>
  <c r="BL295" i="1"/>
  <c r="BK295" i="1"/>
  <c r="AL295" i="1"/>
  <c r="W295" i="1"/>
  <c r="BQ295" i="1" s="1"/>
  <c r="D295" i="1"/>
  <c r="BX455" i="1"/>
  <c r="BU455" i="1"/>
  <c r="BL455" i="1"/>
  <c r="BK455" i="1"/>
  <c r="AL455" i="1"/>
  <c r="W455" i="1"/>
  <c r="BQ455" i="1" s="1"/>
  <c r="D455" i="1"/>
  <c r="BX270" i="1"/>
  <c r="BU270" i="1"/>
  <c r="BL270" i="1"/>
  <c r="BK270" i="1"/>
  <c r="W270" i="1"/>
  <c r="BQ270" i="1" s="1"/>
  <c r="D270" i="1"/>
  <c r="BX83" i="1"/>
  <c r="BU83" i="1"/>
  <c r="BL83" i="1"/>
  <c r="BK83" i="1"/>
  <c r="AL83" i="1"/>
  <c r="W83" i="1"/>
  <c r="BQ83" i="1" s="1"/>
  <c r="D83" i="1"/>
  <c r="BX146" i="1"/>
  <c r="BU146" i="1"/>
  <c r="BL146" i="1"/>
  <c r="BK146" i="1"/>
  <c r="W146" i="1"/>
  <c r="BQ146" i="1" s="1"/>
  <c r="D146" i="1"/>
  <c r="BX84" i="1"/>
  <c r="BU84" i="1"/>
  <c r="BL84" i="1"/>
  <c r="BK84" i="1"/>
  <c r="AL84" i="1"/>
  <c r="W84" i="1"/>
  <c r="BQ84" i="1" s="1"/>
  <c r="D84" i="1"/>
  <c r="BX427" i="1"/>
  <c r="BU427" i="1"/>
  <c r="BL427" i="1"/>
  <c r="BK427" i="1"/>
  <c r="AL427" i="1"/>
  <c r="W427" i="1"/>
  <c r="BQ427" i="1" s="1"/>
  <c r="D427" i="1"/>
  <c r="BX292" i="1"/>
  <c r="BU292" i="1"/>
  <c r="BL292" i="1"/>
  <c r="BK292" i="1"/>
  <c r="W292" i="1"/>
  <c r="BQ292" i="1" s="1"/>
  <c r="D292" i="1"/>
  <c r="BX419" i="1"/>
  <c r="BU419" i="1"/>
  <c r="BL419" i="1"/>
  <c r="BK419" i="1"/>
  <c r="AL419" i="1"/>
  <c r="W419" i="1"/>
  <c r="BQ419" i="1" s="1"/>
  <c r="D419" i="1"/>
  <c r="BX71" i="1"/>
  <c r="BU71" i="1"/>
  <c r="BL71" i="1"/>
  <c r="BK71" i="1"/>
  <c r="AL71" i="1"/>
  <c r="W71" i="1"/>
  <c r="BQ71" i="1" s="1"/>
  <c r="D71" i="1"/>
  <c r="BX418" i="1"/>
  <c r="BU418" i="1"/>
  <c r="BL418" i="1"/>
  <c r="BK418" i="1"/>
  <c r="AL418" i="1"/>
  <c r="W418" i="1"/>
  <c r="BQ418" i="1" s="1"/>
  <c r="D418" i="1"/>
  <c r="BX447" i="1"/>
  <c r="BU447" i="1"/>
  <c r="BL447" i="1"/>
  <c r="BK447" i="1"/>
  <c r="AL447" i="1"/>
  <c r="W447" i="1"/>
  <c r="BQ447" i="1" s="1"/>
  <c r="D447" i="1"/>
  <c r="BX240" i="1"/>
  <c r="BU240" i="1"/>
  <c r="BL240" i="1"/>
  <c r="BK240" i="1"/>
  <c r="W240" i="1"/>
  <c r="BQ240" i="1" s="1"/>
  <c r="D240" i="1"/>
  <c r="BX239" i="1"/>
  <c r="BU239" i="1"/>
  <c r="BL239" i="1"/>
  <c r="BK239" i="1"/>
  <c r="W239" i="1"/>
  <c r="BQ239" i="1" s="1"/>
  <c r="D239" i="1"/>
  <c r="BX136" i="1"/>
  <c r="BU136" i="1"/>
  <c r="BL136" i="1"/>
  <c r="BK136" i="1"/>
  <c r="AL136" i="1"/>
  <c r="W136" i="1"/>
  <c r="BQ136" i="1" s="1"/>
  <c r="D136" i="1"/>
  <c r="BX103" i="1"/>
  <c r="BU103" i="1"/>
  <c r="BL103" i="1"/>
  <c r="BK103" i="1"/>
  <c r="W103" i="1"/>
  <c r="BQ103" i="1" s="1"/>
  <c r="D103" i="1"/>
  <c r="BX211" i="1"/>
  <c r="BU211" i="1"/>
  <c r="BL211" i="1"/>
  <c r="BK211" i="1"/>
  <c r="AL211" i="1"/>
  <c r="W211" i="1"/>
  <c r="BQ211" i="1" s="1"/>
  <c r="D211" i="1"/>
  <c r="BU237" i="1"/>
  <c r="BL237" i="1"/>
  <c r="BK237" i="1"/>
  <c r="W237" i="1"/>
  <c r="BQ237" i="1" s="1"/>
  <c r="D237" i="1"/>
  <c r="BX205" i="1"/>
  <c r="BU205" i="1"/>
  <c r="BL205" i="1"/>
  <c r="BK205" i="1"/>
  <c r="AL205" i="1"/>
  <c r="W205" i="1"/>
  <c r="BQ205" i="1" s="1"/>
  <c r="D205" i="1"/>
  <c r="BX232" i="1"/>
  <c r="BU232" i="1"/>
  <c r="BL232" i="1"/>
  <c r="BK232" i="1"/>
  <c r="W232" i="1"/>
  <c r="BQ232" i="1" s="1"/>
  <c r="D232" i="1"/>
  <c r="BX252" i="1"/>
  <c r="BU252" i="1"/>
  <c r="BL252" i="1"/>
  <c r="BK252" i="1"/>
  <c r="W252" i="1"/>
  <c r="BQ252" i="1" s="1"/>
  <c r="D252" i="1"/>
  <c r="BU206" i="1"/>
  <c r="BL206" i="1"/>
  <c r="BK206" i="1"/>
  <c r="AL206" i="1"/>
  <c r="W206" i="1"/>
  <c r="BQ206" i="1" s="1"/>
  <c r="D206" i="1"/>
  <c r="BX438" i="1"/>
  <c r="BU438" i="1"/>
  <c r="BL438" i="1"/>
  <c r="BK438" i="1"/>
  <c r="AL438" i="1"/>
  <c r="W438" i="1"/>
  <c r="BQ438" i="1" s="1"/>
  <c r="D438" i="1"/>
  <c r="BX301" i="1"/>
  <c r="BU301" i="1"/>
  <c r="BL301" i="1"/>
  <c r="BK301" i="1"/>
  <c r="W301" i="1"/>
  <c r="BQ301" i="1" s="1"/>
  <c r="D301" i="1"/>
  <c r="BX166" i="1"/>
  <c r="BU166" i="1"/>
  <c r="BL166" i="1"/>
  <c r="BK166" i="1"/>
  <c r="AL166" i="1"/>
  <c r="W166" i="1"/>
  <c r="BQ166" i="1" s="1"/>
  <c r="D166" i="1"/>
  <c r="BX441" i="1"/>
  <c r="BU441" i="1"/>
  <c r="BL441" i="1"/>
  <c r="BK441" i="1"/>
  <c r="AL441" i="1"/>
  <c r="W441" i="1"/>
  <c r="BQ441" i="1" s="1"/>
  <c r="D441" i="1"/>
  <c r="BX234" i="1"/>
  <c r="BU234" i="1"/>
  <c r="BL234" i="1"/>
  <c r="BK234" i="1"/>
  <c r="W234" i="1"/>
  <c r="BQ234" i="1" s="1"/>
  <c r="D234" i="1"/>
  <c r="BX350" i="1"/>
  <c r="BU350" i="1"/>
  <c r="BL350" i="1"/>
  <c r="BK350" i="1"/>
  <c r="AL350" i="1"/>
  <c r="W350" i="1"/>
  <c r="BQ350" i="1" s="1"/>
  <c r="D350" i="1"/>
  <c r="BX302" i="1"/>
  <c r="BU302" i="1"/>
  <c r="BL302" i="1"/>
  <c r="BK302" i="1"/>
  <c r="AL302" i="1"/>
  <c r="W302" i="1"/>
  <c r="BQ302" i="1" s="1"/>
  <c r="D302" i="1"/>
  <c r="BX407" i="1"/>
  <c r="BU407" i="1"/>
  <c r="BL407" i="1"/>
  <c r="BK407" i="1"/>
  <c r="AL407" i="1"/>
  <c r="W407" i="1"/>
  <c r="BQ407" i="1" s="1"/>
  <c r="D407" i="1"/>
  <c r="BX204" i="1"/>
  <c r="BU204" i="1"/>
  <c r="BL204" i="1"/>
  <c r="BK204" i="1"/>
  <c r="W204" i="1"/>
  <c r="BQ204" i="1" s="1"/>
  <c r="D204" i="1"/>
  <c r="BX207" i="1"/>
  <c r="BU207" i="1"/>
  <c r="BL207" i="1"/>
  <c r="BK207" i="1"/>
  <c r="AL207" i="1"/>
  <c r="W207" i="1"/>
  <c r="BQ207" i="1" s="1"/>
  <c r="D207" i="1"/>
  <c r="BX233" i="1"/>
  <c r="BU233" i="1"/>
  <c r="BL233" i="1"/>
  <c r="BK233" i="1"/>
  <c r="W233" i="1"/>
  <c r="BQ233" i="1" s="1"/>
  <c r="D233" i="1"/>
  <c r="BX165" i="1"/>
  <c r="BU165" i="1"/>
  <c r="BL165" i="1"/>
  <c r="BK165" i="1"/>
  <c r="AL165" i="1"/>
  <c r="W165" i="1"/>
  <c r="BQ165" i="1" s="1"/>
  <c r="D165" i="1"/>
  <c r="BX164" i="1"/>
  <c r="BU164" i="1"/>
  <c r="BL164" i="1"/>
  <c r="BK164" i="1"/>
  <c r="W164" i="1"/>
  <c r="BQ164" i="1" s="1"/>
  <c r="D164" i="1"/>
  <c r="BX336" i="1"/>
  <c r="BU336" i="1"/>
  <c r="BL336" i="1"/>
  <c r="BK336" i="1"/>
  <c r="W336" i="1"/>
  <c r="BQ336" i="1" s="1"/>
  <c r="D336" i="1"/>
  <c r="BU523" i="1"/>
  <c r="BL523" i="1"/>
  <c r="BK523" i="1"/>
  <c r="W523" i="1"/>
  <c r="BQ523" i="1" s="1"/>
  <c r="D523" i="1"/>
  <c r="BX432" i="1"/>
  <c r="BU432" i="1"/>
  <c r="BL432" i="1"/>
  <c r="BK432" i="1"/>
  <c r="W432" i="1"/>
  <c r="BQ432" i="1" s="1"/>
  <c r="D432" i="1"/>
  <c r="BX429" i="1"/>
  <c r="BU429" i="1"/>
  <c r="BL429" i="1"/>
  <c r="BK429" i="1"/>
  <c r="W429" i="1"/>
  <c r="BQ429" i="1" s="1"/>
  <c r="D429" i="1"/>
  <c r="BU506" i="1"/>
  <c r="BL506" i="1"/>
  <c r="BK506" i="1"/>
  <c r="W506" i="1"/>
  <c r="BQ506" i="1" s="1"/>
  <c r="D506" i="1"/>
  <c r="BX430" i="1"/>
  <c r="BU430" i="1"/>
  <c r="BL430" i="1"/>
  <c r="BK430" i="1"/>
  <c r="W430" i="1"/>
  <c r="D430" i="1"/>
  <c r="BX457" i="1"/>
  <c r="BU457" i="1"/>
  <c r="BL457" i="1"/>
  <c r="BK457" i="1"/>
  <c r="W457" i="1"/>
  <c r="BQ457" i="1" s="1"/>
  <c r="D457" i="1"/>
  <c r="BX402" i="1"/>
  <c r="BU402" i="1"/>
  <c r="BL402" i="1"/>
  <c r="BK402" i="1"/>
  <c r="W402" i="1"/>
  <c r="D402" i="1"/>
  <c r="BX244" i="1"/>
  <c r="BU244" i="1"/>
  <c r="BL244" i="1"/>
  <c r="BK244" i="1"/>
  <c r="W244" i="1"/>
  <c r="BQ244" i="1" s="1"/>
  <c r="D244" i="1"/>
  <c r="BU513" i="1"/>
  <c r="BL513" i="1"/>
  <c r="BK513" i="1"/>
  <c r="W513" i="1"/>
  <c r="BQ513" i="1" s="1"/>
  <c r="D513" i="1"/>
  <c r="W456" i="1"/>
  <c r="BQ456" i="1" s="1"/>
  <c r="D456" i="1"/>
  <c r="BX507" i="1"/>
  <c r="BU507" i="1"/>
  <c r="BL507" i="1"/>
  <c r="BK507" i="1"/>
  <c r="W507" i="1"/>
  <c r="BQ507" i="1" s="1"/>
  <c r="D507" i="1"/>
  <c r="BX367" i="1"/>
  <c r="BU367" i="1"/>
  <c r="BL367" i="1"/>
  <c r="BK367" i="1"/>
  <c r="W367" i="1"/>
  <c r="BQ367" i="1" s="1"/>
  <c r="D367" i="1"/>
  <c r="BU490" i="1"/>
  <c r="BL490" i="1"/>
  <c r="BK490" i="1"/>
  <c r="W490" i="1"/>
  <c r="BQ490" i="1" s="1"/>
  <c r="D490" i="1"/>
  <c r="BX189" i="1"/>
  <c r="BU189" i="1"/>
  <c r="BL189" i="1"/>
  <c r="BK189" i="1"/>
  <c r="W189" i="1"/>
  <c r="D189" i="1"/>
  <c r="BX476" i="1"/>
  <c r="BU476" i="1"/>
  <c r="BL476" i="1"/>
  <c r="BK476" i="1"/>
  <c r="W476" i="1"/>
  <c r="BQ476" i="1" s="1"/>
  <c r="D476" i="1"/>
  <c r="BX458" i="1"/>
  <c r="BU458" i="1"/>
  <c r="BL458" i="1"/>
  <c r="BK458" i="1"/>
  <c r="W458" i="1"/>
  <c r="D458" i="1"/>
  <c r="BU448" i="1"/>
  <c r="BL448" i="1"/>
  <c r="BK448" i="1"/>
  <c r="W448" i="1"/>
  <c r="BQ448" i="1" s="1"/>
  <c r="D448" i="1"/>
  <c r="BX467" i="1"/>
  <c r="BU467" i="1"/>
  <c r="BL467" i="1"/>
  <c r="BK467" i="1"/>
  <c r="W467" i="1"/>
  <c r="BQ467" i="1" s="1"/>
  <c r="D467" i="1"/>
  <c r="BX465" i="1"/>
  <c r="BU465" i="1"/>
  <c r="BL465" i="1"/>
  <c r="BK465" i="1"/>
  <c r="W465" i="1"/>
  <c r="BQ465" i="1" s="1"/>
  <c r="D465" i="1"/>
  <c r="BX453" i="1"/>
  <c r="BU453" i="1"/>
  <c r="BL453" i="1"/>
  <c r="BK453" i="1"/>
  <c r="W453" i="1"/>
  <c r="BQ453" i="1" s="1"/>
  <c r="D453" i="1"/>
  <c r="BX258" i="1"/>
  <c r="BU258" i="1"/>
  <c r="BL258" i="1"/>
  <c r="BK258" i="1"/>
  <c r="W258" i="1"/>
  <c r="BQ258" i="1" s="1"/>
  <c r="D258" i="1"/>
  <c r="BU518" i="1"/>
  <c r="BL518" i="1"/>
  <c r="BK518" i="1"/>
  <c r="W518" i="1"/>
  <c r="D518" i="1"/>
  <c r="BU528" i="1"/>
  <c r="BL528" i="1"/>
  <c r="BK528" i="1"/>
  <c r="W528" i="1"/>
  <c r="BQ528" i="1" s="1"/>
  <c r="D528" i="1"/>
  <c r="BU495" i="1"/>
  <c r="BL495" i="1"/>
  <c r="BK495" i="1"/>
  <c r="W495" i="1"/>
  <c r="D495" i="1"/>
  <c r="W464" i="1"/>
  <c r="BQ464" i="1" s="1"/>
  <c r="D464" i="1"/>
  <c r="BU517" i="1"/>
  <c r="BL517" i="1"/>
  <c r="BK517" i="1"/>
  <c r="W517" i="1"/>
  <c r="BQ517" i="1" s="1"/>
  <c r="D517" i="1"/>
  <c r="BU521" i="1"/>
  <c r="BL521" i="1"/>
  <c r="BK521" i="1"/>
  <c r="W521" i="1"/>
  <c r="D521" i="1"/>
  <c r="BX286" i="1"/>
  <c r="BU286" i="1"/>
  <c r="BL286" i="1"/>
  <c r="BK286" i="1"/>
  <c r="W286" i="1"/>
  <c r="BQ286" i="1" s="1"/>
  <c r="D286" i="1"/>
  <c r="BX393" i="1"/>
  <c r="BU393" i="1"/>
  <c r="BL393" i="1"/>
  <c r="BK393" i="1"/>
  <c r="W393" i="1"/>
  <c r="D393" i="1"/>
  <c r="BX515" i="1"/>
  <c r="BU515" i="1"/>
  <c r="BL515" i="1"/>
  <c r="BK515" i="1"/>
  <c r="W515" i="1"/>
  <c r="BQ515" i="1" s="1"/>
  <c r="D515" i="1"/>
  <c r="BX439" i="1"/>
  <c r="BU439" i="1"/>
  <c r="BL439" i="1"/>
  <c r="BK439" i="1"/>
  <c r="W439" i="1"/>
  <c r="D439" i="1"/>
  <c r="BU487" i="1"/>
  <c r="BL487" i="1"/>
  <c r="BK487" i="1"/>
  <c r="W487" i="1"/>
  <c r="BQ487" i="1" s="1"/>
  <c r="D487" i="1"/>
  <c r="BX392" i="1"/>
  <c r="BU392" i="1"/>
  <c r="BL392" i="1"/>
  <c r="BK392" i="1"/>
  <c r="W392" i="1"/>
  <c r="BQ392" i="1" s="1"/>
  <c r="D392" i="1"/>
  <c r="BX394" i="1"/>
  <c r="BU394" i="1"/>
  <c r="BL394" i="1"/>
  <c r="BK394" i="1"/>
  <c r="W394" i="1"/>
  <c r="BQ394" i="1" s="1"/>
  <c r="D394" i="1"/>
  <c r="BU516" i="1"/>
  <c r="BL516" i="1"/>
  <c r="BK516" i="1"/>
  <c r="W516" i="1"/>
  <c r="D516" i="1"/>
  <c r="BX484" i="1"/>
  <c r="BU484" i="1"/>
  <c r="BL484" i="1"/>
  <c r="BK484" i="1"/>
  <c r="W484" i="1"/>
  <c r="BQ484" i="1" s="1"/>
  <c r="D484" i="1"/>
  <c r="BU442" i="1"/>
  <c r="BL442" i="1"/>
  <c r="BK442" i="1"/>
  <c r="W442" i="1"/>
  <c r="BQ442" i="1" s="1"/>
  <c r="D442" i="1"/>
  <c r="W472" i="1"/>
  <c r="BQ472" i="1" s="1"/>
  <c r="D472" i="1"/>
  <c r="BX408" i="1"/>
  <c r="BU408" i="1"/>
  <c r="BL408" i="1"/>
  <c r="BK408" i="1"/>
  <c r="W408" i="1"/>
  <c r="BQ408" i="1" s="1"/>
  <c r="D408" i="1"/>
  <c r="BX147" i="1"/>
  <c r="BU147" i="1"/>
  <c r="BL147" i="1"/>
  <c r="W147" i="1"/>
  <c r="BQ147" i="1" s="1"/>
  <c r="D147" i="1"/>
  <c r="BX275" i="1"/>
  <c r="BU275" i="1"/>
  <c r="BL275" i="1"/>
  <c r="W275" i="1"/>
  <c r="BQ275" i="1" s="1"/>
  <c r="D275" i="1"/>
  <c r="BX245" i="1"/>
  <c r="BU245" i="1"/>
  <c r="BL245" i="1"/>
  <c r="W245" i="1"/>
  <c r="BQ245" i="1" s="1"/>
  <c r="D245" i="1"/>
  <c r="BX5" i="1"/>
  <c r="BU5" i="1"/>
  <c r="BL5" i="1"/>
  <c r="BK5" i="1"/>
  <c r="W5" i="1"/>
  <c r="BQ5" i="1" s="1"/>
  <c r="D5" i="1"/>
  <c r="BU246" i="1"/>
  <c r="BL246" i="1"/>
  <c r="W246" i="1"/>
  <c r="BQ246" i="1" s="1"/>
  <c r="D246" i="1"/>
  <c r="BX337" i="1"/>
  <c r="BU337" i="1"/>
  <c r="BL337" i="1"/>
  <c r="W337" i="1"/>
  <c r="BQ337" i="1" s="1"/>
  <c r="D337" i="1"/>
  <c r="BX190" i="1"/>
  <c r="BU190" i="1"/>
  <c r="BL190" i="1"/>
  <c r="W190" i="1"/>
  <c r="BQ190" i="1" s="1"/>
  <c r="D190" i="1"/>
  <c r="BX273" i="1"/>
  <c r="BU273" i="1"/>
  <c r="BL273" i="1"/>
  <c r="W273" i="1"/>
  <c r="BQ273" i="1" s="1"/>
  <c r="D273" i="1"/>
  <c r="BX342" i="1"/>
  <c r="BU342" i="1"/>
  <c r="BL342" i="1"/>
  <c r="W342" i="1"/>
  <c r="BQ342" i="1" s="1"/>
  <c r="D342" i="1"/>
  <c r="BX276" i="1"/>
  <c r="BU276" i="1"/>
  <c r="BL276" i="1"/>
  <c r="W276" i="1"/>
  <c r="BQ276" i="1" s="1"/>
  <c r="D276" i="1"/>
  <c r="BX224" i="1"/>
  <c r="BU224" i="1"/>
  <c r="BL224" i="1"/>
  <c r="W224" i="1"/>
  <c r="BQ224" i="1" s="1"/>
  <c r="D224" i="1"/>
  <c r="BX196" i="1"/>
  <c r="BU196" i="1"/>
  <c r="BL196" i="1"/>
  <c r="W196" i="1"/>
  <c r="BQ196" i="1" s="1"/>
  <c r="D196" i="1"/>
  <c r="BX296" i="1"/>
  <c r="BU296" i="1"/>
  <c r="BL296" i="1"/>
  <c r="W296" i="1"/>
  <c r="BQ296" i="1" s="1"/>
  <c r="D296" i="1"/>
  <c r="BX4" i="1"/>
  <c r="BU4" i="1"/>
  <c r="BL4" i="1"/>
  <c r="W4" i="1"/>
  <c r="BQ4" i="1" s="1"/>
  <c r="D4" i="1"/>
  <c r="BX161" i="1"/>
  <c r="BU161" i="1"/>
  <c r="BL161" i="1"/>
  <c r="W161" i="1"/>
  <c r="BQ161" i="1" s="1"/>
  <c r="D161" i="1"/>
  <c r="BX126" i="1"/>
  <c r="BU126" i="1"/>
  <c r="BL126" i="1"/>
  <c r="W126" i="1"/>
  <c r="BQ126" i="1" s="1"/>
  <c r="D126" i="1"/>
  <c r="BX44" i="1"/>
  <c r="BU44" i="1"/>
  <c r="BL44" i="1"/>
  <c r="W44" i="1"/>
  <c r="BQ44" i="1" s="1"/>
  <c r="D44" i="1"/>
  <c r="BX274" i="1"/>
  <c r="BU274" i="1"/>
  <c r="BL274" i="1"/>
  <c r="W274" i="1"/>
  <c r="BQ274" i="1" s="1"/>
  <c r="D274" i="1"/>
  <c r="BX272" i="1"/>
  <c r="BU272" i="1"/>
  <c r="BL272" i="1"/>
  <c r="W272" i="1"/>
  <c r="BQ272" i="1" s="1"/>
  <c r="D272" i="1"/>
  <c r="BX338" i="1"/>
  <c r="BU338" i="1"/>
  <c r="BL338" i="1"/>
  <c r="W338" i="1"/>
  <c r="BQ338" i="1" s="1"/>
  <c r="D338" i="1"/>
  <c r="BX403" i="1"/>
  <c r="BU403" i="1"/>
  <c r="BL403" i="1"/>
  <c r="W403" i="1"/>
  <c r="BQ403" i="1" s="1"/>
  <c r="D403" i="1"/>
  <c r="BX293" i="1"/>
  <c r="BU293" i="1"/>
  <c r="BL293" i="1"/>
  <c r="W293" i="1"/>
  <c r="BQ293" i="1" s="1"/>
  <c r="D293" i="1"/>
  <c r="BX195" i="1"/>
  <c r="BU195" i="1"/>
  <c r="BL195" i="1"/>
  <c r="W195" i="1"/>
  <c r="BQ195" i="1" s="1"/>
  <c r="D195" i="1"/>
  <c r="BX212" i="1"/>
  <c r="BU212" i="1"/>
  <c r="BL212" i="1"/>
  <c r="W212" i="1"/>
  <c r="BQ212" i="1" s="1"/>
  <c r="D212" i="1"/>
  <c r="BX18" i="1"/>
  <c r="BU18" i="1"/>
  <c r="BL18" i="1"/>
  <c r="W18" i="1"/>
  <c r="BQ18" i="1" s="1"/>
  <c r="D18" i="1"/>
  <c r="BX364" i="1"/>
  <c r="BU364" i="1"/>
  <c r="BL364" i="1"/>
  <c r="W364" i="1"/>
  <c r="BQ364" i="1" s="1"/>
  <c r="D364" i="1"/>
  <c r="BX363" i="1"/>
  <c r="BU363" i="1"/>
  <c r="BL363" i="1"/>
  <c r="W363" i="1"/>
  <c r="BQ363" i="1" s="1"/>
  <c r="D363" i="1"/>
  <c r="BX213" i="1"/>
  <c r="BU213" i="1"/>
  <c r="BL213" i="1"/>
  <c r="W213" i="1"/>
  <c r="BQ213" i="1" s="1"/>
  <c r="D213" i="1"/>
  <c r="BU316" i="1"/>
  <c r="BL316" i="1"/>
  <c r="W316" i="1"/>
  <c r="BQ316" i="1" s="1"/>
  <c r="D316" i="1"/>
  <c r="BX3" i="1"/>
  <c r="BU3" i="1"/>
  <c r="BL3" i="1"/>
  <c r="BK3" i="1"/>
  <c r="W3" i="1"/>
  <c r="BQ3" i="1" s="1"/>
  <c r="D3" i="1"/>
  <c r="BX359" i="1"/>
  <c r="BU359" i="1"/>
  <c r="BL359" i="1"/>
  <c r="W359" i="1"/>
  <c r="BQ359" i="1" s="1"/>
  <c r="D359" i="1"/>
  <c r="BX376" i="1"/>
  <c r="BU376" i="1"/>
  <c r="BL376" i="1"/>
  <c r="W376" i="1"/>
  <c r="BQ376" i="1" s="1"/>
  <c r="D376" i="1"/>
  <c r="BX210" i="1"/>
  <c r="BU210" i="1"/>
  <c r="BL210" i="1"/>
  <c r="W210" i="1"/>
  <c r="BQ210" i="1" s="1"/>
  <c r="D210" i="1"/>
  <c r="BX235" i="1"/>
  <c r="BU235" i="1"/>
  <c r="BL235" i="1"/>
  <c r="W235" i="1"/>
  <c r="BQ235" i="1" s="1"/>
  <c r="D235" i="1"/>
  <c r="BX209" i="1"/>
  <c r="BU209" i="1"/>
  <c r="BL209" i="1"/>
  <c r="W209" i="1"/>
  <c r="BQ209" i="1" s="1"/>
  <c r="D209" i="1"/>
  <c r="BX347" i="1"/>
  <c r="BU347" i="1"/>
  <c r="BL347" i="1"/>
  <c r="W347" i="1"/>
  <c r="BQ347" i="1" s="1"/>
  <c r="D347" i="1"/>
  <c r="BX208" i="1"/>
  <c r="BU208" i="1"/>
  <c r="BL208" i="1"/>
  <c r="W208" i="1"/>
  <c r="BQ208" i="1" s="1"/>
  <c r="D208" i="1"/>
  <c r="BX256" i="1"/>
  <c r="BU256" i="1"/>
  <c r="BL256" i="1"/>
  <c r="W256" i="1"/>
  <c r="BQ256" i="1" s="1"/>
  <c r="D256" i="1"/>
  <c r="BX443" i="1"/>
  <c r="BU443" i="1"/>
  <c r="BL443" i="1"/>
  <c r="W443" i="1"/>
  <c r="BQ443" i="1" s="1"/>
  <c r="D443" i="1"/>
  <c r="BX253" i="1"/>
  <c r="BU253" i="1"/>
  <c r="BL253" i="1"/>
  <c r="W253" i="1"/>
  <c r="BQ253" i="1" s="1"/>
  <c r="D253" i="1"/>
  <c r="BX377" i="1"/>
  <c r="BU377" i="1"/>
  <c r="BL377" i="1"/>
  <c r="W377" i="1"/>
  <c r="BQ377" i="1" s="1"/>
  <c r="D377" i="1"/>
  <c r="BX2" i="1"/>
  <c r="BU2" i="1"/>
  <c r="BL2" i="1"/>
  <c r="BK2" i="1"/>
  <c r="W2" i="1"/>
  <c r="BQ2" i="1" s="1"/>
  <c r="D2" i="1"/>
  <c r="BX168" i="1"/>
  <c r="BU168" i="1"/>
  <c r="BL168" i="1"/>
  <c r="W168" i="1"/>
  <c r="BQ168" i="1" s="1"/>
  <c r="D168" i="1"/>
  <c r="BX169" i="1"/>
  <c r="BU169" i="1"/>
  <c r="BL169" i="1"/>
  <c r="W169" i="1"/>
  <c r="BQ169" i="1" s="1"/>
  <c r="D169" i="1"/>
  <c r="BX346" i="1"/>
  <c r="BU346" i="1"/>
  <c r="BL346" i="1"/>
  <c r="W346" i="1"/>
  <c r="BQ346" i="1" s="1"/>
  <c r="D346" i="1"/>
  <c r="BZ61" i="2" l="1"/>
  <c r="BZ113" i="2"/>
  <c r="BZ106" i="2"/>
  <c r="BZ102" i="2"/>
  <c r="BZ4" i="2"/>
  <c r="BZ79" i="2"/>
  <c r="BZ132" i="2"/>
  <c r="BZ107" i="2"/>
  <c r="BU564" i="1"/>
  <c r="BZ48" i="2"/>
  <c r="BZ127" i="2"/>
  <c r="BZ33" i="2"/>
  <c r="BZ140" i="2"/>
  <c r="BZ76" i="2"/>
  <c r="W127" i="2"/>
  <c r="W140" i="2"/>
  <c r="W84" i="2"/>
  <c r="W100" i="2"/>
  <c r="W139" i="2"/>
  <c r="W132" i="2"/>
  <c r="W41" i="2"/>
  <c r="W91" i="2"/>
  <c r="W61" i="2"/>
  <c r="BZ75" i="2"/>
  <c r="W75" i="2"/>
  <c r="BZ123" i="2"/>
  <c r="W123" i="2"/>
  <c r="BZ118" i="2"/>
  <c r="W118" i="2"/>
  <c r="BZ90" i="2"/>
  <c r="W90" i="2"/>
  <c r="BZ136" i="2"/>
  <c r="W136" i="2"/>
  <c r="W76" i="2"/>
  <c r="W33" i="2"/>
  <c r="W48" i="2"/>
  <c r="W113" i="2"/>
  <c r="W135" i="2"/>
  <c r="W105" i="2"/>
  <c r="W148" i="2"/>
  <c r="W102" i="2"/>
  <c r="W138" i="2"/>
  <c r="W131" i="2"/>
  <c r="W107" i="2"/>
  <c r="W4" i="2"/>
  <c r="W106" i="2"/>
  <c r="W119" i="2"/>
  <c r="W79" i="2"/>
  <c r="BX155" i="2"/>
  <c r="BX153" i="2"/>
  <c r="BX154" i="2"/>
  <c r="BU562" i="1"/>
  <c r="BU563" i="1"/>
  <c r="BW273" i="1"/>
  <c r="BW337" i="1"/>
  <c r="BW275" i="1"/>
  <c r="BW442" i="1"/>
  <c r="BW516" i="1"/>
  <c r="BQ516" i="1"/>
  <c r="BW392" i="1"/>
  <c r="BW439" i="1"/>
  <c r="BQ439" i="1"/>
  <c r="BW393" i="1"/>
  <c r="BQ393" i="1"/>
  <c r="BW521" i="1"/>
  <c r="BQ521" i="1"/>
  <c r="BW495" i="1"/>
  <c r="BQ495" i="1"/>
  <c r="BW518" i="1"/>
  <c r="BQ518" i="1"/>
  <c r="BW453" i="1"/>
  <c r="BW467" i="1"/>
  <c r="BW458" i="1"/>
  <c r="BQ458" i="1"/>
  <c r="BW189" i="1"/>
  <c r="BQ189" i="1"/>
  <c r="BW367" i="1"/>
  <c r="BW513" i="1"/>
  <c r="BW402" i="1"/>
  <c r="BQ402" i="1"/>
  <c r="BW430" i="1"/>
  <c r="BQ430" i="1"/>
  <c r="BW429" i="1"/>
  <c r="BW523" i="1"/>
  <c r="BW233" i="1"/>
  <c r="BW207" i="1"/>
  <c r="BW302" i="1"/>
  <c r="BW234" i="1"/>
  <c r="BW441" i="1"/>
  <c r="BW301" i="1"/>
  <c r="BW438" i="1"/>
  <c r="BW237" i="1"/>
  <c r="BW103" i="1"/>
  <c r="BW136" i="1"/>
  <c r="BW418" i="1"/>
  <c r="BW419" i="1"/>
  <c r="BW84" i="1"/>
  <c r="BW270" i="1"/>
  <c r="BW455" i="1"/>
  <c r="BW271" i="1"/>
  <c r="BW85" i="1"/>
  <c r="BW355" i="1"/>
  <c r="BW335" i="1"/>
  <c r="BW469" i="1"/>
  <c r="BW132" i="1"/>
  <c r="BQ132" i="1"/>
  <c r="BW95" i="1"/>
  <c r="BQ95" i="1"/>
  <c r="BW255" i="1"/>
  <c r="BQ255" i="1"/>
  <c r="BW202" i="1"/>
  <c r="BQ202" i="1"/>
  <c r="BW6" i="1"/>
  <c r="BQ6" i="1"/>
  <c r="BW133" i="1"/>
  <c r="BQ133" i="1"/>
  <c r="BW251" i="1"/>
  <c r="BQ251" i="1"/>
  <c r="BW51" i="1"/>
  <c r="BQ51" i="1"/>
  <c r="BW15" i="1"/>
  <c r="BQ15" i="1"/>
  <c r="BW200" i="1"/>
  <c r="BQ200" i="1"/>
  <c r="BW411" i="1"/>
  <c r="BQ411" i="1"/>
  <c r="BW380" i="1"/>
  <c r="BW375" i="1"/>
  <c r="BW12" i="1"/>
  <c r="BW154" i="1"/>
  <c r="BW10" i="1"/>
  <c r="BW73" i="1"/>
  <c r="BW30" i="1"/>
  <c r="BW385" i="1"/>
  <c r="BW29" i="1"/>
  <c r="BW332" i="1"/>
  <c r="BW125" i="1"/>
  <c r="BW36" i="1"/>
  <c r="BW227" i="1"/>
  <c r="BW294" i="1"/>
  <c r="BW194" i="1"/>
  <c r="BW87" i="1"/>
  <c r="BW341" i="1"/>
  <c r="BW540" i="1"/>
  <c r="BW373" i="1"/>
  <c r="BW437" i="1"/>
  <c r="BW435" i="1"/>
  <c r="BW344" i="1"/>
  <c r="BW349" i="1"/>
  <c r="BW283" i="1"/>
  <c r="BW406" i="1"/>
  <c r="BW436" i="1"/>
  <c r="BW559" i="1"/>
  <c r="BW300" i="1"/>
  <c r="BQ300" i="1"/>
  <c r="BW230" i="1"/>
  <c r="BQ230" i="1"/>
  <c r="BW313" i="1"/>
  <c r="BQ313" i="1"/>
  <c r="BW416" i="1"/>
  <c r="BW555" i="1"/>
  <c r="BQ555" i="1"/>
  <c r="BW446" i="1"/>
  <c r="BQ446" i="1"/>
  <c r="BW466" i="1"/>
  <c r="BQ466" i="1"/>
  <c r="BW526" i="1"/>
  <c r="BQ526" i="1"/>
  <c r="BW310" i="1"/>
  <c r="BW557" i="1"/>
  <c r="BQ557" i="1"/>
  <c r="BW533" i="1"/>
  <c r="BW542" i="1"/>
  <c r="BW384" i="1"/>
  <c r="BW558" i="1"/>
  <c r="BW354" i="1"/>
  <c r="BW155" i="1"/>
  <c r="BQ155" i="1"/>
  <c r="BW69" i="1"/>
  <c r="BQ69" i="1"/>
  <c r="BW112" i="1"/>
  <c r="BQ112" i="1"/>
  <c r="BW281" i="1"/>
  <c r="BQ281" i="1"/>
  <c r="BW280" i="1"/>
  <c r="BQ280" i="1"/>
  <c r="BW89" i="1"/>
  <c r="BQ89" i="1"/>
  <c r="BW279" i="1"/>
  <c r="BQ279" i="1"/>
  <c r="BW197" i="1"/>
  <c r="BQ197" i="1"/>
  <c r="BW113" i="1"/>
  <c r="BQ113" i="1"/>
  <c r="BW92" i="1"/>
  <c r="BQ92" i="1"/>
  <c r="BW410" i="1"/>
  <c r="BQ410" i="1"/>
  <c r="BW198" i="1"/>
  <c r="BW308" i="1"/>
  <c r="BQ308" i="1"/>
  <c r="BW278" i="1"/>
  <c r="BQ278" i="1"/>
  <c r="BW433" i="1"/>
  <c r="BQ433" i="1"/>
  <c r="BW471" i="1"/>
  <c r="BQ471" i="1"/>
  <c r="BW46" i="1"/>
  <c r="BQ46" i="1"/>
  <c r="BW409" i="1"/>
  <c r="BQ409" i="1"/>
  <c r="BW88" i="1"/>
  <c r="BQ88" i="1"/>
  <c r="BW37" i="1"/>
  <c r="BQ37" i="1"/>
  <c r="BW21" i="1"/>
  <c r="BQ21" i="1"/>
  <c r="BW24" i="1"/>
  <c r="BQ24" i="1"/>
  <c r="BW38" i="1"/>
  <c r="BQ38" i="1"/>
  <c r="BW414" i="1"/>
  <c r="BQ414" i="1"/>
  <c r="BW449" i="1"/>
  <c r="BQ449" i="1"/>
  <c r="BW96" i="1"/>
  <c r="BQ96" i="1"/>
  <c r="BW396" i="1"/>
  <c r="BQ396" i="1"/>
  <c r="BW318" i="1"/>
  <c r="BQ318" i="1"/>
  <c r="BW118" i="1"/>
  <c r="BQ118" i="1"/>
  <c r="BW450" i="1"/>
  <c r="BQ450" i="1"/>
  <c r="BW489" i="1"/>
  <c r="BQ489" i="1"/>
  <c r="BW152" i="1"/>
  <c r="BQ152" i="1"/>
  <c r="BW395" i="1"/>
  <c r="BQ395" i="1"/>
  <c r="BW156" i="1"/>
  <c r="BQ156" i="1"/>
  <c r="BW192" i="1"/>
  <c r="BQ192" i="1"/>
  <c r="BW534" i="1"/>
  <c r="BQ534" i="1"/>
  <c r="BW217" i="1"/>
  <c r="BQ217" i="1"/>
  <c r="BW215" i="1"/>
  <c r="BQ215" i="1"/>
  <c r="BW323" i="1"/>
  <c r="BQ323" i="1"/>
  <c r="BW177" i="1"/>
  <c r="BQ177" i="1"/>
  <c r="BW178" i="1"/>
  <c r="BQ178" i="1"/>
  <c r="BW138" i="1"/>
  <c r="BQ138" i="1"/>
  <c r="BW322" i="1"/>
  <c r="BQ322" i="1"/>
  <c r="BW241" i="1"/>
  <c r="BQ241" i="1"/>
  <c r="BW539" i="1"/>
  <c r="BQ539" i="1"/>
  <c r="BW254" i="1"/>
  <c r="BQ254" i="1"/>
  <c r="BW509" i="1"/>
  <c r="BQ509" i="1"/>
  <c r="BW369" i="1"/>
  <c r="BQ369" i="1"/>
  <c r="BW463" i="1"/>
  <c r="BQ463" i="1"/>
  <c r="BW483" i="1"/>
  <c r="BQ483" i="1"/>
  <c r="BW482" i="1"/>
  <c r="BQ482" i="1"/>
  <c r="BW494" i="1"/>
  <c r="BQ494" i="1"/>
  <c r="BW444" i="1"/>
  <c r="BW522" i="1"/>
  <c r="BW493" i="1"/>
  <c r="BQ493" i="1"/>
  <c r="BW303" i="1"/>
  <c r="BQ303" i="1"/>
  <c r="BW381" i="1"/>
  <c r="BW351" i="1"/>
  <c r="BQ351" i="1"/>
  <c r="BW360" i="1"/>
  <c r="BW319" i="1"/>
  <c r="BW366" i="1"/>
  <c r="BW214" i="1"/>
  <c r="BQ214" i="1"/>
  <c r="BW388" i="1"/>
  <c r="BW321" i="1"/>
  <c r="BQ321" i="1"/>
  <c r="BW499" i="1"/>
  <c r="BQ499" i="1"/>
  <c r="BW496" i="1"/>
  <c r="BW500" i="1"/>
  <c r="BW497" i="1"/>
  <c r="BQ497" i="1"/>
  <c r="BW524" i="1"/>
  <c r="BQ524" i="1"/>
  <c r="BW502" i="1"/>
  <c r="BQ502" i="1"/>
  <c r="BW365" i="1"/>
  <c r="BQ365" i="1"/>
  <c r="BZ78" i="2"/>
  <c r="BT78" i="2"/>
  <c r="BZ111" i="2"/>
  <c r="BT111" i="2"/>
  <c r="BZ149" i="2"/>
  <c r="BT149" i="2"/>
  <c r="BZ43" i="2"/>
  <c r="BT43" i="2"/>
  <c r="BZ55" i="2"/>
  <c r="BT55" i="2"/>
  <c r="BZ15" i="2"/>
  <c r="BT15" i="2"/>
  <c r="BZ9" i="2"/>
  <c r="BT9" i="2"/>
  <c r="BZ39" i="2"/>
  <c r="BT39" i="2"/>
  <c r="BZ50" i="2"/>
  <c r="BT50" i="2"/>
  <c r="BZ87" i="2"/>
  <c r="BZ115" i="2"/>
  <c r="BZ28" i="2"/>
  <c r="BZ37" i="2"/>
  <c r="BZ85" i="2"/>
  <c r="BT85" i="2"/>
  <c r="BZ89" i="2"/>
  <c r="BT89" i="2"/>
  <c r="BZ93" i="2"/>
  <c r="BT93" i="2"/>
  <c r="BZ94" i="2"/>
  <c r="BT94" i="2"/>
  <c r="BZ86" i="2"/>
  <c r="BZ68" i="2"/>
  <c r="BT68" i="2"/>
  <c r="BZ143" i="2"/>
  <c r="BZ97" i="2"/>
  <c r="BZ125" i="2"/>
  <c r="BZ101" i="2"/>
  <c r="BZ124" i="2"/>
  <c r="BZ110" i="2"/>
  <c r="BZ34" i="2"/>
  <c r="BZ67" i="2"/>
  <c r="BZ142" i="2"/>
  <c r="BZ32" i="2"/>
  <c r="BZ57" i="2"/>
  <c r="BZ16" i="2"/>
  <c r="BZ30" i="2"/>
  <c r="BZ64" i="2"/>
  <c r="BZ10" i="2"/>
  <c r="BZ62" i="2"/>
  <c r="BZ2" i="2"/>
  <c r="BZ8" i="2"/>
  <c r="BZ71" i="2"/>
  <c r="BZ103" i="2"/>
  <c r="BZ141" i="2"/>
  <c r="BZ122" i="2"/>
  <c r="BZ120" i="2"/>
  <c r="BZ116" i="2"/>
  <c r="BZ80" i="2"/>
  <c r="BZ99" i="2"/>
  <c r="BZ63" i="2"/>
  <c r="BZ35" i="2"/>
  <c r="BZ121" i="2"/>
  <c r="BZ81" i="2"/>
  <c r="BZ69" i="2"/>
  <c r="BZ82" i="2"/>
  <c r="BZ129" i="2"/>
  <c r="BZ114" i="2"/>
  <c r="BZ96" i="2"/>
  <c r="BZ95" i="2"/>
  <c r="BZ70" i="2"/>
  <c r="BZ83" i="2"/>
  <c r="BZ117" i="2"/>
  <c r="BZ151" i="2"/>
  <c r="BZ145" i="2"/>
  <c r="BZ144" i="2"/>
  <c r="BZ112" i="2"/>
  <c r="BZ150" i="2"/>
  <c r="BZ53" i="2"/>
  <c r="BZ40" i="2"/>
  <c r="BZ60" i="2"/>
  <c r="BZ65" i="2"/>
  <c r="BZ54" i="2"/>
  <c r="BZ77" i="2"/>
  <c r="BZ51" i="2"/>
  <c r="BZ7" i="2"/>
  <c r="BZ47" i="2"/>
  <c r="BZ52" i="2"/>
  <c r="BZ38" i="2"/>
  <c r="BZ24" i="2"/>
  <c r="BZ92" i="2"/>
  <c r="BZ66" i="2"/>
  <c r="BZ23" i="2"/>
  <c r="BZ59" i="2"/>
  <c r="BZ49" i="2"/>
  <c r="BZ5" i="2"/>
  <c r="BZ108" i="2"/>
  <c r="BZ109" i="2"/>
  <c r="BZ88" i="2"/>
  <c r="BZ134" i="2"/>
  <c r="BZ98" i="2"/>
  <c r="BZ130" i="2"/>
  <c r="BZ137" i="2"/>
  <c r="BZ128" i="2"/>
  <c r="BZ72" i="2"/>
  <c r="BZ56" i="2"/>
  <c r="BZ58" i="2"/>
  <c r="BZ42" i="2"/>
  <c r="BZ6" i="2"/>
  <c r="BZ74" i="2"/>
  <c r="BZ3" i="2"/>
  <c r="BZ27" i="2"/>
  <c r="BZ45" i="2"/>
  <c r="BZ126" i="2"/>
  <c r="BZ146" i="2"/>
  <c r="BZ133" i="2"/>
  <c r="BZ147" i="2"/>
  <c r="BZ73" i="2"/>
  <c r="BW478" i="1"/>
  <c r="BW169" i="1"/>
  <c r="BW2" i="1"/>
  <c r="BW377" i="1"/>
  <c r="BW443" i="1"/>
  <c r="BW208" i="1"/>
  <c r="BW209" i="1"/>
  <c r="BW210" i="1"/>
  <c r="BW359" i="1"/>
  <c r="BW363" i="1"/>
  <c r="BW18" i="1"/>
  <c r="BW195" i="1"/>
  <c r="BW403" i="1"/>
  <c r="BW272" i="1"/>
  <c r="BW44" i="1"/>
  <c r="BW161" i="1"/>
  <c r="BW296" i="1"/>
  <c r="BW224" i="1"/>
  <c r="BW342" i="1"/>
  <c r="BW346" i="1"/>
  <c r="BW168" i="1"/>
  <c r="BW253" i="1"/>
  <c r="BW256" i="1"/>
  <c r="BW347" i="1"/>
  <c r="BW235" i="1"/>
  <c r="BW376" i="1"/>
  <c r="BW3" i="1"/>
  <c r="BW316" i="1"/>
  <c r="BW213" i="1"/>
  <c r="BW364" i="1"/>
  <c r="BW212" i="1"/>
  <c r="BW293" i="1"/>
  <c r="BW338" i="1"/>
  <c r="BW274" i="1"/>
  <c r="BW126" i="1"/>
  <c r="BW4" i="1"/>
  <c r="BW196" i="1"/>
  <c r="BW276" i="1"/>
  <c r="BW190" i="1"/>
  <c r="BW5" i="1"/>
  <c r="BW245" i="1"/>
  <c r="BW147" i="1"/>
  <c r="BW408" i="1"/>
  <c r="BW484" i="1"/>
  <c r="BW394" i="1"/>
  <c r="BW487" i="1"/>
  <c r="BW515" i="1"/>
  <c r="BW286" i="1"/>
  <c r="BW517" i="1"/>
  <c r="BW528" i="1"/>
  <c r="BW258" i="1"/>
  <c r="BW465" i="1"/>
  <c r="BW448" i="1"/>
  <c r="BW476" i="1"/>
  <c r="BW490" i="1"/>
  <c r="BW507" i="1"/>
  <c r="BW244" i="1"/>
  <c r="BW457" i="1"/>
  <c r="BW506" i="1"/>
  <c r="BW432" i="1"/>
  <c r="BW336" i="1"/>
  <c r="BW164" i="1"/>
  <c r="BW165" i="1"/>
  <c r="BW204" i="1"/>
  <c r="BW407" i="1"/>
  <c r="BW350" i="1"/>
  <c r="BW166" i="1"/>
  <c r="BW206" i="1"/>
  <c r="BW252" i="1"/>
  <c r="BW232" i="1"/>
  <c r="BW205" i="1"/>
  <c r="BW211" i="1"/>
  <c r="BW239" i="1"/>
  <c r="BW240" i="1"/>
  <c r="BW447" i="1"/>
  <c r="BW71" i="1"/>
  <c r="BW292" i="1"/>
  <c r="BW427" i="1"/>
  <c r="BW146" i="1"/>
  <c r="BW83" i="1"/>
  <c r="BW295" i="1"/>
  <c r="BW186" i="1"/>
  <c r="BW160" i="1"/>
  <c r="BW334" i="1"/>
  <c r="BW428" i="1"/>
  <c r="BW368" i="1"/>
  <c r="BW188" i="1"/>
  <c r="BW203" i="1"/>
  <c r="BW201" i="1"/>
  <c r="BW16" i="1"/>
  <c r="BW50" i="1"/>
  <c r="BW285" i="1"/>
  <c r="BW7" i="1"/>
  <c r="BW93" i="1"/>
  <c r="BW231" i="1"/>
  <c r="BW236" i="1"/>
  <c r="BW94" i="1"/>
  <c r="BW374" i="1"/>
  <c r="BW61" i="1"/>
  <c r="BW23" i="1"/>
  <c r="BW173" i="1"/>
  <c r="BW101" i="1"/>
  <c r="BW102" i="1"/>
  <c r="BW353" i="1"/>
  <c r="BW11" i="1"/>
  <c r="BW315" i="1"/>
  <c r="BW187" i="1"/>
  <c r="BW82" i="1"/>
  <c r="BW223" i="1"/>
  <c r="BW221" i="1"/>
  <c r="BW185" i="1"/>
  <c r="BW222" i="1"/>
  <c r="BW269" i="1"/>
  <c r="BW13" i="1"/>
  <c r="BW333" i="1"/>
  <c r="BW345" i="1"/>
  <c r="BW391" i="1"/>
  <c r="BW357" i="1"/>
  <c r="BW560" i="1"/>
  <c r="BW440" i="1"/>
  <c r="BW184" i="1"/>
  <c r="BW554" i="1"/>
  <c r="BW284" i="1"/>
  <c r="BW250" i="1"/>
  <c r="BW229" i="1"/>
  <c r="BW348" i="1"/>
  <c r="BW462" i="1"/>
  <c r="BW417" i="1"/>
  <c r="BW529" i="1"/>
  <c r="BW289" i="1"/>
  <c r="BW527" i="1"/>
  <c r="BW312" i="1"/>
  <c r="BW556" i="1"/>
  <c r="BW415" i="1"/>
  <c r="BW541" i="1"/>
  <c r="BW383" i="1"/>
  <c r="BW314" i="1"/>
  <c r="BW532" i="1"/>
  <c r="BW309" i="1"/>
  <c r="BW311" i="1"/>
  <c r="BW397" i="1"/>
  <c r="BW480" i="1"/>
  <c r="BW400" i="1"/>
  <c r="BW544" i="1"/>
  <c r="BW552" i="1"/>
  <c r="BW340" i="1"/>
  <c r="BW425" i="1"/>
  <c r="BW81" i="1"/>
  <c r="BW525" i="1"/>
  <c r="BW536" i="1"/>
  <c r="BW267" i="1"/>
  <c r="BW553" i="1"/>
  <c r="BW537" i="1"/>
  <c r="BW551" i="1"/>
  <c r="BW327" i="1"/>
  <c r="BW328" i="1"/>
  <c r="BW547" i="1"/>
  <c r="BW454" i="1"/>
  <c r="BW331" i="1"/>
  <c r="BW53" i="1"/>
  <c r="BW137" i="1"/>
  <c r="BW121" i="1"/>
  <c r="BW99" i="1"/>
  <c r="BW70" i="1"/>
  <c r="BW291" i="1"/>
  <c r="BW468" i="1"/>
  <c r="BW58" i="1"/>
  <c r="BW111" i="1"/>
  <c r="BW325" i="1"/>
  <c r="BW129" i="1"/>
  <c r="BW131" i="1"/>
  <c r="BW48" i="1"/>
  <c r="BW117" i="1"/>
  <c r="BW25" i="1"/>
  <c r="BW60" i="1"/>
  <c r="BW151" i="1"/>
  <c r="BW26" i="1"/>
  <c r="BW249" i="1"/>
  <c r="BW199" i="1"/>
  <c r="BW130" i="1"/>
  <c r="BW228" i="1"/>
  <c r="BW41" i="1"/>
  <c r="BW14" i="1"/>
  <c r="BW150" i="1"/>
  <c r="BW115" i="1"/>
  <c r="BW9" i="1"/>
  <c r="BW114" i="1"/>
  <c r="BW91" i="1"/>
  <c r="BW27" i="1"/>
  <c r="BW167" i="1"/>
  <c r="BW116" i="1"/>
  <c r="BW90" i="1"/>
  <c r="BW163" i="1"/>
  <c r="BW49" i="1"/>
  <c r="BW64" i="1"/>
  <c r="BW288" i="1"/>
  <c r="BW42" i="1"/>
  <c r="BW120" i="1"/>
  <c r="BW22" i="1"/>
  <c r="BW97" i="1"/>
  <c r="BW172" i="1"/>
  <c r="BW62" i="1"/>
  <c r="BW65" i="1"/>
  <c r="BW67" i="1"/>
  <c r="BW98" i="1"/>
  <c r="BW8" i="1"/>
  <c r="BW63" i="1"/>
  <c r="BW66" i="1"/>
  <c r="BW68" i="1"/>
  <c r="BW157" i="1"/>
  <c r="BW122" i="1"/>
  <c r="BW181" i="1"/>
  <c r="BW265" i="1"/>
  <c r="BW124" i="1"/>
  <c r="BW20" i="1"/>
  <c r="BW140" i="1"/>
  <c r="BW108" i="1"/>
  <c r="BW142" i="1"/>
  <c r="BW79" i="1"/>
  <c r="BW141" i="1"/>
  <c r="BW123" i="1"/>
  <c r="BW182" i="1"/>
  <c r="BW43" i="1"/>
  <c r="BW106" i="1"/>
  <c r="BW76" i="1"/>
  <c r="BW110" i="1"/>
  <c r="BW32" i="1"/>
  <c r="BW148" i="1"/>
  <c r="BW243" i="1"/>
  <c r="BW144" i="1"/>
  <c r="BW107" i="1"/>
  <c r="BW158" i="1"/>
  <c r="BW78" i="1"/>
  <c r="BW105" i="1"/>
  <c r="BW143" i="1"/>
  <c r="BW35" i="1"/>
  <c r="BW19" i="1"/>
  <c r="BW34" i="1"/>
  <c r="BW159" i="1"/>
  <c r="BW145" i="1"/>
  <c r="BW31" i="1"/>
  <c r="BW109" i="1"/>
  <c r="BW220" i="1"/>
  <c r="BW183" i="1"/>
  <c r="BW104" i="1"/>
  <c r="BW33" i="1"/>
  <c r="BW77" i="1"/>
  <c r="BW39" i="1"/>
  <c r="BW40" i="1"/>
  <c r="BW282" i="1"/>
  <c r="BW434" i="1"/>
  <c r="BW299" i="1"/>
  <c r="BW371" i="1"/>
  <c r="BW358" i="1"/>
  <c r="BW320" i="1"/>
  <c r="BW47" i="1"/>
  <c r="BW372" i="1"/>
  <c r="BW390" i="1"/>
  <c r="BW259" i="1"/>
  <c r="BW238" i="1"/>
  <c r="BW362" i="1"/>
  <c r="BW72" i="1"/>
  <c r="BW170" i="1"/>
  <c r="BW218" i="1"/>
  <c r="BW75" i="1"/>
  <c r="BW260" i="1"/>
  <c r="BW45" i="1"/>
  <c r="BW74" i="1"/>
  <c r="BW399" i="1"/>
  <c r="BW180" i="1"/>
  <c r="BW263" i="1"/>
  <c r="BW339" i="1"/>
  <c r="BW179" i="1"/>
  <c r="BW261" i="1"/>
  <c r="BW149" i="1"/>
  <c r="BW128" i="1"/>
  <c r="BW404" i="1"/>
  <c r="BW405" i="1"/>
  <c r="BW298" i="1"/>
  <c r="BW389" i="1"/>
  <c r="BW460" i="1"/>
  <c r="BW461" i="1"/>
  <c r="BW370" i="1"/>
  <c r="BW306" i="1"/>
  <c r="BW134" i="1"/>
  <c r="BW290" i="1"/>
  <c r="BW307" i="1"/>
  <c r="BW135" i="1"/>
  <c r="BW445" i="1"/>
  <c r="BW473" i="1"/>
  <c r="BW119" i="1"/>
  <c r="BW451" i="1"/>
  <c r="BW452" i="1"/>
  <c r="BW305" i="1"/>
  <c r="BW479" i="1"/>
  <c r="BW216" i="1"/>
  <c r="BW127" i="1"/>
  <c r="BW54" i="1"/>
  <c r="BW535" i="1"/>
  <c r="BW176" i="1"/>
  <c r="BW386" i="1"/>
  <c r="BW86" i="1"/>
  <c r="BW421" i="1"/>
  <c r="BW139" i="1"/>
  <c r="BW378" i="1"/>
  <c r="BW343" i="1"/>
  <c r="BW379" i="1"/>
  <c r="BW459" i="1"/>
  <c r="BW486" i="1"/>
  <c r="BW514" i="1"/>
  <c r="BW297" i="1"/>
  <c r="BW470" i="1"/>
  <c r="BW247" i="1"/>
  <c r="BW492" i="1"/>
  <c r="BW287" i="1"/>
  <c r="BW248" i="1"/>
  <c r="BW277" i="1"/>
  <c r="BW412" i="1"/>
  <c r="BW352" i="1"/>
  <c r="BW304" i="1"/>
  <c r="BW398" i="1"/>
  <c r="BW317" i="1"/>
  <c r="BW382" i="1"/>
  <c r="BW488" i="1"/>
  <c r="BW257" i="1"/>
  <c r="BW174" i="1"/>
  <c r="BW501" i="1"/>
  <c r="BW477" i="1"/>
  <c r="BW420" i="1"/>
  <c r="BW175" i="1"/>
  <c r="BW191" i="1"/>
  <c r="BW474" i="1"/>
  <c r="BW512" i="1"/>
  <c r="BW504" i="1"/>
  <c r="BW519" i="1"/>
  <c r="BW475" i="1"/>
  <c r="BW498" i="1"/>
  <c r="BW491" i="1"/>
  <c r="BW503" i="1"/>
  <c r="BW538" i="1"/>
</calcChain>
</file>

<file path=xl/comments1.xml><?xml version="1.0" encoding="utf-8"?>
<comments xmlns="http://schemas.openxmlformats.org/spreadsheetml/2006/main">
  <authors>
    <author>TPWD employee</author>
  </authors>
  <commentList>
    <comment ref="AX35" authorId="0" shapeId="0">
      <text>
        <r>
          <rPr>
            <b/>
            <sz val="8"/>
            <color indexed="81"/>
            <rFont val="Tahoma"/>
            <family val="2"/>
          </rPr>
          <t>TPWD employee:</t>
        </r>
        <r>
          <rPr>
            <sz val="8"/>
            <color indexed="81"/>
            <rFont val="Tahoma"/>
            <family val="2"/>
          </rPr>
          <t xml:space="preserve">
dump pond
</t>
        </r>
      </text>
    </comment>
  </commentList>
</comments>
</file>

<file path=xl/sharedStrings.xml><?xml version="1.0" encoding="utf-8"?>
<sst xmlns="http://schemas.openxmlformats.org/spreadsheetml/2006/main" count="9488" uniqueCount="135">
  <si>
    <t>Hatchery</t>
  </si>
  <si>
    <t>Pond</t>
  </si>
  <si>
    <t>Area (acre)</t>
  </si>
  <si>
    <t>Area (hectare)</t>
  </si>
  <si>
    <t>Fill date</t>
  </si>
  <si>
    <t>No. stockings</t>
  </si>
  <si>
    <t>Species</t>
  </si>
  <si>
    <t>strain</t>
  </si>
  <si>
    <t>ich tow 1</t>
  </si>
  <si>
    <t>ich tow 2</t>
  </si>
  <si>
    <t xml:space="preserve">ich tow 3 </t>
  </si>
  <si>
    <t>ich tow 4</t>
  </si>
  <si>
    <t xml:space="preserve">1st Stock date </t>
  </si>
  <si>
    <t>1st No. stocked</t>
  </si>
  <si>
    <t>2nd Stock date</t>
  </si>
  <si>
    <t>2nd No. stocked</t>
  </si>
  <si>
    <t>3rd Stock date</t>
  </si>
  <si>
    <t>3rd No. stocked</t>
  </si>
  <si>
    <t>4th Stock date</t>
  </si>
  <si>
    <t>4th No. stocked</t>
  </si>
  <si>
    <t>Harvest date</t>
  </si>
  <si>
    <t>Pond Duration w/fish (d)</t>
  </si>
  <si>
    <t>Days before feed offered</t>
  </si>
  <si>
    <t>3 PM Temp (°C) at stocking</t>
  </si>
  <si>
    <t>salinity (ppt) nearest to stocking date</t>
  </si>
  <si>
    <t>min salinity (ppt) post stocking</t>
  </si>
  <si>
    <t>max salinity post stocking (ppt)</t>
  </si>
  <si>
    <t>mean salinity (ppt) post stocking</t>
  </si>
  <si>
    <t>3 PM pH at stocking</t>
  </si>
  <si>
    <t>3 PM min pH post stocking</t>
  </si>
  <si>
    <t>3 PM max pH post stocking</t>
  </si>
  <si>
    <t>3 PM mean pH post stocking</t>
  </si>
  <si>
    <t>total feed (lbs.)</t>
  </si>
  <si>
    <t>total cotton seed meal (lbs)</t>
  </si>
  <si>
    <t>total ammonium nitrate (L)</t>
  </si>
  <si>
    <t>total phosphoric acid (L)</t>
  </si>
  <si>
    <t>Adult copepods at stocking (No./L)</t>
  </si>
  <si>
    <t>Copepod nauplii at stocking (No./L)</t>
  </si>
  <si>
    <t>Rotifers at stocking (No./L)</t>
  </si>
  <si>
    <t>Min adult copepods post stocking (No./L)</t>
  </si>
  <si>
    <t>Min copepod nauplii post stocking (No./L)</t>
  </si>
  <si>
    <t>Min rotifers post stocking (No./L)</t>
  </si>
  <si>
    <t>min total zooplankton (No./L) post stocking</t>
  </si>
  <si>
    <t>Max adult copepods post stocking (No./L)</t>
  </si>
  <si>
    <t>Max copepod nauplii post stocking (No./L)</t>
  </si>
  <si>
    <t>Max rotifers post stocking (No./L)</t>
  </si>
  <si>
    <t>max zooplankton (No./L) post stocking</t>
  </si>
  <si>
    <t>Mean adult copepods post stocking (No./L)</t>
  </si>
  <si>
    <t>Mean copepod nauplii post stocking (No./L)</t>
  </si>
  <si>
    <t>Mean rotifers post stocking (No./L)</t>
  </si>
  <si>
    <t>mean total zooplankton (No./L) post stocking</t>
  </si>
  <si>
    <t>Median adult copepods post stocking (No./L)</t>
  </si>
  <si>
    <t>Median copepod nauplii post stocking (No./L)</t>
  </si>
  <si>
    <t>Median rotifers post stocking (No./L)</t>
  </si>
  <si>
    <t>median total zooplankton (No./L) post stocking</t>
  </si>
  <si>
    <t>No. harvested</t>
  </si>
  <si>
    <t>% return last stocking</t>
  </si>
  <si>
    <t>% return total stockings</t>
  </si>
  <si>
    <t>Drain Out (Y/N)</t>
  </si>
  <si>
    <t>Min length (mm)</t>
  </si>
  <si>
    <t>Max length (mm)</t>
  </si>
  <si>
    <t>Mean length (mm)</t>
  </si>
  <si>
    <t>Min Wt. (g)</t>
  </si>
  <si>
    <t>Max Wt. (g)</t>
  </si>
  <si>
    <t>Mean Wt (g)</t>
  </si>
  <si>
    <t>No. harvested ∙ ha-1</t>
  </si>
  <si>
    <t>Kg Harvested</t>
  </si>
  <si>
    <t>Kg∙ha-1 ∙day-1</t>
  </si>
  <si>
    <t>Fulton Condition Factor (K)</t>
  </si>
  <si>
    <t>MDC</t>
  </si>
  <si>
    <t>RDM</t>
  </si>
  <si>
    <t>texas</t>
  </si>
  <si>
    <t>N</t>
  </si>
  <si>
    <t>Y</t>
  </si>
  <si>
    <t xml:space="preserve">MDC </t>
  </si>
  <si>
    <t>N`</t>
  </si>
  <si>
    <t>SST</t>
  </si>
  <si>
    <t>LLM</t>
  </si>
  <si>
    <t>ULM</t>
  </si>
  <si>
    <t>4 AM min DO (mg/L) post stock</t>
  </si>
  <si>
    <t xml:space="preserve">3 PM min Temp (°C) post stock before drain </t>
  </si>
  <si>
    <t>3 PM max Temp (°C) post stock before drain</t>
  </si>
  <si>
    <t>3 PM mean Temp (°C) post stock before drain</t>
  </si>
  <si>
    <t>total zooplankton at 1st stocking (No./L)</t>
  </si>
  <si>
    <t>mean ich tow</t>
  </si>
  <si>
    <t>total No. stocked</t>
  </si>
  <si>
    <t>mean length/No. day fish in pond (mm)</t>
  </si>
  <si>
    <t>Rain</t>
  </si>
  <si>
    <t>mean</t>
  </si>
  <si>
    <t>total No. stocked per hectare</t>
  </si>
  <si>
    <t>Strain</t>
  </si>
  <si>
    <t>4th No. Stocked</t>
  </si>
  <si>
    <t>5th Stock date</t>
  </si>
  <si>
    <t>5th No. Stocked</t>
  </si>
  <si>
    <t>6th Stock date</t>
  </si>
  <si>
    <t>6th No. Stocked</t>
  </si>
  <si>
    <t>Days before 1st feeding</t>
  </si>
  <si>
    <t>ich tow 3</t>
  </si>
  <si>
    <t>4 AM min DO (mg/L)</t>
  </si>
  <si>
    <t>3 PM max Temp (°C) before drain</t>
  </si>
  <si>
    <t>max salinity (ppt)</t>
  </si>
  <si>
    <t>3 PM max pH</t>
  </si>
  <si>
    <t>max total zooplankton (No./L) post stocking</t>
  </si>
  <si>
    <t>P-13, P-15</t>
  </si>
  <si>
    <t xml:space="preserve">  </t>
  </si>
  <si>
    <t>total No. stocked/hectare</t>
  </si>
  <si>
    <t>total No./acre</t>
  </si>
  <si>
    <t>y = -0.000074 x + 42.913664</t>
  </si>
  <si>
    <t>stocking density per acre</t>
  </si>
  <si>
    <t>expected % return</t>
  </si>
  <si>
    <t>predicted No. Fish at harvest</t>
  </si>
  <si>
    <t>SST stocking density trend line equation</t>
  </si>
  <si>
    <t>length range</t>
  </si>
  <si>
    <t xml:space="preserve">total No. stocked </t>
  </si>
  <si>
    <t>total No. stocked/acre</t>
  </si>
  <si>
    <r>
      <t>No. harvested ∙ ha</t>
    </r>
    <r>
      <rPr>
        <b/>
        <vertAlign val="superscript"/>
        <sz val="12"/>
        <color rgb="FFFF0000"/>
        <rFont val="Arial"/>
        <family val="2"/>
      </rPr>
      <t>-1</t>
    </r>
  </si>
  <si>
    <r>
      <t>Kg∙ha</t>
    </r>
    <r>
      <rPr>
        <b/>
        <vertAlign val="superscript"/>
        <sz val="12"/>
        <color rgb="FFFF0000"/>
        <rFont val="Arial"/>
        <family val="2"/>
      </rPr>
      <t xml:space="preserve">-1 </t>
    </r>
    <r>
      <rPr>
        <b/>
        <sz val="12"/>
        <color rgb="FFFF0000"/>
        <rFont val="Arial"/>
        <family val="2"/>
      </rPr>
      <t>∙day</t>
    </r>
    <r>
      <rPr>
        <b/>
        <vertAlign val="superscript"/>
        <sz val="12"/>
        <color rgb="FFFF0000"/>
        <rFont val="Arial"/>
        <family val="2"/>
      </rPr>
      <t>-1</t>
    </r>
  </si>
  <si>
    <t>5th stock date</t>
  </si>
  <si>
    <t>5th no. stocked</t>
  </si>
  <si>
    <t>6th stock date</t>
  </si>
  <si>
    <t>6th no stocked</t>
  </si>
  <si>
    <t>y = -0.00003 x + 18.94</t>
  </si>
  <si>
    <t>2011 1 acre pond data all salinities</t>
  </si>
  <si>
    <t>2001 to 2011 pond data 46 and above salinity (single stocked ponds)</t>
  </si>
  <si>
    <t>No. stocked/hectare</t>
  </si>
  <si>
    <t>No. stocked/acre</t>
  </si>
  <si>
    <t>17-39</t>
  </si>
  <si>
    <t>D/O</t>
  </si>
  <si>
    <t>51-62</t>
  </si>
  <si>
    <t>% D/O</t>
  </si>
  <si>
    <t>17-39           40          41          42          43          44          45           46            47         48          49           50          51-62</t>
  </si>
  <si>
    <t>14-39</t>
  </si>
  <si>
    <t>14-39           40            41            42            43             44            45           46          47           48          49          50          51-62</t>
  </si>
  <si>
    <t>total feed/acre</t>
  </si>
  <si>
    <t>days before stocked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</si>
</sst>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m/d/yy;@"/>
    <numFmt numFmtId="167" formatCode="#,##0.0"/>
  </numFmts>
  <fonts count="18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0070C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sz val="12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FF0000"/>
      <name val="Arial"/>
      <family val="2"/>
    </font>
    <font>
      <b/>
      <vertAlign val="superscript"/>
      <sz val="12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50"/>
      <name val="Arial"/>
      <family val="2"/>
    </font>
    <font>
      <sz val="11"/>
      <color rgb="FF00B050"/>
      <name val="Calibri"/>
      <family val="2"/>
      <scheme val="minor"/>
    </font>
    <font>
      <sz val="10"/>
      <color rgb="FF7030A0"/>
      <name val="Arial"/>
      <family val="2"/>
    </font>
    <font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2">
    <xf numFmtId="0" fontId="0" fillId="0" borderId="0" xfId="0"/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66" fontId="2" fillId="0" borderId="0" xfId="0" applyNumberFormat="1" applyFont="1" applyFill="1" applyAlignment="1">
      <alignment horizontal="center"/>
    </xf>
    <xf numFmtId="1" fontId="2" fillId="0" borderId="0" xfId="0" applyNumberFormat="1" applyFont="1" applyFill="1" applyAlignment="1">
      <alignment horizontal="center"/>
    </xf>
    <xf numFmtId="3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4" fontId="2" fillId="0" borderId="0" xfId="0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2" fontId="2" fillId="0" borderId="0" xfId="0" applyNumberFormat="1" applyFont="1" applyFill="1" applyAlignment="1">
      <alignment horizontal="center"/>
    </xf>
    <xf numFmtId="167" fontId="2" fillId="0" borderId="0" xfId="0" applyNumberFormat="1" applyFont="1" applyAlignment="1">
      <alignment horizontal="center"/>
    </xf>
    <xf numFmtId="167" fontId="2" fillId="0" borderId="0" xfId="0" applyNumberFormat="1" applyFont="1" applyFill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4" fontId="2" fillId="0" borderId="0" xfId="0" applyNumberFormat="1" applyFont="1" applyFill="1" applyAlignment="1" applyProtection="1">
      <alignment horizontal="center"/>
      <protection locked="0"/>
    </xf>
    <xf numFmtId="3" fontId="2" fillId="0" borderId="0" xfId="0" applyNumberFormat="1" applyFont="1" applyFill="1" applyAlignment="1" applyProtection="1">
      <alignment horizontal="center"/>
      <protection locked="0"/>
    </xf>
    <xf numFmtId="167" fontId="2" fillId="0" borderId="0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" fontId="3" fillId="0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14" fontId="3" fillId="0" borderId="0" xfId="0" applyNumberFormat="1" applyFont="1" applyFill="1" applyAlignment="1">
      <alignment horizontal="center"/>
    </xf>
    <xf numFmtId="3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7" fontId="3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14" fontId="3" fillId="0" borderId="0" xfId="0" applyNumberFormat="1" applyFont="1" applyFill="1" applyAlignment="1" applyProtection="1">
      <alignment horizontal="center"/>
      <protection locked="0"/>
    </xf>
    <xf numFmtId="3" fontId="3" fillId="0" borderId="0" xfId="0" applyNumberFormat="1" applyFont="1" applyFill="1" applyAlignment="1" applyProtection="1">
      <alignment horizontal="center"/>
      <protection locked="0"/>
    </xf>
    <xf numFmtId="166" fontId="3" fillId="0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 wrapText="1"/>
    </xf>
    <xf numFmtId="3" fontId="1" fillId="0" borderId="0" xfId="0" applyNumberFormat="1" applyFont="1" applyAlignment="1">
      <alignment horizontal="center" wrapText="1"/>
    </xf>
    <xf numFmtId="167" fontId="1" fillId="0" borderId="0" xfId="0" applyNumberFormat="1" applyFont="1" applyAlignment="1">
      <alignment horizontal="center" wrapText="1"/>
    </xf>
    <xf numFmtId="2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0" fontId="2" fillId="0" borderId="0" xfId="0" applyFont="1"/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0" fontId="3" fillId="0" borderId="0" xfId="0" applyFont="1" applyFill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3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7" fontId="3" fillId="0" borderId="0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horizontal="center" wrapText="1"/>
    </xf>
    <xf numFmtId="1" fontId="1" fillId="0" borderId="0" xfId="0" applyNumberFormat="1" applyFont="1" applyFill="1" applyAlignment="1">
      <alignment horizontal="center" wrapText="1"/>
    </xf>
    <xf numFmtId="164" fontId="1" fillId="0" borderId="0" xfId="0" applyNumberFormat="1" applyFont="1" applyFill="1" applyAlignment="1">
      <alignment horizontal="center" wrapText="1"/>
    </xf>
    <xf numFmtId="14" fontId="1" fillId="0" borderId="0" xfId="0" applyNumberFormat="1" applyFont="1" applyFill="1" applyAlignment="1">
      <alignment horizontal="center" wrapText="1"/>
    </xf>
    <xf numFmtId="3" fontId="1" fillId="0" borderId="0" xfId="0" applyNumberFormat="1" applyFont="1" applyFill="1" applyAlignment="1">
      <alignment horizontal="center" wrapText="1"/>
    </xf>
    <xf numFmtId="167" fontId="1" fillId="0" borderId="0" xfId="0" applyNumberFormat="1" applyFont="1" applyFill="1" applyAlignment="1">
      <alignment horizontal="center" wrapText="1"/>
    </xf>
    <xf numFmtId="2" fontId="1" fillId="0" borderId="0" xfId="0" applyNumberFormat="1" applyFont="1" applyFill="1" applyAlignment="1">
      <alignment horizontal="center" wrapText="1"/>
    </xf>
    <xf numFmtId="165" fontId="1" fillId="0" borderId="0" xfId="0" applyNumberFormat="1" applyFont="1" applyFill="1" applyAlignment="1">
      <alignment horizontal="center" wrapText="1"/>
    </xf>
    <xf numFmtId="0" fontId="2" fillId="0" borderId="0" xfId="0" applyFont="1" applyFill="1"/>
    <xf numFmtId="0" fontId="2" fillId="0" borderId="0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3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67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/>
    <xf numFmtId="2" fontId="2" fillId="0" borderId="0" xfId="0" applyNumberFormat="1" applyFont="1" applyFill="1"/>
    <xf numFmtId="3" fontId="2" fillId="0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166" fontId="8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0" xfId="0" applyNumberFormat="1" applyFont="1" applyFill="1" applyAlignment="1">
      <alignment horizontal="center"/>
    </xf>
    <xf numFmtId="3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14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165" fontId="8" fillId="0" borderId="0" xfId="0" applyNumberFormat="1" applyFont="1" applyFill="1" applyAlignment="1">
      <alignment horizontal="center"/>
    </xf>
    <xf numFmtId="166" fontId="8" fillId="2" borderId="0" xfId="0" applyNumberFormat="1" applyFont="1" applyFill="1" applyAlignment="1">
      <alignment horizontal="center"/>
    </xf>
    <xf numFmtId="14" fontId="8" fillId="0" borderId="0" xfId="0" applyNumberFormat="1" applyFont="1" applyBorder="1" applyAlignment="1" applyProtection="1">
      <alignment horizontal="center"/>
      <protection hidden="1"/>
    </xf>
    <xf numFmtId="14" fontId="8" fillId="0" borderId="0" xfId="0" applyNumberFormat="1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3" fontId="0" fillId="0" borderId="0" xfId="0" applyNumberFormat="1" applyAlignment="1"/>
    <xf numFmtId="3" fontId="9" fillId="0" borderId="0" xfId="0" applyNumberFormat="1" applyFont="1" applyAlignment="1">
      <alignment horizontal="center" wrapText="1"/>
    </xf>
    <xf numFmtId="3" fontId="0" fillId="0" borderId="0" xfId="0" applyNumberFormat="1"/>
    <xf numFmtId="2" fontId="0" fillId="0" borderId="0" xfId="0" applyNumberFormat="1"/>
    <xf numFmtId="2" fontId="9" fillId="0" borderId="0" xfId="0" applyNumberFormat="1" applyFont="1" applyAlignment="1">
      <alignment horizontal="center"/>
    </xf>
    <xf numFmtId="165" fontId="2" fillId="0" borderId="0" xfId="0" applyNumberFormat="1" applyFont="1" applyFill="1"/>
    <xf numFmtId="3" fontId="2" fillId="0" borderId="0" xfId="0" applyNumberFormat="1" applyFont="1"/>
    <xf numFmtId="0" fontId="10" fillId="0" borderId="0" xfId="0" applyFont="1"/>
    <xf numFmtId="166" fontId="11" fillId="0" borderId="0" xfId="0" applyNumberFormat="1" applyFont="1" applyAlignment="1">
      <alignment horizontal="center" wrapText="1"/>
    </xf>
    <xf numFmtId="0" fontId="11" fillId="0" borderId="0" xfId="0" applyFont="1" applyAlignment="1">
      <alignment horizontal="center" wrapText="1"/>
    </xf>
    <xf numFmtId="14" fontId="11" fillId="0" borderId="0" xfId="0" applyNumberFormat="1" applyFont="1" applyAlignment="1">
      <alignment horizontal="center" wrapText="1"/>
    </xf>
    <xf numFmtId="1" fontId="11" fillId="0" borderId="0" xfId="0" applyNumberFormat="1" applyFont="1" applyAlignment="1">
      <alignment horizontal="center" wrapText="1"/>
    </xf>
    <xf numFmtId="3" fontId="11" fillId="0" borderId="0" xfId="0" applyNumberFormat="1" applyFont="1" applyAlignment="1">
      <alignment horizontal="center" wrapText="1"/>
    </xf>
    <xf numFmtId="164" fontId="11" fillId="0" borderId="0" xfId="0" applyNumberFormat="1" applyFont="1" applyAlignment="1">
      <alignment horizontal="center" wrapText="1"/>
    </xf>
    <xf numFmtId="2" fontId="11" fillId="0" borderId="0" xfId="0" applyNumberFormat="1" applyFont="1" applyAlignment="1">
      <alignment horizontal="center" wrapText="1"/>
    </xf>
    <xf numFmtId="165" fontId="11" fillId="0" borderId="0" xfId="0" applyNumberFormat="1" applyFont="1" applyAlignment="1">
      <alignment horizontal="center" wrapText="1"/>
    </xf>
    <xf numFmtId="3" fontId="11" fillId="0" borderId="0" xfId="0" applyNumberFormat="1" applyFont="1" applyFill="1" applyBorder="1" applyAlignment="1">
      <alignment horizontal="center" wrapText="1"/>
    </xf>
    <xf numFmtId="2" fontId="11" fillId="0" borderId="0" xfId="0" applyNumberFormat="1" applyFont="1" applyFill="1" applyBorder="1" applyAlignment="1">
      <alignment horizontal="center" wrapText="1"/>
    </xf>
    <xf numFmtId="0" fontId="13" fillId="0" borderId="0" xfId="0" applyFont="1" applyAlignment="1">
      <alignment horizontal="center" wrapText="1"/>
    </xf>
    <xf numFmtId="2" fontId="8" fillId="2" borderId="0" xfId="0" applyNumberFormat="1" applyFont="1" applyFill="1" applyAlignment="1">
      <alignment horizontal="center"/>
    </xf>
    <xf numFmtId="0" fontId="8" fillId="0" borderId="0" xfId="0" applyFont="1"/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4" fontId="2" fillId="0" borderId="0" xfId="0" applyNumberFormat="1" applyFont="1" applyBorder="1" applyAlignment="1" applyProtection="1">
      <alignment horizontal="center"/>
      <protection hidden="1"/>
    </xf>
    <xf numFmtId="0" fontId="7" fillId="0" borderId="0" xfId="0" applyFont="1"/>
    <xf numFmtId="0" fontId="14" fillId="0" borderId="0" xfId="0" applyFont="1" applyFill="1" applyAlignment="1">
      <alignment horizontal="center"/>
    </xf>
    <xf numFmtId="165" fontId="14" fillId="0" borderId="0" xfId="0" applyNumberFormat="1" applyFont="1" applyFill="1" applyAlignment="1">
      <alignment horizontal="center"/>
    </xf>
    <xf numFmtId="14" fontId="14" fillId="0" borderId="0" xfId="0" applyNumberFormat="1" applyFont="1" applyFill="1" applyAlignment="1">
      <alignment horizontal="center"/>
    </xf>
    <xf numFmtId="1" fontId="14" fillId="0" borderId="0" xfId="0" applyNumberFormat="1" applyFont="1" applyFill="1" applyAlignment="1">
      <alignment horizontal="center"/>
    </xf>
    <xf numFmtId="14" fontId="14" fillId="0" borderId="0" xfId="0" applyNumberFormat="1" applyFont="1" applyFill="1" applyAlignment="1" applyProtection="1">
      <alignment horizontal="center"/>
      <protection locked="0"/>
    </xf>
    <xf numFmtId="3" fontId="14" fillId="0" borderId="0" xfId="0" applyNumberFormat="1" applyFont="1" applyFill="1" applyAlignment="1" applyProtection="1">
      <alignment horizontal="center"/>
      <protection locked="0"/>
    </xf>
    <xf numFmtId="3" fontId="14" fillId="0" borderId="0" xfId="0" applyNumberFormat="1" applyFont="1" applyFill="1" applyAlignment="1">
      <alignment horizontal="center"/>
    </xf>
    <xf numFmtId="164" fontId="14" fillId="0" borderId="0" xfId="0" applyNumberFormat="1" applyFont="1" applyFill="1" applyAlignment="1">
      <alignment horizontal="center"/>
    </xf>
    <xf numFmtId="167" fontId="14" fillId="0" borderId="0" xfId="0" applyNumberFormat="1" applyFont="1" applyFill="1" applyAlignment="1">
      <alignment horizontal="center"/>
    </xf>
    <xf numFmtId="2" fontId="14" fillId="0" borderId="0" xfId="0" applyNumberFormat="1" applyFont="1" applyFill="1" applyAlignment="1">
      <alignment horizontal="center"/>
    </xf>
    <xf numFmtId="0" fontId="15" fillId="0" borderId="0" xfId="0" applyFont="1"/>
    <xf numFmtId="0" fontId="16" fillId="0" borderId="0" xfId="0" applyFont="1" applyFill="1" applyAlignment="1">
      <alignment horizontal="center"/>
    </xf>
    <xf numFmtId="165" fontId="16" fillId="0" borderId="0" xfId="0" applyNumberFormat="1" applyFont="1" applyFill="1" applyAlignment="1">
      <alignment horizontal="center"/>
    </xf>
    <xf numFmtId="14" fontId="16" fillId="0" borderId="0" xfId="0" applyNumberFormat="1" applyFon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3" fontId="16" fillId="0" borderId="0" xfId="0" applyNumberFormat="1" applyFont="1" applyFill="1" applyAlignment="1">
      <alignment horizontal="center"/>
    </xf>
    <xf numFmtId="164" fontId="16" fillId="0" borderId="0" xfId="0" applyNumberFormat="1" applyFont="1" applyFill="1" applyAlignment="1">
      <alignment horizontal="center"/>
    </xf>
    <xf numFmtId="2" fontId="16" fillId="0" borderId="0" xfId="0" applyNumberFormat="1" applyFont="1" applyFill="1" applyAlignment="1">
      <alignment horizontal="center"/>
    </xf>
    <xf numFmtId="0" fontId="17" fillId="0" borderId="0" xfId="0" applyFont="1"/>
    <xf numFmtId="0" fontId="10" fillId="0" borderId="0" xfId="0" applyFont="1" applyAlignment="1">
      <alignment horizontal="center"/>
    </xf>
    <xf numFmtId="2" fontId="10" fillId="0" borderId="0" xfId="0" applyNumberFormat="1" applyFont="1" applyAlignment="1">
      <alignment horizontal="center"/>
    </xf>
    <xf numFmtId="3" fontId="13" fillId="0" borderId="0" xfId="0" applyNumberFormat="1" applyFont="1" applyFill="1" applyAlignment="1">
      <alignment horizontal="center" wrapText="1"/>
    </xf>
    <xf numFmtId="3" fontId="3" fillId="0" borderId="0" xfId="0" applyNumberFormat="1" applyFont="1" applyFill="1" applyBorder="1" applyAlignment="1">
      <alignment horizontal="center"/>
    </xf>
    <xf numFmtId="1" fontId="2" fillId="0" borderId="0" xfId="0" applyNumberFormat="1" applyFont="1"/>
    <xf numFmtId="0" fontId="2" fillId="2" borderId="0" xfId="0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3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7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/>
    <xf numFmtId="0" fontId="3" fillId="2" borderId="0" xfId="0" applyFont="1" applyFill="1" applyAlignment="1">
      <alignment horizontal="center"/>
    </xf>
    <xf numFmtId="165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31750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968825325405751"/>
                  <c:y val="-0.26799500056699671"/>
                </c:manualLayout>
              </c:layout>
              <c:numFmt formatCode="General" sourceLinked="0"/>
            </c:trendlineLbl>
          </c:trendline>
          <c:xVal>
            <c:numRef>
              <c:f>'2001 to 2010 RDM'!$M$2:$M$560</c:f>
              <c:numCache>
                <c:formatCode>0</c:formatCode>
                <c:ptCount val="559"/>
                <c:pt idx="0">
                  <c:v>210</c:v>
                </c:pt>
                <c:pt idx="1">
                  <c:v>18.333333333333332</c:v>
                </c:pt>
                <c:pt idx="2">
                  <c:v>60.5</c:v>
                </c:pt>
                <c:pt idx="3">
                  <c:v>100.5</c:v>
                </c:pt>
                <c:pt idx="4">
                  <c:v>298</c:v>
                </c:pt>
                <c:pt idx="5">
                  <c:v>740.5</c:v>
                </c:pt>
                <c:pt idx="6">
                  <c:v>4</c:v>
                </c:pt>
                <c:pt idx="7">
                  <c:v>268.5</c:v>
                </c:pt>
                <c:pt idx="8">
                  <c:v>919</c:v>
                </c:pt>
                <c:pt idx="9">
                  <c:v>129.5</c:v>
                </c:pt>
                <c:pt idx="10">
                  <c:v>660.5</c:v>
                </c:pt>
                <c:pt idx="11">
                  <c:v>100</c:v>
                </c:pt>
                <c:pt idx="12">
                  <c:v>115.5</c:v>
                </c:pt>
                <c:pt idx="13">
                  <c:v>223</c:v>
                </c:pt>
                <c:pt idx="14">
                  <c:v>261</c:v>
                </c:pt>
                <c:pt idx="15">
                  <c:v>13.5</c:v>
                </c:pt>
                <c:pt idx="16">
                  <c:v>68.5</c:v>
                </c:pt>
                <c:pt idx="17">
                  <c:v>128</c:v>
                </c:pt>
                <c:pt idx="18">
                  <c:v>42</c:v>
                </c:pt>
                <c:pt idx="19">
                  <c:v>91.5</c:v>
                </c:pt>
                <c:pt idx="20">
                  <c:v>3</c:v>
                </c:pt>
                <c:pt idx="21">
                  <c:v>46</c:v>
                </c:pt>
                <c:pt idx="22">
                  <c:v>193</c:v>
                </c:pt>
                <c:pt idx="23">
                  <c:v>203.5</c:v>
                </c:pt>
                <c:pt idx="24">
                  <c:v>31.5</c:v>
                </c:pt>
                <c:pt idx="25">
                  <c:v>128</c:v>
                </c:pt>
                <c:pt idx="26">
                  <c:v>55</c:v>
                </c:pt>
                <c:pt idx="27">
                  <c:v>102</c:v>
                </c:pt>
                <c:pt idx="28">
                  <c:v>280</c:v>
                </c:pt>
                <c:pt idx="29">
                  <c:v>37.5</c:v>
                </c:pt>
                <c:pt idx="30">
                  <c:v>211.5</c:v>
                </c:pt>
                <c:pt idx="31">
                  <c:v>201</c:v>
                </c:pt>
                <c:pt idx="32">
                  <c:v>368</c:v>
                </c:pt>
                <c:pt idx="33">
                  <c:v>133.5</c:v>
                </c:pt>
                <c:pt idx="34">
                  <c:v>67</c:v>
                </c:pt>
                <c:pt idx="35">
                  <c:v>192.5</c:v>
                </c:pt>
                <c:pt idx="36">
                  <c:v>169</c:v>
                </c:pt>
                <c:pt idx="37">
                  <c:v>182.5</c:v>
                </c:pt>
                <c:pt idx="38">
                  <c:v>303</c:v>
                </c:pt>
                <c:pt idx="39">
                  <c:v>55.5</c:v>
                </c:pt>
                <c:pt idx="40">
                  <c:v>22</c:v>
                </c:pt>
                <c:pt idx="41">
                  <c:v>227.5</c:v>
                </c:pt>
                <c:pt idx="42">
                  <c:v>151.5</c:v>
                </c:pt>
                <c:pt idx="43">
                  <c:v>23</c:v>
                </c:pt>
                <c:pt idx="44">
                  <c:v>77.5</c:v>
                </c:pt>
                <c:pt idx="45">
                  <c:v>121</c:v>
                </c:pt>
                <c:pt idx="46">
                  <c:v>0</c:v>
                </c:pt>
                <c:pt idx="47">
                  <c:v>150.5</c:v>
                </c:pt>
                <c:pt idx="48">
                  <c:v>366.5</c:v>
                </c:pt>
                <c:pt idx="49">
                  <c:v>0</c:v>
                </c:pt>
                <c:pt idx="50">
                  <c:v>35</c:v>
                </c:pt>
                <c:pt idx="51">
                  <c:v>118.5</c:v>
                </c:pt>
                <c:pt idx="52">
                  <c:v>6.5</c:v>
                </c:pt>
                <c:pt idx="53">
                  <c:v>188.5</c:v>
                </c:pt>
                <c:pt idx="54">
                  <c:v>331.5</c:v>
                </c:pt>
                <c:pt idx="55">
                  <c:v>113</c:v>
                </c:pt>
                <c:pt idx="56">
                  <c:v>150.5</c:v>
                </c:pt>
                <c:pt idx="57">
                  <c:v>120.5</c:v>
                </c:pt>
                <c:pt idx="58">
                  <c:v>114.5</c:v>
                </c:pt>
                <c:pt idx="59">
                  <c:v>452.5</c:v>
                </c:pt>
                <c:pt idx="60">
                  <c:v>10.5</c:v>
                </c:pt>
                <c:pt idx="61">
                  <c:v>2</c:v>
                </c:pt>
                <c:pt idx="62">
                  <c:v>18.5</c:v>
                </c:pt>
                <c:pt idx="63">
                  <c:v>82.5</c:v>
                </c:pt>
                <c:pt idx="64">
                  <c:v>57</c:v>
                </c:pt>
                <c:pt idx="65">
                  <c:v>131</c:v>
                </c:pt>
                <c:pt idx="66">
                  <c:v>179.5</c:v>
                </c:pt>
                <c:pt idx="67">
                  <c:v>82</c:v>
                </c:pt>
                <c:pt idx="68">
                  <c:v>100.5</c:v>
                </c:pt>
                <c:pt idx="69">
                  <c:v>75.5</c:v>
                </c:pt>
                <c:pt idx="70">
                  <c:v>4.75</c:v>
                </c:pt>
                <c:pt idx="71">
                  <c:v>32</c:v>
                </c:pt>
                <c:pt idx="72">
                  <c:v>141.5</c:v>
                </c:pt>
                <c:pt idx="73">
                  <c:v>0.5</c:v>
                </c:pt>
                <c:pt idx="74">
                  <c:v>10</c:v>
                </c:pt>
                <c:pt idx="75">
                  <c:v>36</c:v>
                </c:pt>
                <c:pt idx="76">
                  <c:v>34.5</c:v>
                </c:pt>
                <c:pt idx="77">
                  <c:v>235</c:v>
                </c:pt>
                <c:pt idx="78">
                  <c:v>411.5</c:v>
                </c:pt>
                <c:pt idx="79">
                  <c:v>156.5</c:v>
                </c:pt>
                <c:pt idx="80">
                  <c:v>110</c:v>
                </c:pt>
                <c:pt idx="81">
                  <c:v>180.5</c:v>
                </c:pt>
                <c:pt idx="82">
                  <c:v>236</c:v>
                </c:pt>
                <c:pt idx="83">
                  <c:v>287.5</c:v>
                </c:pt>
                <c:pt idx="84">
                  <c:v>22.5</c:v>
                </c:pt>
                <c:pt idx="85">
                  <c:v>71</c:v>
                </c:pt>
                <c:pt idx="86">
                  <c:v>58</c:v>
                </c:pt>
                <c:pt idx="87">
                  <c:v>157.5</c:v>
                </c:pt>
                <c:pt idx="88">
                  <c:v>40</c:v>
                </c:pt>
                <c:pt idx="89">
                  <c:v>448</c:v>
                </c:pt>
                <c:pt idx="90">
                  <c:v>173.66666666666666</c:v>
                </c:pt>
                <c:pt idx="91">
                  <c:v>422</c:v>
                </c:pt>
                <c:pt idx="92">
                  <c:v>0.25</c:v>
                </c:pt>
                <c:pt idx="93">
                  <c:v>571.5</c:v>
                </c:pt>
                <c:pt idx="94">
                  <c:v>1.5</c:v>
                </c:pt>
                <c:pt idx="95">
                  <c:v>15</c:v>
                </c:pt>
                <c:pt idx="96">
                  <c:v>14.5</c:v>
                </c:pt>
                <c:pt idx="97">
                  <c:v>10</c:v>
                </c:pt>
                <c:pt idx="98">
                  <c:v>353</c:v>
                </c:pt>
                <c:pt idx="99">
                  <c:v>153.5</c:v>
                </c:pt>
                <c:pt idx="100">
                  <c:v>105.5</c:v>
                </c:pt>
                <c:pt idx="101">
                  <c:v>136</c:v>
                </c:pt>
                <c:pt idx="102">
                  <c:v>61</c:v>
                </c:pt>
                <c:pt idx="103">
                  <c:v>102</c:v>
                </c:pt>
                <c:pt idx="104">
                  <c:v>550.5</c:v>
                </c:pt>
                <c:pt idx="105">
                  <c:v>64</c:v>
                </c:pt>
                <c:pt idx="106">
                  <c:v>82</c:v>
                </c:pt>
                <c:pt idx="107">
                  <c:v>40</c:v>
                </c:pt>
                <c:pt idx="108">
                  <c:v>3.5</c:v>
                </c:pt>
                <c:pt idx="109">
                  <c:v>53.5</c:v>
                </c:pt>
                <c:pt idx="110">
                  <c:v>1</c:v>
                </c:pt>
                <c:pt idx="111">
                  <c:v>96</c:v>
                </c:pt>
                <c:pt idx="112">
                  <c:v>43</c:v>
                </c:pt>
                <c:pt idx="113">
                  <c:v>140.5</c:v>
                </c:pt>
                <c:pt idx="114">
                  <c:v>236</c:v>
                </c:pt>
                <c:pt idx="115">
                  <c:v>352.5</c:v>
                </c:pt>
                <c:pt idx="116">
                  <c:v>193</c:v>
                </c:pt>
                <c:pt idx="117">
                  <c:v>121</c:v>
                </c:pt>
                <c:pt idx="118">
                  <c:v>17</c:v>
                </c:pt>
                <c:pt idx="119">
                  <c:v>1.5</c:v>
                </c:pt>
                <c:pt idx="120">
                  <c:v>179.5</c:v>
                </c:pt>
                <c:pt idx="121">
                  <c:v>79</c:v>
                </c:pt>
                <c:pt idx="122">
                  <c:v>158</c:v>
                </c:pt>
                <c:pt idx="123">
                  <c:v>79.5</c:v>
                </c:pt>
                <c:pt idx="124">
                  <c:v>189</c:v>
                </c:pt>
                <c:pt idx="125">
                  <c:v>151</c:v>
                </c:pt>
                <c:pt idx="126">
                  <c:v>61</c:v>
                </c:pt>
                <c:pt idx="127">
                  <c:v>77</c:v>
                </c:pt>
                <c:pt idx="128">
                  <c:v>52</c:v>
                </c:pt>
                <c:pt idx="129">
                  <c:v>595</c:v>
                </c:pt>
                <c:pt idx="130">
                  <c:v>126</c:v>
                </c:pt>
                <c:pt idx="131">
                  <c:v>146</c:v>
                </c:pt>
                <c:pt idx="132">
                  <c:v>54</c:v>
                </c:pt>
                <c:pt idx="133">
                  <c:v>182.5</c:v>
                </c:pt>
                <c:pt idx="134">
                  <c:v>59.5</c:v>
                </c:pt>
                <c:pt idx="135">
                  <c:v>6.5</c:v>
                </c:pt>
                <c:pt idx="136">
                  <c:v>313.5</c:v>
                </c:pt>
                <c:pt idx="137">
                  <c:v>115</c:v>
                </c:pt>
                <c:pt idx="138">
                  <c:v>156.5</c:v>
                </c:pt>
                <c:pt idx="139">
                  <c:v>0</c:v>
                </c:pt>
                <c:pt idx="140">
                  <c:v>3</c:v>
                </c:pt>
                <c:pt idx="141">
                  <c:v>236</c:v>
                </c:pt>
                <c:pt idx="142">
                  <c:v>396.5</c:v>
                </c:pt>
                <c:pt idx="143">
                  <c:v>13.5</c:v>
                </c:pt>
                <c:pt idx="144">
                  <c:v>354</c:v>
                </c:pt>
                <c:pt idx="145">
                  <c:v>19</c:v>
                </c:pt>
                <c:pt idx="146">
                  <c:v>2.75</c:v>
                </c:pt>
                <c:pt idx="147">
                  <c:v>186</c:v>
                </c:pt>
                <c:pt idx="148">
                  <c:v>36.5</c:v>
                </c:pt>
                <c:pt idx="149">
                  <c:v>0</c:v>
                </c:pt>
                <c:pt idx="150">
                  <c:v>42</c:v>
                </c:pt>
                <c:pt idx="151">
                  <c:v>405</c:v>
                </c:pt>
                <c:pt idx="152">
                  <c:v>64.5</c:v>
                </c:pt>
                <c:pt idx="153">
                  <c:v>67</c:v>
                </c:pt>
                <c:pt idx="154">
                  <c:v>73</c:v>
                </c:pt>
                <c:pt idx="155">
                  <c:v>20</c:v>
                </c:pt>
                <c:pt idx="156">
                  <c:v>6</c:v>
                </c:pt>
                <c:pt idx="157">
                  <c:v>34.5</c:v>
                </c:pt>
                <c:pt idx="158">
                  <c:v>139</c:v>
                </c:pt>
                <c:pt idx="159">
                  <c:v>5</c:v>
                </c:pt>
                <c:pt idx="160">
                  <c:v>16.75</c:v>
                </c:pt>
                <c:pt idx="161">
                  <c:v>0</c:v>
                </c:pt>
                <c:pt idx="162">
                  <c:v>213</c:v>
                </c:pt>
                <c:pt idx="163">
                  <c:v>75.5</c:v>
                </c:pt>
                <c:pt idx="164">
                  <c:v>345.5</c:v>
                </c:pt>
                <c:pt idx="165">
                  <c:v>20.5</c:v>
                </c:pt>
                <c:pt idx="166">
                  <c:v>98.5</c:v>
                </c:pt>
                <c:pt idx="167">
                  <c:v>105</c:v>
                </c:pt>
                <c:pt idx="168">
                  <c:v>0.5</c:v>
                </c:pt>
                <c:pt idx="169">
                  <c:v>7</c:v>
                </c:pt>
                <c:pt idx="170">
                  <c:v>269</c:v>
                </c:pt>
                <c:pt idx="171">
                  <c:v>171.5</c:v>
                </c:pt>
                <c:pt idx="172">
                  <c:v>185.5</c:v>
                </c:pt>
                <c:pt idx="173">
                  <c:v>62</c:v>
                </c:pt>
                <c:pt idx="174">
                  <c:v>225</c:v>
                </c:pt>
                <c:pt idx="175">
                  <c:v>256.5</c:v>
                </c:pt>
                <c:pt idx="176">
                  <c:v>191</c:v>
                </c:pt>
                <c:pt idx="177">
                  <c:v>69</c:v>
                </c:pt>
                <c:pt idx="178">
                  <c:v>31</c:v>
                </c:pt>
                <c:pt idx="179">
                  <c:v>91</c:v>
                </c:pt>
                <c:pt idx="180">
                  <c:v>17</c:v>
                </c:pt>
                <c:pt idx="181">
                  <c:v>458</c:v>
                </c:pt>
                <c:pt idx="182">
                  <c:v>831.5</c:v>
                </c:pt>
                <c:pt idx="183">
                  <c:v>213</c:v>
                </c:pt>
                <c:pt idx="184">
                  <c:v>90</c:v>
                </c:pt>
                <c:pt idx="185">
                  <c:v>146.5</c:v>
                </c:pt>
                <c:pt idx="186">
                  <c:v>0</c:v>
                </c:pt>
                <c:pt idx="187">
                  <c:v>106</c:v>
                </c:pt>
                <c:pt idx="188">
                  <c:v>146.5</c:v>
                </c:pt>
                <c:pt idx="189">
                  <c:v>68.5</c:v>
                </c:pt>
                <c:pt idx="190">
                  <c:v>64</c:v>
                </c:pt>
                <c:pt idx="191">
                  <c:v>6.75</c:v>
                </c:pt>
                <c:pt idx="192">
                  <c:v>33.25</c:v>
                </c:pt>
                <c:pt idx="193">
                  <c:v>99.75</c:v>
                </c:pt>
                <c:pt idx="194">
                  <c:v>6.666666666666667</c:v>
                </c:pt>
                <c:pt idx="195">
                  <c:v>60.5</c:v>
                </c:pt>
                <c:pt idx="196">
                  <c:v>17</c:v>
                </c:pt>
                <c:pt idx="197">
                  <c:v>0</c:v>
                </c:pt>
                <c:pt idx="198">
                  <c:v>178.5</c:v>
                </c:pt>
                <c:pt idx="199">
                  <c:v>183</c:v>
                </c:pt>
                <c:pt idx="200">
                  <c:v>545.5</c:v>
                </c:pt>
                <c:pt idx="201">
                  <c:v>118.5</c:v>
                </c:pt>
                <c:pt idx="202">
                  <c:v>137</c:v>
                </c:pt>
                <c:pt idx="203">
                  <c:v>191.5</c:v>
                </c:pt>
                <c:pt idx="204">
                  <c:v>69.5</c:v>
                </c:pt>
                <c:pt idx="205">
                  <c:v>228.5</c:v>
                </c:pt>
                <c:pt idx="206">
                  <c:v>155</c:v>
                </c:pt>
                <c:pt idx="207">
                  <c:v>225.5</c:v>
                </c:pt>
                <c:pt idx="208">
                  <c:v>21.333333333333332</c:v>
                </c:pt>
                <c:pt idx="209">
                  <c:v>170.66666666666666</c:v>
                </c:pt>
                <c:pt idx="210">
                  <c:v>45.5</c:v>
                </c:pt>
                <c:pt idx="211">
                  <c:v>18.5</c:v>
                </c:pt>
                <c:pt idx="212">
                  <c:v>107.5</c:v>
                </c:pt>
                <c:pt idx="213">
                  <c:v>58.5</c:v>
                </c:pt>
                <c:pt idx="214">
                  <c:v>47.5</c:v>
                </c:pt>
                <c:pt idx="215">
                  <c:v>304</c:v>
                </c:pt>
                <c:pt idx="216">
                  <c:v>41</c:v>
                </c:pt>
                <c:pt idx="217">
                  <c:v>10.5</c:v>
                </c:pt>
                <c:pt idx="218">
                  <c:v>14</c:v>
                </c:pt>
                <c:pt idx="219">
                  <c:v>130</c:v>
                </c:pt>
                <c:pt idx="220">
                  <c:v>82</c:v>
                </c:pt>
                <c:pt idx="221">
                  <c:v>76</c:v>
                </c:pt>
                <c:pt idx="222">
                  <c:v>99.5</c:v>
                </c:pt>
                <c:pt idx="223">
                  <c:v>19</c:v>
                </c:pt>
                <c:pt idx="224">
                  <c:v>4.75</c:v>
                </c:pt>
                <c:pt idx="225">
                  <c:v>42</c:v>
                </c:pt>
                <c:pt idx="226">
                  <c:v>0</c:v>
                </c:pt>
                <c:pt idx="227">
                  <c:v>446.5</c:v>
                </c:pt>
                <c:pt idx="228">
                  <c:v>70</c:v>
                </c:pt>
                <c:pt idx="229">
                  <c:v>352.5</c:v>
                </c:pt>
                <c:pt idx="230">
                  <c:v>194.5</c:v>
                </c:pt>
                <c:pt idx="231">
                  <c:v>421.5</c:v>
                </c:pt>
                <c:pt idx="232">
                  <c:v>318.5</c:v>
                </c:pt>
                <c:pt idx="233">
                  <c:v>245</c:v>
                </c:pt>
                <c:pt idx="234">
                  <c:v>344.5</c:v>
                </c:pt>
                <c:pt idx="235">
                  <c:v>16.5</c:v>
                </c:pt>
                <c:pt idx="236">
                  <c:v>22.5</c:v>
                </c:pt>
                <c:pt idx="237">
                  <c:v>146.5</c:v>
                </c:pt>
                <c:pt idx="238">
                  <c:v>129</c:v>
                </c:pt>
                <c:pt idx="239">
                  <c:v>38.5</c:v>
                </c:pt>
                <c:pt idx="240">
                  <c:v>3.5</c:v>
                </c:pt>
                <c:pt idx="241">
                  <c:v>183.5</c:v>
                </c:pt>
                <c:pt idx="242">
                  <c:v>113</c:v>
                </c:pt>
                <c:pt idx="243">
                  <c:v>465.5</c:v>
                </c:pt>
                <c:pt idx="244">
                  <c:v>13.5</c:v>
                </c:pt>
                <c:pt idx="245">
                  <c:v>35</c:v>
                </c:pt>
                <c:pt idx="246">
                  <c:v>9</c:v>
                </c:pt>
                <c:pt idx="247">
                  <c:v>176.5</c:v>
                </c:pt>
                <c:pt idx="248">
                  <c:v>134.5</c:v>
                </c:pt>
                <c:pt idx="249">
                  <c:v>57.5</c:v>
                </c:pt>
                <c:pt idx="250">
                  <c:v>339</c:v>
                </c:pt>
                <c:pt idx="251">
                  <c:v>24</c:v>
                </c:pt>
                <c:pt idx="252">
                  <c:v>2.75</c:v>
                </c:pt>
                <c:pt idx="253">
                  <c:v>67</c:v>
                </c:pt>
                <c:pt idx="254">
                  <c:v>131.5</c:v>
                </c:pt>
                <c:pt idx="255">
                  <c:v>0.5</c:v>
                </c:pt>
                <c:pt idx="256">
                  <c:v>69.5</c:v>
                </c:pt>
                <c:pt idx="257">
                  <c:v>37.666666666666664</c:v>
                </c:pt>
                <c:pt idx="258">
                  <c:v>727.5</c:v>
                </c:pt>
                <c:pt idx="259">
                  <c:v>25.5</c:v>
                </c:pt>
                <c:pt idx="260">
                  <c:v>70</c:v>
                </c:pt>
                <c:pt idx="261">
                  <c:v>21</c:v>
                </c:pt>
                <c:pt idx="262">
                  <c:v>120.5</c:v>
                </c:pt>
                <c:pt idx="263">
                  <c:v>0</c:v>
                </c:pt>
                <c:pt idx="264">
                  <c:v>155.5</c:v>
                </c:pt>
                <c:pt idx="265">
                  <c:v>111.5</c:v>
                </c:pt>
                <c:pt idx="266">
                  <c:v>88</c:v>
                </c:pt>
                <c:pt idx="267">
                  <c:v>523</c:v>
                </c:pt>
                <c:pt idx="268">
                  <c:v>352.5</c:v>
                </c:pt>
                <c:pt idx="269">
                  <c:v>483.5</c:v>
                </c:pt>
                <c:pt idx="270">
                  <c:v>444.5</c:v>
                </c:pt>
                <c:pt idx="271">
                  <c:v>61</c:v>
                </c:pt>
                <c:pt idx="272">
                  <c:v>59</c:v>
                </c:pt>
                <c:pt idx="273">
                  <c:v>17.5</c:v>
                </c:pt>
                <c:pt idx="274">
                  <c:v>134.5</c:v>
                </c:pt>
                <c:pt idx="275">
                  <c:v>196.5</c:v>
                </c:pt>
                <c:pt idx="276">
                  <c:v>278</c:v>
                </c:pt>
                <c:pt idx="277">
                  <c:v>136</c:v>
                </c:pt>
                <c:pt idx="278">
                  <c:v>30</c:v>
                </c:pt>
                <c:pt idx="279">
                  <c:v>95.5</c:v>
                </c:pt>
                <c:pt idx="280">
                  <c:v>62.5</c:v>
                </c:pt>
                <c:pt idx="281">
                  <c:v>252.5</c:v>
                </c:pt>
                <c:pt idx="282">
                  <c:v>6</c:v>
                </c:pt>
                <c:pt idx="283">
                  <c:v>83</c:v>
                </c:pt>
                <c:pt idx="284">
                  <c:v>253.5</c:v>
                </c:pt>
                <c:pt idx="285">
                  <c:v>5.666666666666667</c:v>
                </c:pt>
                <c:pt idx="286">
                  <c:v>0</c:v>
                </c:pt>
                <c:pt idx="287">
                  <c:v>530.5</c:v>
                </c:pt>
                <c:pt idx="288">
                  <c:v>18.333333333333332</c:v>
                </c:pt>
                <c:pt idx="289">
                  <c:v>55</c:v>
                </c:pt>
                <c:pt idx="290">
                  <c:v>0</c:v>
                </c:pt>
                <c:pt idx="291">
                  <c:v>456.5</c:v>
                </c:pt>
                <c:pt idx="292">
                  <c:v>34.5</c:v>
                </c:pt>
                <c:pt idx="293">
                  <c:v>14</c:v>
                </c:pt>
                <c:pt idx="294">
                  <c:v>203.66666666666666</c:v>
                </c:pt>
                <c:pt idx="295">
                  <c:v>18</c:v>
                </c:pt>
                <c:pt idx="296">
                  <c:v>72</c:v>
                </c:pt>
                <c:pt idx="297">
                  <c:v>21</c:v>
                </c:pt>
                <c:pt idx="298">
                  <c:v>32.5</c:v>
                </c:pt>
                <c:pt idx="299">
                  <c:v>421.5</c:v>
                </c:pt>
                <c:pt idx="300">
                  <c:v>240</c:v>
                </c:pt>
                <c:pt idx="301">
                  <c:v>55</c:v>
                </c:pt>
                <c:pt idx="302">
                  <c:v>39.5</c:v>
                </c:pt>
                <c:pt idx="303">
                  <c:v>581</c:v>
                </c:pt>
                <c:pt idx="304">
                  <c:v>44.5</c:v>
                </c:pt>
                <c:pt idx="305">
                  <c:v>149</c:v>
                </c:pt>
                <c:pt idx="306">
                  <c:v>0</c:v>
                </c:pt>
                <c:pt idx="307">
                  <c:v>0</c:v>
                </c:pt>
                <c:pt idx="308">
                  <c:v>118.5</c:v>
                </c:pt>
                <c:pt idx="309">
                  <c:v>35</c:v>
                </c:pt>
                <c:pt idx="310">
                  <c:v>57</c:v>
                </c:pt>
                <c:pt idx="311">
                  <c:v>73.5</c:v>
                </c:pt>
                <c:pt idx="312">
                  <c:v>61.5</c:v>
                </c:pt>
                <c:pt idx="313">
                  <c:v>73.5</c:v>
                </c:pt>
                <c:pt idx="314">
                  <c:v>146.5</c:v>
                </c:pt>
                <c:pt idx="315">
                  <c:v>0.25</c:v>
                </c:pt>
                <c:pt idx="316">
                  <c:v>21.333333333333332</c:v>
                </c:pt>
                <c:pt idx="317">
                  <c:v>208</c:v>
                </c:pt>
                <c:pt idx="318">
                  <c:v>16.5</c:v>
                </c:pt>
                <c:pt idx="319">
                  <c:v>39.5</c:v>
                </c:pt>
                <c:pt idx="320">
                  <c:v>156</c:v>
                </c:pt>
                <c:pt idx="321">
                  <c:v>279</c:v>
                </c:pt>
                <c:pt idx="322">
                  <c:v>90.5</c:v>
                </c:pt>
                <c:pt idx="323">
                  <c:v>249</c:v>
                </c:pt>
                <c:pt idx="324">
                  <c:v>37</c:v>
                </c:pt>
                <c:pt idx="325">
                  <c:v>191</c:v>
                </c:pt>
                <c:pt idx="326">
                  <c:v>50.5</c:v>
                </c:pt>
                <c:pt idx="327">
                  <c:v>186</c:v>
                </c:pt>
                <c:pt idx="328">
                  <c:v>490.5</c:v>
                </c:pt>
                <c:pt idx="329">
                  <c:v>165.5</c:v>
                </c:pt>
                <c:pt idx="330">
                  <c:v>59.5</c:v>
                </c:pt>
                <c:pt idx="331">
                  <c:v>227</c:v>
                </c:pt>
                <c:pt idx="332">
                  <c:v>658</c:v>
                </c:pt>
                <c:pt idx="333">
                  <c:v>223.5</c:v>
                </c:pt>
                <c:pt idx="334">
                  <c:v>253</c:v>
                </c:pt>
                <c:pt idx="335">
                  <c:v>130.5</c:v>
                </c:pt>
                <c:pt idx="336">
                  <c:v>180.5</c:v>
                </c:pt>
                <c:pt idx="337">
                  <c:v>0</c:v>
                </c:pt>
                <c:pt idx="338">
                  <c:v>0</c:v>
                </c:pt>
                <c:pt idx="339">
                  <c:v>65.5</c:v>
                </c:pt>
                <c:pt idx="340">
                  <c:v>242.5</c:v>
                </c:pt>
                <c:pt idx="341">
                  <c:v>23.5</c:v>
                </c:pt>
                <c:pt idx="342">
                  <c:v>365.5</c:v>
                </c:pt>
                <c:pt idx="343">
                  <c:v>120.5</c:v>
                </c:pt>
                <c:pt idx="344">
                  <c:v>418.5</c:v>
                </c:pt>
                <c:pt idx="345">
                  <c:v>669</c:v>
                </c:pt>
                <c:pt idx="346">
                  <c:v>57.75</c:v>
                </c:pt>
                <c:pt idx="347">
                  <c:v>179.5</c:v>
                </c:pt>
                <c:pt idx="348">
                  <c:v>356</c:v>
                </c:pt>
                <c:pt idx="349">
                  <c:v>28</c:v>
                </c:pt>
                <c:pt idx="350">
                  <c:v>34.5</c:v>
                </c:pt>
                <c:pt idx="351">
                  <c:v>121</c:v>
                </c:pt>
                <c:pt idx="352">
                  <c:v>26.5</c:v>
                </c:pt>
                <c:pt idx="353">
                  <c:v>52.75</c:v>
                </c:pt>
                <c:pt idx="354">
                  <c:v>96.5</c:v>
                </c:pt>
                <c:pt idx="355">
                  <c:v>1412.5</c:v>
                </c:pt>
                <c:pt idx="356">
                  <c:v>4.666666666666667</c:v>
                </c:pt>
                <c:pt idx="357">
                  <c:v>184.5</c:v>
                </c:pt>
                <c:pt idx="358">
                  <c:v>8.5</c:v>
                </c:pt>
                <c:pt idx="359">
                  <c:v>11</c:v>
                </c:pt>
                <c:pt idx="360">
                  <c:v>0</c:v>
                </c:pt>
                <c:pt idx="361">
                  <c:v>53.666666666666664</c:v>
                </c:pt>
                <c:pt idx="362">
                  <c:v>69</c:v>
                </c:pt>
                <c:pt idx="363">
                  <c:v>46.5</c:v>
                </c:pt>
                <c:pt idx="364">
                  <c:v>168.5</c:v>
                </c:pt>
                <c:pt idx="365">
                  <c:v>322.5</c:v>
                </c:pt>
                <c:pt idx="366">
                  <c:v>56.333333333333336</c:v>
                </c:pt>
                <c:pt idx="367">
                  <c:v>72.5</c:v>
                </c:pt>
                <c:pt idx="368">
                  <c:v>73</c:v>
                </c:pt>
                <c:pt idx="369">
                  <c:v>15.5</c:v>
                </c:pt>
                <c:pt idx="370">
                  <c:v>130</c:v>
                </c:pt>
                <c:pt idx="371">
                  <c:v>479.5</c:v>
                </c:pt>
                <c:pt idx="372">
                  <c:v>421</c:v>
                </c:pt>
                <c:pt idx="373">
                  <c:v>428</c:v>
                </c:pt>
                <c:pt idx="374">
                  <c:v>343</c:v>
                </c:pt>
                <c:pt idx="375">
                  <c:v>178</c:v>
                </c:pt>
                <c:pt idx="376">
                  <c:v>0.5</c:v>
                </c:pt>
                <c:pt idx="377">
                  <c:v>11.333333333333334</c:v>
                </c:pt>
                <c:pt idx="378">
                  <c:v>81.75</c:v>
                </c:pt>
                <c:pt idx="379">
                  <c:v>34.5</c:v>
                </c:pt>
                <c:pt idx="380">
                  <c:v>0.25</c:v>
                </c:pt>
                <c:pt idx="381">
                  <c:v>41.666666666666664</c:v>
                </c:pt>
                <c:pt idx="382">
                  <c:v>122</c:v>
                </c:pt>
                <c:pt idx="383">
                  <c:v>55</c:v>
                </c:pt>
                <c:pt idx="384">
                  <c:v>134.5</c:v>
                </c:pt>
                <c:pt idx="385">
                  <c:v>105</c:v>
                </c:pt>
                <c:pt idx="386">
                  <c:v>11</c:v>
                </c:pt>
                <c:pt idx="387">
                  <c:v>208.5</c:v>
                </c:pt>
                <c:pt idx="388">
                  <c:v>37</c:v>
                </c:pt>
                <c:pt idx="389">
                  <c:v>723</c:v>
                </c:pt>
                <c:pt idx="390">
                  <c:v>97</c:v>
                </c:pt>
                <c:pt idx="391">
                  <c:v>139</c:v>
                </c:pt>
                <c:pt idx="392">
                  <c:v>200.5</c:v>
                </c:pt>
                <c:pt idx="393">
                  <c:v>20</c:v>
                </c:pt>
                <c:pt idx="394">
                  <c:v>61</c:v>
                </c:pt>
                <c:pt idx="395">
                  <c:v>34</c:v>
                </c:pt>
                <c:pt idx="396">
                  <c:v>0.5</c:v>
                </c:pt>
                <c:pt idx="397">
                  <c:v>137</c:v>
                </c:pt>
                <c:pt idx="398">
                  <c:v>5</c:v>
                </c:pt>
                <c:pt idx="399">
                  <c:v>258.5</c:v>
                </c:pt>
                <c:pt idx="400">
                  <c:v>457.5</c:v>
                </c:pt>
                <c:pt idx="401">
                  <c:v>162</c:v>
                </c:pt>
                <c:pt idx="402">
                  <c:v>506.5</c:v>
                </c:pt>
                <c:pt idx="403">
                  <c:v>230</c:v>
                </c:pt>
                <c:pt idx="404">
                  <c:v>336</c:v>
                </c:pt>
                <c:pt idx="405">
                  <c:v>65</c:v>
                </c:pt>
                <c:pt idx="406">
                  <c:v>61</c:v>
                </c:pt>
                <c:pt idx="407">
                  <c:v>159</c:v>
                </c:pt>
                <c:pt idx="408">
                  <c:v>0</c:v>
                </c:pt>
                <c:pt idx="409">
                  <c:v>27.5</c:v>
                </c:pt>
                <c:pt idx="410">
                  <c:v>13</c:v>
                </c:pt>
                <c:pt idx="411">
                  <c:v>257</c:v>
                </c:pt>
                <c:pt idx="412">
                  <c:v>43.5</c:v>
                </c:pt>
                <c:pt idx="413">
                  <c:v>141</c:v>
                </c:pt>
                <c:pt idx="414">
                  <c:v>426</c:v>
                </c:pt>
                <c:pt idx="415">
                  <c:v>238.5</c:v>
                </c:pt>
                <c:pt idx="416">
                  <c:v>342.5</c:v>
                </c:pt>
                <c:pt idx="417">
                  <c:v>41.5</c:v>
                </c:pt>
                <c:pt idx="418">
                  <c:v>9</c:v>
                </c:pt>
                <c:pt idx="419">
                  <c:v>149</c:v>
                </c:pt>
                <c:pt idx="420">
                  <c:v>0</c:v>
                </c:pt>
                <c:pt idx="421">
                  <c:v>42.5</c:v>
                </c:pt>
                <c:pt idx="422">
                  <c:v>0</c:v>
                </c:pt>
                <c:pt idx="423">
                  <c:v>135.5</c:v>
                </c:pt>
                <c:pt idx="424">
                  <c:v>59.5</c:v>
                </c:pt>
                <c:pt idx="425">
                  <c:v>793</c:v>
                </c:pt>
                <c:pt idx="426">
                  <c:v>54</c:v>
                </c:pt>
                <c:pt idx="427">
                  <c:v>91.5</c:v>
                </c:pt>
                <c:pt idx="428">
                  <c:v>189.5</c:v>
                </c:pt>
                <c:pt idx="429">
                  <c:v>44</c:v>
                </c:pt>
                <c:pt idx="430">
                  <c:v>11.333333333333334</c:v>
                </c:pt>
                <c:pt idx="431">
                  <c:v>378.5</c:v>
                </c:pt>
                <c:pt idx="432">
                  <c:v>2</c:v>
                </c:pt>
                <c:pt idx="433">
                  <c:v>1</c:v>
                </c:pt>
                <c:pt idx="434">
                  <c:v>1084</c:v>
                </c:pt>
                <c:pt idx="435">
                  <c:v>433</c:v>
                </c:pt>
                <c:pt idx="436">
                  <c:v>195</c:v>
                </c:pt>
                <c:pt idx="437">
                  <c:v>801</c:v>
                </c:pt>
                <c:pt idx="438">
                  <c:v>3.3333333333333335</c:v>
                </c:pt>
                <c:pt idx="439">
                  <c:v>13</c:v>
                </c:pt>
                <c:pt idx="440">
                  <c:v>0.33333333333333331</c:v>
                </c:pt>
                <c:pt idx="441">
                  <c:v>310</c:v>
                </c:pt>
                <c:pt idx="442">
                  <c:v>66</c:v>
                </c:pt>
                <c:pt idx="443">
                  <c:v>70</c:v>
                </c:pt>
                <c:pt idx="444">
                  <c:v>474</c:v>
                </c:pt>
                <c:pt idx="445">
                  <c:v>56</c:v>
                </c:pt>
                <c:pt idx="446">
                  <c:v>0</c:v>
                </c:pt>
                <c:pt idx="447">
                  <c:v>38.333333333333336</c:v>
                </c:pt>
                <c:pt idx="448">
                  <c:v>5.25</c:v>
                </c:pt>
                <c:pt idx="449">
                  <c:v>0.75</c:v>
                </c:pt>
                <c:pt idx="450">
                  <c:v>0.66666666666666663</c:v>
                </c:pt>
                <c:pt idx="451">
                  <c:v>80.25</c:v>
                </c:pt>
                <c:pt idx="452">
                  <c:v>0</c:v>
                </c:pt>
                <c:pt idx="453">
                  <c:v>401.5</c:v>
                </c:pt>
                <c:pt idx="454">
                  <c:v>49</c:v>
                </c:pt>
                <c:pt idx="455">
                  <c:v>24.75</c:v>
                </c:pt>
                <c:pt idx="456">
                  <c:v>144.25</c:v>
                </c:pt>
                <c:pt idx="457">
                  <c:v>162</c:v>
                </c:pt>
                <c:pt idx="458">
                  <c:v>2388.5</c:v>
                </c:pt>
                <c:pt idx="459">
                  <c:v>298</c:v>
                </c:pt>
                <c:pt idx="460">
                  <c:v>3</c:v>
                </c:pt>
                <c:pt idx="461">
                  <c:v>18.5</c:v>
                </c:pt>
                <c:pt idx="462">
                  <c:v>0</c:v>
                </c:pt>
                <c:pt idx="463">
                  <c:v>41</c:v>
                </c:pt>
                <c:pt idx="464">
                  <c:v>0</c:v>
                </c:pt>
                <c:pt idx="465">
                  <c:v>41.75</c:v>
                </c:pt>
                <c:pt idx="466">
                  <c:v>351</c:v>
                </c:pt>
                <c:pt idx="467">
                  <c:v>123</c:v>
                </c:pt>
                <c:pt idx="468">
                  <c:v>3</c:v>
                </c:pt>
                <c:pt idx="469">
                  <c:v>4</c:v>
                </c:pt>
                <c:pt idx="470">
                  <c:v>26.75</c:v>
                </c:pt>
                <c:pt idx="471">
                  <c:v>0</c:v>
                </c:pt>
                <c:pt idx="472">
                  <c:v>171</c:v>
                </c:pt>
                <c:pt idx="473">
                  <c:v>39</c:v>
                </c:pt>
                <c:pt idx="474">
                  <c:v>288.5</c:v>
                </c:pt>
                <c:pt idx="475">
                  <c:v>0</c:v>
                </c:pt>
                <c:pt idx="476">
                  <c:v>0</c:v>
                </c:pt>
                <c:pt idx="477">
                  <c:v>7.75</c:v>
                </c:pt>
                <c:pt idx="478">
                  <c:v>3.25</c:v>
                </c:pt>
                <c:pt idx="479">
                  <c:v>58.666666666666664</c:v>
                </c:pt>
                <c:pt idx="480">
                  <c:v>87</c:v>
                </c:pt>
                <c:pt idx="481">
                  <c:v>12.5</c:v>
                </c:pt>
                <c:pt idx="482">
                  <c:v>157</c:v>
                </c:pt>
                <c:pt idx="483">
                  <c:v>0</c:v>
                </c:pt>
                <c:pt idx="484">
                  <c:v>1.5</c:v>
                </c:pt>
                <c:pt idx="485">
                  <c:v>0</c:v>
                </c:pt>
                <c:pt idx="486">
                  <c:v>1.5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2</c:v>
                </c:pt>
                <c:pt idx="491">
                  <c:v>47</c:v>
                </c:pt>
                <c:pt idx="492">
                  <c:v>19.5</c:v>
                </c:pt>
                <c:pt idx="493">
                  <c:v>0</c:v>
                </c:pt>
                <c:pt idx="494">
                  <c:v>55.5</c:v>
                </c:pt>
                <c:pt idx="495">
                  <c:v>0</c:v>
                </c:pt>
                <c:pt idx="496">
                  <c:v>0</c:v>
                </c:pt>
                <c:pt idx="497">
                  <c:v>33.5</c:v>
                </c:pt>
                <c:pt idx="498">
                  <c:v>63</c:v>
                </c:pt>
                <c:pt idx="499">
                  <c:v>2.5</c:v>
                </c:pt>
                <c:pt idx="500">
                  <c:v>3</c:v>
                </c:pt>
                <c:pt idx="501">
                  <c:v>47.5</c:v>
                </c:pt>
                <c:pt idx="502">
                  <c:v>174.5</c:v>
                </c:pt>
                <c:pt idx="503">
                  <c:v>166</c:v>
                </c:pt>
                <c:pt idx="504">
                  <c:v>0</c:v>
                </c:pt>
                <c:pt idx="505">
                  <c:v>8</c:v>
                </c:pt>
                <c:pt idx="506">
                  <c:v>116.33333333333333</c:v>
                </c:pt>
                <c:pt idx="507">
                  <c:v>3</c:v>
                </c:pt>
                <c:pt idx="508">
                  <c:v>0.75</c:v>
                </c:pt>
                <c:pt idx="509">
                  <c:v>1.5</c:v>
                </c:pt>
                <c:pt idx="510">
                  <c:v>0</c:v>
                </c:pt>
                <c:pt idx="511">
                  <c:v>0.66666666666666663</c:v>
                </c:pt>
                <c:pt idx="512">
                  <c:v>6</c:v>
                </c:pt>
                <c:pt idx="513">
                  <c:v>0</c:v>
                </c:pt>
                <c:pt idx="514">
                  <c:v>1.6666666666666667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4</c:v>
                </c:pt>
                <c:pt idx="519">
                  <c:v>0</c:v>
                </c:pt>
                <c:pt idx="520">
                  <c:v>0.5</c:v>
                </c:pt>
                <c:pt idx="521">
                  <c:v>1</c:v>
                </c:pt>
                <c:pt idx="522">
                  <c:v>0</c:v>
                </c:pt>
                <c:pt idx="523">
                  <c:v>0.5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</c:numCache>
            </c:numRef>
          </c:xVal>
          <c:yVal>
            <c:numRef>
              <c:f>'2001 to 2010 RDM'!$BL$2:$BL$560</c:f>
              <c:numCache>
                <c:formatCode>0.00</c:formatCode>
                <c:ptCount val="559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  <c:pt idx="430">
                  <c:v>2.6278754556733031</c:v>
                </c:pt>
                <c:pt idx="431">
                  <c:v>1.0376843255051884</c:v>
                </c:pt>
                <c:pt idx="432">
                  <c:v>0.66348738280505959</c:v>
                </c:pt>
                <c:pt idx="433">
                  <c:v>2.3810317486773369E-2</c:v>
                </c:pt>
                <c:pt idx="434">
                  <c:v>11.92389130402891</c:v>
                </c:pt>
                <c:pt idx="435">
                  <c:v>14.428417680022761</c:v>
                </c:pt>
                <c:pt idx="436">
                  <c:v>0.57142175774791193</c:v>
                </c:pt>
                <c:pt idx="437">
                  <c:v>4.0662312467993109</c:v>
                </c:pt>
                <c:pt idx="438">
                  <c:v>6.6279898502376089E-2</c:v>
                </c:pt>
                <c:pt idx="439">
                  <c:v>0.53859221889917386</c:v>
                </c:pt>
                <c:pt idx="440">
                  <c:v>0</c:v>
                </c:pt>
                <c:pt idx="441">
                  <c:v>28.08779590898644</c:v>
                </c:pt>
                <c:pt idx="442">
                  <c:v>50.153979013230789</c:v>
                </c:pt>
                <c:pt idx="443">
                  <c:v>51.409423743340795</c:v>
                </c:pt>
                <c:pt idx="444">
                  <c:v>28.079974816166086</c:v>
                </c:pt>
                <c:pt idx="445">
                  <c:v>22.415381497245406</c:v>
                </c:pt>
                <c:pt idx="446">
                  <c:v>0</c:v>
                </c:pt>
                <c:pt idx="447">
                  <c:v>17.397136345447901</c:v>
                </c:pt>
                <c:pt idx="448">
                  <c:v>1.001045897334107</c:v>
                </c:pt>
                <c:pt idx="449">
                  <c:v>0</c:v>
                </c:pt>
                <c:pt idx="450">
                  <c:v>0</c:v>
                </c:pt>
                <c:pt idx="451">
                  <c:v>10.350402683549659</c:v>
                </c:pt>
                <c:pt idx="452">
                  <c:v>0</c:v>
                </c:pt>
                <c:pt idx="453">
                  <c:v>115.64198422921052</c:v>
                </c:pt>
                <c:pt idx="454">
                  <c:v>0</c:v>
                </c:pt>
                <c:pt idx="455">
                  <c:v>7.3707652266713133</c:v>
                </c:pt>
                <c:pt idx="456">
                  <c:v>17.94371483195377</c:v>
                </c:pt>
                <c:pt idx="457">
                  <c:v>16.641571460959913</c:v>
                </c:pt>
                <c:pt idx="458">
                  <c:v>9.7335238794694323</c:v>
                </c:pt>
                <c:pt idx="459">
                  <c:v>0</c:v>
                </c:pt>
                <c:pt idx="460">
                  <c:v>0.46476024476518479</c:v>
                </c:pt>
                <c:pt idx="461">
                  <c:v>2.0772797991717336</c:v>
                </c:pt>
                <c:pt idx="462">
                  <c:v>0</c:v>
                </c:pt>
                <c:pt idx="463">
                  <c:v>21.897987664880926</c:v>
                </c:pt>
                <c:pt idx="464">
                  <c:v>0</c:v>
                </c:pt>
                <c:pt idx="465">
                  <c:v>8.6772538056564503</c:v>
                </c:pt>
                <c:pt idx="466">
                  <c:v>6.540466744679434</c:v>
                </c:pt>
                <c:pt idx="467">
                  <c:v>27.083084222559151</c:v>
                </c:pt>
                <c:pt idx="468">
                  <c:v>0.2295746417901483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9.6664087115140127</c:v>
                </c:pt>
                <c:pt idx="473">
                  <c:v>57.541093008748135</c:v>
                </c:pt>
                <c:pt idx="474">
                  <c:v>43.108380770430443</c:v>
                </c:pt>
                <c:pt idx="475">
                  <c:v>0</c:v>
                </c:pt>
                <c:pt idx="476">
                  <c:v>0</c:v>
                </c:pt>
                <c:pt idx="477">
                  <c:v>4.7700935423084303</c:v>
                </c:pt>
                <c:pt idx="478">
                  <c:v>0</c:v>
                </c:pt>
                <c:pt idx="479">
                  <c:v>4.4203652457422988</c:v>
                </c:pt>
                <c:pt idx="480">
                  <c:v>7.0307993467156242</c:v>
                </c:pt>
                <c:pt idx="481">
                  <c:v>17.426052566532093</c:v>
                </c:pt>
                <c:pt idx="482">
                  <c:v>38.198342432856066</c:v>
                </c:pt>
                <c:pt idx="483">
                  <c:v>0</c:v>
                </c:pt>
                <c:pt idx="484">
                  <c:v>0.4549547682650682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4.9267993528071123</c:v>
                </c:pt>
                <c:pt idx="493">
                  <c:v>0</c:v>
                </c:pt>
                <c:pt idx="494">
                  <c:v>4.3714985621471936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2.5570064397736734</c:v>
                </c:pt>
                <c:pt idx="499">
                  <c:v>0</c:v>
                </c:pt>
                <c:pt idx="500">
                  <c:v>0</c:v>
                </c:pt>
                <c:pt idx="501">
                  <c:v>6.3885811119077109</c:v>
                </c:pt>
                <c:pt idx="502">
                  <c:v>48.520540672770139</c:v>
                </c:pt>
                <c:pt idx="503">
                  <c:v>16.294687844906186</c:v>
                </c:pt>
                <c:pt idx="504">
                  <c:v>0</c:v>
                </c:pt>
                <c:pt idx="505">
                  <c:v>0.10176382603082541</c:v>
                </c:pt>
                <c:pt idx="506">
                  <c:v>11.236025431681474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0.57272421901242865</c:v>
                </c:pt>
                <c:pt idx="513">
                  <c:v>0.3962994864216412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1.992188559494426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5-4466-ADC6-548B79887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25448"/>
        <c:axId val="490316072"/>
      </c:scatterChart>
      <c:valAx>
        <c:axId val="315825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mean ich tow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0316072"/>
        <c:crosses val="autoZero"/>
        <c:crossBetween val="midCat"/>
      </c:valAx>
      <c:valAx>
        <c:axId val="49031607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at harvest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1582544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573173838576574"/>
          <c:y val="5.2950224758429046E-2"/>
          <c:w val="0.7370237649776461"/>
          <c:h val="0.7872303028899115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7282799595438188E-2"/>
                  <c:y val="-0.58475290337550589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RDM'!$M$2:$M$431</c:f>
              <c:numCache>
                <c:formatCode>0</c:formatCode>
                <c:ptCount val="430"/>
                <c:pt idx="0">
                  <c:v>210</c:v>
                </c:pt>
                <c:pt idx="1">
                  <c:v>18.333333333333332</c:v>
                </c:pt>
                <c:pt idx="2">
                  <c:v>60.5</c:v>
                </c:pt>
                <c:pt idx="3">
                  <c:v>100.5</c:v>
                </c:pt>
                <c:pt idx="4">
                  <c:v>298</c:v>
                </c:pt>
                <c:pt idx="5">
                  <c:v>740.5</c:v>
                </c:pt>
                <c:pt idx="6">
                  <c:v>4</c:v>
                </c:pt>
                <c:pt idx="7">
                  <c:v>268.5</c:v>
                </c:pt>
                <c:pt idx="8">
                  <c:v>919</c:v>
                </c:pt>
                <c:pt idx="9">
                  <c:v>129.5</c:v>
                </c:pt>
                <c:pt idx="10">
                  <c:v>660.5</c:v>
                </c:pt>
                <c:pt idx="11">
                  <c:v>100</c:v>
                </c:pt>
                <c:pt idx="12">
                  <c:v>115.5</c:v>
                </c:pt>
                <c:pt idx="13">
                  <c:v>223</c:v>
                </c:pt>
                <c:pt idx="14">
                  <c:v>261</c:v>
                </c:pt>
                <c:pt idx="15">
                  <c:v>13.5</c:v>
                </c:pt>
                <c:pt idx="16">
                  <c:v>68.5</c:v>
                </c:pt>
                <c:pt idx="17">
                  <c:v>128</c:v>
                </c:pt>
                <c:pt idx="18">
                  <c:v>42</c:v>
                </c:pt>
                <c:pt idx="19">
                  <c:v>91.5</c:v>
                </c:pt>
                <c:pt idx="20">
                  <c:v>3</c:v>
                </c:pt>
                <c:pt idx="21">
                  <c:v>46</c:v>
                </c:pt>
                <c:pt idx="22">
                  <c:v>193</c:v>
                </c:pt>
                <c:pt idx="23">
                  <c:v>203.5</c:v>
                </c:pt>
                <c:pt idx="24">
                  <c:v>31.5</c:v>
                </c:pt>
                <c:pt idx="25">
                  <c:v>128</c:v>
                </c:pt>
                <c:pt idx="26">
                  <c:v>55</c:v>
                </c:pt>
                <c:pt idx="27">
                  <c:v>102</c:v>
                </c:pt>
                <c:pt idx="28">
                  <c:v>280</c:v>
                </c:pt>
                <c:pt idx="29">
                  <c:v>37.5</c:v>
                </c:pt>
                <c:pt idx="30">
                  <c:v>211.5</c:v>
                </c:pt>
                <c:pt idx="31">
                  <c:v>201</c:v>
                </c:pt>
                <c:pt idx="32">
                  <c:v>368</c:v>
                </c:pt>
                <c:pt idx="33">
                  <c:v>133.5</c:v>
                </c:pt>
                <c:pt idx="34">
                  <c:v>67</c:v>
                </c:pt>
                <c:pt idx="35">
                  <c:v>192.5</c:v>
                </c:pt>
                <c:pt idx="36">
                  <c:v>169</c:v>
                </c:pt>
                <c:pt idx="37">
                  <c:v>182.5</c:v>
                </c:pt>
                <c:pt idx="38">
                  <c:v>303</c:v>
                </c:pt>
                <c:pt idx="39">
                  <c:v>55.5</c:v>
                </c:pt>
                <c:pt idx="40">
                  <c:v>22</c:v>
                </c:pt>
                <c:pt idx="41">
                  <c:v>227.5</c:v>
                </c:pt>
                <c:pt idx="42">
                  <c:v>151.5</c:v>
                </c:pt>
                <c:pt idx="43">
                  <c:v>23</c:v>
                </c:pt>
                <c:pt idx="44">
                  <c:v>77.5</c:v>
                </c:pt>
                <c:pt idx="45">
                  <c:v>121</c:v>
                </c:pt>
                <c:pt idx="46">
                  <c:v>0</c:v>
                </c:pt>
                <c:pt idx="47">
                  <c:v>150.5</c:v>
                </c:pt>
                <c:pt idx="48">
                  <c:v>366.5</c:v>
                </c:pt>
                <c:pt idx="49">
                  <c:v>0</c:v>
                </c:pt>
                <c:pt idx="50">
                  <c:v>35</c:v>
                </c:pt>
                <c:pt idx="51">
                  <c:v>118.5</c:v>
                </c:pt>
                <c:pt idx="52">
                  <c:v>6.5</c:v>
                </c:pt>
                <c:pt idx="53">
                  <c:v>188.5</c:v>
                </c:pt>
                <c:pt idx="54">
                  <c:v>331.5</c:v>
                </c:pt>
                <c:pt idx="55">
                  <c:v>113</c:v>
                </c:pt>
                <c:pt idx="56">
                  <c:v>150.5</c:v>
                </c:pt>
                <c:pt idx="57">
                  <c:v>120.5</c:v>
                </c:pt>
                <c:pt idx="58">
                  <c:v>114.5</c:v>
                </c:pt>
                <c:pt idx="59">
                  <c:v>452.5</c:v>
                </c:pt>
                <c:pt idx="60">
                  <c:v>10.5</c:v>
                </c:pt>
                <c:pt idx="61">
                  <c:v>2</c:v>
                </c:pt>
                <c:pt idx="62">
                  <c:v>18.5</c:v>
                </c:pt>
                <c:pt idx="63">
                  <c:v>82.5</c:v>
                </c:pt>
                <c:pt idx="64">
                  <c:v>57</c:v>
                </c:pt>
                <c:pt idx="65">
                  <c:v>131</c:v>
                </c:pt>
                <c:pt idx="66">
                  <c:v>179.5</c:v>
                </c:pt>
                <c:pt idx="67">
                  <c:v>82</c:v>
                </c:pt>
                <c:pt idx="68">
                  <c:v>100.5</c:v>
                </c:pt>
                <c:pt idx="69">
                  <c:v>75.5</c:v>
                </c:pt>
                <c:pt idx="70">
                  <c:v>4.75</c:v>
                </c:pt>
                <c:pt idx="71">
                  <c:v>32</c:v>
                </c:pt>
                <c:pt idx="72">
                  <c:v>141.5</c:v>
                </c:pt>
                <c:pt idx="73">
                  <c:v>0.5</c:v>
                </c:pt>
                <c:pt idx="74">
                  <c:v>10</c:v>
                </c:pt>
                <c:pt idx="75">
                  <c:v>36</c:v>
                </c:pt>
                <c:pt idx="76">
                  <c:v>34.5</c:v>
                </c:pt>
                <c:pt idx="77">
                  <c:v>235</c:v>
                </c:pt>
                <c:pt idx="78">
                  <c:v>411.5</c:v>
                </c:pt>
                <c:pt idx="79">
                  <c:v>156.5</c:v>
                </c:pt>
                <c:pt idx="80">
                  <c:v>110</c:v>
                </c:pt>
                <c:pt idx="81">
                  <c:v>180.5</c:v>
                </c:pt>
                <c:pt idx="82">
                  <c:v>236</c:v>
                </c:pt>
                <c:pt idx="83">
                  <c:v>287.5</c:v>
                </c:pt>
                <c:pt idx="84">
                  <c:v>22.5</c:v>
                </c:pt>
                <c:pt idx="85">
                  <c:v>71</c:v>
                </c:pt>
                <c:pt idx="86">
                  <c:v>58</c:v>
                </c:pt>
                <c:pt idx="87">
                  <c:v>157.5</c:v>
                </c:pt>
                <c:pt idx="88">
                  <c:v>40</c:v>
                </c:pt>
                <c:pt idx="89">
                  <c:v>448</c:v>
                </c:pt>
                <c:pt idx="90">
                  <c:v>173.66666666666666</c:v>
                </c:pt>
                <c:pt idx="91">
                  <c:v>422</c:v>
                </c:pt>
                <c:pt idx="92">
                  <c:v>0.25</c:v>
                </c:pt>
                <c:pt idx="93">
                  <c:v>571.5</c:v>
                </c:pt>
                <c:pt idx="94">
                  <c:v>1.5</c:v>
                </c:pt>
                <c:pt idx="95">
                  <c:v>15</c:v>
                </c:pt>
                <c:pt idx="96">
                  <c:v>14.5</c:v>
                </c:pt>
                <c:pt idx="97">
                  <c:v>10</c:v>
                </c:pt>
                <c:pt idx="98">
                  <c:v>353</c:v>
                </c:pt>
                <c:pt idx="99">
                  <c:v>153.5</c:v>
                </c:pt>
                <c:pt idx="100">
                  <c:v>105.5</c:v>
                </c:pt>
                <c:pt idx="101">
                  <c:v>136</c:v>
                </c:pt>
                <c:pt idx="102">
                  <c:v>61</c:v>
                </c:pt>
                <c:pt idx="103">
                  <c:v>102</c:v>
                </c:pt>
                <c:pt idx="104">
                  <c:v>550.5</c:v>
                </c:pt>
                <c:pt idx="105">
                  <c:v>64</c:v>
                </c:pt>
                <c:pt idx="106">
                  <c:v>82</c:v>
                </c:pt>
                <c:pt idx="107">
                  <c:v>40</c:v>
                </c:pt>
                <c:pt idx="108">
                  <c:v>3.5</c:v>
                </c:pt>
                <c:pt idx="109">
                  <c:v>53.5</c:v>
                </c:pt>
                <c:pt idx="110">
                  <c:v>1</c:v>
                </c:pt>
                <c:pt idx="111">
                  <c:v>96</c:v>
                </c:pt>
                <c:pt idx="112">
                  <c:v>43</c:v>
                </c:pt>
                <c:pt idx="113">
                  <c:v>140.5</c:v>
                </c:pt>
                <c:pt idx="114">
                  <c:v>236</c:v>
                </c:pt>
                <c:pt idx="115">
                  <c:v>352.5</c:v>
                </c:pt>
                <c:pt idx="116">
                  <c:v>193</c:v>
                </c:pt>
                <c:pt idx="117">
                  <c:v>121</c:v>
                </c:pt>
                <c:pt idx="118">
                  <c:v>17</c:v>
                </c:pt>
                <c:pt idx="119">
                  <c:v>1.5</c:v>
                </c:pt>
                <c:pt idx="120">
                  <c:v>179.5</c:v>
                </c:pt>
                <c:pt idx="121">
                  <c:v>79</c:v>
                </c:pt>
                <c:pt idx="122">
                  <c:v>158</c:v>
                </c:pt>
                <c:pt idx="123">
                  <c:v>79.5</c:v>
                </c:pt>
                <c:pt idx="124">
                  <c:v>189</c:v>
                </c:pt>
                <c:pt idx="125">
                  <c:v>151</c:v>
                </c:pt>
                <c:pt idx="126">
                  <c:v>61</c:v>
                </c:pt>
                <c:pt idx="127">
                  <c:v>77</c:v>
                </c:pt>
                <c:pt idx="128">
                  <c:v>52</c:v>
                </c:pt>
                <c:pt idx="129">
                  <c:v>595</c:v>
                </c:pt>
                <c:pt idx="130">
                  <c:v>126</c:v>
                </c:pt>
                <c:pt idx="131">
                  <c:v>146</c:v>
                </c:pt>
                <c:pt idx="132">
                  <c:v>54</c:v>
                </c:pt>
                <c:pt idx="133">
                  <c:v>182.5</c:v>
                </c:pt>
                <c:pt idx="134">
                  <c:v>59.5</c:v>
                </c:pt>
                <c:pt idx="135">
                  <c:v>6.5</c:v>
                </c:pt>
                <c:pt idx="136">
                  <c:v>313.5</c:v>
                </c:pt>
                <c:pt idx="137">
                  <c:v>115</c:v>
                </c:pt>
                <c:pt idx="138">
                  <c:v>156.5</c:v>
                </c:pt>
                <c:pt idx="139">
                  <c:v>0</c:v>
                </c:pt>
                <c:pt idx="140">
                  <c:v>3</c:v>
                </c:pt>
                <c:pt idx="141">
                  <c:v>236</c:v>
                </c:pt>
                <c:pt idx="142">
                  <c:v>396.5</c:v>
                </c:pt>
                <c:pt idx="143">
                  <c:v>13.5</c:v>
                </c:pt>
                <c:pt idx="144">
                  <c:v>354</c:v>
                </c:pt>
                <c:pt idx="145">
                  <c:v>19</c:v>
                </c:pt>
                <c:pt idx="146">
                  <c:v>2.75</c:v>
                </c:pt>
                <c:pt idx="147">
                  <c:v>186</c:v>
                </c:pt>
                <c:pt idx="148">
                  <c:v>36.5</c:v>
                </c:pt>
                <c:pt idx="149">
                  <c:v>0</c:v>
                </c:pt>
                <c:pt idx="150">
                  <c:v>42</c:v>
                </c:pt>
                <c:pt idx="151">
                  <c:v>405</c:v>
                </c:pt>
                <c:pt idx="152">
                  <c:v>64.5</c:v>
                </c:pt>
                <c:pt idx="153">
                  <c:v>67</c:v>
                </c:pt>
                <c:pt idx="154">
                  <c:v>73</c:v>
                </c:pt>
                <c:pt idx="155">
                  <c:v>20</c:v>
                </c:pt>
                <c:pt idx="156">
                  <c:v>6</c:v>
                </c:pt>
                <c:pt idx="157">
                  <c:v>34.5</c:v>
                </c:pt>
                <c:pt idx="158">
                  <c:v>139</c:v>
                </c:pt>
                <c:pt idx="159">
                  <c:v>5</c:v>
                </c:pt>
                <c:pt idx="160">
                  <c:v>16.75</c:v>
                </c:pt>
                <c:pt idx="161">
                  <c:v>0</c:v>
                </c:pt>
                <c:pt idx="162">
                  <c:v>213</c:v>
                </c:pt>
                <c:pt idx="163">
                  <c:v>75.5</c:v>
                </c:pt>
                <c:pt idx="164">
                  <c:v>345.5</c:v>
                </c:pt>
                <c:pt idx="165">
                  <c:v>20.5</c:v>
                </c:pt>
                <c:pt idx="166">
                  <c:v>98.5</c:v>
                </c:pt>
                <c:pt idx="167">
                  <c:v>105</c:v>
                </c:pt>
                <c:pt idx="168">
                  <c:v>0.5</c:v>
                </c:pt>
                <c:pt idx="169">
                  <c:v>7</c:v>
                </c:pt>
                <c:pt idx="170">
                  <c:v>269</c:v>
                </c:pt>
                <c:pt idx="171">
                  <c:v>171.5</c:v>
                </c:pt>
                <c:pt idx="172">
                  <c:v>185.5</c:v>
                </c:pt>
                <c:pt idx="173">
                  <c:v>62</c:v>
                </c:pt>
                <c:pt idx="174">
                  <c:v>225</c:v>
                </c:pt>
                <c:pt idx="175">
                  <c:v>256.5</c:v>
                </c:pt>
                <c:pt idx="176">
                  <c:v>191</c:v>
                </c:pt>
                <c:pt idx="177">
                  <c:v>69</c:v>
                </c:pt>
                <c:pt idx="178">
                  <c:v>31</c:v>
                </c:pt>
                <c:pt idx="179">
                  <c:v>91</c:v>
                </c:pt>
                <c:pt idx="180">
                  <c:v>17</c:v>
                </c:pt>
                <c:pt idx="181">
                  <c:v>458</c:v>
                </c:pt>
                <c:pt idx="182">
                  <c:v>831.5</c:v>
                </c:pt>
                <c:pt idx="183">
                  <c:v>213</c:v>
                </c:pt>
                <c:pt idx="184">
                  <c:v>90</c:v>
                </c:pt>
                <c:pt idx="185">
                  <c:v>146.5</c:v>
                </c:pt>
                <c:pt idx="186">
                  <c:v>0</c:v>
                </c:pt>
                <c:pt idx="187">
                  <c:v>106</c:v>
                </c:pt>
                <c:pt idx="188">
                  <c:v>146.5</c:v>
                </c:pt>
                <c:pt idx="189">
                  <c:v>68.5</c:v>
                </c:pt>
                <c:pt idx="190">
                  <c:v>64</c:v>
                </c:pt>
                <c:pt idx="191">
                  <c:v>6.75</c:v>
                </c:pt>
                <c:pt idx="192">
                  <c:v>33.25</c:v>
                </c:pt>
                <c:pt idx="193">
                  <c:v>99.75</c:v>
                </c:pt>
                <c:pt idx="194">
                  <c:v>6.666666666666667</c:v>
                </c:pt>
                <c:pt idx="195">
                  <c:v>60.5</c:v>
                </c:pt>
                <c:pt idx="196">
                  <c:v>17</c:v>
                </c:pt>
                <c:pt idx="197">
                  <c:v>0</c:v>
                </c:pt>
                <c:pt idx="198">
                  <c:v>178.5</c:v>
                </c:pt>
                <c:pt idx="199">
                  <c:v>183</c:v>
                </c:pt>
                <c:pt idx="200">
                  <c:v>545.5</c:v>
                </c:pt>
                <c:pt idx="201">
                  <c:v>118.5</c:v>
                </c:pt>
                <c:pt idx="202">
                  <c:v>137</c:v>
                </c:pt>
                <c:pt idx="203">
                  <c:v>191.5</c:v>
                </c:pt>
                <c:pt idx="204">
                  <c:v>69.5</c:v>
                </c:pt>
                <c:pt idx="205">
                  <c:v>228.5</c:v>
                </c:pt>
                <c:pt idx="206">
                  <c:v>155</c:v>
                </c:pt>
                <c:pt idx="207">
                  <c:v>225.5</c:v>
                </c:pt>
                <c:pt idx="208">
                  <c:v>21.333333333333332</c:v>
                </c:pt>
                <c:pt idx="209">
                  <c:v>170.66666666666666</c:v>
                </c:pt>
                <c:pt idx="210">
                  <c:v>45.5</c:v>
                </c:pt>
                <c:pt idx="211">
                  <c:v>18.5</c:v>
                </c:pt>
                <c:pt idx="212">
                  <c:v>107.5</c:v>
                </c:pt>
                <c:pt idx="213">
                  <c:v>58.5</c:v>
                </c:pt>
                <c:pt idx="214">
                  <c:v>47.5</c:v>
                </c:pt>
                <c:pt idx="215">
                  <c:v>304</c:v>
                </c:pt>
                <c:pt idx="216">
                  <c:v>41</c:v>
                </c:pt>
                <c:pt idx="217">
                  <c:v>10.5</c:v>
                </c:pt>
                <c:pt idx="218">
                  <c:v>14</c:v>
                </c:pt>
                <c:pt idx="219">
                  <c:v>130</c:v>
                </c:pt>
                <c:pt idx="220">
                  <c:v>82</c:v>
                </c:pt>
                <c:pt idx="221">
                  <c:v>76</c:v>
                </c:pt>
                <c:pt idx="222">
                  <c:v>99.5</c:v>
                </c:pt>
                <c:pt idx="223">
                  <c:v>19</c:v>
                </c:pt>
                <c:pt idx="224">
                  <c:v>4.75</c:v>
                </c:pt>
                <c:pt idx="225">
                  <c:v>42</c:v>
                </c:pt>
                <c:pt idx="226">
                  <c:v>0</c:v>
                </c:pt>
                <c:pt idx="227">
                  <c:v>446.5</c:v>
                </c:pt>
                <c:pt idx="228">
                  <c:v>70</c:v>
                </c:pt>
                <c:pt idx="229">
                  <c:v>352.5</c:v>
                </c:pt>
                <c:pt idx="230">
                  <c:v>194.5</c:v>
                </c:pt>
                <c:pt idx="231">
                  <c:v>421.5</c:v>
                </c:pt>
                <c:pt idx="232">
                  <c:v>318.5</c:v>
                </c:pt>
                <c:pt idx="233">
                  <c:v>245</c:v>
                </c:pt>
                <c:pt idx="234">
                  <c:v>344.5</c:v>
                </c:pt>
                <c:pt idx="235">
                  <c:v>16.5</c:v>
                </c:pt>
                <c:pt idx="236">
                  <c:v>22.5</c:v>
                </c:pt>
                <c:pt idx="237">
                  <c:v>146.5</c:v>
                </c:pt>
                <c:pt idx="238">
                  <c:v>129</c:v>
                </c:pt>
                <c:pt idx="239">
                  <c:v>38.5</c:v>
                </c:pt>
                <c:pt idx="240">
                  <c:v>3.5</c:v>
                </c:pt>
                <c:pt idx="241">
                  <c:v>183.5</c:v>
                </c:pt>
                <c:pt idx="242">
                  <c:v>113</c:v>
                </c:pt>
                <c:pt idx="243">
                  <c:v>465.5</c:v>
                </c:pt>
                <c:pt idx="244">
                  <c:v>13.5</c:v>
                </c:pt>
                <c:pt idx="245">
                  <c:v>35</c:v>
                </c:pt>
                <c:pt idx="246">
                  <c:v>9</c:v>
                </c:pt>
                <c:pt idx="247">
                  <c:v>176.5</c:v>
                </c:pt>
                <c:pt idx="248">
                  <c:v>134.5</c:v>
                </c:pt>
                <c:pt idx="249">
                  <c:v>57.5</c:v>
                </c:pt>
                <c:pt idx="250">
                  <c:v>339</c:v>
                </c:pt>
                <c:pt idx="251">
                  <c:v>24</c:v>
                </c:pt>
                <c:pt idx="252">
                  <c:v>2.75</c:v>
                </c:pt>
                <c:pt idx="253">
                  <c:v>67</c:v>
                </c:pt>
                <c:pt idx="254">
                  <c:v>131.5</c:v>
                </c:pt>
                <c:pt idx="255">
                  <c:v>0.5</c:v>
                </c:pt>
                <c:pt idx="256">
                  <c:v>69.5</c:v>
                </c:pt>
                <c:pt idx="257">
                  <c:v>37.666666666666664</c:v>
                </c:pt>
                <c:pt idx="258">
                  <c:v>727.5</c:v>
                </c:pt>
                <c:pt idx="259">
                  <c:v>25.5</c:v>
                </c:pt>
                <c:pt idx="260">
                  <c:v>70</c:v>
                </c:pt>
                <c:pt idx="261">
                  <c:v>21</c:v>
                </c:pt>
                <c:pt idx="262">
                  <c:v>120.5</c:v>
                </c:pt>
                <c:pt idx="263">
                  <c:v>0</c:v>
                </c:pt>
                <c:pt idx="264">
                  <c:v>155.5</c:v>
                </c:pt>
                <c:pt idx="265">
                  <c:v>111.5</c:v>
                </c:pt>
                <c:pt idx="266">
                  <c:v>88</c:v>
                </c:pt>
                <c:pt idx="267">
                  <c:v>523</c:v>
                </c:pt>
                <c:pt idx="268">
                  <c:v>352.5</c:v>
                </c:pt>
                <c:pt idx="269">
                  <c:v>483.5</c:v>
                </c:pt>
                <c:pt idx="270">
                  <c:v>444.5</c:v>
                </c:pt>
                <c:pt idx="271">
                  <c:v>61</c:v>
                </c:pt>
                <c:pt idx="272">
                  <c:v>59</c:v>
                </c:pt>
                <c:pt idx="273">
                  <c:v>17.5</c:v>
                </c:pt>
                <c:pt idx="274">
                  <c:v>134.5</c:v>
                </c:pt>
                <c:pt idx="275">
                  <c:v>196.5</c:v>
                </c:pt>
                <c:pt idx="276">
                  <c:v>278</c:v>
                </c:pt>
                <c:pt idx="277">
                  <c:v>136</c:v>
                </c:pt>
                <c:pt idx="278">
                  <c:v>30</c:v>
                </c:pt>
                <c:pt idx="279">
                  <c:v>95.5</c:v>
                </c:pt>
                <c:pt idx="280">
                  <c:v>62.5</c:v>
                </c:pt>
                <c:pt idx="281">
                  <c:v>252.5</c:v>
                </c:pt>
                <c:pt idx="282">
                  <c:v>6</c:v>
                </c:pt>
                <c:pt idx="283">
                  <c:v>83</c:v>
                </c:pt>
                <c:pt idx="284">
                  <c:v>253.5</c:v>
                </c:pt>
                <c:pt idx="285">
                  <c:v>5.666666666666667</c:v>
                </c:pt>
                <c:pt idx="286">
                  <c:v>0</c:v>
                </c:pt>
                <c:pt idx="287">
                  <c:v>530.5</c:v>
                </c:pt>
                <c:pt idx="288">
                  <c:v>18.333333333333332</c:v>
                </c:pt>
                <c:pt idx="289">
                  <c:v>55</c:v>
                </c:pt>
                <c:pt idx="290">
                  <c:v>0</c:v>
                </c:pt>
                <c:pt idx="291">
                  <c:v>456.5</c:v>
                </c:pt>
                <c:pt idx="292">
                  <c:v>34.5</c:v>
                </c:pt>
                <c:pt idx="293">
                  <c:v>14</c:v>
                </c:pt>
                <c:pt idx="294">
                  <c:v>203.66666666666666</c:v>
                </c:pt>
                <c:pt idx="295">
                  <c:v>18</c:v>
                </c:pt>
                <c:pt idx="296">
                  <c:v>72</c:v>
                </c:pt>
                <c:pt idx="297">
                  <c:v>21</c:v>
                </c:pt>
                <c:pt idx="298">
                  <c:v>32.5</c:v>
                </c:pt>
                <c:pt idx="299">
                  <c:v>421.5</c:v>
                </c:pt>
                <c:pt idx="300">
                  <c:v>240</c:v>
                </c:pt>
                <c:pt idx="301">
                  <c:v>55</c:v>
                </c:pt>
                <c:pt idx="302">
                  <c:v>39.5</c:v>
                </c:pt>
                <c:pt idx="303">
                  <c:v>581</c:v>
                </c:pt>
                <c:pt idx="304">
                  <c:v>44.5</c:v>
                </c:pt>
                <c:pt idx="305">
                  <c:v>149</c:v>
                </c:pt>
                <c:pt idx="306">
                  <c:v>0</c:v>
                </c:pt>
                <c:pt idx="307">
                  <c:v>0</c:v>
                </c:pt>
                <c:pt idx="308">
                  <c:v>118.5</c:v>
                </c:pt>
                <c:pt idx="309">
                  <c:v>35</c:v>
                </c:pt>
                <c:pt idx="310">
                  <c:v>57</c:v>
                </c:pt>
                <c:pt idx="311">
                  <c:v>73.5</c:v>
                </c:pt>
                <c:pt idx="312">
                  <c:v>61.5</c:v>
                </c:pt>
                <c:pt idx="313">
                  <c:v>73.5</c:v>
                </c:pt>
                <c:pt idx="314">
                  <c:v>146.5</c:v>
                </c:pt>
                <c:pt idx="315">
                  <c:v>0.25</c:v>
                </c:pt>
                <c:pt idx="316">
                  <c:v>21.333333333333332</c:v>
                </c:pt>
                <c:pt idx="317">
                  <c:v>208</c:v>
                </c:pt>
                <c:pt idx="318">
                  <c:v>16.5</c:v>
                </c:pt>
                <c:pt idx="319">
                  <c:v>39.5</c:v>
                </c:pt>
                <c:pt idx="320">
                  <c:v>156</c:v>
                </c:pt>
                <c:pt idx="321">
                  <c:v>279</c:v>
                </c:pt>
                <c:pt idx="322">
                  <c:v>90.5</c:v>
                </c:pt>
                <c:pt idx="323">
                  <c:v>249</c:v>
                </c:pt>
                <c:pt idx="324">
                  <c:v>37</c:v>
                </c:pt>
                <c:pt idx="325">
                  <c:v>191</c:v>
                </c:pt>
                <c:pt idx="326">
                  <c:v>50.5</c:v>
                </c:pt>
                <c:pt idx="327">
                  <c:v>186</c:v>
                </c:pt>
                <c:pt idx="328">
                  <c:v>490.5</c:v>
                </c:pt>
                <c:pt idx="329">
                  <c:v>165.5</c:v>
                </c:pt>
                <c:pt idx="330">
                  <c:v>59.5</c:v>
                </c:pt>
                <c:pt idx="331">
                  <c:v>227</c:v>
                </c:pt>
                <c:pt idx="332">
                  <c:v>658</c:v>
                </c:pt>
                <c:pt idx="333">
                  <c:v>223.5</c:v>
                </c:pt>
                <c:pt idx="334">
                  <c:v>253</c:v>
                </c:pt>
                <c:pt idx="335">
                  <c:v>130.5</c:v>
                </c:pt>
                <c:pt idx="336">
                  <c:v>180.5</c:v>
                </c:pt>
                <c:pt idx="337">
                  <c:v>0</c:v>
                </c:pt>
                <c:pt idx="338">
                  <c:v>0</c:v>
                </c:pt>
                <c:pt idx="339">
                  <c:v>65.5</c:v>
                </c:pt>
                <c:pt idx="340">
                  <c:v>242.5</c:v>
                </c:pt>
                <c:pt idx="341">
                  <c:v>23.5</c:v>
                </c:pt>
                <c:pt idx="342">
                  <c:v>365.5</c:v>
                </c:pt>
                <c:pt idx="343">
                  <c:v>120.5</c:v>
                </c:pt>
                <c:pt idx="344">
                  <c:v>418.5</c:v>
                </c:pt>
                <c:pt idx="345">
                  <c:v>669</c:v>
                </c:pt>
                <c:pt idx="346">
                  <c:v>57.75</c:v>
                </c:pt>
                <c:pt idx="347">
                  <c:v>179.5</c:v>
                </c:pt>
                <c:pt idx="348">
                  <c:v>356</c:v>
                </c:pt>
                <c:pt idx="349">
                  <c:v>28</c:v>
                </c:pt>
                <c:pt idx="350">
                  <c:v>34.5</c:v>
                </c:pt>
                <c:pt idx="351">
                  <c:v>121</c:v>
                </c:pt>
                <c:pt idx="352">
                  <c:v>26.5</c:v>
                </c:pt>
                <c:pt idx="353">
                  <c:v>52.75</c:v>
                </c:pt>
                <c:pt idx="354">
                  <c:v>96.5</c:v>
                </c:pt>
                <c:pt idx="355">
                  <c:v>1412.5</c:v>
                </c:pt>
                <c:pt idx="356">
                  <c:v>4.666666666666667</c:v>
                </c:pt>
                <c:pt idx="357">
                  <c:v>184.5</c:v>
                </c:pt>
                <c:pt idx="358">
                  <c:v>8.5</c:v>
                </c:pt>
                <c:pt idx="359">
                  <c:v>11</c:v>
                </c:pt>
                <c:pt idx="360">
                  <c:v>0</c:v>
                </c:pt>
                <c:pt idx="361">
                  <c:v>53.666666666666664</c:v>
                </c:pt>
                <c:pt idx="362">
                  <c:v>69</c:v>
                </c:pt>
                <c:pt idx="363">
                  <c:v>46.5</c:v>
                </c:pt>
                <c:pt idx="364">
                  <c:v>168.5</c:v>
                </c:pt>
                <c:pt idx="365">
                  <c:v>322.5</c:v>
                </c:pt>
                <c:pt idx="366">
                  <c:v>56.333333333333336</c:v>
                </c:pt>
                <c:pt idx="367">
                  <c:v>72.5</c:v>
                </c:pt>
                <c:pt idx="368">
                  <c:v>73</c:v>
                </c:pt>
                <c:pt idx="369">
                  <c:v>15.5</c:v>
                </c:pt>
                <c:pt idx="370">
                  <c:v>130</c:v>
                </c:pt>
                <c:pt idx="371">
                  <c:v>479.5</c:v>
                </c:pt>
                <c:pt idx="372">
                  <c:v>421</c:v>
                </c:pt>
                <c:pt idx="373">
                  <c:v>428</c:v>
                </c:pt>
                <c:pt idx="374">
                  <c:v>343</c:v>
                </c:pt>
                <c:pt idx="375">
                  <c:v>178</c:v>
                </c:pt>
                <c:pt idx="376">
                  <c:v>0.5</c:v>
                </c:pt>
                <c:pt idx="377">
                  <c:v>11.333333333333334</c:v>
                </c:pt>
                <c:pt idx="378">
                  <c:v>81.75</c:v>
                </c:pt>
                <c:pt idx="379">
                  <c:v>34.5</c:v>
                </c:pt>
                <c:pt idx="380">
                  <c:v>0.25</c:v>
                </c:pt>
                <c:pt idx="381">
                  <c:v>41.666666666666664</c:v>
                </c:pt>
                <c:pt idx="382">
                  <c:v>122</c:v>
                </c:pt>
                <c:pt idx="383">
                  <c:v>55</c:v>
                </c:pt>
                <c:pt idx="384">
                  <c:v>134.5</c:v>
                </c:pt>
                <c:pt idx="385">
                  <c:v>105</c:v>
                </c:pt>
                <c:pt idx="386">
                  <c:v>11</c:v>
                </c:pt>
                <c:pt idx="387">
                  <c:v>208.5</c:v>
                </c:pt>
                <c:pt idx="388">
                  <c:v>37</c:v>
                </c:pt>
                <c:pt idx="389">
                  <c:v>723</c:v>
                </c:pt>
                <c:pt idx="390">
                  <c:v>97</c:v>
                </c:pt>
                <c:pt idx="391">
                  <c:v>139</c:v>
                </c:pt>
                <c:pt idx="392">
                  <c:v>200.5</c:v>
                </c:pt>
                <c:pt idx="393">
                  <c:v>20</c:v>
                </c:pt>
                <c:pt idx="394">
                  <c:v>61</c:v>
                </c:pt>
                <c:pt idx="395">
                  <c:v>34</c:v>
                </c:pt>
                <c:pt idx="396">
                  <c:v>0.5</c:v>
                </c:pt>
                <c:pt idx="397">
                  <c:v>137</c:v>
                </c:pt>
                <c:pt idx="398">
                  <c:v>5</c:v>
                </c:pt>
                <c:pt idx="399">
                  <c:v>258.5</c:v>
                </c:pt>
                <c:pt idx="400">
                  <c:v>457.5</c:v>
                </c:pt>
                <c:pt idx="401">
                  <c:v>162</c:v>
                </c:pt>
                <c:pt idx="402">
                  <c:v>506.5</c:v>
                </c:pt>
                <c:pt idx="403">
                  <c:v>230</c:v>
                </c:pt>
                <c:pt idx="404">
                  <c:v>336</c:v>
                </c:pt>
                <c:pt idx="405">
                  <c:v>65</c:v>
                </c:pt>
                <c:pt idx="406">
                  <c:v>61</c:v>
                </c:pt>
                <c:pt idx="407">
                  <c:v>159</c:v>
                </c:pt>
                <c:pt idx="408">
                  <c:v>0</c:v>
                </c:pt>
                <c:pt idx="409">
                  <c:v>27.5</c:v>
                </c:pt>
                <c:pt idx="410">
                  <c:v>13</c:v>
                </c:pt>
                <c:pt idx="411">
                  <c:v>257</c:v>
                </c:pt>
                <c:pt idx="412">
                  <c:v>43.5</c:v>
                </c:pt>
                <c:pt idx="413">
                  <c:v>141</c:v>
                </c:pt>
                <c:pt idx="414">
                  <c:v>426</c:v>
                </c:pt>
                <c:pt idx="415">
                  <c:v>238.5</c:v>
                </c:pt>
                <c:pt idx="416">
                  <c:v>342.5</c:v>
                </c:pt>
                <c:pt idx="417">
                  <c:v>41.5</c:v>
                </c:pt>
                <c:pt idx="418">
                  <c:v>9</c:v>
                </c:pt>
                <c:pt idx="419">
                  <c:v>149</c:v>
                </c:pt>
                <c:pt idx="420">
                  <c:v>0</c:v>
                </c:pt>
                <c:pt idx="421">
                  <c:v>42.5</c:v>
                </c:pt>
                <c:pt idx="422">
                  <c:v>0</c:v>
                </c:pt>
                <c:pt idx="423">
                  <c:v>135.5</c:v>
                </c:pt>
                <c:pt idx="424">
                  <c:v>59.5</c:v>
                </c:pt>
                <c:pt idx="425">
                  <c:v>793</c:v>
                </c:pt>
                <c:pt idx="426">
                  <c:v>54</c:v>
                </c:pt>
                <c:pt idx="427">
                  <c:v>91.5</c:v>
                </c:pt>
                <c:pt idx="428">
                  <c:v>189.5</c:v>
                </c:pt>
                <c:pt idx="429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FF-4EEA-818B-2AFD8835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316856"/>
        <c:axId val="490317248"/>
      </c:scatterChart>
      <c:valAx>
        <c:axId val="490316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 ponds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0317248"/>
        <c:crosses val="autoZero"/>
        <c:crossBetween val="midCat"/>
      </c:valAx>
      <c:valAx>
        <c:axId val="490317248"/>
        <c:scaling>
          <c:orientation val="minMax"/>
          <c:max val="10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mean ich tow single stocked ponds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0316856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5327079001208945E-2"/>
                  <c:y val="-0.5617561754013819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RDM'!$BE$2:$BE$431</c:f>
              <c:numCache>
                <c:formatCode>#,##0</c:formatCode>
                <c:ptCount val="430"/>
                <c:pt idx="0">
                  <c:v>84.666666666666671</c:v>
                </c:pt>
                <c:pt idx="1">
                  <c:v>948.52941176470586</c:v>
                </c:pt>
                <c:pt idx="2">
                  <c:v>371</c:v>
                </c:pt>
                <c:pt idx="3">
                  <c:v>396.36363636363637</c:v>
                </c:pt>
                <c:pt idx="4">
                  <c:v>187.8125</c:v>
                </c:pt>
                <c:pt idx="5">
                  <c:v>187.35294117647058</c:v>
                </c:pt>
                <c:pt idx="6">
                  <c:v>185</c:v>
                </c:pt>
                <c:pt idx="7">
                  <c:v>1006.5384615384615</c:v>
                </c:pt>
                <c:pt idx="8">
                  <c:v>346.92307692307691</c:v>
                </c:pt>
                <c:pt idx="9">
                  <c:v>693.57142857142856</c:v>
                </c:pt>
                <c:pt idx="10">
                  <c:v>129.41176470588235</c:v>
                </c:pt>
                <c:pt idx="11">
                  <c:v>489.16666666666669</c:v>
                </c:pt>
                <c:pt idx="12">
                  <c:v>2349.4545454545455</c:v>
                </c:pt>
                <c:pt idx="13">
                  <c:v>162.63157894736841</c:v>
                </c:pt>
                <c:pt idx="14">
                  <c:v>364.61538461538464</c:v>
                </c:pt>
                <c:pt idx="15">
                  <c:v>3667.8571428571427</c:v>
                </c:pt>
                <c:pt idx="16">
                  <c:v>1384.3333333333333</c:v>
                </c:pt>
                <c:pt idx="17">
                  <c:v>2353.6111111111113</c:v>
                </c:pt>
                <c:pt idx="18">
                  <c:v>499.58333333333331</c:v>
                </c:pt>
                <c:pt idx="19">
                  <c:v>956.875</c:v>
                </c:pt>
                <c:pt idx="20">
                  <c:v>1557.7272727272727</c:v>
                </c:pt>
                <c:pt idx="21">
                  <c:v>143.75</c:v>
                </c:pt>
                <c:pt idx="22">
                  <c:v>1025.7692307692307</c:v>
                </c:pt>
                <c:pt idx="23">
                  <c:v>216.1875</c:v>
                </c:pt>
                <c:pt idx="24">
                  <c:v>885.3</c:v>
                </c:pt>
                <c:pt idx="25">
                  <c:v>633.18181818181813</c:v>
                </c:pt>
                <c:pt idx="26">
                  <c:v>2319.5454545454545</c:v>
                </c:pt>
                <c:pt idx="27">
                  <c:v>91.428571428571431</c:v>
                </c:pt>
                <c:pt idx="28">
                  <c:v>50</c:v>
                </c:pt>
                <c:pt idx="29">
                  <c:v>739.64285714285711</c:v>
                </c:pt>
                <c:pt idx="30">
                  <c:v>1727.0833333333333</c:v>
                </c:pt>
                <c:pt idx="31">
                  <c:v>2137.0833333333335</c:v>
                </c:pt>
                <c:pt idx="32">
                  <c:v>2045.0896666666667</c:v>
                </c:pt>
                <c:pt idx="33">
                  <c:v>428</c:v>
                </c:pt>
                <c:pt idx="34">
                  <c:v>175.66666666666666</c:v>
                </c:pt>
                <c:pt idx="35">
                  <c:v>79.583333333333329</c:v>
                </c:pt>
                <c:pt idx="36">
                  <c:v>581.92307692307691</c:v>
                </c:pt>
                <c:pt idx="37">
                  <c:v>4319.2857142857147</c:v>
                </c:pt>
                <c:pt idx="38">
                  <c:v>672.35294117647061</c:v>
                </c:pt>
                <c:pt idx="39">
                  <c:v>413.52941176470586</c:v>
                </c:pt>
                <c:pt idx="40">
                  <c:v>306.85714285714283</c:v>
                </c:pt>
                <c:pt idx="41">
                  <c:v>325.88235294117646</c:v>
                </c:pt>
                <c:pt idx="42">
                  <c:v>2936.9230769230771</c:v>
                </c:pt>
                <c:pt idx="43">
                  <c:v>1465.3846153846155</c:v>
                </c:pt>
                <c:pt idx="44">
                  <c:v>258.75</c:v>
                </c:pt>
                <c:pt idx="45">
                  <c:v>1438.75</c:v>
                </c:pt>
                <c:pt idx="46">
                  <c:v>1614.5</c:v>
                </c:pt>
                <c:pt idx="47">
                  <c:v>129.28571428571428</c:v>
                </c:pt>
                <c:pt idx="48">
                  <c:v>137.5</c:v>
                </c:pt>
                <c:pt idx="49">
                  <c:v>276.36363636363637</c:v>
                </c:pt>
                <c:pt idx="50">
                  <c:v>431.25</c:v>
                </c:pt>
                <c:pt idx="51">
                  <c:v>127</c:v>
                </c:pt>
                <c:pt idx="52">
                  <c:v>281.25</c:v>
                </c:pt>
                <c:pt idx="53">
                  <c:v>2322.9166666666665</c:v>
                </c:pt>
                <c:pt idx="54">
                  <c:v>1867.8947368421052</c:v>
                </c:pt>
                <c:pt idx="55">
                  <c:v>2717.5</c:v>
                </c:pt>
                <c:pt idx="56">
                  <c:v>346.05263157894734</c:v>
                </c:pt>
                <c:pt idx="57">
                  <c:v>4154.2857142857147</c:v>
                </c:pt>
                <c:pt idx="58">
                  <c:v>1357.7272727272727</c:v>
                </c:pt>
                <c:pt idx="59">
                  <c:v>136.78571428571428</c:v>
                </c:pt>
                <c:pt idx="60">
                  <c:v>2401.1875</c:v>
                </c:pt>
                <c:pt idx="61">
                  <c:v>643.63636363636363</c:v>
                </c:pt>
                <c:pt idx="62">
                  <c:v>2770</c:v>
                </c:pt>
                <c:pt idx="63">
                  <c:v>569.375</c:v>
                </c:pt>
                <c:pt idx="64">
                  <c:v>1325</c:v>
                </c:pt>
                <c:pt idx="65">
                  <c:v>1962.3076923076924</c:v>
                </c:pt>
                <c:pt idx="66">
                  <c:v>1918.125</c:v>
                </c:pt>
                <c:pt idx="67">
                  <c:v>154.42857142857142</c:v>
                </c:pt>
                <c:pt idx="68">
                  <c:v>771.53846153846155</c:v>
                </c:pt>
                <c:pt idx="69">
                  <c:v>2325.909090909091</c:v>
                </c:pt>
                <c:pt idx="70">
                  <c:v>4182.083333333333</c:v>
                </c:pt>
                <c:pt idx="71">
                  <c:v>129.58333333333334</c:v>
                </c:pt>
                <c:pt idx="72">
                  <c:v>2705.909090909091</c:v>
                </c:pt>
                <c:pt idx="73">
                  <c:v>4684.818181818182</c:v>
                </c:pt>
                <c:pt idx="74">
                  <c:v>1140.625</c:v>
                </c:pt>
                <c:pt idx="75">
                  <c:v>140.52631578947367</c:v>
                </c:pt>
                <c:pt idx="76">
                  <c:v>429.61538461538464</c:v>
                </c:pt>
                <c:pt idx="77">
                  <c:v>488.125</c:v>
                </c:pt>
                <c:pt idx="78">
                  <c:v>196.4</c:v>
                </c:pt>
                <c:pt idx="79">
                  <c:v>432.11111111111109</c:v>
                </c:pt>
                <c:pt idx="80">
                  <c:v>87.916666666666671</c:v>
                </c:pt>
                <c:pt idx="81">
                  <c:v>703.92857142857144</c:v>
                </c:pt>
                <c:pt idx="82">
                  <c:v>506.14285714285717</c:v>
                </c:pt>
                <c:pt idx="83">
                  <c:v>1083</c:v>
                </c:pt>
                <c:pt idx="84">
                  <c:v>776.07142857142856</c:v>
                </c:pt>
                <c:pt idx="85">
                  <c:v>104.09090909090909</c:v>
                </c:pt>
                <c:pt idx="86">
                  <c:v>560.38461538461536</c:v>
                </c:pt>
                <c:pt idx="87">
                  <c:v>2296.1538461538462</c:v>
                </c:pt>
                <c:pt idx="88">
                  <c:v>515.5</c:v>
                </c:pt>
                <c:pt idx="89">
                  <c:v>237.05882352941177</c:v>
                </c:pt>
                <c:pt idx="90">
                  <c:v>415.90909090909093</c:v>
                </c:pt>
                <c:pt idx="91">
                  <c:v>42.727272727272727</c:v>
                </c:pt>
                <c:pt idx="92">
                  <c:v>76.25</c:v>
                </c:pt>
                <c:pt idx="93">
                  <c:v>35.769230769230766</c:v>
                </c:pt>
                <c:pt idx="94">
                  <c:v>656.15384615384619</c:v>
                </c:pt>
                <c:pt idx="95">
                  <c:v>1191.5</c:v>
                </c:pt>
                <c:pt idx="96">
                  <c:v>1695.4545454545455</c:v>
                </c:pt>
                <c:pt idx="97">
                  <c:v>71.25</c:v>
                </c:pt>
                <c:pt idx="98">
                  <c:v>137.22222222222223</c:v>
                </c:pt>
                <c:pt idx="99">
                  <c:v>327.85714285714283</c:v>
                </c:pt>
                <c:pt idx="100">
                  <c:v>264.28571428571428</c:v>
                </c:pt>
                <c:pt idx="101">
                  <c:v>281.5</c:v>
                </c:pt>
                <c:pt idx="102">
                  <c:v>1025</c:v>
                </c:pt>
                <c:pt idx="103">
                  <c:v>2943</c:v>
                </c:pt>
                <c:pt idx="104">
                  <c:v>1662.5</c:v>
                </c:pt>
                <c:pt idx="105">
                  <c:v>1386.25</c:v>
                </c:pt>
                <c:pt idx="106">
                  <c:v>1624.6153846153845</c:v>
                </c:pt>
                <c:pt idx="107">
                  <c:v>941.78571428571433</c:v>
                </c:pt>
                <c:pt idx="108">
                  <c:v>429</c:v>
                </c:pt>
                <c:pt idx="109">
                  <c:v>306.73913043478262</c:v>
                </c:pt>
                <c:pt idx="110">
                  <c:v>95</c:v>
                </c:pt>
                <c:pt idx="111">
                  <c:v>1822.6666666666667</c:v>
                </c:pt>
                <c:pt idx="112">
                  <c:v>1681.1538461538462</c:v>
                </c:pt>
                <c:pt idx="113">
                  <c:v>482.63157894736844</c:v>
                </c:pt>
                <c:pt idx="114">
                  <c:v>611.78571428571433</c:v>
                </c:pt>
                <c:pt idx="115">
                  <c:v>262.27777777777777</c:v>
                </c:pt>
                <c:pt idx="116">
                  <c:v>1490.7894736842106</c:v>
                </c:pt>
                <c:pt idx="117">
                  <c:v>840.66666666666663</c:v>
                </c:pt>
                <c:pt idx="118">
                  <c:v>940.89473684210532</c:v>
                </c:pt>
                <c:pt idx="119">
                  <c:v>855.35714285714289</c:v>
                </c:pt>
                <c:pt idx="120">
                  <c:v>726.25</c:v>
                </c:pt>
                <c:pt idx="121">
                  <c:v>456.66666666666669</c:v>
                </c:pt>
                <c:pt idx="122">
                  <c:v>234.375</c:v>
                </c:pt>
                <c:pt idx="123">
                  <c:v>374.66666666666669</c:v>
                </c:pt>
                <c:pt idx="124">
                  <c:v>321.66666666666669</c:v>
                </c:pt>
                <c:pt idx="125">
                  <c:v>1584.1666666666667</c:v>
                </c:pt>
                <c:pt idx="126">
                  <c:v>1035</c:v>
                </c:pt>
                <c:pt idx="127">
                  <c:v>1463.8461538461538</c:v>
                </c:pt>
                <c:pt idx="128">
                  <c:v>358.33333333333331</c:v>
                </c:pt>
                <c:pt idx="129">
                  <c:v>924.16666666666663</c:v>
                </c:pt>
                <c:pt idx="130">
                  <c:v>193.18181818181819</c:v>
                </c:pt>
                <c:pt idx="131">
                  <c:v>262.27272727272725</c:v>
                </c:pt>
                <c:pt idx="132">
                  <c:v>2217.9411764705883</c:v>
                </c:pt>
                <c:pt idx="133">
                  <c:v>868.46153846153845</c:v>
                </c:pt>
                <c:pt idx="134">
                  <c:v>505.625</c:v>
                </c:pt>
                <c:pt idx="135">
                  <c:v>102.5</c:v>
                </c:pt>
                <c:pt idx="136">
                  <c:v>1734.2105263157894</c:v>
                </c:pt>
                <c:pt idx="137">
                  <c:v>1475.5555555555557</c:v>
                </c:pt>
                <c:pt idx="138">
                  <c:v>653.125</c:v>
                </c:pt>
                <c:pt idx="139">
                  <c:v>1099</c:v>
                </c:pt>
                <c:pt idx="140">
                  <c:v>918</c:v>
                </c:pt>
                <c:pt idx="141">
                  <c:v>829.61538461538464</c:v>
                </c:pt>
                <c:pt idx="142">
                  <c:v>503.57142857142856</c:v>
                </c:pt>
                <c:pt idx="143">
                  <c:v>166.66666666666666</c:v>
                </c:pt>
                <c:pt idx="144">
                  <c:v>325</c:v>
                </c:pt>
                <c:pt idx="145">
                  <c:v>391.38888888888891</c:v>
                </c:pt>
                <c:pt idx="146">
                  <c:v>1084.3333333333333</c:v>
                </c:pt>
                <c:pt idx="147">
                  <c:v>1591.1538461538462</c:v>
                </c:pt>
                <c:pt idx="148">
                  <c:v>323.57142857142856</c:v>
                </c:pt>
                <c:pt idx="149">
                  <c:v>391.66666666666669</c:v>
                </c:pt>
                <c:pt idx="150">
                  <c:v>2025.5882352941176</c:v>
                </c:pt>
                <c:pt idx="151">
                  <c:v>103.61111111111111</c:v>
                </c:pt>
                <c:pt idx="152">
                  <c:v>101.81818181818181</c:v>
                </c:pt>
                <c:pt idx="153">
                  <c:v>110</c:v>
                </c:pt>
                <c:pt idx="154">
                  <c:v>805</c:v>
                </c:pt>
                <c:pt idx="155">
                  <c:v>292.29166666666669</c:v>
                </c:pt>
                <c:pt idx="156">
                  <c:v>775.76923076923072</c:v>
                </c:pt>
                <c:pt idx="157">
                  <c:v>716</c:v>
                </c:pt>
                <c:pt idx="158">
                  <c:v>46.92307692307692</c:v>
                </c:pt>
                <c:pt idx="159">
                  <c:v>1110.5555555555557</c:v>
                </c:pt>
                <c:pt idx="160">
                  <c:v>96.666666666666671</c:v>
                </c:pt>
                <c:pt idx="161">
                  <c:v>641.90909090909088</c:v>
                </c:pt>
                <c:pt idx="162">
                  <c:v>226.15384615384616</c:v>
                </c:pt>
                <c:pt idx="163">
                  <c:v>103.63636363636364</c:v>
                </c:pt>
                <c:pt idx="164">
                  <c:v>35.909090909090907</c:v>
                </c:pt>
                <c:pt idx="165">
                  <c:v>921.15384615384619</c:v>
                </c:pt>
                <c:pt idx="166">
                  <c:v>73.181818181818187</c:v>
                </c:pt>
                <c:pt idx="167">
                  <c:v>1992.5</c:v>
                </c:pt>
                <c:pt idx="168">
                  <c:v>885.5</c:v>
                </c:pt>
                <c:pt idx="169">
                  <c:v>717.5</c:v>
                </c:pt>
                <c:pt idx="170">
                  <c:v>877.64705882352939</c:v>
                </c:pt>
                <c:pt idx="171">
                  <c:v>97.5</c:v>
                </c:pt>
                <c:pt idx="172">
                  <c:v>286.86666666666667</c:v>
                </c:pt>
                <c:pt idx="173">
                  <c:v>295</c:v>
                </c:pt>
                <c:pt idx="174">
                  <c:v>1890.8333333333333</c:v>
                </c:pt>
                <c:pt idx="175">
                  <c:v>1254.1666666666667</c:v>
                </c:pt>
                <c:pt idx="176">
                  <c:v>1592.5</c:v>
                </c:pt>
                <c:pt idx="177">
                  <c:v>6743.333333333333</c:v>
                </c:pt>
                <c:pt idx="178">
                  <c:v>972.44444444444446</c:v>
                </c:pt>
                <c:pt idx="179">
                  <c:v>2929.5</c:v>
                </c:pt>
                <c:pt idx="180">
                  <c:v>419.5</c:v>
                </c:pt>
                <c:pt idx="181">
                  <c:v>162.5</c:v>
                </c:pt>
                <c:pt idx="182">
                  <c:v>39.583333333333336</c:v>
                </c:pt>
                <c:pt idx="183">
                  <c:v>239.33333333333334</c:v>
                </c:pt>
                <c:pt idx="184">
                  <c:v>127.5</c:v>
                </c:pt>
                <c:pt idx="185">
                  <c:v>121.76470588235294</c:v>
                </c:pt>
                <c:pt idx="186">
                  <c:v>126.36363636363636</c:v>
                </c:pt>
                <c:pt idx="187">
                  <c:v>132.5</c:v>
                </c:pt>
                <c:pt idx="188">
                  <c:v>47.272727272727273</c:v>
                </c:pt>
                <c:pt idx="189">
                  <c:v>558.21428571428567</c:v>
                </c:pt>
                <c:pt idx="190">
                  <c:v>423.125</c:v>
                </c:pt>
                <c:pt idx="191">
                  <c:v>101.66666666666667</c:v>
                </c:pt>
                <c:pt idx="192">
                  <c:v>769.61538461538464</c:v>
                </c:pt>
                <c:pt idx="193">
                  <c:v>40</c:v>
                </c:pt>
                <c:pt idx="194">
                  <c:v>2332.8461538461538</c:v>
                </c:pt>
                <c:pt idx="195">
                  <c:v>4588.9285714285716</c:v>
                </c:pt>
                <c:pt idx="196">
                  <c:v>5976.666666666667</c:v>
                </c:pt>
                <c:pt idx="197">
                  <c:v>348.125</c:v>
                </c:pt>
                <c:pt idx="198">
                  <c:v>107.94117647058823</c:v>
                </c:pt>
                <c:pt idx="199">
                  <c:v>789.41176470588232</c:v>
                </c:pt>
                <c:pt idx="200">
                  <c:v>125.83333333333333</c:v>
                </c:pt>
                <c:pt idx="201">
                  <c:v>345.07142857142856</c:v>
                </c:pt>
                <c:pt idx="202">
                  <c:v>155.66666666666666</c:v>
                </c:pt>
                <c:pt idx="203">
                  <c:v>215</c:v>
                </c:pt>
                <c:pt idx="204">
                  <c:v>76.5</c:v>
                </c:pt>
                <c:pt idx="205">
                  <c:v>126.36363636363636</c:v>
                </c:pt>
                <c:pt idx="206">
                  <c:v>100.76923076923077</c:v>
                </c:pt>
                <c:pt idx="207">
                  <c:v>1207.8571428571429</c:v>
                </c:pt>
                <c:pt idx="208">
                  <c:v>386.31578947368422</c:v>
                </c:pt>
                <c:pt idx="209">
                  <c:v>288.57142857142856</c:v>
                </c:pt>
                <c:pt idx="210">
                  <c:v>438</c:v>
                </c:pt>
                <c:pt idx="211">
                  <c:v>5658.181818181818</c:v>
                </c:pt>
                <c:pt idx="212">
                  <c:v>272.22222222222223</c:v>
                </c:pt>
                <c:pt idx="213">
                  <c:v>1082.8571428571429</c:v>
                </c:pt>
                <c:pt idx="214">
                  <c:v>1033.8235294117646</c:v>
                </c:pt>
                <c:pt idx="215">
                  <c:v>1089.6428571428571</c:v>
                </c:pt>
                <c:pt idx="216">
                  <c:v>3633</c:v>
                </c:pt>
                <c:pt idx="217">
                  <c:v>4547.6923076923076</c:v>
                </c:pt>
                <c:pt idx="218">
                  <c:v>910.33333333333337</c:v>
                </c:pt>
                <c:pt idx="219">
                  <c:v>53.823529411764703</c:v>
                </c:pt>
                <c:pt idx="220">
                  <c:v>341.11111111111109</c:v>
                </c:pt>
                <c:pt idx="221">
                  <c:v>49.090909090909093</c:v>
                </c:pt>
                <c:pt idx="222">
                  <c:v>255.38461538461539</c:v>
                </c:pt>
                <c:pt idx="223">
                  <c:v>2147</c:v>
                </c:pt>
                <c:pt idx="224">
                  <c:v>71.36363636363636</c:v>
                </c:pt>
                <c:pt idx="225">
                  <c:v>151.66666666666666</c:v>
                </c:pt>
                <c:pt idx="226">
                  <c:v>2143.9285714285716</c:v>
                </c:pt>
                <c:pt idx="227">
                  <c:v>23</c:v>
                </c:pt>
                <c:pt idx="228">
                  <c:v>124</c:v>
                </c:pt>
                <c:pt idx="229">
                  <c:v>81.15384615384616</c:v>
                </c:pt>
                <c:pt idx="230">
                  <c:v>136.47058823529412</c:v>
                </c:pt>
                <c:pt idx="231">
                  <c:v>102.64705882352941</c:v>
                </c:pt>
                <c:pt idx="232">
                  <c:v>236.38888888888889</c:v>
                </c:pt>
                <c:pt idx="233">
                  <c:v>126.15384615384616</c:v>
                </c:pt>
                <c:pt idx="234">
                  <c:v>169.54545454545453</c:v>
                </c:pt>
                <c:pt idx="235">
                  <c:v>89</c:v>
                </c:pt>
                <c:pt idx="236">
                  <c:v>3297.5</c:v>
                </c:pt>
                <c:pt idx="237">
                  <c:v>96.25</c:v>
                </c:pt>
                <c:pt idx="238">
                  <c:v>82</c:v>
                </c:pt>
                <c:pt idx="239">
                  <c:v>948.33333333333337</c:v>
                </c:pt>
                <c:pt idx="240">
                  <c:v>1067.625</c:v>
                </c:pt>
                <c:pt idx="241">
                  <c:v>1256.6666666666667</c:v>
                </c:pt>
                <c:pt idx="242">
                  <c:v>377.66666666666669</c:v>
                </c:pt>
                <c:pt idx="243">
                  <c:v>307.14285714285717</c:v>
                </c:pt>
                <c:pt idx="244">
                  <c:v>1975.4545454545455</c:v>
                </c:pt>
                <c:pt idx="245">
                  <c:v>246.53846153846155</c:v>
                </c:pt>
                <c:pt idx="246">
                  <c:v>299.16666666666669</c:v>
                </c:pt>
                <c:pt idx="247">
                  <c:v>183</c:v>
                </c:pt>
                <c:pt idx="248">
                  <c:v>116</c:v>
                </c:pt>
                <c:pt idx="249">
                  <c:v>128</c:v>
                </c:pt>
                <c:pt idx="250">
                  <c:v>217.14285714285714</c:v>
                </c:pt>
                <c:pt idx="251">
                  <c:v>116.07142857142857</c:v>
                </c:pt>
                <c:pt idx="252">
                  <c:v>320.76923076923077</c:v>
                </c:pt>
                <c:pt idx="253">
                  <c:v>276.53846153846155</c:v>
                </c:pt>
                <c:pt idx="254">
                  <c:v>2217.6666666666665</c:v>
                </c:pt>
                <c:pt idx="255">
                  <c:v>286</c:v>
                </c:pt>
                <c:pt idx="256">
                  <c:v>51</c:v>
                </c:pt>
                <c:pt idx="257">
                  <c:v>3595</c:v>
                </c:pt>
                <c:pt idx="258">
                  <c:v>4571.5</c:v>
                </c:pt>
                <c:pt idx="259">
                  <c:v>4793.666666666667</c:v>
                </c:pt>
                <c:pt idx="260">
                  <c:v>1726.9230769230769</c:v>
                </c:pt>
                <c:pt idx="261">
                  <c:v>2618.5714285714284</c:v>
                </c:pt>
                <c:pt idx="262">
                  <c:v>2527.2222222222222</c:v>
                </c:pt>
                <c:pt idx="263">
                  <c:v>982.22222222222217</c:v>
                </c:pt>
                <c:pt idx="264">
                  <c:v>165.9375</c:v>
                </c:pt>
                <c:pt idx="265">
                  <c:v>28.928571428571427</c:v>
                </c:pt>
                <c:pt idx="266">
                  <c:v>97.352941176470594</c:v>
                </c:pt>
                <c:pt idx="267">
                  <c:v>93.82352941176471</c:v>
                </c:pt>
                <c:pt idx="268">
                  <c:v>1435.8823529411766</c:v>
                </c:pt>
                <c:pt idx="269">
                  <c:v>228.23529411764707</c:v>
                </c:pt>
                <c:pt idx="270">
                  <c:v>242</c:v>
                </c:pt>
                <c:pt idx="271">
                  <c:v>2169.2307692307691</c:v>
                </c:pt>
                <c:pt idx="272">
                  <c:v>1753.3666666666666</c:v>
                </c:pt>
                <c:pt idx="273">
                  <c:v>1219.5999999999999</c:v>
                </c:pt>
                <c:pt idx="274">
                  <c:v>2622.1428571428573</c:v>
                </c:pt>
                <c:pt idx="275">
                  <c:v>696.94444444444446</c:v>
                </c:pt>
                <c:pt idx="276">
                  <c:v>554.6875</c:v>
                </c:pt>
                <c:pt idx="277">
                  <c:v>2652.3076923076924</c:v>
                </c:pt>
                <c:pt idx="278">
                  <c:v>2098.75</c:v>
                </c:pt>
                <c:pt idx="279">
                  <c:v>1985.6666666666667</c:v>
                </c:pt>
                <c:pt idx="280">
                  <c:v>2032.3076923076924</c:v>
                </c:pt>
                <c:pt idx="281">
                  <c:v>163.66666666666666</c:v>
                </c:pt>
                <c:pt idx="282">
                  <c:v>169.64285714285714</c:v>
                </c:pt>
                <c:pt idx="283">
                  <c:v>282.10526315789474</c:v>
                </c:pt>
                <c:pt idx="284">
                  <c:v>290</c:v>
                </c:pt>
                <c:pt idx="285">
                  <c:v>255.90909090909091</c:v>
                </c:pt>
                <c:pt idx="286">
                  <c:v>1595.4545454545455</c:v>
                </c:pt>
                <c:pt idx="287">
                  <c:v>22.916666666666668</c:v>
                </c:pt>
                <c:pt idx="288">
                  <c:v>969.58333333333337</c:v>
                </c:pt>
                <c:pt idx="289">
                  <c:v>47.38095238095238</c:v>
                </c:pt>
                <c:pt idx="290">
                  <c:v>136.66666666666666</c:v>
                </c:pt>
                <c:pt idx="291">
                  <c:v>112.5</c:v>
                </c:pt>
                <c:pt idx="292">
                  <c:v>1006.3636363636364</c:v>
                </c:pt>
                <c:pt idx="293">
                  <c:v>77.5</c:v>
                </c:pt>
                <c:pt idx="294">
                  <c:v>119.23076923076923</c:v>
                </c:pt>
                <c:pt idx="295">
                  <c:v>313.33333333333331</c:v>
                </c:pt>
                <c:pt idx="296">
                  <c:v>350</c:v>
                </c:pt>
                <c:pt idx="297">
                  <c:v>1191.5</c:v>
                </c:pt>
                <c:pt idx="298">
                  <c:v>242.33333333333334</c:v>
                </c:pt>
                <c:pt idx="299">
                  <c:v>341.78571428571428</c:v>
                </c:pt>
                <c:pt idx="300">
                  <c:v>138.125</c:v>
                </c:pt>
                <c:pt idx="301">
                  <c:v>290.38461538461536</c:v>
                </c:pt>
                <c:pt idx="302">
                  <c:v>438.88888888888891</c:v>
                </c:pt>
                <c:pt idx="303">
                  <c:v>89.473684210526315</c:v>
                </c:pt>
                <c:pt idx="304">
                  <c:v>221.66666666666666</c:v>
                </c:pt>
                <c:pt idx="305">
                  <c:v>703.5</c:v>
                </c:pt>
                <c:pt idx="306">
                  <c:v>3690.8333333333335</c:v>
                </c:pt>
                <c:pt idx="307">
                  <c:v>46.666666666666664</c:v>
                </c:pt>
                <c:pt idx="308">
                  <c:v>157.33333333333334</c:v>
                </c:pt>
                <c:pt idx="309">
                  <c:v>43.333333333333336</c:v>
                </c:pt>
                <c:pt idx="310">
                  <c:v>21.923076923076923</c:v>
                </c:pt>
                <c:pt idx="311">
                  <c:v>146.25</c:v>
                </c:pt>
                <c:pt idx="312">
                  <c:v>151.36363636363637</c:v>
                </c:pt>
                <c:pt idx="313">
                  <c:v>148.46153846153845</c:v>
                </c:pt>
                <c:pt idx="314">
                  <c:v>17.777777777777779</c:v>
                </c:pt>
                <c:pt idx="315">
                  <c:v>27.5</c:v>
                </c:pt>
                <c:pt idx="316">
                  <c:v>1056.6666666666667</c:v>
                </c:pt>
                <c:pt idx="317">
                  <c:v>169.73333333333332</c:v>
                </c:pt>
                <c:pt idx="318">
                  <c:v>735.625</c:v>
                </c:pt>
                <c:pt idx="319">
                  <c:v>439.5</c:v>
                </c:pt>
                <c:pt idx="320">
                  <c:v>378.84615384615387</c:v>
                </c:pt>
                <c:pt idx="321">
                  <c:v>1622.7777777777778</c:v>
                </c:pt>
                <c:pt idx="322">
                  <c:v>1990.4166666666667</c:v>
                </c:pt>
                <c:pt idx="323">
                  <c:v>161.57894736842104</c:v>
                </c:pt>
                <c:pt idx="324">
                  <c:v>128.68421052631578</c:v>
                </c:pt>
                <c:pt idx="325">
                  <c:v>189.11764705882354</c:v>
                </c:pt>
                <c:pt idx="326">
                  <c:v>45</c:v>
                </c:pt>
                <c:pt idx="327">
                  <c:v>56.764705882352942</c:v>
                </c:pt>
                <c:pt idx="328">
                  <c:v>127.33333333333333</c:v>
                </c:pt>
                <c:pt idx="329">
                  <c:v>150.35714285714286</c:v>
                </c:pt>
                <c:pt idx="330">
                  <c:v>90.416666666666671</c:v>
                </c:pt>
                <c:pt idx="331">
                  <c:v>135.66666666666666</c:v>
                </c:pt>
                <c:pt idx="332">
                  <c:v>269.66666666666669</c:v>
                </c:pt>
                <c:pt idx="333">
                  <c:v>89.375</c:v>
                </c:pt>
                <c:pt idx="334">
                  <c:v>112.66666666666667</c:v>
                </c:pt>
                <c:pt idx="335">
                  <c:v>500.83333333333331</c:v>
                </c:pt>
                <c:pt idx="336">
                  <c:v>1795.0769230769231</c:v>
                </c:pt>
                <c:pt idx="337">
                  <c:v>2958.181818181818</c:v>
                </c:pt>
                <c:pt idx="338">
                  <c:v>121.5</c:v>
                </c:pt>
                <c:pt idx="339">
                  <c:v>329.6875</c:v>
                </c:pt>
                <c:pt idx="340">
                  <c:v>66.764705882352942</c:v>
                </c:pt>
                <c:pt idx="341">
                  <c:v>102.69230769230769</c:v>
                </c:pt>
                <c:pt idx="342">
                  <c:v>191</c:v>
                </c:pt>
                <c:pt idx="343">
                  <c:v>86.17647058823529</c:v>
                </c:pt>
                <c:pt idx="344">
                  <c:v>225.3125</c:v>
                </c:pt>
                <c:pt idx="345">
                  <c:v>219.61538461538461</c:v>
                </c:pt>
                <c:pt idx="346">
                  <c:v>311.38888888888891</c:v>
                </c:pt>
                <c:pt idx="347">
                  <c:v>55.666666666666664</c:v>
                </c:pt>
                <c:pt idx="348">
                  <c:v>561.25</c:v>
                </c:pt>
                <c:pt idx="349">
                  <c:v>1827.1875</c:v>
                </c:pt>
                <c:pt idx="350">
                  <c:v>377</c:v>
                </c:pt>
                <c:pt idx="351">
                  <c:v>152.94117647058823</c:v>
                </c:pt>
                <c:pt idx="352">
                  <c:v>144.64285714285714</c:v>
                </c:pt>
                <c:pt idx="353">
                  <c:v>548.07692307692309</c:v>
                </c:pt>
                <c:pt idx="354">
                  <c:v>450.76923076923077</c:v>
                </c:pt>
                <c:pt idx="355">
                  <c:v>38.571428571428569</c:v>
                </c:pt>
                <c:pt idx="356">
                  <c:v>1698.1818181818182</c:v>
                </c:pt>
                <c:pt idx="357">
                  <c:v>297.47058823529414</c:v>
                </c:pt>
                <c:pt idx="358">
                  <c:v>283</c:v>
                </c:pt>
                <c:pt idx="359">
                  <c:v>462</c:v>
                </c:pt>
                <c:pt idx="360">
                  <c:v>616.15384615384619</c:v>
                </c:pt>
                <c:pt idx="361">
                  <c:v>260</c:v>
                </c:pt>
                <c:pt idx="362">
                  <c:v>170</c:v>
                </c:pt>
                <c:pt idx="363">
                  <c:v>212.14285714285714</c:v>
                </c:pt>
                <c:pt idx="364">
                  <c:v>424.23076923076923</c:v>
                </c:pt>
                <c:pt idx="365">
                  <c:v>229</c:v>
                </c:pt>
                <c:pt idx="366">
                  <c:v>408.57142857142856</c:v>
                </c:pt>
                <c:pt idx="367">
                  <c:v>124</c:v>
                </c:pt>
                <c:pt idx="368">
                  <c:v>219.16666666666666</c:v>
                </c:pt>
                <c:pt idx="369">
                  <c:v>401.56</c:v>
                </c:pt>
                <c:pt idx="370">
                  <c:v>666.36363636363637</c:v>
                </c:pt>
                <c:pt idx="371">
                  <c:v>250.9375</c:v>
                </c:pt>
                <c:pt idx="372">
                  <c:v>675.625</c:v>
                </c:pt>
                <c:pt idx="373">
                  <c:v>274.33333333333331</c:v>
                </c:pt>
                <c:pt idx="374">
                  <c:v>245</c:v>
                </c:pt>
                <c:pt idx="375">
                  <c:v>341.33333333333331</c:v>
                </c:pt>
                <c:pt idx="376">
                  <c:v>502.69230769230768</c:v>
                </c:pt>
                <c:pt idx="377">
                  <c:v>216.53846153846155</c:v>
                </c:pt>
                <c:pt idx="378">
                  <c:v>190.72222222222223</c:v>
                </c:pt>
                <c:pt idx="379">
                  <c:v>88.4375</c:v>
                </c:pt>
                <c:pt idx="380">
                  <c:v>83.125</c:v>
                </c:pt>
                <c:pt idx="381">
                  <c:v>147.30769230769232</c:v>
                </c:pt>
                <c:pt idx="382">
                  <c:v>110.9375</c:v>
                </c:pt>
                <c:pt idx="383">
                  <c:v>90.588235294117652</c:v>
                </c:pt>
                <c:pt idx="384">
                  <c:v>1675</c:v>
                </c:pt>
                <c:pt idx="385">
                  <c:v>311.36363636363637</c:v>
                </c:pt>
                <c:pt idx="386">
                  <c:v>313.07692307692309</c:v>
                </c:pt>
                <c:pt idx="387">
                  <c:v>137.85714285714286</c:v>
                </c:pt>
                <c:pt idx="388">
                  <c:v>422.5</c:v>
                </c:pt>
                <c:pt idx="389">
                  <c:v>239.33333333333334</c:v>
                </c:pt>
                <c:pt idx="390">
                  <c:v>206.1764705882353</c:v>
                </c:pt>
                <c:pt idx="391">
                  <c:v>132.66666666666666</c:v>
                </c:pt>
                <c:pt idx="392">
                  <c:v>172.5</c:v>
                </c:pt>
                <c:pt idx="393">
                  <c:v>201.47058823529412</c:v>
                </c:pt>
                <c:pt idx="394">
                  <c:v>1473.9285714285713</c:v>
                </c:pt>
                <c:pt idx="395">
                  <c:v>175</c:v>
                </c:pt>
                <c:pt idx="396">
                  <c:v>46.666666666666664</c:v>
                </c:pt>
                <c:pt idx="397">
                  <c:v>2548.75</c:v>
                </c:pt>
                <c:pt idx="398">
                  <c:v>164.6875</c:v>
                </c:pt>
                <c:pt idx="399">
                  <c:v>18.846153846153847</c:v>
                </c:pt>
                <c:pt idx="400">
                  <c:v>49.6875</c:v>
                </c:pt>
                <c:pt idx="401">
                  <c:v>95.333333333333329</c:v>
                </c:pt>
                <c:pt idx="402">
                  <c:v>122.5</c:v>
                </c:pt>
                <c:pt idx="403">
                  <c:v>331.75</c:v>
                </c:pt>
                <c:pt idx="404">
                  <c:v>302.5</c:v>
                </c:pt>
                <c:pt idx="405">
                  <c:v>1834.090909090909</c:v>
                </c:pt>
                <c:pt idx="406">
                  <c:v>282.77777777777777</c:v>
                </c:pt>
                <c:pt idx="407">
                  <c:v>808.125</c:v>
                </c:pt>
                <c:pt idx="408">
                  <c:v>1216.0714285714287</c:v>
                </c:pt>
                <c:pt idx="409">
                  <c:v>250.5</c:v>
                </c:pt>
                <c:pt idx="410">
                  <c:v>152.5</c:v>
                </c:pt>
                <c:pt idx="411">
                  <c:v>144.25</c:v>
                </c:pt>
                <c:pt idx="412">
                  <c:v>1268.5714285714287</c:v>
                </c:pt>
                <c:pt idx="413">
                  <c:v>213</c:v>
                </c:pt>
                <c:pt idx="414">
                  <c:v>125</c:v>
                </c:pt>
                <c:pt idx="415">
                  <c:v>99.0625</c:v>
                </c:pt>
                <c:pt idx="416">
                  <c:v>1325.3125</c:v>
                </c:pt>
                <c:pt idx="417">
                  <c:v>1450</c:v>
                </c:pt>
                <c:pt idx="418">
                  <c:v>178.88888888888889</c:v>
                </c:pt>
                <c:pt idx="419">
                  <c:v>1387.5</c:v>
                </c:pt>
                <c:pt idx="420">
                  <c:v>1047.7272727272727</c:v>
                </c:pt>
                <c:pt idx="421">
                  <c:v>2171</c:v>
                </c:pt>
                <c:pt idx="422">
                  <c:v>201.25</c:v>
                </c:pt>
                <c:pt idx="423">
                  <c:v>374.375</c:v>
                </c:pt>
                <c:pt idx="424">
                  <c:v>278.33333333333331</c:v>
                </c:pt>
                <c:pt idx="425">
                  <c:v>342</c:v>
                </c:pt>
                <c:pt idx="426">
                  <c:v>2588.3333333333335</c:v>
                </c:pt>
                <c:pt idx="427">
                  <c:v>233.18181818181819</c:v>
                </c:pt>
                <c:pt idx="428">
                  <c:v>117.85714285714286</c:v>
                </c:pt>
                <c:pt idx="429">
                  <c:v>185.2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D-47E6-856D-A386387B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318032"/>
        <c:axId val="490318424"/>
      </c:scatterChart>
      <c:valAx>
        <c:axId val="49031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90318424"/>
        <c:crosses val="autoZero"/>
        <c:crossBetween val="midCat"/>
      </c:valAx>
      <c:valAx>
        <c:axId val="49031842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zooplankton</a:t>
                </a:r>
                <a:endParaRPr lang="en-US"/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49031803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4032266945653045E-2"/>
                  <c:y val="-0.64154014647943902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RDM'!$BI$2:$BI$431</c:f>
              <c:numCache>
                <c:formatCode>#,##0</c:formatCode>
                <c:ptCount val="430"/>
                <c:pt idx="0">
                  <c:v>40</c:v>
                </c:pt>
                <c:pt idx="1">
                  <c:v>445</c:v>
                </c:pt>
                <c:pt idx="2">
                  <c:v>120</c:v>
                </c:pt>
                <c:pt idx="3">
                  <c:v>395</c:v>
                </c:pt>
                <c:pt idx="4">
                  <c:v>182.5</c:v>
                </c:pt>
                <c:pt idx="5">
                  <c:v>90</c:v>
                </c:pt>
                <c:pt idx="6">
                  <c:v>105</c:v>
                </c:pt>
                <c:pt idx="7">
                  <c:v>620</c:v>
                </c:pt>
                <c:pt idx="8">
                  <c:v>30</c:v>
                </c:pt>
                <c:pt idx="9">
                  <c:v>75</c:v>
                </c:pt>
                <c:pt idx="10">
                  <c:v>40</c:v>
                </c:pt>
                <c:pt idx="11">
                  <c:v>317.5</c:v>
                </c:pt>
                <c:pt idx="12">
                  <c:v>1965</c:v>
                </c:pt>
                <c:pt idx="13">
                  <c:v>75</c:v>
                </c:pt>
                <c:pt idx="14">
                  <c:v>65</c:v>
                </c:pt>
                <c:pt idx="15">
                  <c:v>3090</c:v>
                </c:pt>
                <c:pt idx="16">
                  <c:v>1260</c:v>
                </c:pt>
                <c:pt idx="17">
                  <c:v>1507.5</c:v>
                </c:pt>
                <c:pt idx="18">
                  <c:v>417.5</c:v>
                </c:pt>
                <c:pt idx="19">
                  <c:v>170</c:v>
                </c:pt>
                <c:pt idx="20">
                  <c:v>850</c:v>
                </c:pt>
                <c:pt idx="21">
                  <c:v>62.5</c:v>
                </c:pt>
                <c:pt idx="22">
                  <c:v>745</c:v>
                </c:pt>
                <c:pt idx="23">
                  <c:v>107.5</c:v>
                </c:pt>
                <c:pt idx="24">
                  <c:v>520</c:v>
                </c:pt>
                <c:pt idx="25">
                  <c:v>590</c:v>
                </c:pt>
                <c:pt idx="26">
                  <c:v>1650</c:v>
                </c:pt>
                <c:pt idx="27">
                  <c:v>85</c:v>
                </c:pt>
                <c:pt idx="28">
                  <c:v>15</c:v>
                </c:pt>
                <c:pt idx="29">
                  <c:v>677.5</c:v>
                </c:pt>
                <c:pt idx="30">
                  <c:v>942.5</c:v>
                </c:pt>
                <c:pt idx="31">
                  <c:v>1155</c:v>
                </c:pt>
                <c:pt idx="32">
                  <c:v>2240</c:v>
                </c:pt>
                <c:pt idx="33">
                  <c:v>265</c:v>
                </c:pt>
                <c:pt idx="34">
                  <c:v>140</c:v>
                </c:pt>
                <c:pt idx="35">
                  <c:v>40</c:v>
                </c:pt>
                <c:pt idx="36">
                  <c:v>245</c:v>
                </c:pt>
                <c:pt idx="37">
                  <c:v>1830</c:v>
                </c:pt>
                <c:pt idx="38">
                  <c:v>315</c:v>
                </c:pt>
                <c:pt idx="39">
                  <c:v>85</c:v>
                </c:pt>
                <c:pt idx="40">
                  <c:v>177.5</c:v>
                </c:pt>
                <c:pt idx="41">
                  <c:v>65</c:v>
                </c:pt>
                <c:pt idx="42">
                  <c:v>920</c:v>
                </c:pt>
                <c:pt idx="43">
                  <c:v>705</c:v>
                </c:pt>
                <c:pt idx="44">
                  <c:v>80</c:v>
                </c:pt>
                <c:pt idx="45">
                  <c:v>1332.5</c:v>
                </c:pt>
                <c:pt idx="46">
                  <c:v>682.5</c:v>
                </c:pt>
                <c:pt idx="47">
                  <c:v>70</c:v>
                </c:pt>
                <c:pt idx="48">
                  <c:v>15</c:v>
                </c:pt>
                <c:pt idx="49">
                  <c:v>320</c:v>
                </c:pt>
                <c:pt idx="50">
                  <c:v>310</c:v>
                </c:pt>
                <c:pt idx="51">
                  <c:v>87.5</c:v>
                </c:pt>
                <c:pt idx="52">
                  <c:v>115</c:v>
                </c:pt>
                <c:pt idx="53">
                  <c:v>1595</c:v>
                </c:pt>
                <c:pt idx="54">
                  <c:v>1155</c:v>
                </c:pt>
                <c:pt idx="55">
                  <c:v>1820</c:v>
                </c:pt>
                <c:pt idx="56">
                  <c:v>155</c:v>
                </c:pt>
                <c:pt idx="57">
                  <c:v>2605</c:v>
                </c:pt>
                <c:pt idx="58">
                  <c:v>1130</c:v>
                </c:pt>
                <c:pt idx="59">
                  <c:v>130</c:v>
                </c:pt>
                <c:pt idx="60">
                  <c:v>2467.5</c:v>
                </c:pt>
                <c:pt idx="61">
                  <c:v>250</c:v>
                </c:pt>
                <c:pt idx="62">
                  <c:v>145</c:v>
                </c:pt>
                <c:pt idx="63">
                  <c:v>480</c:v>
                </c:pt>
                <c:pt idx="64">
                  <c:v>1665</c:v>
                </c:pt>
                <c:pt idx="65">
                  <c:v>2150</c:v>
                </c:pt>
                <c:pt idx="66">
                  <c:v>900</c:v>
                </c:pt>
                <c:pt idx="67">
                  <c:v>80</c:v>
                </c:pt>
                <c:pt idx="68">
                  <c:v>190</c:v>
                </c:pt>
                <c:pt idx="69">
                  <c:v>2175</c:v>
                </c:pt>
                <c:pt idx="70">
                  <c:v>3667.5</c:v>
                </c:pt>
                <c:pt idx="71">
                  <c:v>17.5</c:v>
                </c:pt>
                <c:pt idx="72">
                  <c:v>1605</c:v>
                </c:pt>
                <c:pt idx="73">
                  <c:v>1370</c:v>
                </c:pt>
                <c:pt idx="74">
                  <c:v>1232.5</c:v>
                </c:pt>
                <c:pt idx="76">
                  <c:v>435</c:v>
                </c:pt>
                <c:pt idx="77">
                  <c:v>225</c:v>
                </c:pt>
                <c:pt idx="78">
                  <c:v>105</c:v>
                </c:pt>
                <c:pt idx="79">
                  <c:v>385</c:v>
                </c:pt>
                <c:pt idx="80">
                  <c:v>72.5</c:v>
                </c:pt>
                <c:pt idx="81">
                  <c:v>585</c:v>
                </c:pt>
                <c:pt idx="82">
                  <c:v>330</c:v>
                </c:pt>
                <c:pt idx="83">
                  <c:v>1040</c:v>
                </c:pt>
                <c:pt idx="84">
                  <c:v>607.5</c:v>
                </c:pt>
                <c:pt idx="85">
                  <c:v>30</c:v>
                </c:pt>
                <c:pt idx="86">
                  <c:v>205</c:v>
                </c:pt>
                <c:pt idx="87">
                  <c:v>290</c:v>
                </c:pt>
                <c:pt idx="88">
                  <c:v>297.5</c:v>
                </c:pt>
                <c:pt idx="89">
                  <c:v>115</c:v>
                </c:pt>
                <c:pt idx="90">
                  <c:v>270</c:v>
                </c:pt>
                <c:pt idx="91">
                  <c:v>20</c:v>
                </c:pt>
                <c:pt idx="92">
                  <c:v>67.5</c:v>
                </c:pt>
                <c:pt idx="93">
                  <c:v>15</c:v>
                </c:pt>
                <c:pt idx="94">
                  <c:v>360</c:v>
                </c:pt>
                <c:pt idx="95">
                  <c:v>642.5</c:v>
                </c:pt>
                <c:pt idx="96">
                  <c:v>1040</c:v>
                </c:pt>
                <c:pt idx="97">
                  <c:v>55</c:v>
                </c:pt>
                <c:pt idx="98">
                  <c:v>57.5</c:v>
                </c:pt>
                <c:pt idx="99">
                  <c:v>160</c:v>
                </c:pt>
                <c:pt idx="100">
                  <c:v>62.5</c:v>
                </c:pt>
                <c:pt idx="101">
                  <c:v>150</c:v>
                </c:pt>
                <c:pt idx="102">
                  <c:v>290</c:v>
                </c:pt>
                <c:pt idx="103">
                  <c:v>3165</c:v>
                </c:pt>
                <c:pt idx="104">
                  <c:v>1327.5</c:v>
                </c:pt>
                <c:pt idx="105">
                  <c:v>467.5</c:v>
                </c:pt>
                <c:pt idx="106">
                  <c:v>1360</c:v>
                </c:pt>
                <c:pt idx="107">
                  <c:v>742.5</c:v>
                </c:pt>
                <c:pt idx="108">
                  <c:v>40</c:v>
                </c:pt>
                <c:pt idx="109">
                  <c:v>130</c:v>
                </c:pt>
                <c:pt idx="110">
                  <c:v>62.5</c:v>
                </c:pt>
                <c:pt idx="111">
                  <c:v>1420</c:v>
                </c:pt>
                <c:pt idx="112">
                  <c:v>1180</c:v>
                </c:pt>
                <c:pt idx="113">
                  <c:v>245</c:v>
                </c:pt>
                <c:pt idx="114">
                  <c:v>457.5</c:v>
                </c:pt>
                <c:pt idx="115">
                  <c:v>42.5</c:v>
                </c:pt>
                <c:pt idx="116">
                  <c:v>620</c:v>
                </c:pt>
                <c:pt idx="117">
                  <c:v>425</c:v>
                </c:pt>
                <c:pt idx="118">
                  <c:v>550</c:v>
                </c:pt>
                <c:pt idx="119">
                  <c:v>275</c:v>
                </c:pt>
                <c:pt idx="120">
                  <c:v>452.5</c:v>
                </c:pt>
                <c:pt idx="121">
                  <c:v>225</c:v>
                </c:pt>
                <c:pt idx="122">
                  <c:v>167.5</c:v>
                </c:pt>
                <c:pt idx="123">
                  <c:v>95</c:v>
                </c:pt>
                <c:pt idx="124">
                  <c:v>105</c:v>
                </c:pt>
                <c:pt idx="125">
                  <c:v>1392.5</c:v>
                </c:pt>
                <c:pt idx="126">
                  <c:v>1050</c:v>
                </c:pt>
                <c:pt idx="127">
                  <c:v>705</c:v>
                </c:pt>
                <c:pt idx="128">
                  <c:v>180</c:v>
                </c:pt>
                <c:pt idx="129">
                  <c:v>730</c:v>
                </c:pt>
                <c:pt idx="130">
                  <c:v>170</c:v>
                </c:pt>
                <c:pt idx="131">
                  <c:v>155</c:v>
                </c:pt>
                <c:pt idx="132">
                  <c:v>625</c:v>
                </c:pt>
                <c:pt idx="133">
                  <c:v>445</c:v>
                </c:pt>
                <c:pt idx="134">
                  <c:v>262.5</c:v>
                </c:pt>
                <c:pt idx="135">
                  <c:v>55</c:v>
                </c:pt>
                <c:pt idx="136">
                  <c:v>440</c:v>
                </c:pt>
                <c:pt idx="137">
                  <c:v>1355</c:v>
                </c:pt>
                <c:pt idx="138">
                  <c:v>637.5</c:v>
                </c:pt>
                <c:pt idx="139">
                  <c:v>835</c:v>
                </c:pt>
                <c:pt idx="140">
                  <c:v>462.5</c:v>
                </c:pt>
                <c:pt idx="141">
                  <c:v>510</c:v>
                </c:pt>
                <c:pt idx="142">
                  <c:v>300</c:v>
                </c:pt>
                <c:pt idx="143">
                  <c:v>185</c:v>
                </c:pt>
                <c:pt idx="144">
                  <c:v>210</c:v>
                </c:pt>
                <c:pt idx="145">
                  <c:v>300</c:v>
                </c:pt>
                <c:pt idx="146">
                  <c:v>210</c:v>
                </c:pt>
                <c:pt idx="147">
                  <c:v>1145</c:v>
                </c:pt>
                <c:pt idx="148">
                  <c:v>167.5</c:v>
                </c:pt>
                <c:pt idx="149">
                  <c:v>205</c:v>
                </c:pt>
                <c:pt idx="150">
                  <c:v>980</c:v>
                </c:pt>
                <c:pt idx="151">
                  <c:v>55</c:v>
                </c:pt>
                <c:pt idx="152">
                  <c:v>45</c:v>
                </c:pt>
                <c:pt idx="153">
                  <c:v>105</c:v>
                </c:pt>
                <c:pt idx="154">
                  <c:v>732.5</c:v>
                </c:pt>
                <c:pt idx="155">
                  <c:v>80</c:v>
                </c:pt>
                <c:pt idx="156">
                  <c:v>460</c:v>
                </c:pt>
                <c:pt idx="157">
                  <c:v>130</c:v>
                </c:pt>
                <c:pt idx="158">
                  <c:v>25</c:v>
                </c:pt>
                <c:pt idx="159">
                  <c:v>1055</c:v>
                </c:pt>
                <c:pt idx="160">
                  <c:v>52.5</c:v>
                </c:pt>
                <c:pt idx="161">
                  <c:v>570</c:v>
                </c:pt>
                <c:pt idx="162">
                  <c:v>110</c:v>
                </c:pt>
                <c:pt idx="163">
                  <c:v>10</c:v>
                </c:pt>
                <c:pt idx="164">
                  <c:v>20</c:v>
                </c:pt>
                <c:pt idx="165">
                  <c:v>530</c:v>
                </c:pt>
                <c:pt idx="166">
                  <c:v>40</c:v>
                </c:pt>
                <c:pt idx="167">
                  <c:v>1090</c:v>
                </c:pt>
                <c:pt idx="168">
                  <c:v>835</c:v>
                </c:pt>
                <c:pt idx="169">
                  <c:v>197.5</c:v>
                </c:pt>
                <c:pt idx="170">
                  <c:v>300</c:v>
                </c:pt>
                <c:pt idx="171">
                  <c:v>50</c:v>
                </c:pt>
                <c:pt idx="172">
                  <c:v>180</c:v>
                </c:pt>
                <c:pt idx="173">
                  <c:v>235</c:v>
                </c:pt>
                <c:pt idx="174">
                  <c:v>602.5</c:v>
                </c:pt>
                <c:pt idx="175">
                  <c:v>667.5</c:v>
                </c:pt>
                <c:pt idx="176">
                  <c:v>932.5</c:v>
                </c:pt>
                <c:pt idx="177">
                  <c:v>2350</c:v>
                </c:pt>
                <c:pt idx="178">
                  <c:v>375</c:v>
                </c:pt>
                <c:pt idx="179">
                  <c:v>1567.5</c:v>
                </c:pt>
                <c:pt idx="180">
                  <c:v>247.5</c:v>
                </c:pt>
                <c:pt idx="181">
                  <c:v>87.5</c:v>
                </c:pt>
                <c:pt idx="182">
                  <c:v>15</c:v>
                </c:pt>
                <c:pt idx="183">
                  <c:v>195</c:v>
                </c:pt>
                <c:pt idx="184">
                  <c:v>100</c:v>
                </c:pt>
                <c:pt idx="185">
                  <c:v>80</c:v>
                </c:pt>
                <c:pt idx="186">
                  <c:v>85</c:v>
                </c:pt>
                <c:pt idx="187">
                  <c:v>90</c:v>
                </c:pt>
                <c:pt idx="188">
                  <c:v>35</c:v>
                </c:pt>
                <c:pt idx="189">
                  <c:v>297.5</c:v>
                </c:pt>
                <c:pt idx="190">
                  <c:v>125</c:v>
                </c:pt>
                <c:pt idx="191">
                  <c:v>70</c:v>
                </c:pt>
                <c:pt idx="192">
                  <c:v>65</c:v>
                </c:pt>
                <c:pt idx="193">
                  <c:v>22.5</c:v>
                </c:pt>
                <c:pt idx="194">
                  <c:v>1880</c:v>
                </c:pt>
                <c:pt idx="195">
                  <c:v>2647.5</c:v>
                </c:pt>
                <c:pt idx="196">
                  <c:v>1172.5</c:v>
                </c:pt>
                <c:pt idx="197">
                  <c:v>372.5</c:v>
                </c:pt>
                <c:pt idx="198">
                  <c:v>40</c:v>
                </c:pt>
                <c:pt idx="199">
                  <c:v>520</c:v>
                </c:pt>
                <c:pt idx="200">
                  <c:v>117.5</c:v>
                </c:pt>
                <c:pt idx="201">
                  <c:v>137.5</c:v>
                </c:pt>
                <c:pt idx="202">
                  <c:v>20</c:v>
                </c:pt>
                <c:pt idx="203">
                  <c:v>35</c:v>
                </c:pt>
                <c:pt idx="204">
                  <c:v>60</c:v>
                </c:pt>
                <c:pt idx="205">
                  <c:v>85</c:v>
                </c:pt>
                <c:pt idx="206">
                  <c:v>55</c:v>
                </c:pt>
                <c:pt idx="207">
                  <c:v>470</c:v>
                </c:pt>
                <c:pt idx="208">
                  <c:v>245</c:v>
                </c:pt>
                <c:pt idx="209">
                  <c:v>100</c:v>
                </c:pt>
                <c:pt idx="210">
                  <c:v>360</c:v>
                </c:pt>
                <c:pt idx="211">
                  <c:v>805</c:v>
                </c:pt>
                <c:pt idx="212">
                  <c:v>127.5</c:v>
                </c:pt>
                <c:pt idx="213">
                  <c:v>520</c:v>
                </c:pt>
                <c:pt idx="214">
                  <c:v>675</c:v>
                </c:pt>
                <c:pt idx="215">
                  <c:v>475</c:v>
                </c:pt>
                <c:pt idx="216">
                  <c:v>2310</c:v>
                </c:pt>
                <c:pt idx="217">
                  <c:v>2915</c:v>
                </c:pt>
                <c:pt idx="218">
                  <c:v>270</c:v>
                </c:pt>
                <c:pt idx="219">
                  <c:v>25</c:v>
                </c:pt>
                <c:pt idx="220">
                  <c:v>225</c:v>
                </c:pt>
                <c:pt idx="221">
                  <c:v>30</c:v>
                </c:pt>
                <c:pt idx="222">
                  <c:v>95</c:v>
                </c:pt>
                <c:pt idx="223">
                  <c:v>2074</c:v>
                </c:pt>
                <c:pt idx="224">
                  <c:v>20</c:v>
                </c:pt>
                <c:pt idx="225">
                  <c:v>50</c:v>
                </c:pt>
                <c:pt idx="226">
                  <c:v>1020</c:v>
                </c:pt>
                <c:pt idx="227">
                  <c:v>20</c:v>
                </c:pt>
                <c:pt idx="228">
                  <c:v>60</c:v>
                </c:pt>
                <c:pt idx="229">
                  <c:v>25</c:v>
                </c:pt>
                <c:pt idx="230">
                  <c:v>30</c:v>
                </c:pt>
                <c:pt idx="231">
                  <c:v>35</c:v>
                </c:pt>
                <c:pt idx="232">
                  <c:v>50</c:v>
                </c:pt>
                <c:pt idx="233">
                  <c:v>40</c:v>
                </c:pt>
                <c:pt idx="234">
                  <c:v>45</c:v>
                </c:pt>
                <c:pt idx="235">
                  <c:v>50</c:v>
                </c:pt>
                <c:pt idx="236">
                  <c:v>1530</c:v>
                </c:pt>
                <c:pt idx="237">
                  <c:v>72.5</c:v>
                </c:pt>
                <c:pt idx="238">
                  <c:v>40</c:v>
                </c:pt>
                <c:pt idx="239">
                  <c:v>870</c:v>
                </c:pt>
                <c:pt idx="240">
                  <c:v>695.5</c:v>
                </c:pt>
                <c:pt idx="241">
                  <c:v>787.5</c:v>
                </c:pt>
                <c:pt idx="242">
                  <c:v>230</c:v>
                </c:pt>
                <c:pt idx="243">
                  <c:v>242.5</c:v>
                </c:pt>
                <c:pt idx="244">
                  <c:v>1905</c:v>
                </c:pt>
                <c:pt idx="245">
                  <c:v>100</c:v>
                </c:pt>
                <c:pt idx="246">
                  <c:v>257.5</c:v>
                </c:pt>
                <c:pt idx="247">
                  <c:v>100</c:v>
                </c:pt>
                <c:pt idx="248">
                  <c:v>45</c:v>
                </c:pt>
                <c:pt idx="249">
                  <c:v>65</c:v>
                </c:pt>
                <c:pt idx="250">
                  <c:v>125</c:v>
                </c:pt>
                <c:pt idx="251">
                  <c:v>80</c:v>
                </c:pt>
                <c:pt idx="252">
                  <c:v>130</c:v>
                </c:pt>
                <c:pt idx="253">
                  <c:v>185</c:v>
                </c:pt>
                <c:pt idx="254">
                  <c:v>1157.5</c:v>
                </c:pt>
                <c:pt idx="255">
                  <c:v>285</c:v>
                </c:pt>
                <c:pt idx="256">
                  <c:v>30</c:v>
                </c:pt>
                <c:pt idx="257">
                  <c:v>602.5</c:v>
                </c:pt>
                <c:pt idx="258">
                  <c:v>1055</c:v>
                </c:pt>
                <c:pt idx="259">
                  <c:v>3930</c:v>
                </c:pt>
                <c:pt idx="260">
                  <c:v>1020</c:v>
                </c:pt>
                <c:pt idx="261">
                  <c:v>2245</c:v>
                </c:pt>
                <c:pt idx="262">
                  <c:v>2402.5</c:v>
                </c:pt>
                <c:pt idx="263">
                  <c:v>95</c:v>
                </c:pt>
                <c:pt idx="264">
                  <c:v>42.5</c:v>
                </c:pt>
                <c:pt idx="265">
                  <c:v>12.5</c:v>
                </c:pt>
                <c:pt idx="266">
                  <c:v>50</c:v>
                </c:pt>
                <c:pt idx="267">
                  <c:v>65</c:v>
                </c:pt>
                <c:pt idx="268">
                  <c:v>1350</c:v>
                </c:pt>
                <c:pt idx="269">
                  <c:v>120</c:v>
                </c:pt>
                <c:pt idx="270">
                  <c:v>155</c:v>
                </c:pt>
                <c:pt idx="271">
                  <c:v>1670</c:v>
                </c:pt>
                <c:pt idx="272">
                  <c:v>770</c:v>
                </c:pt>
                <c:pt idx="273">
                  <c:v>555</c:v>
                </c:pt>
                <c:pt idx="274">
                  <c:v>557.5</c:v>
                </c:pt>
                <c:pt idx="275">
                  <c:v>175</c:v>
                </c:pt>
                <c:pt idx="276">
                  <c:v>325</c:v>
                </c:pt>
                <c:pt idx="277">
                  <c:v>1030</c:v>
                </c:pt>
                <c:pt idx="278">
                  <c:v>2352.5</c:v>
                </c:pt>
                <c:pt idx="279">
                  <c:v>1550</c:v>
                </c:pt>
                <c:pt idx="280">
                  <c:v>1460</c:v>
                </c:pt>
                <c:pt idx="281">
                  <c:v>75</c:v>
                </c:pt>
                <c:pt idx="282">
                  <c:v>70</c:v>
                </c:pt>
                <c:pt idx="283">
                  <c:v>180</c:v>
                </c:pt>
                <c:pt idx="284">
                  <c:v>5</c:v>
                </c:pt>
                <c:pt idx="285">
                  <c:v>220</c:v>
                </c:pt>
                <c:pt idx="286">
                  <c:v>1110</c:v>
                </c:pt>
                <c:pt idx="287">
                  <c:v>20</c:v>
                </c:pt>
                <c:pt idx="288">
                  <c:v>680</c:v>
                </c:pt>
                <c:pt idx="289">
                  <c:v>10</c:v>
                </c:pt>
                <c:pt idx="290">
                  <c:v>70</c:v>
                </c:pt>
                <c:pt idx="291">
                  <c:v>95</c:v>
                </c:pt>
                <c:pt idx="292">
                  <c:v>80</c:v>
                </c:pt>
                <c:pt idx="293">
                  <c:v>87.5</c:v>
                </c:pt>
                <c:pt idx="294">
                  <c:v>20</c:v>
                </c:pt>
                <c:pt idx="295">
                  <c:v>235</c:v>
                </c:pt>
                <c:pt idx="296">
                  <c:v>410</c:v>
                </c:pt>
                <c:pt idx="297">
                  <c:v>535</c:v>
                </c:pt>
                <c:pt idx="298">
                  <c:v>95</c:v>
                </c:pt>
                <c:pt idx="299">
                  <c:v>55</c:v>
                </c:pt>
                <c:pt idx="300">
                  <c:v>42.5</c:v>
                </c:pt>
                <c:pt idx="301">
                  <c:v>150</c:v>
                </c:pt>
                <c:pt idx="302">
                  <c:v>240</c:v>
                </c:pt>
                <c:pt idx="303">
                  <c:v>60</c:v>
                </c:pt>
                <c:pt idx="304">
                  <c:v>120</c:v>
                </c:pt>
                <c:pt idx="305">
                  <c:v>372.5</c:v>
                </c:pt>
                <c:pt idx="306">
                  <c:v>850</c:v>
                </c:pt>
                <c:pt idx="307">
                  <c:v>52.5</c:v>
                </c:pt>
                <c:pt idx="308">
                  <c:v>65</c:v>
                </c:pt>
                <c:pt idx="309">
                  <c:v>35</c:v>
                </c:pt>
                <c:pt idx="310">
                  <c:v>20</c:v>
                </c:pt>
                <c:pt idx="311">
                  <c:v>60</c:v>
                </c:pt>
                <c:pt idx="312">
                  <c:v>35</c:v>
                </c:pt>
                <c:pt idx="313">
                  <c:v>60</c:v>
                </c:pt>
                <c:pt idx="314">
                  <c:v>5</c:v>
                </c:pt>
                <c:pt idx="315">
                  <c:v>25</c:v>
                </c:pt>
                <c:pt idx="316">
                  <c:v>380</c:v>
                </c:pt>
                <c:pt idx="317">
                  <c:v>80</c:v>
                </c:pt>
                <c:pt idx="318">
                  <c:v>397.5</c:v>
                </c:pt>
                <c:pt idx="319">
                  <c:v>445</c:v>
                </c:pt>
                <c:pt idx="320">
                  <c:v>320</c:v>
                </c:pt>
                <c:pt idx="321">
                  <c:v>1870</c:v>
                </c:pt>
                <c:pt idx="322">
                  <c:v>662.5</c:v>
                </c:pt>
                <c:pt idx="323">
                  <c:v>115</c:v>
                </c:pt>
                <c:pt idx="324">
                  <c:v>45</c:v>
                </c:pt>
                <c:pt idx="325">
                  <c:v>105</c:v>
                </c:pt>
                <c:pt idx="326">
                  <c:v>25</c:v>
                </c:pt>
                <c:pt idx="327">
                  <c:v>40</c:v>
                </c:pt>
                <c:pt idx="328">
                  <c:v>65</c:v>
                </c:pt>
                <c:pt idx="329">
                  <c:v>47.5</c:v>
                </c:pt>
                <c:pt idx="330">
                  <c:v>52.5</c:v>
                </c:pt>
                <c:pt idx="331">
                  <c:v>85</c:v>
                </c:pt>
                <c:pt idx="332">
                  <c:v>75</c:v>
                </c:pt>
                <c:pt idx="333">
                  <c:v>17.5</c:v>
                </c:pt>
                <c:pt idx="334">
                  <c:v>100</c:v>
                </c:pt>
                <c:pt idx="335">
                  <c:v>142.5</c:v>
                </c:pt>
                <c:pt idx="336">
                  <c:v>640</c:v>
                </c:pt>
                <c:pt idx="337">
                  <c:v>1310</c:v>
                </c:pt>
                <c:pt idx="338">
                  <c:v>110</c:v>
                </c:pt>
                <c:pt idx="339">
                  <c:v>47.5</c:v>
                </c:pt>
                <c:pt idx="340">
                  <c:v>35</c:v>
                </c:pt>
                <c:pt idx="341">
                  <c:v>45</c:v>
                </c:pt>
                <c:pt idx="342">
                  <c:v>175</c:v>
                </c:pt>
                <c:pt idx="343">
                  <c:v>55</c:v>
                </c:pt>
                <c:pt idx="344">
                  <c:v>132.5</c:v>
                </c:pt>
                <c:pt idx="345">
                  <c:v>65</c:v>
                </c:pt>
                <c:pt idx="346">
                  <c:v>155</c:v>
                </c:pt>
                <c:pt idx="347">
                  <c:v>25</c:v>
                </c:pt>
                <c:pt idx="348">
                  <c:v>295</c:v>
                </c:pt>
                <c:pt idx="349">
                  <c:v>425</c:v>
                </c:pt>
                <c:pt idx="350">
                  <c:v>127.5</c:v>
                </c:pt>
                <c:pt idx="351">
                  <c:v>35</c:v>
                </c:pt>
                <c:pt idx="352">
                  <c:v>90</c:v>
                </c:pt>
                <c:pt idx="353">
                  <c:v>65</c:v>
                </c:pt>
                <c:pt idx="354">
                  <c:v>315</c:v>
                </c:pt>
                <c:pt idx="355">
                  <c:v>30</c:v>
                </c:pt>
                <c:pt idx="356">
                  <c:v>660</c:v>
                </c:pt>
                <c:pt idx="357">
                  <c:v>235</c:v>
                </c:pt>
                <c:pt idx="358">
                  <c:v>80</c:v>
                </c:pt>
                <c:pt idx="359">
                  <c:v>207.5</c:v>
                </c:pt>
                <c:pt idx="360">
                  <c:v>145</c:v>
                </c:pt>
                <c:pt idx="361">
                  <c:v>260</c:v>
                </c:pt>
                <c:pt idx="362">
                  <c:v>170</c:v>
                </c:pt>
                <c:pt idx="363">
                  <c:v>192.5</c:v>
                </c:pt>
                <c:pt idx="364">
                  <c:v>205</c:v>
                </c:pt>
                <c:pt idx="365">
                  <c:v>105</c:v>
                </c:pt>
                <c:pt idx="366">
                  <c:v>57.5</c:v>
                </c:pt>
                <c:pt idx="367">
                  <c:v>55</c:v>
                </c:pt>
                <c:pt idx="368">
                  <c:v>77.5</c:v>
                </c:pt>
                <c:pt idx="369">
                  <c:v>80</c:v>
                </c:pt>
                <c:pt idx="370">
                  <c:v>262.5</c:v>
                </c:pt>
                <c:pt idx="371">
                  <c:v>65</c:v>
                </c:pt>
                <c:pt idx="372">
                  <c:v>72.5</c:v>
                </c:pt>
                <c:pt idx="373">
                  <c:v>180</c:v>
                </c:pt>
                <c:pt idx="374">
                  <c:v>135</c:v>
                </c:pt>
                <c:pt idx="375">
                  <c:v>180</c:v>
                </c:pt>
                <c:pt idx="376">
                  <c:v>260</c:v>
                </c:pt>
                <c:pt idx="377">
                  <c:v>95</c:v>
                </c:pt>
                <c:pt idx="378">
                  <c:v>117.5</c:v>
                </c:pt>
                <c:pt idx="379">
                  <c:v>57.5</c:v>
                </c:pt>
                <c:pt idx="380">
                  <c:v>62.5</c:v>
                </c:pt>
                <c:pt idx="381">
                  <c:v>145</c:v>
                </c:pt>
                <c:pt idx="382">
                  <c:v>70</c:v>
                </c:pt>
                <c:pt idx="383">
                  <c:v>20</c:v>
                </c:pt>
                <c:pt idx="384">
                  <c:v>1700</c:v>
                </c:pt>
                <c:pt idx="385">
                  <c:v>200</c:v>
                </c:pt>
                <c:pt idx="386">
                  <c:v>135</c:v>
                </c:pt>
                <c:pt idx="387">
                  <c:v>80</c:v>
                </c:pt>
                <c:pt idx="388">
                  <c:v>140</c:v>
                </c:pt>
                <c:pt idx="389">
                  <c:v>135</c:v>
                </c:pt>
                <c:pt idx="390">
                  <c:v>165</c:v>
                </c:pt>
                <c:pt idx="391">
                  <c:v>110</c:v>
                </c:pt>
                <c:pt idx="392">
                  <c:v>30</c:v>
                </c:pt>
                <c:pt idx="393">
                  <c:v>80</c:v>
                </c:pt>
                <c:pt idx="394">
                  <c:v>1150</c:v>
                </c:pt>
                <c:pt idx="395">
                  <c:v>167.5</c:v>
                </c:pt>
                <c:pt idx="396">
                  <c:v>35</c:v>
                </c:pt>
                <c:pt idx="397">
                  <c:v>2217.5</c:v>
                </c:pt>
                <c:pt idx="398">
                  <c:v>137.5</c:v>
                </c:pt>
                <c:pt idx="399">
                  <c:v>15</c:v>
                </c:pt>
                <c:pt idx="400">
                  <c:v>40</c:v>
                </c:pt>
                <c:pt idx="401">
                  <c:v>80</c:v>
                </c:pt>
                <c:pt idx="402">
                  <c:v>75</c:v>
                </c:pt>
                <c:pt idx="403">
                  <c:v>122.5</c:v>
                </c:pt>
                <c:pt idx="404">
                  <c:v>320</c:v>
                </c:pt>
                <c:pt idx="405">
                  <c:v>1730</c:v>
                </c:pt>
                <c:pt idx="406">
                  <c:v>157.5</c:v>
                </c:pt>
                <c:pt idx="407">
                  <c:v>517.5</c:v>
                </c:pt>
                <c:pt idx="408">
                  <c:v>835</c:v>
                </c:pt>
                <c:pt idx="409">
                  <c:v>90</c:v>
                </c:pt>
                <c:pt idx="410">
                  <c:v>65</c:v>
                </c:pt>
                <c:pt idx="411">
                  <c:v>40</c:v>
                </c:pt>
                <c:pt idx="412">
                  <c:v>1477.5</c:v>
                </c:pt>
                <c:pt idx="413">
                  <c:v>230</c:v>
                </c:pt>
                <c:pt idx="414">
                  <c:v>105</c:v>
                </c:pt>
                <c:pt idx="415">
                  <c:v>80</c:v>
                </c:pt>
                <c:pt idx="416">
                  <c:v>602.5</c:v>
                </c:pt>
                <c:pt idx="417">
                  <c:v>482.5</c:v>
                </c:pt>
                <c:pt idx="418">
                  <c:v>130</c:v>
                </c:pt>
                <c:pt idx="419">
                  <c:v>1087.5</c:v>
                </c:pt>
                <c:pt idx="420">
                  <c:v>315</c:v>
                </c:pt>
                <c:pt idx="421">
                  <c:v>1405</c:v>
                </c:pt>
                <c:pt idx="422">
                  <c:v>192.5</c:v>
                </c:pt>
                <c:pt idx="423">
                  <c:v>287.5</c:v>
                </c:pt>
                <c:pt idx="424">
                  <c:v>245</c:v>
                </c:pt>
                <c:pt idx="425">
                  <c:v>225</c:v>
                </c:pt>
                <c:pt idx="426">
                  <c:v>995</c:v>
                </c:pt>
                <c:pt idx="427">
                  <c:v>135</c:v>
                </c:pt>
                <c:pt idx="428">
                  <c:v>37.5</c:v>
                </c:pt>
                <c:pt idx="429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9-4E28-8C62-E66F08F9D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319208"/>
        <c:axId val="490319600"/>
      </c:scatterChart>
      <c:valAx>
        <c:axId val="490319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</a:t>
                </a:r>
                <a:r>
                  <a:rPr lang="en-US" baseline="0"/>
                  <a:t> at harvest single stocked ponds</a:t>
                </a:r>
                <a:endParaRPr 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0319600"/>
        <c:crosses val="autoZero"/>
        <c:crossBetween val="midCat"/>
      </c:valAx>
      <c:valAx>
        <c:axId val="490319600"/>
        <c:scaling>
          <c:orientation val="minMax"/>
          <c:max val="80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median zooplankton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031920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RDM'!$AW$2:$AW$431</c:f>
              <c:numCache>
                <c:formatCode>#,##0</c:formatCode>
                <c:ptCount val="43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85</c:v>
                </c:pt>
                <c:pt idx="4">
                  <c:v>15</c:v>
                </c:pt>
                <c:pt idx="5">
                  <c:v>20</c:v>
                </c:pt>
                <c:pt idx="6">
                  <c:v>30</c:v>
                </c:pt>
                <c:pt idx="7">
                  <c:v>40</c:v>
                </c:pt>
                <c:pt idx="8">
                  <c:v>5</c:v>
                </c:pt>
                <c:pt idx="9">
                  <c:v>20</c:v>
                </c:pt>
                <c:pt idx="10">
                  <c:v>0</c:v>
                </c:pt>
                <c:pt idx="11">
                  <c:v>50</c:v>
                </c:pt>
                <c:pt idx="12">
                  <c:v>545</c:v>
                </c:pt>
                <c:pt idx="13">
                  <c:v>5</c:v>
                </c:pt>
                <c:pt idx="14">
                  <c:v>15</c:v>
                </c:pt>
                <c:pt idx="15">
                  <c:v>390</c:v>
                </c:pt>
                <c:pt idx="16">
                  <c:v>15</c:v>
                </c:pt>
                <c:pt idx="17">
                  <c:v>20</c:v>
                </c:pt>
                <c:pt idx="18">
                  <c:v>20</c:v>
                </c:pt>
                <c:pt idx="19">
                  <c:v>40</c:v>
                </c:pt>
                <c:pt idx="20">
                  <c:v>75</c:v>
                </c:pt>
                <c:pt idx="21">
                  <c:v>5</c:v>
                </c:pt>
                <c:pt idx="22">
                  <c:v>135</c:v>
                </c:pt>
                <c:pt idx="23">
                  <c:v>25</c:v>
                </c:pt>
                <c:pt idx="24">
                  <c:v>20</c:v>
                </c:pt>
                <c:pt idx="25">
                  <c:v>65</c:v>
                </c:pt>
                <c:pt idx="26">
                  <c:v>610</c:v>
                </c:pt>
                <c:pt idx="27">
                  <c:v>20</c:v>
                </c:pt>
                <c:pt idx="28">
                  <c:v>0</c:v>
                </c:pt>
                <c:pt idx="29">
                  <c:v>145</c:v>
                </c:pt>
                <c:pt idx="30">
                  <c:v>330</c:v>
                </c:pt>
                <c:pt idx="31">
                  <c:v>90</c:v>
                </c:pt>
                <c:pt idx="32">
                  <c:v>1.345</c:v>
                </c:pt>
                <c:pt idx="33">
                  <c:v>50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520</c:v>
                </c:pt>
                <c:pt idx="38">
                  <c:v>30</c:v>
                </c:pt>
                <c:pt idx="39">
                  <c:v>0</c:v>
                </c:pt>
                <c:pt idx="40">
                  <c:v>45</c:v>
                </c:pt>
                <c:pt idx="41">
                  <c:v>5</c:v>
                </c:pt>
                <c:pt idx="42">
                  <c:v>120</c:v>
                </c:pt>
                <c:pt idx="43">
                  <c:v>280</c:v>
                </c:pt>
                <c:pt idx="44">
                  <c:v>0</c:v>
                </c:pt>
                <c:pt idx="45">
                  <c:v>165</c:v>
                </c:pt>
                <c:pt idx="46">
                  <c:v>15</c:v>
                </c:pt>
                <c:pt idx="47">
                  <c:v>5</c:v>
                </c:pt>
                <c:pt idx="48">
                  <c:v>0</c:v>
                </c:pt>
                <c:pt idx="49">
                  <c:v>25</c:v>
                </c:pt>
                <c:pt idx="50">
                  <c:v>0</c:v>
                </c:pt>
                <c:pt idx="51">
                  <c:v>5</c:v>
                </c:pt>
                <c:pt idx="52">
                  <c:v>30</c:v>
                </c:pt>
                <c:pt idx="53">
                  <c:v>200</c:v>
                </c:pt>
                <c:pt idx="54">
                  <c:v>235</c:v>
                </c:pt>
                <c:pt idx="55">
                  <c:v>170</c:v>
                </c:pt>
                <c:pt idx="56">
                  <c:v>15</c:v>
                </c:pt>
                <c:pt idx="57">
                  <c:v>525</c:v>
                </c:pt>
                <c:pt idx="58">
                  <c:v>175</c:v>
                </c:pt>
                <c:pt idx="59">
                  <c:v>0</c:v>
                </c:pt>
                <c:pt idx="60">
                  <c:v>75</c:v>
                </c:pt>
                <c:pt idx="61">
                  <c:v>55</c:v>
                </c:pt>
                <c:pt idx="62">
                  <c:v>50</c:v>
                </c:pt>
                <c:pt idx="63">
                  <c:v>90</c:v>
                </c:pt>
                <c:pt idx="64">
                  <c:v>70</c:v>
                </c:pt>
                <c:pt idx="65">
                  <c:v>205</c:v>
                </c:pt>
                <c:pt idx="66">
                  <c:v>315</c:v>
                </c:pt>
                <c:pt idx="67">
                  <c:v>40</c:v>
                </c:pt>
                <c:pt idx="68">
                  <c:v>45</c:v>
                </c:pt>
                <c:pt idx="69">
                  <c:v>150</c:v>
                </c:pt>
                <c:pt idx="70">
                  <c:v>35</c:v>
                </c:pt>
                <c:pt idx="71">
                  <c:v>0</c:v>
                </c:pt>
                <c:pt idx="72">
                  <c:v>670</c:v>
                </c:pt>
                <c:pt idx="73">
                  <c:v>190</c:v>
                </c:pt>
                <c:pt idx="74">
                  <c:v>340</c:v>
                </c:pt>
                <c:pt idx="75">
                  <c:v>0</c:v>
                </c:pt>
                <c:pt idx="76">
                  <c:v>35</c:v>
                </c:pt>
                <c:pt idx="77">
                  <c:v>50</c:v>
                </c:pt>
                <c:pt idx="78">
                  <c:v>15</c:v>
                </c:pt>
                <c:pt idx="79">
                  <c:v>5</c:v>
                </c:pt>
                <c:pt idx="80">
                  <c:v>0</c:v>
                </c:pt>
                <c:pt idx="81">
                  <c:v>185</c:v>
                </c:pt>
                <c:pt idx="82">
                  <c:v>30</c:v>
                </c:pt>
                <c:pt idx="83">
                  <c:v>5</c:v>
                </c:pt>
                <c:pt idx="84">
                  <c:v>295</c:v>
                </c:pt>
                <c:pt idx="85">
                  <c:v>5</c:v>
                </c:pt>
                <c:pt idx="86">
                  <c:v>35</c:v>
                </c:pt>
                <c:pt idx="87">
                  <c:v>50</c:v>
                </c:pt>
                <c:pt idx="88">
                  <c:v>115</c:v>
                </c:pt>
                <c:pt idx="89">
                  <c:v>0</c:v>
                </c:pt>
                <c:pt idx="90">
                  <c:v>95</c:v>
                </c:pt>
                <c:pt idx="91">
                  <c:v>0</c:v>
                </c:pt>
                <c:pt idx="92">
                  <c:v>25</c:v>
                </c:pt>
                <c:pt idx="93">
                  <c:v>0</c:v>
                </c:pt>
                <c:pt idx="94">
                  <c:v>85</c:v>
                </c:pt>
                <c:pt idx="95">
                  <c:v>110</c:v>
                </c:pt>
                <c:pt idx="96">
                  <c:v>250</c:v>
                </c:pt>
                <c:pt idx="97">
                  <c:v>0</c:v>
                </c:pt>
                <c:pt idx="98">
                  <c:v>0</c:v>
                </c:pt>
                <c:pt idx="99">
                  <c:v>5</c:v>
                </c:pt>
                <c:pt idx="100">
                  <c:v>0</c:v>
                </c:pt>
                <c:pt idx="101">
                  <c:v>10</c:v>
                </c:pt>
                <c:pt idx="102">
                  <c:v>75</c:v>
                </c:pt>
                <c:pt idx="103">
                  <c:v>255</c:v>
                </c:pt>
                <c:pt idx="104">
                  <c:v>365</c:v>
                </c:pt>
                <c:pt idx="105">
                  <c:v>10</c:v>
                </c:pt>
                <c:pt idx="106">
                  <c:v>325</c:v>
                </c:pt>
                <c:pt idx="107">
                  <c:v>55</c:v>
                </c:pt>
                <c:pt idx="108">
                  <c:v>0</c:v>
                </c:pt>
                <c:pt idx="109">
                  <c:v>15</c:v>
                </c:pt>
                <c:pt idx="110">
                  <c:v>20</c:v>
                </c:pt>
                <c:pt idx="111">
                  <c:v>185</c:v>
                </c:pt>
                <c:pt idx="112">
                  <c:v>190</c:v>
                </c:pt>
                <c:pt idx="113">
                  <c:v>75</c:v>
                </c:pt>
                <c:pt idx="114">
                  <c:v>30</c:v>
                </c:pt>
                <c:pt idx="115">
                  <c:v>0</c:v>
                </c:pt>
                <c:pt idx="116">
                  <c:v>15</c:v>
                </c:pt>
                <c:pt idx="117">
                  <c:v>50</c:v>
                </c:pt>
                <c:pt idx="118">
                  <c:v>145</c:v>
                </c:pt>
                <c:pt idx="119">
                  <c:v>25</c:v>
                </c:pt>
                <c:pt idx="120">
                  <c:v>0</c:v>
                </c:pt>
                <c:pt idx="121">
                  <c:v>65</c:v>
                </c:pt>
                <c:pt idx="122">
                  <c:v>25</c:v>
                </c:pt>
                <c:pt idx="123">
                  <c:v>10</c:v>
                </c:pt>
                <c:pt idx="124">
                  <c:v>0</c:v>
                </c:pt>
                <c:pt idx="125">
                  <c:v>370</c:v>
                </c:pt>
                <c:pt idx="126">
                  <c:v>210</c:v>
                </c:pt>
                <c:pt idx="127">
                  <c:v>15</c:v>
                </c:pt>
                <c:pt idx="128">
                  <c:v>10</c:v>
                </c:pt>
                <c:pt idx="129">
                  <c:v>5</c:v>
                </c:pt>
                <c:pt idx="130">
                  <c:v>20</c:v>
                </c:pt>
                <c:pt idx="131">
                  <c:v>0</c:v>
                </c:pt>
                <c:pt idx="132">
                  <c:v>20</c:v>
                </c:pt>
                <c:pt idx="133">
                  <c:v>55</c:v>
                </c:pt>
                <c:pt idx="134">
                  <c:v>10</c:v>
                </c:pt>
                <c:pt idx="135">
                  <c:v>0</c:v>
                </c:pt>
                <c:pt idx="136">
                  <c:v>25</c:v>
                </c:pt>
                <c:pt idx="137">
                  <c:v>205</c:v>
                </c:pt>
                <c:pt idx="138">
                  <c:v>85</c:v>
                </c:pt>
                <c:pt idx="139">
                  <c:v>15</c:v>
                </c:pt>
                <c:pt idx="140">
                  <c:v>70</c:v>
                </c:pt>
                <c:pt idx="141">
                  <c:v>10</c:v>
                </c:pt>
                <c:pt idx="142">
                  <c:v>5</c:v>
                </c:pt>
                <c:pt idx="143">
                  <c:v>5</c:v>
                </c:pt>
                <c:pt idx="144">
                  <c:v>0</c:v>
                </c:pt>
                <c:pt idx="145">
                  <c:v>5</c:v>
                </c:pt>
                <c:pt idx="146">
                  <c:v>35</c:v>
                </c:pt>
                <c:pt idx="147">
                  <c:v>180</c:v>
                </c:pt>
                <c:pt idx="148">
                  <c:v>40</c:v>
                </c:pt>
                <c:pt idx="149">
                  <c:v>80</c:v>
                </c:pt>
                <c:pt idx="150">
                  <c:v>20</c:v>
                </c:pt>
                <c:pt idx="151">
                  <c:v>15</c:v>
                </c:pt>
                <c:pt idx="152">
                  <c:v>5</c:v>
                </c:pt>
                <c:pt idx="153">
                  <c:v>5</c:v>
                </c:pt>
                <c:pt idx="154">
                  <c:v>20</c:v>
                </c:pt>
                <c:pt idx="155">
                  <c:v>0</c:v>
                </c:pt>
                <c:pt idx="156">
                  <c:v>320</c:v>
                </c:pt>
                <c:pt idx="157">
                  <c:v>40</c:v>
                </c:pt>
                <c:pt idx="158">
                  <c:v>0</c:v>
                </c:pt>
                <c:pt idx="159">
                  <c:v>80</c:v>
                </c:pt>
                <c:pt idx="160">
                  <c:v>0</c:v>
                </c:pt>
                <c:pt idx="161">
                  <c:v>50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80</c:v>
                </c:pt>
                <c:pt idx="166">
                  <c:v>0</c:v>
                </c:pt>
                <c:pt idx="167">
                  <c:v>60</c:v>
                </c:pt>
                <c:pt idx="168">
                  <c:v>85</c:v>
                </c:pt>
                <c:pt idx="169">
                  <c:v>0</c:v>
                </c:pt>
                <c:pt idx="170">
                  <c:v>30</c:v>
                </c:pt>
                <c:pt idx="171">
                  <c:v>0</c:v>
                </c:pt>
                <c:pt idx="172">
                  <c:v>5</c:v>
                </c:pt>
                <c:pt idx="173">
                  <c:v>0</c:v>
                </c:pt>
                <c:pt idx="174">
                  <c:v>30</c:v>
                </c:pt>
                <c:pt idx="175">
                  <c:v>55</c:v>
                </c:pt>
                <c:pt idx="176">
                  <c:v>185</c:v>
                </c:pt>
                <c:pt idx="177">
                  <c:v>900</c:v>
                </c:pt>
                <c:pt idx="178">
                  <c:v>0</c:v>
                </c:pt>
                <c:pt idx="179">
                  <c:v>105</c:v>
                </c:pt>
                <c:pt idx="180">
                  <c:v>115</c:v>
                </c:pt>
                <c:pt idx="181">
                  <c:v>0</c:v>
                </c:pt>
                <c:pt idx="182">
                  <c:v>5</c:v>
                </c:pt>
                <c:pt idx="183">
                  <c:v>10</c:v>
                </c:pt>
                <c:pt idx="184">
                  <c:v>0</c:v>
                </c:pt>
                <c:pt idx="185">
                  <c:v>15</c:v>
                </c:pt>
                <c:pt idx="186">
                  <c:v>0</c:v>
                </c:pt>
                <c:pt idx="187">
                  <c:v>20</c:v>
                </c:pt>
                <c:pt idx="188">
                  <c:v>10</c:v>
                </c:pt>
                <c:pt idx="189">
                  <c:v>0</c:v>
                </c:pt>
                <c:pt idx="190">
                  <c:v>20</c:v>
                </c:pt>
                <c:pt idx="191">
                  <c:v>0</c:v>
                </c:pt>
                <c:pt idx="192">
                  <c:v>10</c:v>
                </c:pt>
                <c:pt idx="193">
                  <c:v>0</c:v>
                </c:pt>
                <c:pt idx="194">
                  <c:v>105</c:v>
                </c:pt>
                <c:pt idx="195">
                  <c:v>495</c:v>
                </c:pt>
                <c:pt idx="196">
                  <c:v>115</c:v>
                </c:pt>
                <c:pt idx="197">
                  <c:v>20</c:v>
                </c:pt>
                <c:pt idx="198">
                  <c:v>0</c:v>
                </c:pt>
                <c:pt idx="199">
                  <c:v>25</c:v>
                </c:pt>
                <c:pt idx="200">
                  <c:v>15</c:v>
                </c:pt>
                <c:pt idx="201">
                  <c:v>0</c:v>
                </c:pt>
                <c:pt idx="202">
                  <c:v>0</c:v>
                </c:pt>
                <c:pt idx="203">
                  <c:v>5</c:v>
                </c:pt>
                <c:pt idx="204">
                  <c:v>15</c:v>
                </c:pt>
                <c:pt idx="205">
                  <c:v>0</c:v>
                </c:pt>
                <c:pt idx="206">
                  <c:v>0</c:v>
                </c:pt>
                <c:pt idx="207">
                  <c:v>45</c:v>
                </c:pt>
                <c:pt idx="208">
                  <c:v>15</c:v>
                </c:pt>
                <c:pt idx="209">
                  <c:v>10</c:v>
                </c:pt>
                <c:pt idx="210">
                  <c:v>115</c:v>
                </c:pt>
                <c:pt idx="211">
                  <c:v>45</c:v>
                </c:pt>
                <c:pt idx="212">
                  <c:v>0</c:v>
                </c:pt>
                <c:pt idx="213">
                  <c:v>25</c:v>
                </c:pt>
                <c:pt idx="214">
                  <c:v>25</c:v>
                </c:pt>
                <c:pt idx="215">
                  <c:v>45</c:v>
                </c:pt>
                <c:pt idx="216">
                  <c:v>30</c:v>
                </c:pt>
                <c:pt idx="217">
                  <c:v>205</c:v>
                </c:pt>
                <c:pt idx="218">
                  <c:v>0</c:v>
                </c:pt>
                <c:pt idx="219">
                  <c:v>0</c:v>
                </c:pt>
                <c:pt idx="220">
                  <c:v>25</c:v>
                </c:pt>
                <c:pt idx="221">
                  <c:v>0</c:v>
                </c:pt>
                <c:pt idx="222">
                  <c:v>5</c:v>
                </c:pt>
                <c:pt idx="223">
                  <c:v>102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0</c:v>
                </c:pt>
                <c:pt idx="232">
                  <c:v>0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45</c:v>
                </c:pt>
                <c:pt idx="237">
                  <c:v>10</c:v>
                </c:pt>
                <c:pt idx="238">
                  <c:v>0</c:v>
                </c:pt>
                <c:pt idx="239">
                  <c:v>80</c:v>
                </c:pt>
                <c:pt idx="240">
                  <c:v>0</c:v>
                </c:pt>
                <c:pt idx="241">
                  <c:v>20</c:v>
                </c:pt>
                <c:pt idx="242">
                  <c:v>0</c:v>
                </c:pt>
                <c:pt idx="243">
                  <c:v>20</c:v>
                </c:pt>
                <c:pt idx="244">
                  <c:v>45</c:v>
                </c:pt>
                <c:pt idx="245">
                  <c:v>15</c:v>
                </c:pt>
                <c:pt idx="246">
                  <c:v>50</c:v>
                </c:pt>
                <c:pt idx="247">
                  <c:v>10</c:v>
                </c:pt>
                <c:pt idx="248">
                  <c:v>10</c:v>
                </c:pt>
                <c:pt idx="249">
                  <c:v>0</c:v>
                </c:pt>
                <c:pt idx="250">
                  <c:v>0</c:v>
                </c:pt>
                <c:pt idx="251">
                  <c:v>30</c:v>
                </c:pt>
                <c:pt idx="252">
                  <c:v>10</c:v>
                </c:pt>
                <c:pt idx="253">
                  <c:v>35</c:v>
                </c:pt>
                <c:pt idx="254">
                  <c:v>517</c:v>
                </c:pt>
                <c:pt idx="255">
                  <c:v>75</c:v>
                </c:pt>
                <c:pt idx="256">
                  <c:v>10</c:v>
                </c:pt>
                <c:pt idx="257">
                  <c:v>375</c:v>
                </c:pt>
                <c:pt idx="258">
                  <c:v>250</c:v>
                </c:pt>
                <c:pt idx="259">
                  <c:v>160</c:v>
                </c:pt>
                <c:pt idx="260">
                  <c:v>175</c:v>
                </c:pt>
                <c:pt idx="261">
                  <c:v>235</c:v>
                </c:pt>
                <c:pt idx="262">
                  <c:v>30</c:v>
                </c:pt>
                <c:pt idx="263">
                  <c:v>0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0</c:v>
                </c:pt>
                <c:pt idx="268">
                  <c:v>110</c:v>
                </c:pt>
                <c:pt idx="269">
                  <c:v>0</c:v>
                </c:pt>
                <c:pt idx="270">
                  <c:v>35</c:v>
                </c:pt>
                <c:pt idx="271">
                  <c:v>595</c:v>
                </c:pt>
                <c:pt idx="272">
                  <c:v>35.5</c:v>
                </c:pt>
                <c:pt idx="273">
                  <c:v>75</c:v>
                </c:pt>
                <c:pt idx="274">
                  <c:v>110</c:v>
                </c:pt>
                <c:pt idx="275">
                  <c:v>30</c:v>
                </c:pt>
                <c:pt idx="276">
                  <c:v>15</c:v>
                </c:pt>
                <c:pt idx="277">
                  <c:v>135</c:v>
                </c:pt>
                <c:pt idx="278">
                  <c:v>45</c:v>
                </c:pt>
                <c:pt idx="279">
                  <c:v>5</c:v>
                </c:pt>
                <c:pt idx="280">
                  <c:v>290</c:v>
                </c:pt>
                <c:pt idx="281">
                  <c:v>15</c:v>
                </c:pt>
                <c:pt idx="282">
                  <c:v>5</c:v>
                </c:pt>
                <c:pt idx="283">
                  <c:v>0</c:v>
                </c:pt>
                <c:pt idx="284">
                  <c:v>0</c:v>
                </c:pt>
                <c:pt idx="285">
                  <c:v>100</c:v>
                </c:pt>
                <c:pt idx="286">
                  <c:v>55</c:v>
                </c:pt>
                <c:pt idx="287">
                  <c:v>5</c:v>
                </c:pt>
                <c:pt idx="288">
                  <c:v>35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5</c:v>
                </c:pt>
                <c:pt idx="295">
                  <c:v>95</c:v>
                </c:pt>
                <c:pt idx="296">
                  <c:v>10</c:v>
                </c:pt>
                <c:pt idx="297">
                  <c:v>5</c:v>
                </c:pt>
                <c:pt idx="298">
                  <c:v>5</c:v>
                </c:pt>
                <c:pt idx="299">
                  <c:v>0</c:v>
                </c:pt>
                <c:pt idx="300">
                  <c:v>5</c:v>
                </c:pt>
                <c:pt idx="301">
                  <c:v>65</c:v>
                </c:pt>
                <c:pt idx="302">
                  <c:v>0</c:v>
                </c:pt>
                <c:pt idx="303">
                  <c:v>5</c:v>
                </c:pt>
                <c:pt idx="304">
                  <c:v>20</c:v>
                </c:pt>
                <c:pt idx="305">
                  <c:v>60</c:v>
                </c:pt>
                <c:pt idx="306">
                  <c:v>10</c:v>
                </c:pt>
                <c:pt idx="307">
                  <c:v>5</c:v>
                </c:pt>
                <c:pt idx="308">
                  <c:v>5</c:v>
                </c:pt>
                <c:pt idx="309">
                  <c:v>10</c:v>
                </c:pt>
                <c:pt idx="310">
                  <c:v>5</c:v>
                </c:pt>
                <c:pt idx="311">
                  <c:v>5</c:v>
                </c:pt>
                <c:pt idx="312">
                  <c:v>10</c:v>
                </c:pt>
                <c:pt idx="313">
                  <c:v>5</c:v>
                </c:pt>
                <c:pt idx="314">
                  <c:v>0</c:v>
                </c:pt>
                <c:pt idx="315">
                  <c:v>10</c:v>
                </c:pt>
                <c:pt idx="316">
                  <c:v>105</c:v>
                </c:pt>
                <c:pt idx="317">
                  <c:v>6</c:v>
                </c:pt>
                <c:pt idx="318">
                  <c:v>0</c:v>
                </c:pt>
                <c:pt idx="319">
                  <c:v>25</c:v>
                </c:pt>
                <c:pt idx="320">
                  <c:v>40</c:v>
                </c:pt>
                <c:pt idx="321">
                  <c:v>605</c:v>
                </c:pt>
                <c:pt idx="322">
                  <c:v>20</c:v>
                </c:pt>
                <c:pt idx="323">
                  <c:v>0</c:v>
                </c:pt>
                <c:pt idx="324">
                  <c:v>0</c:v>
                </c:pt>
                <c:pt idx="325">
                  <c:v>5</c:v>
                </c:pt>
                <c:pt idx="326">
                  <c:v>10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0</c:v>
                </c:pt>
                <c:pt idx="332">
                  <c:v>25</c:v>
                </c:pt>
                <c:pt idx="333">
                  <c:v>0</c:v>
                </c:pt>
                <c:pt idx="334">
                  <c:v>30</c:v>
                </c:pt>
                <c:pt idx="335">
                  <c:v>30</c:v>
                </c:pt>
                <c:pt idx="336">
                  <c:v>0</c:v>
                </c:pt>
                <c:pt idx="337">
                  <c:v>170</c:v>
                </c:pt>
                <c:pt idx="338">
                  <c:v>50</c:v>
                </c:pt>
                <c:pt idx="339">
                  <c:v>0</c:v>
                </c:pt>
                <c:pt idx="340">
                  <c:v>0</c:v>
                </c:pt>
                <c:pt idx="341">
                  <c:v>5</c:v>
                </c:pt>
                <c:pt idx="342">
                  <c:v>10</c:v>
                </c:pt>
                <c:pt idx="343">
                  <c:v>5</c:v>
                </c:pt>
                <c:pt idx="344">
                  <c:v>0</c:v>
                </c:pt>
                <c:pt idx="345">
                  <c:v>5</c:v>
                </c:pt>
                <c:pt idx="346">
                  <c:v>25</c:v>
                </c:pt>
                <c:pt idx="347">
                  <c:v>5</c:v>
                </c:pt>
                <c:pt idx="348">
                  <c:v>25</c:v>
                </c:pt>
                <c:pt idx="349">
                  <c:v>20</c:v>
                </c:pt>
                <c:pt idx="350">
                  <c:v>5</c:v>
                </c:pt>
                <c:pt idx="351">
                  <c:v>0</c:v>
                </c:pt>
                <c:pt idx="352">
                  <c:v>10</c:v>
                </c:pt>
                <c:pt idx="353">
                  <c:v>5</c:v>
                </c:pt>
                <c:pt idx="354">
                  <c:v>30</c:v>
                </c:pt>
                <c:pt idx="355">
                  <c:v>5</c:v>
                </c:pt>
                <c:pt idx="356">
                  <c:v>185</c:v>
                </c:pt>
                <c:pt idx="357">
                  <c:v>15</c:v>
                </c:pt>
                <c:pt idx="358">
                  <c:v>5</c:v>
                </c:pt>
                <c:pt idx="359">
                  <c:v>65</c:v>
                </c:pt>
                <c:pt idx="360">
                  <c:v>15</c:v>
                </c:pt>
                <c:pt idx="361">
                  <c:v>260</c:v>
                </c:pt>
                <c:pt idx="362">
                  <c:v>170</c:v>
                </c:pt>
                <c:pt idx="363">
                  <c:v>15</c:v>
                </c:pt>
                <c:pt idx="364">
                  <c:v>50</c:v>
                </c:pt>
                <c:pt idx="365">
                  <c:v>30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</c:v>
                </c:pt>
                <c:pt idx="371">
                  <c:v>20</c:v>
                </c:pt>
                <c:pt idx="372">
                  <c:v>0</c:v>
                </c:pt>
                <c:pt idx="373">
                  <c:v>10</c:v>
                </c:pt>
                <c:pt idx="374">
                  <c:v>0</c:v>
                </c:pt>
                <c:pt idx="375">
                  <c:v>0</c:v>
                </c:pt>
                <c:pt idx="376">
                  <c:v>15</c:v>
                </c:pt>
                <c:pt idx="377">
                  <c:v>10</c:v>
                </c:pt>
                <c:pt idx="378">
                  <c:v>0</c:v>
                </c:pt>
                <c:pt idx="379">
                  <c:v>15</c:v>
                </c:pt>
                <c:pt idx="380">
                  <c:v>30</c:v>
                </c:pt>
                <c:pt idx="381">
                  <c:v>10</c:v>
                </c:pt>
                <c:pt idx="382">
                  <c:v>10</c:v>
                </c:pt>
                <c:pt idx="383">
                  <c:v>5</c:v>
                </c:pt>
                <c:pt idx="384">
                  <c:v>150</c:v>
                </c:pt>
                <c:pt idx="385">
                  <c:v>75</c:v>
                </c:pt>
                <c:pt idx="386">
                  <c:v>5</c:v>
                </c:pt>
                <c:pt idx="387">
                  <c:v>0</c:v>
                </c:pt>
                <c:pt idx="388">
                  <c:v>15</c:v>
                </c:pt>
                <c:pt idx="389">
                  <c:v>20</c:v>
                </c:pt>
                <c:pt idx="390">
                  <c:v>45</c:v>
                </c:pt>
                <c:pt idx="391">
                  <c:v>25</c:v>
                </c:pt>
                <c:pt idx="392">
                  <c:v>0</c:v>
                </c:pt>
                <c:pt idx="393">
                  <c:v>20</c:v>
                </c:pt>
                <c:pt idx="394">
                  <c:v>425</c:v>
                </c:pt>
                <c:pt idx="395">
                  <c:v>25</c:v>
                </c:pt>
                <c:pt idx="396">
                  <c:v>10</c:v>
                </c:pt>
                <c:pt idx="397">
                  <c:v>20</c:v>
                </c:pt>
                <c:pt idx="398">
                  <c:v>60</c:v>
                </c:pt>
                <c:pt idx="399">
                  <c:v>5</c:v>
                </c:pt>
                <c:pt idx="400">
                  <c:v>0</c:v>
                </c:pt>
                <c:pt idx="401">
                  <c:v>10</c:v>
                </c:pt>
                <c:pt idx="402">
                  <c:v>5</c:v>
                </c:pt>
                <c:pt idx="403">
                  <c:v>35</c:v>
                </c:pt>
                <c:pt idx="404">
                  <c:v>40</c:v>
                </c:pt>
                <c:pt idx="405">
                  <c:v>50</c:v>
                </c:pt>
                <c:pt idx="406">
                  <c:v>55</c:v>
                </c:pt>
                <c:pt idx="407">
                  <c:v>40</c:v>
                </c:pt>
                <c:pt idx="408">
                  <c:v>30</c:v>
                </c:pt>
                <c:pt idx="409">
                  <c:v>10</c:v>
                </c:pt>
                <c:pt idx="410">
                  <c:v>20</c:v>
                </c:pt>
                <c:pt idx="411">
                  <c:v>5</c:v>
                </c:pt>
                <c:pt idx="412">
                  <c:v>75</c:v>
                </c:pt>
                <c:pt idx="413">
                  <c:v>45</c:v>
                </c:pt>
                <c:pt idx="414">
                  <c:v>10</c:v>
                </c:pt>
                <c:pt idx="415">
                  <c:v>20</c:v>
                </c:pt>
                <c:pt idx="416">
                  <c:v>0</c:v>
                </c:pt>
                <c:pt idx="417">
                  <c:v>35</c:v>
                </c:pt>
                <c:pt idx="418">
                  <c:v>55</c:v>
                </c:pt>
                <c:pt idx="419">
                  <c:v>115</c:v>
                </c:pt>
                <c:pt idx="420">
                  <c:v>0</c:v>
                </c:pt>
                <c:pt idx="421">
                  <c:v>170</c:v>
                </c:pt>
                <c:pt idx="422">
                  <c:v>25</c:v>
                </c:pt>
                <c:pt idx="423">
                  <c:v>15</c:v>
                </c:pt>
                <c:pt idx="424">
                  <c:v>95</c:v>
                </c:pt>
                <c:pt idx="425">
                  <c:v>10</c:v>
                </c:pt>
                <c:pt idx="426">
                  <c:v>65</c:v>
                </c:pt>
                <c:pt idx="427">
                  <c:v>20</c:v>
                </c:pt>
                <c:pt idx="428">
                  <c:v>5</c:v>
                </c:pt>
                <c:pt idx="429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F5-408E-933F-87C9F1921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25464"/>
        <c:axId val="491225856"/>
      </c:scatterChart>
      <c:valAx>
        <c:axId val="491225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91225856"/>
        <c:crosses val="autoZero"/>
        <c:crossBetween val="midCat"/>
      </c:valAx>
      <c:valAx>
        <c:axId val="49122585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min</a:t>
                </a:r>
                <a:r>
                  <a:rPr lang="en-US" baseline="0"/>
                  <a:t> zooplankton</a:t>
                </a:r>
                <a:endParaRPr lang="en-US"/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49122546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8120293565474725E-2"/>
                  <c:y val="-0.57785732401835332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RDM'!$BA$2:$BA$431</c:f>
              <c:numCache>
                <c:formatCode>#,##0</c:formatCode>
                <c:ptCount val="430"/>
                <c:pt idx="0">
                  <c:v>345</c:v>
                </c:pt>
                <c:pt idx="1">
                  <c:v>4640</c:v>
                </c:pt>
                <c:pt idx="2">
                  <c:v>1960</c:v>
                </c:pt>
                <c:pt idx="3">
                  <c:v>865</c:v>
                </c:pt>
                <c:pt idx="4">
                  <c:v>510</c:v>
                </c:pt>
                <c:pt idx="5">
                  <c:v>1180</c:v>
                </c:pt>
                <c:pt idx="6">
                  <c:v>685</c:v>
                </c:pt>
                <c:pt idx="7">
                  <c:v>4460</c:v>
                </c:pt>
                <c:pt idx="8">
                  <c:v>1290</c:v>
                </c:pt>
                <c:pt idx="9">
                  <c:v>4515</c:v>
                </c:pt>
                <c:pt idx="10">
                  <c:v>850</c:v>
                </c:pt>
                <c:pt idx="11">
                  <c:v>1530</c:v>
                </c:pt>
                <c:pt idx="12">
                  <c:v>5620</c:v>
                </c:pt>
                <c:pt idx="13">
                  <c:v>780</c:v>
                </c:pt>
                <c:pt idx="14">
                  <c:v>2150</c:v>
                </c:pt>
                <c:pt idx="15">
                  <c:v>10030</c:v>
                </c:pt>
                <c:pt idx="16">
                  <c:v>3095</c:v>
                </c:pt>
                <c:pt idx="17">
                  <c:v>14430</c:v>
                </c:pt>
                <c:pt idx="18">
                  <c:v>1375</c:v>
                </c:pt>
                <c:pt idx="19">
                  <c:v>4360</c:v>
                </c:pt>
                <c:pt idx="20">
                  <c:v>7500</c:v>
                </c:pt>
                <c:pt idx="21">
                  <c:v>470</c:v>
                </c:pt>
                <c:pt idx="22">
                  <c:v>2610</c:v>
                </c:pt>
                <c:pt idx="23">
                  <c:v>1015</c:v>
                </c:pt>
                <c:pt idx="24">
                  <c:v>3240</c:v>
                </c:pt>
                <c:pt idx="25">
                  <c:v>1655</c:v>
                </c:pt>
                <c:pt idx="26">
                  <c:v>8240</c:v>
                </c:pt>
                <c:pt idx="27">
                  <c:v>200</c:v>
                </c:pt>
                <c:pt idx="28">
                  <c:v>195</c:v>
                </c:pt>
                <c:pt idx="29">
                  <c:v>1580</c:v>
                </c:pt>
                <c:pt idx="30">
                  <c:v>5295</c:v>
                </c:pt>
                <c:pt idx="31">
                  <c:v>7920</c:v>
                </c:pt>
                <c:pt idx="32">
                  <c:v>3500</c:v>
                </c:pt>
                <c:pt idx="33">
                  <c:v>1100</c:v>
                </c:pt>
                <c:pt idx="34">
                  <c:v>440</c:v>
                </c:pt>
                <c:pt idx="35">
                  <c:v>430</c:v>
                </c:pt>
                <c:pt idx="36">
                  <c:v>2815</c:v>
                </c:pt>
                <c:pt idx="37">
                  <c:v>26240</c:v>
                </c:pt>
                <c:pt idx="38">
                  <c:v>3135</c:v>
                </c:pt>
                <c:pt idx="39">
                  <c:v>3060</c:v>
                </c:pt>
                <c:pt idx="40">
                  <c:v>1746</c:v>
                </c:pt>
                <c:pt idx="41">
                  <c:v>2240</c:v>
                </c:pt>
                <c:pt idx="42">
                  <c:v>24375</c:v>
                </c:pt>
                <c:pt idx="43">
                  <c:v>5285</c:v>
                </c:pt>
                <c:pt idx="44">
                  <c:v>1415</c:v>
                </c:pt>
                <c:pt idx="45">
                  <c:v>2990</c:v>
                </c:pt>
                <c:pt idx="46">
                  <c:v>11045</c:v>
                </c:pt>
                <c:pt idx="47">
                  <c:v>550</c:v>
                </c:pt>
                <c:pt idx="48">
                  <c:v>1000</c:v>
                </c:pt>
                <c:pt idx="49">
                  <c:v>560</c:v>
                </c:pt>
                <c:pt idx="50">
                  <c:v>1000</c:v>
                </c:pt>
                <c:pt idx="51">
                  <c:v>455</c:v>
                </c:pt>
                <c:pt idx="52">
                  <c:v>1120</c:v>
                </c:pt>
                <c:pt idx="53">
                  <c:v>10280</c:v>
                </c:pt>
                <c:pt idx="54">
                  <c:v>6020</c:v>
                </c:pt>
                <c:pt idx="55">
                  <c:v>10050</c:v>
                </c:pt>
                <c:pt idx="56">
                  <c:v>2600</c:v>
                </c:pt>
                <c:pt idx="57">
                  <c:v>16175</c:v>
                </c:pt>
                <c:pt idx="58">
                  <c:v>3040</c:v>
                </c:pt>
                <c:pt idx="59">
                  <c:v>300</c:v>
                </c:pt>
                <c:pt idx="60">
                  <c:v>4665</c:v>
                </c:pt>
                <c:pt idx="61">
                  <c:v>2535</c:v>
                </c:pt>
                <c:pt idx="62">
                  <c:v>2000</c:v>
                </c:pt>
                <c:pt idx="63">
                  <c:v>1660</c:v>
                </c:pt>
                <c:pt idx="64">
                  <c:v>2525</c:v>
                </c:pt>
                <c:pt idx="65">
                  <c:v>4520</c:v>
                </c:pt>
                <c:pt idx="66">
                  <c:v>10440</c:v>
                </c:pt>
                <c:pt idx="67">
                  <c:v>410</c:v>
                </c:pt>
                <c:pt idx="68">
                  <c:v>2630</c:v>
                </c:pt>
                <c:pt idx="69">
                  <c:v>4780</c:v>
                </c:pt>
                <c:pt idx="70">
                  <c:v>9665</c:v>
                </c:pt>
                <c:pt idx="71">
                  <c:v>675</c:v>
                </c:pt>
                <c:pt idx="72">
                  <c:v>14200</c:v>
                </c:pt>
                <c:pt idx="73">
                  <c:v>19100</c:v>
                </c:pt>
                <c:pt idx="74">
                  <c:v>1840</c:v>
                </c:pt>
                <c:pt idx="75">
                  <c:v>615</c:v>
                </c:pt>
                <c:pt idx="76">
                  <c:v>1030</c:v>
                </c:pt>
                <c:pt idx="77">
                  <c:v>3645</c:v>
                </c:pt>
                <c:pt idx="78">
                  <c:v>1090</c:v>
                </c:pt>
                <c:pt idx="79">
                  <c:v>990</c:v>
                </c:pt>
                <c:pt idx="80">
                  <c:v>255</c:v>
                </c:pt>
                <c:pt idx="81">
                  <c:v>2295</c:v>
                </c:pt>
                <c:pt idx="82">
                  <c:v>1796</c:v>
                </c:pt>
                <c:pt idx="83">
                  <c:v>3265</c:v>
                </c:pt>
                <c:pt idx="84">
                  <c:v>2265</c:v>
                </c:pt>
                <c:pt idx="85">
                  <c:v>375</c:v>
                </c:pt>
                <c:pt idx="86">
                  <c:v>3740</c:v>
                </c:pt>
                <c:pt idx="87">
                  <c:v>15020</c:v>
                </c:pt>
                <c:pt idx="88">
                  <c:v>1740</c:v>
                </c:pt>
                <c:pt idx="89">
                  <c:v>1130</c:v>
                </c:pt>
                <c:pt idx="90">
                  <c:v>1720</c:v>
                </c:pt>
                <c:pt idx="91">
                  <c:v>180</c:v>
                </c:pt>
                <c:pt idx="92">
                  <c:v>145</c:v>
                </c:pt>
                <c:pt idx="93">
                  <c:v>220</c:v>
                </c:pt>
                <c:pt idx="94">
                  <c:v>3120</c:v>
                </c:pt>
                <c:pt idx="95">
                  <c:v>4660</c:v>
                </c:pt>
                <c:pt idx="96">
                  <c:v>4935</c:v>
                </c:pt>
                <c:pt idx="97">
                  <c:v>190</c:v>
                </c:pt>
                <c:pt idx="98">
                  <c:v>1035</c:v>
                </c:pt>
                <c:pt idx="99">
                  <c:v>1130</c:v>
                </c:pt>
                <c:pt idx="100">
                  <c:v>1375</c:v>
                </c:pt>
                <c:pt idx="101">
                  <c:v>885</c:v>
                </c:pt>
                <c:pt idx="102">
                  <c:v>4500</c:v>
                </c:pt>
                <c:pt idx="103">
                  <c:v>8365</c:v>
                </c:pt>
                <c:pt idx="104">
                  <c:v>5075</c:v>
                </c:pt>
                <c:pt idx="105">
                  <c:v>7600</c:v>
                </c:pt>
                <c:pt idx="106">
                  <c:v>5460</c:v>
                </c:pt>
                <c:pt idx="107">
                  <c:v>4225</c:v>
                </c:pt>
                <c:pt idx="108">
                  <c:v>3030</c:v>
                </c:pt>
                <c:pt idx="109">
                  <c:v>1105</c:v>
                </c:pt>
                <c:pt idx="110">
                  <c:v>280</c:v>
                </c:pt>
                <c:pt idx="111">
                  <c:v>5090</c:v>
                </c:pt>
                <c:pt idx="112">
                  <c:v>4100</c:v>
                </c:pt>
                <c:pt idx="113">
                  <c:v>1320</c:v>
                </c:pt>
                <c:pt idx="114">
                  <c:v>2280</c:v>
                </c:pt>
                <c:pt idx="115">
                  <c:v>1880</c:v>
                </c:pt>
                <c:pt idx="116">
                  <c:v>7365</c:v>
                </c:pt>
                <c:pt idx="117">
                  <c:v>3040</c:v>
                </c:pt>
                <c:pt idx="118">
                  <c:v>3200</c:v>
                </c:pt>
                <c:pt idx="119">
                  <c:v>3510</c:v>
                </c:pt>
                <c:pt idx="120">
                  <c:v>2200</c:v>
                </c:pt>
                <c:pt idx="121">
                  <c:v>1720</c:v>
                </c:pt>
                <c:pt idx="122">
                  <c:v>660</c:v>
                </c:pt>
                <c:pt idx="123">
                  <c:v>3625</c:v>
                </c:pt>
                <c:pt idx="124">
                  <c:v>2210</c:v>
                </c:pt>
                <c:pt idx="125">
                  <c:v>3840</c:v>
                </c:pt>
                <c:pt idx="126">
                  <c:v>2355</c:v>
                </c:pt>
                <c:pt idx="127">
                  <c:v>10180</c:v>
                </c:pt>
                <c:pt idx="128">
                  <c:v>1410</c:v>
                </c:pt>
                <c:pt idx="129">
                  <c:v>3390</c:v>
                </c:pt>
                <c:pt idx="130">
                  <c:v>405</c:v>
                </c:pt>
                <c:pt idx="131">
                  <c:v>1195</c:v>
                </c:pt>
                <c:pt idx="132">
                  <c:v>11220</c:v>
                </c:pt>
                <c:pt idx="133">
                  <c:v>4000</c:v>
                </c:pt>
                <c:pt idx="134">
                  <c:v>2555</c:v>
                </c:pt>
                <c:pt idx="135">
                  <c:v>325</c:v>
                </c:pt>
                <c:pt idx="136">
                  <c:v>10600</c:v>
                </c:pt>
                <c:pt idx="137">
                  <c:v>3290</c:v>
                </c:pt>
                <c:pt idx="138">
                  <c:v>1750</c:v>
                </c:pt>
                <c:pt idx="139">
                  <c:v>2690</c:v>
                </c:pt>
                <c:pt idx="140">
                  <c:v>2915</c:v>
                </c:pt>
                <c:pt idx="141">
                  <c:v>3190</c:v>
                </c:pt>
                <c:pt idx="142">
                  <c:v>2135</c:v>
                </c:pt>
                <c:pt idx="143">
                  <c:v>420</c:v>
                </c:pt>
                <c:pt idx="144">
                  <c:v>1510</c:v>
                </c:pt>
                <c:pt idx="145">
                  <c:v>1165</c:v>
                </c:pt>
                <c:pt idx="146">
                  <c:v>5185</c:v>
                </c:pt>
                <c:pt idx="147">
                  <c:v>3875</c:v>
                </c:pt>
                <c:pt idx="148">
                  <c:v>1620</c:v>
                </c:pt>
                <c:pt idx="149">
                  <c:v>1220</c:v>
                </c:pt>
                <c:pt idx="150">
                  <c:v>15180</c:v>
                </c:pt>
                <c:pt idx="151">
                  <c:v>420</c:v>
                </c:pt>
                <c:pt idx="152">
                  <c:v>405</c:v>
                </c:pt>
                <c:pt idx="153">
                  <c:v>350</c:v>
                </c:pt>
                <c:pt idx="154">
                  <c:v>3450</c:v>
                </c:pt>
                <c:pt idx="155">
                  <c:v>1820</c:v>
                </c:pt>
                <c:pt idx="156">
                  <c:v>2670</c:v>
                </c:pt>
                <c:pt idx="157">
                  <c:v>5530</c:v>
                </c:pt>
                <c:pt idx="158">
                  <c:v>125</c:v>
                </c:pt>
                <c:pt idx="159">
                  <c:v>2610</c:v>
                </c:pt>
                <c:pt idx="160">
                  <c:v>720</c:v>
                </c:pt>
                <c:pt idx="161">
                  <c:v>2130</c:v>
                </c:pt>
                <c:pt idx="162">
                  <c:v>795</c:v>
                </c:pt>
                <c:pt idx="163">
                  <c:v>525</c:v>
                </c:pt>
                <c:pt idx="164">
                  <c:v>170</c:v>
                </c:pt>
                <c:pt idx="165">
                  <c:v>3200</c:v>
                </c:pt>
                <c:pt idx="166">
                  <c:v>280</c:v>
                </c:pt>
                <c:pt idx="167">
                  <c:v>10185</c:v>
                </c:pt>
                <c:pt idx="168">
                  <c:v>1860</c:v>
                </c:pt>
                <c:pt idx="169">
                  <c:v>2520</c:v>
                </c:pt>
                <c:pt idx="170">
                  <c:v>3070</c:v>
                </c:pt>
                <c:pt idx="171">
                  <c:v>600</c:v>
                </c:pt>
                <c:pt idx="172">
                  <c:v>1330</c:v>
                </c:pt>
                <c:pt idx="173">
                  <c:v>865</c:v>
                </c:pt>
                <c:pt idx="174">
                  <c:v>9040</c:v>
                </c:pt>
                <c:pt idx="175">
                  <c:v>7040</c:v>
                </c:pt>
                <c:pt idx="176">
                  <c:v>9140</c:v>
                </c:pt>
                <c:pt idx="177">
                  <c:v>21835</c:v>
                </c:pt>
                <c:pt idx="178">
                  <c:v>2570</c:v>
                </c:pt>
                <c:pt idx="179">
                  <c:v>15230</c:v>
                </c:pt>
                <c:pt idx="180">
                  <c:v>1095</c:v>
                </c:pt>
                <c:pt idx="181">
                  <c:v>490</c:v>
                </c:pt>
                <c:pt idx="182">
                  <c:v>200</c:v>
                </c:pt>
                <c:pt idx="183">
                  <c:v>845</c:v>
                </c:pt>
                <c:pt idx="184">
                  <c:v>400</c:v>
                </c:pt>
                <c:pt idx="185">
                  <c:v>415</c:v>
                </c:pt>
                <c:pt idx="186">
                  <c:v>400</c:v>
                </c:pt>
                <c:pt idx="187">
                  <c:v>810</c:v>
                </c:pt>
                <c:pt idx="188">
                  <c:v>110</c:v>
                </c:pt>
                <c:pt idx="189">
                  <c:v>3540</c:v>
                </c:pt>
                <c:pt idx="190">
                  <c:v>3280</c:v>
                </c:pt>
                <c:pt idx="191">
                  <c:v>390</c:v>
                </c:pt>
                <c:pt idx="192">
                  <c:v>5600</c:v>
                </c:pt>
                <c:pt idx="193">
                  <c:v>120</c:v>
                </c:pt>
                <c:pt idx="194">
                  <c:v>8645</c:v>
                </c:pt>
                <c:pt idx="195">
                  <c:v>17675</c:v>
                </c:pt>
                <c:pt idx="196">
                  <c:v>29245</c:v>
                </c:pt>
                <c:pt idx="197">
                  <c:v>740</c:v>
                </c:pt>
                <c:pt idx="198">
                  <c:v>540</c:v>
                </c:pt>
                <c:pt idx="199">
                  <c:v>2975</c:v>
                </c:pt>
                <c:pt idx="200">
                  <c:v>335</c:v>
                </c:pt>
                <c:pt idx="201">
                  <c:v>1945</c:v>
                </c:pt>
                <c:pt idx="202">
                  <c:v>1545</c:v>
                </c:pt>
                <c:pt idx="203">
                  <c:v>1680</c:v>
                </c:pt>
                <c:pt idx="204">
                  <c:v>165</c:v>
                </c:pt>
                <c:pt idx="205">
                  <c:v>400</c:v>
                </c:pt>
                <c:pt idx="206">
                  <c:v>795</c:v>
                </c:pt>
                <c:pt idx="207">
                  <c:v>3485</c:v>
                </c:pt>
                <c:pt idx="208">
                  <c:v>1630</c:v>
                </c:pt>
                <c:pt idx="209">
                  <c:v>1930</c:v>
                </c:pt>
                <c:pt idx="210">
                  <c:v>1170</c:v>
                </c:pt>
                <c:pt idx="211">
                  <c:v>27655</c:v>
                </c:pt>
                <c:pt idx="212">
                  <c:v>1400</c:v>
                </c:pt>
                <c:pt idx="213">
                  <c:v>8830</c:v>
                </c:pt>
                <c:pt idx="214">
                  <c:v>7060</c:v>
                </c:pt>
                <c:pt idx="215">
                  <c:v>7980</c:v>
                </c:pt>
                <c:pt idx="216">
                  <c:v>8650</c:v>
                </c:pt>
                <c:pt idx="217">
                  <c:v>17460</c:v>
                </c:pt>
                <c:pt idx="218">
                  <c:v>5590</c:v>
                </c:pt>
                <c:pt idx="219">
                  <c:v>310</c:v>
                </c:pt>
                <c:pt idx="220">
                  <c:v>1255</c:v>
                </c:pt>
                <c:pt idx="221">
                  <c:v>145</c:v>
                </c:pt>
                <c:pt idx="222">
                  <c:v>850</c:v>
                </c:pt>
                <c:pt idx="223">
                  <c:v>5270</c:v>
                </c:pt>
                <c:pt idx="224">
                  <c:v>335</c:v>
                </c:pt>
                <c:pt idx="225">
                  <c:v>775</c:v>
                </c:pt>
                <c:pt idx="226">
                  <c:v>10000</c:v>
                </c:pt>
                <c:pt idx="227">
                  <c:v>55</c:v>
                </c:pt>
                <c:pt idx="228">
                  <c:v>715</c:v>
                </c:pt>
                <c:pt idx="229">
                  <c:v>305</c:v>
                </c:pt>
                <c:pt idx="230">
                  <c:v>830</c:v>
                </c:pt>
                <c:pt idx="231">
                  <c:v>1005</c:v>
                </c:pt>
                <c:pt idx="232">
                  <c:v>2300</c:v>
                </c:pt>
                <c:pt idx="233">
                  <c:v>905</c:v>
                </c:pt>
                <c:pt idx="234">
                  <c:v>630</c:v>
                </c:pt>
                <c:pt idx="235">
                  <c:v>490</c:v>
                </c:pt>
                <c:pt idx="236">
                  <c:v>15140</c:v>
                </c:pt>
                <c:pt idx="237">
                  <c:v>350</c:v>
                </c:pt>
                <c:pt idx="238">
                  <c:v>290</c:v>
                </c:pt>
                <c:pt idx="239">
                  <c:v>2220</c:v>
                </c:pt>
                <c:pt idx="240">
                  <c:v>2905</c:v>
                </c:pt>
                <c:pt idx="241">
                  <c:v>4575</c:v>
                </c:pt>
                <c:pt idx="242">
                  <c:v>1740</c:v>
                </c:pt>
                <c:pt idx="243">
                  <c:v>935</c:v>
                </c:pt>
                <c:pt idx="244">
                  <c:v>5295</c:v>
                </c:pt>
                <c:pt idx="245">
                  <c:v>920</c:v>
                </c:pt>
                <c:pt idx="246">
                  <c:v>735</c:v>
                </c:pt>
                <c:pt idx="247">
                  <c:v>610</c:v>
                </c:pt>
                <c:pt idx="248">
                  <c:v>555</c:v>
                </c:pt>
                <c:pt idx="249">
                  <c:v>620</c:v>
                </c:pt>
                <c:pt idx="250">
                  <c:v>810</c:v>
                </c:pt>
                <c:pt idx="251">
                  <c:v>300</c:v>
                </c:pt>
                <c:pt idx="252">
                  <c:v>1320</c:v>
                </c:pt>
                <c:pt idx="253">
                  <c:v>765</c:v>
                </c:pt>
                <c:pt idx="254">
                  <c:v>13250</c:v>
                </c:pt>
                <c:pt idx="255">
                  <c:v>455</c:v>
                </c:pt>
                <c:pt idx="256">
                  <c:v>145</c:v>
                </c:pt>
                <c:pt idx="257">
                  <c:v>18410</c:v>
                </c:pt>
                <c:pt idx="258">
                  <c:v>12905</c:v>
                </c:pt>
                <c:pt idx="259">
                  <c:v>12950</c:v>
                </c:pt>
                <c:pt idx="260">
                  <c:v>6190</c:v>
                </c:pt>
                <c:pt idx="261">
                  <c:v>8520</c:v>
                </c:pt>
                <c:pt idx="262">
                  <c:v>5150</c:v>
                </c:pt>
                <c:pt idx="263">
                  <c:v>3125</c:v>
                </c:pt>
                <c:pt idx="264">
                  <c:v>1305</c:v>
                </c:pt>
                <c:pt idx="265">
                  <c:v>100</c:v>
                </c:pt>
                <c:pt idx="266">
                  <c:v>325</c:v>
                </c:pt>
                <c:pt idx="267">
                  <c:v>435</c:v>
                </c:pt>
                <c:pt idx="268">
                  <c:v>3770</c:v>
                </c:pt>
                <c:pt idx="269">
                  <c:v>1225</c:v>
                </c:pt>
                <c:pt idx="270">
                  <c:v>840</c:v>
                </c:pt>
                <c:pt idx="271">
                  <c:v>7655</c:v>
                </c:pt>
                <c:pt idx="272">
                  <c:v>6955</c:v>
                </c:pt>
                <c:pt idx="273">
                  <c:v>5320</c:v>
                </c:pt>
                <c:pt idx="274">
                  <c:v>18515</c:v>
                </c:pt>
                <c:pt idx="275">
                  <c:v>4050</c:v>
                </c:pt>
                <c:pt idx="276">
                  <c:v>1560</c:v>
                </c:pt>
                <c:pt idx="277">
                  <c:v>9255</c:v>
                </c:pt>
                <c:pt idx="278">
                  <c:v>4070</c:v>
                </c:pt>
                <c:pt idx="279">
                  <c:v>6015</c:v>
                </c:pt>
                <c:pt idx="280">
                  <c:v>4080</c:v>
                </c:pt>
                <c:pt idx="281">
                  <c:v>535</c:v>
                </c:pt>
                <c:pt idx="282">
                  <c:v>870</c:v>
                </c:pt>
                <c:pt idx="283">
                  <c:v>1040</c:v>
                </c:pt>
                <c:pt idx="284">
                  <c:v>1340</c:v>
                </c:pt>
                <c:pt idx="285">
                  <c:v>480</c:v>
                </c:pt>
                <c:pt idx="286">
                  <c:v>3605</c:v>
                </c:pt>
                <c:pt idx="287">
                  <c:v>45</c:v>
                </c:pt>
                <c:pt idx="288">
                  <c:v>3900</c:v>
                </c:pt>
                <c:pt idx="289">
                  <c:v>310</c:v>
                </c:pt>
                <c:pt idx="290">
                  <c:v>740</c:v>
                </c:pt>
                <c:pt idx="291">
                  <c:v>260</c:v>
                </c:pt>
                <c:pt idx="292">
                  <c:v>10010</c:v>
                </c:pt>
                <c:pt idx="293">
                  <c:v>160</c:v>
                </c:pt>
                <c:pt idx="294">
                  <c:v>1015</c:v>
                </c:pt>
                <c:pt idx="295">
                  <c:v>805</c:v>
                </c:pt>
                <c:pt idx="296">
                  <c:v>1080</c:v>
                </c:pt>
                <c:pt idx="297">
                  <c:v>6540</c:v>
                </c:pt>
                <c:pt idx="298">
                  <c:v>1205</c:v>
                </c:pt>
                <c:pt idx="299">
                  <c:v>1230</c:v>
                </c:pt>
                <c:pt idx="300">
                  <c:v>545</c:v>
                </c:pt>
                <c:pt idx="301">
                  <c:v>1075</c:v>
                </c:pt>
                <c:pt idx="302">
                  <c:v>2020</c:v>
                </c:pt>
                <c:pt idx="303">
                  <c:v>505</c:v>
                </c:pt>
                <c:pt idx="304">
                  <c:v>710</c:v>
                </c:pt>
                <c:pt idx="305">
                  <c:v>2640</c:v>
                </c:pt>
                <c:pt idx="306">
                  <c:v>25230</c:v>
                </c:pt>
                <c:pt idx="307">
                  <c:v>90</c:v>
                </c:pt>
                <c:pt idx="308">
                  <c:v>495</c:v>
                </c:pt>
                <c:pt idx="309">
                  <c:v>115</c:v>
                </c:pt>
                <c:pt idx="310">
                  <c:v>45</c:v>
                </c:pt>
                <c:pt idx="311">
                  <c:v>760</c:v>
                </c:pt>
                <c:pt idx="312">
                  <c:v>720</c:v>
                </c:pt>
                <c:pt idx="313">
                  <c:v>805</c:v>
                </c:pt>
                <c:pt idx="314">
                  <c:v>70</c:v>
                </c:pt>
                <c:pt idx="315">
                  <c:v>45</c:v>
                </c:pt>
                <c:pt idx="316">
                  <c:v>5320</c:v>
                </c:pt>
                <c:pt idx="317">
                  <c:v>510</c:v>
                </c:pt>
                <c:pt idx="318">
                  <c:v>2010</c:v>
                </c:pt>
                <c:pt idx="319">
                  <c:v>915</c:v>
                </c:pt>
                <c:pt idx="320">
                  <c:v>1060</c:v>
                </c:pt>
                <c:pt idx="321">
                  <c:v>2605</c:v>
                </c:pt>
                <c:pt idx="322">
                  <c:v>8315</c:v>
                </c:pt>
                <c:pt idx="323">
                  <c:v>660</c:v>
                </c:pt>
                <c:pt idx="324">
                  <c:v>635</c:v>
                </c:pt>
                <c:pt idx="325">
                  <c:v>640</c:v>
                </c:pt>
                <c:pt idx="326">
                  <c:v>230</c:v>
                </c:pt>
                <c:pt idx="327">
                  <c:v>285</c:v>
                </c:pt>
                <c:pt idx="328">
                  <c:v>710</c:v>
                </c:pt>
                <c:pt idx="329">
                  <c:v>655</c:v>
                </c:pt>
                <c:pt idx="330">
                  <c:v>305</c:v>
                </c:pt>
                <c:pt idx="331">
                  <c:v>530</c:v>
                </c:pt>
                <c:pt idx="332">
                  <c:v>1165</c:v>
                </c:pt>
                <c:pt idx="333">
                  <c:v>290</c:v>
                </c:pt>
                <c:pt idx="334">
                  <c:v>285</c:v>
                </c:pt>
                <c:pt idx="335">
                  <c:v>2030</c:v>
                </c:pt>
                <c:pt idx="336">
                  <c:v>12915</c:v>
                </c:pt>
                <c:pt idx="337">
                  <c:v>14225</c:v>
                </c:pt>
                <c:pt idx="338">
                  <c:v>250</c:v>
                </c:pt>
                <c:pt idx="339">
                  <c:v>1865</c:v>
                </c:pt>
                <c:pt idx="340">
                  <c:v>285</c:v>
                </c:pt>
                <c:pt idx="341">
                  <c:v>560</c:v>
                </c:pt>
                <c:pt idx="342">
                  <c:v>525</c:v>
                </c:pt>
                <c:pt idx="343">
                  <c:v>285</c:v>
                </c:pt>
                <c:pt idx="344">
                  <c:v>760</c:v>
                </c:pt>
                <c:pt idx="345">
                  <c:v>690</c:v>
                </c:pt>
                <c:pt idx="346">
                  <c:v>1195</c:v>
                </c:pt>
                <c:pt idx="347">
                  <c:v>305</c:v>
                </c:pt>
                <c:pt idx="348">
                  <c:v>1975</c:v>
                </c:pt>
                <c:pt idx="349">
                  <c:v>19720</c:v>
                </c:pt>
                <c:pt idx="350">
                  <c:v>3835</c:v>
                </c:pt>
                <c:pt idx="351">
                  <c:v>960</c:v>
                </c:pt>
                <c:pt idx="352">
                  <c:v>510</c:v>
                </c:pt>
                <c:pt idx="353">
                  <c:v>3225</c:v>
                </c:pt>
                <c:pt idx="354">
                  <c:v>955</c:v>
                </c:pt>
                <c:pt idx="355">
                  <c:v>95</c:v>
                </c:pt>
                <c:pt idx="356">
                  <c:v>6810</c:v>
                </c:pt>
                <c:pt idx="357">
                  <c:v>1475</c:v>
                </c:pt>
                <c:pt idx="358">
                  <c:v>1065</c:v>
                </c:pt>
                <c:pt idx="359">
                  <c:v>2100</c:v>
                </c:pt>
                <c:pt idx="360">
                  <c:v>2270</c:v>
                </c:pt>
                <c:pt idx="361">
                  <c:v>260</c:v>
                </c:pt>
                <c:pt idx="362">
                  <c:v>170</c:v>
                </c:pt>
                <c:pt idx="363">
                  <c:v>1020</c:v>
                </c:pt>
                <c:pt idx="364">
                  <c:v>2680</c:v>
                </c:pt>
                <c:pt idx="365">
                  <c:v>1085</c:v>
                </c:pt>
                <c:pt idx="366">
                  <c:v>3850</c:v>
                </c:pt>
                <c:pt idx="367">
                  <c:v>440</c:v>
                </c:pt>
                <c:pt idx="368">
                  <c:v>1240</c:v>
                </c:pt>
                <c:pt idx="369">
                  <c:v>3220</c:v>
                </c:pt>
                <c:pt idx="370">
                  <c:v>4260</c:v>
                </c:pt>
                <c:pt idx="371">
                  <c:v>1455</c:v>
                </c:pt>
                <c:pt idx="372">
                  <c:v>6640</c:v>
                </c:pt>
                <c:pt idx="373">
                  <c:v>930</c:v>
                </c:pt>
                <c:pt idx="374">
                  <c:v>730</c:v>
                </c:pt>
                <c:pt idx="375">
                  <c:v>1505</c:v>
                </c:pt>
                <c:pt idx="376">
                  <c:v>1960</c:v>
                </c:pt>
                <c:pt idx="377">
                  <c:v>900</c:v>
                </c:pt>
                <c:pt idx="378">
                  <c:v>760</c:v>
                </c:pt>
                <c:pt idx="379">
                  <c:v>300</c:v>
                </c:pt>
                <c:pt idx="380">
                  <c:v>170</c:v>
                </c:pt>
                <c:pt idx="381">
                  <c:v>445</c:v>
                </c:pt>
                <c:pt idx="382">
                  <c:v>340</c:v>
                </c:pt>
                <c:pt idx="383">
                  <c:v>540</c:v>
                </c:pt>
                <c:pt idx="384">
                  <c:v>4565</c:v>
                </c:pt>
                <c:pt idx="385">
                  <c:v>1040</c:v>
                </c:pt>
                <c:pt idx="386">
                  <c:v>1740</c:v>
                </c:pt>
                <c:pt idx="387">
                  <c:v>650</c:v>
                </c:pt>
                <c:pt idx="388">
                  <c:v>3405</c:v>
                </c:pt>
                <c:pt idx="389">
                  <c:v>1180</c:v>
                </c:pt>
                <c:pt idx="390">
                  <c:v>700</c:v>
                </c:pt>
                <c:pt idx="391">
                  <c:v>325</c:v>
                </c:pt>
                <c:pt idx="392">
                  <c:v>1160</c:v>
                </c:pt>
                <c:pt idx="393">
                  <c:v>1160</c:v>
                </c:pt>
                <c:pt idx="394">
                  <c:v>5880</c:v>
                </c:pt>
                <c:pt idx="395">
                  <c:v>440</c:v>
                </c:pt>
                <c:pt idx="396">
                  <c:v>105</c:v>
                </c:pt>
                <c:pt idx="397">
                  <c:v>6915</c:v>
                </c:pt>
                <c:pt idx="398">
                  <c:v>370</c:v>
                </c:pt>
                <c:pt idx="399">
                  <c:v>50</c:v>
                </c:pt>
                <c:pt idx="400">
                  <c:v>210</c:v>
                </c:pt>
                <c:pt idx="401">
                  <c:v>310</c:v>
                </c:pt>
                <c:pt idx="402">
                  <c:v>385</c:v>
                </c:pt>
                <c:pt idx="403">
                  <c:v>2170</c:v>
                </c:pt>
                <c:pt idx="404">
                  <c:v>705</c:v>
                </c:pt>
                <c:pt idx="405">
                  <c:v>4660</c:v>
                </c:pt>
                <c:pt idx="406">
                  <c:v>1175</c:v>
                </c:pt>
                <c:pt idx="407">
                  <c:v>2990</c:v>
                </c:pt>
                <c:pt idx="408">
                  <c:v>4110</c:v>
                </c:pt>
                <c:pt idx="409">
                  <c:v>1640</c:v>
                </c:pt>
                <c:pt idx="410">
                  <c:v>725</c:v>
                </c:pt>
                <c:pt idx="411">
                  <c:v>1385</c:v>
                </c:pt>
                <c:pt idx="412">
                  <c:v>2285</c:v>
                </c:pt>
                <c:pt idx="413">
                  <c:v>445</c:v>
                </c:pt>
                <c:pt idx="414">
                  <c:v>405</c:v>
                </c:pt>
                <c:pt idx="415">
                  <c:v>285</c:v>
                </c:pt>
                <c:pt idx="416">
                  <c:v>4565</c:v>
                </c:pt>
                <c:pt idx="417">
                  <c:v>4860</c:v>
                </c:pt>
                <c:pt idx="418">
                  <c:v>515</c:v>
                </c:pt>
                <c:pt idx="419">
                  <c:v>4890</c:v>
                </c:pt>
                <c:pt idx="420">
                  <c:v>5035</c:v>
                </c:pt>
                <c:pt idx="421">
                  <c:v>6720</c:v>
                </c:pt>
                <c:pt idx="422">
                  <c:v>535</c:v>
                </c:pt>
                <c:pt idx="423">
                  <c:v>1125</c:v>
                </c:pt>
                <c:pt idx="424">
                  <c:v>530</c:v>
                </c:pt>
                <c:pt idx="425">
                  <c:v>1500</c:v>
                </c:pt>
                <c:pt idx="426">
                  <c:v>8090</c:v>
                </c:pt>
                <c:pt idx="427">
                  <c:v>1040</c:v>
                </c:pt>
                <c:pt idx="428">
                  <c:v>805</c:v>
                </c:pt>
                <c:pt idx="429">
                  <c:v>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C-4334-B67D-CCB285EC9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26640"/>
        <c:axId val="491293640"/>
      </c:scatterChart>
      <c:valAx>
        <c:axId val="49122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293640"/>
        <c:crosses val="autoZero"/>
        <c:crossBetween val="midCat"/>
      </c:valAx>
      <c:valAx>
        <c:axId val="49129364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max</a:t>
                </a:r>
                <a:r>
                  <a:rPr lang="en-US" baseline="0"/>
                  <a:t> zooplankton</a:t>
                </a:r>
                <a:endParaRPr lang="en-US"/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122664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RDM'!$BF$2:$BF$431</c:f>
              <c:numCache>
                <c:formatCode>#,##0</c:formatCode>
                <c:ptCount val="430"/>
                <c:pt idx="0">
                  <c:v>15</c:v>
                </c:pt>
                <c:pt idx="1">
                  <c:v>105</c:v>
                </c:pt>
                <c:pt idx="2">
                  <c:v>30</c:v>
                </c:pt>
                <c:pt idx="3">
                  <c:v>60</c:v>
                </c:pt>
                <c:pt idx="4">
                  <c:v>25</c:v>
                </c:pt>
                <c:pt idx="5">
                  <c:v>15</c:v>
                </c:pt>
                <c:pt idx="6">
                  <c:v>35</c:v>
                </c:pt>
                <c:pt idx="7">
                  <c:v>15</c:v>
                </c:pt>
                <c:pt idx="8">
                  <c:v>15</c:v>
                </c:pt>
                <c:pt idx="9">
                  <c:v>17.5</c:v>
                </c:pt>
                <c:pt idx="10">
                  <c:v>5</c:v>
                </c:pt>
                <c:pt idx="11">
                  <c:v>55</c:v>
                </c:pt>
                <c:pt idx="12">
                  <c:v>20</c:v>
                </c:pt>
                <c:pt idx="13">
                  <c:v>10</c:v>
                </c:pt>
                <c:pt idx="14">
                  <c:v>5</c:v>
                </c:pt>
                <c:pt idx="15">
                  <c:v>10</c:v>
                </c:pt>
                <c:pt idx="16">
                  <c:v>60</c:v>
                </c:pt>
                <c:pt idx="17">
                  <c:v>10</c:v>
                </c:pt>
                <c:pt idx="18">
                  <c:v>25</c:v>
                </c:pt>
                <c:pt idx="19">
                  <c:v>22.5</c:v>
                </c:pt>
                <c:pt idx="20">
                  <c:v>17.5</c:v>
                </c:pt>
                <c:pt idx="21">
                  <c:v>20</c:v>
                </c:pt>
                <c:pt idx="22">
                  <c:v>65</c:v>
                </c:pt>
                <c:pt idx="23">
                  <c:v>17.5</c:v>
                </c:pt>
                <c:pt idx="24">
                  <c:v>20</c:v>
                </c:pt>
                <c:pt idx="25">
                  <c:v>25</c:v>
                </c:pt>
                <c:pt idx="26">
                  <c:v>10</c:v>
                </c:pt>
                <c:pt idx="27">
                  <c:v>27.5</c:v>
                </c:pt>
                <c:pt idx="28">
                  <c:v>5</c:v>
                </c:pt>
                <c:pt idx="29">
                  <c:v>27.5</c:v>
                </c:pt>
                <c:pt idx="30">
                  <c:v>45</c:v>
                </c:pt>
                <c:pt idx="31">
                  <c:v>9.4</c:v>
                </c:pt>
                <c:pt idx="32">
                  <c:v>30</c:v>
                </c:pt>
                <c:pt idx="33">
                  <c:v>30</c:v>
                </c:pt>
                <c:pt idx="34">
                  <c:v>50</c:v>
                </c:pt>
                <c:pt idx="35">
                  <c:v>15</c:v>
                </c:pt>
                <c:pt idx="36">
                  <c:v>10</c:v>
                </c:pt>
                <c:pt idx="37">
                  <c:v>35</c:v>
                </c:pt>
                <c:pt idx="38">
                  <c:v>15</c:v>
                </c:pt>
                <c:pt idx="39">
                  <c:v>20</c:v>
                </c:pt>
                <c:pt idx="40">
                  <c:v>30</c:v>
                </c:pt>
                <c:pt idx="41">
                  <c:v>5</c:v>
                </c:pt>
                <c:pt idx="42">
                  <c:v>50</c:v>
                </c:pt>
                <c:pt idx="43">
                  <c:v>50</c:v>
                </c:pt>
                <c:pt idx="44">
                  <c:v>35</c:v>
                </c:pt>
                <c:pt idx="45">
                  <c:v>32.5</c:v>
                </c:pt>
                <c:pt idx="46">
                  <c:v>5</c:v>
                </c:pt>
                <c:pt idx="47">
                  <c:v>10</c:v>
                </c:pt>
                <c:pt idx="48">
                  <c:v>2.5</c:v>
                </c:pt>
                <c:pt idx="49">
                  <c:v>25</c:v>
                </c:pt>
                <c:pt idx="50">
                  <c:v>40</c:v>
                </c:pt>
                <c:pt idx="51">
                  <c:v>15</c:v>
                </c:pt>
                <c:pt idx="52">
                  <c:v>47.5</c:v>
                </c:pt>
                <c:pt idx="53">
                  <c:v>35</c:v>
                </c:pt>
                <c:pt idx="54">
                  <c:v>15</c:v>
                </c:pt>
                <c:pt idx="55">
                  <c:v>32.5</c:v>
                </c:pt>
                <c:pt idx="56">
                  <c:v>35</c:v>
                </c:pt>
                <c:pt idx="57">
                  <c:v>37.5</c:v>
                </c:pt>
                <c:pt idx="58">
                  <c:v>10</c:v>
                </c:pt>
                <c:pt idx="59">
                  <c:v>17.5</c:v>
                </c:pt>
                <c:pt idx="60">
                  <c:v>5</c:v>
                </c:pt>
                <c:pt idx="61">
                  <c:v>25</c:v>
                </c:pt>
                <c:pt idx="62">
                  <c:v>10</c:v>
                </c:pt>
                <c:pt idx="63">
                  <c:v>15</c:v>
                </c:pt>
                <c:pt idx="64">
                  <c:v>10</c:v>
                </c:pt>
                <c:pt idx="65">
                  <c:v>15</c:v>
                </c:pt>
                <c:pt idx="66">
                  <c:v>0</c:v>
                </c:pt>
                <c:pt idx="67">
                  <c:v>25</c:v>
                </c:pt>
                <c:pt idx="68">
                  <c:v>10</c:v>
                </c:pt>
                <c:pt idx="69">
                  <c:v>145</c:v>
                </c:pt>
                <c:pt idx="70">
                  <c:v>30</c:v>
                </c:pt>
                <c:pt idx="71">
                  <c:v>0</c:v>
                </c:pt>
                <c:pt idx="72">
                  <c:v>17.5</c:v>
                </c:pt>
                <c:pt idx="73">
                  <c:v>20</c:v>
                </c:pt>
                <c:pt idx="74">
                  <c:v>10</c:v>
                </c:pt>
                <c:pt idx="76">
                  <c:v>30</c:v>
                </c:pt>
                <c:pt idx="77">
                  <c:v>42.5</c:v>
                </c:pt>
                <c:pt idx="78">
                  <c:v>30</c:v>
                </c:pt>
                <c:pt idx="79">
                  <c:v>109</c:v>
                </c:pt>
                <c:pt idx="80">
                  <c:v>20</c:v>
                </c:pt>
                <c:pt idx="81">
                  <c:v>90</c:v>
                </c:pt>
                <c:pt idx="82">
                  <c:v>47.5</c:v>
                </c:pt>
                <c:pt idx="83">
                  <c:v>5</c:v>
                </c:pt>
                <c:pt idx="84">
                  <c:v>70</c:v>
                </c:pt>
                <c:pt idx="85">
                  <c:v>10</c:v>
                </c:pt>
                <c:pt idx="86">
                  <c:v>30</c:v>
                </c:pt>
                <c:pt idx="87">
                  <c:v>30</c:v>
                </c:pt>
                <c:pt idx="88">
                  <c:v>65</c:v>
                </c:pt>
                <c:pt idx="89">
                  <c:v>30</c:v>
                </c:pt>
                <c:pt idx="90">
                  <c:v>75</c:v>
                </c:pt>
                <c:pt idx="91">
                  <c:v>0</c:v>
                </c:pt>
                <c:pt idx="92">
                  <c:v>22.5</c:v>
                </c:pt>
                <c:pt idx="93">
                  <c:v>0</c:v>
                </c:pt>
                <c:pt idx="94">
                  <c:v>30</c:v>
                </c:pt>
                <c:pt idx="95">
                  <c:v>10</c:v>
                </c:pt>
                <c:pt idx="96">
                  <c:v>20</c:v>
                </c:pt>
                <c:pt idx="97">
                  <c:v>7.5</c:v>
                </c:pt>
                <c:pt idx="98">
                  <c:v>12.5</c:v>
                </c:pt>
                <c:pt idx="99">
                  <c:v>10</c:v>
                </c:pt>
                <c:pt idx="100">
                  <c:v>10</c:v>
                </c:pt>
                <c:pt idx="101">
                  <c:v>25</c:v>
                </c:pt>
                <c:pt idx="102">
                  <c:v>60</c:v>
                </c:pt>
                <c:pt idx="103">
                  <c:v>10</c:v>
                </c:pt>
                <c:pt idx="104">
                  <c:v>17.5</c:v>
                </c:pt>
                <c:pt idx="105">
                  <c:v>15</c:v>
                </c:pt>
                <c:pt idx="106">
                  <c:v>15</c:v>
                </c:pt>
                <c:pt idx="107">
                  <c:v>37.5</c:v>
                </c:pt>
                <c:pt idx="108">
                  <c:v>5</c:v>
                </c:pt>
                <c:pt idx="109">
                  <c:v>60</c:v>
                </c:pt>
                <c:pt idx="110">
                  <c:v>17.5</c:v>
                </c:pt>
                <c:pt idx="111">
                  <c:v>10</c:v>
                </c:pt>
                <c:pt idx="112">
                  <c:v>30</c:v>
                </c:pt>
                <c:pt idx="113">
                  <c:v>15</c:v>
                </c:pt>
                <c:pt idx="114">
                  <c:v>25</c:v>
                </c:pt>
                <c:pt idx="115">
                  <c:v>2.5</c:v>
                </c:pt>
                <c:pt idx="116">
                  <c:v>20</c:v>
                </c:pt>
                <c:pt idx="117">
                  <c:v>5</c:v>
                </c:pt>
                <c:pt idx="118">
                  <c:v>15</c:v>
                </c:pt>
                <c:pt idx="119">
                  <c:v>17.5</c:v>
                </c:pt>
                <c:pt idx="120">
                  <c:v>20</c:v>
                </c:pt>
                <c:pt idx="121">
                  <c:v>72.5</c:v>
                </c:pt>
                <c:pt idx="122">
                  <c:v>50</c:v>
                </c:pt>
                <c:pt idx="123">
                  <c:v>20</c:v>
                </c:pt>
                <c:pt idx="124">
                  <c:v>15</c:v>
                </c:pt>
                <c:pt idx="125">
                  <c:v>50</c:v>
                </c:pt>
                <c:pt idx="126">
                  <c:v>70</c:v>
                </c:pt>
                <c:pt idx="127">
                  <c:v>35</c:v>
                </c:pt>
                <c:pt idx="128">
                  <c:v>35</c:v>
                </c:pt>
                <c:pt idx="129">
                  <c:v>47.5</c:v>
                </c:pt>
                <c:pt idx="130">
                  <c:v>65</c:v>
                </c:pt>
                <c:pt idx="131">
                  <c:v>20</c:v>
                </c:pt>
                <c:pt idx="132">
                  <c:v>20</c:v>
                </c:pt>
                <c:pt idx="133">
                  <c:v>40</c:v>
                </c:pt>
                <c:pt idx="134">
                  <c:v>15</c:v>
                </c:pt>
                <c:pt idx="135">
                  <c:v>15</c:v>
                </c:pt>
                <c:pt idx="136">
                  <c:v>20</c:v>
                </c:pt>
                <c:pt idx="137">
                  <c:v>80</c:v>
                </c:pt>
                <c:pt idx="138">
                  <c:v>10</c:v>
                </c:pt>
                <c:pt idx="139">
                  <c:v>20</c:v>
                </c:pt>
                <c:pt idx="140">
                  <c:v>12.5</c:v>
                </c:pt>
                <c:pt idx="141">
                  <c:v>5</c:v>
                </c:pt>
                <c:pt idx="142">
                  <c:v>30</c:v>
                </c:pt>
                <c:pt idx="143">
                  <c:v>20</c:v>
                </c:pt>
                <c:pt idx="144">
                  <c:v>25</c:v>
                </c:pt>
                <c:pt idx="145">
                  <c:v>40</c:v>
                </c:pt>
                <c:pt idx="146">
                  <c:v>12.5</c:v>
                </c:pt>
                <c:pt idx="147">
                  <c:v>105</c:v>
                </c:pt>
                <c:pt idx="148">
                  <c:v>15</c:v>
                </c:pt>
                <c:pt idx="149">
                  <c:v>20</c:v>
                </c:pt>
                <c:pt idx="150">
                  <c:v>10</c:v>
                </c:pt>
                <c:pt idx="151">
                  <c:v>17.5</c:v>
                </c:pt>
                <c:pt idx="152">
                  <c:v>5</c:v>
                </c:pt>
                <c:pt idx="153">
                  <c:v>20</c:v>
                </c:pt>
                <c:pt idx="154">
                  <c:v>50</c:v>
                </c:pt>
                <c:pt idx="155">
                  <c:v>75</c:v>
                </c:pt>
                <c:pt idx="156">
                  <c:v>115</c:v>
                </c:pt>
                <c:pt idx="157">
                  <c:v>35</c:v>
                </c:pt>
                <c:pt idx="158">
                  <c:v>0</c:v>
                </c:pt>
                <c:pt idx="159">
                  <c:v>15</c:v>
                </c:pt>
                <c:pt idx="160">
                  <c:v>20</c:v>
                </c:pt>
                <c:pt idx="161">
                  <c:v>0</c:v>
                </c:pt>
                <c:pt idx="162">
                  <c:v>5</c:v>
                </c:pt>
                <c:pt idx="163">
                  <c:v>0</c:v>
                </c:pt>
                <c:pt idx="164">
                  <c:v>0</c:v>
                </c:pt>
                <c:pt idx="165">
                  <c:v>90</c:v>
                </c:pt>
                <c:pt idx="166">
                  <c:v>5</c:v>
                </c:pt>
                <c:pt idx="167">
                  <c:v>12.5</c:v>
                </c:pt>
                <c:pt idx="168">
                  <c:v>102.5</c:v>
                </c:pt>
                <c:pt idx="169">
                  <c:v>10</c:v>
                </c:pt>
                <c:pt idx="170">
                  <c:v>20</c:v>
                </c:pt>
                <c:pt idx="171">
                  <c:v>17.5</c:v>
                </c:pt>
                <c:pt idx="172">
                  <c:v>30</c:v>
                </c:pt>
                <c:pt idx="173">
                  <c:v>87.5</c:v>
                </c:pt>
                <c:pt idx="174">
                  <c:v>30</c:v>
                </c:pt>
                <c:pt idx="175">
                  <c:v>25</c:v>
                </c:pt>
                <c:pt idx="176">
                  <c:v>37.5</c:v>
                </c:pt>
                <c:pt idx="177">
                  <c:v>27.5</c:v>
                </c:pt>
                <c:pt idx="178">
                  <c:v>40</c:v>
                </c:pt>
                <c:pt idx="179">
                  <c:v>27.5</c:v>
                </c:pt>
                <c:pt idx="180">
                  <c:v>5</c:v>
                </c:pt>
                <c:pt idx="181">
                  <c:v>20</c:v>
                </c:pt>
                <c:pt idx="182">
                  <c:v>5</c:v>
                </c:pt>
                <c:pt idx="183">
                  <c:v>35</c:v>
                </c:pt>
                <c:pt idx="184">
                  <c:v>20</c:v>
                </c:pt>
                <c:pt idx="185">
                  <c:v>10</c:v>
                </c:pt>
                <c:pt idx="186">
                  <c:v>20</c:v>
                </c:pt>
                <c:pt idx="187">
                  <c:v>5</c:v>
                </c:pt>
                <c:pt idx="188">
                  <c:v>10</c:v>
                </c:pt>
                <c:pt idx="189">
                  <c:v>32.5</c:v>
                </c:pt>
                <c:pt idx="190">
                  <c:v>10</c:v>
                </c:pt>
                <c:pt idx="191">
                  <c:v>12.5</c:v>
                </c:pt>
                <c:pt idx="192">
                  <c:v>0</c:v>
                </c:pt>
                <c:pt idx="193">
                  <c:v>7.5</c:v>
                </c:pt>
                <c:pt idx="194">
                  <c:v>15</c:v>
                </c:pt>
                <c:pt idx="195">
                  <c:v>42.5</c:v>
                </c:pt>
                <c:pt idx="196">
                  <c:v>20</c:v>
                </c:pt>
                <c:pt idx="197">
                  <c:v>15</c:v>
                </c:pt>
                <c:pt idx="198">
                  <c:v>0</c:v>
                </c:pt>
                <c:pt idx="199">
                  <c:v>15</c:v>
                </c:pt>
                <c:pt idx="200">
                  <c:v>22.5</c:v>
                </c:pt>
                <c:pt idx="201">
                  <c:v>15</c:v>
                </c:pt>
                <c:pt idx="202">
                  <c:v>5</c:v>
                </c:pt>
                <c:pt idx="203">
                  <c:v>10</c:v>
                </c:pt>
                <c:pt idx="204">
                  <c:v>25</c:v>
                </c:pt>
                <c:pt idx="205">
                  <c:v>25</c:v>
                </c:pt>
                <c:pt idx="206">
                  <c:v>15</c:v>
                </c:pt>
                <c:pt idx="207">
                  <c:v>5</c:v>
                </c:pt>
                <c:pt idx="208">
                  <c:v>5</c:v>
                </c:pt>
                <c:pt idx="209">
                  <c:v>10</c:v>
                </c:pt>
                <c:pt idx="210">
                  <c:v>35</c:v>
                </c:pt>
                <c:pt idx="211">
                  <c:v>5</c:v>
                </c:pt>
                <c:pt idx="212">
                  <c:v>30</c:v>
                </c:pt>
                <c:pt idx="213">
                  <c:v>15</c:v>
                </c:pt>
                <c:pt idx="214">
                  <c:v>20</c:v>
                </c:pt>
                <c:pt idx="215">
                  <c:v>27.5</c:v>
                </c:pt>
                <c:pt idx="216">
                  <c:v>15</c:v>
                </c:pt>
                <c:pt idx="217">
                  <c:v>40</c:v>
                </c:pt>
                <c:pt idx="218">
                  <c:v>5</c:v>
                </c:pt>
                <c:pt idx="219">
                  <c:v>5</c:v>
                </c:pt>
                <c:pt idx="220">
                  <c:v>30</c:v>
                </c:pt>
                <c:pt idx="221">
                  <c:v>5</c:v>
                </c:pt>
                <c:pt idx="222">
                  <c:v>5</c:v>
                </c:pt>
                <c:pt idx="223">
                  <c:v>85</c:v>
                </c:pt>
                <c:pt idx="224">
                  <c:v>5</c:v>
                </c:pt>
                <c:pt idx="225">
                  <c:v>10</c:v>
                </c:pt>
                <c:pt idx="226">
                  <c:v>20</c:v>
                </c:pt>
                <c:pt idx="227">
                  <c:v>7.5</c:v>
                </c:pt>
                <c:pt idx="228">
                  <c:v>10</c:v>
                </c:pt>
                <c:pt idx="229">
                  <c:v>0</c:v>
                </c:pt>
                <c:pt idx="230">
                  <c:v>20</c:v>
                </c:pt>
                <c:pt idx="231">
                  <c:v>10</c:v>
                </c:pt>
                <c:pt idx="232">
                  <c:v>15</c:v>
                </c:pt>
                <c:pt idx="233">
                  <c:v>15</c:v>
                </c:pt>
                <c:pt idx="234">
                  <c:v>5</c:v>
                </c:pt>
                <c:pt idx="235">
                  <c:v>22.5</c:v>
                </c:pt>
                <c:pt idx="236">
                  <c:v>20</c:v>
                </c:pt>
                <c:pt idx="237">
                  <c:v>20</c:v>
                </c:pt>
                <c:pt idx="238">
                  <c:v>10</c:v>
                </c:pt>
                <c:pt idx="239">
                  <c:v>10</c:v>
                </c:pt>
                <c:pt idx="240">
                  <c:v>5.5</c:v>
                </c:pt>
                <c:pt idx="241">
                  <c:v>0</c:v>
                </c:pt>
                <c:pt idx="242">
                  <c:v>25</c:v>
                </c:pt>
                <c:pt idx="243">
                  <c:v>35</c:v>
                </c:pt>
                <c:pt idx="244">
                  <c:v>20</c:v>
                </c:pt>
                <c:pt idx="245">
                  <c:v>60</c:v>
                </c:pt>
                <c:pt idx="246">
                  <c:v>95</c:v>
                </c:pt>
                <c:pt idx="247">
                  <c:v>5</c:v>
                </c:pt>
                <c:pt idx="248">
                  <c:v>10</c:v>
                </c:pt>
                <c:pt idx="249">
                  <c:v>15</c:v>
                </c:pt>
                <c:pt idx="250">
                  <c:v>37.5</c:v>
                </c:pt>
                <c:pt idx="251">
                  <c:v>5</c:v>
                </c:pt>
                <c:pt idx="252">
                  <c:v>65</c:v>
                </c:pt>
                <c:pt idx="253">
                  <c:v>40</c:v>
                </c:pt>
                <c:pt idx="254">
                  <c:v>45</c:v>
                </c:pt>
                <c:pt idx="255">
                  <c:v>165</c:v>
                </c:pt>
                <c:pt idx="256">
                  <c:v>5</c:v>
                </c:pt>
                <c:pt idx="257">
                  <c:v>5</c:v>
                </c:pt>
                <c:pt idx="258">
                  <c:v>27.5</c:v>
                </c:pt>
                <c:pt idx="259">
                  <c:v>20</c:v>
                </c:pt>
                <c:pt idx="260">
                  <c:v>15</c:v>
                </c:pt>
                <c:pt idx="261">
                  <c:v>55</c:v>
                </c:pt>
                <c:pt idx="262">
                  <c:v>105</c:v>
                </c:pt>
                <c:pt idx="263">
                  <c:v>10</c:v>
                </c:pt>
                <c:pt idx="264">
                  <c:v>10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125</c:v>
                </c:pt>
                <c:pt idx="269">
                  <c:v>20</c:v>
                </c:pt>
                <c:pt idx="270">
                  <c:v>40</c:v>
                </c:pt>
                <c:pt idx="271">
                  <c:v>45</c:v>
                </c:pt>
                <c:pt idx="272">
                  <c:v>10</c:v>
                </c:pt>
                <c:pt idx="273">
                  <c:v>60</c:v>
                </c:pt>
                <c:pt idx="274">
                  <c:v>25</c:v>
                </c:pt>
                <c:pt idx="275">
                  <c:v>20</c:v>
                </c:pt>
                <c:pt idx="276">
                  <c:v>32.5</c:v>
                </c:pt>
                <c:pt idx="277">
                  <c:v>25</c:v>
                </c:pt>
                <c:pt idx="278">
                  <c:v>12.5</c:v>
                </c:pt>
                <c:pt idx="279">
                  <c:v>65</c:v>
                </c:pt>
                <c:pt idx="280">
                  <c:v>110</c:v>
                </c:pt>
                <c:pt idx="281">
                  <c:v>25</c:v>
                </c:pt>
                <c:pt idx="282">
                  <c:v>15</c:v>
                </c:pt>
                <c:pt idx="283">
                  <c:v>30</c:v>
                </c:pt>
                <c:pt idx="284">
                  <c:v>0</c:v>
                </c:pt>
                <c:pt idx="285">
                  <c:v>120</c:v>
                </c:pt>
                <c:pt idx="286">
                  <c:v>15</c:v>
                </c:pt>
                <c:pt idx="287">
                  <c:v>7.5</c:v>
                </c:pt>
                <c:pt idx="288">
                  <c:v>20</c:v>
                </c:pt>
                <c:pt idx="289">
                  <c:v>0</c:v>
                </c:pt>
                <c:pt idx="290">
                  <c:v>5</c:v>
                </c:pt>
                <c:pt idx="291">
                  <c:v>15</c:v>
                </c:pt>
                <c:pt idx="292">
                  <c:v>5</c:v>
                </c:pt>
                <c:pt idx="293">
                  <c:v>15</c:v>
                </c:pt>
                <c:pt idx="294">
                  <c:v>15</c:v>
                </c:pt>
                <c:pt idx="295">
                  <c:v>120</c:v>
                </c:pt>
                <c:pt idx="296">
                  <c:v>2.5</c:v>
                </c:pt>
                <c:pt idx="297">
                  <c:v>42.5</c:v>
                </c:pt>
                <c:pt idx="298">
                  <c:v>15</c:v>
                </c:pt>
                <c:pt idx="299">
                  <c:v>22.5</c:v>
                </c:pt>
                <c:pt idx="300">
                  <c:v>0</c:v>
                </c:pt>
                <c:pt idx="301">
                  <c:v>55</c:v>
                </c:pt>
                <c:pt idx="302">
                  <c:v>17.5</c:v>
                </c:pt>
                <c:pt idx="303">
                  <c:v>20</c:v>
                </c:pt>
                <c:pt idx="304">
                  <c:v>10</c:v>
                </c:pt>
                <c:pt idx="305">
                  <c:v>20</c:v>
                </c:pt>
                <c:pt idx="306">
                  <c:v>10</c:v>
                </c:pt>
                <c:pt idx="307">
                  <c:v>30</c:v>
                </c:pt>
                <c:pt idx="308">
                  <c:v>15</c:v>
                </c:pt>
                <c:pt idx="309">
                  <c:v>10</c:v>
                </c:pt>
                <c:pt idx="310">
                  <c:v>5</c:v>
                </c:pt>
                <c:pt idx="311">
                  <c:v>22.5</c:v>
                </c:pt>
                <c:pt idx="312">
                  <c:v>15</c:v>
                </c:pt>
                <c:pt idx="313">
                  <c:v>0</c:v>
                </c:pt>
                <c:pt idx="314">
                  <c:v>0</c:v>
                </c:pt>
                <c:pt idx="315">
                  <c:v>10</c:v>
                </c:pt>
                <c:pt idx="316">
                  <c:v>10</c:v>
                </c:pt>
                <c:pt idx="317">
                  <c:v>30</c:v>
                </c:pt>
                <c:pt idx="318">
                  <c:v>15</c:v>
                </c:pt>
                <c:pt idx="319">
                  <c:v>17.5</c:v>
                </c:pt>
                <c:pt idx="320">
                  <c:v>20</c:v>
                </c:pt>
                <c:pt idx="321">
                  <c:v>90</c:v>
                </c:pt>
                <c:pt idx="322">
                  <c:v>0</c:v>
                </c:pt>
                <c:pt idx="323">
                  <c:v>20</c:v>
                </c:pt>
                <c:pt idx="324">
                  <c:v>5</c:v>
                </c:pt>
                <c:pt idx="325">
                  <c:v>50</c:v>
                </c:pt>
                <c:pt idx="326">
                  <c:v>7.5</c:v>
                </c:pt>
                <c:pt idx="327">
                  <c:v>10</c:v>
                </c:pt>
                <c:pt idx="328">
                  <c:v>15</c:v>
                </c:pt>
                <c:pt idx="329">
                  <c:v>10</c:v>
                </c:pt>
                <c:pt idx="330">
                  <c:v>35</c:v>
                </c:pt>
                <c:pt idx="331">
                  <c:v>15</c:v>
                </c:pt>
                <c:pt idx="332">
                  <c:v>10</c:v>
                </c:pt>
                <c:pt idx="333">
                  <c:v>2.5</c:v>
                </c:pt>
                <c:pt idx="334">
                  <c:v>30</c:v>
                </c:pt>
                <c:pt idx="335">
                  <c:v>25</c:v>
                </c:pt>
                <c:pt idx="336">
                  <c:v>45</c:v>
                </c:pt>
                <c:pt idx="337">
                  <c:v>15</c:v>
                </c:pt>
                <c:pt idx="338">
                  <c:v>72.5</c:v>
                </c:pt>
                <c:pt idx="339">
                  <c:v>10</c:v>
                </c:pt>
                <c:pt idx="340">
                  <c:v>5</c:v>
                </c:pt>
                <c:pt idx="341">
                  <c:v>35</c:v>
                </c:pt>
                <c:pt idx="342">
                  <c:v>70</c:v>
                </c:pt>
                <c:pt idx="343">
                  <c:v>7.5</c:v>
                </c:pt>
                <c:pt idx="344">
                  <c:v>32.5</c:v>
                </c:pt>
                <c:pt idx="345">
                  <c:v>10</c:v>
                </c:pt>
                <c:pt idx="346">
                  <c:v>45</c:v>
                </c:pt>
                <c:pt idx="347">
                  <c:v>10</c:v>
                </c:pt>
                <c:pt idx="348">
                  <c:v>20</c:v>
                </c:pt>
                <c:pt idx="349">
                  <c:v>15</c:v>
                </c:pt>
                <c:pt idx="350">
                  <c:v>22.5</c:v>
                </c:pt>
                <c:pt idx="351">
                  <c:v>5</c:v>
                </c:pt>
                <c:pt idx="352">
                  <c:v>20</c:v>
                </c:pt>
                <c:pt idx="353">
                  <c:v>5</c:v>
                </c:pt>
                <c:pt idx="354">
                  <c:v>232.5</c:v>
                </c:pt>
                <c:pt idx="355">
                  <c:v>5</c:v>
                </c:pt>
                <c:pt idx="356">
                  <c:v>95</c:v>
                </c:pt>
                <c:pt idx="357">
                  <c:v>30</c:v>
                </c:pt>
                <c:pt idx="358">
                  <c:v>15</c:v>
                </c:pt>
                <c:pt idx="359">
                  <c:v>27.5</c:v>
                </c:pt>
                <c:pt idx="360">
                  <c:v>15</c:v>
                </c:pt>
                <c:pt idx="361">
                  <c:v>10</c:v>
                </c:pt>
                <c:pt idx="362">
                  <c:v>5</c:v>
                </c:pt>
                <c:pt idx="363">
                  <c:v>57.5</c:v>
                </c:pt>
                <c:pt idx="364">
                  <c:v>85</c:v>
                </c:pt>
                <c:pt idx="365">
                  <c:v>35</c:v>
                </c:pt>
                <c:pt idx="366">
                  <c:v>5</c:v>
                </c:pt>
                <c:pt idx="367">
                  <c:v>20</c:v>
                </c:pt>
                <c:pt idx="368">
                  <c:v>20</c:v>
                </c:pt>
                <c:pt idx="369">
                  <c:v>5</c:v>
                </c:pt>
                <c:pt idx="370">
                  <c:v>5</c:v>
                </c:pt>
                <c:pt idx="371">
                  <c:v>30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45</c:v>
                </c:pt>
                <c:pt idx="376">
                  <c:v>105</c:v>
                </c:pt>
                <c:pt idx="377">
                  <c:v>65</c:v>
                </c:pt>
                <c:pt idx="378">
                  <c:v>25</c:v>
                </c:pt>
                <c:pt idx="379">
                  <c:v>5</c:v>
                </c:pt>
                <c:pt idx="380">
                  <c:v>57.5</c:v>
                </c:pt>
                <c:pt idx="381">
                  <c:v>15</c:v>
                </c:pt>
                <c:pt idx="382">
                  <c:v>35</c:v>
                </c:pt>
                <c:pt idx="383">
                  <c:v>5</c:v>
                </c:pt>
                <c:pt idx="384">
                  <c:v>90</c:v>
                </c:pt>
                <c:pt idx="385">
                  <c:v>85</c:v>
                </c:pt>
                <c:pt idx="386">
                  <c:v>20</c:v>
                </c:pt>
                <c:pt idx="387">
                  <c:v>35</c:v>
                </c:pt>
                <c:pt idx="388">
                  <c:v>7.5</c:v>
                </c:pt>
                <c:pt idx="389">
                  <c:v>42.5</c:v>
                </c:pt>
                <c:pt idx="390">
                  <c:v>55</c:v>
                </c:pt>
                <c:pt idx="391">
                  <c:v>10</c:v>
                </c:pt>
                <c:pt idx="392">
                  <c:v>22.5</c:v>
                </c:pt>
                <c:pt idx="393">
                  <c:v>20</c:v>
                </c:pt>
                <c:pt idx="394">
                  <c:v>30</c:v>
                </c:pt>
                <c:pt idx="395">
                  <c:v>72.5</c:v>
                </c:pt>
                <c:pt idx="396">
                  <c:v>10</c:v>
                </c:pt>
                <c:pt idx="397">
                  <c:v>20</c:v>
                </c:pt>
                <c:pt idx="398">
                  <c:v>40</c:v>
                </c:pt>
                <c:pt idx="399">
                  <c:v>5</c:v>
                </c:pt>
                <c:pt idx="400">
                  <c:v>12.5</c:v>
                </c:pt>
                <c:pt idx="401">
                  <c:v>15</c:v>
                </c:pt>
                <c:pt idx="402">
                  <c:v>30</c:v>
                </c:pt>
                <c:pt idx="403">
                  <c:v>40</c:v>
                </c:pt>
                <c:pt idx="404">
                  <c:v>55</c:v>
                </c:pt>
                <c:pt idx="405">
                  <c:v>25</c:v>
                </c:pt>
                <c:pt idx="406">
                  <c:v>40</c:v>
                </c:pt>
                <c:pt idx="407">
                  <c:v>35</c:v>
                </c:pt>
                <c:pt idx="408">
                  <c:v>35</c:v>
                </c:pt>
                <c:pt idx="409">
                  <c:v>5</c:v>
                </c:pt>
                <c:pt idx="410">
                  <c:v>45</c:v>
                </c:pt>
                <c:pt idx="411">
                  <c:v>10</c:v>
                </c:pt>
                <c:pt idx="412">
                  <c:v>32.5</c:v>
                </c:pt>
                <c:pt idx="413">
                  <c:v>55</c:v>
                </c:pt>
                <c:pt idx="414">
                  <c:v>25</c:v>
                </c:pt>
                <c:pt idx="415">
                  <c:v>22.5</c:v>
                </c:pt>
                <c:pt idx="416">
                  <c:v>17.5</c:v>
                </c:pt>
                <c:pt idx="417">
                  <c:v>35</c:v>
                </c:pt>
                <c:pt idx="418">
                  <c:v>80</c:v>
                </c:pt>
                <c:pt idx="419">
                  <c:v>37.5</c:v>
                </c:pt>
                <c:pt idx="420">
                  <c:v>35</c:v>
                </c:pt>
                <c:pt idx="421">
                  <c:v>20</c:v>
                </c:pt>
                <c:pt idx="422">
                  <c:v>70</c:v>
                </c:pt>
                <c:pt idx="423">
                  <c:v>60</c:v>
                </c:pt>
                <c:pt idx="424">
                  <c:v>95</c:v>
                </c:pt>
                <c:pt idx="425">
                  <c:v>70</c:v>
                </c:pt>
                <c:pt idx="426">
                  <c:v>25</c:v>
                </c:pt>
                <c:pt idx="427">
                  <c:v>35</c:v>
                </c:pt>
                <c:pt idx="428">
                  <c:v>7.5</c:v>
                </c:pt>
                <c:pt idx="429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F7-4DB2-A78B-8354D1ECE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94424"/>
        <c:axId val="491294816"/>
      </c:scatterChart>
      <c:valAx>
        <c:axId val="491294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91294816"/>
        <c:crosses val="autoZero"/>
        <c:crossBetween val="midCat"/>
      </c:valAx>
      <c:valAx>
        <c:axId val="49129481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median copepods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49129442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RDM'!$BB$2:$BB$431</c:f>
              <c:numCache>
                <c:formatCode>#,##0</c:formatCode>
                <c:ptCount val="430"/>
                <c:pt idx="0">
                  <c:v>62.666666666666664</c:v>
                </c:pt>
                <c:pt idx="1">
                  <c:v>109.11764705882354</c:v>
                </c:pt>
                <c:pt idx="2">
                  <c:v>59.666666666666664</c:v>
                </c:pt>
                <c:pt idx="3">
                  <c:v>186.36363636363637</c:v>
                </c:pt>
                <c:pt idx="4">
                  <c:v>40.1875</c:v>
                </c:pt>
                <c:pt idx="5">
                  <c:v>56.470588235294116</c:v>
                </c:pt>
                <c:pt idx="6">
                  <c:v>48.888888888888886</c:v>
                </c:pt>
                <c:pt idx="7">
                  <c:v>17.307692307692307</c:v>
                </c:pt>
                <c:pt idx="8">
                  <c:v>87.692307692307693</c:v>
                </c:pt>
                <c:pt idx="9">
                  <c:v>43.928571428571431</c:v>
                </c:pt>
                <c:pt idx="10">
                  <c:v>53.529411764705884</c:v>
                </c:pt>
                <c:pt idx="11">
                  <c:v>67.083333333333329</c:v>
                </c:pt>
                <c:pt idx="12">
                  <c:v>44.545454545454547</c:v>
                </c:pt>
                <c:pt idx="13">
                  <c:v>31.578947368421051</c:v>
                </c:pt>
                <c:pt idx="14">
                  <c:v>32.307692307692307</c:v>
                </c:pt>
                <c:pt idx="15">
                  <c:v>44.285714285714285</c:v>
                </c:pt>
                <c:pt idx="16">
                  <c:v>121</c:v>
                </c:pt>
                <c:pt idx="17">
                  <c:v>18.611111111111111</c:v>
                </c:pt>
                <c:pt idx="18">
                  <c:v>39.583333333333336</c:v>
                </c:pt>
                <c:pt idx="19">
                  <c:v>259.375</c:v>
                </c:pt>
                <c:pt idx="20">
                  <c:v>147.5</c:v>
                </c:pt>
                <c:pt idx="21">
                  <c:v>16.666666666666668</c:v>
                </c:pt>
                <c:pt idx="22">
                  <c:v>144.23076923076923</c:v>
                </c:pt>
                <c:pt idx="23">
                  <c:v>81.5</c:v>
                </c:pt>
                <c:pt idx="24">
                  <c:v>25.5</c:v>
                </c:pt>
                <c:pt idx="25">
                  <c:v>100.18181818181819</c:v>
                </c:pt>
                <c:pt idx="26">
                  <c:v>57.727272727272727</c:v>
                </c:pt>
                <c:pt idx="27">
                  <c:v>37.5</c:v>
                </c:pt>
                <c:pt idx="28">
                  <c:v>19.545454545454547</c:v>
                </c:pt>
                <c:pt idx="29">
                  <c:v>71.428571428571431</c:v>
                </c:pt>
                <c:pt idx="30">
                  <c:v>48.333333333333336</c:v>
                </c:pt>
                <c:pt idx="31">
                  <c:v>18.333333333333332</c:v>
                </c:pt>
                <c:pt idx="32">
                  <c:v>85.333333333333329</c:v>
                </c:pt>
                <c:pt idx="33">
                  <c:v>118</c:v>
                </c:pt>
                <c:pt idx="34">
                  <c:v>61.333333333333336</c:v>
                </c:pt>
                <c:pt idx="35">
                  <c:v>24.583333333333332</c:v>
                </c:pt>
                <c:pt idx="36">
                  <c:v>101.92307692307692</c:v>
                </c:pt>
                <c:pt idx="37">
                  <c:v>91.071428571428569</c:v>
                </c:pt>
                <c:pt idx="38">
                  <c:v>37.647058823529413</c:v>
                </c:pt>
                <c:pt idx="39">
                  <c:v>30.882352941176471</c:v>
                </c:pt>
                <c:pt idx="40">
                  <c:v>32.642857142857146</c:v>
                </c:pt>
                <c:pt idx="41">
                  <c:v>22.647058823529413</c:v>
                </c:pt>
                <c:pt idx="42">
                  <c:v>72.307692307692307</c:v>
                </c:pt>
                <c:pt idx="43">
                  <c:v>60.769230769230766</c:v>
                </c:pt>
                <c:pt idx="44">
                  <c:v>29.583333333333332</c:v>
                </c:pt>
                <c:pt idx="45">
                  <c:v>116.25</c:v>
                </c:pt>
                <c:pt idx="46">
                  <c:v>7.5</c:v>
                </c:pt>
                <c:pt idx="47">
                  <c:v>37.857142857142854</c:v>
                </c:pt>
                <c:pt idx="48">
                  <c:v>91.5</c:v>
                </c:pt>
                <c:pt idx="49">
                  <c:v>103.63636363636364</c:v>
                </c:pt>
                <c:pt idx="50">
                  <c:v>110.83333333333333</c:v>
                </c:pt>
                <c:pt idx="51">
                  <c:v>30.65</c:v>
                </c:pt>
                <c:pt idx="52">
                  <c:v>104.375</c:v>
                </c:pt>
                <c:pt idx="53">
                  <c:v>44.166666666666664</c:v>
                </c:pt>
                <c:pt idx="54">
                  <c:v>46.315789473684212</c:v>
                </c:pt>
                <c:pt idx="55">
                  <c:v>143.57142857142858</c:v>
                </c:pt>
                <c:pt idx="56">
                  <c:v>36.842105263157897</c:v>
                </c:pt>
                <c:pt idx="57">
                  <c:v>112.5</c:v>
                </c:pt>
                <c:pt idx="58">
                  <c:v>43.636363636363633</c:v>
                </c:pt>
                <c:pt idx="59">
                  <c:v>52.857142857142854</c:v>
                </c:pt>
                <c:pt idx="60">
                  <c:v>7.1875</c:v>
                </c:pt>
                <c:pt idx="61">
                  <c:v>26.363636363636363</c:v>
                </c:pt>
                <c:pt idx="62">
                  <c:v>36</c:v>
                </c:pt>
                <c:pt idx="63">
                  <c:v>64.375</c:v>
                </c:pt>
                <c:pt idx="64">
                  <c:v>32.857142857142854</c:v>
                </c:pt>
                <c:pt idx="65">
                  <c:v>36.153846153846153</c:v>
                </c:pt>
                <c:pt idx="66">
                  <c:v>11.875</c:v>
                </c:pt>
                <c:pt idx="67">
                  <c:v>19.285714285714285</c:v>
                </c:pt>
                <c:pt idx="68">
                  <c:v>22.307692307692307</c:v>
                </c:pt>
                <c:pt idx="69">
                  <c:v>239.09090909090909</c:v>
                </c:pt>
                <c:pt idx="70">
                  <c:v>52.5</c:v>
                </c:pt>
                <c:pt idx="71">
                  <c:v>13.333333333333334</c:v>
                </c:pt>
                <c:pt idx="72">
                  <c:v>454.41666666666669</c:v>
                </c:pt>
                <c:pt idx="73">
                  <c:v>69.090909090909093</c:v>
                </c:pt>
                <c:pt idx="74">
                  <c:v>25</c:v>
                </c:pt>
                <c:pt idx="75">
                  <c:v>29.736842105263158</c:v>
                </c:pt>
                <c:pt idx="76">
                  <c:v>42.692307692307693</c:v>
                </c:pt>
                <c:pt idx="77">
                  <c:v>47.5</c:v>
                </c:pt>
                <c:pt idx="78">
                  <c:v>52.74</c:v>
                </c:pt>
                <c:pt idx="79">
                  <c:v>272.38888888888891</c:v>
                </c:pt>
                <c:pt idx="80">
                  <c:v>40.833333333333336</c:v>
                </c:pt>
                <c:pt idx="81">
                  <c:v>159.28571428571428</c:v>
                </c:pt>
                <c:pt idx="82">
                  <c:v>106.85714285714286</c:v>
                </c:pt>
                <c:pt idx="83">
                  <c:v>61.5</c:v>
                </c:pt>
                <c:pt idx="84">
                  <c:v>79.642857142857139</c:v>
                </c:pt>
                <c:pt idx="85">
                  <c:v>27.272727272727273</c:v>
                </c:pt>
                <c:pt idx="86">
                  <c:v>200</c:v>
                </c:pt>
                <c:pt idx="87">
                  <c:v>110</c:v>
                </c:pt>
                <c:pt idx="88">
                  <c:v>97.5</c:v>
                </c:pt>
                <c:pt idx="89">
                  <c:v>74.617647058823536</c:v>
                </c:pt>
                <c:pt idx="90">
                  <c:v>195.90909090909091</c:v>
                </c:pt>
                <c:pt idx="91">
                  <c:v>17.727272727272727</c:v>
                </c:pt>
                <c:pt idx="92">
                  <c:v>36.875</c:v>
                </c:pt>
                <c:pt idx="93">
                  <c:v>12.307692307692308</c:v>
                </c:pt>
                <c:pt idx="94">
                  <c:v>101.92307692307692</c:v>
                </c:pt>
                <c:pt idx="95">
                  <c:v>27</c:v>
                </c:pt>
                <c:pt idx="96">
                  <c:v>40.909090909090907</c:v>
                </c:pt>
                <c:pt idx="97">
                  <c:v>22.083333333333332</c:v>
                </c:pt>
                <c:pt idx="98">
                  <c:v>26.111111111111111</c:v>
                </c:pt>
                <c:pt idx="99">
                  <c:v>56.428571428571431</c:v>
                </c:pt>
                <c:pt idx="100">
                  <c:v>50.714285714285715</c:v>
                </c:pt>
                <c:pt idx="101">
                  <c:v>43</c:v>
                </c:pt>
                <c:pt idx="102">
                  <c:v>79.333333333333329</c:v>
                </c:pt>
                <c:pt idx="103">
                  <c:v>25</c:v>
                </c:pt>
                <c:pt idx="104">
                  <c:v>32.916666666666664</c:v>
                </c:pt>
                <c:pt idx="105">
                  <c:v>44.583333333333336</c:v>
                </c:pt>
                <c:pt idx="106">
                  <c:v>70.384615384615387</c:v>
                </c:pt>
                <c:pt idx="107">
                  <c:v>317.14285714285717</c:v>
                </c:pt>
                <c:pt idx="108">
                  <c:v>29</c:v>
                </c:pt>
                <c:pt idx="109">
                  <c:v>179.78260869565219</c:v>
                </c:pt>
                <c:pt idx="110">
                  <c:v>35</c:v>
                </c:pt>
                <c:pt idx="111">
                  <c:v>76</c:v>
                </c:pt>
                <c:pt idx="112">
                  <c:v>71.538461538461533</c:v>
                </c:pt>
                <c:pt idx="113">
                  <c:v>42.368421052631582</c:v>
                </c:pt>
                <c:pt idx="114">
                  <c:v>65</c:v>
                </c:pt>
                <c:pt idx="115">
                  <c:v>59.722222222222221</c:v>
                </c:pt>
                <c:pt idx="116">
                  <c:v>50.263157894736842</c:v>
                </c:pt>
                <c:pt idx="117">
                  <c:v>61.666666666666664</c:v>
                </c:pt>
                <c:pt idx="118">
                  <c:v>38.421052631578945</c:v>
                </c:pt>
                <c:pt idx="119">
                  <c:v>85.357142857142861</c:v>
                </c:pt>
                <c:pt idx="120">
                  <c:v>139.58333333333334</c:v>
                </c:pt>
                <c:pt idx="121">
                  <c:v>80.833333333333329</c:v>
                </c:pt>
                <c:pt idx="122">
                  <c:v>81.25</c:v>
                </c:pt>
                <c:pt idx="123">
                  <c:v>41</c:v>
                </c:pt>
                <c:pt idx="124">
                  <c:v>46.333333333333336</c:v>
                </c:pt>
                <c:pt idx="125">
                  <c:v>114.58333333333333</c:v>
                </c:pt>
                <c:pt idx="126">
                  <c:v>136.36363636363637</c:v>
                </c:pt>
                <c:pt idx="127">
                  <c:v>70.384615384615387</c:v>
                </c:pt>
                <c:pt idx="128">
                  <c:v>102.66666666666667</c:v>
                </c:pt>
                <c:pt idx="129">
                  <c:v>62.083333333333336</c:v>
                </c:pt>
                <c:pt idx="130">
                  <c:v>88.63636363636364</c:v>
                </c:pt>
                <c:pt idx="131">
                  <c:v>64.090909090909093</c:v>
                </c:pt>
                <c:pt idx="132">
                  <c:v>47.941176470588232</c:v>
                </c:pt>
                <c:pt idx="133">
                  <c:v>48.846153846153847</c:v>
                </c:pt>
                <c:pt idx="134">
                  <c:v>19.6875</c:v>
                </c:pt>
                <c:pt idx="135">
                  <c:v>22.857142857142858</c:v>
                </c:pt>
                <c:pt idx="136">
                  <c:v>28.684210526315791</c:v>
                </c:pt>
                <c:pt idx="137">
                  <c:v>287.77777777777777</c:v>
                </c:pt>
                <c:pt idx="138">
                  <c:v>70.625</c:v>
                </c:pt>
                <c:pt idx="139">
                  <c:v>178</c:v>
                </c:pt>
                <c:pt idx="140">
                  <c:v>15</c:v>
                </c:pt>
                <c:pt idx="141">
                  <c:v>92.692307692307693</c:v>
                </c:pt>
                <c:pt idx="142">
                  <c:v>210</c:v>
                </c:pt>
                <c:pt idx="143">
                  <c:v>64</c:v>
                </c:pt>
                <c:pt idx="144">
                  <c:v>81.19047619047619</c:v>
                </c:pt>
                <c:pt idx="145">
                  <c:v>134.44444444444446</c:v>
                </c:pt>
                <c:pt idx="146">
                  <c:v>63.4375</c:v>
                </c:pt>
                <c:pt idx="147">
                  <c:v>116.92307692307692</c:v>
                </c:pt>
                <c:pt idx="148">
                  <c:v>29</c:v>
                </c:pt>
                <c:pt idx="149">
                  <c:v>42.857142857142854</c:v>
                </c:pt>
                <c:pt idx="150">
                  <c:v>37.647058823529413</c:v>
                </c:pt>
                <c:pt idx="151">
                  <c:v>28.611111111111111</c:v>
                </c:pt>
                <c:pt idx="152">
                  <c:v>31.818181818181817</c:v>
                </c:pt>
                <c:pt idx="153">
                  <c:v>33.095238095238095</c:v>
                </c:pt>
                <c:pt idx="154">
                  <c:v>82.5</c:v>
                </c:pt>
                <c:pt idx="155">
                  <c:v>96.538461538461533</c:v>
                </c:pt>
                <c:pt idx="156">
                  <c:v>150</c:v>
                </c:pt>
                <c:pt idx="157">
                  <c:v>65.666666666666671</c:v>
                </c:pt>
                <c:pt idx="158">
                  <c:v>7.6923076923076925</c:v>
                </c:pt>
                <c:pt idx="159">
                  <c:v>70</c:v>
                </c:pt>
                <c:pt idx="160">
                  <c:v>26.666666666666668</c:v>
                </c:pt>
                <c:pt idx="161">
                  <c:v>16.818181818181817</c:v>
                </c:pt>
                <c:pt idx="162">
                  <c:v>33.846153846153847</c:v>
                </c:pt>
                <c:pt idx="163">
                  <c:v>20.90909090909091</c:v>
                </c:pt>
                <c:pt idx="164">
                  <c:v>7.2727272727272725</c:v>
                </c:pt>
                <c:pt idx="165">
                  <c:v>293.84615384615387</c:v>
                </c:pt>
                <c:pt idx="166">
                  <c:v>36.363636363636367</c:v>
                </c:pt>
                <c:pt idx="167">
                  <c:v>20.357142857142858</c:v>
                </c:pt>
                <c:pt idx="168">
                  <c:v>242.5</c:v>
                </c:pt>
                <c:pt idx="169">
                  <c:v>22.916666666666668</c:v>
                </c:pt>
                <c:pt idx="170">
                  <c:v>49.117647058823529</c:v>
                </c:pt>
                <c:pt idx="171">
                  <c:v>35</c:v>
                </c:pt>
                <c:pt idx="172">
                  <c:v>103.53333333333333</c:v>
                </c:pt>
                <c:pt idx="173">
                  <c:v>102.14285714285714</c:v>
                </c:pt>
                <c:pt idx="174">
                  <c:v>58.333333333333336</c:v>
                </c:pt>
                <c:pt idx="175">
                  <c:v>39.166666666666664</c:v>
                </c:pt>
                <c:pt idx="176">
                  <c:v>147.1875</c:v>
                </c:pt>
                <c:pt idx="177">
                  <c:v>59.583333333333336</c:v>
                </c:pt>
                <c:pt idx="178">
                  <c:v>51.111111111111114</c:v>
                </c:pt>
                <c:pt idx="179">
                  <c:v>27</c:v>
                </c:pt>
                <c:pt idx="180">
                  <c:v>20</c:v>
                </c:pt>
                <c:pt idx="181">
                  <c:v>84.5</c:v>
                </c:pt>
                <c:pt idx="182">
                  <c:v>27.692307692307693</c:v>
                </c:pt>
                <c:pt idx="183">
                  <c:v>65.333333333333329</c:v>
                </c:pt>
                <c:pt idx="184">
                  <c:v>51.875</c:v>
                </c:pt>
                <c:pt idx="185">
                  <c:v>32.058823529411768</c:v>
                </c:pt>
                <c:pt idx="186">
                  <c:v>43.636363636363633</c:v>
                </c:pt>
                <c:pt idx="187">
                  <c:v>35.833333333333336</c:v>
                </c:pt>
                <c:pt idx="188">
                  <c:v>15.909090909090908</c:v>
                </c:pt>
                <c:pt idx="189">
                  <c:v>47.857142857142854</c:v>
                </c:pt>
                <c:pt idx="190">
                  <c:v>125</c:v>
                </c:pt>
                <c:pt idx="191">
                  <c:v>20.833333333333332</c:v>
                </c:pt>
                <c:pt idx="192">
                  <c:v>18.076923076923077</c:v>
                </c:pt>
                <c:pt idx="193">
                  <c:v>25</c:v>
                </c:pt>
                <c:pt idx="194">
                  <c:v>25.53846153846154</c:v>
                </c:pt>
                <c:pt idx="195">
                  <c:v>113.92857142857143</c:v>
                </c:pt>
                <c:pt idx="196">
                  <c:v>17.272727272727273</c:v>
                </c:pt>
                <c:pt idx="197">
                  <c:v>25.3125</c:v>
                </c:pt>
                <c:pt idx="198">
                  <c:v>12.941176470588236</c:v>
                </c:pt>
                <c:pt idx="199">
                  <c:v>32.352941176470587</c:v>
                </c:pt>
                <c:pt idx="200">
                  <c:v>53.888888888888886</c:v>
                </c:pt>
                <c:pt idx="201">
                  <c:v>52.142857142857146</c:v>
                </c:pt>
                <c:pt idx="202">
                  <c:v>55.666666666666664</c:v>
                </c:pt>
                <c:pt idx="203">
                  <c:v>11.153846153846153</c:v>
                </c:pt>
                <c:pt idx="204">
                  <c:v>35.5</c:v>
                </c:pt>
                <c:pt idx="205">
                  <c:v>44.090909090909093</c:v>
                </c:pt>
                <c:pt idx="206">
                  <c:v>36.153846153846153</c:v>
                </c:pt>
                <c:pt idx="207">
                  <c:v>56.071428571428569</c:v>
                </c:pt>
                <c:pt idx="208">
                  <c:v>17.105263157894736</c:v>
                </c:pt>
                <c:pt idx="209">
                  <c:v>28.214285714285715</c:v>
                </c:pt>
                <c:pt idx="210">
                  <c:v>64</c:v>
                </c:pt>
                <c:pt idx="211">
                  <c:v>19.545454545454547</c:v>
                </c:pt>
                <c:pt idx="212">
                  <c:v>128.61111111111111</c:v>
                </c:pt>
                <c:pt idx="213">
                  <c:v>34.761904761904759</c:v>
                </c:pt>
                <c:pt idx="214">
                  <c:v>44.411764705882355</c:v>
                </c:pt>
                <c:pt idx="215">
                  <c:v>64.722222222222229</c:v>
                </c:pt>
                <c:pt idx="216">
                  <c:v>158.66666666666666</c:v>
                </c:pt>
                <c:pt idx="217">
                  <c:v>281.92307692307691</c:v>
                </c:pt>
                <c:pt idx="218">
                  <c:v>44.666666666666664</c:v>
                </c:pt>
                <c:pt idx="219">
                  <c:v>8.235294117647058</c:v>
                </c:pt>
                <c:pt idx="220">
                  <c:v>67.777777777777771</c:v>
                </c:pt>
                <c:pt idx="221">
                  <c:v>20</c:v>
                </c:pt>
                <c:pt idx="222">
                  <c:v>117.69230769230769</c:v>
                </c:pt>
                <c:pt idx="223">
                  <c:v>155.43478260869566</c:v>
                </c:pt>
                <c:pt idx="224">
                  <c:v>38.18181818181818</c:v>
                </c:pt>
                <c:pt idx="225">
                  <c:v>32.333333333333336</c:v>
                </c:pt>
                <c:pt idx="226">
                  <c:v>59.285714285714285</c:v>
                </c:pt>
                <c:pt idx="227">
                  <c:v>8.5</c:v>
                </c:pt>
                <c:pt idx="228">
                  <c:v>33.666666666666664</c:v>
                </c:pt>
                <c:pt idx="229">
                  <c:v>14.615384615384615</c:v>
                </c:pt>
                <c:pt idx="230">
                  <c:v>36.470588235294116</c:v>
                </c:pt>
                <c:pt idx="231">
                  <c:v>20.294117647058822</c:v>
                </c:pt>
                <c:pt idx="232">
                  <c:v>68.888888888888886</c:v>
                </c:pt>
                <c:pt idx="233">
                  <c:v>33.46153846153846</c:v>
                </c:pt>
                <c:pt idx="234">
                  <c:v>61.363636363636367</c:v>
                </c:pt>
                <c:pt idx="235">
                  <c:v>59.78125</c:v>
                </c:pt>
                <c:pt idx="236">
                  <c:v>22</c:v>
                </c:pt>
                <c:pt idx="237">
                  <c:v>36.25</c:v>
                </c:pt>
                <c:pt idx="238">
                  <c:v>50.666666666666664</c:v>
                </c:pt>
                <c:pt idx="239">
                  <c:v>58.666666666666664</c:v>
                </c:pt>
                <c:pt idx="240">
                  <c:v>12</c:v>
                </c:pt>
                <c:pt idx="241">
                  <c:v>30.833333333333332</c:v>
                </c:pt>
                <c:pt idx="242">
                  <c:v>31.666666666666668</c:v>
                </c:pt>
                <c:pt idx="243">
                  <c:v>74.285714285714292</c:v>
                </c:pt>
                <c:pt idx="244">
                  <c:v>123.63636363636364</c:v>
                </c:pt>
                <c:pt idx="245">
                  <c:v>168.84615384615384</c:v>
                </c:pt>
                <c:pt idx="246">
                  <c:v>158.75</c:v>
                </c:pt>
                <c:pt idx="247">
                  <c:v>32</c:v>
                </c:pt>
                <c:pt idx="248">
                  <c:v>68.666666666666671</c:v>
                </c:pt>
                <c:pt idx="249">
                  <c:v>56</c:v>
                </c:pt>
                <c:pt idx="250">
                  <c:v>43.928571428571431</c:v>
                </c:pt>
                <c:pt idx="251">
                  <c:v>11.071428571428571</c:v>
                </c:pt>
                <c:pt idx="252">
                  <c:v>180.38461538461539</c:v>
                </c:pt>
                <c:pt idx="253">
                  <c:v>60.769230769230766</c:v>
                </c:pt>
                <c:pt idx="254">
                  <c:v>84.583333333333329</c:v>
                </c:pt>
                <c:pt idx="255">
                  <c:v>217</c:v>
                </c:pt>
                <c:pt idx="256">
                  <c:v>18.333333333333332</c:v>
                </c:pt>
                <c:pt idx="257">
                  <c:v>40</c:v>
                </c:pt>
                <c:pt idx="258">
                  <c:v>50</c:v>
                </c:pt>
                <c:pt idx="259">
                  <c:v>95.666666666666671</c:v>
                </c:pt>
                <c:pt idx="260">
                  <c:v>74.230769230769226</c:v>
                </c:pt>
                <c:pt idx="261">
                  <c:v>141.07142857142858</c:v>
                </c:pt>
                <c:pt idx="262">
                  <c:v>215</c:v>
                </c:pt>
                <c:pt idx="263">
                  <c:v>29.444444444444443</c:v>
                </c:pt>
                <c:pt idx="264">
                  <c:v>75.3125</c:v>
                </c:pt>
                <c:pt idx="265">
                  <c:v>16.071428571428573</c:v>
                </c:pt>
                <c:pt idx="266">
                  <c:v>38.823529411764703</c:v>
                </c:pt>
                <c:pt idx="267">
                  <c:v>13.823529411764707</c:v>
                </c:pt>
                <c:pt idx="268">
                  <c:v>176.8235294117647</c:v>
                </c:pt>
                <c:pt idx="269">
                  <c:v>56.470588235294116</c:v>
                </c:pt>
                <c:pt idx="270">
                  <c:v>83.5</c:v>
                </c:pt>
                <c:pt idx="271">
                  <c:v>54.230769230769234</c:v>
                </c:pt>
                <c:pt idx="272">
                  <c:v>111.66666666666667</c:v>
                </c:pt>
                <c:pt idx="273">
                  <c:v>100.66666666666667</c:v>
                </c:pt>
                <c:pt idx="274">
                  <c:v>58.928571428571431</c:v>
                </c:pt>
                <c:pt idx="275">
                  <c:v>48.888888888888886</c:v>
                </c:pt>
                <c:pt idx="276">
                  <c:v>138.125</c:v>
                </c:pt>
                <c:pt idx="277">
                  <c:v>55.384615384615387</c:v>
                </c:pt>
                <c:pt idx="278">
                  <c:v>192.08333333333334</c:v>
                </c:pt>
                <c:pt idx="279">
                  <c:v>105</c:v>
                </c:pt>
                <c:pt idx="280">
                  <c:v>190.76923076923077</c:v>
                </c:pt>
                <c:pt idx="281">
                  <c:v>59.666666666666664</c:v>
                </c:pt>
                <c:pt idx="282">
                  <c:v>60.357142857142854</c:v>
                </c:pt>
                <c:pt idx="283">
                  <c:v>59.210526315789473</c:v>
                </c:pt>
                <c:pt idx="284">
                  <c:v>80.769230769230774</c:v>
                </c:pt>
                <c:pt idx="285">
                  <c:v>165.90909090909091</c:v>
                </c:pt>
                <c:pt idx="286">
                  <c:v>21.363636363636363</c:v>
                </c:pt>
                <c:pt idx="287">
                  <c:v>11.666666666666666</c:v>
                </c:pt>
                <c:pt idx="288">
                  <c:v>162.5</c:v>
                </c:pt>
                <c:pt idx="289">
                  <c:v>20</c:v>
                </c:pt>
                <c:pt idx="290">
                  <c:v>68.666666666666671</c:v>
                </c:pt>
                <c:pt idx="291">
                  <c:v>22.916666666666668</c:v>
                </c:pt>
                <c:pt idx="292">
                  <c:v>12.272727272727273</c:v>
                </c:pt>
                <c:pt idx="293">
                  <c:v>33.5</c:v>
                </c:pt>
                <c:pt idx="294">
                  <c:v>57.692307692307693</c:v>
                </c:pt>
                <c:pt idx="295">
                  <c:v>152.22222222222223</c:v>
                </c:pt>
                <c:pt idx="296">
                  <c:v>26.428571428571427</c:v>
                </c:pt>
                <c:pt idx="297">
                  <c:v>83.5</c:v>
                </c:pt>
                <c:pt idx="298">
                  <c:v>81.129032258064512</c:v>
                </c:pt>
                <c:pt idx="299">
                  <c:v>181.42857142857142</c:v>
                </c:pt>
                <c:pt idx="300">
                  <c:v>51.25</c:v>
                </c:pt>
                <c:pt idx="301">
                  <c:v>61.92307692307692</c:v>
                </c:pt>
                <c:pt idx="302">
                  <c:v>41.944444444444443</c:v>
                </c:pt>
                <c:pt idx="303">
                  <c:v>45.526315789473685</c:v>
                </c:pt>
                <c:pt idx="304">
                  <c:v>37.777777777777779</c:v>
                </c:pt>
                <c:pt idx="305">
                  <c:v>55</c:v>
                </c:pt>
                <c:pt idx="306">
                  <c:v>15.416666666666666</c:v>
                </c:pt>
                <c:pt idx="307">
                  <c:v>26.666666666666668</c:v>
                </c:pt>
                <c:pt idx="308">
                  <c:v>19.666666666666668</c:v>
                </c:pt>
                <c:pt idx="309">
                  <c:v>22.083333333333332</c:v>
                </c:pt>
                <c:pt idx="310">
                  <c:v>5.384615384615385</c:v>
                </c:pt>
                <c:pt idx="311">
                  <c:v>72.1875</c:v>
                </c:pt>
                <c:pt idx="312">
                  <c:v>17.727272727272727</c:v>
                </c:pt>
                <c:pt idx="313">
                  <c:v>13.461538461538462</c:v>
                </c:pt>
                <c:pt idx="314">
                  <c:v>0</c:v>
                </c:pt>
                <c:pt idx="315">
                  <c:v>10.5</c:v>
                </c:pt>
                <c:pt idx="316">
                  <c:v>26.19047619047619</c:v>
                </c:pt>
                <c:pt idx="317">
                  <c:v>62.06666666666667</c:v>
                </c:pt>
                <c:pt idx="318">
                  <c:v>51.5625</c:v>
                </c:pt>
                <c:pt idx="319">
                  <c:v>79.5</c:v>
                </c:pt>
                <c:pt idx="320">
                  <c:v>58.07692307692308</c:v>
                </c:pt>
                <c:pt idx="321">
                  <c:v>97.777777777777771</c:v>
                </c:pt>
                <c:pt idx="322">
                  <c:v>11.666666666666666</c:v>
                </c:pt>
                <c:pt idx="323">
                  <c:v>26.578947368421051</c:v>
                </c:pt>
                <c:pt idx="324">
                  <c:v>13.684210526315789</c:v>
                </c:pt>
                <c:pt idx="325">
                  <c:v>70.882352941176464</c:v>
                </c:pt>
                <c:pt idx="326">
                  <c:v>28.214285714285715</c:v>
                </c:pt>
                <c:pt idx="327">
                  <c:v>34.117647058823529</c:v>
                </c:pt>
                <c:pt idx="328">
                  <c:v>77</c:v>
                </c:pt>
                <c:pt idx="329">
                  <c:v>31</c:v>
                </c:pt>
                <c:pt idx="330">
                  <c:v>44.583333333333336</c:v>
                </c:pt>
                <c:pt idx="331">
                  <c:v>21.333333333333332</c:v>
                </c:pt>
                <c:pt idx="332">
                  <c:v>29</c:v>
                </c:pt>
                <c:pt idx="333">
                  <c:v>52.5</c:v>
                </c:pt>
                <c:pt idx="334">
                  <c:v>35.666666666666664</c:v>
                </c:pt>
                <c:pt idx="335">
                  <c:v>27.083333333333332</c:v>
                </c:pt>
                <c:pt idx="336">
                  <c:v>79.230769230769226</c:v>
                </c:pt>
                <c:pt idx="337">
                  <c:v>21.818181818181817</c:v>
                </c:pt>
                <c:pt idx="338">
                  <c:v>79.5</c:v>
                </c:pt>
                <c:pt idx="339">
                  <c:v>15</c:v>
                </c:pt>
                <c:pt idx="340">
                  <c:v>16.176470588235293</c:v>
                </c:pt>
                <c:pt idx="341">
                  <c:v>35.769230769230766</c:v>
                </c:pt>
                <c:pt idx="342">
                  <c:v>79.333333333333329</c:v>
                </c:pt>
                <c:pt idx="343">
                  <c:v>30.9375</c:v>
                </c:pt>
                <c:pt idx="344">
                  <c:v>105.625</c:v>
                </c:pt>
                <c:pt idx="345">
                  <c:v>55.384615384615387</c:v>
                </c:pt>
                <c:pt idx="346">
                  <c:v>61.388888888888886</c:v>
                </c:pt>
                <c:pt idx="347">
                  <c:v>34</c:v>
                </c:pt>
                <c:pt idx="348">
                  <c:v>47.083333333333336</c:v>
                </c:pt>
                <c:pt idx="349">
                  <c:v>110.625</c:v>
                </c:pt>
                <c:pt idx="350">
                  <c:v>91.5</c:v>
                </c:pt>
                <c:pt idx="351">
                  <c:v>10.588235294117647</c:v>
                </c:pt>
                <c:pt idx="352">
                  <c:v>76.071428571428569</c:v>
                </c:pt>
                <c:pt idx="353">
                  <c:v>71.538461538461533</c:v>
                </c:pt>
                <c:pt idx="354">
                  <c:v>318.21428571428572</c:v>
                </c:pt>
                <c:pt idx="355">
                  <c:v>6.0714285714285712</c:v>
                </c:pt>
                <c:pt idx="356">
                  <c:v>116.81818181818181</c:v>
                </c:pt>
                <c:pt idx="357">
                  <c:v>112.76470588235294</c:v>
                </c:pt>
                <c:pt idx="358">
                  <c:v>76.75</c:v>
                </c:pt>
                <c:pt idx="359">
                  <c:v>47.5</c:v>
                </c:pt>
                <c:pt idx="360">
                  <c:v>23.846153846153847</c:v>
                </c:pt>
                <c:pt idx="361">
                  <c:v>10</c:v>
                </c:pt>
                <c:pt idx="362">
                  <c:v>5</c:v>
                </c:pt>
                <c:pt idx="363">
                  <c:v>135.35714285714286</c:v>
                </c:pt>
                <c:pt idx="364">
                  <c:v>116.92307692307692</c:v>
                </c:pt>
                <c:pt idx="365">
                  <c:v>76.666666666666671</c:v>
                </c:pt>
                <c:pt idx="366">
                  <c:v>13.214285714285714</c:v>
                </c:pt>
                <c:pt idx="367">
                  <c:v>62.333333333333336</c:v>
                </c:pt>
                <c:pt idx="368">
                  <c:v>23.333333333333332</c:v>
                </c:pt>
                <c:pt idx="369">
                  <c:v>30</c:v>
                </c:pt>
                <c:pt idx="370">
                  <c:v>58.18181818181818</c:v>
                </c:pt>
                <c:pt idx="371">
                  <c:v>141.25</c:v>
                </c:pt>
                <c:pt idx="372">
                  <c:v>54.0625</c:v>
                </c:pt>
                <c:pt idx="373">
                  <c:v>33.666666666666664</c:v>
                </c:pt>
                <c:pt idx="374">
                  <c:v>42.692307692307693</c:v>
                </c:pt>
                <c:pt idx="375">
                  <c:v>114.66666666666667</c:v>
                </c:pt>
                <c:pt idx="376">
                  <c:v>311.92307692307691</c:v>
                </c:pt>
                <c:pt idx="377">
                  <c:v>105.76923076923077</c:v>
                </c:pt>
                <c:pt idx="378">
                  <c:v>31.111111111111111</c:v>
                </c:pt>
                <c:pt idx="379">
                  <c:v>10.625</c:v>
                </c:pt>
                <c:pt idx="380">
                  <c:v>65.625</c:v>
                </c:pt>
                <c:pt idx="381">
                  <c:v>63</c:v>
                </c:pt>
                <c:pt idx="382">
                  <c:v>42.1875</c:v>
                </c:pt>
                <c:pt idx="383">
                  <c:v>16.176470588235293</c:v>
                </c:pt>
                <c:pt idx="384">
                  <c:v>130.66666666666666</c:v>
                </c:pt>
                <c:pt idx="385">
                  <c:v>139.54545454545453</c:v>
                </c:pt>
                <c:pt idx="386">
                  <c:v>100.38461538461539</c:v>
                </c:pt>
                <c:pt idx="387">
                  <c:v>95</c:v>
                </c:pt>
                <c:pt idx="388">
                  <c:v>33.611111111111114</c:v>
                </c:pt>
                <c:pt idx="389">
                  <c:v>80</c:v>
                </c:pt>
                <c:pt idx="390">
                  <c:v>90</c:v>
                </c:pt>
                <c:pt idx="391">
                  <c:v>25.333333333333332</c:v>
                </c:pt>
                <c:pt idx="392">
                  <c:v>118.125</c:v>
                </c:pt>
                <c:pt idx="393">
                  <c:v>36.470588235294116</c:v>
                </c:pt>
                <c:pt idx="394">
                  <c:v>57.5</c:v>
                </c:pt>
                <c:pt idx="395">
                  <c:v>76.25</c:v>
                </c:pt>
                <c:pt idx="396">
                  <c:v>24.444444444444443</c:v>
                </c:pt>
                <c:pt idx="397">
                  <c:v>105.9375</c:v>
                </c:pt>
                <c:pt idx="398">
                  <c:v>49.0625</c:v>
                </c:pt>
                <c:pt idx="399">
                  <c:v>8.4615384615384617</c:v>
                </c:pt>
                <c:pt idx="400">
                  <c:v>20.9375</c:v>
                </c:pt>
                <c:pt idx="401">
                  <c:v>41.666666666666664</c:v>
                </c:pt>
                <c:pt idx="402">
                  <c:v>50.625</c:v>
                </c:pt>
                <c:pt idx="403">
                  <c:v>65.75</c:v>
                </c:pt>
                <c:pt idx="404">
                  <c:v>96.5625</c:v>
                </c:pt>
                <c:pt idx="405">
                  <c:v>57.272727272727273</c:v>
                </c:pt>
                <c:pt idx="406">
                  <c:v>95.555555555555557</c:v>
                </c:pt>
                <c:pt idx="407">
                  <c:v>46.875</c:v>
                </c:pt>
                <c:pt idx="408">
                  <c:v>102.5</c:v>
                </c:pt>
                <c:pt idx="409">
                  <c:v>9</c:v>
                </c:pt>
                <c:pt idx="410">
                  <c:v>61.25</c:v>
                </c:pt>
                <c:pt idx="411">
                  <c:v>66.476190476190482</c:v>
                </c:pt>
                <c:pt idx="412">
                  <c:v>60.714285714285715</c:v>
                </c:pt>
                <c:pt idx="413">
                  <c:v>50.06666666666667</c:v>
                </c:pt>
                <c:pt idx="414">
                  <c:v>35.526315789473685</c:v>
                </c:pt>
                <c:pt idx="415">
                  <c:v>27.1875</c:v>
                </c:pt>
                <c:pt idx="416">
                  <c:v>85.625</c:v>
                </c:pt>
                <c:pt idx="417">
                  <c:v>67.5</c:v>
                </c:pt>
                <c:pt idx="418">
                  <c:v>151.66666666666666</c:v>
                </c:pt>
                <c:pt idx="419">
                  <c:v>43.571428571428569</c:v>
                </c:pt>
                <c:pt idx="420">
                  <c:v>178.63636363636363</c:v>
                </c:pt>
                <c:pt idx="421">
                  <c:v>220.66666666666666</c:v>
                </c:pt>
                <c:pt idx="422">
                  <c:v>107.5</c:v>
                </c:pt>
                <c:pt idx="423">
                  <c:v>116.25</c:v>
                </c:pt>
                <c:pt idx="424">
                  <c:v>121.33333333333333</c:v>
                </c:pt>
                <c:pt idx="425">
                  <c:v>161.66666666666666</c:v>
                </c:pt>
                <c:pt idx="426">
                  <c:v>35.416666666666664</c:v>
                </c:pt>
                <c:pt idx="427">
                  <c:v>95</c:v>
                </c:pt>
                <c:pt idx="428">
                  <c:v>43.928571428571431</c:v>
                </c:pt>
                <c:pt idx="429">
                  <c:v>60.533333333333331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42-4D86-B894-552BD504D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25072"/>
        <c:axId val="491295600"/>
      </c:scatterChart>
      <c:valAx>
        <c:axId val="49122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295600"/>
        <c:crosses val="autoZero"/>
        <c:crossBetween val="midCat"/>
      </c:valAx>
      <c:valAx>
        <c:axId val="49129560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mean copepods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122507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RDM'!$AX$2:$AX$431</c:f>
              <c:numCache>
                <c:formatCode>#,##0</c:formatCode>
                <c:ptCount val="430"/>
                <c:pt idx="0">
                  <c:v>345</c:v>
                </c:pt>
                <c:pt idx="1">
                  <c:v>325</c:v>
                </c:pt>
                <c:pt idx="2">
                  <c:v>215</c:v>
                </c:pt>
                <c:pt idx="3">
                  <c:v>715</c:v>
                </c:pt>
                <c:pt idx="4">
                  <c:v>160</c:v>
                </c:pt>
                <c:pt idx="5">
                  <c:v>285</c:v>
                </c:pt>
                <c:pt idx="6">
                  <c:v>140</c:v>
                </c:pt>
                <c:pt idx="7">
                  <c:v>70</c:v>
                </c:pt>
                <c:pt idx="8">
                  <c:v>410</c:v>
                </c:pt>
                <c:pt idx="9">
                  <c:v>270</c:v>
                </c:pt>
                <c:pt idx="10">
                  <c:v>285</c:v>
                </c:pt>
                <c:pt idx="11">
                  <c:v>140</c:v>
                </c:pt>
                <c:pt idx="12">
                  <c:v>260</c:v>
                </c:pt>
                <c:pt idx="13">
                  <c:v>150</c:v>
                </c:pt>
                <c:pt idx="14">
                  <c:v>210</c:v>
                </c:pt>
                <c:pt idx="15">
                  <c:v>340</c:v>
                </c:pt>
                <c:pt idx="16">
                  <c:v>385</c:v>
                </c:pt>
                <c:pt idx="17">
                  <c:v>100</c:v>
                </c:pt>
                <c:pt idx="18">
                  <c:v>125</c:v>
                </c:pt>
                <c:pt idx="19">
                  <c:v>1870</c:v>
                </c:pt>
                <c:pt idx="20">
                  <c:v>640</c:v>
                </c:pt>
                <c:pt idx="21">
                  <c:v>45</c:v>
                </c:pt>
                <c:pt idx="22">
                  <c:v>600</c:v>
                </c:pt>
                <c:pt idx="23">
                  <c:v>579</c:v>
                </c:pt>
                <c:pt idx="24">
                  <c:v>80</c:v>
                </c:pt>
                <c:pt idx="25">
                  <c:v>440</c:v>
                </c:pt>
                <c:pt idx="26">
                  <c:v>295</c:v>
                </c:pt>
                <c:pt idx="27">
                  <c:v>160</c:v>
                </c:pt>
                <c:pt idx="28">
                  <c:v>80</c:v>
                </c:pt>
                <c:pt idx="29">
                  <c:v>625</c:v>
                </c:pt>
                <c:pt idx="30">
                  <c:v>145</c:v>
                </c:pt>
                <c:pt idx="31">
                  <c:v>60</c:v>
                </c:pt>
                <c:pt idx="32">
                  <c:v>715</c:v>
                </c:pt>
                <c:pt idx="33">
                  <c:v>740</c:v>
                </c:pt>
                <c:pt idx="34">
                  <c:v>190</c:v>
                </c:pt>
                <c:pt idx="35">
                  <c:v>110</c:v>
                </c:pt>
                <c:pt idx="36">
                  <c:v>700</c:v>
                </c:pt>
                <c:pt idx="37">
                  <c:v>360</c:v>
                </c:pt>
                <c:pt idx="38">
                  <c:v>210</c:v>
                </c:pt>
                <c:pt idx="39">
                  <c:v>125</c:v>
                </c:pt>
                <c:pt idx="40">
                  <c:v>160</c:v>
                </c:pt>
                <c:pt idx="41">
                  <c:v>145</c:v>
                </c:pt>
                <c:pt idx="42">
                  <c:v>170</c:v>
                </c:pt>
                <c:pt idx="43">
                  <c:v>200</c:v>
                </c:pt>
                <c:pt idx="44">
                  <c:v>70</c:v>
                </c:pt>
                <c:pt idx="45">
                  <c:v>580</c:v>
                </c:pt>
                <c:pt idx="46">
                  <c:v>20</c:v>
                </c:pt>
                <c:pt idx="47">
                  <c:v>160</c:v>
                </c:pt>
                <c:pt idx="48">
                  <c:v>875</c:v>
                </c:pt>
                <c:pt idx="49">
                  <c:v>540</c:v>
                </c:pt>
                <c:pt idx="50">
                  <c:v>810</c:v>
                </c:pt>
                <c:pt idx="51">
                  <c:v>195</c:v>
                </c:pt>
                <c:pt idx="52">
                  <c:v>355</c:v>
                </c:pt>
                <c:pt idx="53">
                  <c:v>130</c:v>
                </c:pt>
                <c:pt idx="54">
                  <c:v>215</c:v>
                </c:pt>
                <c:pt idx="55">
                  <c:v>1005</c:v>
                </c:pt>
                <c:pt idx="56">
                  <c:v>110</c:v>
                </c:pt>
                <c:pt idx="57">
                  <c:v>840</c:v>
                </c:pt>
                <c:pt idx="58">
                  <c:v>170</c:v>
                </c:pt>
                <c:pt idx="59">
                  <c:v>280</c:v>
                </c:pt>
                <c:pt idx="60">
                  <c:v>20</c:v>
                </c:pt>
                <c:pt idx="61">
                  <c:v>100</c:v>
                </c:pt>
                <c:pt idx="62">
                  <c:v>205</c:v>
                </c:pt>
                <c:pt idx="63">
                  <c:v>335</c:v>
                </c:pt>
                <c:pt idx="64">
                  <c:v>105</c:v>
                </c:pt>
                <c:pt idx="65">
                  <c:v>130</c:v>
                </c:pt>
                <c:pt idx="66">
                  <c:v>85</c:v>
                </c:pt>
                <c:pt idx="67">
                  <c:v>30</c:v>
                </c:pt>
                <c:pt idx="68">
                  <c:v>85</c:v>
                </c:pt>
                <c:pt idx="69">
                  <c:v>825</c:v>
                </c:pt>
                <c:pt idx="70">
                  <c:v>340</c:v>
                </c:pt>
                <c:pt idx="71">
                  <c:v>60</c:v>
                </c:pt>
                <c:pt idx="72">
                  <c:v>5035</c:v>
                </c:pt>
                <c:pt idx="73">
                  <c:v>325</c:v>
                </c:pt>
                <c:pt idx="74">
                  <c:v>125</c:v>
                </c:pt>
                <c:pt idx="75">
                  <c:v>165</c:v>
                </c:pt>
                <c:pt idx="76">
                  <c:v>200</c:v>
                </c:pt>
                <c:pt idx="77">
                  <c:v>120</c:v>
                </c:pt>
                <c:pt idx="78">
                  <c:v>270</c:v>
                </c:pt>
                <c:pt idx="79">
                  <c:v>2225</c:v>
                </c:pt>
                <c:pt idx="80">
                  <c:v>155</c:v>
                </c:pt>
                <c:pt idx="81">
                  <c:v>665</c:v>
                </c:pt>
                <c:pt idx="82">
                  <c:v>580</c:v>
                </c:pt>
                <c:pt idx="83">
                  <c:v>425</c:v>
                </c:pt>
                <c:pt idx="84">
                  <c:v>315</c:v>
                </c:pt>
                <c:pt idx="85">
                  <c:v>105</c:v>
                </c:pt>
                <c:pt idx="86">
                  <c:v>1140</c:v>
                </c:pt>
                <c:pt idx="87">
                  <c:v>1005</c:v>
                </c:pt>
                <c:pt idx="88">
                  <c:v>245</c:v>
                </c:pt>
                <c:pt idx="89">
                  <c:v>370</c:v>
                </c:pt>
                <c:pt idx="90">
                  <c:v>830</c:v>
                </c:pt>
                <c:pt idx="91">
                  <c:v>180</c:v>
                </c:pt>
                <c:pt idx="92">
                  <c:v>130</c:v>
                </c:pt>
                <c:pt idx="93">
                  <c:v>70</c:v>
                </c:pt>
                <c:pt idx="94">
                  <c:v>420</c:v>
                </c:pt>
                <c:pt idx="95">
                  <c:v>120</c:v>
                </c:pt>
                <c:pt idx="96">
                  <c:v>220</c:v>
                </c:pt>
                <c:pt idx="97">
                  <c:v>90</c:v>
                </c:pt>
                <c:pt idx="98">
                  <c:v>95</c:v>
                </c:pt>
                <c:pt idx="99">
                  <c:v>360</c:v>
                </c:pt>
                <c:pt idx="100">
                  <c:v>420</c:v>
                </c:pt>
                <c:pt idx="101">
                  <c:v>145</c:v>
                </c:pt>
                <c:pt idx="102">
                  <c:v>375</c:v>
                </c:pt>
                <c:pt idx="103">
                  <c:v>145</c:v>
                </c:pt>
                <c:pt idx="104">
                  <c:v>130</c:v>
                </c:pt>
                <c:pt idx="105">
                  <c:v>185</c:v>
                </c:pt>
                <c:pt idx="106">
                  <c:v>380</c:v>
                </c:pt>
                <c:pt idx="107">
                  <c:v>2600</c:v>
                </c:pt>
                <c:pt idx="108">
                  <c:v>175</c:v>
                </c:pt>
                <c:pt idx="109">
                  <c:v>885</c:v>
                </c:pt>
                <c:pt idx="110">
                  <c:v>140</c:v>
                </c:pt>
                <c:pt idx="111">
                  <c:v>630</c:v>
                </c:pt>
                <c:pt idx="112">
                  <c:v>260</c:v>
                </c:pt>
                <c:pt idx="113">
                  <c:v>280</c:v>
                </c:pt>
                <c:pt idx="114">
                  <c:v>285</c:v>
                </c:pt>
                <c:pt idx="115">
                  <c:v>455</c:v>
                </c:pt>
                <c:pt idx="116">
                  <c:v>440</c:v>
                </c:pt>
                <c:pt idx="117">
                  <c:v>620</c:v>
                </c:pt>
                <c:pt idx="118">
                  <c:v>160</c:v>
                </c:pt>
                <c:pt idx="119">
                  <c:v>370</c:v>
                </c:pt>
                <c:pt idx="120">
                  <c:v>600</c:v>
                </c:pt>
                <c:pt idx="121">
                  <c:v>170</c:v>
                </c:pt>
                <c:pt idx="122">
                  <c:v>470</c:v>
                </c:pt>
                <c:pt idx="123">
                  <c:v>190</c:v>
                </c:pt>
                <c:pt idx="124">
                  <c:v>185</c:v>
                </c:pt>
                <c:pt idx="125">
                  <c:v>590</c:v>
                </c:pt>
                <c:pt idx="126">
                  <c:v>530</c:v>
                </c:pt>
                <c:pt idx="127">
                  <c:v>480</c:v>
                </c:pt>
                <c:pt idx="128">
                  <c:v>620</c:v>
                </c:pt>
                <c:pt idx="129">
                  <c:v>215</c:v>
                </c:pt>
                <c:pt idx="130">
                  <c:v>255</c:v>
                </c:pt>
                <c:pt idx="131">
                  <c:v>320</c:v>
                </c:pt>
                <c:pt idx="132">
                  <c:v>220</c:v>
                </c:pt>
                <c:pt idx="133">
                  <c:v>140</c:v>
                </c:pt>
                <c:pt idx="134">
                  <c:v>60</c:v>
                </c:pt>
                <c:pt idx="135">
                  <c:v>115</c:v>
                </c:pt>
                <c:pt idx="136">
                  <c:v>65</c:v>
                </c:pt>
                <c:pt idx="137">
                  <c:v>1275</c:v>
                </c:pt>
                <c:pt idx="138">
                  <c:v>315</c:v>
                </c:pt>
                <c:pt idx="139">
                  <c:v>905</c:v>
                </c:pt>
                <c:pt idx="140">
                  <c:v>30</c:v>
                </c:pt>
                <c:pt idx="141">
                  <c:v>615</c:v>
                </c:pt>
                <c:pt idx="142">
                  <c:v>1250</c:v>
                </c:pt>
                <c:pt idx="143">
                  <c:v>265</c:v>
                </c:pt>
                <c:pt idx="144">
                  <c:v>335</c:v>
                </c:pt>
                <c:pt idx="145">
                  <c:v>740</c:v>
                </c:pt>
                <c:pt idx="146">
                  <c:v>710</c:v>
                </c:pt>
                <c:pt idx="147">
                  <c:v>280</c:v>
                </c:pt>
                <c:pt idx="148">
                  <c:v>155</c:v>
                </c:pt>
                <c:pt idx="149">
                  <c:v>155</c:v>
                </c:pt>
                <c:pt idx="150">
                  <c:v>225</c:v>
                </c:pt>
                <c:pt idx="151">
                  <c:v>100</c:v>
                </c:pt>
                <c:pt idx="152">
                  <c:v>135</c:v>
                </c:pt>
                <c:pt idx="153">
                  <c:v>150</c:v>
                </c:pt>
                <c:pt idx="154">
                  <c:v>480</c:v>
                </c:pt>
                <c:pt idx="155">
                  <c:v>365</c:v>
                </c:pt>
                <c:pt idx="156">
                  <c:v>505</c:v>
                </c:pt>
                <c:pt idx="157">
                  <c:v>430</c:v>
                </c:pt>
                <c:pt idx="158">
                  <c:v>65</c:v>
                </c:pt>
                <c:pt idx="159">
                  <c:v>415</c:v>
                </c:pt>
                <c:pt idx="160">
                  <c:v>80</c:v>
                </c:pt>
                <c:pt idx="161">
                  <c:v>105</c:v>
                </c:pt>
                <c:pt idx="162">
                  <c:v>210</c:v>
                </c:pt>
                <c:pt idx="163">
                  <c:v>90</c:v>
                </c:pt>
                <c:pt idx="164">
                  <c:v>20</c:v>
                </c:pt>
                <c:pt idx="165">
                  <c:v>1760</c:v>
                </c:pt>
                <c:pt idx="166">
                  <c:v>165</c:v>
                </c:pt>
                <c:pt idx="167">
                  <c:v>65</c:v>
                </c:pt>
                <c:pt idx="168">
                  <c:v>700</c:v>
                </c:pt>
                <c:pt idx="169">
                  <c:v>90</c:v>
                </c:pt>
                <c:pt idx="170">
                  <c:v>205</c:v>
                </c:pt>
                <c:pt idx="171">
                  <c:v>205</c:v>
                </c:pt>
                <c:pt idx="172">
                  <c:v>480</c:v>
                </c:pt>
                <c:pt idx="173">
                  <c:v>355</c:v>
                </c:pt>
                <c:pt idx="174">
                  <c:v>260</c:v>
                </c:pt>
                <c:pt idx="175">
                  <c:v>215</c:v>
                </c:pt>
                <c:pt idx="176">
                  <c:v>1320</c:v>
                </c:pt>
                <c:pt idx="177">
                  <c:v>220</c:v>
                </c:pt>
                <c:pt idx="178">
                  <c:v>170</c:v>
                </c:pt>
                <c:pt idx="179">
                  <c:v>75</c:v>
                </c:pt>
                <c:pt idx="180">
                  <c:v>80</c:v>
                </c:pt>
                <c:pt idx="181">
                  <c:v>480</c:v>
                </c:pt>
                <c:pt idx="182">
                  <c:v>200</c:v>
                </c:pt>
                <c:pt idx="183">
                  <c:v>240</c:v>
                </c:pt>
                <c:pt idx="184">
                  <c:v>215</c:v>
                </c:pt>
                <c:pt idx="185">
                  <c:v>325</c:v>
                </c:pt>
                <c:pt idx="186">
                  <c:v>200</c:v>
                </c:pt>
                <c:pt idx="187">
                  <c:v>465</c:v>
                </c:pt>
                <c:pt idx="188">
                  <c:v>90</c:v>
                </c:pt>
                <c:pt idx="189">
                  <c:v>130</c:v>
                </c:pt>
                <c:pt idx="190">
                  <c:v>1000</c:v>
                </c:pt>
                <c:pt idx="191">
                  <c:v>100</c:v>
                </c:pt>
                <c:pt idx="192">
                  <c:v>100</c:v>
                </c:pt>
                <c:pt idx="193">
                  <c:v>90</c:v>
                </c:pt>
                <c:pt idx="194">
                  <c:v>105</c:v>
                </c:pt>
                <c:pt idx="195">
                  <c:v>360</c:v>
                </c:pt>
                <c:pt idx="196">
                  <c:v>35</c:v>
                </c:pt>
                <c:pt idx="197">
                  <c:v>130</c:v>
                </c:pt>
                <c:pt idx="198">
                  <c:v>90</c:v>
                </c:pt>
                <c:pt idx="199">
                  <c:v>110</c:v>
                </c:pt>
                <c:pt idx="200">
                  <c:v>300</c:v>
                </c:pt>
                <c:pt idx="201">
                  <c:v>415</c:v>
                </c:pt>
                <c:pt idx="202">
                  <c:v>515</c:v>
                </c:pt>
                <c:pt idx="203">
                  <c:v>35</c:v>
                </c:pt>
                <c:pt idx="204">
                  <c:v>120</c:v>
                </c:pt>
                <c:pt idx="205">
                  <c:v>200</c:v>
                </c:pt>
                <c:pt idx="206">
                  <c:v>265</c:v>
                </c:pt>
                <c:pt idx="207">
                  <c:v>460</c:v>
                </c:pt>
                <c:pt idx="208">
                  <c:v>130</c:v>
                </c:pt>
                <c:pt idx="209">
                  <c:v>225</c:v>
                </c:pt>
                <c:pt idx="210">
                  <c:v>385</c:v>
                </c:pt>
                <c:pt idx="211">
                  <c:v>75</c:v>
                </c:pt>
                <c:pt idx="212">
                  <c:v>1260</c:v>
                </c:pt>
                <c:pt idx="213">
                  <c:v>160</c:v>
                </c:pt>
                <c:pt idx="214">
                  <c:v>140</c:v>
                </c:pt>
                <c:pt idx="215">
                  <c:v>440</c:v>
                </c:pt>
                <c:pt idx="216">
                  <c:v>1575</c:v>
                </c:pt>
                <c:pt idx="217">
                  <c:v>1200</c:v>
                </c:pt>
                <c:pt idx="218">
                  <c:v>255</c:v>
                </c:pt>
                <c:pt idx="219">
                  <c:v>30</c:v>
                </c:pt>
                <c:pt idx="220">
                  <c:v>275</c:v>
                </c:pt>
                <c:pt idx="221">
                  <c:v>90</c:v>
                </c:pt>
                <c:pt idx="222">
                  <c:v>850</c:v>
                </c:pt>
                <c:pt idx="223">
                  <c:v>1250</c:v>
                </c:pt>
                <c:pt idx="224">
                  <c:v>190</c:v>
                </c:pt>
                <c:pt idx="225">
                  <c:v>125</c:v>
                </c:pt>
                <c:pt idx="226">
                  <c:v>430</c:v>
                </c:pt>
                <c:pt idx="227">
                  <c:v>35</c:v>
                </c:pt>
                <c:pt idx="228">
                  <c:v>125</c:v>
                </c:pt>
                <c:pt idx="229">
                  <c:v>80</c:v>
                </c:pt>
                <c:pt idx="230">
                  <c:v>185</c:v>
                </c:pt>
                <c:pt idx="231">
                  <c:v>160</c:v>
                </c:pt>
                <c:pt idx="232">
                  <c:v>395</c:v>
                </c:pt>
                <c:pt idx="233">
                  <c:v>220</c:v>
                </c:pt>
                <c:pt idx="234">
                  <c:v>335</c:v>
                </c:pt>
                <c:pt idx="235">
                  <c:v>400</c:v>
                </c:pt>
                <c:pt idx="236">
                  <c:v>65</c:v>
                </c:pt>
                <c:pt idx="237">
                  <c:v>150</c:v>
                </c:pt>
                <c:pt idx="238">
                  <c:v>255</c:v>
                </c:pt>
                <c:pt idx="239">
                  <c:v>320</c:v>
                </c:pt>
                <c:pt idx="240">
                  <c:v>55</c:v>
                </c:pt>
                <c:pt idx="241">
                  <c:v>190</c:v>
                </c:pt>
                <c:pt idx="242">
                  <c:v>130</c:v>
                </c:pt>
                <c:pt idx="243">
                  <c:v>345</c:v>
                </c:pt>
                <c:pt idx="244">
                  <c:v>785</c:v>
                </c:pt>
                <c:pt idx="245">
                  <c:v>720</c:v>
                </c:pt>
                <c:pt idx="246">
                  <c:v>480</c:v>
                </c:pt>
                <c:pt idx="247">
                  <c:v>215</c:v>
                </c:pt>
                <c:pt idx="248">
                  <c:v>510</c:v>
                </c:pt>
                <c:pt idx="249">
                  <c:v>390</c:v>
                </c:pt>
                <c:pt idx="250">
                  <c:v>120</c:v>
                </c:pt>
                <c:pt idx="251">
                  <c:v>40</c:v>
                </c:pt>
                <c:pt idx="252">
                  <c:v>640</c:v>
                </c:pt>
                <c:pt idx="253">
                  <c:v>200</c:v>
                </c:pt>
                <c:pt idx="254">
                  <c:v>420</c:v>
                </c:pt>
                <c:pt idx="255">
                  <c:v>430</c:v>
                </c:pt>
                <c:pt idx="256">
                  <c:v>120</c:v>
                </c:pt>
                <c:pt idx="257">
                  <c:v>225</c:v>
                </c:pt>
                <c:pt idx="258">
                  <c:v>190</c:v>
                </c:pt>
                <c:pt idx="259">
                  <c:v>600</c:v>
                </c:pt>
                <c:pt idx="260">
                  <c:v>510</c:v>
                </c:pt>
                <c:pt idx="261">
                  <c:v>540</c:v>
                </c:pt>
                <c:pt idx="262">
                  <c:v>1705</c:v>
                </c:pt>
                <c:pt idx="263">
                  <c:v>110</c:v>
                </c:pt>
                <c:pt idx="264">
                  <c:v>805</c:v>
                </c:pt>
                <c:pt idx="265">
                  <c:v>90</c:v>
                </c:pt>
                <c:pt idx="266">
                  <c:v>225</c:v>
                </c:pt>
                <c:pt idx="267">
                  <c:v>80</c:v>
                </c:pt>
                <c:pt idx="268">
                  <c:v>605</c:v>
                </c:pt>
                <c:pt idx="269">
                  <c:v>210</c:v>
                </c:pt>
                <c:pt idx="270">
                  <c:v>300</c:v>
                </c:pt>
                <c:pt idx="271">
                  <c:v>150</c:v>
                </c:pt>
                <c:pt idx="272">
                  <c:v>960</c:v>
                </c:pt>
                <c:pt idx="273">
                  <c:v>625</c:v>
                </c:pt>
                <c:pt idx="274">
                  <c:v>265</c:v>
                </c:pt>
                <c:pt idx="275">
                  <c:v>250</c:v>
                </c:pt>
                <c:pt idx="276">
                  <c:v>940</c:v>
                </c:pt>
                <c:pt idx="277">
                  <c:v>220</c:v>
                </c:pt>
                <c:pt idx="278">
                  <c:v>990</c:v>
                </c:pt>
                <c:pt idx="279">
                  <c:v>420</c:v>
                </c:pt>
                <c:pt idx="280">
                  <c:v>900</c:v>
                </c:pt>
                <c:pt idx="281">
                  <c:v>475</c:v>
                </c:pt>
                <c:pt idx="282">
                  <c:v>255</c:v>
                </c:pt>
                <c:pt idx="283">
                  <c:v>410</c:v>
                </c:pt>
                <c:pt idx="284">
                  <c:v>405</c:v>
                </c:pt>
                <c:pt idx="285">
                  <c:v>480</c:v>
                </c:pt>
                <c:pt idx="286">
                  <c:v>55</c:v>
                </c:pt>
                <c:pt idx="287">
                  <c:v>30</c:v>
                </c:pt>
                <c:pt idx="288">
                  <c:v>660</c:v>
                </c:pt>
                <c:pt idx="289">
                  <c:v>195</c:v>
                </c:pt>
                <c:pt idx="290">
                  <c:v>300</c:v>
                </c:pt>
                <c:pt idx="291">
                  <c:v>70</c:v>
                </c:pt>
                <c:pt idx="292">
                  <c:v>95</c:v>
                </c:pt>
                <c:pt idx="293">
                  <c:v>145</c:v>
                </c:pt>
                <c:pt idx="294">
                  <c:v>530</c:v>
                </c:pt>
                <c:pt idx="295">
                  <c:v>325</c:v>
                </c:pt>
                <c:pt idx="296">
                  <c:v>250</c:v>
                </c:pt>
                <c:pt idx="297">
                  <c:v>355</c:v>
                </c:pt>
                <c:pt idx="298">
                  <c:v>700</c:v>
                </c:pt>
                <c:pt idx="299">
                  <c:v>720</c:v>
                </c:pt>
                <c:pt idx="300">
                  <c:v>160</c:v>
                </c:pt>
                <c:pt idx="301">
                  <c:v>165</c:v>
                </c:pt>
                <c:pt idx="302">
                  <c:v>185</c:v>
                </c:pt>
                <c:pt idx="303">
                  <c:v>370</c:v>
                </c:pt>
                <c:pt idx="304">
                  <c:v>220</c:v>
                </c:pt>
                <c:pt idx="305">
                  <c:v>240</c:v>
                </c:pt>
                <c:pt idx="306">
                  <c:v>60</c:v>
                </c:pt>
                <c:pt idx="307">
                  <c:v>50</c:v>
                </c:pt>
                <c:pt idx="308">
                  <c:v>80</c:v>
                </c:pt>
                <c:pt idx="309">
                  <c:v>115</c:v>
                </c:pt>
                <c:pt idx="310">
                  <c:v>15</c:v>
                </c:pt>
                <c:pt idx="311">
                  <c:v>395</c:v>
                </c:pt>
                <c:pt idx="312">
                  <c:v>50</c:v>
                </c:pt>
                <c:pt idx="313">
                  <c:v>85</c:v>
                </c:pt>
                <c:pt idx="314">
                  <c:v>0</c:v>
                </c:pt>
                <c:pt idx="315">
                  <c:v>15</c:v>
                </c:pt>
                <c:pt idx="316">
                  <c:v>140</c:v>
                </c:pt>
                <c:pt idx="317">
                  <c:v>235</c:v>
                </c:pt>
                <c:pt idx="318">
                  <c:v>205</c:v>
                </c:pt>
                <c:pt idx="319">
                  <c:v>895</c:v>
                </c:pt>
                <c:pt idx="320">
                  <c:v>200</c:v>
                </c:pt>
                <c:pt idx="321">
                  <c:v>190</c:v>
                </c:pt>
                <c:pt idx="322">
                  <c:v>40</c:v>
                </c:pt>
                <c:pt idx="323">
                  <c:v>125</c:v>
                </c:pt>
                <c:pt idx="324">
                  <c:v>65</c:v>
                </c:pt>
                <c:pt idx="325">
                  <c:v>285</c:v>
                </c:pt>
                <c:pt idx="326">
                  <c:v>175</c:v>
                </c:pt>
                <c:pt idx="327">
                  <c:v>285</c:v>
                </c:pt>
                <c:pt idx="328">
                  <c:v>350</c:v>
                </c:pt>
                <c:pt idx="329">
                  <c:v>135</c:v>
                </c:pt>
                <c:pt idx="330">
                  <c:v>270</c:v>
                </c:pt>
                <c:pt idx="331">
                  <c:v>80</c:v>
                </c:pt>
                <c:pt idx="332">
                  <c:v>190</c:v>
                </c:pt>
                <c:pt idx="333">
                  <c:v>190</c:v>
                </c:pt>
                <c:pt idx="334">
                  <c:v>95</c:v>
                </c:pt>
                <c:pt idx="335">
                  <c:v>65</c:v>
                </c:pt>
                <c:pt idx="336">
                  <c:v>320</c:v>
                </c:pt>
                <c:pt idx="337">
                  <c:v>60</c:v>
                </c:pt>
                <c:pt idx="338">
                  <c:v>200</c:v>
                </c:pt>
                <c:pt idx="339">
                  <c:v>65</c:v>
                </c:pt>
                <c:pt idx="340">
                  <c:v>110</c:v>
                </c:pt>
                <c:pt idx="341">
                  <c:v>145</c:v>
                </c:pt>
                <c:pt idx="342">
                  <c:v>260</c:v>
                </c:pt>
                <c:pt idx="343">
                  <c:v>225</c:v>
                </c:pt>
                <c:pt idx="344">
                  <c:v>620</c:v>
                </c:pt>
                <c:pt idx="345">
                  <c:v>225</c:v>
                </c:pt>
                <c:pt idx="346">
                  <c:v>160</c:v>
                </c:pt>
                <c:pt idx="347">
                  <c:v>205</c:v>
                </c:pt>
                <c:pt idx="348">
                  <c:v>170</c:v>
                </c:pt>
                <c:pt idx="349">
                  <c:v>445</c:v>
                </c:pt>
                <c:pt idx="350">
                  <c:v>390</c:v>
                </c:pt>
                <c:pt idx="351">
                  <c:v>40</c:v>
                </c:pt>
                <c:pt idx="352">
                  <c:v>270</c:v>
                </c:pt>
                <c:pt idx="353">
                  <c:v>495</c:v>
                </c:pt>
                <c:pt idx="354">
                  <c:v>940</c:v>
                </c:pt>
                <c:pt idx="355">
                  <c:v>30</c:v>
                </c:pt>
                <c:pt idx="356">
                  <c:v>415</c:v>
                </c:pt>
                <c:pt idx="357">
                  <c:v>800</c:v>
                </c:pt>
                <c:pt idx="358">
                  <c:v>445</c:v>
                </c:pt>
                <c:pt idx="359">
                  <c:v>250</c:v>
                </c:pt>
                <c:pt idx="360">
                  <c:v>155</c:v>
                </c:pt>
                <c:pt idx="361">
                  <c:v>10</c:v>
                </c:pt>
                <c:pt idx="362">
                  <c:v>5</c:v>
                </c:pt>
                <c:pt idx="363">
                  <c:v>960</c:v>
                </c:pt>
                <c:pt idx="364">
                  <c:v>305</c:v>
                </c:pt>
                <c:pt idx="365">
                  <c:v>430</c:v>
                </c:pt>
                <c:pt idx="366">
                  <c:v>45</c:v>
                </c:pt>
                <c:pt idx="367">
                  <c:v>240</c:v>
                </c:pt>
                <c:pt idx="368">
                  <c:v>75</c:v>
                </c:pt>
                <c:pt idx="369">
                  <c:v>285</c:v>
                </c:pt>
                <c:pt idx="370">
                  <c:v>640</c:v>
                </c:pt>
                <c:pt idx="371">
                  <c:v>980</c:v>
                </c:pt>
                <c:pt idx="372">
                  <c:v>330</c:v>
                </c:pt>
                <c:pt idx="373">
                  <c:v>90</c:v>
                </c:pt>
                <c:pt idx="374">
                  <c:v>220</c:v>
                </c:pt>
                <c:pt idx="375">
                  <c:v>430</c:v>
                </c:pt>
                <c:pt idx="376">
                  <c:v>1240</c:v>
                </c:pt>
                <c:pt idx="377">
                  <c:v>340</c:v>
                </c:pt>
                <c:pt idx="378">
                  <c:v>130</c:v>
                </c:pt>
                <c:pt idx="379">
                  <c:v>45</c:v>
                </c:pt>
                <c:pt idx="380">
                  <c:v>125</c:v>
                </c:pt>
                <c:pt idx="381">
                  <c:v>235</c:v>
                </c:pt>
                <c:pt idx="382">
                  <c:v>140</c:v>
                </c:pt>
                <c:pt idx="383">
                  <c:v>140</c:v>
                </c:pt>
                <c:pt idx="384">
                  <c:v>445</c:v>
                </c:pt>
                <c:pt idx="385">
                  <c:v>320</c:v>
                </c:pt>
                <c:pt idx="386">
                  <c:v>365</c:v>
                </c:pt>
                <c:pt idx="387">
                  <c:v>650</c:v>
                </c:pt>
                <c:pt idx="388">
                  <c:v>185</c:v>
                </c:pt>
                <c:pt idx="389">
                  <c:v>425</c:v>
                </c:pt>
                <c:pt idx="390">
                  <c:v>285</c:v>
                </c:pt>
                <c:pt idx="391">
                  <c:v>110</c:v>
                </c:pt>
                <c:pt idx="392">
                  <c:v>655</c:v>
                </c:pt>
                <c:pt idx="393">
                  <c:v>120</c:v>
                </c:pt>
                <c:pt idx="394">
                  <c:v>190</c:v>
                </c:pt>
                <c:pt idx="395">
                  <c:v>195</c:v>
                </c:pt>
                <c:pt idx="396">
                  <c:v>85</c:v>
                </c:pt>
                <c:pt idx="397">
                  <c:v>1100</c:v>
                </c:pt>
                <c:pt idx="398">
                  <c:v>160</c:v>
                </c:pt>
                <c:pt idx="399">
                  <c:v>35</c:v>
                </c:pt>
                <c:pt idx="400">
                  <c:v>90</c:v>
                </c:pt>
                <c:pt idx="401">
                  <c:v>185</c:v>
                </c:pt>
                <c:pt idx="402">
                  <c:v>240</c:v>
                </c:pt>
                <c:pt idx="403">
                  <c:v>270</c:v>
                </c:pt>
                <c:pt idx="404">
                  <c:v>350</c:v>
                </c:pt>
                <c:pt idx="405">
                  <c:v>265</c:v>
                </c:pt>
                <c:pt idx="406">
                  <c:v>460</c:v>
                </c:pt>
                <c:pt idx="407">
                  <c:v>205</c:v>
                </c:pt>
                <c:pt idx="408">
                  <c:v>320</c:v>
                </c:pt>
                <c:pt idx="409">
                  <c:v>35</c:v>
                </c:pt>
                <c:pt idx="410">
                  <c:v>165</c:v>
                </c:pt>
                <c:pt idx="411">
                  <c:v>920</c:v>
                </c:pt>
                <c:pt idx="412">
                  <c:v>260</c:v>
                </c:pt>
                <c:pt idx="413">
                  <c:v>130</c:v>
                </c:pt>
                <c:pt idx="414">
                  <c:v>100</c:v>
                </c:pt>
                <c:pt idx="415">
                  <c:v>55</c:v>
                </c:pt>
                <c:pt idx="416">
                  <c:v>565</c:v>
                </c:pt>
                <c:pt idx="417">
                  <c:v>365</c:v>
                </c:pt>
                <c:pt idx="418">
                  <c:v>510</c:v>
                </c:pt>
                <c:pt idx="419">
                  <c:v>135</c:v>
                </c:pt>
                <c:pt idx="420">
                  <c:v>1505</c:v>
                </c:pt>
                <c:pt idx="421">
                  <c:v>2625</c:v>
                </c:pt>
                <c:pt idx="422">
                  <c:v>300</c:v>
                </c:pt>
                <c:pt idx="423">
                  <c:v>505</c:v>
                </c:pt>
                <c:pt idx="424">
                  <c:v>445</c:v>
                </c:pt>
                <c:pt idx="425">
                  <c:v>605</c:v>
                </c:pt>
                <c:pt idx="426">
                  <c:v>155</c:v>
                </c:pt>
                <c:pt idx="427">
                  <c:v>430</c:v>
                </c:pt>
                <c:pt idx="428">
                  <c:v>255</c:v>
                </c:pt>
                <c:pt idx="429">
                  <c:v>170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9F-4C4E-8462-3027F1204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96384"/>
        <c:axId val="491296776"/>
      </c:scatterChart>
      <c:valAx>
        <c:axId val="49129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91296776"/>
        <c:crosses val="autoZero"/>
        <c:crossBetween val="midCat"/>
      </c:valAx>
      <c:valAx>
        <c:axId val="49129677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max copepods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49129638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RDM'!$AT$2:$AT$431</c:f>
              <c:numCache>
                <c:formatCode>#,##0</c:formatCode>
                <c:ptCount val="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</c:v>
                </c:pt>
                <c:pt idx="65">
                  <c:v>0</c:v>
                </c:pt>
                <c:pt idx="66">
                  <c:v>0</c:v>
                </c:pt>
                <c:pt idx="67">
                  <c:v>5</c:v>
                </c:pt>
                <c:pt idx="68">
                  <c:v>0</c:v>
                </c:pt>
                <c:pt idx="69">
                  <c:v>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</c:v>
                </c:pt>
                <c:pt idx="80">
                  <c:v>0</c:v>
                </c:pt>
                <c:pt idx="81">
                  <c:v>15</c:v>
                </c:pt>
                <c:pt idx="82">
                  <c:v>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20</c:v>
                </c:pt>
                <c:pt idx="89">
                  <c:v>0</c:v>
                </c:pt>
                <c:pt idx="90">
                  <c:v>5</c:v>
                </c:pt>
                <c:pt idx="91">
                  <c:v>0</c:v>
                </c:pt>
                <c:pt idx="92">
                  <c:v>10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5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5</c:v>
                </c:pt>
                <c:pt idx="245">
                  <c:v>10</c:v>
                </c:pt>
                <c:pt idx="246">
                  <c:v>25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5</c:v>
                </c:pt>
                <c:pt idx="253">
                  <c:v>0</c:v>
                </c:pt>
                <c:pt idx="254">
                  <c:v>0</c:v>
                </c:pt>
                <c:pt idx="255">
                  <c:v>65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35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5</c:v>
                </c:pt>
                <c:pt idx="347">
                  <c:v>0</c:v>
                </c:pt>
                <c:pt idx="348">
                  <c:v>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</c:v>
                </c:pt>
                <c:pt idx="362">
                  <c:v>5</c:v>
                </c:pt>
                <c:pt idx="363">
                  <c:v>0</c:v>
                </c:pt>
                <c:pt idx="364">
                  <c:v>5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10</c:v>
                </c:pt>
                <c:pt idx="394">
                  <c:v>0</c:v>
                </c:pt>
                <c:pt idx="395">
                  <c:v>10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10</c:v>
                </c:pt>
                <c:pt idx="407">
                  <c:v>5</c:v>
                </c:pt>
                <c:pt idx="408">
                  <c:v>0</c:v>
                </c:pt>
                <c:pt idx="409">
                  <c:v>0</c:v>
                </c:pt>
                <c:pt idx="410">
                  <c:v>15</c:v>
                </c:pt>
                <c:pt idx="411">
                  <c:v>0</c:v>
                </c:pt>
                <c:pt idx="412">
                  <c:v>0</c:v>
                </c:pt>
                <c:pt idx="413">
                  <c:v>10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45</c:v>
                </c:pt>
                <c:pt idx="419">
                  <c:v>10</c:v>
                </c:pt>
                <c:pt idx="420">
                  <c:v>0</c:v>
                </c:pt>
                <c:pt idx="421">
                  <c:v>0</c:v>
                </c:pt>
                <c:pt idx="422">
                  <c:v>10</c:v>
                </c:pt>
                <c:pt idx="423">
                  <c:v>0</c:v>
                </c:pt>
                <c:pt idx="424">
                  <c:v>20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64-45E7-93B3-9766A26F6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24680"/>
        <c:axId val="491224288"/>
      </c:scatterChart>
      <c:valAx>
        <c:axId val="491224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224288"/>
        <c:crosses val="autoZero"/>
        <c:crossBetween val="midCat"/>
      </c:valAx>
      <c:valAx>
        <c:axId val="49122428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min copepods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122468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RDM'!$AS$2:$AS$431</c:f>
              <c:numCache>
                <c:formatCode>#,##0</c:formatCode>
                <c:ptCount val="430"/>
                <c:pt idx="0">
                  <c:v>1060</c:v>
                </c:pt>
                <c:pt idx="1">
                  <c:v>3045</c:v>
                </c:pt>
                <c:pt idx="2">
                  <c:v>1095</c:v>
                </c:pt>
                <c:pt idx="3">
                  <c:v>935</c:v>
                </c:pt>
                <c:pt idx="4">
                  <c:v>625</c:v>
                </c:pt>
                <c:pt idx="5">
                  <c:v>635</c:v>
                </c:pt>
                <c:pt idx="6">
                  <c:v>350</c:v>
                </c:pt>
                <c:pt idx="7">
                  <c:v>85</c:v>
                </c:pt>
                <c:pt idx="8">
                  <c:v>375</c:v>
                </c:pt>
                <c:pt idx="9">
                  <c:v>600</c:v>
                </c:pt>
                <c:pt idx="10">
                  <c:v>1595</c:v>
                </c:pt>
                <c:pt idx="11">
                  <c:v>705</c:v>
                </c:pt>
                <c:pt idx="12">
                  <c:v>345</c:v>
                </c:pt>
                <c:pt idx="13">
                  <c:v>95</c:v>
                </c:pt>
                <c:pt idx="14">
                  <c:v>705</c:v>
                </c:pt>
                <c:pt idx="15">
                  <c:v>330</c:v>
                </c:pt>
                <c:pt idx="16">
                  <c:v>270</c:v>
                </c:pt>
                <c:pt idx="17">
                  <c:v>285</c:v>
                </c:pt>
                <c:pt idx="18">
                  <c:v>170</c:v>
                </c:pt>
                <c:pt idx="19">
                  <c:v>1060</c:v>
                </c:pt>
                <c:pt idx="20">
                  <c:v>90</c:v>
                </c:pt>
                <c:pt idx="21">
                  <c:v>60</c:v>
                </c:pt>
                <c:pt idx="22">
                  <c:v>820</c:v>
                </c:pt>
                <c:pt idx="23">
                  <c:v>445</c:v>
                </c:pt>
                <c:pt idx="24">
                  <c:v>200</c:v>
                </c:pt>
                <c:pt idx="25">
                  <c:v>5950</c:v>
                </c:pt>
                <c:pt idx="26">
                  <c:v>450</c:v>
                </c:pt>
                <c:pt idx="27">
                  <c:v>40</c:v>
                </c:pt>
                <c:pt idx="28">
                  <c:v>10</c:v>
                </c:pt>
                <c:pt idx="29">
                  <c:v>335</c:v>
                </c:pt>
                <c:pt idx="30">
                  <c:v>340</c:v>
                </c:pt>
                <c:pt idx="31">
                  <c:v>2105</c:v>
                </c:pt>
                <c:pt idx="32">
                  <c:v>115</c:v>
                </c:pt>
                <c:pt idx="33">
                  <c:v>335</c:v>
                </c:pt>
                <c:pt idx="34">
                  <c:v>120</c:v>
                </c:pt>
                <c:pt idx="35">
                  <c:v>1505</c:v>
                </c:pt>
                <c:pt idx="36">
                  <c:v>470</c:v>
                </c:pt>
                <c:pt idx="37">
                  <c:v>300</c:v>
                </c:pt>
                <c:pt idx="38">
                  <c:v>855</c:v>
                </c:pt>
                <c:pt idx="39">
                  <c:v>755</c:v>
                </c:pt>
                <c:pt idx="40">
                  <c:v>115</c:v>
                </c:pt>
                <c:pt idx="41">
                  <c:v>190</c:v>
                </c:pt>
                <c:pt idx="42">
                  <c:v>3135</c:v>
                </c:pt>
                <c:pt idx="43">
                  <c:v>200</c:v>
                </c:pt>
                <c:pt idx="44">
                  <c:v>205</c:v>
                </c:pt>
                <c:pt idx="45">
                  <c:v>75</c:v>
                </c:pt>
                <c:pt idx="46">
                  <c:v>4300</c:v>
                </c:pt>
                <c:pt idx="47">
                  <c:v>530</c:v>
                </c:pt>
                <c:pt idx="48">
                  <c:v>175</c:v>
                </c:pt>
                <c:pt idx="49">
                  <c:v>930</c:v>
                </c:pt>
                <c:pt idx="50">
                  <c:v>130</c:v>
                </c:pt>
                <c:pt idx="51">
                  <c:v>1315</c:v>
                </c:pt>
                <c:pt idx="52">
                  <c:v>570</c:v>
                </c:pt>
                <c:pt idx="53">
                  <c:v>80</c:v>
                </c:pt>
                <c:pt idx="54">
                  <c:v>200</c:v>
                </c:pt>
                <c:pt idx="55">
                  <c:v>45</c:v>
                </c:pt>
                <c:pt idx="56">
                  <c:v>4395</c:v>
                </c:pt>
                <c:pt idx="57">
                  <c:v>230</c:v>
                </c:pt>
                <c:pt idx="58">
                  <c:v>105</c:v>
                </c:pt>
                <c:pt idx="59">
                  <c:v>155</c:v>
                </c:pt>
                <c:pt idx="60">
                  <c:v>175</c:v>
                </c:pt>
                <c:pt idx="61">
                  <c:v>85</c:v>
                </c:pt>
                <c:pt idx="62">
                  <c:v>2770</c:v>
                </c:pt>
                <c:pt idx="63">
                  <c:v>905</c:v>
                </c:pt>
                <c:pt idx="64">
                  <c:v>535</c:v>
                </c:pt>
                <c:pt idx="65">
                  <c:v>565</c:v>
                </c:pt>
                <c:pt idx="66">
                  <c:v>300</c:v>
                </c:pt>
                <c:pt idx="67">
                  <c:v>1605</c:v>
                </c:pt>
                <c:pt idx="68">
                  <c:v>30</c:v>
                </c:pt>
                <c:pt idx="69">
                  <c:v>2645</c:v>
                </c:pt>
                <c:pt idx="70">
                  <c:v>120</c:v>
                </c:pt>
                <c:pt idx="71">
                  <c:v>40</c:v>
                </c:pt>
                <c:pt idx="72">
                  <c:v>860</c:v>
                </c:pt>
                <c:pt idx="73">
                  <c:v>690</c:v>
                </c:pt>
                <c:pt idx="74">
                  <c:v>7825</c:v>
                </c:pt>
                <c:pt idx="75">
                  <c:v>30</c:v>
                </c:pt>
                <c:pt idx="76">
                  <c:v>260</c:v>
                </c:pt>
                <c:pt idx="77">
                  <c:v>395</c:v>
                </c:pt>
                <c:pt idx="78">
                  <c:v>375</c:v>
                </c:pt>
                <c:pt idx="79">
                  <c:v>3245</c:v>
                </c:pt>
                <c:pt idx="80">
                  <c:v>15</c:v>
                </c:pt>
                <c:pt idx="81">
                  <c:v>95</c:v>
                </c:pt>
                <c:pt idx="82">
                  <c:v>235</c:v>
                </c:pt>
                <c:pt idx="83">
                  <c:v>255</c:v>
                </c:pt>
                <c:pt idx="84">
                  <c:v>500</c:v>
                </c:pt>
                <c:pt idx="85">
                  <c:v>40</c:v>
                </c:pt>
                <c:pt idx="86">
                  <c:v>3295</c:v>
                </c:pt>
                <c:pt idx="87">
                  <c:v>375</c:v>
                </c:pt>
                <c:pt idx="88">
                  <c:v>2215</c:v>
                </c:pt>
                <c:pt idx="89">
                  <c:v>385</c:v>
                </c:pt>
                <c:pt idx="90">
                  <c:v>780</c:v>
                </c:pt>
                <c:pt idx="91">
                  <c:v>100</c:v>
                </c:pt>
                <c:pt idx="92">
                  <c:v>265</c:v>
                </c:pt>
                <c:pt idx="93">
                  <c:v>15</c:v>
                </c:pt>
                <c:pt idx="94">
                  <c:v>40</c:v>
                </c:pt>
                <c:pt idx="95">
                  <c:v>215</c:v>
                </c:pt>
                <c:pt idx="96">
                  <c:v>1250</c:v>
                </c:pt>
                <c:pt idx="97">
                  <c:v>135</c:v>
                </c:pt>
                <c:pt idx="98">
                  <c:v>250</c:v>
                </c:pt>
                <c:pt idx="99">
                  <c:v>435</c:v>
                </c:pt>
                <c:pt idx="100">
                  <c:v>495</c:v>
                </c:pt>
                <c:pt idx="101">
                  <c:v>90</c:v>
                </c:pt>
                <c:pt idx="102">
                  <c:v>470</c:v>
                </c:pt>
                <c:pt idx="103">
                  <c:v>30</c:v>
                </c:pt>
                <c:pt idx="104">
                  <c:v>315</c:v>
                </c:pt>
                <c:pt idx="105">
                  <c:v>1015</c:v>
                </c:pt>
                <c:pt idx="106">
                  <c:v>225</c:v>
                </c:pt>
                <c:pt idx="107">
                  <c:v>220</c:v>
                </c:pt>
                <c:pt idx="108">
                  <c:v>270</c:v>
                </c:pt>
                <c:pt idx="109">
                  <c:v>90</c:v>
                </c:pt>
                <c:pt idx="110">
                  <c:v>435</c:v>
                </c:pt>
                <c:pt idx="111">
                  <c:v>90</c:v>
                </c:pt>
                <c:pt idx="112">
                  <c:v>1735</c:v>
                </c:pt>
                <c:pt idx="113">
                  <c:v>1580</c:v>
                </c:pt>
                <c:pt idx="114">
                  <c:v>635</c:v>
                </c:pt>
                <c:pt idx="115">
                  <c:v>145</c:v>
                </c:pt>
                <c:pt idx="116">
                  <c:v>20</c:v>
                </c:pt>
                <c:pt idx="117">
                  <c:v>50</c:v>
                </c:pt>
                <c:pt idx="118">
                  <c:v>615</c:v>
                </c:pt>
                <c:pt idx="119">
                  <c:v>2680</c:v>
                </c:pt>
                <c:pt idx="120">
                  <c:v>300</c:v>
                </c:pt>
                <c:pt idx="121">
                  <c:v>1705</c:v>
                </c:pt>
                <c:pt idx="122">
                  <c:v>1350</c:v>
                </c:pt>
                <c:pt idx="123">
                  <c:v>230</c:v>
                </c:pt>
                <c:pt idx="124">
                  <c:v>2610</c:v>
                </c:pt>
                <c:pt idx="125">
                  <c:v>1360</c:v>
                </c:pt>
                <c:pt idx="126">
                  <c:v>2550</c:v>
                </c:pt>
                <c:pt idx="127">
                  <c:v>315</c:v>
                </c:pt>
                <c:pt idx="128">
                  <c:v>310</c:v>
                </c:pt>
                <c:pt idx="129">
                  <c:v>85</c:v>
                </c:pt>
                <c:pt idx="130">
                  <c:v>165</c:v>
                </c:pt>
                <c:pt idx="131">
                  <c:v>90</c:v>
                </c:pt>
                <c:pt idx="132">
                  <c:v>80</c:v>
                </c:pt>
                <c:pt idx="133">
                  <c:v>140</c:v>
                </c:pt>
                <c:pt idx="134">
                  <c:v>465</c:v>
                </c:pt>
                <c:pt idx="135">
                  <c:v>345</c:v>
                </c:pt>
                <c:pt idx="136">
                  <c:v>65</c:v>
                </c:pt>
                <c:pt idx="137">
                  <c:v>420</c:v>
                </c:pt>
                <c:pt idx="138">
                  <c:v>355</c:v>
                </c:pt>
                <c:pt idx="139">
                  <c:v>205</c:v>
                </c:pt>
                <c:pt idx="140">
                  <c:v>360</c:v>
                </c:pt>
                <c:pt idx="141">
                  <c:v>1186</c:v>
                </c:pt>
                <c:pt idx="142">
                  <c:v>275</c:v>
                </c:pt>
                <c:pt idx="143">
                  <c:v>50</c:v>
                </c:pt>
                <c:pt idx="144">
                  <c:v>300</c:v>
                </c:pt>
                <c:pt idx="145">
                  <c:v>325</c:v>
                </c:pt>
                <c:pt idx="146">
                  <c:v>650</c:v>
                </c:pt>
                <c:pt idx="147">
                  <c:v>650</c:v>
                </c:pt>
                <c:pt idx="148">
                  <c:v>3730</c:v>
                </c:pt>
                <c:pt idx="149">
                  <c:v>2640</c:v>
                </c:pt>
                <c:pt idx="150">
                  <c:v>540</c:v>
                </c:pt>
                <c:pt idx="151">
                  <c:v>150</c:v>
                </c:pt>
                <c:pt idx="152">
                  <c:v>290</c:v>
                </c:pt>
                <c:pt idx="153">
                  <c:v>960</c:v>
                </c:pt>
                <c:pt idx="154">
                  <c:v>190</c:v>
                </c:pt>
                <c:pt idx="155">
                  <c:v>540</c:v>
                </c:pt>
                <c:pt idx="156">
                  <c:v>4465</c:v>
                </c:pt>
                <c:pt idx="157">
                  <c:v>1055</c:v>
                </c:pt>
                <c:pt idx="158">
                  <c:v>60</c:v>
                </c:pt>
                <c:pt idx="159">
                  <c:v>10695</c:v>
                </c:pt>
                <c:pt idx="160">
                  <c:v>190</c:v>
                </c:pt>
                <c:pt idx="161">
                  <c:v>2200</c:v>
                </c:pt>
                <c:pt idx="162">
                  <c:v>15</c:v>
                </c:pt>
                <c:pt idx="163">
                  <c:v>195</c:v>
                </c:pt>
                <c:pt idx="164">
                  <c:v>35</c:v>
                </c:pt>
                <c:pt idx="165">
                  <c:v>1180</c:v>
                </c:pt>
                <c:pt idx="166">
                  <c:v>1365</c:v>
                </c:pt>
                <c:pt idx="167">
                  <c:v>8115</c:v>
                </c:pt>
                <c:pt idx="168">
                  <c:v>1760</c:v>
                </c:pt>
                <c:pt idx="169">
                  <c:v>680</c:v>
                </c:pt>
                <c:pt idx="170">
                  <c:v>600</c:v>
                </c:pt>
                <c:pt idx="171">
                  <c:v>480</c:v>
                </c:pt>
                <c:pt idx="172">
                  <c:v>290</c:v>
                </c:pt>
                <c:pt idx="173">
                  <c:v>360</c:v>
                </c:pt>
                <c:pt idx="174">
                  <c:v>1660</c:v>
                </c:pt>
                <c:pt idx="175">
                  <c:v>80</c:v>
                </c:pt>
                <c:pt idx="176">
                  <c:v>630</c:v>
                </c:pt>
                <c:pt idx="177">
                  <c:v>245</c:v>
                </c:pt>
                <c:pt idx="178">
                  <c:v>135</c:v>
                </c:pt>
                <c:pt idx="179">
                  <c:v>3980</c:v>
                </c:pt>
                <c:pt idx="180">
                  <c:v>335</c:v>
                </c:pt>
                <c:pt idx="181">
                  <c:v>205</c:v>
                </c:pt>
                <c:pt idx="182">
                  <c:v>390</c:v>
                </c:pt>
                <c:pt idx="183">
                  <c:v>75</c:v>
                </c:pt>
                <c:pt idx="184">
                  <c:v>80</c:v>
                </c:pt>
                <c:pt idx="185">
                  <c:v>20</c:v>
                </c:pt>
                <c:pt idx="186">
                  <c:v>160</c:v>
                </c:pt>
                <c:pt idx="187">
                  <c:v>1240</c:v>
                </c:pt>
                <c:pt idx="188">
                  <c:v>255</c:v>
                </c:pt>
                <c:pt idx="189">
                  <c:v>455</c:v>
                </c:pt>
                <c:pt idx="190">
                  <c:v>2395</c:v>
                </c:pt>
                <c:pt idx="191">
                  <c:v>225</c:v>
                </c:pt>
                <c:pt idx="192">
                  <c:v>165</c:v>
                </c:pt>
                <c:pt idx="193">
                  <c:v>95</c:v>
                </c:pt>
                <c:pt idx="194">
                  <c:v>600</c:v>
                </c:pt>
                <c:pt idx="195">
                  <c:v>425</c:v>
                </c:pt>
                <c:pt idx="196">
                  <c:v>60</c:v>
                </c:pt>
                <c:pt idx="197">
                  <c:v>550</c:v>
                </c:pt>
                <c:pt idx="198">
                  <c:v>35</c:v>
                </c:pt>
                <c:pt idx="199">
                  <c:v>440</c:v>
                </c:pt>
                <c:pt idx="200">
                  <c:v>500</c:v>
                </c:pt>
                <c:pt idx="201">
                  <c:v>730</c:v>
                </c:pt>
                <c:pt idx="202">
                  <c:v>235</c:v>
                </c:pt>
                <c:pt idx="203">
                  <c:v>20</c:v>
                </c:pt>
                <c:pt idx="204">
                  <c:v>130</c:v>
                </c:pt>
                <c:pt idx="205">
                  <c:v>160</c:v>
                </c:pt>
                <c:pt idx="206">
                  <c:v>370</c:v>
                </c:pt>
                <c:pt idx="207">
                  <c:v>355</c:v>
                </c:pt>
                <c:pt idx="208">
                  <c:v>2155</c:v>
                </c:pt>
                <c:pt idx="209">
                  <c:v>2235</c:v>
                </c:pt>
                <c:pt idx="210">
                  <c:v>3985</c:v>
                </c:pt>
                <c:pt idx="211">
                  <c:v>2580</c:v>
                </c:pt>
                <c:pt idx="212">
                  <c:v>95</c:v>
                </c:pt>
                <c:pt idx="213">
                  <c:v>285</c:v>
                </c:pt>
                <c:pt idx="214">
                  <c:v>30</c:v>
                </c:pt>
                <c:pt idx="215">
                  <c:v>265</c:v>
                </c:pt>
                <c:pt idx="216">
                  <c:v>105</c:v>
                </c:pt>
                <c:pt idx="217">
                  <c:v>1535</c:v>
                </c:pt>
                <c:pt idx="218">
                  <c:v>420</c:v>
                </c:pt>
                <c:pt idx="219">
                  <c:v>10</c:v>
                </c:pt>
                <c:pt idx="220">
                  <c:v>1050</c:v>
                </c:pt>
                <c:pt idx="221">
                  <c:v>335</c:v>
                </c:pt>
                <c:pt idx="222">
                  <c:v>905</c:v>
                </c:pt>
                <c:pt idx="223">
                  <c:v>1170</c:v>
                </c:pt>
                <c:pt idx="224">
                  <c:v>155</c:v>
                </c:pt>
                <c:pt idx="225">
                  <c:v>2970</c:v>
                </c:pt>
                <c:pt idx="226">
                  <c:v>2640</c:v>
                </c:pt>
                <c:pt idx="227">
                  <c:v>35</c:v>
                </c:pt>
                <c:pt idx="228">
                  <c:v>320</c:v>
                </c:pt>
                <c:pt idx="229">
                  <c:v>220</c:v>
                </c:pt>
                <c:pt idx="230">
                  <c:v>425</c:v>
                </c:pt>
                <c:pt idx="231">
                  <c:v>765</c:v>
                </c:pt>
                <c:pt idx="232">
                  <c:v>145</c:v>
                </c:pt>
                <c:pt idx="233">
                  <c:v>630</c:v>
                </c:pt>
                <c:pt idx="234">
                  <c:v>40</c:v>
                </c:pt>
                <c:pt idx="235">
                  <c:v>670</c:v>
                </c:pt>
                <c:pt idx="236">
                  <c:v>110</c:v>
                </c:pt>
                <c:pt idx="237">
                  <c:v>490</c:v>
                </c:pt>
                <c:pt idx="238">
                  <c:v>480</c:v>
                </c:pt>
                <c:pt idx="239">
                  <c:v>260</c:v>
                </c:pt>
                <c:pt idx="240">
                  <c:v>405</c:v>
                </c:pt>
                <c:pt idx="241">
                  <c:v>305</c:v>
                </c:pt>
                <c:pt idx="242">
                  <c:v>850</c:v>
                </c:pt>
                <c:pt idx="243">
                  <c:v>525</c:v>
                </c:pt>
                <c:pt idx="244">
                  <c:v>345</c:v>
                </c:pt>
                <c:pt idx="245">
                  <c:v>110</c:v>
                </c:pt>
                <c:pt idx="246">
                  <c:v>70</c:v>
                </c:pt>
                <c:pt idx="247">
                  <c:v>785</c:v>
                </c:pt>
                <c:pt idx="248">
                  <c:v>280</c:v>
                </c:pt>
                <c:pt idx="249">
                  <c:v>605</c:v>
                </c:pt>
                <c:pt idx="250">
                  <c:v>60</c:v>
                </c:pt>
                <c:pt idx="251">
                  <c:v>2300</c:v>
                </c:pt>
                <c:pt idx="252">
                  <c:v>455</c:v>
                </c:pt>
                <c:pt idx="253">
                  <c:v>730</c:v>
                </c:pt>
                <c:pt idx="254">
                  <c:v>685</c:v>
                </c:pt>
                <c:pt idx="255">
                  <c:v>1350</c:v>
                </c:pt>
                <c:pt idx="256">
                  <c:v>730</c:v>
                </c:pt>
                <c:pt idx="257">
                  <c:v>1570</c:v>
                </c:pt>
                <c:pt idx="258">
                  <c:v>410</c:v>
                </c:pt>
                <c:pt idx="259">
                  <c:v>290</c:v>
                </c:pt>
                <c:pt idx="260">
                  <c:v>895</c:v>
                </c:pt>
                <c:pt idx="261">
                  <c:v>865</c:v>
                </c:pt>
                <c:pt idx="262">
                  <c:v>300</c:v>
                </c:pt>
                <c:pt idx="263">
                  <c:v>2615</c:v>
                </c:pt>
                <c:pt idx="264">
                  <c:v>250</c:v>
                </c:pt>
                <c:pt idx="265">
                  <c:v>260</c:v>
                </c:pt>
                <c:pt idx="266">
                  <c:v>140</c:v>
                </c:pt>
                <c:pt idx="267">
                  <c:v>35</c:v>
                </c:pt>
                <c:pt idx="268">
                  <c:v>155</c:v>
                </c:pt>
                <c:pt idx="269">
                  <c:v>85</c:v>
                </c:pt>
                <c:pt idx="270">
                  <c:v>315</c:v>
                </c:pt>
                <c:pt idx="271">
                  <c:v>565</c:v>
                </c:pt>
                <c:pt idx="272">
                  <c:v>2460</c:v>
                </c:pt>
                <c:pt idx="273">
                  <c:v>10935</c:v>
                </c:pt>
                <c:pt idx="274">
                  <c:v>4920</c:v>
                </c:pt>
                <c:pt idx="275">
                  <c:v>2820</c:v>
                </c:pt>
                <c:pt idx="276">
                  <c:v>120</c:v>
                </c:pt>
                <c:pt idx="277">
                  <c:v>550</c:v>
                </c:pt>
                <c:pt idx="278">
                  <c:v>280</c:v>
                </c:pt>
                <c:pt idx="279">
                  <c:v>2525</c:v>
                </c:pt>
                <c:pt idx="280">
                  <c:v>470</c:v>
                </c:pt>
                <c:pt idx="281">
                  <c:v>105</c:v>
                </c:pt>
                <c:pt idx="282">
                  <c:v>75</c:v>
                </c:pt>
                <c:pt idx="283">
                  <c:v>380</c:v>
                </c:pt>
                <c:pt idx="284">
                  <c:v>795</c:v>
                </c:pt>
                <c:pt idx="285">
                  <c:v>175</c:v>
                </c:pt>
                <c:pt idx="286">
                  <c:v>810</c:v>
                </c:pt>
                <c:pt idx="287">
                  <c:v>520</c:v>
                </c:pt>
                <c:pt idx="288">
                  <c:v>160</c:v>
                </c:pt>
                <c:pt idx="289">
                  <c:v>225</c:v>
                </c:pt>
                <c:pt idx="290">
                  <c:v>510</c:v>
                </c:pt>
                <c:pt idx="291">
                  <c:v>200</c:v>
                </c:pt>
                <c:pt idx="292">
                  <c:v>9925</c:v>
                </c:pt>
                <c:pt idx="293">
                  <c:v>695</c:v>
                </c:pt>
                <c:pt idx="294">
                  <c:v>460</c:v>
                </c:pt>
                <c:pt idx="295">
                  <c:v>800</c:v>
                </c:pt>
                <c:pt idx="296">
                  <c:v>95</c:v>
                </c:pt>
                <c:pt idx="297">
                  <c:v>235</c:v>
                </c:pt>
                <c:pt idx="298">
                  <c:v>310</c:v>
                </c:pt>
                <c:pt idx="299">
                  <c:v>330</c:v>
                </c:pt>
                <c:pt idx="300">
                  <c:v>105</c:v>
                </c:pt>
                <c:pt idx="301">
                  <c:v>185</c:v>
                </c:pt>
                <c:pt idx="302">
                  <c:v>225</c:v>
                </c:pt>
                <c:pt idx="303">
                  <c:v>75</c:v>
                </c:pt>
                <c:pt idx="304">
                  <c:v>35</c:v>
                </c:pt>
                <c:pt idx="305">
                  <c:v>45</c:v>
                </c:pt>
                <c:pt idx="306">
                  <c:v>140</c:v>
                </c:pt>
                <c:pt idx="307">
                  <c:v>180</c:v>
                </c:pt>
                <c:pt idx="308">
                  <c:v>200</c:v>
                </c:pt>
                <c:pt idx="309">
                  <c:v>290</c:v>
                </c:pt>
                <c:pt idx="310">
                  <c:v>45</c:v>
                </c:pt>
                <c:pt idx="311">
                  <c:v>260</c:v>
                </c:pt>
                <c:pt idx="312">
                  <c:v>350</c:v>
                </c:pt>
                <c:pt idx="313">
                  <c:v>165</c:v>
                </c:pt>
                <c:pt idx="314">
                  <c:v>60</c:v>
                </c:pt>
                <c:pt idx="315">
                  <c:v>125</c:v>
                </c:pt>
                <c:pt idx="316">
                  <c:v>160</c:v>
                </c:pt>
                <c:pt idx="317">
                  <c:v>170</c:v>
                </c:pt>
                <c:pt idx="318">
                  <c:v>290</c:v>
                </c:pt>
                <c:pt idx="319">
                  <c:v>115</c:v>
                </c:pt>
                <c:pt idx="320">
                  <c:v>270</c:v>
                </c:pt>
                <c:pt idx="321">
                  <c:v>130</c:v>
                </c:pt>
                <c:pt idx="322">
                  <c:v>635</c:v>
                </c:pt>
                <c:pt idx="323">
                  <c:v>0</c:v>
                </c:pt>
                <c:pt idx="324">
                  <c:v>45</c:v>
                </c:pt>
                <c:pt idx="325">
                  <c:v>190</c:v>
                </c:pt>
                <c:pt idx="326">
                  <c:v>275</c:v>
                </c:pt>
                <c:pt idx="327">
                  <c:v>925</c:v>
                </c:pt>
                <c:pt idx="328">
                  <c:v>130</c:v>
                </c:pt>
                <c:pt idx="329">
                  <c:v>5</c:v>
                </c:pt>
                <c:pt idx="330">
                  <c:v>225</c:v>
                </c:pt>
                <c:pt idx="331">
                  <c:v>45</c:v>
                </c:pt>
                <c:pt idx="332">
                  <c:v>10</c:v>
                </c:pt>
                <c:pt idx="333">
                  <c:v>415</c:v>
                </c:pt>
                <c:pt idx="334">
                  <c:v>685</c:v>
                </c:pt>
                <c:pt idx="335">
                  <c:v>95</c:v>
                </c:pt>
                <c:pt idx="336">
                  <c:v>1100</c:v>
                </c:pt>
                <c:pt idx="337">
                  <c:v>1125</c:v>
                </c:pt>
                <c:pt idx="338">
                  <c:v>440</c:v>
                </c:pt>
                <c:pt idx="339">
                  <c:v>380</c:v>
                </c:pt>
                <c:pt idx="340">
                  <c:v>740</c:v>
                </c:pt>
                <c:pt idx="341">
                  <c:v>1265</c:v>
                </c:pt>
                <c:pt idx="342">
                  <c:v>910</c:v>
                </c:pt>
                <c:pt idx="343">
                  <c:v>155</c:v>
                </c:pt>
                <c:pt idx="344">
                  <c:v>390</c:v>
                </c:pt>
                <c:pt idx="345">
                  <c:v>330</c:v>
                </c:pt>
                <c:pt idx="346">
                  <c:v>160</c:v>
                </c:pt>
                <c:pt idx="347">
                  <c:v>585</c:v>
                </c:pt>
                <c:pt idx="348">
                  <c:v>475</c:v>
                </c:pt>
                <c:pt idx="349">
                  <c:v>1540</c:v>
                </c:pt>
                <c:pt idx="350">
                  <c:v>120</c:v>
                </c:pt>
                <c:pt idx="351">
                  <c:v>1020</c:v>
                </c:pt>
                <c:pt idx="352">
                  <c:v>210</c:v>
                </c:pt>
                <c:pt idx="353">
                  <c:v>940</c:v>
                </c:pt>
                <c:pt idx="354">
                  <c:v>195</c:v>
                </c:pt>
                <c:pt idx="355">
                  <c:v>25</c:v>
                </c:pt>
                <c:pt idx="356">
                  <c:v>435</c:v>
                </c:pt>
                <c:pt idx="357">
                  <c:v>975</c:v>
                </c:pt>
                <c:pt idx="358">
                  <c:v>1780</c:v>
                </c:pt>
                <c:pt idx="359">
                  <c:v>1465</c:v>
                </c:pt>
                <c:pt idx="360">
                  <c:v>1345</c:v>
                </c:pt>
                <c:pt idx="361">
                  <c:v>750</c:v>
                </c:pt>
                <c:pt idx="362">
                  <c:v>575</c:v>
                </c:pt>
                <c:pt idx="363">
                  <c:v>165</c:v>
                </c:pt>
                <c:pt idx="364">
                  <c:v>205</c:v>
                </c:pt>
                <c:pt idx="365">
                  <c:v>800</c:v>
                </c:pt>
                <c:pt idx="366">
                  <c:v>2350</c:v>
                </c:pt>
                <c:pt idx="367">
                  <c:v>150</c:v>
                </c:pt>
                <c:pt idx="368">
                  <c:v>215</c:v>
                </c:pt>
                <c:pt idx="369">
                  <c:v>2125</c:v>
                </c:pt>
                <c:pt idx="370">
                  <c:v>2355</c:v>
                </c:pt>
                <c:pt idx="371">
                  <c:v>105</c:v>
                </c:pt>
                <c:pt idx="372">
                  <c:v>1045</c:v>
                </c:pt>
                <c:pt idx="373">
                  <c:v>130</c:v>
                </c:pt>
                <c:pt idx="374">
                  <c:v>625</c:v>
                </c:pt>
                <c:pt idx="375">
                  <c:v>95</c:v>
                </c:pt>
                <c:pt idx="376">
                  <c:v>150</c:v>
                </c:pt>
                <c:pt idx="377">
                  <c:v>165</c:v>
                </c:pt>
                <c:pt idx="378">
                  <c:v>20</c:v>
                </c:pt>
                <c:pt idx="379">
                  <c:v>340</c:v>
                </c:pt>
                <c:pt idx="380">
                  <c:v>460</c:v>
                </c:pt>
                <c:pt idx="381">
                  <c:v>495</c:v>
                </c:pt>
                <c:pt idx="382">
                  <c:v>1290</c:v>
                </c:pt>
                <c:pt idx="383">
                  <c:v>270</c:v>
                </c:pt>
                <c:pt idx="384">
                  <c:v>1200</c:v>
                </c:pt>
                <c:pt idx="385">
                  <c:v>1815</c:v>
                </c:pt>
                <c:pt idx="386">
                  <c:v>290</c:v>
                </c:pt>
                <c:pt idx="387">
                  <c:v>150</c:v>
                </c:pt>
                <c:pt idx="388">
                  <c:v>2510</c:v>
                </c:pt>
                <c:pt idx="389">
                  <c:v>480</c:v>
                </c:pt>
                <c:pt idx="390">
                  <c:v>35</c:v>
                </c:pt>
                <c:pt idx="391">
                  <c:v>1170</c:v>
                </c:pt>
                <c:pt idx="392">
                  <c:v>790</c:v>
                </c:pt>
                <c:pt idx="393">
                  <c:v>100</c:v>
                </c:pt>
                <c:pt idx="394">
                  <c:v>255</c:v>
                </c:pt>
                <c:pt idx="395">
                  <c:v>455</c:v>
                </c:pt>
                <c:pt idx="396">
                  <c:v>40</c:v>
                </c:pt>
                <c:pt idx="397">
                  <c:v>225</c:v>
                </c:pt>
                <c:pt idx="398">
                  <c:v>330</c:v>
                </c:pt>
                <c:pt idx="399">
                  <c:v>195</c:v>
                </c:pt>
                <c:pt idx="400">
                  <c:v>1170</c:v>
                </c:pt>
                <c:pt idx="401">
                  <c:v>410</c:v>
                </c:pt>
                <c:pt idx="402">
                  <c:v>80</c:v>
                </c:pt>
                <c:pt idx="403">
                  <c:v>30</c:v>
                </c:pt>
                <c:pt idx="404">
                  <c:v>250</c:v>
                </c:pt>
                <c:pt idx="405">
                  <c:v>675</c:v>
                </c:pt>
                <c:pt idx="406">
                  <c:v>240</c:v>
                </c:pt>
                <c:pt idx="407">
                  <c:v>265</c:v>
                </c:pt>
                <c:pt idx="408">
                  <c:v>185</c:v>
                </c:pt>
                <c:pt idx="409">
                  <c:v>4515</c:v>
                </c:pt>
                <c:pt idx="410">
                  <c:v>490</c:v>
                </c:pt>
                <c:pt idx="411">
                  <c:v>85</c:v>
                </c:pt>
                <c:pt idx="412">
                  <c:v>165</c:v>
                </c:pt>
                <c:pt idx="413">
                  <c:v>310</c:v>
                </c:pt>
                <c:pt idx="414">
                  <c:v>105</c:v>
                </c:pt>
                <c:pt idx="415">
                  <c:v>325</c:v>
                </c:pt>
                <c:pt idx="416">
                  <c:v>305</c:v>
                </c:pt>
                <c:pt idx="417">
                  <c:v>40</c:v>
                </c:pt>
                <c:pt idx="418">
                  <c:v>205</c:v>
                </c:pt>
                <c:pt idx="419">
                  <c:v>450</c:v>
                </c:pt>
                <c:pt idx="420">
                  <c:v>155</c:v>
                </c:pt>
                <c:pt idx="421">
                  <c:v>915</c:v>
                </c:pt>
                <c:pt idx="422">
                  <c:v>165</c:v>
                </c:pt>
                <c:pt idx="423">
                  <c:v>470</c:v>
                </c:pt>
                <c:pt idx="424">
                  <c:v>795</c:v>
                </c:pt>
                <c:pt idx="425">
                  <c:v>0</c:v>
                </c:pt>
                <c:pt idx="426">
                  <c:v>145</c:v>
                </c:pt>
                <c:pt idx="427">
                  <c:v>2015</c:v>
                </c:pt>
                <c:pt idx="428">
                  <c:v>1415</c:v>
                </c:pt>
                <c:pt idx="429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26-45AC-A5CB-2F9994F82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23504"/>
        <c:axId val="491514728"/>
      </c:scatterChart>
      <c:valAx>
        <c:axId val="49122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514728"/>
        <c:crosses val="autoZero"/>
        <c:crossBetween val="midCat"/>
      </c:valAx>
      <c:valAx>
        <c:axId val="491514728"/>
        <c:scaling>
          <c:orientation val="minMax"/>
          <c:max val="40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total zooplankton at stocking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122350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RDM'!$AP$2:$AP$431</c:f>
              <c:numCache>
                <c:formatCode>#,##0</c:formatCode>
                <c:ptCount val="430"/>
                <c:pt idx="0">
                  <c:v>290</c:v>
                </c:pt>
                <c:pt idx="1">
                  <c:v>130</c:v>
                </c:pt>
                <c:pt idx="2">
                  <c:v>390</c:v>
                </c:pt>
                <c:pt idx="3">
                  <c:v>55</c:v>
                </c:pt>
                <c:pt idx="4">
                  <c:v>0</c:v>
                </c:pt>
                <c:pt idx="5">
                  <c:v>0</c:v>
                </c:pt>
                <c:pt idx="6">
                  <c:v>30</c:v>
                </c:pt>
                <c:pt idx="7">
                  <c:v>0</c:v>
                </c:pt>
                <c:pt idx="8">
                  <c:v>10</c:v>
                </c:pt>
                <c:pt idx="9">
                  <c:v>10</c:v>
                </c:pt>
                <c:pt idx="10">
                  <c:v>40</c:v>
                </c:pt>
                <c:pt idx="11">
                  <c:v>10</c:v>
                </c:pt>
                <c:pt idx="12">
                  <c:v>25</c:v>
                </c:pt>
                <c:pt idx="13">
                  <c:v>35</c:v>
                </c:pt>
                <c:pt idx="14">
                  <c:v>10</c:v>
                </c:pt>
                <c:pt idx="15">
                  <c:v>10</c:v>
                </c:pt>
                <c:pt idx="16">
                  <c:v>15</c:v>
                </c:pt>
                <c:pt idx="17">
                  <c:v>30</c:v>
                </c:pt>
                <c:pt idx="18">
                  <c:v>0</c:v>
                </c:pt>
                <c:pt idx="19">
                  <c:v>450</c:v>
                </c:pt>
                <c:pt idx="20">
                  <c:v>0</c:v>
                </c:pt>
                <c:pt idx="21">
                  <c:v>40</c:v>
                </c:pt>
                <c:pt idx="22">
                  <c:v>105</c:v>
                </c:pt>
                <c:pt idx="23">
                  <c:v>20</c:v>
                </c:pt>
                <c:pt idx="24">
                  <c:v>15</c:v>
                </c:pt>
                <c:pt idx="25">
                  <c:v>40</c:v>
                </c:pt>
                <c:pt idx="26">
                  <c:v>15</c:v>
                </c:pt>
                <c:pt idx="27">
                  <c:v>0</c:v>
                </c:pt>
                <c:pt idx="28">
                  <c:v>10</c:v>
                </c:pt>
                <c:pt idx="29">
                  <c:v>50</c:v>
                </c:pt>
                <c:pt idx="30">
                  <c:v>5</c:v>
                </c:pt>
                <c:pt idx="31">
                  <c:v>30</c:v>
                </c:pt>
                <c:pt idx="32">
                  <c:v>40</c:v>
                </c:pt>
                <c:pt idx="33">
                  <c:v>20</c:v>
                </c:pt>
                <c:pt idx="34">
                  <c:v>35</c:v>
                </c:pt>
                <c:pt idx="35">
                  <c:v>135</c:v>
                </c:pt>
                <c:pt idx="36">
                  <c:v>0</c:v>
                </c:pt>
                <c:pt idx="37">
                  <c:v>15</c:v>
                </c:pt>
                <c:pt idx="38">
                  <c:v>5</c:v>
                </c:pt>
                <c:pt idx="39">
                  <c:v>5</c:v>
                </c:pt>
                <c:pt idx="40">
                  <c:v>15</c:v>
                </c:pt>
                <c:pt idx="41">
                  <c:v>5</c:v>
                </c:pt>
                <c:pt idx="42">
                  <c:v>0</c:v>
                </c:pt>
                <c:pt idx="43">
                  <c:v>10</c:v>
                </c:pt>
                <c:pt idx="44">
                  <c:v>25</c:v>
                </c:pt>
                <c:pt idx="45">
                  <c:v>25</c:v>
                </c:pt>
                <c:pt idx="46">
                  <c:v>0</c:v>
                </c:pt>
                <c:pt idx="47">
                  <c:v>155</c:v>
                </c:pt>
                <c:pt idx="48">
                  <c:v>25</c:v>
                </c:pt>
                <c:pt idx="49">
                  <c:v>35</c:v>
                </c:pt>
                <c:pt idx="50">
                  <c:v>0</c:v>
                </c:pt>
                <c:pt idx="51">
                  <c:v>15</c:v>
                </c:pt>
                <c:pt idx="52">
                  <c:v>10</c:v>
                </c:pt>
                <c:pt idx="53">
                  <c:v>20</c:v>
                </c:pt>
                <c:pt idx="54">
                  <c:v>10</c:v>
                </c:pt>
                <c:pt idx="55">
                  <c:v>0</c:v>
                </c:pt>
                <c:pt idx="56">
                  <c:v>5</c:v>
                </c:pt>
                <c:pt idx="57">
                  <c:v>20</c:v>
                </c:pt>
                <c:pt idx="58">
                  <c:v>40</c:v>
                </c:pt>
                <c:pt idx="59">
                  <c:v>35</c:v>
                </c:pt>
                <c:pt idx="60">
                  <c:v>40</c:v>
                </c:pt>
                <c:pt idx="61">
                  <c:v>0</c:v>
                </c:pt>
                <c:pt idx="62">
                  <c:v>225</c:v>
                </c:pt>
                <c:pt idx="63">
                  <c:v>40</c:v>
                </c:pt>
                <c:pt idx="64">
                  <c:v>145</c:v>
                </c:pt>
                <c:pt idx="65">
                  <c:v>40</c:v>
                </c:pt>
                <c:pt idx="66">
                  <c:v>50</c:v>
                </c:pt>
                <c:pt idx="67">
                  <c:v>35</c:v>
                </c:pt>
                <c:pt idx="68">
                  <c:v>5</c:v>
                </c:pt>
                <c:pt idx="69">
                  <c:v>0</c:v>
                </c:pt>
                <c:pt idx="70">
                  <c:v>15</c:v>
                </c:pt>
                <c:pt idx="71">
                  <c:v>15</c:v>
                </c:pt>
                <c:pt idx="72">
                  <c:v>95</c:v>
                </c:pt>
                <c:pt idx="73">
                  <c:v>15</c:v>
                </c:pt>
                <c:pt idx="74">
                  <c:v>40</c:v>
                </c:pt>
                <c:pt idx="75">
                  <c:v>0</c:v>
                </c:pt>
                <c:pt idx="76">
                  <c:v>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5</c:v>
                </c:pt>
                <c:pt idx="81">
                  <c:v>5</c:v>
                </c:pt>
                <c:pt idx="82">
                  <c:v>105</c:v>
                </c:pt>
                <c:pt idx="83">
                  <c:v>15</c:v>
                </c:pt>
                <c:pt idx="84">
                  <c:v>90</c:v>
                </c:pt>
                <c:pt idx="85">
                  <c:v>35</c:v>
                </c:pt>
                <c:pt idx="86">
                  <c:v>285</c:v>
                </c:pt>
                <c:pt idx="87">
                  <c:v>10</c:v>
                </c:pt>
                <c:pt idx="88">
                  <c:v>35</c:v>
                </c:pt>
                <c:pt idx="89">
                  <c:v>5</c:v>
                </c:pt>
                <c:pt idx="90">
                  <c:v>145</c:v>
                </c:pt>
                <c:pt idx="91">
                  <c:v>100</c:v>
                </c:pt>
                <c:pt idx="92">
                  <c:v>60</c:v>
                </c:pt>
                <c:pt idx="93">
                  <c:v>10</c:v>
                </c:pt>
                <c:pt idx="94">
                  <c:v>25</c:v>
                </c:pt>
                <c:pt idx="95">
                  <c:v>55</c:v>
                </c:pt>
                <c:pt idx="96">
                  <c:v>0</c:v>
                </c:pt>
                <c:pt idx="97">
                  <c:v>30</c:v>
                </c:pt>
                <c:pt idx="98">
                  <c:v>40</c:v>
                </c:pt>
                <c:pt idx="99">
                  <c:v>50</c:v>
                </c:pt>
                <c:pt idx="100">
                  <c:v>30</c:v>
                </c:pt>
                <c:pt idx="101">
                  <c:v>30</c:v>
                </c:pt>
                <c:pt idx="102">
                  <c:v>10</c:v>
                </c:pt>
                <c:pt idx="103">
                  <c:v>0</c:v>
                </c:pt>
                <c:pt idx="104">
                  <c:v>35</c:v>
                </c:pt>
                <c:pt idx="105">
                  <c:v>50</c:v>
                </c:pt>
                <c:pt idx="106">
                  <c:v>50</c:v>
                </c:pt>
                <c:pt idx="107">
                  <c:v>15</c:v>
                </c:pt>
                <c:pt idx="108">
                  <c:v>10</c:v>
                </c:pt>
                <c:pt idx="109">
                  <c:v>30</c:v>
                </c:pt>
                <c:pt idx="110">
                  <c:v>40</c:v>
                </c:pt>
                <c:pt idx="111">
                  <c:v>5</c:v>
                </c:pt>
                <c:pt idx="112">
                  <c:v>620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5</c:v>
                </c:pt>
                <c:pt idx="117">
                  <c:v>15</c:v>
                </c:pt>
                <c:pt idx="118">
                  <c:v>110</c:v>
                </c:pt>
                <c:pt idx="119">
                  <c:v>0</c:v>
                </c:pt>
                <c:pt idx="120">
                  <c:v>20</c:v>
                </c:pt>
                <c:pt idx="121">
                  <c:v>95</c:v>
                </c:pt>
                <c:pt idx="122">
                  <c:v>30</c:v>
                </c:pt>
                <c:pt idx="123">
                  <c:v>20</c:v>
                </c:pt>
                <c:pt idx="124">
                  <c:v>125</c:v>
                </c:pt>
                <c:pt idx="125">
                  <c:v>100</c:v>
                </c:pt>
                <c:pt idx="126">
                  <c:v>780</c:v>
                </c:pt>
                <c:pt idx="127">
                  <c:v>25</c:v>
                </c:pt>
                <c:pt idx="128">
                  <c:v>90</c:v>
                </c:pt>
                <c:pt idx="129">
                  <c:v>60</c:v>
                </c:pt>
                <c:pt idx="130">
                  <c:v>80</c:v>
                </c:pt>
                <c:pt idx="131">
                  <c:v>0</c:v>
                </c:pt>
                <c:pt idx="132">
                  <c:v>0</c:v>
                </c:pt>
                <c:pt idx="133">
                  <c:v>75</c:v>
                </c:pt>
                <c:pt idx="134">
                  <c:v>30</c:v>
                </c:pt>
                <c:pt idx="135">
                  <c:v>85</c:v>
                </c:pt>
                <c:pt idx="136">
                  <c:v>25</c:v>
                </c:pt>
                <c:pt idx="137">
                  <c:v>25</c:v>
                </c:pt>
                <c:pt idx="138">
                  <c:v>60</c:v>
                </c:pt>
                <c:pt idx="139">
                  <c:v>5</c:v>
                </c:pt>
                <c:pt idx="140">
                  <c:v>35</c:v>
                </c:pt>
                <c:pt idx="141">
                  <c:v>85</c:v>
                </c:pt>
                <c:pt idx="142">
                  <c:v>10</c:v>
                </c:pt>
                <c:pt idx="143">
                  <c:v>15</c:v>
                </c:pt>
                <c:pt idx="144">
                  <c:v>145</c:v>
                </c:pt>
                <c:pt idx="145">
                  <c:v>10</c:v>
                </c:pt>
                <c:pt idx="146">
                  <c:v>0</c:v>
                </c:pt>
                <c:pt idx="147">
                  <c:v>115</c:v>
                </c:pt>
                <c:pt idx="148">
                  <c:v>130</c:v>
                </c:pt>
                <c:pt idx="149">
                  <c:v>0</c:v>
                </c:pt>
                <c:pt idx="150">
                  <c:v>10</c:v>
                </c:pt>
                <c:pt idx="151">
                  <c:v>15</c:v>
                </c:pt>
                <c:pt idx="152">
                  <c:v>60</c:v>
                </c:pt>
                <c:pt idx="153">
                  <c:v>35</c:v>
                </c:pt>
                <c:pt idx="154">
                  <c:v>25</c:v>
                </c:pt>
                <c:pt idx="155">
                  <c:v>50</c:v>
                </c:pt>
                <c:pt idx="156">
                  <c:v>5</c:v>
                </c:pt>
                <c:pt idx="157">
                  <c:v>70</c:v>
                </c:pt>
                <c:pt idx="158">
                  <c:v>40</c:v>
                </c:pt>
                <c:pt idx="159">
                  <c:v>15</c:v>
                </c:pt>
                <c:pt idx="160">
                  <c:v>100</c:v>
                </c:pt>
                <c:pt idx="161">
                  <c:v>15</c:v>
                </c:pt>
                <c:pt idx="162">
                  <c:v>5</c:v>
                </c:pt>
                <c:pt idx="163">
                  <c:v>15</c:v>
                </c:pt>
                <c:pt idx="164">
                  <c:v>20</c:v>
                </c:pt>
                <c:pt idx="165">
                  <c:v>0</c:v>
                </c:pt>
                <c:pt idx="166">
                  <c:v>165</c:v>
                </c:pt>
                <c:pt idx="167">
                  <c:v>10</c:v>
                </c:pt>
                <c:pt idx="168">
                  <c:v>15</c:v>
                </c:pt>
                <c:pt idx="169">
                  <c:v>35</c:v>
                </c:pt>
                <c:pt idx="170">
                  <c:v>65</c:v>
                </c:pt>
                <c:pt idx="171">
                  <c:v>50</c:v>
                </c:pt>
                <c:pt idx="172">
                  <c:v>45</c:v>
                </c:pt>
                <c:pt idx="173">
                  <c:v>35</c:v>
                </c:pt>
                <c:pt idx="174">
                  <c:v>180</c:v>
                </c:pt>
                <c:pt idx="175">
                  <c:v>30</c:v>
                </c:pt>
                <c:pt idx="176">
                  <c:v>20</c:v>
                </c:pt>
                <c:pt idx="177">
                  <c:v>15</c:v>
                </c:pt>
                <c:pt idx="178">
                  <c:v>5</c:v>
                </c:pt>
                <c:pt idx="179">
                  <c:v>45</c:v>
                </c:pt>
                <c:pt idx="180">
                  <c:v>40</c:v>
                </c:pt>
                <c:pt idx="181">
                  <c:v>40</c:v>
                </c:pt>
                <c:pt idx="182">
                  <c:v>315</c:v>
                </c:pt>
                <c:pt idx="183">
                  <c:v>10</c:v>
                </c:pt>
                <c:pt idx="184">
                  <c:v>15</c:v>
                </c:pt>
                <c:pt idx="185">
                  <c:v>0</c:v>
                </c:pt>
                <c:pt idx="186">
                  <c:v>50</c:v>
                </c:pt>
                <c:pt idx="187">
                  <c:v>365</c:v>
                </c:pt>
                <c:pt idx="188">
                  <c:v>250</c:v>
                </c:pt>
                <c:pt idx="189">
                  <c:v>45</c:v>
                </c:pt>
                <c:pt idx="190">
                  <c:v>80</c:v>
                </c:pt>
                <c:pt idx="191">
                  <c:v>25</c:v>
                </c:pt>
                <c:pt idx="192">
                  <c:v>5</c:v>
                </c:pt>
                <c:pt idx="193">
                  <c:v>40</c:v>
                </c:pt>
                <c:pt idx="194">
                  <c:v>25</c:v>
                </c:pt>
                <c:pt idx="195">
                  <c:v>10</c:v>
                </c:pt>
                <c:pt idx="196">
                  <c:v>20</c:v>
                </c:pt>
                <c:pt idx="197">
                  <c:v>10</c:v>
                </c:pt>
                <c:pt idx="198">
                  <c:v>0</c:v>
                </c:pt>
                <c:pt idx="199">
                  <c:v>60</c:v>
                </c:pt>
                <c:pt idx="200">
                  <c:v>10</c:v>
                </c:pt>
                <c:pt idx="201">
                  <c:v>20</c:v>
                </c:pt>
                <c:pt idx="202">
                  <c:v>60</c:v>
                </c:pt>
                <c:pt idx="203">
                  <c:v>5</c:v>
                </c:pt>
                <c:pt idx="204">
                  <c:v>10</c:v>
                </c:pt>
                <c:pt idx="205">
                  <c:v>50</c:v>
                </c:pt>
                <c:pt idx="206">
                  <c:v>320</c:v>
                </c:pt>
                <c:pt idx="207">
                  <c:v>160</c:v>
                </c:pt>
                <c:pt idx="208">
                  <c:v>90</c:v>
                </c:pt>
                <c:pt idx="209">
                  <c:v>50</c:v>
                </c:pt>
                <c:pt idx="210">
                  <c:v>10</c:v>
                </c:pt>
                <c:pt idx="211">
                  <c:v>0</c:v>
                </c:pt>
                <c:pt idx="212">
                  <c:v>45</c:v>
                </c:pt>
                <c:pt idx="213">
                  <c:v>20</c:v>
                </c:pt>
                <c:pt idx="214">
                  <c:v>0</c:v>
                </c:pt>
                <c:pt idx="215">
                  <c:v>20</c:v>
                </c:pt>
                <c:pt idx="216">
                  <c:v>20</c:v>
                </c:pt>
                <c:pt idx="217">
                  <c:v>400</c:v>
                </c:pt>
                <c:pt idx="218">
                  <c:v>125</c:v>
                </c:pt>
                <c:pt idx="219">
                  <c:v>5</c:v>
                </c:pt>
                <c:pt idx="220">
                  <c:v>20</c:v>
                </c:pt>
                <c:pt idx="221">
                  <c:v>55</c:v>
                </c:pt>
                <c:pt idx="222">
                  <c:v>445</c:v>
                </c:pt>
                <c:pt idx="223">
                  <c:v>60</c:v>
                </c:pt>
                <c:pt idx="224">
                  <c:v>10</c:v>
                </c:pt>
                <c:pt idx="225">
                  <c:v>5</c:v>
                </c:pt>
                <c:pt idx="226">
                  <c:v>0</c:v>
                </c:pt>
                <c:pt idx="227">
                  <c:v>15</c:v>
                </c:pt>
                <c:pt idx="228">
                  <c:v>20</c:v>
                </c:pt>
                <c:pt idx="229">
                  <c:v>0</c:v>
                </c:pt>
                <c:pt idx="230">
                  <c:v>145</c:v>
                </c:pt>
                <c:pt idx="231">
                  <c:v>90</c:v>
                </c:pt>
                <c:pt idx="232">
                  <c:v>40</c:v>
                </c:pt>
                <c:pt idx="233">
                  <c:v>160</c:v>
                </c:pt>
                <c:pt idx="234">
                  <c:v>20</c:v>
                </c:pt>
                <c:pt idx="235">
                  <c:v>180</c:v>
                </c:pt>
                <c:pt idx="236">
                  <c:v>0</c:v>
                </c:pt>
                <c:pt idx="237">
                  <c:v>50</c:v>
                </c:pt>
                <c:pt idx="238">
                  <c:v>20</c:v>
                </c:pt>
                <c:pt idx="239">
                  <c:v>35</c:v>
                </c:pt>
                <c:pt idx="240">
                  <c:v>35</c:v>
                </c:pt>
                <c:pt idx="241">
                  <c:v>0</c:v>
                </c:pt>
                <c:pt idx="242">
                  <c:v>10</c:v>
                </c:pt>
                <c:pt idx="243">
                  <c:v>20</c:v>
                </c:pt>
                <c:pt idx="244">
                  <c:v>5</c:v>
                </c:pt>
                <c:pt idx="245">
                  <c:v>15</c:v>
                </c:pt>
                <c:pt idx="246">
                  <c:v>25</c:v>
                </c:pt>
                <c:pt idx="247">
                  <c:v>140</c:v>
                </c:pt>
                <c:pt idx="248">
                  <c:v>30</c:v>
                </c:pt>
                <c:pt idx="249">
                  <c:v>95</c:v>
                </c:pt>
                <c:pt idx="250">
                  <c:v>10</c:v>
                </c:pt>
                <c:pt idx="251">
                  <c:v>60</c:v>
                </c:pt>
                <c:pt idx="252">
                  <c:v>30</c:v>
                </c:pt>
                <c:pt idx="253">
                  <c:v>55</c:v>
                </c:pt>
                <c:pt idx="254">
                  <c:v>10</c:v>
                </c:pt>
                <c:pt idx="255">
                  <c:v>100</c:v>
                </c:pt>
                <c:pt idx="256">
                  <c:v>280</c:v>
                </c:pt>
                <c:pt idx="257">
                  <c:v>5</c:v>
                </c:pt>
                <c:pt idx="258">
                  <c:v>10</c:v>
                </c:pt>
                <c:pt idx="259">
                  <c:v>50</c:v>
                </c:pt>
                <c:pt idx="260">
                  <c:v>0</c:v>
                </c:pt>
                <c:pt idx="261">
                  <c:v>80</c:v>
                </c:pt>
                <c:pt idx="262">
                  <c:v>15</c:v>
                </c:pt>
                <c:pt idx="263">
                  <c:v>260</c:v>
                </c:pt>
                <c:pt idx="264">
                  <c:v>135</c:v>
                </c:pt>
                <c:pt idx="265">
                  <c:v>215</c:v>
                </c:pt>
                <c:pt idx="266">
                  <c:v>95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50</c:v>
                </c:pt>
                <c:pt idx="271">
                  <c:v>15</c:v>
                </c:pt>
                <c:pt idx="272">
                  <c:v>40</c:v>
                </c:pt>
                <c:pt idx="273">
                  <c:v>65</c:v>
                </c:pt>
                <c:pt idx="274">
                  <c:v>0</c:v>
                </c:pt>
                <c:pt idx="275">
                  <c:v>420</c:v>
                </c:pt>
                <c:pt idx="276">
                  <c:v>40</c:v>
                </c:pt>
                <c:pt idx="277">
                  <c:v>75</c:v>
                </c:pt>
                <c:pt idx="278">
                  <c:v>10</c:v>
                </c:pt>
                <c:pt idx="279">
                  <c:v>150</c:v>
                </c:pt>
                <c:pt idx="280">
                  <c:v>0</c:v>
                </c:pt>
                <c:pt idx="281">
                  <c:v>70</c:v>
                </c:pt>
                <c:pt idx="282">
                  <c:v>35</c:v>
                </c:pt>
                <c:pt idx="283">
                  <c:v>30</c:v>
                </c:pt>
                <c:pt idx="284">
                  <c:v>80</c:v>
                </c:pt>
                <c:pt idx="285">
                  <c:v>30</c:v>
                </c:pt>
                <c:pt idx="286">
                  <c:v>10</c:v>
                </c:pt>
                <c:pt idx="287">
                  <c:v>355</c:v>
                </c:pt>
                <c:pt idx="288">
                  <c:v>10</c:v>
                </c:pt>
                <c:pt idx="289">
                  <c:v>155</c:v>
                </c:pt>
                <c:pt idx="290">
                  <c:v>60</c:v>
                </c:pt>
                <c:pt idx="291">
                  <c:v>35</c:v>
                </c:pt>
                <c:pt idx="292">
                  <c:v>10</c:v>
                </c:pt>
                <c:pt idx="293">
                  <c:v>70</c:v>
                </c:pt>
                <c:pt idx="294">
                  <c:v>230</c:v>
                </c:pt>
                <c:pt idx="295">
                  <c:v>100</c:v>
                </c:pt>
                <c:pt idx="296">
                  <c:v>5</c:v>
                </c:pt>
                <c:pt idx="297">
                  <c:v>25</c:v>
                </c:pt>
                <c:pt idx="298">
                  <c:v>280</c:v>
                </c:pt>
                <c:pt idx="299">
                  <c:v>10</c:v>
                </c:pt>
                <c:pt idx="300">
                  <c:v>5</c:v>
                </c:pt>
                <c:pt idx="301">
                  <c:v>25</c:v>
                </c:pt>
                <c:pt idx="302">
                  <c:v>85</c:v>
                </c:pt>
                <c:pt idx="303">
                  <c:v>0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95</c:v>
                </c:pt>
                <c:pt idx="308">
                  <c:v>185</c:v>
                </c:pt>
                <c:pt idx="309">
                  <c:v>290</c:v>
                </c:pt>
                <c:pt idx="310">
                  <c:v>40</c:v>
                </c:pt>
                <c:pt idx="311">
                  <c:v>30</c:v>
                </c:pt>
                <c:pt idx="312">
                  <c:v>0</c:v>
                </c:pt>
                <c:pt idx="313">
                  <c:v>20</c:v>
                </c:pt>
                <c:pt idx="314">
                  <c:v>20</c:v>
                </c:pt>
                <c:pt idx="315">
                  <c:v>35</c:v>
                </c:pt>
                <c:pt idx="316">
                  <c:v>20</c:v>
                </c:pt>
                <c:pt idx="317">
                  <c:v>25</c:v>
                </c:pt>
                <c:pt idx="318">
                  <c:v>0</c:v>
                </c:pt>
                <c:pt idx="319">
                  <c:v>0</c:v>
                </c:pt>
                <c:pt idx="320">
                  <c:v>10</c:v>
                </c:pt>
                <c:pt idx="321">
                  <c:v>30</c:v>
                </c:pt>
                <c:pt idx="322">
                  <c:v>0</c:v>
                </c:pt>
                <c:pt idx="323">
                  <c:v>0</c:v>
                </c:pt>
                <c:pt idx="324">
                  <c:v>15</c:v>
                </c:pt>
                <c:pt idx="325">
                  <c:v>135</c:v>
                </c:pt>
                <c:pt idx="326">
                  <c:v>195</c:v>
                </c:pt>
                <c:pt idx="327">
                  <c:v>535</c:v>
                </c:pt>
                <c:pt idx="328">
                  <c:v>50</c:v>
                </c:pt>
                <c:pt idx="329">
                  <c:v>0</c:v>
                </c:pt>
                <c:pt idx="330">
                  <c:v>20</c:v>
                </c:pt>
                <c:pt idx="331">
                  <c:v>10</c:v>
                </c:pt>
                <c:pt idx="332">
                  <c:v>5</c:v>
                </c:pt>
                <c:pt idx="333">
                  <c:v>15</c:v>
                </c:pt>
                <c:pt idx="334">
                  <c:v>300</c:v>
                </c:pt>
                <c:pt idx="335">
                  <c:v>90</c:v>
                </c:pt>
                <c:pt idx="336">
                  <c:v>5</c:v>
                </c:pt>
                <c:pt idx="337">
                  <c:v>10</c:v>
                </c:pt>
                <c:pt idx="338">
                  <c:v>105</c:v>
                </c:pt>
                <c:pt idx="339">
                  <c:v>10</c:v>
                </c:pt>
                <c:pt idx="340">
                  <c:v>55</c:v>
                </c:pt>
                <c:pt idx="341">
                  <c:v>75</c:v>
                </c:pt>
                <c:pt idx="342">
                  <c:v>25</c:v>
                </c:pt>
                <c:pt idx="343">
                  <c:v>145</c:v>
                </c:pt>
                <c:pt idx="344">
                  <c:v>5</c:v>
                </c:pt>
                <c:pt idx="345">
                  <c:v>45</c:v>
                </c:pt>
                <c:pt idx="346">
                  <c:v>135</c:v>
                </c:pt>
                <c:pt idx="347">
                  <c:v>240</c:v>
                </c:pt>
                <c:pt idx="348">
                  <c:v>175</c:v>
                </c:pt>
                <c:pt idx="349">
                  <c:v>20</c:v>
                </c:pt>
                <c:pt idx="350">
                  <c:v>15</c:v>
                </c:pt>
                <c:pt idx="351">
                  <c:v>40</c:v>
                </c:pt>
                <c:pt idx="352">
                  <c:v>0</c:v>
                </c:pt>
                <c:pt idx="353">
                  <c:v>55</c:v>
                </c:pt>
                <c:pt idx="354">
                  <c:v>5</c:v>
                </c:pt>
                <c:pt idx="355">
                  <c:v>5</c:v>
                </c:pt>
                <c:pt idx="356">
                  <c:v>10</c:v>
                </c:pt>
                <c:pt idx="357">
                  <c:v>70</c:v>
                </c:pt>
                <c:pt idx="358">
                  <c:v>170</c:v>
                </c:pt>
                <c:pt idx="359">
                  <c:v>0</c:v>
                </c:pt>
                <c:pt idx="360">
                  <c:v>15</c:v>
                </c:pt>
                <c:pt idx="361">
                  <c:v>75</c:v>
                </c:pt>
                <c:pt idx="362">
                  <c:v>25</c:v>
                </c:pt>
                <c:pt idx="363">
                  <c:v>35</c:v>
                </c:pt>
                <c:pt idx="364">
                  <c:v>10</c:v>
                </c:pt>
                <c:pt idx="365">
                  <c:v>125</c:v>
                </c:pt>
                <c:pt idx="366">
                  <c:v>15</c:v>
                </c:pt>
                <c:pt idx="367">
                  <c:v>125</c:v>
                </c:pt>
                <c:pt idx="368">
                  <c:v>25</c:v>
                </c:pt>
                <c:pt idx="369">
                  <c:v>255</c:v>
                </c:pt>
                <c:pt idx="370">
                  <c:v>65</c:v>
                </c:pt>
                <c:pt idx="371">
                  <c:v>35</c:v>
                </c:pt>
                <c:pt idx="372">
                  <c:v>10</c:v>
                </c:pt>
                <c:pt idx="373">
                  <c:v>0</c:v>
                </c:pt>
                <c:pt idx="374">
                  <c:v>85</c:v>
                </c:pt>
                <c:pt idx="375">
                  <c:v>15</c:v>
                </c:pt>
                <c:pt idx="376">
                  <c:v>15</c:v>
                </c:pt>
                <c:pt idx="377">
                  <c:v>35</c:v>
                </c:pt>
                <c:pt idx="378">
                  <c:v>0</c:v>
                </c:pt>
                <c:pt idx="379">
                  <c:v>70</c:v>
                </c:pt>
                <c:pt idx="380">
                  <c:v>130</c:v>
                </c:pt>
                <c:pt idx="381">
                  <c:v>40</c:v>
                </c:pt>
                <c:pt idx="382">
                  <c:v>125</c:v>
                </c:pt>
                <c:pt idx="383">
                  <c:v>40</c:v>
                </c:pt>
                <c:pt idx="384">
                  <c:v>155</c:v>
                </c:pt>
                <c:pt idx="385">
                  <c:v>250</c:v>
                </c:pt>
                <c:pt idx="386">
                  <c:v>10</c:v>
                </c:pt>
                <c:pt idx="387">
                  <c:v>15</c:v>
                </c:pt>
                <c:pt idx="388">
                  <c:v>80</c:v>
                </c:pt>
                <c:pt idx="389">
                  <c:v>50</c:v>
                </c:pt>
                <c:pt idx="390">
                  <c:v>30</c:v>
                </c:pt>
                <c:pt idx="391">
                  <c:v>115</c:v>
                </c:pt>
                <c:pt idx="392">
                  <c:v>190</c:v>
                </c:pt>
                <c:pt idx="393">
                  <c:v>30</c:v>
                </c:pt>
                <c:pt idx="394">
                  <c:v>10</c:v>
                </c:pt>
                <c:pt idx="395">
                  <c:v>60</c:v>
                </c:pt>
                <c:pt idx="396">
                  <c:v>10</c:v>
                </c:pt>
                <c:pt idx="397">
                  <c:v>20</c:v>
                </c:pt>
                <c:pt idx="398">
                  <c:v>45</c:v>
                </c:pt>
                <c:pt idx="399">
                  <c:v>185</c:v>
                </c:pt>
                <c:pt idx="400">
                  <c:v>290</c:v>
                </c:pt>
                <c:pt idx="401">
                  <c:v>200</c:v>
                </c:pt>
                <c:pt idx="402">
                  <c:v>35</c:v>
                </c:pt>
                <c:pt idx="403">
                  <c:v>10</c:v>
                </c:pt>
                <c:pt idx="404">
                  <c:v>30</c:v>
                </c:pt>
                <c:pt idx="405">
                  <c:v>110</c:v>
                </c:pt>
                <c:pt idx="406">
                  <c:v>55</c:v>
                </c:pt>
                <c:pt idx="407">
                  <c:v>90</c:v>
                </c:pt>
                <c:pt idx="408">
                  <c:v>15</c:v>
                </c:pt>
                <c:pt idx="409">
                  <c:v>0</c:v>
                </c:pt>
                <c:pt idx="410">
                  <c:v>70</c:v>
                </c:pt>
                <c:pt idx="411">
                  <c:v>25</c:v>
                </c:pt>
                <c:pt idx="412">
                  <c:v>20</c:v>
                </c:pt>
                <c:pt idx="413">
                  <c:v>45</c:v>
                </c:pt>
                <c:pt idx="414">
                  <c:v>65</c:v>
                </c:pt>
                <c:pt idx="415">
                  <c:v>40</c:v>
                </c:pt>
                <c:pt idx="416">
                  <c:v>5</c:v>
                </c:pt>
                <c:pt idx="417">
                  <c:v>0</c:v>
                </c:pt>
                <c:pt idx="418">
                  <c:v>0</c:v>
                </c:pt>
                <c:pt idx="419">
                  <c:v>145</c:v>
                </c:pt>
                <c:pt idx="420">
                  <c:v>10</c:v>
                </c:pt>
                <c:pt idx="421">
                  <c:v>540</c:v>
                </c:pt>
                <c:pt idx="422">
                  <c:v>90</c:v>
                </c:pt>
                <c:pt idx="423">
                  <c:v>25</c:v>
                </c:pt>
                <c:pt idx="424">
                  <c:v>175</c:v>
                </c:pt>
                <c:pt idx="425">
                  <c:v>0</c:v>
                </c:pt>
                <c:pt idx="426">
                  <c:v>25</c:v>
                </c:pt>
                <c:pt idx="427">
                  <c:v>30</c:v>
                </c:pt>
                <c:pt idx="428">
                  <c:v>110</c:v>
                </c:pt>
                <c:pt idx="42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2-4E6B-81E8-B88AB8A43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15512"/>
        <c:axId val="491515904"/>
      </c:scatterChart>
      <c:valAx>
        <c:axId val="491515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515904"/>
        <c:crosses val="autoZero"/>
        <c:crossBetween val="midCat"/>
      </c:valAx>
      <c:valAx>
        <c:axId val="49151590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total copepods at stocking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151551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RDM'!$AQ$2:$AQ$431</c:f>
              <c:numCache>
                <c:formatCode>#,##0</c:formatCode>
                <c:ptCount val="430"/>
                <c:pt idx="0">
                  <c:v>415</c:v>
                </c:pt>
                <c:pt idx="1">
                  <c:v>1095</c:v>
                </c:pt>
                <c:pt idx="2">
                  <c:v>295</c:v>
                </c:pt>
                <c:pt idx="3">
                  <c:v>475</c:v>
                </c:pt>
                <c:pt idx="4">
                  <c:v>5</c:v>
                </c:pt>
                <c:pt idx="5">
                  <c:v>15</c:v>
                </c:pt>
                <c:pt idx="6">
                  <c:v>5</c:v>
                </c:pt>
                <c:pt idx="7">
                  <c:v>85</c:v>
                </c:pt>
                <c:pt idx="8">
                  <c:v>320</c:v>
                </c:pt>
                <c:pt idx="9">
                  <c:v>65</c:v>
                </c:pt>
                <c:pt idx="10">
                  <c:v>225</c:v>
                </c:pt>
                <c:pt idx="11">
                  <c:v>65</c:v>
                </c:pt>
                <c:pt idx="12">
                  <c:v>285</c:v>
                </c:pt>
                <c:pt idx="13">
                  <c:v>15</c:v>
                </c:pt>
                <c:pt idx="14">
                  <c:v>620</c:v>
                </c:pt>
                <c:pt idx="15">
                  <c:v>65</c:v>
                </c:pt>
                <c:pt idx="16">
                  <c:v>70</c:v>
                </c:pt>
                <c:pt idx="17">
                  <c:v>220</c:v>
                </c:pt>
                <c:pt idx="18">
                  <c:v>35</c:v>
                </c:pt>
                <c:pt idx="19">
                  <c:v>540</c:v>
                </c:pt>
                <c:pt idx="20">
                  <c:v>5</c:v>
                </c:pt>
                <c:pt idx="21">
                  <c:v>20</c:v>
                </c:pt>
                <c:pt idx="22">
                  <c:v>710</c:v>
                </c:pt>
                <c:pt idx="23">
                  <c:v>415</c:v>
                </c:pt>
                <c:pt idx="24">
                  <c:v>85</c:v>
                </c:pt>
                <c:pt idx="25">
                  <c:v>90</c:v>
                </c:pt>
                <c:pt idx="26">
                  <c:v>375</c:v>
                </c:pt>
                <c:pt idx="27">
                  <c:v>15</c:v>
                </c:pt>
                <c:pt idx="28">
                  <c:v>0</c:v>
                </c:pt>
                <c:pt idx="29">
                  <c:v>195</c:v>
                </c:pt>
                <c:pt idx="30">
                  <c:v>270</c:v>
                </c:pt>
                <c:pt idx="31">
                  <c:v>10</c:v>
                </c:pt>
                <c:pt idx="32">
                  <c:v>30</c:v>
                </c:pt>
                <c:pt idx="33">
                  <c:v>10</c:v>
                </c:pt>
                <c:pt idx="34">
                  <c:v>70</c:v>
                </c:pt>
                <c:pt idx="35">
                  <c:v>1305</c:v>
                </c:pt>
                <c:pt idx="36">
                  <c:v>40</c:v>
                </c:pt>
                <c:pt idx="37">
                  <c:v>280</c:v>
                </c:pt>
                <c:pt idx="38">
                  <c:v>815</c:v>
                </c:pt>
                <c:pt idx="39">
                  <c:v>35</c:v>
                </c:pt>
                <c:pt idx="40">
                  <c:v>45</c:v>
                </c:pt>
                <c:pt idx="41">
                  <c:v>5</c:v>
                </c:pt>
                <c:pt idx="42">
                  <c:v>10</c:v>
                </c:pt>
                <c:pt idx="43">
                  <c:v>135</c:v>
                </c:pt>
                <c:pt idx="44">
                  <c:v>100</c:v>
                </c:pt>
                <c:pt idx="45">
                  <c:v>40</c:v>
                </c:pt>
                <c:pt idx="46">
                  <c:v>0</c:v>
                </c:pt>
                <c:pt idx="47">
                  <c:v>325</c:v>
                </c:pt>
                <c:pt idx="48">
                  <c:v>140</c:v>
                </c:pt>
                <c:pt idx="49">
                  <c:v>335</c:v>
                </c:pt>
                <c:pt idx="50">
                  <c:v>50</c:v>
                </c:pt>
                <c:pt idx="51">
                  <c:v>20</c:v>
                </c:pt>
                <c:pt idx="52">
                  <c:v>40</c:v>
                </c:pt>
                <c:pt idx="53">
                  <c:v>60</c:v>
                </c:pt>
                <c:pt idx="54">
                  <c:v>15</c:v>
                </c:pt>
                <c:pt idx="55">
                  <c:v>20</c:v>
                </c:pt>
                <c:pt idx="56">
                  <c:v>30</c:v>
                </c:pt>
                <c:pt idx="57">
                  <c:v>175</c:v>
                </c:pt>
                <c:pt idx="58">
                  <c:v>65</c:v>
                </c:pt>
                <c:pt idx="59">
                  <c:v>80</c:v>
                </c:pt>
                <c:pt idx="60">
                  <c:v>125</c:v>
                </c:pt>
                <c:pt idx="61">
                  <c:v>45</c:v>
                </c:pt>
                <c:pt idx="62">
                  <c:v>445</c:v>
                </c:pt>
                <c:pt idx="63">
                  <c:v>740</c:v>
                </c:pt>
                <c:pt idx="64">
                  <c:v>170</c:v>
                </c:pt>
                <c:pt idx="65">
                  <c:v>465</c:v>
                </c:pt>
                <c:pt idx="66">
                  <c:v>230</c:v>
                </c:pt>
                <c:pt idx="67">
                  <c:v>50</c:v>
                </c:pt>
                <c:pt idx="68">
                  <c:v>20</c:v>
                </c:pt>
                <c:pt idx="69">
                  <c:v>5</c:v>
                </c:pt>
                <c:pt idx="70">
                  <c:v>5</c:v>
                </c:pt>
                <c:pt idx="71">
                  <c:v>25</c:v>
                </c:pt>
                <c:pt idx="72">
                  <c:v>700</c:v>
                </c:pt>
                <c:pt idx="73">
                  <c:v>0</c:v>
                </c:pt>
                <c:pt idx="74">
                  <c:v>60</c:v>
                </c:pt>
                <c:pt idx="75">
                  <c:v>20</c:v>
                </c:pt>
                <c:pt idx="76">
                  <c:v>10</c:v>
                </c:pt>
                <c:pt idx="77">
                  <c:v>0</c:v>
                </c:pt>
                <c:pt idx="78">
                  <c:v>335</c:v>
                </c:pt>
                <c:pt idx="79">
                  <c:v>40</c:v>
                </c:pt>
                <c:pt idx="80">
                  <c:v>10</c:v>
                </c:pt>
                <c:pt idx="81">
                  <c:v>0</c:v>
                </c:pt>
                <c:pt idx="82">
                  <c:v>125</c:v>
                </c:pt>
                <c:pt idx="83">
                  <c:v>25</c:v>
                </c:pt>
                <c:pt idx="84">
                  <c:v>360</c:v>
                </c:pt>
                <c:pt idx="85">
                  <c:v>5</c:v>
                </c:pt>
                <c:pt idx="86">
                  <c:v>1000</c:v>
                </c:pt>
                <c:pt idx="87">
                  <c:v>45</c:v>
                </c:pt>
                <c:pt idx="88">
                  <c:v>5</c:v>
                </c:pt>
                <c:pt idx="89">
                  <c:v>370</c:v>
                </c:pt>
                <c:pt idx="90">
                  <c:v>635</c:v>
                </c:pt>
                <c:pt idx="91">
                  <c:v>0</c:v>
                </c:pt>
                <c:pt idx="92">
                  <c:v>205</c:v>
                </c:pt>
                <c:pt idx="93">
                  <c:v>5</c:v>
                </c:pt>
                <c:pt idx="94">
                  <c:v>15</c:v>
                </c:pt>
                <c:pt idx="95">
                  <c:v>455</c:v>
                </c:pt>
                <c:pt idx="96">
                  <c:v>40</c:v>
                </c:pt>
                <c:pt idx="97">
                  <c:v>105</c:v>
                </c:pt>
                <c:pt idx="98">
                  <c:v>20</c:v>
                </c:pt>
                <c:pt idx="99">
                  <c:v>115</c:v>
                </c:pt>
                <c:pt idx="100">
                  <c:v>165</c:v>
                </c:pt>
                <c:pt idx="101">
                  <c:v>60</c:v>
                </c:pt>
                <c:pt idx="102">
                  <c:v>95</c:v>
                </c:pt>
                <c:pt idx="103">
                  <c:v>15</c:v>
                </c:pt>
                <c:pt idx="104">
                  <c:v>140</c:v>
                </c:pt>
                <c:pt idx="105">
                  <c:v>30</c:v>
                </c:pt>
                <c:pt idx="106">
                  <c:v>115</c:v>
                </c:pt>
                <c:pt idx="107">
                  <c:v>50</c:v>
                </c:pt>
                <c:pt idx="108">
                  <c:v>35</c:v>
                </c:pt>
                <c:pt idx="109">
                  <c:v>60</c:v>
                </c:pt>
                <c:pt idx="110">
                  <c:v>395</c:v>
                </c:pt>
                <c:pt idx="111">
                  <c:v>85</c:v>
                </c:pt>
                <c:pt idx="112">
                  <c:v>255</c:v>
                </c:pt>
                <c:pt idx="113">
                  <c:v>115</c:v>
                </c:pt>
                <c:pt idx="114">
                  <c:v>15</c:v>
                </c:pt>
                <c:pt idx="115">
                  <c:v>60</c:v>
                </c:pt>
                <c:pt idx="116">
                  <c:v>15</c:v>
                </c:pt>
                <c:pt idx="117">
                  <c:v>35</c:v>
                </c:pt>
                <c:pt idx="118">
                  <c:v>460</c:v>
                </c:pt>
                <c:pt idx="119">
                  <c:v>0</c:v>
                </c:pt>
                <c:pt idx="120">
                  <c:v>275</c:v>
                </c:pt>
                <c:pt idx="121">
                  <c:v>305</c:v>
                </c:pt>
                <c:pt idx="122">
                  <c:v>1205</c:v>
                </c:pt>
                <c:pt idx="123">
                  <c:v>60</c:v>
                </c:pt>
                <c:pt idx="124">
                  <c:v>2485</c:v>
                </c:pt>
                <c:pt idx="125">
                  <c:v>885</c:v>
                </c:pt>
                <c:pt idx="126">
                  <c:v>1760</c:v>
                </c:pt>
                <c:pt idx="127">
                  <c:v>290</c:v>
                </c:pt>
                <c:pt idx="128">
                  <c:v>215</c:v>
                </c:pt>
                <c:pt idx="129">
                  <c:v>15</c:v>
                </c:pt>
                <c:pt idx="130">
                  <c:v>85</c:v>
                </c:pt>
                <c:pt idx="131">
                  <c:v>90</c:v>
                </c:pt>
                <c:pt idx="132">
                  <c:v>80</c:v>
                </c:pt>
                <c:pt idx="133">
                  <c:v>65</c:v>
                </c:pt>
                <c:pt idx="134">
                  <c:v>0</c:v>
                </c:pt>
                <c:pt idx="135">
                  <c:v>260</c:v>
                </c:pt>
                <c:pt idx="136">
                  <c:v>40</c:v>
                </c:pt>
                <c:pt idx="137">
                  <c:v>340</c:v>
                </c:pt>
                <c:pt idx="138">
                  <c:v>305</c:v>
                </c:pt>
                <c:pt idx="139">
                  <c:v>45</c:v>
                </c:pt>
                <c:pt idx="140">
                  <c:v>65</c:v>
                </c:pt>
                <c:pt idx="141">
                  <c:v>285</c:v>
                </c:pt>
                <c:pt idx="142">
                  <c:v>5</c:v>
                </c:pt>
                <c:pt idx="143">
                  <c:v>20</c:v>
                </c:pt>
                <c:pt idx="144">
                  <c:v>155</c:v>
                </c:pt>
                <c:pt idx="145">
                  <c:v>5</c:v>
                </c:pt>
                <c:pt idx="146">
                  <c:v>10</c:v>
                </c:pt>
                <c:pt idx="147">
                  <c:v>490</c:v>
                </c:pt>
                <c:pt idx="148">
                  <c:v>470</c:v>
                </c:pt>
                <c:pt idx="149">
                  <c:v>0</c:v>
                </c:pt>
                <c:pt idx="150">
                  <c:v>530</c:v>
                </c:pt>
                <c:pt idx="151">
                  <c:v>120</c:v>
                </c:pt>
                <c:pt idx="152">
                  <c:v>215</c:v>
                </c:pt>
                <c:pt idx="153">
                  <c:v>50</c:v>
                </c:pt>
                <c:pt idx="154">
                  <c:v>165</c:v>
                </c:pt>
                <c:pt idx="155">
                  <c:v>490</c:v>
                </c:pt>
                <c:pt idx="156">
                  <c:v>10</c:v>
                </c:pt>
                <c:pt idx="157">
                  <c:v>0</c:v>
                </c:pt>
                <c:pt idx="158">
                  <c:v>20</c:v>
                </c:pt>
                <c:pt idx="159">
                  <c:v>5</c:v>
                </c:pt>
                <c:pt idx="160">
                  <c:v>90</c:v>
                </c:pt>
                <c:pt idx="161">
                  <c:v>20</c:v>
                </c:pt>
                <c:pt idx="162">
                  <c:v>10</c:v>
                </c:pt>
                <c:pt idx="163">
                  <c:v>50</c:v>
                </c:pt>
                <c:pt idx="164">
                  <c:v>10</c:v>
                </c:pt>
                <c:pt idx="165">
                  <c:v>0</c:v>
                </c:pt>
                <c:pt idx="166">
                  <c:v>1200</c:v>
                </c:pt>
                <c:pt idx="167">
                  <c:v>95</c:v>
                </c:pt>
                <c:pt idx="168">
                  <c:v>75</c:v>
                </c:pt>
                <c:pt idx="169">
                  <c:v>190</c:v>
                </c:pt>
                <c:pt idx="170">
                  <c:v>330</c:v>
                </c:pt>
                <c:pt idx="171">
                  <c:v>405</c:v>
                </c:pt>
                <c:pt idx="172">
                  <c:v>245</c:v>
                </c:pt>
                <c:pt idx="173">
                  <c:v>325</c:v>
                </c:pt>
                <c:pt idx="174">
                  <c:v>1580</c:v>
                </c:pt>
                <c:pt idx="175">
                  <c:v>50</c:v>
                </c:pt>
                <c:pt idx="176">
                  <c:v>610</c:v>
                </c:pt>
                <c:pt idx="177">
                  <c:v>45</c:v>
                </c:pt>
                <c:pt idx="178">
                  <c:v>40</c:v>
                </c:pt>
                <c:pt idx="179">
                  <c:v>60</c:v>
                </c:pt>
                <c:pt idx="180">
                  <c:v>255</c:v>
                </c:pt>
                <c:pt idx="181">
                  <c:v>165</c:v>
                </c:pt>
                <c:pt idx="182">
                  <c:v>75</c:v>
                </c:pt>
                <c:pt idx="183">
                  <c:v>65</c:v>
                </c:pt>
                <c:pt idx="184">
                  <c:v>65</c:v>
                </c:pt>
                <c:pt idx="185">
                  <c:v>20</c:v>
                </c:pt>
                <c:pt idx="186">
                  <c:v>45</c:v>
                </c:pt>
                <c:pt idx="187">
                  <c:v>875</c:v>
                </c:pt>
                <c:pt idx="188">
                  <c:v>5</c:v>
                </c:pt>
                <c:pt idx="189">
                  <c:v>410</c:v>
                </c:pt>
                <c:pt idx="190">
                  <c:v>1460</c:v>
                </c:pt>
                <c:pt idx="191">
                  <c:v>70</c:v>
                </c:pt>
                <c:pt idx="192">
                  <c:v>5</c:v>
                </c:pt>
                <c:pt idx="193">
                  <c:v>55</c:v>
                </c:pt>
                <c:pt idx="194">
                  <c:v>45</c:v>
                </c:pt>
                <c:pt idx="195">
                  <c:v>395</c:v>
                </c:pt>
                <c:pt idx="196">
                  <c:v>0</c:v>
                </c:pt>
                <c:pt idx="197">
                  <c:v>205</c:v>
                </c:pt>
                <c:pt idx="198">
                  <c:v>35</c:v>
                </c:pt>
                <c:pt idx="199">
                  <c:v>350</c:v>
                </c:pt>
                <c:pt idx="200">
                  <c:v>490</c:v>
                </c:pt>
                <c:pt idx="201">
                  <c:v>85</c:v>
                </c:pt>
                <c:pt idx="202">
                  <c:v>175</c:v>
                </c:pt>
                <c:pt idx="203">
                  <c:v>5</c:v>
                </c:pt>
                <c:pt idx="204">
                  <c:v>40</c:v>
                </c:pt>
                <c:pt idx="205">
                  <c:v>45</c:v>
                </c:pt>
                <c:pt idx="206">
                  <c:v>50</c:v>
                </c:pt>
                <c:pt idx="207">
                  <c:v>65</c:v>
                </c:pt>
                <c:pt idx="208">
                  <c:v>155</c:v>
                </c:pt>
                <c:pt idx="209">
                  <c:v>295</c:v>
                </c:pt>
                <c:pt idx="210">
                  <c:v>170</c:v>
                </c:pt>
                <c:pt idx="211">
                  <c:v>5</c:v>
                </c:pt>
                <c:pt idx="212">
                  <c:v>50</c:v>
                </c:pt>
                <c:pt idx="213">
                  <c:v>265</c:v>
                </c:pt>
                <c:pt idx="214">
                  <c:v>30</c:v>
                </c:pt>
                <c:pt idx="215">
                  <c:v>245</c:v>
                </c:pt>
                <c:pt idx="216">
                  <c:v>35</c:v>
                </c:pt>
                <c:pt idx="217">
                  <c:v>700</c:v>
                </c:pt>
                <c:pt idx="218">
                  <c:v>140</c:v>
                </c:pt>
                <c:pt idx="219">
                  <c:v>5</c:v>
                </c:pt>
                <c:pt idx="220">
                  <c:v>1030</c:v>
                </c:pt>
                <c:pt idx="221">
                  <c:v>160</c:v>
                </c:pt>
                <c:pt idx="222">
                  <c:v>460</c:v>
                </c:pt>
                <c:pt idx="223">
                  <c:v>215</c:v>
                </c:pt>
                <c:pt idx="224">
                  <c:v>115</c:v>
                </c:pt>
                <c:pt idx="225">
                  <c:v>210</c:v>
                </c:pt>
                <c:pt idx="226">
                  <c:v>0</c:v>
                </c:pt>
                <c:pt idx="227">
                  <c:v>20</c:v>
                </c:pt>
                <c:pt idx="228">
                  <c:v>85</c:v>
                </c:pt>
                <c:pt idx="229">
                  <c:v>55</c:v>
                </c:pt>
                <c:pt idx="230">
                  <c:v>280</c:v>
                </c:pt>
                <c:pt idx="231">
                  <c:v>675</c:v>
                </c:pt>
                <c:pt idx="232">
                  <c:v>105</c:v>
                </c:pt>
                <c:pt idx="233">
                  <c:v>470</c:v>
                </c:pt>
                <c:pt idx="234">
                  <c:v>20</c:v>
                </c:pt>
                <c:pt idx="235">
                  <c:v>485</c:v>
                </c:pt>
                <c:pt idx="236">
                  <c:v>0</c:v>
                </c:pt>
                <c:pt idx="237">
                  <c:v>440</c:v>
                </c:pt>
                <c:pt idx="238">
                  <c:v>460</c:v>
                </c:pt>
                <c:pt idx="239">
                  <c:v>225</c:v>
                </c:pt>
                <c:pt idx="240">
                  <c:v>15</c:v>
                </c:pt>
                <c:pt idx="241">
                  <c:v>0</c:v>
                </c:pt>
                <c:pt idx="242">
                  <c:v>845</c:v>
                </c:pt>
                <c:pt idx="243">
                  <c:v>505</c:v>
                </c:pt>
                <c:pt idx="244">
                  <c:v>70</c:v>
                </c:pt>
                <c:pt idx="245">
                  <c:v>95</c:v>
                </c:pt>
                <c:pt idx="246">
                  <c:v>45</c:v>
                </c:pt>
                <c:pt idx="247">
                  <c:v>120</c:v>
                </c:pt>
                <c:pt idx="248">
                  <c:v>250</c:v>
                </c:pt>
                <c:pt idx="249">
                  <c:v>510</c:v>
                </c:pt>
                <c:pt idx="250">
                  <c:v>40</c:v>
                </c:pt>
                <c:pt idx="251">
                  <c:v>45</c:v>
                </c:pt>
                <c:pt idx="252">
                  <c:v>425</c:v>
                </c:pt>
                <c:pt idx="253">
                  <c:v>90</c:v>
                </c:pt>
                <c:pt idx="254">
                  <c:v>65</c:v>
                </c:pt>
                <c:pt idx="255">
                  <c:v>760</c:v>
                </c:pt>
                <c:pt idx="256">
                  <c:v>450</c:v>
                </c:pt>
                <c:pt idx="257">
                  <c:v>100</c:v>
                </c:pt>
                <c:pt idx="258">
                  <c:v>15</c:v>
                </c:pt>
                <c:pt idx="259">
                  <c:v>70</c:v>
                </c:pt>
                <c:pt idx="260">
                  <c:v>45</c:v>
                </c:pt>
                <c:pt idx="261">
                  <c:v>545</c:v>
                </c:pt>
                <c:pt idx="262">
                  <c:v>85</c:v>
                </c:pt>
                <c:pt idx="263">
                  <c:v>330</c:v>
                </c:pt>
                <c:pt idx="264">
                  <c:v>115</c:v>
                </c:pt>
                <c:pt idx="265">
                  <c:v>45</c:v>
                </c:pt>
                <c:pt idx="266">
                  <c:v>45</c:v>
                </c:pt>
                <c:pt idx="267">
                  <c:v>25</c:v>
                </c:pt>
                <c:pt idx="268">
                  <c:v>145</c:v>
                </c:pt>
                <c:pt idx="269">
                  <c:v>75</c:v>
                </c:pt>
                <c:pt idx="270">
                  <c:v>265</c:v>
                </c:pt>
                <c:pt idx="271">
                  <c:v>55</c:v>
                </c:pt>
                <c:pt idx="272">
                  <c:v>80</c:v>
                </c:pt>
                <c:pt idx="273">
                  <c:v>55</c:v>
                </c:pt>
                <c:pt idx="274">
                  <c:v>35</c:v>
                </c:pt>
                <c:pt idx="275">
                  <c:v>2400</c:v>
                </c:pt>
                <c:pt idx="276">
                  <c:v>80</c:v>
                </c:pt>
                <c:pt idx="277">
                  <c:v>120</c:v>
                </c:pt>
                <c:pt idx="278">
                  <c:v>155</c:v>
                </c:pt>
                <c:pt idx="279">
                  <c:v>1165</c:v>
                </c:pt>
                <c:pt idx="280">
                  <c:v>55</c:v>
                </c:pt>
                <c:pt idx="281">
                  <c:v>35</c:v>
                </c:pt>
                <c:pt idx="282">
                  <c:v>40</c:v>
                </c:pt>
                <c:pt idx="283">
                  <c:v>350</c:v>
                </c:pt>
                <c:pt idx="284">
                  <c:v>105</c:v>
                </c:pt>
                <c:pt idx="285">
                  <c:v>145</c:v>
                </c:pt>
                <c:pt idx="286">
                  <c:v>10</c:v>
                </c:pt>
                <c:pt idx="287">
                  <c:v>165</c:v>
                </c:pt>
                <c:pt idx="288">
                  <c:v>135</c:v>
                </c:pt>
                <c:pt idx="289">
                  <c:v>75</c:v>
                </c:pt>
                <c:pt idx="290">
                  <c:v>450</c:v>
                </c:pt>
                <c:pt idx="291">
                  <c:v>165</c:v>
                </c:pt>
                <c:pt idx="292">
                  <c:v>80</c:v>
                </c:pt>
                <c:pt idx="293">
                  <c:v>70</c:v>
                </c:pt>
                <c:pt idx="294">
                  <c:v>230</c:v>
                </c:pt>
                <c:pt idx="295">
                  <c:v>700</c:v>
                </c:pt>
                <c:pt idx="296">
                  <c:v>90</c:v>
                </c:pt>
                <c:pt idx="297">
                  <c:v>95</c:v>
                </c:pt>
                <c:pt idx="298">
                  <c:v>32</c:v>
                </c:pt>
                <c:pt idx="299">
                  <c:v>320</c:v>
                </c:pt>
                <c:pt idx="300">
                  <c:v>60</c:v>
                </c:pt>
                <c:pt idx="301">
                  <c:v>160</c:v>
                </c:pt>
                <c:pt idx="302">
                  <c:v>135</c:v>
                </c:pt>
                <c:pt idx="303">
                  <c:v>75</c:v>
                </c:pt>
                <c:pt idx="304">
                  <c:v>30</c:v>
                </c:pt>
                <c:pt idx="305">
                  <c:v>40</c:v>
                </c:pt>
                <c:pt idx="306">
                  <c:v>100</c:v>
                </c:pt>
                <c:pt idx="307">
                  <c:v>85</c:v>
                </c:pt>
                <c:pt idx="308">
                  <c:v>15</c:v>
                </c:pt>
                <c:pt idx="309">
                  <c:v>0</c:v>
                </c:pt>
                <c:pt idx="310">
                  <c:v>5</c:v>
                </c:pt>
                <c:pt idx="311">
                  <c:v>230</c:v>
                </c:pt>
                <c:pt idx="312">
                  <c:v>5</c:v>
                </c:pt>
                <c:pt idx="313">
                  <c:v>140</c:v>
                </c:pt>
                <c:pt idx="314">
                  <c:v>40</c:v>
                </c:pt>
                <c:pt idx="315">
                  <c:v>90</c:v>
                </c:pt>
                <c:pt idx="316">
                  <c:v>45</c:v>
                </c:pt>
                <c:pt idx="317">
                  <c:v>145</c:v>
                </c:pt>
                <c:pt idx="318">
                  <c:v>290</c:v>
                </c:pt>
                <c:pt idx="319">
                  <c:v>115</c:v>
                </c:pt>
                <c:pt idx="320">
                  <c:v>260</c:v>
                </c:pt>
                <c:pt idx="321">
                  <c:v>75</c:v>
                </c:pt>
                <c:pt idx="322">
                  <c:v>0</c:v>
                </c:pt>
                <c:pt idx="323">
                  <c:v>0</c:v>
                </c:pt>
                <c:pt idx="324">
                  <c:v>15</c:v>
                </c:pt>
                <c:pt idx="325">
                  <c:v>55</c:v>
                </c:pt>
                <c:pt idx="326">
                  <c:v>80</c:v>
                </c:pt>
                <c:pt idx="327">
                  <c:v>390</c:v>
                </c:pt>
                <c:pt idx="328">
                  <c:v>80</c:v>
                </c:pt>
                <c:pt idx="329">
                  <c:v>5</c:v>
                </c:pt>
                <c:pt idx="330">
                  <c:v>205</c:v>
                </c:pt>
                <c:pt idx="331">
                  <c:v>35</c:v>
                </c:pt>
                <c:pt idx="332">
                  <c:v>5</c:v>
                </c:pt>
                <c:pt idx="333">
                  <c:v>345</c:v>
                </c:pt>
                <c:pt idx="334">
                  <c:v>340</c:v>
                </c:pt>
                <c:pt idx="335">
                  <c:v>5</c:v>
                </c:pt>
                <c:pt idx="336">
                  <c:v>60</c:v>
                </c:pt>
                <c:pt idx="337">
                  <c:v>30</c:v>
                </c:pt>
                <c:pt idx="338">
                  <c:v>335</c:v>
                </c:pt>
                <c:pt idx="339">
                  <c:v>70</c:v>
                </c:pt>
                <c:pt idx="340">
                  <c:v>685</c:v>
                </c:pt>
                <c:pt idx="341">
                  <c:v>1190</c:v>
                </c:pt>
                <c:pt idx="342">
                  <c:v>885</c:v>
                </c:pt>
                <c:pt idx="343">
                  <c:v>10</c:v>
                </c:pt>
                <c:pt idx="344">
                  <c:v>365</c:v>
                </c:pt>
                <c:pt idx="345">
                  <c:v>285</c:v>
                </c:pt>
                <c:pt idx="346">
                  <c:v>25</c:v>
                </c:pt>
                <c:pt idx="347">
                  <c:v>255</c:v>
                </c:pt>
                <c:pt idx="348">
                  <c:v>260</c:v>
                </c:pt>
                <c:pt idx="349">
                  <c:v>1520</c:v>
                </c:pt>
                <c:pt idx="350">
                  <c:v>105</c:v>
                </c:pt>
                <c:pt idx="351">
                  <c:v>980</c:v>
                </c:pt>
                <c:pt idx="352">
                  <c:v>0</c:v>
                </c:pt>
                <c:pt idx="353">
                  <c:v>100</c:v>
                </c:pt>
                <c:pt idx="354">
                  <c:v>190</c:v>
                </c:pt>
                <c:pt idx="355">
                  <c:v>20</c:v>
                </c:pt>
                <c:pt idx="356">
                  <c:v>40</c:v>
                </c:pt>
                <c:pt idx="357">
                  <c:v>590</c:v>
                </c:pt>
                <c:pt idx="358">
                  <c:v>1610</c:v>
                </c:pt>
                <c:pt idx="359">
                  <c:v>25</c:v>
                </c:pt>
                <c:pt idx="360">
                  <c:v>5</c:v>
                </c:pt>
                <c:pt idx="361">
                  <c:v>660</c:v>
                </c:pt>
                <c:pt idx="362">
                  <c:v>510</c:v>
                </c:pt>
                <c:pt idx="363">
                  <c:v>130</c:v>
                </c:pt>
                <c:pt idx="364">
                  <c:v>195</c:v>
                </c:pt>
                <c:pt idx="365">
                  <c:v>325</c:v>
                </c:pt>
                <c:pt idx="366">
                  <c:v>25</c:v>
                </c:pt>
                <c:pt idx="367">
                  <c:v>25</c:v>
                </c:pt>
                <c:pt idx="368">
                  <c:v>170</c:v>
                </c:pt>
                <c:pt idx="369">
                  <c:v>100</c:v>
                </c:pt>
                <c:pt idx="370">
                  <c:v>455</c:v>
                </c:pt>
                <c:pt idx="371">
                  <c:v>70</c:v>
                </c:pt>
                <c:pt idx="372">
                  <c:v>155</c:v>
                </c:pt>
                <c:pt idx="373">
                  <c:v>125</c:v>
                </c:pt>
                <c:pt idx="374">
                  <c:v>540</c:v>
                </c:pt>
                <c:pt idx="375">
                  <c:v>80</c:v>
                </c:pt>
                <c:pt idx="376">
                  <c:v>135</c:v>
                </c:pt>
                <c:pt idx="377">
                  <c:v>130</c:v>
                </c:pt>
                <c:pt idx="378">
                  <c:v>20</c:v>
                </c:pt>
                <c:pt idx="379">
                  <c:v>270</c:v>
                </c:pt>
                <c:pt idx="380">
                  <c:v>330</c:v>
                </c:pt>
                <c:pt idx="381">
                  <c:v>455</c:v>
                </c:pt>
                <c:pt idx="382">
                  <c:v>1165</c:v>
                </c:pt>
                <c:pt idx="383">
                  <c:v>230</c:v>
                </c:pt>
                <c:pt idx="384">
                  <c:v>1020</c:v>
                </c:pt>
                <c:pt idx="385">
                  <c:v>1565</c:v>
                </c:pt>
                <c:pt idx="386">
                  <c:v>280</c:v>
                </c:pt>
                <c:pt idx="387">
                  <c:v>130</c:v>
                </c:pt>
                <c:pt idx="388">
                  <c:v>10</c:v>
                </c:pt>
                <c:pt idx="389">
                  <c:v>430</c:v>
                </c:pt>
                <c:pt idx="390">
                  <c:v>5</c:v>
                </c:pt>
                <c:pt idx="391">
                  <c:v>1045</c:v>
                </c:pt>
                <c:pt idx="392">
                  <c:v>595</c:v>
                </c:pt>
                <c:pt idx="393">
                  <c:v>70</c:v>
                </c:pt>
                <c:pt idx="394">
                  <c:v>240</c:v>
                </c:pt>
                <c:pt idx="395">
                  <c:v>395</c:v>
                </c:pt>
                <c:pt idx="396">
                  <c:v>30</c:v>
                </c:pt>
                <c:pt idx="397">
                  <c:v>15</c:v>
                </c:pt>
                <c:pt idx="398">
                  <c:v>205</c:v>
                </c:pt>
                <c:pt idx="399">
                  <c:v>10</c:v>
                </c:pt>
                <c:pt idx="400">
                  <c:v>50</c:v>
                </c:pt>
                <c:pt idx="401">
                  <c:v>210</c:v>
                </c:pt>
                <c:pt idx="402">
                  <c:v>45</c:v>
                </c:pt>
                <c:pt idx="403">
                  <c:v>20</c:v>
                </c:pt>
                <c:pt idx="404">
                  <c:v>220</c:v>
                </c:pt>
                <c:pt idx="405">
                  <c:v>565</c:v>
                </c:pt>
                <c:pt idx="406">
                  <c:v>185</c:v>
                </c:pt>
                <c:pt idx="407">
                  <c:v>120</c:v>
                </c:pt>
                <c:pt idx="408">
                  <c:v>5</c:v>
                </c:pt>
                <c:pt idx="409">
                  <c:v>25</c:v>
                </c:pt>
                <c:pt idx="410">
                  <c:v>420</c:v>
                </c:pt>
                <c:pt idx="411">
                  <c:v>60</c:v>
                </c:pt>
                <c:pt idx="412">
                  <c:v>145</c:v>
                </c:pt>
                <c:pt idx="413">
                  <c:v>265</c:v>
                </c:pt>
                <c:pt idx="414">
                  <c:v>40</c:v>
                </c:pt>
                <c:pt idx="415">
                  <c:v>285</c:v>
                </c:pt>
                <c:pt idx="416">
                  <c:v>285</c:v>
                </c:pt>
                <c:pt idx="417">
                  <c:v>25</c:v>
                </c:pt>
                <c:pt idx="418">
                  <c:v>205</c:v>
                </c:pt>
                <c:pt idx="419">
                  <c:v>300</c:v>
                </c:pt>
                <c:pt idx="420">
                  <c:v>15</c:v>
                </c:pt>
                <c:pt idx="421">
                  <c:v>430</c:v>
                </c:pt>
                <c:pt idx="422">
                  <c:v>75</c:v>
                </c:pt>
                <c:pt idx="423">
                  <c:v>445</c:v>
                </c:pt>
                <c:pt idx="424">
                  <c:v>620</c:v>
                </c:pt>
                <c:pt idx="425">
                  <c:v>0</c:v>
                </c:pt>
                <c:pt idx="426">
                  <c:v>85</c:v>
                </c:pt>
                <c:pt idx="427">
                  <c:v>1985</c:v>
                </c:pt>
                <c:pt idx="428">
                  <c:v>165</c:v>
                </c:pt>
                <c:pt idx="429">
                  <c:v>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6-42E6-A239-9949FA1E8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16688"/>
        <c:axId val="491517080"/>
      </c:scatterChart>
      <c:valAx>
        <c:axId val="49151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517080"/>
        <c:crosses val="autoZero"/>
        <c:crossBetween val="midCat"/>
      </c:valAx>
      <c:valAx>
        <c:axId val="49151708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nauplii at stocking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151668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498483109597505E-2"/>
                  <c:y val="-0.65429785071438085"/>
                </c:manualLayout>
              </c:layout>
              <c:numFmt formatCode="General" sourceLinked="0"/>
            </c:trendlineLbl>
          </c:trendline>
          <c:xVal>
            <c:numRef>
              <c:f>'2001 to 2010 RDM'!$BL$2:$BL$431</c:f>
              <c:numCache>
                <c:formatCode>0.00</c:formatCode>
                <c:ptCount val="430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</c:numCache>
            </c:numRef>
          </c:xVal>
          <c:yVal>
            <c:numRef>
              <c:f>'2001 to 2010 RDM'!$AR$2:$AR$431</c:f>
              <c:numCache>
                <c:formatCode>#,##0</c:formatCode>
                <c:ptCount val="430"/>
                <c:pt idx="0">
                  <c:v>355</c:v>
                </c:pt>
                <c:pt idx="1">
                  <c:v>1920</c:v>
                </c:pt>
                <c:pt idx="2">
                  <c:v>410</c:v>
                </c:pt>
                <c:pt idx="3">
                  <c:v>405</c:v>
                </c:pt>
                <c:pt idx="4">
                  <c:v>620</c:v>
                </c:pt>
                <c:pt idx="5">
                  <c:v>620</c:v>
                </c:pt>
                <c:pt idx="6">
                  <c:v>315</c:v>
                </c:pt>
                <c:pt idx="7">
                  <c:v>0</c:v>
                </c:pt>
                <c:pt idx="8">
                  <c:v>45</c:v>
                </c:pt>
                <c:pt idx="9">
                  <c:v>525</c:v>
                </c:pt>
                <c:pt idx="10">
                  <c:v>1330</c:v>
                </c:pt>
                <c:pt idx="11">
                  <c:v>630</c:v>
                </c:pt>
                <c:pt idx="12">
                  <c:v>35</c:v>
                </c:pt>
                <c:pt idx="13">
                  <c:v>45</c:v>
                </c:pt>
                <c:pt idx="14">
                  <c:v>75</c:v>
                </c:pt>
                <c:pt idx="15">
                  <c:v>255</c:v>
                </c:pt>
                <c:pt idx="16">
                  <c:v>185</c:v>
                </c:pt>
                <c:pt idx="17">
                  <c:v>35</c:v>
                </c:pt>
                <c:pt idx="18">
                  <c:v>135</c:v>
                </c:pt>
                <c:pt idx="19">
                  <c:v>70</c:v>
                </c:pt>
                <c:pt idx="20">
                  <c:v>85</c:v>
                </c:pt>
                <c:pt idx="21">
                  <c:v>0</c:v>
                </c:pt>
                <c:pt idx="22">
                  <c:v>5</c:v>
                </c:pt>
                <c:pt idx="23">
                  <c:v>10</c:v>
                </c:pt>
                <c:pt idx="24">
                  <c:v>180</c:v>
                </c:pt>
                <c:pt idx="25">
                  <c:v>5820</c:v>
                </c:pt>
                <c:pt idx="26">
                  <c:v>60</c:v>
                </c:pt>
                <c:pt idx="27">
                  <c:v>25</c:v>
                </c:pt>
                <c:pt idx="28">
                  <c:v>0</c:v>
                </c:pt>
                <c:pt idx="29">
                  <c:v>90</c:v>
                </c:pt>
                <c:pt idx="30">
                  <c:v>65</c:v>
                </c:pt>
                <c:pt idx="31">
                  <c:v>2065</c:v>
                </c:pt>
                <c:pt idx="32">
                  <c:v>45</c:v>
                </c:pt>
                <c:pt idx="33">
                  <c:v>305</c:v>
                </c:pt>
                <c:pt idx="34">
                  <c:v>15</c:v>
                </c:pt>
                <c:pt idx="35">
                  <c:v>65</c:v>
                </c:pt>
                <c:pt idx="36">
                  <c:v>430</c:v>
                </c:pt>
                <c:pt idx="37">
                  <c:v>5</c:v>
                </c:pt>
                <c:pt idx="38">
                  <c:v>35</c:v>
                </c:pt>
                <c:pt idx="39">
                  <c:v>715</c:v>
                </c:pt>
                <c:pt idx="40">
                  <c:v>55</c:v>
                </c:pt>
                <c:pt idx="41">
                  <c:v>180</c:v>
                </c:pt>
                <c:pt idx="42">
                  <c:v>3125</c:v>
                </c:pt>
                <c:pt idx="43">
                  <c:v>55</c:v>
                </c:pt>
                <c:pt idx="44">
                  <c:v>80</c:v>
                </c:pt>
                <c:pt idx="45">
                  <c:v>10</c:v>
                </c:pt>
                <c:pt idx="46">
                  <c:v>4300</c:v>
                </c:pt>
                <c:pt idx="47">
                  <c:v>50</c:v>
                </c:pt>
                <c:pt idx="48">
                  <c:v>10</c:v>
                </c:pt>
                <c:pt idx="49">
                  <c:v>560</c:v>
                </c:pt>
                <c:pt idx="50">
                  <c:v>80</c:v>
                </c:pt>
                <c:pt idx="51">
                  <c:v>1280</c:v>
                </c:pt>
                <c:pt idx="52">
                  <c:v>520</c:v>
                </c:pt>
                <c:pt idx="53">
                  <c:v>0</c:v>
                </c:pt>
                <c:pt idx="54">
                  <c:v>175</c:v>
                </c:pt>
                <c:pt idx="55">
                  <c:v>25</c:v>
                </c:pt>
                <c:pt idx="56">
                  <c:v>4310</c:v>
                </c:pt>
                <c:pt idx="57">
                  <c:v>35</c:v>
                </c:pt>
                <c:pt idx="58">
                  <c:v>0</c:v>
                </c:pt>
                <c:pt idx="59">
                  <c:v>40</c:v>
                </c:pt>
                <c:pt idx="60">
                  <c:v>10</c:v>
                </c:pt>
                <c:pt idx="61">
                  <c:v>40</c:v>
                </c:pt>
                <c:pt idx="62">
                  <c:v>2100</c:v>
                </c:pt>
                <c:pt idx="63">
                  <c:v>125</c:v>
                </c:pt>
                <c:pt idx="64">
                  <c:v>220</c:v>
                </c:pt>
                <c:pt idx="65">
                  <c:v>60</c:v>
                </c:pt>
                <c:pt idx="66">
                  <c:v>20</c:v>
                </c:pt>
                <c:pt idx="67">
                  <c:v>1525</c:v>
                </c:pt>
                <c:pt idx="68">
                  <c:v>5</c:v>
                </c:pt>
                <c:pt idx="69">
                  <c:v>2640</c:v>
                </c:pt>
                <c:pt idx="70">
                  <c:v>100</c:v>
                </c:pt>
                <c:pt idx="71">
                  <c:v>0</c:v>
                </c:pt>
                <c:pt idx="72">
                  <c:v>65</c:v>
                </c:pt>
                <c:pt idx="73">
                  <c:v>675</c:v>
                </c:pt>
                <c:pt idx="74">
                  <c:v>7725</c:v>
                </c:pt>
                <c:pt idx="75">
                  <c:v>10</c:v>
                </c:pt>
                <c:pt idx="76">
                  <c:v>250</c:v>
                </c:pt>
                <c:pt idx="77">
                  <c:v>375</c:v>
                </c:pt>
                <c:pt idx="78">
                  <c:v>20</c:v>
                </c:pt>
                <c:pt idx="79">
                  <c:v>3185</c:v>
                </c:pt>
                <c:pt idx="80">
                  <c:v>0</c:v>
                </c:pt>
                <c:pt idx="81">
                  <c:v>90</c:v>
                </c:pt>
                <c:pt idx="82">
                  <c:v>5</c:v>
                </c:pt>
                <c:pt idx="83">
                  <c:v>215</c:v>
                </c:pt>
                <c:pt idx="84">
                  <c:v>50</c:v>
                </c:pt>
                <c:pt idx="85">
                  <c:v>0</c:v>
                </c:pt>
                <c:pt idx="86">
                  <c:v>2010</c:v>
                </c:pt>
                <c:pt idx="87">
                  <c:v>320</c:v>
                </c:pt>
                <c:pt idx="88">
                  <c:v>2173</c:v>
                </c:pt>
                <c:pt idx="89">
                  <c:v>10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215</c:v>
                </c:pt>
                <c:pt idx="96">
                  <c:v>1210</c:v>
                </c:pt>
                <c:pt idx="97">
                  <c:v>0</c:v>
                </c:pt>
                <c:pt idx="98">
                  <c:v>190</c:v>
                </c:pt>
                <c:pt idx="99">
                  <c:v>270</c:v>
                </c:pt>
                <c:pt idx="100">
                  <c:v>300</c:v>
                </c:pt>
                <c:pt idx="101">
                  <c:v>0</c:v>
                </c:pt>
                <c:pt idx="102">
                  <c:v>375</c:v>
                </c:pt>
                <c:pt idx="103">
                  <c:v>15</c:v>
                </c:pt>
                <c:pt idx="104">
                  <c:v>140</c:v>
                </c:pt>
                <c:pt idx="105">
                  <c:v>935</c:v>
                </c:pt>
                <c:pt idx="106">
                  <c:v>225</c:v>
                </c:pt>
                <c:pt idx="107">
                  <c:v>75</c:v>
                </c:pt>
                <c:pt idx="108">
                  <c:v>225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860</c:v>
                </c:pt>
                <c:pt idx="113">
                  <c:v>1445</c:v>
                </c:pt>
                <c:pt idx="114">
                  <c:v>600</c:v>
                </c:pt>
                <c:pt idx="115">
                  <c:v>65</c:v>
                </c:pt>
                <c:pt idx="116">
                  <c:v>0</c:v>
                </c:pt>
                <c:pt idx="117">
                  <c:v>0</c:v>
                </c:pt>
                <c:pt idx="118">
                  <c:v>45</c:v>
                </c:pt>
                <c:pt idx="119">
                  <c:v>2680</c:v>
                </c:pt>
                <c:pt idx="120">
                  <c:v>5</c:v>
                </c:pt>
                <c:pt idx="121">
                  <c:v>1305</c:v>
                </c:pt>
                <c:pt idx="122">
                  <c:v>115</c:v>
                </c:pt>
                <c:pt idx="123">
                  <c:v>150</c:v>
                </c:pt>
                <c:pt idx="124">
                  <c:v>0</c:v>
                </c:pt>
                <c:pt idx="125">
                  <c:v>385</c:v>
                </c:pt>
                <c:pt idx="126">
                  <c:v>10</c:v>
                </c:pt>
                <c:pt idx="127">
                  <c:v>0</c:v>
                </c:pt>
                <c:pt idx="128">
                  <c:v>5</c:v>
                </c:pt>
                <c:pt idx="129">
                  <c:v>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445</c:v>
                </c:pt>
                <c:pt idx="135">
                  <c:v>0</c:v>
                </c:pt>
                <c:pt idx="136">
                  <c:v>0</c:v>
                </c:pt>
                <c:pt idx="137">
                  <c:v>155</c:v>
                </c:pt>
                <c:pt idx="138">
                  <c:v>10</c:v>
                </c:pt>
                <c:pt idx="139">
                  <c:v>155</c:v>
                </c:pt>
                <c:pt idx="140">
                  <c:v>260</c:v>
                </c:pt>
                <c:pt idx="141">
                  <c:v>815</c:v>
                </c:pt>
                <c:pt idx="142">
                  <c:v>260</c:v>
                </c:pt>
                <c:pt idx="143">
                  <c:v>15</c:v>
                </c:pt>
                <c:pt idx="144">
                  <c:v>0</c:v>
                </c:pt>
                <c:pt idx="145">
                  <c:v>310</c:v>
                </c:pt>
                <c:pt idx="146">
                  <c:v>640</c:v>
                </c:pt>
                <c:pt idx="147">
                  <c:v>45</c:v>
                </c:pt>
                <c:pt idx="148">
                  <c:v>3130</c:v>
                </c:pt>
                <c:pt idx="149">
                  <c:v>2640</c:v>
                </c:pt>
                <c:pt idx="150">
                  <c:v>0</c:v>
                </c:pt>
                <c:pt idx="151">
                  <c:v>15</c:v>
                </c:pt>
                <c:pt idx="152">
                  <c:v>15</c:v>
                </c:pt>
                <c:pt idx="153">
                  <c:v>875</c:v>
                </c:pt>
                <c:pt idx="154">
                  <c:v>0</c:v>
                </c:pt>
                <c:pt idx="155">
                  <c:v>0</c:v>
                </c:pt>
                <c:pt idx="156">
                  <c:v>4450</c:v>
                </c:pt>
                <c:pt idx="157">
                  <c:v>1035</c:v>
                </c:pt>
                <c:pt idx="158">
                  <c:v>0</c:v>
                </c:pt>
                <c:pt idx="159">
                  <c:v>10675</c:v>
                </c:pt>
                <c:pt idx="160">
                  <c:v>0</c:v>
                </c:pt>
                <c:pt idx="161">
                  <c:v>2165</c:v>
                </c:pt>
                <c:pt idx="162">
                  <c:v>0</c:v>
                </c:pt>
                <c:pt idx="163">
                  <c:v>130</c:v>
                </c:pt>
                <c:pt idx="164">
                  <c:v>5</c:v>
                </c:pt>
                <c:pt idx="165">
                  <c:v>1180</c:v>
                </c:pt>
                <c:pt idx="166">
                  <c:v>0</c:v>
                </c:pt>
                <c:pt idx="167">
                  <c:v>8010</c:v>
                </c:pt>
                <c:pt idx="168">
                  <c:v>1670</c:v>
                </c:pt>
                <c:pt idx="169">
                  <c:v>455</c:v>
                </c:pt>
                <c:pt idx="170">
                  <c:v>205</c:v>
                </c:pt>
                <c:pt idx="171">
                  <c:v>25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185</c:v>
                </c:pt>
                <c:pt idx="178">
                  <c:v>90</c:v>
                </c:pt>
                <c:pt idx="179">
                  <c:v>3875</c:v>
                </c:pt>
                <c:pt idx="180">
                  <c:v>40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855</c:v>
                </c:pt>
                <c:pt idx="191">
                  <c:v>130</c:v>
                </c:pt>
                <c:pt idx="192">
                  <c:v>155</c:v>
                </c:pt>
                <c:pt idx="193">
                  <c:v>0</c:v>
                </c:pt>
                <c:pt idx="194">
                  <c:v>530</c:v>
                </c:pt>
                <c:pt idx="195">
                  <c:v>20</c:v>
                </c:pt>
                <c:pt idx="196">
                  <c:v>40</c:v>
                </c:pt>
                <c:pt idx="197">
                  <c:v>335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625</c:v>
                </c:pt>
                <c:pt idx="202">
                  <c:v>0</c:v>
                </c:pt>
                <c:pt idx="203">
                  <c:v>10</c:v>
                </c:pt>
                <c:pt idx="204">
                  <c:v>80</c:v>
                </c:pt>
                <c:pt idx="205">
                  <c:v>65</c:v>
                </c:pt>
                <c:pt idx="206">
                  <c:v>0</c:v>
                </c:pt>
                <c:pt idx="207">
                  <c:v>130</c:v>
                </c:pt>
                <c:pt idx="208">
                  <c:v>1910</c:v>
                </c:pt>
                <c:pt idx="209">
                  <c:v>1890</c:v>
                </c:pt>
                <c:pt idx="210">
                  <c:v>3805</c:v>
                </c:pt>
                <c:pt idx="211">
                  <c:v>2575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50</c:v>
                </c:pt>
                <c:pt idx="217">
                  <c:v>435</c:v>
                </c:pt>
                <c:pt idx="218">
                  <c:v>155</c:v>
                </c:pt>
                <c:pt idx="219">
                  <c:v>0</c:v>
                </c:pt>
                <c:pt idx="220">
                  <c:v>0</c:v>
                </c:pt>
                <c:pt idx="221">
                  <c:v>120</c:v>
                </c:pt>
                <c:pt idx="222">
                  <c:v>0</c:v>
                </c:pt>
                <c:pt idx="223">
                  <c:v>895</c:v>
                </c:pt>
                <c:pt idx="224">
                  <c:v>30</c:v>
                </c:pt>
                <c:pt idx="225">
                  <c:v>2755</c:v>
                </c:pt>
                <c:pt idx="226">
                  <c:v>2640</c:v>
                </c:pt>
                <c:pt idx="227">
                  <c:v>0</c:v>
                </c:pt>
                <c:pt idx="228">
                  <c:v>215</c:v>
                </c:pt>
                <c:pt idx="229">
                  <c:v>165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</c:v>
                </c:pt>
                <c:pt idx="236">
                  <c:v>110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355</c:v>
                </c:pt>
                <c:pt idx="241">
                  <c:v>305</c:v>
                </c:pt>
                <c:pt idx="242">
                  <c:v>5</c:v>
                </c:pt>
                <c:pt idx="243">
                  <c:v>0</c:v>
                </c:pt>
                <c:pt idx="244">
                  <c:v>270</c:v>
                </c:pt>
                <c:pt idx="245">
                  <c:v>0</c:v>
                </c:pt>
                <c:pt idx="246">
                  <c:v>0</c:v>
                </c:pt>
                <c:pt idx="247">
                  <c:v>525</c:v>
                </c:pt>
                <c:pt idx="248">
                  <c:v>0</c:v>
                </c:pt>
                <c:pt idx="249">
                  <c:v>0</c:v>
                </c:pt>
                <c:pt idx="250">
                  <c:v>10</c:v>
                </c:pt>
                <c:pt idx="251">
                  <c:v>2195</c:v>
                </c:pt>
                <c:pt idx="252">
                  <c:v>0</c:v>
                </c:pt>
                <c:pt idx="253">
                  <c:v>585</c:v>
                </c:pt>
                <c:pt idx="254">
                  <c:v>610</c:v>
                </c:pt>
                <c:pt idx="255">
                  <c:v>490</c:v>
                </c:pt>
                <c:pt idx="256">
                  <c:v>0</c:v>
                </c:pt>
                <c:pt idx="257">
                  <c:v>1465</c:v>
                </c:pt>
                <c:pt idx="258">
                  <c:v>385</c:v>
                </c:pt>
                <c:pt idx="259">
                  <c:v>170</c:v>
                </c:pt>
                <c:pt idx="260">
                  <c:v>850</c:v>
                </c:pt>
                <c:pt idx="261">
                  <c:v>240</c:v>
                </c:pt>
                <c:pt idx="262">
                  <c:v>200</c:v>
                </c:pt>
                <c:pt idx="263">
                  <c:v>2025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495</c:v>
                </c:pt>
                <c:pt idx="272">
                  <c:v>2340</c:v>
                </c:pt>
                <c:pt idx="273">
                  <c:v>10815</c:v>
                </c:pt>
                <c:pt idx="274">
                  <c:v>4885</c:v>
                </c:pt>
                <c:pt idx="275">
                  <c:v>0</c:v>
                </c:pt>
                <c:pt idx="276">
                  <c:v>0</c:v>
                </c:pt>
                <c:pt idx="277">
                  <c:v>355</c:v>
                </c:pt>
                <c:pt idx="278">
                  <c:v>115</c:v>
                </c:pt>
                <c:pt idx="279">
                  <c:v>1270</c:v>
                </c:pt>
                <c:pt idx="280">
                  <c:v>415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610</c:v>
                </c:pt>
                <c:pt idx="285">
                  <c:v>0</c:v>
                </c:pt>
                <c:pt idx="286">
                  <c:v>810</c:v>
                </c:pt>
                <c:pt idx="287">
                  <c:v>0</c:v>
                </c:pt>
                <c:pt idx="288">
                  <c:v>15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9835</c:v>
                </c:pt>
                <c:pt idx="293">
                  <c:v>555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115</c:v>
                </c:pt>
                <c:pt idx="298">
                  <c:v>0</c:v>
                </c:pt>
                <c:pt idx="299">
                  <c:v>0</c:v>
                </c:pt>
                <c:pt idx="300">
                  <c:v>40</c:v>
                </c:pt>
                <c:pt idx="301">
                  <c:v>0</c:v>
                </c:pt>
                <c:pt idx="302">
                  <c:v>5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35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345</c:v>
                </c:pt>
                <c:pt idx="313">
                  <c:v>5</c:v>
                </c:pt>
                <c:pt idx="314">
                  <c:v>0</c:v>
                </c:pt>
                <c:pt idx="315">
                  <c:v>0</c:v>
                </c:pt>
                <c:pt idx="316">
                  <c:v>95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25</c:v>
                </c:pt>
                <c:pt idx="322">
                  <c:v>635</c:v>
                </c:pt>
                <c:pt idx="323">
                  <c:v>0</c:v>
                </c:pt>
                <c:pt idx="324">
                  <c:v>15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55</c:v>
                </c:pt>
                <c:pt idx="334">
                  <c:v>45</c:v>
                </c:pt>
                <c:pt idx="335">
                  <c:v>0</c:v>
                </c:pt>
                <c:pt idx="336">
                  <c:v>1035</c:v>
                </c:pt>
                <c:pt idx="337">
                  <c:v>1055</c:v>
                </c:pt>
                <c:pt idx="338">
                  <c:v>0</c:v>
                </c:pt>
                <c:pt idx="339">
                  <c:v>300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40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210</c:v>
                </c:pt>
                <c:pt idx="353">
                  <c:v>785</c:v>
                </c:pt>
                <c:pt idx="354">
                  <c:v>0</c:v>
                </c:pt>
                <c:pt idx="355">
                  <c:v>0</c:v>
                </c:pt>
                <c:pt idx="356">
                  <c:v>385</c:v>
                </c:pt>
                <c:pt idx="357">
                  <c:v>315</c:v>
                </c:pt>
                <c:pt idx="358">
                  <c:v>0</c:v>
                </c:pt>
                <c:pt idx="359">
                  <c:v>1440</c:v>
                </c:pt>
                <c:pt idx="360">
                  <c:v>1325</c:v>
                </c:pt>
                <c:pt idx="361">
                  <c:v>15</c:v>
                </c:pt>
                <c:pt idx="362">
                  <c:v>40</c:v>
                </c:pt>
                <c:pt idx="363">
                  <c:v>0</c:v>
                </c:pt>
                <c:pt idx="364">
                  <c:v>0</c:v>
                </c:pt>
                <c:pt idx="365">
                  <c:v>350</c:v>
                </c:pt>
                <c:pt idx="366">
                  <c:v>2310</c:v>
                </c:pt>
                <c:pt idx="367">
                  <c:v>0</c:v>
                </c:pt>
                <c:pt idx="368">
                  <c:v>20</c:v>
                </c:pt>
                <c:pt idx="369">
                  <c:v>1770</c:v>
                </c:pt>
                <c:pt idx="370">
                  <c:v>1835</c:v>
                </c:pt>
                <c:pt idx="371">
                  <c:v>0</c:v>
                </c:pt>
                <c:pt idx="372">
                  <c:v>880</c:v>
                </c:pt>
                <c:pt idx="373">
                  <c:v>5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25</c:v>
                </c:pt>
                <c:pt idx="385">
                  <c:v>0</c:v>
                </c:pt>
                <c:pt idx="386">
                  <c:v>0</c:v>
                </c:pt>
                <c:pt idx="387">
                  <c:v>5</c:v>
                </c:pt>
                <c:pt idx="388">
                  <c:v>2420</c:v>
                </c:pt>
                <c:pt idx="389">
                  <c:v>0</c:v>
                </c:pt>
                <c:pt idx="390">
                  <c:v>0</c:v>
                </c:pt>
                <c:pt idx="391">
                  <c:v>10</c:v>
                </c:pt>
                <c:pt idx="392">
                  <c:v>5</c:v>
                </c:pt>
                <c:pt idx="393">
                  <c:v>0</c:v>
                </c:pt>
                <c:pt idx="394">
                  <c:v>5</c:v>
                </c:pt>
                <c:pt idx="395">
                  <c:v>0</c:v>
                </c:pt>
                <c:pt idx="396">
                  <c:v>0</c:v>
                </c:pt>
                <c:pt idx="397">
                  <c:v>190</c:v>
                </c:pt>
                <c:pt idx="398">
                  <c:v>0</c:v>
                </c:pt>
                <c:pt idx="399">
                  <c:v>0</c:v>
                </c:pt>
                <c:pt idx="400">
                  <c:v>830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55</c:v>
                </c:pt>
                <c:pt idx="408">
                  <c:v>165</c:v>
                </c:pt>
                <c:pt idx="409">
                  <c:v>4490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15</c:v>
                </c:pt>
                <c:pt idx="417">
                  <c:v>15</c:v>
                </c:pt>
                <c:pt idx="418">
                  <c:v>0</c:v>
                </c:pt>
                <c:pt idx="419">
                  <c:v>5</c:v>
                </c:pt>
                <c:pt idx="420">
                  <c:v>130</c:v>
                </c:pt>
                <c:pt idx="421">
                  <c:v>315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35</c:v>
                </c:pt>
                <c:pt idx="427">
                  <c:v>0</c:v>
                </c:pt>
                <c:pt idx="428">
                  <c:v>1140</c:v>
                </c:pt>
                <c:pt idx="4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F0-4050-9DEF-F5C723745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17864"/>
        <c:axId val="491518256"/>
      </c:scatterChart>
      <c:valAx>
        <c:axId val="491517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 single stocked ponds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518256"/>
        <c:crosses val="autoZero"/>
        <c:crossBetween val="midCat"/>
      </c:valAx>
      <c:valAx>
        <c:axId val="49151825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rotifers at stocking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151786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'2001 to 2010 RDM'!$BU$562:$BU$564</c:f>
              <c:numCache>
                <c:formatCode>#,##0</c:formatCode>
                <c:ptCount val="3"/>
                <c:pt idx="0">
                  <c:v>427619.75859698781</c:v>
                </c:pt>
                <c:pt idx="1">
                  <c:v>288211.29937875387</c:v>
                </c:pt>
                <c:pt idx="2">
                  <c:v>110156.22164798806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1-4B8F-8208-13517AFA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720776"/>
        <c:axId val="491721168"/>
      </c:barChart>
      <c:catAx>
        <c:axId val="491720776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.5                                                        1                                                      2</a:t>
                </a:r>
              </a:p>
            </c:rich>
          </c:tx>
          <c:overlay val="0"/>
        </c:title>
        <c:majorTickMark val="out"/>
        <c:minorTickMark val="none"/>
        <c:tickLblPos val="none"/>
        <c:crossAx val="491721168"/>
        <c:crosses val="autoZero"/>
        <c:auto val="1"/>
        <c:lblAlgn val="ctr"/>
        <c:lblOffset val="100"/>
        <c:noMultiLvlLbl val="0"/>
      </c:catAx>
      <c:valAx>
        <c:axId val="49172116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No. harvested per hectare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1720776"/>
        <c:crosses val="autoZero"/>
        <c:crossBetween val="between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RDM'!$AD$2:$AD$6</c:f>
              <c:numCache>
                <c:formatCode>0</c:formatCode>
                <c:ptCount val="5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 formatCode="0.0">
                  <c:v>20</c:v>
                </c:pt>
              </c:numCache>
            </c:numRef>
          </c:xVal>
          <c:yVal>
            <c:numRef>
              <c:f>'2001 to 2010 RDM'!$BL$2:$BL$6</c:f>
              <c:numCache>
                <c:formatCode>0.00</c:formatCode>
                <c:ptCount val="5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91-45A4-959C-E0338EE4D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721952"/>
        <c:axId val="491722344"/>
      </c:scatterChart>
      <c:valAx>
        <c:axId val="491721952"/>
        <c:scaling>
          <c:orientation val="minMax"/>
          <c:max val="20.5"/>
          <c:min val="1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1722344"/>
        <c:crosses val="autoZero"/>
        <c:crossBetween val="midCat"/>
        <c:majorUnit val="1"/>
      </c:valAx>
      <c:valAx>
        <c:axId val="49172234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72195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RDM'!$AD$7:$AD$21</c:f>
              <c:numCache>
                <c:formatCode>0</c:formatCode>
                <c:ptCount val="15"/>
                <c:pt idx="0" formatCode="0.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 formatCode="0.0">
                  <c:v>24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</c:numCache>
            </c:numRef>
          </c:xVal>
          <c:yVal>
            <c:numRef>
              <c:f>'2001 to 2010 RDM'!$BL$7:$BL$21</c:f>
              <c:numCache>
                <c:formatCode>0.00</c:formatCode>
                <c:ptCount val="15"/>
                <c:pt idx="0">
                  <c:v>80.983874862493636</c:v>
                </c:pt>
                <c:pt idx="1">
                  <c:v>2.4832605531295489</c:v>
                </c:pt>
                <c:pt idx="2">
                  <c:v>29.454860718829362</c:v>
                </c:pt>
                <c:pt idx="3">
                  <c:v>55.173936509494141</c:v>
                </c:pt>
                <c:pt idx="4">
                  <c:v>98.143483340652779</c:v>
                </c:pt>
                <c:pt idx="5">
                  <c:v>20.271763567220709</c:v>
                </c:pt>
                <c:pt idx="6">
                  <c:v>105.52188852251237</c:v>
                </c:pt>
                <c:pt idx="7">
                  <c:v>28.90851693377185</c:v>
                </c:pt>
                <c:pt idx="8">
                  <c:v>36.919615007575082</c:v>
                </c:pt>
                <c:pt idx="9">
                  <c:v>44.959874277028504</c:v>
                </c:pt>
                <c:pt idx="10">
                  <c:v>58.387953275944128</c:v>
                </c:pt>
                <c:pt idx="11">
                  <c:v>101.47850474326157</c:v>
                </c:pt>
                <c:pt idx="12">
                  <c:v>73.548612100343348</c:v>
                </c:pt>
                <c:pt idx="13">
                  <c:v>72.362209370942992</c:v>
                </c:pt>
                <c:pt idx="14">
                  <c:v>53.592360413139261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3-4958-9CEF-8C8E4BC1B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723128"/>
        <c:axId val="491723520"/>
      </c:scatterChart>
      <c:valAx>
        <c:axId val="491723128"/>
        <c:scaling>
          <c:orientation val="minMax"/>
          <c:max val="25"/>
          <c:min val="2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91723520"/>
        <c:crosses val="autoZero"/>
        <c:crossBetween val="midCat"/>
      </c:valAx>
      <c:valAx>
        <c:axId val="49172352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72312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RDM'!$AD$22:$AD$95</c:f>
              <c:numCache>
                <c:formatCode>0</c:formatCode>
                <c:ptCount val="74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 formatCode="0.0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 formatCode="0.0">
                  <c:v>28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 formatCode="General">
                  <c:v>30</c:v>
                </c:pt>
                <c:pt idx="41" formatCode="General">
                  <c:v>30</c:v>
                </c:pt>
                <c:pt idx="42" formatCode="General">
                  <c:v>30</c:v>
                </c:pt>
                <c:pt idx="43" formatCode="General">
                  <c:v>30</c:v>
                </c:pt>
                <c:pt idx="44" formatCode="General">
                  <c:v>30</c:v>
                </c:pt>
                <c:pt idx="45" formatCode="General">
                  <c:v>30</c:v>
                </c:pt>
                <c:pt idx="46" formatCode="General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 formatCode="0.0">
                  <c:v>30</c:v>
                </c:pt>
                <c:pt idx="52">
                  <c:v>30</c:v>
                </c:pt>
                <c:pt idx="53">
                  <c:v>30</c:v>
                </c:pt>
                <c:pt idx="54" formatCode="General">
                  <c:v>30</c:v>
                </c:pt>
                <c:pt idx="55" formatCode="General">
                  <c:v>30</c:v>
                </c:pt>
                <c:pt idx="56" formatCode="General">
                  <c:v>30</c:v>
                </c:pt>
                <c:pt idx="57" formatCode="General">
                  <c:v>30</c:v>
                </c:pt>
                <c:pt idx="58">
                  <c:v>30</c:v>
                </c:pt>
                <c:pt idx="59" formatCode="General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 formatCode="0.0">
                  <c:v>30</c:v>
                </c:pt>
                <c:pt idx="66">
                  <c:v>30</c:v>
                </c:pt>
                <c:pt idx="67">
                  <c:v>30</c:v>
                </c:pt>
                <c:pt idx="68" formatCode="General">
                  <c:v>30</c:v>
                </c:pt>
                <c:pt idx="69" formatCode="General">
                  <c:v>30</c:v>
                </c:pt>
                <c:pt idx="70">
                  <c:v>30</c:v>
                </c:pt>
                <c:pt idx="71" formatCode="0.0">
                  <c:v>30</c:v>
                </c:pt>
                <c:pt idx="72" formatCode="0.0">
                  <c:v>30</c:v>
                </c:pt>
                <c:pt idx="73" formatCode="0.0">
                  <c:v>30</c:v>
                </c:pt>
              </c:numCache>
            </c:numRef>
          </c:xVal>
          <c:yVal>
            <c:numRef>
              <c:f>'2001 to 2010 RDM'!$BL$22:$BL$95</c:f>
              <c:numCache>
                <c:formatCode>0.00</c:formatCode>
                <c:ptCount val="74"/>
                <c:pt idx="0">
                  <c:v>0</c:v>
                </c:pt>
                <c:pt idx="1">
                  <c:v>4.9340567244497375</c:v>
                </c:pt>
                <c:pt idx="2">
                  <c:v>64.440895956896739</c:v>
                </c:pt>
                <c:pt idx="3">
                  <c:v>48.13757831782798</c:v>
                </c:pt>
                <c:pt idx="4">
                  <c:v>5.8385390578282257</c:v>
                </c:pt>
                <c:pt idx="5">
                  <c:v>5.7235732329236937</c:v>
                </c:pt>
                <c:pt idx="6">
                  <c:v>26.461597739532493</c:v>
                </c:pt>
                <c:pt idx="7">
                  <c:v>12.420318225166893</c:v>
                </c:pt>
                <c:pt idx="8">
                  <c:v>7.9202255728580191</c:v>
                </c:pt>
                <c:pt idx="9">
                  <c:v>37.294409634250094</c:v>
                </c:pt>
                <c:pt idx="10">
                  <c:v>32.064017660044151</c:v>
                </c:pt>
                <c:pt idx="11">
                  <c:v>69.951979414282775</c:v>
                </c:pt>
                <c:pt idx="12">
                  <c:v>51.290100091823554</c:v>
                </c:pt>
                <c:pt idx="13">
                  <c:v>50.951989830032772</c:v>
                </c:pt>
                <c:pt idx="14">
                  <c:v>25.273373183477698</c:v>
                </c:pt>
                <c:pt idx="15">
                  <c:v>25.720831900820507</c:v>
                </c:pt>
                <c:pt idx="16">
                  <c:v>68.805115678081989</c:v>
                </c:pt>
                <c:pt idx="17">
                  <c:v>60.523224811564127</c:v>
                </c:pt>
                <c:pt idx="18">
                  <c:v>95.903195908294677</c:v>
                </c:pt>
                <c:pt idx="19">
                  <c:v>69.173789173789174</c:v>
                </c:pt>
                <c:pt idx="20">
                  <c:v>1.0041985342992488</c:v>
                </c:pt>
                <c:pt idx="21">
                  <c:v>73.495551455993279</c:v>
                </c:pt>
                <c:pt idx="22">
                  <c:v>87.991749964939771</c:v>
                </c:pt>
                <c:pt idx="23">
                  <c:v>25.334011673096761</c:v>
                </c:pt>
                <c:pt idx="24">
                  <c:v>90.171492100190548</c:v>
                </c:pt>
                <c:pt idx="25">
                  <c:v>7.3438570163460986</c:v>
                </c:pt>
                <c:pt idx="26">
                  <c:v>0</c:v>
                </c:pt>
                <c:pt idx="27">
                  <c:v>18.846775295242672</c:v>
                </c:pt>
                <c:pt idx="28">
                  <c:v>5.6545140651975219</c:v>
                </c:pt>
                <c:pt idx="29">
                  <c:v>56.928306154931462</c:v>
                </c:pt>
                <c:pt idx="30">
                  <c:v>2.8447297988597358</c:v>
                </c:pt>
                <c:pt idx="31">
                  <c:v>0</c:v>
                </c:pt>
                <c:pt idx="32">
                  <c:v>4.7030522339668162</c:v>
                </c:pt>
                <c:pt idx="33">
                  <c:v>116.69087147248112</c:v>
                </c:pt>
                <c:pt idx="34">
                  <c:v>92.093145443100084</c:v>
                </c:pt>
                <c:pt idx="35">
                  <c:v>103.02022870355394</c:v>
                </c:pt>
                <c:pt idx="36">
                  <c:v>14.497674042888844</c:v>
                </c:pt>
                <c:pt idx="37">
                  <c:v>113.56425271979201</c:v>
                </c:pt>
                <c:pt idx="38">
                  <c:v>38.664630202360051</c:v>
                </c:pt>
                <c:pt idx="39">
                  <c:v>15.279197249837406</c:v>
                </c:pt>
                <c:pt idx="40">
                  <c:v>28.719509505535708</c:v>
                </c:pt>
                <c:pt idx="41">
                  <c:v>1.5798475778193182</c:v>
                </c:pt>
                <c:pt idx="42">
                  <c:v>27.242530802412819</c:v>
                </c:pt>
                <c:pt idx="43">
                  <c:v>46.631516870498039</c:v>
                </c:pt>
                <c:pt idx="44">
                  <c:v>45.18446378268564</c:v>
                </c:pt>
                <c:pt idx="45">
                  <c:v>81.615611080101999</c:v>
                </c:pt>
                <c:pt idx="46">
                  <c:v>20.710599444223899</c:v>
                </c:pt>
                <c:pt idx="47">
                  <c:v>0</c:v>
                </c:pt>
                <c:pt idx="48">
                  <c:v>23.577955684942584</c:v>
                </c:pt>
                <c:pt idx="49">
                  <c:v>88.916301804619266</c:v>
                </c:pt>
                <c:pt idx="50">
                  <c:v>8.1233780927574468</c:v>
                </c:pt>
                <c:pt idx="51">
                  <c:v>2.740210781741236</c:v>
                </c:pt>
                <c:pt idx="52">
                  <c:v>47.059370064108521</c:v>
                </c:pt>
                <c:pt idx="53">
                  <c:v>0.24185421565334231</c:v>
                </c:pt>
                <c:pt idx="54">
                  <c:v>0</c:v>
                </c:pt>
                <c:pt idx="55">
                  <c:v>64.563921928152666</c:v>
                </c:pt>
                <c:pt idx="56">
                  <c:v>61.723418870516653</c:v>
                </c:pt>
                <c:pt idx="57">
                  <c:v>96.129182915722851</c:v>
                </c:pt>
                <c:pt idx="58">
                  <c:v>13.08340797969619</c:v>
                </c:pt>
                <c:pt idx="59">
                  <c:v>29.671262450321379</c:v>
                </c:pt>
                <c:pt idx="60">
                  <c:v>7.4054707586826103</c:v>
                </c:pt>
                <c:pt idx="61">
                  <c:v>68.705726821803864</c:v>
                </c:pt>
                <c:pt idx="62">
                  <c:v>0.42713627794879133</c:v>
                </c:pt>
                <c:pt idx="63">
                  <c:v>95.636614643507542</c:v>
                </c:pt>
                <c:pt idx="64">
                  <c:v>84.089097882771838</c:v>
                </c:pt>
                <c:pt idx="65">
                  <c:v>9.1591495872246842</c:v>
                </c:pt>
                <c:pt idx="66">
                  <c:v>105.99090112603189</c:v>
                </c:pt>
                <c:pt idx="67">
                  <c:v>49.8444819955537</c:v>
                </c:pt>
                <c:pt idx="68">
                  <c:v>2.9311326124075125</c:v>
                </c:pt>
                <c:pt idx="69">
                  <c:v>3.6972410880455233</c:v>
                </c:pt>
                <c:pt idx="70">
                  <c:v>33.681682844080321</c:v>
                </c:pt>
                <c:pt idx="71">
                  <c:v>0</c:v>
                </c:pt>
                <c:pt idx="72">
                  <c:v>8.6995852344392972</c:v>
                </c:pt>
                <c:pt idx="73">
                  <c:v>3.3772670767857713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4-4ADB-9EEE-E7002B44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98376"/>
        <c:axId val="491898768"/>
      </c:scatterChart>
      <c:valAx>
        <c:axId val="491898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1898768"/>
        <c:crosses val="autoZero"/>
        <c:crossBetween val="midCat"/>
      </c:valAx>
      <c:valAx>
        <c:axId val="49189876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898376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RDM'!$AD$96:$AD$211</c:f>
              <c:numCache>
                <c:formatCode>General</c:formatCode>
                <c:ptCount val="116"/>
                <c:pt idx="0" formatCode="0">
                  <c:v>31</c:v>
                </c:pt>
                <c:pt idx="1">
                  <c:v>31</c:v>
                </c:pt>
                <c:pt idx="2">
                  <c:v>31</c:v>
                </c:pt>
                <c:pt idx="3" formatCode="0">
                  <c:v>31</c:v>
                </c:pt>
                <c:pt idx="4" formatCode="0">
                  <c:v>31</c:v>
                </c:pt>
                <c:pt idx="5" formatCode="0.0">
                  <c:v>31</c:v>
                </c:pt>
                <c:pt idx="6" formatCode="0.0">
                  <c:v>31</c:v>
                </c:pt>
                <c:pt idx="7" formatCode="0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 formatCode="0">
                  <c:v>31</c:v>
                </c:pt>
                <c:pt idx="16" formatCode="0">
                  <c:v>31</c:v>
                </c:pt>
                <c:pt idx="17" formatCode="0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 formatCode="0">
                  <c:v>32</c:v>
                </c:pt>
                <c:pt idx="23" formatCode="0">
                  <c:v>32</c:v>
                </c:pt>
                <c:pt idx="24">
                  <c:v>32</c:v>
                </c:pt>
                <c:pt idx="25" formatCode="0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 formatCode="0.0">
                  <c:v>32</c:v>
                </c:pt>
                <c:pt idx="30" formatCode="0">
                  <c:v>32</c:v>
                </c:pt>
                <c:pt idx="31" formatCode="0">
                  <c:v>32</c:v>
                </c:pt>
                <c:pt idx="32" formatCode="0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 formatCode="0.0">
                  <c:v>32</c:v>
                </c:pt>
                <c:pt idx="37" formatCode="0.0">
                  <c:v>32</c:v>
                </c:pt>
                <c:pt idx="38" formatCode="0">
                  <c:v>33</c:v>
                </c:pt>
                <c:pt idx="39" formatCode="0">
                  <c:v>33</c:v>
                </c:pt>
                <c:pt idx="40" formatCode="0">
                  <c:v>33</c:v>
                </c:pt>
                <c:pt idx="41" formatCode="0">
                  <c:v>33</c:v>
                </c:pt>
                <c:pt idx="42" formatCode="0">
                  <c:v>33</c:v>
                </c:pt>
                <c:pt idx="43" formatCode="0">
                  <c:v>33</c:v>
                </c:pt>
                <c:pt idx="44">
                  <c:v>33</c:v>
                </c:pt>
                <c:pt idx="45">
                  <c:v>33</c:v>
                </c:pt>
                <c:pt idx="46">
                  <c:v>33</c:v>
                </c:pt>
                <c:pt idx="47">
                  <c:v>33</c:v>
                </c:pt>
                <c:pt idx="48">
                  <c:v>33</c:v>
                </c:pt>
                <c:pt idx="49">
                  <c:v>33</c:v>
                </c:pt>
                <c:pt idx="50" formatCode="0">
                  <c:v>33</c:v>
                </c:pt>
                <c:pt idx="51" formatCode="0">
                  <c:v>33</c:v>
                </c:pt>
                <c:pt idx="52">
                  <c:v>33</c:v>
                </c:pt>
                <c:pt idx="53" formatCode="0">
                  <c:v>33</c:v>
                </c:pt>
                <c:pt idx="54">
                  <c:v>33</c:v>
                </c:pt>
                <c:pt idx="55">
                  <c:v>33</c:v>
                </c:pt>
                <c:pt idx="56" formatCode="0">
                  <c:v>34</c:v>
                </c:pt>
                <c:pt idx="57" formatCode="0">
                  <c:v>34</c:v>
                </c:pt>
                <c:pt idx="58" formatCode="0.0">
                  <c:v>34</c:v>
                </c:pt>
                <c:pt idx="59" formatCode="0">
                  <c:v>34</c:v>
                </c:pt>
                <c:pt idx="60" formatCode="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 formatCode="0">
                  <c:v>34</c:v>
                </c:pt>
                <c:pt idx="65" formatCode="0">
                  <c:v>34</c:v>
                </c:pt>
                <c:pt idx="66" formatCode="0">
                  <c:v>34</c:v>
                </c:pt>
                <c:pt idx="67">
                  <c:v>34</c:v>
                </c:pt>
                <c:pt idx="68" formatCode="0">
                  <c:v>34</c:v>
                </c:pt>
                <c:pt idx="69" formatCode="0">
                  <c:v>34</c:v>
                </c:pt>
                <c:pt idx="70" formatCode="0">
                  <c:v>34</c:v>
                </c:pt>
                <c:pt idx="71">
                  <c:v>34</c:v>
                </c:pt>
                <c:pt idx="72" formatCode="0">
                  <c:v>34</c:v>
                </c:pt>
                <c:pt idx="73" formatCode="0">
                  <c:v>34</c:v>
                </c:pt>
                <c:pt idx="74" formatCode="0">
                  <c:v>35</c:v>
                </c:pt>
                <c:pt idx="75" formatCode="0">
                  <c:v>35</c:v>
                </c:pt>
                <c:pt idx="76">
                  <c:v>35</c:v>
                </c:pt>
                <c:pt idx="77" formatCode="0.0">
                  <c:v>35</c:v>
                </c:pt>
                <c:pt idx="78" formatCode="0">
                  <c:v>35</c:v>
                </c:pt>
                <c:pt idx="79" formatCode="0">
                  <c:v>35</c:v>
                </c:pt>
                <c:pt idx="80" formatCode="0">
                  <c:v>35</c:v>
                </c:pt>
                <c:pt idx="81" formatCode="0">
                  <c:v>35</c:v>
                </c:pt>
                <c:pt idx="82" formatCode="0">
                  <c:v>35</c:v>
                </c:pt>
                <c:pt idx="83" formatCode="0">
                  <c:v>35</c:v>
                </c:pt>
                <c:pt idx="84" formatCode="0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 formatCode="0.0">
                  <c:v>35</c:v>
                </c:pt>
                <c:pt idx="90" formatCode="0">
                  <c:v>35</c:v>
                </c:pt>
                <c:pt idx="91" formatCode="0.0">
                  <c:v>35</c:v>
                </c:pt>
                <c:pt idx="92" formatCode="0">
                  <c:v>35</c:v>
                </c:pt>
                <c:pt idx="93">
                  <c:v>35</c:v>
                </c:pt>
                <c:pt idx="94" formatCode="0">
                  <c:v>35</c:v>
                </c:pt>
                <c:pt idx="95" formatCode="0">
                  <c:v>35</c:v>
                </c:pt>
                <c:pt idx="96" formatCode="0">
                  <c:v>35</c:v>
                </c:pt>
                <c:pt idx="97" formatCode="0">
                  <c:v>35</c:v>
                </c:pt>
                <c:pt idx="98" formatCode="0.0">
                  <c:v>35</c:v>
                </c:pt>
                <c:pt idx="99" formatCode="0">
                  <c:v>35</c:v>
                </c:pt>
                <c:pt idx="100" formatCode="0">
                  <c:v>35</c:v>
                </c:pt>
                <c:pt idx="101" formatCode="0">
                  <c:v>35</c:v>
                </c:pt>
                <c:pt idx="102" formatCode="0">
                  <c:v>35</c:v>
                </c:pt>
                <c:pt idx="103">
                  <c:v>35</c:v>
                </c:pt>
                <c:pt idx="104" formatCode="0.0">
                  <c:v>35</c:v>
                </c:pt>
                <c:pt idx="105" formatCode="0.0">
                  <c:v>35</c:v>
                </c:pt>
                <c:pt idx="106" formatCode="0.0">
                  <c:v>35</c:v>
                </c:pt>
                <c:pt idx="107" formatCode="0.0">
                  <c:v>35</c:v>
                </c:pt>
                <c:pt idx="108" formatCode="0">
                  <c:v>35</c:v>
                </c:pt>
                <c:pt idx="109" formatCode="0">
                  <c:v>35</c:v>
                </c:pt>
                <c:pt idx="110" formatCode="0">
                  <c:v>35</c:v>
                </c:pt>
                <c:pt idx="111" formatCode="0">
                  <c:v>35</c:v>
                </c:pt>
                <c:pt idx="112" formatCode="0">
                  <c:v>35</c:v>
                </c:pt>
                <c:pt idx="113" formatCode="0">
                  <c:v>35</c:v>
                </c:pt>
                <c:pt idx="114" formatCode="0">
                  <c:v>35</c:v>
                </c:pt>
                <c:pt idx="115" formatCode="0">
                  <c:v>35</c:v>
                </c:pt>
              </c:numCache>
            </c:numRef>
          </c:xVal>
          <c:yVal>
            <c:numRef>
              <c:f>'2001 to 2010 RDM'!$BL$96:$BL$211</c:f>
              <c:numCache>
                <c:formatCode>0.00</c:formatCode>
                <c:ptCount val="116"/>
                <c:pt idx="0">
                  <c:v>0</c:v>
                </c:pt>
                <c:pt idx="1">
                  <c:v>3.1182977167408534</c:v>
                </c:pt>
                <c:pt idx="2">
                  <c:v>16.081644133407067</c:v>
                </c:pt>
                <c:pt idx="3">
                  <c:v>0</c:v>
                </c:pt>
                <c:pt idx="4">
                  <c:v>3.1222707423580789</c:v>
                </c:pt>
                <c:pt idx="5">
                  <c:v>76.758307293463574</c:v>
                </c:pt>
                <c:pt idx="6">
                  <c:v>73.275687556031116</c:v>
                </c:pt>
                <c:pt idx="7">
                  <c:v>32.719647111969316</c:v>
                </c:pt>
                <c:pt idx="8">
                  <c:v>0</c:v>
                </c:pt>
                <c:pt idx="9">
                  <c:v>58.061953553862111</c:v>
                </c:pt>
                <c:pt idx="10">
                  <c:v>71.089529998551299</c:v>
                </c:pt>
                <c:pt idx="11">
                  <c:v>7.499357821731313</c:v>
                </c:pt>
                <c:pt idx="12">
                  <c:v>62.388153341333343</c:v>
                </c:pt>
                <c:pt idx="13">
                  <c:v>15.974704007401721</c:v>
                </c:pt>
                <c:pt idx="14">
                  <c:v>44.428731140053316</c:v>
                </c:pt>
                <c:pt idx="15">
                  <c:v>9.7477216631858745</c:v>
                </c:pt>
                <c:pt idx="16">
                  <c:v>0</c:v>
                </c:pt>
                <c:pt idx="17">
                  <c:v>79.136615706817764</c:v>
                </c:pt>
                <c:pt idx="18">
                  <c:v>40.660343886462883</c:v>
                </c:pt>
                <c:pt idx="19">
                  <c:v>56.637577912141232</c:v>
                </c:pt>
                <c:pt idx="20">
                  <c:v>43.568049490538577</c:v>
                </c:pt>
                <c:pt idx="21">
                  <c:v>2.6843847884410779</c:v>
                </c:pt>
                <c:pt idx="22">
                  <c:v>77.43790938864629</c:v>
                </c:pt>
                <c:pt idx="23">
                  <c:v>95.018431350309086</c:v>
                </c:pt>
                <c:pt idx="24">
                  <c:v>36.933990469115223</c:v>
                </c:pt>
                <c:pt idx="25">
                  <c:v>9.2195348752404485</c:v>
                </c:pt>
                <c:pt idx="26">
                  <c:v>34.647880527877632</c:v>
                </c:pt>
                <c:pt idx="27">
                  <c:v>4.6195610923608621</c:v>
                </c:pt>
                <c:pt idx="28">
                  <c:v>47.003151174469885</c:v>
                </c:pt>
                <c:pt idx="29">
                  <c:v>54.163185303128238</c:v>
                </c:pt>
                <c:pt idx="30">
                  <c:v>7.947788528317683</c:v>
                </c:pt>
                <c:pt idx="31">
                  <c:v>93.524916516825073</c:v>
                </c:pt>
                <c:pt idx="32">
                  <c:v>30.870905976457376</c:v>
                </c:pt>
                <c:pt idx="33">
                  <c:v>46.269836754239982</c:v>
                </c:pt>
                <c:pt idx="34">
                  <c:v>7.226636303349558</c:v>
                </c:pt>
                <c:pt idx="35">
                  <c:v>66.55949666257375</c:v>
                </c:pt>
                <c:pt idx="36">
                  <c:v>14.747606042460799</c:v>
                </c:pt>
                <c:pt idx="37">
                  <c:v>23.442978040974445</c:v>
                </c:pt>
                <c:pt idx="38">
                  <c:v>28.300958690960197</c:v>
                </c:pt>
                <c:pt idx="39">
                  <c:v>97.111509368873627</c:v>
                </c:pt>
                <c:pt idx="40">
                  <c:v>94.4025406907503</c:v>
                </c:pt>
                <c:pt idx="41">
                  <c:v>0</c:v>
                </c:pt>
                <c:pt idx="42">
                  <c:v>81.956664235530894</c:v>
                </c:pt>
                <c:pt idx="43">
                  <c:v>8.2250560362918712</c:v>
                </c:pt>
                <c:pt idx="44">
                  <c:v>43.713564816217364</c:v>
                </c:pt>
                <c:pt idx="45">
                  <c:v>0</c:v>
                </c:pt>
                <c:pt idx="46">
                  <c:v>0.69904035249854357</c:v>
                </c:pt>
                <c:pt idx="47">
                  <c:v>53.675483754657257</c:v>
                </c:pt>
                <c:pt idx="48">
                  <c:v>42.82401912343559</c:v>
                </c:pt>
                <c:pt idx="49">
                  <c:v>9.0592808359750165</c:v>
                </c:pt>
                <c:pt idx="50">
                  <c:v>28.650752682171408</c:v>
                </c:pt>
                <c:pt idx="51">
                  <c:v>120.18305715628924</c:v>
                </c:pt>
                <c:pt idx="52">
                  <c:v>0</c:v>
                </c:pt>
                <c:pt idx="53">
                  <c:v>72.557182434772329</c:v>
                </c:pt>
                <c:pt idx="54">
                  <c:v>45.105933965168887</c:v>
                </c:pt>
                <c:pt idx="55">
                  <c:v>21.469992933744379</c:v>
                </c:pt>
                <c:pt idx="56">
                  <c:v>65.885037603105289</c:v>
                </c:pt>
                <c:pt idx="57">
                  <c:v>0</c:v>
                </c:pt>
                <c:pt idx="58">
                  <c:v>23.113298368029081</c:v>
                </c:pt>
                <c:pt idx="59">
                  <c:v>1.0790967859051808</c:v>
                </c:pt>
                <c:pt idx="60">
                  <c:v>64.194335341904321</c:v>
                </c:pt>
                <c:pt idx="61">
                  <c:v>32.202283232481896</c:v>
                </c:pt>
                <c:pt idx="62">
                  <c:v>3.2846750240342075</c:v>
                </c:pt>
                <c:pt idx="63">
                  <c:v>56.420858177738445</c:v>
                </c:pt>
                <c:pt idx="64">
                  <c:v>5.2613727900962397</c:v>
                </c:pt>
                <c:pt idx="65">
                  <c:v>9.2975104214276669</c:v>
                </c:pt>
                <c:pt idx="66">
                  <c:v>0.1394332735820506</c:v>
                </c:pt>
                <c:pt idx="67">
                  <c:v>21.576109352389288</c:v>
                </c:pt>
                <c:pt idx="68">
                  <c:v>28.652180665436404</c:v>
                </c:pt>
                <c:pt idx="69">
                  <c:v>3.8741834933044639</c:v>
                </c:pt>
                <c:pt idx="70">
                  <c:v>0.51697500779787897</c:v>
                </c:pt>
                <c:pt idx="71">
                  <c:v>0</c:v>
                </c:pt>
                <c:pt idx="72">
                  <c:v>3.0302136197332703</c:v>
                </c:pt>
                <c:pt idx="73">
                  <c:v>31.583201709560534</c:v>
                </c:pt>
                <c:pt idx="74">
                  <c:v>0.77936695955542201</c:v>
                </c:pt>
                <c:pt idx="75">
                  <c:v>0</c:v>
                </c:pt>
                <c:pt idx="76">
                  <c:v>93.659892136833236</c:v>
                </c:pt>
                <c:pt idx="77">
                  <c:v>31.58930400560677</c:v>
                </c:pt>
                <c:pt idx="78">
                  <c:v>18.262510403958636</c:v>
                </c:pt>
                <c:pt idx="79">
                  <c:v>7.9399299289646841</c:v>
                </c:pt>
                <c:pt idx="80">
                  <c:v>88.842877360308819</c:v>
                </c:pt>
                <c:pt idx="81">
                  <c:v>67.734511312260821</c:v>
                </c:pt>
                <c:pt idx="82">
                  <c:v>115.74415297020479</c:v>
                </c:pt>
                <c:pt idx="83">
                  <c:v>53.76459344291726</c:v>
                </c:pt>
                <c:pt idx="84">
                  <c:v>6.4909437416527851</c:v>
                </c:pt>
                <c:pt idx="85">
                  <c:v>65.141576964316741</c:v>
                </c:pt>
                <c:pt idx="86">
                  <c:v>27.465409231305493</c:v>
                </c:pt>
                <c:pt idx="87">
                  <c:v>0</c:v>
                </c:pt>
                <c:pt idx="88">
                  <c:v>3.7123866262500025</c:v>
                </c:pt>
                <c:pt idx="89">
                  <c:v>39.082503390454534</c:v>
                </c:pt>
                <c:pt idx="90">
                  <c:v>11.32252027448534</c:v>
                </c:pt>
                <c:pt idx="91">
                  <c:v>39.898174562190725</c:v>
                </c:pt>
                <c:pt idx="92">
                  <c:v>12.331858234560201</c:v>
                </c:pt>
                <c:pt idx="93">
                  <c:v>4.4732970599911264</c:v>
                </c:pt>
                <c:pt idx="94">
                  <c:v>25.092314094426388</c:v>
                </c:pt>
                <c:pt idx="95">
                  <c:v>3.3498449169489448</c:v>
                </c:pt>
                <c:pt idx="96">
                  <c:v>8.2198299983696064</c:v>
                </c:pt>
                <c:pt idx="97">
                  <c:v>0.40265260615070148</c:v>
                </c:pt>
                <c:pt idx="98">
                  <c:v>5.3791515425950864</c:v>
                </c:pt>
                <c:pt idx="99">
                  <c:v>1.4777545724954118</c:v>
                </c:pt>
                <c:pt idx="100">
                  <c:v>26.555441284951996</c:v>
                </c:pt>
                <c:pt idx="101">
                  <c:v>81.697446810752155</c:v>
                </c:pt>
                <c:pt idx="102">
                  <c:v>1.1332440785275459</c:v>
                </c:pt>
                <c:pt idx="103">
                  <c:v>23.831202636904962</c:v>
                </c:pt>
                <c:pt idx="104">
                  <c:v>22.972602543811142</c:v>
                </c:pt>
                <c:pt idx="105">
                  <c:v>23.637479618419327</c:v>
                </c:pt>
                <c:pt idx="106">
                  <c:v>46.93028536146948</c:v>
                </c:pt>
                <c:pt idx="107">
                  <c:v>71.673127477419527</c:v>
                </c:pt>
                <c:pt idx="108">
                  <c:v>5.9690470074492676</c:v>
                </c:pt>
                <c:pt idx="109">
                  <c:v>8.4358273620184843</c:v>
                </c:pt>
                <c:pt idx="110">
                  <c:v>0</c:v>
                </c:pt>
                <c:pt idx="111">
                  <c:v>36.575084659768024</c:v>
                </c:pt>
                <c:pt idx="112">
                  <c:v>36.184660230373353</c:v>
                </c:pt>
                <c:pt idx="113">
                  <c:v>32.914362281394801</c:v>
                </c:pt>
                <c:pt idx="114">
                  <c:v>6.2184246506711833</c:v>
                </c:pt>
                <c:pt idx="115">
                  <c:v>8.3014317880810982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6-4D39-B708-1E79A0BD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99552"/>
        <c:axId val="491899944"/>
      </c:scatterChart>
      <c:valAx>
        <c:axId val="49189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1899944"/>
        <c:crosses val="autoZero"/>
        <c:crossBetween val="midCat"/>
      </c:valAx>
      <c:valAx>
        <c:axId val="49189994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89955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RDM'!$AD$212:$AD$350</c:f>
              <c:numCache>
                <c:formatCode>0</c:formatCode>
                <c:ptCount val="139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 formatCode="General">
                  <c:v>36</c:v>
                </c:pt>
                <c:pt idx="9" formatCode="0.0">
                  <c:v>36</c:v>
                </c:pt>
                <c:pt idx="10" formatCode="0.0">
                  <c:v>36</c:v>
                </c:pt>
                <c:pt idx="11" formatCode="0.0">
                  <c:v>36</c:v>
                </c:pt>
                <c:pt idx="12">
                  <c:v>36</c:v>
                </c:pt>
                <c:pt idx="13">
                  <c:v>36</c:v>
                </c:pt>
                <c:pt idx="14">
                  <c:v>36</c:v>
                </c:pt>
                <c:pt idx="15" formatCode="0.0">
                  <c:v>36</c:v>
                </c:pt>
                <c:pt idx="16" formatCode="General">
                  <c:v>36</c:v>
                </c:pt>
                <c:pt idx="17" formatCode="General">
                  <c:v>36</c:v>
                </c:pt>
                <c:pt idx="18" formatCode="General">
                  <c:v>36</c:v>
                </c:pt>
                <c:pt idx="19" formatCode="0.0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 formatCode="0.0">
                  <c:v>36</c:v>
                </c:pt>
                <c:pt idx="25">
                  <c:v>36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 formatCode="General">
                  <c:v>37</c:v>
                </c:pt>
                <c:pt idx="32" formatCode="General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 formatCode="General">
                  <c:v>37</c:v>
                </c:pt>
                <c:pt idx="38" formatCode="General">
                  <c:v>37</c:v>
                </c:pt>
                <c:pt idx="39" formatCode="0.0">
                  <c:v>37</c:v>
                </c:pt>
                <c:pt idx="40">
                  <c:v>37</c:v>
                </c:pt>
                <c:pt idx="41">
                  <c:v>37</c:v>
                </c:pt>
                <c:pt idx="42">
                  <c:v>37</c:v>
                </c:pt>
                <c:pt idx="43" formatCode="0.0">
                  <c:v>37</c:v>
                </c:pt>
                <c:pt idx="44">
                  <c:v>37</c:v>
                </c:pt>
                <c:pt idx="45">
                  <c:v>38</c:v>
                </c:pt>
                <c:pt idx="46" formatCode="General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38</c:v>
                </c:pt>
                <c:pt idx="53" formatCode="General">
                  <c:v>38</c:v>
                </c:pt>
                <c:pt idx="54" formatCode="General">
                  <c:v>38</c:v>
                </c:pt>
                <c:pt idx="55" formatCode="General">
                  <c:v>38</c:v>
                </c:pt>
                <c:pt idx="56" formatCode="General">
                  <c:v>38</c:v>
                </c:pt>
                <c:pt idx="57" formatCode="0.0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38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 formatCode="General">
                  <c:v>38</c:v>
                </c:pt>
                <c:pt idx="72" formatCode="General">
                  <c:v>38</c:v>
                </c:pt>
                <c:pt idx="73" formatCode="0.0">
                  <c:v>38</c:v>
                </c:pt>
                <c:pt idx="74" formatCode="General">
                  <c:v>38</c:v>
                </c:pt>
                <c:pt idx="75">
                  <c:v>38</c:v>
                </c:pt>
                <c:pt idx="76" formatCode="General">
                  <c:v>39</c:v>
                </c:pt>
                <c:pt idx="77" formatCode="General">
                  <c:v>39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 formatCode="0.0">
                  <c:v>39</c:v>
                </c:pt>
                <c:pt idx="83">
                  <c:v>39</c:v>
                </c:pt>
                <c:pt idx="84">
                  <c:v>39</c:v>
                </c:pt>
                <c:pt idx="85">
                  <c:v>39</c:v>
                </c:pt>
                <c:pt idx="86">
                  <c:v>39</c:v>
                </c:pt>
                <c:pt idx="87">
                  <c:v>39</c:v>
                </c:pt>
                <c:pt idx="88" formatCode="General">
                  <c:v>39</c:v>
                </c:pt>
                <c:pt idx="89">
                  <c:v>39</c:v>
                </c:pt>
                <c:pt idx="90">
                  <c:v>39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 formatCode="General">
                  <c:v>40</c:v>
                </c:pt>
                <c:pt idx="98" formatCode="General">
                  <c:v>40</c:v>
                </c:pt>
                <c:pt idx="99" formatCode="General">
                  <c:v>40</c:v>
                </c:pt>
                <c:pt idx="100" formatCode="General">
                  <c:v>40</c:v>
                </c:pt>
                <c:pt idx="101" formatCode="General">
                  <c:v>40</c:v>
                </c:pt>
                <c:pt idx="102" formatCode="General">
                  <c:v>40</c:v>
                </c:pt>
                <c:pt idx="103" formatCode="0.0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 formatCode="General">
                  <c:v>40</c:v>
                </c:pt>
                <c:pt idx="116" formatCode="General">
                  <c:v>40</c:v>
                </c:pt>
                <c:pt idx="117" formatCode="General">
                  <c:v>40</c:v>
                </c:pt>
                <c:pt idx="118" formatCode="General">
                  <c:v>40</c:v>
                </c:pt>
                <c:pt idx="119" formatCode="General">
                  <c:v>40</c:v>
                </c:pt>
                <c:pt idx="120" formatCode="0.0">
                  <c:v>40</c:v>
                </c:pt>
                <c:pt idx="121" formatCode="0.0">
                  <c:v>40</c:v>
                </c:pt>
                <c:pt idx="122">
                  <c:v>40</c:v>
                </c:pt>
                <c:pt idx="123">
                  <c:v>40</c:v>
                </c:pt>
                <c:pt idx="124" formatCode="General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 formatCode="General">
                  <c:v>40</c:v>
                </c:pt>
                <c:pt idx="129" formatCode="0.0">
                  <c:v>40</c:v>
                </c:pt>
                <c:pt idx="130">
                  <c:v>40</c:v>
                </c:pt>
                <c:pt idx="131">
                  <c:v>40</c:v>
                </c:pt>
                <c:pt idx="132" formatCode="General">
                  <c:v>40</c:v>
                </c:pt>
                <c:pt idx="133" formatCode="General">
                  <c:v>40</c:v>
                </c:pt>
                <c:pt idx="134">
                  <c:v>40</c:v>
                </c:pt>
                <c:pt idx="135">
                  <c:v>40</c:v>
                </c:pt>
                <c:pt idx="136" formatCode="General">
                  <c:v>40</c:v>
                </c:pt>
                <c:pt idx="137" formatCode="General">
                  <c:v>40</c:v>
                </c:pt>
                <c:pt idx="138">
                  <c:v>40</c:v>
                </c:pt>
              </c:numCache>
            </c:numRef>
          </c:xVal>
          <c:yVal>
            <c:numRef>
              <c:f>'2001 to 2010 RDM'!$BL$212:$BL$350</c:f>
              <c:numCache>
                <c:formatCode>0.00</c:formatCode>
                <c:ptCount val="139"/>
                <c:pt idx="0">
                  <c:v>49.041240063886555</c:v>
                </c:pt>
                <c:pt idx="1">
                  <c:v>32.197274959236836</c:v>
                </c:pt>
                <c:pt idx="2">
                  <c:v>40.180884498046673</c:v>
                </c:pt>
                <c:pt idx="3">
                  <c:v>31.893521188651778</c:v>
                </c:pt>
                <c:pt idx="4">
                  <c:v>82.516630395099313</c:v>
                </c:pt>
                <c:pt idx="5">
                  <c:v>92.102345527286047</c:v>
                </c:pt>
                <c:pt idx="6">
                  <c:v>98.083798260697449</c:v>
                </c:pt>
                <c:pt idx="7">
                  <c:v>99.817477061969484</c:v>
                </c:pt>
                <c:pt idx="8">
                  <c:v>57.52738615096694</c:v>
                </c:pt>
                <c:pt idx="9">
                  <c:v>22.173231017085683</c:v>
                </c:pt>
                <c:pt idx="10">
                  <c:v>14.361246682078946</c:v>
                </c:pt>
                <c:pt idx="11">
                  <c:v>19.84680750619615</c:v>
                </c:pt>
                <c:pt idx="12">
                  <c:v>4.4980113235286963</c:v>
                </c:pt>
                <c:pt idx="13">
                  <c:v>33.076635587552616</c:v>
                </c:pt>
                <c:pt idx="14">
                  <c:v>0</c:v>
                </c:pt>
                <c:pt idx="15">
                  <c:v>4.7567511723366351</c:v>
                </c:pt>
                <c:pt idx="16">
                  <c:v>25.044273271464363</c:v>
                </c:pt>
                <c:pt idx="17">
                  <c:v>12.543283760185595</c:v>
                </c:pt>
                <c:pt idx="18">
                  <c:v>9.5166716710445112</c:v>
                </c:pt>
                <c:pt idx="19">
                  <c:v>11.904463447320198</c:v>
                </c:pt>
                <c:pt idx="20">
                  <c:v>8.5973740837709052</c:v>
                </c:pt>
                <c:pt idx="21">
                  <c:v>9.4914361309809525</c:v>
                </c:pt>
                <c:pt idx="22">
                  <c:v>2.2294130662161074</c:v>
                </c:pt>
                <c:pt idx="23">
                  <c:v>5.5449346124310877</c:v>
                </c:pt>
                <c:pt idx="24">
                  <c:v>37.01150061376854</c:v>
                </c:pt>
                <c:pt idx="25">
                  <c:v>0</c:v>
                </c:pt>
                <c:pt idx="26">
                  <c:v>76.764506417890701</c:v>
                </c:pt>
                <c:pt idx="27">
                  <c:v>67.213068369377609</c:v>
                </c:pt>
                <c:pt idx="28">
                  <c:v>92.94389426076107</c:v>
                </c:pt>
                <c:pt idx="29">
                  <c:v>28.312126687747828</c:v>
                </c:pt>
                <c:pt idx="30">
                  <c:v>1.9710180815550995</c:v>
                </c:pt>
                <c:pt idx="31">
                  <c:v>17.737244654344675</c:v>
                </c:pt>
                <c:pt idx="32">
                  <c:v>49.067399401364739</c:v>
                </c:pt>
                <c:pt idx="33">
                  <c:v>30.872437479614241</c:v>
                </c:pt>
                <c:pt idx="34">
                  <c:v>0</c:v>
                </c:pt>
                <c:pt idx="35">
                  <c:v>5.0931341329429172</c:v>
                </c:pt>
                <c:pt idx="36">
                  <c:v>0.70805263581371192</c:v>
                </c:pt>
                <c:pt idx="37">
                  <c:v>0</c:v>
                </c:pt>
                <c:pt idx="38">
                  <c:v>23.944147361409222</c:v>
                </c:pt>
                <c:pt idx="39">
                  <c:v>0</c:v>
                </c:pt>
                <c:pt idx="40">
                  <c:v>11.953753880149419</c:v>
                </c:pt>
                <c:pt idx="41">
                  <c:v>9.5646053597511607</c:v>
                </c:pt>
                <c:pt idx="42">
                  <c:v>0.39798244578754804</c:v>
                </c:pt>
                <c:pt idx="43">
                  <c:v>38.654067719022123</c:v>
                </c:pt>
                <c:pt idx="44">
                  <c:v>27.570475298803832</c:v>
                </c:pt>
                <c:pt idx="45">
                  <c:v>0</c:v>
                </c:pt>
                <c:pt idx="46">
                  <c:v>16.97246382041936</c:v>
                </c:pt>
                <c:pt idx="47">
                  <c:v>12.652697692746909</c:v>
                </c:pt>
                <c:pt idx="48">
                  <c:v>117.1503497520046</c:v>
                </c:pt>
                <c:pt idx="49">
                  <c:v>64.712311576859435</c:v>
                </c:pt>
                <c:pt idx="50">
                  <c:v>82.607563825346276</c:v>
                </c:pt>
                <c:pt idx="51">
                  <c:v>67.992686477083112</c:v>
                </c:pt>
                <c:pt idx="52">
                  <c:v>59.757509593754129</c:v>
                </c:pt>
                <c:pt idx="53">
                  <c:v>0</c:v>
                </c:pt>
                <c:pt idx="54">
                  <c:v>3.6063029410217289</c:v>
                </c:pt>
                <c:pt idx="55">
                  <c:v>1.9133416678405408</c:v>
                </c:pt>
                <c:pt idx="56">
                  <c:v>5.78721801643752</c:v>
                </c:pt>
                <c:pt idx="57">
                  <c:v>15.576727006906104</c:v>
                </c:pt>
                <c:pt idx="58">
                  <c:v>56.98639935573263</c:v>
                </c:pt>
                <c:pt idx="59">
                  <c:v>33.808333461920263</c:v>
                </c:pt>
                <c:pt idx="60">
                  <c:v>33.334752213452987</c:v>
                </c:pt>
                <c:pt idx="61">
                  <c:v>60.430650331140626</c:v>
                </c:pt>
                <c:pt idx="62">
                  <c:v>68.148666379646144</c:v>
                </c:pt>
                <c:pt idx="63">
                  <c:v>101.66005171972834</c:v>
                </c:pt>
                <c:pt idx="64">
                  <c:v>94.490887519690531</c:v>
                </c:pt>
                <c:pt idx="65">
                  <c:v>60.939104814930886</c:v>
                </c:pt>
                <c:pt idx="66">
                  <c:v>42.699897953467755</c:v>
                </c:pt>
                <c:pt idx="67">
                  <c:v>44.487060013503488</c:v>
                </c:pt>
                <c:pt idx="68">
                  <c:v>24.00903161063723</c:v>
                </c:pt>
                <c:pt idx="69">
                  <c:v>43.88873601722797</c:v>
                </c:pt>
                <c:pt idx="70">
                  <c:v>71.115179553854674</c:v>
                </c:pt>
                <c:pt idx="71">
                  <c:v>20.520875875718637</c:v>
                </c:pt>
                <c:pt idx="72">
                  <c:v>0.22207808178549812</c:v>
                </c:pt>
                <c:pt idx="73">
                  <c:v>33.106880996480413</c:v>
                </c:pt>
                <c:pt idx="74">
                  <c:v>16.597745011163177</c:v>
                </c:pt>
                <c:pt idx="75">
                  <c:v>0.32485280302812347</c:v>
                </c:pt>
                <c:pt idx="76">
                  <c:v>47.056845847663951</c:v>
                </c:pt>
                <c:pt idx="77">
                  <c:v>3.9917142537229875</c:v>
                </c:pt>
                <c:pt idx="78">
                  <c:v>0.7550190115601576</c:v>
                </c:pt>
                <c:pt idx="79">
                  <c:v>0</c:v>
                </c:pt>
                <c:pt idx="80">
                  <c:v>17.870611101294898</c:v>
                </c:pt>
                <c:pt idx="81">
                  <c:v>72.782242885107664</c:v>
                </c:pt>
                <c:pt idx="82">
                  <c:v>31.89239844918762</c:v>
                </c:pt>
                <c:pt idx="83">
                  <c:v>1.873195408881571</c:v>
                </c:pt>
                <c:pt idx="84">
                  <c:v>9.7220534737955528</c:v>
                </c:pt>
                <c:pt idx="85">
                  <c:v>6.4892175917745751</c:v>
                </c:pt>
                <c:pt idx="86">
                  <c:v>63.78593655956665</c:v>
                </c:pt>
                <c:pt idx="87">
                  <c:v>3.1866699890931818</c:v>
                </c:pt>
                <c:pt idx="88">
                  <c:v>23.357819009897938</c:v>
                </c:pt>
                <c:pt idx="89">
                  <c:v>5.5872262551659908</c:v>
                </c:pt>
                <c:pt idx="90">
                  <c:v>26.373496907374914</c:v>
                </c:pt>
                <c:pt idx="91">
                  <c:v>36.895355469736216</c:v>
                </c:pt>
                <c:pt idx="92">
                  <c:v>18.58630058373609</c:v>
                </c:pt>
                <c:pt idx="93">
                  <c:v>2.6581870402391488</c:v>
                </c:pt>
                <c:pt idx="94">
                  <c:v>4.7733020626405649</c:v>
                </c:pt>
                <c:pt idx="95">
                  <c:v>3.1718458751564267</c:v>
                </c:pt>
                <c:pt idx="96">
                  <c:v>0</c:v>
                </c:pt>
                <c:pt idx="97">
                  <c:v>0</c:v>
                </c:pt>
                <c:pt idx="98">
                  <c:v>11.656913530046143</c:v>
                </c:pt>
                <c:pt idx="99">
                  <c:v>3.37655357742694</c:v>
                </c:pt>
                <c:pt idx="100">
                  <c:v>11.292908075838815</c:v>
                </c:pt>
                <c:pt idx="101">
                  <c:v>38.403598828065746</c:v>
                </c:pt>
                <c:pt idx="102">
                  <c:v>3.7137753076617708</c:v>
                </c:pt>
                <c:pt idx="103">
                  <c:v>9.0611505090923501</c:v>
                </c:pt>
                <c:pt idx="104">
                  <c:v>0</c:v>
                </c:pt>
                <c:pt idx="105">
                  <c:v>0</c:v>
                </c:pt>
                <c:pt idx="106">
                  <c:v>33.532302787786215</c:v>
                </c:pt>
                <c:pt idx="107">
                  <c:v>7.6913218345271774</c:v>
                </c:pt>
                <c:pt idx="108">
                  <c:v>0</c:v>
                </c:pt>
                <c:pt idx="109">
                  <c:v>4.1320531859105367</c:v>
                </c:pt>
                <c:pt idx="110">
                  <c:v>62.105180118280558</c:v>
                </c:pt>
                <c:pt idx="111">
                  <c:v>95.895439107229492</c:v>
                </c:pt>
                <c:pt idx="112">
                  <c:v>51.218645272671878</c:v>
                </c:pt>
                <c:pt idx="113">
                  <c:v>8.2796342362034938</c:v>
                </c:pt>
                <c:pt idx="114">
                  <c:v>12.412500439696284</c:v>
                </c:pt>
                <c:pt idx="115">
                  <c:v>22.936706090658603</c:v>
                </c:pt>
                <c:pt idx="116">
                  <c:v>0</c:v>
                </c:pt>
                <c:pt idx="117">
                  <c:v>3.2433119938949422</c:v>
                </c:pt>
                <c:pt idx="118">
                  <c:v>43.952349806667563</c:v>
                </c:pt>
                <c:pt idx="119">
                  <c:v>38.211210747948329</c:v>
                </c:pt>
                <c:pt idx="120">
                  <c:v>10.166245307592124</c:v>
                </c:pt>
                <c:pt idx="121">
                  <c:v>27.653670299514843</c:v>
                </c:pt>
                <c:pt idx="122">
                  <c:v>35.092911421006875</c:v>
                </c:pt>
                <c:pt idx="123">
                  <c:v>14.49003530614141</c:v>
                </c:pt>
                <c:pt idx="124">
                  <c:v>47.207317254100992</c:v>
                </c:pt>
                <c:pt idx="125">
                  <c:v>11.29394526543085</c:v>
                </c:pt>
                <c:pt idx="126">
                  <c:v>71.80564694622241</c:v>
                </c:pt>
                <c:pt idx="127">
                  <c:v>0.75775041362662399</c:v>
                </c:pt>
                <c:pt idx="128">
                  <c:v>0</c:v>
                </c:pt>
                <c:pt idx="129">
                  <c:v>2.6756082345601997</c:v>
                </c:pt>
                <c:pt idx="130">
                  <c:v>6.0079570658851438</c:v>
                </c:pt>
                <c:pt idx="131">
                  <c:v>21.860583491842366</c:v>
                </c:pt>
                <c:pt idx="132">
                  <c:v>20.332682812492038</c:v>
                </c:pt>
                <c:pt idx="133">
                  <c:v>36.268576505632026</c:v>
                </c:pt>
                <c:pt idx="134">
                  <c:v>46.610695423641083</c:v>
                </c:pt>
                <c:pt idx="135">
                  <c:v>5.0992120898123421</c:v>
                </c:pt>
                <c:pt idx="136">
                  <c:v>6.6787553307007235</c:v>
                </c:pt>
                <c:pt idx="137">
                  <c:v>21.111584478290197</c:v>
                </c:pt>
                <c:pt idx="138">
                  <c:v>9.7025711389555873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5-49CA-AFF2-E6536675D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901120"/>
        <c:axId val="491901512"/>
      </c:scatterChart>
      <c:valAx>
        <c:axId val="49190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1901512"/>
        <c:crosses val="autoZero"/>
        <c:crossBetween val="midCat"/>
      </c:valAx>
      <c:valAx>
        <c:axId val="49190151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190112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RDM'!$AD$351:$AD$443</c:f>
              <c:numCache>
                <c:formatCode>0</c:formatCode>
                <c:ptCount val="93"/>
                <c:pt idx="0">
                  <c:v>41</c:v>
                </c:pt>
                <c:pt idx="1">
                  <c:v>41</c:v>
                </c:pt>
                <c:pt idx="2" formatCode="0.0">
                  <c:v>41</c:v>
                </c:pt>
                <c:pt idx="3" formatCode="General">
                  <c:v>41</c:v>
                </c:pt>
                <c:pt idx="4">
                  <c:v>41</c:v>
                </c:pt>
                <c:pt idx="5">
                  <c:v>41</c:v>
                </c:pt>
                <c:pt idx="6" formatCode="General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 formatCode="General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 formatCode="General">
                  <c:v>42</c:v>
                </c:pt>
                <c:pt idx="23" formatCode="0.0">
                  <c:v>42</c:v>
                </c:pt>
                <c:pt idx="24" formatCode="0.0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 formatCode="0.0">
                  <c:v>42</c:v>
                </c:pt>
                <c:pt idx="30">
                  <c:v>43</c:v>
                </c:pt>
                <c:pt idx="31">
                  <c:v>43</c:v>
                </c:pt>
                <c:pt idx="32" formatCode="General">
                  <c:v>43</c:v>
                </c:pt>
                <c:pt idx="33" formatCode="General">
                  <c:v>43</c:v>
                </c:pt>
                <c:pt idx="34" formatCode="0.0">
                  <c:v>43</c:v>
                </c:pt>
                <c:pt idx="35">
                  <c:v>43</c:v>
                </c:pt>
                <c:pt idx="36" formatCode="General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 formatCode="General">
                  <c:v>43</c:v>
                </c:pt>
                <c:pt idx="41" formatCode="General">
                  <c:v>43</c:v>
                </c:pt>
                <c:pt idx="42" formatCode="General">
                  <c:v>43</c:v>
                </c:pt>
                <c:pt idx="43" formatCode="General">
                  <c:v>43</c:v>
                </c:pt>
                <c:pt idx="44">
                  <c:v>44</c:v>
                </c:pt>
                <c:pt idx="45">
                  <c:v>44</c:v>
                </c:pt>
                <c:pt idx="46" formatCode="General">
                  <c:v>44</c:v>
                </c:pt>
                <c:pt idx="47">
                  <c:v>44</c:v>
                </c:pt>
                <c:pt idx="48">
                  <c:v>44</c:v>
                </c:pt>
                <c:pt idx="49" formatCode="General">
                  <c:v>44</c:v>
                </c:pt>
                <c:pt idx="50" formatCode="General">
                  <c:v>44</c:v>
                </c:pt>
                <c:pt idx="51" formatCode="General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 formatCode="General">
                  <c:v>44</c:v>
                </c:pt>
                <c:pt idx="56">
                  <c:v>44</c:v>
                </c:pt>
                <c:pt idx="57" formatCode="General">
                  <c:v>44</c:v>
                </c:pt>
                <c:pt idx="58">
                  <c:v>44</c:v>
                </c:pt>
                <c:pt idx="59">
                  <c:v>44</c:v>
                </c:pt>
                <c:pt idx="60" formatCode="0.0">
                  <c:v>44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 formatCode="General">
                  <c:v>45</c:v>
                </c:pt>
                <c:pt idx="65" formatCode="General">
                  <c:v>45</c:v>
                </c:pt>
                <c:pt idx="66" formatCode="General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 formatCode="General">
                  <c:v>45</c:v>
                </c:pt>
                <c:pt idx="74" formatCode="General">
                  <c:v>45</c:v>
                </c:pt>
                <c:pt idx="75" formatCode="General">
                  <c:v>45</c:v>
                </c:pt>
                <c:pt idx="76">
                  <c:v>45</c:v>
                </c:pt>
                <c:pt idx="77">
                  <c:v>45</c:v>
                </c:pt>
                <c:pt idx="78" formatCode="General">
                  <c:v>45</c:v>
                </c:pt>
                <c:pt idx="79" formatCode="General">
                  <c:v>45</c:v>
                </c:pt>
                <c:pt idx="80" formatCode="General">
                  <c:v>45</c:v>
                </c:pt>
                <c:pt idx="81" formatCode="General">
                  <c:v>45</c:v>
                </c:pt>
                <c:pt idx="82">
                  <c:v>45</c:v>
                </c:pt>
                <c:pt idx="83">
                  <c:v>45</c:v>
                </c:pt>
                <c:pt idx="84" formatCode="General">
                  <c:v>45</c:v>
                </c:pt>
                <c:pt idx="85" formatCode="General">
                  <c:v>45</c:v>
                </c:pt>
                <c:pt idx="86" formatCode="General">
                  <c:v>45</c:v>
                </c:pt>
                <c:pt idx="87">
                  <c:v>45</c:v>
                </c:pt>
                <c:pt idx="88" formatCode="General">
                  <c:v>45</c:v>
                </c:pt>
                <c:pt idx="89" formatCode="General">
                  <c:v>45</c:v>
                </c:pt>
                <c:pt idx="90">
                  <c:v>45</c:v>
                </c:pt>
                <c:pt idx="91" formatCode="General">
                  <c:v>45</c:v>
                </c:pt>
                <c:pt idx="92">
                  <c:v>45</c:v>
                </c:pt>
              </c:numCache>
            </c:numRef>
          </c:xVal>
          <c:yVal>
            <c:numRef>
              <c:f>'2001 to 2010 RDM'!$BL$351:$BL$443</c:f>
              <c:numCache>
                <c:formatCode>0.00</c:formatCode>
                <c:ptCount val="93"/>
                <c:pt idx="0">
                  <c:v>33.20643822653598</c:v>
                </c:pt>
                <c:pt idx="1">
                  <c:v>42.103820488099963</c:v>
                </c:pt>
                <c:pt idx="2">
                  <c:v>7.9939744761517879</c:v>
                </c:pt>
                <c:pt idx="3">
                  <c:v>7.4908008146071614</c:v>
                </c:pt>
                <c:pt idx="4">
                  <c:v>8.8521948415192462</c:v>
                </c:pt>
                <c:pt idx="5">
                  <c:v>0</c:v>
                </c:pt>
                <c:pt idx="6">
                  <c:v>10.465934841976821</c:v>
                </c:pt>
                <c:pt idx="7">
                  <c:v>2.1165434954751818</c:v>
                </c:pt>
                <c:pt idx="8">
                  <c:v>22.772362424366985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43.513824941767595</c:v>
                </c:pt>
                <c:pt idx="13">
                  <c:v>49.859307833486682</c:v>
                </c:pt>
                <c:pt idx="14">
                  <c:v>5.963059128997994</c:v>
                </c:pt>
                <c:pt idx="15">
                  <c:v>44.322345297688784</c:v>
                </c:pt>
                <c:pt idx="16">
                  <c:v>27.272903905843947</c:v>
                </c:pt>
                <c:pt idx="17">
                  <c:v>6.9772146063861866</c:v>
                </c:pt>
                <c:pt idx="18">
                  <c:v>9.6546101752375115</c:v>
                </c:pt>
                <c:pt idx="19">
                  <c:v>2.0440180125324328</c:v>
                </c:pt>
                <c:pt idx="20">
                  <c:v>3.2308027923211169</c:v>
                </c:pt>
                <c:pt idx="21">
                  <c:v>14.9525940514428</c:v>
                </c:pt>
                <c:pt idx="22">
                  <c:v>18.831450169313737</c:v>
                </c:pt>
                <c:pt idx="23">
                  <c:v>33.098241756963468</c:v>
                </c:pt>
                <c:pt idx="24">
                  <c:v>29.630645434403611</c:v>
                </c:pt>
                <c:pt idx="25">
                  <c:v>42.635494299197802</c:v>
                </c:pt>
                <c:pt idx="26">
                  <c:v>9.3705056157779474</c:v>
                </c:pt>
                <c:pt idx="27">
                  <c:v>0</c:v>
                </c:pt>
                <c:pt idx="28">
                  <c:v>0.43298235156001236</c:v>
                </c:pt>
                <c:pt idx="29">
                  <c:v>19.909522726730241</c:v>
                </c:pt>
                <c:pt idx="30">
                  <c:v>30.155213681460229</c:v>
                </c:pt>
                <c:pt idx="31">
                  <c:v>0</c:v>
                </c:pt>
                <c:pt idx="32">
                  <c:v>6.544945356258447</c:v>
                </c:pt>
                <c:pt idx="33">
                  <c:v>0</c:v>
                </c:pt>
                <c:pt idx="34">
                  <c:v>4.9943488312355511</c:v>
                </c:pt>
                <c:pt idx="35">
                  <c:v>92.789969442399425</c:v>
                </c:pt>
                <c:pt idx="36">
                  <c:v>28.839074157479388</c:v>
                </c:pt>
                <c:pt idx="37">
                  <c:v>20.268932764684894</c:v>
                </c:pt>
                <c:pt idx="38">
                  <c:v>0</c:v>
                </c:pt>
                <c:pt idx="39">
                  <c:v>3.9778645701653077</c:v>
                </c:pt>
                <c:pt idx="40">
                  <c:v>20.214701601164485</c:v>
                </c:pt>
                <c:pt idx="41">
                  <c:v>0.86454416547325952</c:v>
                </c:pt>
                <c:pt idx="42">
                  <c:v>66.722670416697511</c:v>
                </c:pt>
                <c:pt idx="43">
                  <c:v>37.491149170015689</c:v>
                </c:pt>
                <c:pt idx="44">
                  <c:v>0</c:v>
                </c:pt>
                <c:pt idx="45">
                  <c:v>78.758150385834782</c:v>
                </c:pt>
                <c:pt idx="46">
                  <c:v>5.6998857365563298</c:v>
                </c:pt>
                <c:pt idx="47">
                  <c:v>0</c:v>
                </c:pt>
                <c:pt idx="48">
                  <c:v>11.272204548598076</c:v>
                </c:pt>
                <c:pt idx="49">
                  <c:v>28.858383143898337</c:v>
                </c:pt>
                <c:pt idx="50">
                  <c:v>0</c:v>
                </c:pt>
                <c:pt idx="51">
                  <c:v>8.112193483372522</c:v>
                </c:pt>
                <c:pt idx="52">
                  <c:v>0.78180025355683891</c:v>
                </c:pt>
                <c:pt idx="53">
                  <c:v>22.409970567300849</c:v>
                </c:pt>
                <c:pt idx="54">
                  <c:v>13.365202306425896</c:v>
                </c:pt>
                <c:pt idx="55">
                  <c:v>32.244604177768558</c:v>
                </c:pt>
                <c:pt idx="56">
                  <c:v>11.565627244502474</c:v>
                </c:pt>
                <c:pt idx="57">
                  <c:v>8.0354015365574565</c:v>
                </c:pt>
                <c:pt idx="58">
                  <c:v>28.653650109609213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11.979393533255152</c:v>
                </c:pt>
                <c:pt idx="63">
                  <c:v>33.734986650475989</c:v>
                </c:pt>
                <c:pt idx="64">
                  <c:v>15.471045483875809</c:v>
                </c:pt>
                <c:pt idx="65">
                  <c:v>0</c:v>
                </c:pt>
                <c:pt idx="66">
                  <c:v>5.4970459799640379</c:v>
                </c:pt>
                <c:pt idx="67">
                  <c:v>108.53581875633857</c:v>
                </c:pt>
                <c:pt idx="68">
                  <c:v>39.417639057913952</c:v>
                </c:pt>
                <c:pt idx="69">
                  <c:v>0</c:v>
                </c:pt>
                <c:pt idx="70">
                  <c:v>72.498091594005004</c:v>
                </c:pt>
                <c:pt idx="71">
                  <c:v>0</c:v>
                </c:pt>
                <c:pt idx="72">
                  <c:v>18.818870445178558</c:v>
                </c:pt>
                <c:pt idx="73">
                  <c:v>0</c:v>
                </c:pt>
                <c:pt idx="74">
                  <c:v>15.717147616260748</c:v>
                </c:pt>
                <c:pt idx="75">
                  <c:v>7.1406181015452539</c:v>
                </c:pt>
                <c:pt idx="76">
                  <c:v>11.434011720029865</c:v>
                </c:pt>
                <c:pt idx="77">
                  <c:v>12.14577719966552</c:v>
                </c:pt>
                <c:pt idx="78">
                  <c:v>52.321714401156193</c:v>
                </c:pt>
                <c:pt idx="79">
                  <c:v>27.718934208760466</c:v>
                </c:pt>
                <c:pt idx="80">
                  <c:v>1.9957531163801314</c:v>
                </c:pt>
                <c:pt idx="81">
                  <c:v>2.6278754556733031</c:v>
                </c:pt>
                <c:pt idx="82">
                  <c:v>1.0376843255051884</c:v>
                </c:pt>
                <c:pt idx="83">
                  <c:v>0.66348738280505959</c:v>
                </c:pt>
                <c:pt idx="84">
                  <c:v>2.3810317486773369E-2</c:v>
                </c:pt>
                <c:pt idx="85">
                  <c:v>11.92389130402891</c:v>
                </c:pt>
                <c:pt idx="86">
                  <c:v>14.428417680022761</c:v>
                </c:pt>
                <c:pt idx="87">
                  <c:v>0.57142175774791193</c:v>
                </c:pt>
                <c:pt idx="88">
                  <c:v>4.0662312467993109</c:v>
                </c:pt>
                <c:pt idx="89">
                  <c:v>6.6279898502376089E-2</c:v>
                </c:pt>
                <c:pt idx="90">
                  <c:v>0.53859221889917386</c:v>
                </c:pt>
                <c:pt idx="91">
                  <c:v>0</c:v>
                </c:pt>
                <c:pt idx="92">
                  <c:v>28.08779590898644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64-4718-B653-AB420C56D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611296"/>
        <c:axId val="492611688"/>
      </c:scatterChart>
      <c:valAx>
        <c:axId val="49261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2611688"/>
        <c:crosses val="autoZero"/>
        <c:crossBetween val="midCat"/>
      </c:valAx>
      <c:valAx>
        <c:axId val="49261168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611296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RDM'!$AD$444:$AD$510</c:f>
              <c:numCache>
                <c:formatCode>0</c:formatCode>
                <c:ptCount val="67"/>
                <c:pt idx="0">
                  <c:v>46</c:v>
                </c:pt>
                <c:pt idx="1">
                  <c:v>46</c:v>
                </c:pt>
                <c:pt idx="2" formatCode="General">
                  <c:v>46</c:v>
                </c:pt>
                <c:pt idx="3">
                  <c:v>46</c:v>
                </c:pt>
                <c:pt idx="4" formatCode="General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 formatCode="General">
                  <c:v>46</c:v>
                </c:pt>
                <c:pt idx="10" formatCode="General">
                  <c:v>46</c:v>
                </c:pt>
                <c:pt idx="11">
                  <c:v>46</c:v>
                </c:pt>
                <c:pt idx="12" formatCode="General">
                  <c:v>46</c:v>
                </c:pt>
                <c:pt idx="13" formatCode="General">
                  <c:v>46</c:v>
                </c:pt>
                <c:pt idx="14" formatCode="General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 formatCode="General">
                  <c:v>46</c:v>
                </c:pt>
                <c:pt idx="19">
                  <c:v>46</c:v>
                </c:pt>
                <c:pt idx="20" formatCode="General">
                  <c:v>47</c:v>
                </c:pt>
                <c:pt idx="21" formatCode="General">
                  <c:v>47</c:v>
                </c:pt>
                <c:pt idx="22" formatCode="General">
                  <c:v>47</c:v>
                </c:pt>
                <c:pt idx="23" formatCode="General">
                  <c:v>47</c:v>
                </c:pt>
                <c:pt idx="24">
                  <c:v>47</c:v>
                </c:pt>
                <c:pt idx="25">
                  <c:v>47</c:v>
                </c:pt>
                <c:pt idx="26">
                  <c:v>47</c:v>
                </c:pt>
                <c:pt idx="27">
                  <c:v>47</c:v>
                </c:pt>
                <c:pt idx="28" formatCode="General">
                  <c:v>47</c:v>
                </c:pt>
                <c:pt idx="29">
                  <c:v>48</c:v>
                </c:pt>
                <c:pt idx="30">
                  <c:v>48</c:v>
                </c:pt>
                <c:pt idx="31">
                  <c:v>48</c:v>
                </c:pt>
                <c:pt idx="32" formatCode="General">
                  <c:v>48</c:v>
                </c:pt>
                <c:pt idx="33">
                  <c:v>48</c:v>
                </c:pt>
                <c:pt idx="34">
                  <c:v>48</c:v>
                </c:pt>
                <c:pt idx="35">
                  <c:v>48</c:v>
                </c:pt>
                <c:pt idx="36" formatCode="General">
                  <c:v>48</c:v>
                </c:pt>
                <c:pt idx="37" formatCode="General">
                  <c:v>48</c:v>
                </c:pt>
                <c:pt idx="38">
                  <c:v>48</c:v>
                </c:pt>
                <c:pt idx="39">
                  <c:v>48</c:v>
                </c:pt>
                <c:pt idx="40" formatCode="General">
                  <c:v>48</c:v>
                </c:pt>
                <c:pt idx="41">
                  <c:v>48</c:v>
                </c:pt>
                <c:pt idx="42">
                  <c:v>48</c:v>
                </c:pt>
                <c:pt idx="43" formatCode="General">
                  <c:v>48</c:v>
                </c:pt>
                <c:pt idx="44">
                  <c:v>49</c:v>
                </c:pt>
                <c:pt idx="45">
                  <c:v>49</c:v>
                </c:pt>
                <c:pt idx="46" formatCode="General">
                  <c:v>49</c:v>
                </c:pt>
                <c:pt idx="47">
                  <c:v>49</c:v>
                </c:pt>
                <c:pt idx="48">
                  <c:v>49</c:v>
                </c:pt>
                <c:pt idx="49">
                  <c:v>50</c:v>
                </c:pt>
                <c:pt idx="50">
                  <c:v>50</c:v>
                </c:pt>
                <c:pt idx="51" formatCode="General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 formatCode="General">
                  <c:v>50</c:v>
                </c:pt>
                <c:pt idx="62" formatCode="General">
                  <c:v>50</c:v>
                </c:pt>
                <c:pt idx="63" formatCode="General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</c:numCache>
            </c:numRef>
          </c:xVal>
          <c:yVal>
            <c:numRef>
              <c:f>'2001 to 2010 RDM'!$BL$444:$BL$510</c:f>
              <c:numCache>
                <c:formatCode>0.00</c:formatCode>
                <c:ptCount val="67"/>
                <c:pt idx="0">
                  <c:v>50.153979013230789</c:v>
                </c:pt>
                <c:pt idx="1">
                  <c:v>51.409423743340795</c:v>
                </c:pt>
                <c:pt idx="2">
                  <c:v>28.079974816166086</c:v>
                </c:pt>
                <c:pt idx="3">
                  <c:v>22.415381497245406</c:v>
                </c:pt>
                <c:pt idx="4">
                  <c:v>0</c:v>
                </c:pt>
                <c:pt idx="5">
                  <c:v>17.397136345447901</c:v>
                </c:pt>
                <c:pt idx="6">
                  <c:v>1.001045897334107</c:v>
                </c:pt>
                <c:pt idx="7">
                  <c:v>0</c:v>
                </c:pt>
                <c:pt idx="8">
                  <c:v>0</c:v>
                </c:pt>
                <c:pt idx="9">
                  <c:v>10.350402683549659</c:v>
                </c:pt>
                <c:pt idx="10">
                  <c:v>0</c:v>
                </c:pt>
                <c:pt idx="11">
                  <c:v>115.64198422921052</c:v>
                </c:pt>
                <c:pt idx="12">
                  <c:v>0</c:v>
                </c:pt>
                <c:pt idx="13">
                  <c:v>7.3707652266713133</c:v>
                </c:pt>
                <c:pt idx="14">
                  <c:v>17.94371483195377</c:v>
                </c:pt>
                <c:pt idx="15">
                  <c:v>16.641571460959913</c:v>
                </c:pt>
                <c:pt idx="16">
                  <c:v>9.7335238794694323</c:v>
                </c:pt>
                <c:pt idx="17">
                  <c:v>0</c:v>
                </c:pt>
                <c:pt idx="18">
                  <c:v>0.46476024476518479</c:v>
                </c:pt>
                <c:pt idx="19">
                  <c:v>2.0772797991717336</c:v>
                </c:pt>
                <c:pt idx="20">
                  <c:v>0</c:v>
                </c:pt>
                <c:pt idx="21">
                  <c:v>21.897987664880926</c:v>
                </c:pt>
                <c:pt idx="22">
                  <c:v>0</c:v>
                </c:pt>
                <c:pt idx="23">
                  <c:v>8.6772538056564503</c:v>
                </c:pt>
                <c:pt idx="24">
                  <c:v>6.540466744679434</c:v>
                </c:pt>
                <c:pt idx="25">
                  <c:v>27.083084222559151</c:v>
                </c:pt>
                <c:pt idx="26">
                  <c:v>0.2295746417901483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9.6664087115140127</c:v>
                </c:pt>
                <c:pt idx="31">
                  <c:v>57.541093008748135</c:v>
                </c:pt>
                <c:pt idx="32">
                  <c:v>43.108380770430443</c:v>
                </c:pt>
                <c:pt idx="33">
                  <c:v>0</c:v>
                </c:pt>
                <c:pt idx="34">
                  <c:v>0</c:v>
                </c:pt>
                <c:pt idx="35">
                  <c:v>4.7700935423084303</c:v>
                </c:pt>
                <c:pt idx="36">
                  <c:v>0</c:v>
                </c:pt>
                <c:pt idx="37">
                  <c:v>4.4203652457422988</c:v>
                </c:pt>
                <c:pt idx="38">
                  <c:v>7.0307993467156242</c:v>
                </c:pt>
                <c:pt idx="39">
                  <c:v>17.426052566532093</c:v>
                </c:pt>
                <c:pt idx="40">
                  <c:v>38.198342432856066</c:v>
                </c:pt>
                <c:pt idx="41">
                  <c:v>0</c:v>
                </c:pt>
                <c:pt idx="42">
                  <c:v>0.4549547682650682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4.9267993528071123</c:v>
                </c:pt>
                <c:pt idx="51">
                  <c:v>0</c:v>
                </c:pt>
                <c:pt idx="52">
                  <c:v>4.3714985621471936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2.5570064397736734</c:v>
                </c:pt>
                <c:pt idx="57">
                  <c:v>0</c:v>
                </c:pt>
                <c:pt idx="58">
                  <c:v>0</c:v>
                </c:pt>
                <c:pt idx="59">
                  <c:v>6.3885811119077109</c:v>
                </c:pt>
                <c:pt idx="60">
                  <c:v>48.520540672770139</c:v>
                </c:pt>
                <c:pt idx="61">
                  <c:v>16.294687844906186</c:v>
                </c:pt>
                <c:pt idx="62">
                  <c:v>0</c:v>
                </c:pt>
                <c:pt idx="63">
                  <c:v>0.10176382603082541</c:v>
                </c:pt>
                <c:pt idx="64">
                  <c:v>11.236025431681474</c:v>
                </c:pt>
                <c:pt idx="65">
                  <c:v>0</c:v>
                </c:pt>
                <c:pt idx="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DD-4B56-8CD8-EC35B396A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612472"/>
        <c:axId val="492612864"/>
      </c:scatterChart>
      <c:valAx>
        <c:axId val="492612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2612864"/>
        <c:crosses val="autoZero"/>
        <c:crossBetween val="midCat"/>
      </c:valAx>
      <c:valAx>
        <c:axId val="49261286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61247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RDM'!$AD$511:$AD$540</c:f>
              <c:numCache>
                <c:formatCode>0</c:formatCode>
                <c:ptCount val="30"/>
                <c:pt idx="0">
                  <c:v>51</c:v>
                </c:pt>
                <c:pt idx="1">
                  <c:v>51</c:v>
                </c:pt>
                <c:pt idx="2" formatCode="General">
                  <c:v>51</c:v>
                </c:pt>
                <c:pt idx="3">
                  <c:v>51</c:v>
                </c:pt>
                <c:pt idx="4" formatCode="General">
                  <c:v>51</c:v>
                </c:pt>
                <c:pt idx="5" formatCode="General">
                  <c:v>51</c:v>
                </c:pt>
                <c:pt idx="6" formatCode="General">
                  <c:v>52</c:v>
                </c:pt>
                <c:pt idx="7" formatCode="General">
                  <c:v>52</c:v>
                </c:pt>
                <c:pt idx="8">
                  <c:v>52</c:v>
                </c:pt>
                <c:pt idx="9" formatCode="General">
                  <c:v>52</c:v>
                </c:pt>
                <c:pt idx="10" formatCode="General">
                  <c:v>52</c:v>
                </c:pt>
                <c:pt idx="11">
                  <c:v>53</c:v>
                </c:pt>
                <c:pt idx="12" formatCode="General">
                  <c:v>53</c:v>
                </c:pt>
                <c:pt idx="13">
                  <c:v>53</c:v>
                </c:pt>
                <c:pt idx="14" formatCode="General">
                  <c:v>53</c:v>
                </c:pt>
                <c:pt idx="15" formatCode="General">
                  <c:v>54</c:v>
                </c:pt>
                <c:pt idx="16" formatCode="General">
                  <c:v>54</c:v>
                </c:pt>
                <c:pt idx="17" formatCode="General">
                  <c:v>54</c:v>
                </c:pt>
                <c:pt idx="18" formatCode="General">
                  <c:v>54</c:v>
                </c:pt>
                <c:pt idx="19">
                  <c:v>54</c:v>
                </c:pt>
                <c:pt idx="20">
                  <c:v>54</c:v>
                </c:pt>
                <c:pt idx="21" formatCode="General">
                  <c:v>55</c:v>
                </c:pt>
                <c:pt idx="22" formatCode="General">
                  <c:v>55</c:v>
                </c:pt>
                <c:pt idx="23">
                  <c:v>55</c:v>
                </c:pt>
                <c:pt idx="24">
                  <c:v>55</c:v>
                </c:pt>
                <c:pt idx="25" formatCode="General">
                  <c:v>55</c:v>
                </c:pt>
                <c:pt idx="26" formatCode="General">
                  <c:v>55</c:v>
                </c:pt>
                <c:pt idx="27">
                  <c:v>55</c:v>
                </c:pt>
                <c:pt idx="28">
                  <c:v>55</c:v>
                </c:pt>
                <c:pt idx="29" formatCode="General">
                  <c:v>55</c:v>
                </c:pt>
              </c:numCache>
            </c:numRef>
          </c:xVal>
          <c:yVal>
            <c:numRef>
              <c:f>'2001 to 2010 RDM'!$BL$511:$BL$540</c:f>
              <c:numCache>
                <c:formatCode>0.00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0.57272421901242865</c:v>
                </c:pt>
                <c:pt idx="4">
                  <c:v>0.3962994864216412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1.992188559494426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F1-4BFE-850A-54311989C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613648"/>
        <c:axId val="492614040"/>
      </c:scatterChart>
      <c:valAx>
        <c:axId val="49261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2614040"/>
        <c:crosses val="autoZero"/>
        <c:crossBetween val="midCat"/>
      </c:valAx>
      <c:valAx>
        <c:axId val="49261404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61364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'2001 to 2010 RDM'!$AD$541:$AD$560</c:f>
              <c:numCache>
                <c:formatCode>General</c:formatCode>
                <c:ptCount val="20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57</c:v>
                </c:pt>
                <c:pt idx="6">
                  <c:v>57</c:v>
                </c:pt>
                <c:pt idx="7">
                  <c:v>57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58</c:v>
                </c:pt>
                <c:pt idx="12">
                  <c:v>58</c:v>
                </c:pt>
                <c:pt idx="13">
                  <c:v>58</c:v>
                </c:pt>
                <c:pt idx="14">
                  <c:v>59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62</c:v>
                </c:pt>
              </c:numCache>
            </c:numRef>
          </c:xVal>
          <c:yVal>
            <c:numRef>
              <c:f>'2001 to 2010 RDM'!$BL$541:$BL$560</c:f>
              <c:numCache>
                <c:formatCode>0.00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7-4852-8893-A4E164202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723544"/>
        <c:axId val="492723936"/>
      </c:scatterChart>
      <c:valAx>
        <c:axId val="49272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723936"/>
        <c:crosses val="autoZero"/>
        <c:crossBetween val="midCat"/>
      </c:valAx>
      <c:valAx>
        <c:axId val="49272393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72354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6.8110139177881709E-2"/>
                  <c:y val="-0.67251454620803974"/>
                </c:manualLayout>
              </c:layout>
              <c:numFmt formatCode="General" sourceLinked="0"/>
            </c:trendlineLbl>
          </c:trendline>
          <c:xVal>
            <c:numRef>
              <c:f>'2001 to 2010 RDM'!$AD$2:$AD$560</c:f>
              <c:numCache>
                <c:formatCode>0</c:formatCode>
                <c:ptCount val="559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 formatCode="0.0">
                  <c:v>20</c:v>
                </c:pt>
                <c:pt idx="5" formatCode="0.0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 formatCode="0.0">
                  <c:v>24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 formatCode="0.0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 formatCode="0.0">
                  <c:v>28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 formatCode="General">
                  <c:v>30</c:v>
                </c:pt>
                <c:pt idx="61" formatCode="General">
                  <c:v>30</c:v>
                </c:pt>
                <c:pt idx="62" formatCode="General">
                  <c:v>30</c:v>
                </c:pt>
                <c:pt idx="63" formatCode="General">
                  <c:v>30</c:v>
                </c:pt>
                <c:pt idx="64" formatCode="General">
                  <c:v>30</c:v>
                </c:pt>
                <c:pt idx="65" formatCode="General">
                  <c:v>30</c:v>
                </c:pt>
                <c:pt idx="66" formatCode="General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 formatCode="0.0">
                  <c:v>30</c:v>
                </c:pt>
                <c:pt idx="72">
                  <c:v>30</c:v>
                </c:pt>
                <c:pt idx="73">
                  <c:v>30</c:v>
                </c:pt>
                <c:pt idx="74" formatCode="General">
                  <c:v>30</c:v>
                </c:pt>
                <c:pt idx="75" formatCode="General">
                  <c:v>30</c:v>
                </c:pt>
                <c:pt idx="76" formatCode="General">
                  <c:v>30</c:v>
                </c:pt>
                <c:pt idx="77" formatCode="General">
                  <c:v>30</c:v>
                </c:pt>
                <c:pt idx="78">
                  <c:v>30</c:v>
                </c:pt>
                <c:pt idx="79" formatCode="General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 formatCode="0.0">
                  <c:v>30</c:v>
                </c:pt>
                <c:pt idx="86">
                  <c:v>30</c:v>
                </c:pt>
                <c:pt idx="87">
                  <c:v>30</c:v>
                </c:pt>
                <c:pt idx="88" formatCode="General">
                  <c:v>30</c:v>
                </c:pt>
                <c:pt idx="89" formatCode="General">
                  <c:v>30</c:v>
                </c:pt>
                <c:pt idx="90">
                  <c:v>30</c:v>
                </c:pt>
                <c:pt idx="91" formatCode="0.0">
                  <c:v>30</c:v>
                </c:pt>
                <c:pt idx="92" formatCode="0.0">
                  <c:v>30</c:v>
                </c:pt>
                <c:pt idx="93" formatCode="0.0">
                  <c:v>30</c:v>
                </c:pt>
                <c:pt idx="94">
                  <c:v>31</c:v>
                </c:pt>
                <c:pt idx="95" formatCode="General">
                  <c:v>31</c:v>
                </c:pt>
                <c:pt idx="96" formatCode="General">
                  <c:v>31</c:v>
                </c:pt>
                <c:pt idx="97">
                  <c:v>31</c:v>
                </c:pt>
                <c:pt idx="98">
                  <c:v>31</c:v>
                </c:pt>
                <c:pt idx="99" formatCode="0.0">
                  <c:v>31</c:v>
                </c:pt>
                <c:pt idx="100" formatCode="0.0">
                  <c:v>31</c:v>
                </c:pt>
                <c:pt idx="101">
                  <c:v>31</c:v>
                </c:pt>
                <c:pt idx="102" formatCode="General">
                  <c:v>31</c:v>
                </c:pt>
                <c:pt idx="103" formatCode="General">
                  <c:v>31</c:v>
                </c:pt>
                <c:pt idx="104" formatCode="General">
                  <c:v>31</c:v>
                </c:pt>
                <c:pt idx="105" formatCode="General">
                  <c:v>31</c:v>
                </c:pt>
                <c:pt idx="106" formatCode="General">
                  <c:v>31</c:v>
                </c:pt>
                <c:pt idx="107" formatCode="General">
                  <c:v>31</c:v>
                </c:pt>
                <c:pt idx="108" formatCode="General">
                  <c:v>31</c:v>
                </c:pt>
                <c:pt idx="109">
                  <c:v>31</c:v>
                </c:pt>
                <c:pt idx="110">
                  <c:v>31</c:v>
                </c:pt>
                <c:pt idx="111">
                  <c:v>31</c:v>
                </c:pt>
                <c:pt idx="112" formatCode="General">
                  <c:v>31</c:v>
                </c:pt>
                <c:pt idx="113" formatCode="General">
                  <c:v>31</c:v>
                </c:pt>
                <c:pt idx="114" formatCode="General">
                  <c:v>31</c:v>
                </c:pt>
                <c:pt idx="115" formatCode="General">
                  <c:v>31</c:v>
                </c:pt>
                <c:pt idx="116">
                  <c:v>32</c:v>
                </c:pt>
                <c:pt idx="117">
                  <c:v>32</c:v>
                </c:pt>
                <c:pt idx="118" formatCode="General">
                  <c:v>32</c:v>
                </c:pt>
                <c:pt idx="119">
                  <c:v>32</c:v>
                </c:pt>
                <c:pt idx="120" formatCode="General">
                  <c:v>32</c:v>
                </c:pt>
                <c:pt idx="121" formatCode="General">
                  <c:v>32</c:v>
                </c:pt>
                <c:pt idx="122" formatCode="General">
                  <c:v>32</c:v>
                </c:pt>
                <c:pt idx="123" formatCode="0.0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 formatCode="General">
                  <c:v>32</c:v>
                </c:pt>
                <c:pt idx="128" formatCode="General">
                  <c:v>32</c:v>
                </c:pt>
                <c:pt idx="129" formatCode="General">
                  <c:v>32</c:v>
                </c:pt>
                <c:pt idx="130" formatCode="0.0">
                  <c:v>32</c:v>
                </c:pt>
                <c:pt idx="131" formatCode="0.0">
                  <c:v>32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 formatCode="General">
                  <c:v>33</c:v>
                </c:pt>
                <c:pt idx="139" formatCode="General">
                  <c:v>33</c:v>
                </c:pt>
                <c:pt idx="140" formatCode="General">
                  <c:v>33</c:v>
                </c:pt>
                <c:pt idx="141" formatCode="General">
                  <c:v>33</c:v>
                </c:pt>
                <c:pt idx="142" formatCode="General">
                  <c:v>33</c:v>
                </c:pt>
                <c:pt idx="143" formatCode="General">
                  <c:v>33</c:v>
                </c:pt>
                <c:pt idx="144">
                  <c:v>33</c:v>
                </c:pt>
                <c:pt idx="145">
                  <c:v>33</c:v>
                </c:pt>
                <c:pt idx="146" formatCode="General">
                  <c:v>33</c:v>
                </c:pt>
                <c:pt idx="147">
                  <c:v>33</c:v>
                </c:pt>
                <c:pt idx="148" formatCode="General">
                  <c:v>33</c:v>
                </c:pt>
                <c:pt idx="149" formatCode="General">
                  <c:v>33</c:v>
                </c:pt>
                <c:pt idx="150">
                  <c:v>34</c:v>
                </c:pt>
                <c:pt idx="151">
                  <c:v>34</c:v>
                </c:pt>
                <c:pt idx="152" formatCode="0.0">
                  <c:v>34</c:v>
                </c:pt>
                <c:pt idx="153">
                  <c:v>34</c:v>
                </c:pt>
                <c:pt idx="154">
                  <c:v>34</c:v>
                </c:pt>
                <c:pt idx="155" formatCode="General">
                  <c:v>34</c:v>
                </c:pt>
                <c:pt idx="156" formatCode="General">
                  <c:v>34</c:v>
                </c:pt>
                <c:pt idx="157" formatCode="General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 formatCode="General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 formatCode="General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35</c:v>
                </c:pt>
                <c:pt idx="169">
                  <c:v>35</c:v>
                </c:pt>
                <c:pt idx="170" formatCode="General">
                  <c:v>35</c:v>
                </c:pt>
                <c:pt idx="171" formatCode="0.0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 formatCode="General">
                  <c:v>35</c:v>
                </c:pt>
                <c:pt idx="180" formatCode="General">
                  <c:v>35</c:v>
                </c:pt>
                <c:pt idx="181" formatCode="General">
                  <c:v>35</c:v>
                </c:pt>
                <c:pt idx="182" formatCode="General">
                  <c:v>35</c:v>
                </c:pt>
                <c:pt idx="183" formatCode="0.0">
                  <c:v>35</c:v>
                </c:pt>
                <c:pt idx="184">
                  <c:v>35</c:v>
                </c:pt>
                <c:pt idx="185" formatCode="0.0">
                  <c:v>35</c:v>
                </c:pt>
                <c:pt idx="186">
                  <c:v>35</c:v>
                </c:pt>
                <c:pt idx="187" formatCode="General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 formatCode="0.0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 formatCode="General">
                  <c:v>35</c:v>
                </c:pt>
                <c:pt idx="198" formatCode="0.0">
                  <c:v>35</c:v>
                </c:pt>
                <c:pt idx="199" formatCode="0.0">
                  <c:v>35</c:v>
                </c:pt>
                <c:pt idx="200" formatCode="0.0">
                  <c:v>35</c:v>
                </c:pt>
                <c:pt idx="201" formatCode="0.0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36</c:v>
                </c:pt>
                <c:pt idx="211">
                  <c:v>36</c:v>
                </c:pt>
                <c:pt idx="212">
                  <c:v>36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36</c:v>
                </c:pt>
                <c:pt idx="217">
                  <c:v>36</c:v>
                </c:pt>
                <c:pt idx="218" formatCode="General">
                  <c:v>36</c:v>
                </c:pt>
                <c:pt idx="219" formatCode="0.0">
                  <c:v>36</c:v>
                </c:pt>
                <c:pt idx="220" formatCode="0.0">
                  <c:v>36</c:v>
                </c:pt>
                <c:pt idx="221" formatCode="0.0">
                  <c:v>36</c:v>
                </c:pt>
                <c:pt idx="222">
                  <c:v>36</c:v>
                </c:pt>
                <c:pt idx="223">
                  <c:v>36</c:v>
                </c:pt>
                <c:pt idx="224">
                  <c:v>36</c:v>
                </c:pt>
                <c:pt idx="225" formatCode="0.0">
                  <c:v>36</c:v>
                </c:pt>
                <c:pt idx="226" formatCode="General">
                  <c:v>36</c:v>
                </c:pt>
                <c:pt idx="227" formatCode="General">
                  <c:v>36</c:v>
                </c:pt>
                <c:pt idx="228" formatCode="General">
                  <c:v>36</c:v>
                </c:pt>
                <c:pt idx="229" formatCode="0.0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 formatCode="0.0">
                  <c:v>36</c:v>
                </c:pt>
                <c:pt idx="235">
                  <c:v>36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37</c:v>
                </c:pt>
                <c:pt idx="240">
                  <c:v>37</c:v>
                </c:pt>
                <c:pt idx="241" formatCode="General">
                  <c:v>37</c:v>
                </c:pt>
                <c:pt idx="242" formatCode="General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37</c:v>
                </c:pt>
                <c:pt idx="247" formatCode="General">
                  <c:v>37</c:v>
                </c:pt>
                <c:pt idx="248" formatCode="General">
                  <c:v>37</c:v>
                </c:pt>
                <c:pt idx="249" formatCode="0.0">
                  <c:v>37</c:v>
                </c:pt>
                <c:pt idx="250">
                  <c:v>37</c:v>
                </c:pt>
                <c:pt idx="251">
                  <c:v>37</c:v>
                </c:pt>
                <c:pt idx="252">
                  <c:v>37</c:v>
                </c:pt>
                <c:pt idx="253" formatCode="0.0">
                  <c:v>37</c:v>
                </c:pt>
                <c:pt idx="254">
                  <c:v>37</c:v>
                </c:pt>
                <c:pt idx="255">
                  <c:v>38</c:v>
                </c:pt>
                <c:pt idx="256" formatCode="General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 formatCode="General">
                  <c:v>38</c:v>
                </c:pt>
                <c:pt idx="264" formatCode="General">
                  <c:v>38</c:v>
                </c:pt>
                <c:pt idx="265" formatCode="General">
                  <c:v>38</c:v>
                </c:pt>
                <c:pt idx="266" formatCode="General">
                  <c:v>38</c:v>
                </c:pt>
                <c:pt idx="267" formatCode="0.0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38</c:v>
                </c:pt>
                <c:pt idx="281" formatCode="General">
                  <c:v>38</c:v>
                </c:pt>
                <c:pt idx="282" formatCode="General">
                  <c:v>38</c:v>
                </c:pt>
                <c:pt idx="283" formatCode="0.0">
                  <c:v>38</c:v>
                </c:pt>
                <c:pt idx="284" formatCode="General">
                  <c:v>38</c:v>
                </c:pt>
                <c:pt idx="285">
                  <c:v>38</c:v>
                </c:pt>
                <c:pt idx="286" formatCode="General">
                  <c:v>39</c:v>
                </c:pt>
                <c:pt idx="287" formatCode="General">
                  <c:v>39</c:v>
                </c:pt>
                <c:pt idx="288">
                  <c:v>39</c:v>
                </c:pt>
                <c:pt idx="289">
                  <c:v>39</c:v>
                </c:pt>
                <c:pt idx="290">
                  <c:v>39</c:v>
                </c:pt>
                <c:pt idx="291">
                  <c:v>39</c:v>
                </c:pt>
                <c:pt idx="292" formatCode="0.0">
                  <c:v>39</c:v>
                </c:pt>
                <c:pt idx="293">
                  <c:v>39</c:v>
                </c:pt>
                <c:pt idx="294">
                  <c:v>39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 formatCode="General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 formatCode="General">
                  <c:v>40</c:v>
                </c:pt>
                <c:pt idx="308" formatCode="General">
                  <c:v>40</c:v>
                </c:pt>
                <c:pt idx="309" formatCode="General">
                  <c:v>40</c:v>
                </c:pt>
                <c:pt idx="310" formatCode="General">
                  <c:v>40</c:v>
                </c:pt>
                <c:pt idx="311" formatCode="General">
                  <c:v>40</c:v>
                </c:pt>
                <c:pt idx="312" formatCode="General">
                  <c:v>40</c:v>
                </c:pt>
                <c:pt idx="313" formatCode="0.0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 formatCode="General">
                  <c:v>40</c:v>
                </c:pt>
                <c:pt idx="326" formatCode="General">
                  <c:v>40</c:v>
                </c:pt>
                <c:pt idx="327" formatCode="General">
                  <c:v>40</c:v>
                </c:pt>
                <c:pt idx="328" formatCode="General">
                  <c:v>40</c:v>
                </c:pt>
                <c:pt idx="329" formatCode="General">
                  <c:v>40</c:v>
                </c:pt>
                <c:pt idx="330" formatCode="0.0">
                  <c:v>40</c:v>
                </c:pt>
                <c:pt idx="331" formatCode="0.0">
                  <c:v>40</c:v>
                </c:pt>
                <c:pt idx="332">
                  <c:v>40</c:v>
                </c:pt>
                <c:pt idx="333">
                  <c:v>40</c:v>
                </c:pt>
                <c:pt idx="334" formatCode="General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 formatCode="General">
                  <c:v>40</c:v>
                </c:pt>
                <c:pt idx="339" formatCode="0.0">
                  <c:v>40</c:v>
                </c:pt>
                <c:pt idx="340">
                  <c:v>40</c:v>
                </c:pt>
                <c:pt idx="341">
                  <c:v>40</c:v>
                </c:pt>
                <c:pt idx="342" formatCode="General">
                  <c:v>40</c:v>
                </c:pt>
                <c:pt idx="343" formatCode="General">
                  <c:v>40</c:v>
                </c:pt>
                <c:pt idx="344">
                  <c:v>40</c:v>
                </c:pt>
                <c:pt idx="345">
                  <c:v>40</c:v>
                </c:pt>
                <c:pt idx="346" formatCode="General">
                  <c:v>40</c:v>
                </c:pt>
                <c:pt idx="347" formatCode="General">
                  <c:v>40</c:v>
                </c:pt>
                <c:pt idx="348">
                  <c:v>40</c:v>
                </c:pt>
                <c:pt idx="349">
                  <c:v>41</c:v>
                </c:pt>
                <c:pt idx="350">
                  <c:v>41</c:v>
                </c:pt>
                <c:pt idx="351" formatCode="0.0">
                  <c:v>41</c:v>
                </c:pt>
                <c:pt idx="352" formatCode="General">
                  <c:v>41</c:v>
                </c:pt>
                <c:pt idx="353">
                  <c:v>41</c:v>
                </c:pt>
                <c:pt idx="354">
                  <c:v>41</c:v>
                </c:pt>
                <c:pt idx="355" formatCode="General">
                  <c:v>41</c:v>
                </c:pt>
                <c:pt idx="356">
                  <c:v>41</c:v>
                </c:pt>
                <c:pt idx="357">
                  <c:v>41</c:v>
                </c:pt>
                <c:pt idx="358">
                  <c:v>42</c:v>
                </c:pt>
                <c:pt idx="359">
                  <c:v>42</c:v>
                </c:pt>
                <c:pt idx="360">
                  <c:v>42</c:v>
                </c:pt>
                <c:pt idx="361">
                  <c:v>42</c:v>
                </c:pt>
                <c:pt idx="362">
                  <c:v>42</c:v>
                </c:pt>
                <c:pt idx="363">
                  <c:v>42</c:v>
                </c:pt>
                <c:pt idx="364">
                  <c:v>42</c:v>
                </c:pt>
                <c:pt idx="365" formatCode="General">
                  <c:v>42</c:v>
                </c:pt>
                <c:pt idx="366">
                  <c:v>42</c:v>
                </c:pt>
                <c:pt idx="367">
                  <c:v>42</c:v>
                </c:pt>
                <c:pt idx="368">
                  <c:v>42</c:v>
                </c:pt>
                <c:pt idx="369">
                  <c:v>42</c:v>
                </c:pt>
                <c:pt idx="370">
                  <c:v>42</c:v>
                </c:pt>
                <c:pt idx="371" formatCode="General">
                  <c:v>42</c:v>
                </c:pt>
                <c:pt idx="372" formatCode="0.0">
                  <c:v>42</c:v>
                </c:pt>
                <c:pt idx="373" formatCode="0.0">
                  <c:v>42</c:v>
                </c:pt>
                <c:pt idx="374">
                  <c:v>42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 formatCode="0.0">
                  <c:v>42</c:v>
                </c:pt>
                <c:pt idx="379">
                  <c:v>43</c:v>
                </c:pt>
                <c:pt idx="380">
                  <c:v>43</c:v>
                </c:pt>
                <c:pt idx="381" formatCode="General">
                  <c:v>43</c:v>
                </c:pt>
                <c:pt idx="382" formatCode="General">
                  <c:v>43</c:v>
                </c:pt>
                <c:pt idx="383" formatCode="0.0">
                  <c:v>43</c:v>
                </c:pt>
                <c:pt idx="384">
                  <c:v>43</c:v>
                </c:pt>
                <c:pt idx="385" formatCode="General">
                  <c:v>43</c:v>
                </c:pt>
                <c:pt idx="386">
                  <c:v>43</c:v>
                </c:pt>
                <c:pt idx="387">
                  <c:v>43</c:v>
                </c:pt>
                <c:pt idx="388">
                  <c:v>43</c:v>
                </c:pt>
                <c:pt idx="389" formatCode="General">
                  <c:v>43</c:v>
                </c:pt>
                <c:pt idx="390" formatCode="General">
                  <c:v>43</c:v>
                </c:pt>
                <c:pt idx="391" formatCode="General">
                  <c:v>43</c:v>
                </c:pt>
                <c:pt idx="392" formatCode="General">
                  <c:v>43</c:v>
                </c:pt>
                <c:pt idx="393">
                  <c:v>44</c:v>
                </c:pt>
                <c:pt idx="394">
                  <c:v>44</c:v>
                </c:pt>
                <c:pt idx="395" formatCode="General">
                  <c:v>44</c:v>
                </c:pt>
                <c:pt idx="396">
                  <c:v>44</c:v>
                </c:pt>
                <c:pt idx="397">
                  <c:v>44</c:v>
                </c:pt>
                <c:pt idx="398" formatCode="General">
                  <c:v>44</c:v>
                </c:pt>
                <c:pt idx="399" formatCode="General">
                  <c:v>44</c:v>
                </c:pt>
                <c:pt idx="400" formatCode="General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 formatCode="General">
                  <c:v>44</c:v>
                </c:pt>
                <c:pt idx="405">
                  <c:v>44</c:v>
                </c:pt>
                <c:pt idx="406" formatCode="General">
                  <c:v>44</c:v>
                </c:pt>
                <c:pt idx="407">
                  <c:v>44</c:v>
                </c:pt>
                <c:pt idx="408">
                  <c:v>44</c:v>
                </c:pt>
                <c:pt idx="409" formatCode="0.0">
                  <c:v>44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 formatCode="General">
                  <c:v>45</c:v>
                </c:pt>
                <c:pt idx="414" formatCode="General">
                  <c:v>45</c:v>
                </c:pt>
                <c:pt idx="415" formatCode="General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 formatCode="General">
                  <c:v>45</c:v>
                </c:pt>
                <c:pt idx="423" formatCode="General">
                  <c:v>45</c:v>
                </c:pt>
                <c:pt idx="424" formatCode="General">
                  <c:v>45</c:v>
                </c:pt>
                <c:pt idx="425">
                  <c:v>45</c:v>
                </c:pt>
                <c:pt idx="426">
                  <c:v>45</c:v>
                </c:pt>
                <c:pt idx="427" formatCode="General">
                  <c:v>45</c:v>
                </c:pt>
                <c:pt idx="428" formatCode="General">
                  <c:v>45</c:v>
                </c:pt>
                <c:pt idx="429" formatCode="General">
                  <c:v>45</c:v>
                </c:pt>
                <c:pt idx="430" formatCode="General">
                  <c:v>45</c:v>
                </c:pt>
                <c:pt idx="431">
                  <c:v>45</c:v>
                </c:pt>
                <c:pt idx="432">
                  <c:v>45</c:v>
                </c:pt>
                <c:pt idx="433" formatCode="General">
                  <c:v>45</c:v>
                </c:pt>
                <c:pt idx="434" formatCode="General">
                  <c:v>45</c:v>
                </c:pt>
                <c:pt idx="435" formatCode="General">
                  <c:v>45</c:v>
                </c:pt>
                <c:pt idx="436">
                  <c:v>45</c:v>
                </c:pt>
                <c:pt idx="437" formatCode="General">
                  <c:v>45</c:v>
                </c:pt>
                <c:pt idx="438" formatCode="General">
                  <c:v>45</c:v>
                </c:pt>
                <c:pt idx="439">
                  <c:v>45</c:v>
                </c:pt>
                <c:pt idx="440" formatCode="General">
                  <c:v>45</c:v>
                </c:pt>
                <c:pt idx="441">
                  <c:v>45</c:v>
                </c:pt>
                <c:pt idx="442">
                  <c:v>46</c:v>
                </c:pt>
                <c:pt idx="443">
                  <c:v>46</c:v>
                </c:pt>
                <c:pt idx="444" formatCode="General">
                  <c:v>46</c:v>
                </c:pt>
                <c:pt idx="445">
                  <c:v>46</c:v>
                </c:pt>
                <c:pt idx="446" formatCode="General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 formatCode="General">
                  <c:v>46</c:v>
                </c:pt>
                <c:pt idx="452" formatCode="General">
                  <c:v>46</c:v>
                </c:pt>
                <c:pt idx="453">
                  <c:v>46</c:v>
                </c:pt>
                <c:pt idx="454" formatCode="General">
                  <c:v>46</c:v>
                </c:pt>
                <c:pt idx="455" formatCode="General">
                  <c:v>46</c:v>
                </c:pt>
                <c:pt idx="456" formatCode="General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 formatCode="General">
                  <c:v>46</c:v>
                </c:pt>
                <c:pt idx="461">
                  <c:v>46</c:v>
                </c:pt>
                <c:pt idx="462" formatCode="General">
                  <c:v>47</c:v>
                </c:pt>
                <c:pt idx="463" formatCode="General">
                  <c:v>47</c:v>
                </c:pt>
                <c:pt idx="464" formatCode="General">
                  <c:v>47</c:v>
                </c:pt>
                <c:pt idx="465" formatCode="General">
                  <c:v>47</c:v>
                </c:pt>
                <c:pt idx="466">
                  <c:v>47</c:v>
                </c:pt>
                <c:pt idx="467">
                  <c:v>47</c:v>
                </c:pt>
                <c:pt idx="468">
                  <c:v>47</c:v>
                </c:pt>
                <c:pt idx="469">
                  <c:v>47</c:v>
                </c:pt>
                <c:pt idx="470" formatCode="General">
                  <c:v>47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 formatCode="General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48</c:v>
                </c:pt>
                <c:pt idx="478" formatCode="General">
                  <c:v>48</c:v>
                </c:pt>
                <c:pt idx="479" formatCode="General">
                  <c:v>48</c:v>
                </c:pt>
                <c:pt idx="480">
                  <c:v>48</c:v>
                </c:pt>
                <c:pt idx="481">
                  <c:v>48</c:v>
                </c:pt>
                <c:pt idx="482" formatCode="General">
                  <c:v>48</c:v>
                </c:pt>
                <c:pt idx="483">
                  <c:v>48</c:v>
                </c:pt>
                <c:pt idx="484">
                  <c:v>48</c:v>
                </c:pt>
                <c:pt idx="485" formatCode="General">
                  <c:v>48</c:v>
                </c:pt>
                <c:pt idx="486">
                  <c:v>49</c:v>
                </c:pt>
                <c:pt idx="487">
                  <c:v>49</c:v>
                </c:pt>
                <c:pt idx="488" formatCode="General">
                  <c:v>49</c:v>
                </c:pt>
                <c:pt idx="489">
                  <c:v>49</c:v>
                </c:pt>
                <c:pt idx="490">
                  <c:v>49</c:v>
                </c:pt>
                <c:pt idx="491">
                  <c:v>50</c:v>
                </c:pt>
                <c:pt idx="492">
                  <c:v>50</c:v>
                </c:pt>
                <c:pt idx="493" formatCode="General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 formatCode="General">
                  <c:v>50</c:v>
                </c:pt>
                <c:pt idx="504" formatCode="General">
                  <c:v>50</c:v>
                </c:pt>
                <c:pt idx="505" formatCode="General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51</c:v>
                </c:pt>
                <c:pt idx="510">
                  <c:v>51</c:v>
                </c:pt>
                <c:pt idx="511" formatCode="General">
                  <c:v>51</c:v>
                </c:pt>
                <c:pt idx="512">
                  <c:v>51</c:v>
                </c:pt>
                <c:pt idx="513" formatCode="General">
                  <c:v>51</c:v>
                </c:pt>
                <c:pt idx="514" formatCode="General">
                  <c:v>51</c:v>
                </c:pt>
                <c:pt idx="515" formatCode="General">
                  <c:v>52</c:v>
                </c:pt>
                <c:pt idx="516" formatCode="General">
                  <c:v>52</c:v>
                </c:pt>
                <c:pt idx="517">
                  <c:v>52</c:v>
                </c:pt>
                <c:pt idx="518" formatCode="General">
                  <c:v>52</c:v>
                </c:pt>
                <c:pt idx="519" formatCode="General">
                  <c:v>52</c:v>
                </c:pt>
                <c:pt idx="520">
                  <c:v>53</c:v>
                </c:pt>
                <c:pt idx="521" formatCode="General">
                  <c:v>53</c:v>
                </c:pt>
                <c:pt idx="522">
                  <c:v>53</c:v>
                </c:pt>
                <c:pt idx="523" formatCode="General">
                  <c:v>53</c:v>
                </c:pt>
                <c:pt idx="524" formatCode="General">
                  <c:v>54</c:v>
                </c:pt>
                <c:pt idx="525" formatCode="General">
                  <c:v>54</c:v>
                </c:pt>
                <c:pt idx="526" formatCode="General">
                  <c:v>54</c:v>
                </c:pt>
                <c:pt idx="527" formatCode="General">
                  <c:v>54</c:v>
                </c:pt>
                <c:pt idx="528">
                  <c:v>54</c:v>
                </c:pt>
                <c:pt idx="529">
                  <c:v>54</c:v>
                </c:pt>
                <c:pt idx="530" formatCode="General">
                  <c:v>55</c:v>
                </c:pt>
                <c:pt idx="531" formatCode="General">
                  <c:v>55</c:v>
                </c:pt>
                <c:pt idx="532">
                  <c:v>55</c:v>
                </c:pt>
                <c:pt idx="533">
                  <c:v>55</c:v>
                </c:pt>
                <c:pt idx="534" formatCode="General">
                  <c:v>55</c:v>
                </c:pt>
                <c:pt idx="535" formatCode="General">
                  <c:v>55</c:v>
                </c:pt>
                <c:pt idx="536">
                  <c:v>55</c:v>
                </c:pt>
                <c:pt idx="537">
                  <c:v>55</c:v>
                </c:pt>
                <c:pt idx="538" formatCode="General">
                  <c:v>55</c:v>
                </c:pt>
                <c:pt idx="539" formatCode="General">
                  <c:v>56</c:v>
                </c:pt>
                <c:pt idx="540" formatCode="General">
                  <c:v>56</c:v>
                </c:pt>
                <c:pt idx="541" formatCode="General">
                  <c:v>56</c:v>
                </c:pt>
                <c:pt idx="542" formatCode="General">
                  <c:v>56</c:v>
                </c:pt>
                <c:pt idx="543" formatCode="General">
                  <c:v>56</c:v>
                </c:pt>
                <c:pt idx="544" formatCode="General">
                  <c:v>57</c:v>
                </c:pt>
                <c:pt idx="545" formatCode="General">
                  <c:v>57</c:v>
                </c:pt>
                <c:pt idx="546" formatCode="General">
                  <c:v>57</c:v>
                </c:pt>
                <c:pt idx="547" formatCode="General">
                  <c:v>58</c:v>
                </c:pt>
                <c:pt idx="548" formatCode="General">
                  <c:v>58</c:v>
                </c:pt>
                <c:pt idx="549" formatCode="General">
                  <c:v>58</c:v>
                </c:pt>
                <c:pt idx="550" formatCode="General">
                  <c:v>58</c:v>
                </c:pt>
                <c:pt idx="551" formatCode="General">
                  <c:v>58</c:v>
                </c:pt>
                <c:pt idx="552" formatCode="General">
                  <c:v>58</c:v>
                </c:pt>
                <c:pt idx="553" formatCode="General">
                  <c:v>59</c:v>
                </c:pt>
                <c:pt idx="554" formatCode="General">
                  <c:v>60</c:v>
                </c:pt>
                <c:pt idx="555" formatCode="General">
                  <c:v>60</c:v>
                </c:pt>
                <c:pt idx="556" formatCode="General">
                  <c:v>60</c:v>
                </c:pt>
                <c:pt idx="557" formatCode="General">
                  <c:v>60</c:v>
                </c:pt>
                <c:pt idx="558" formatCode="General">
                  <c:v>62</c:v>
                </c:pt>
              </c:numCache>
            </c:numRef>
          </c:xVal>
          <c:yVal>
            <c:numRef>
              <c:f>'2001 to 2010 RDM'!$BL$2:$BL$560</c:f>
              <c:numCache>
                <c:formatCode>0.00</c:formatCode>
                <c:ptCount val="559"/>
                <c:pt idx="0">
                  <c:v>8.5567842463897502E-3</c:v>
                </c:pt>
                <c:pt idx="1">
                  <c:v>22.990021947190986</c:v>
                </c:pt>
                <c:pt idx="2">
                  <c:v>23.049315465918358</c:v>
                </c:pt>
                <c:pt idx="3">
                  <c:v>47.746237313362613</c:v>
                </c:pt>
                <c:pt idx="4">
                  <c:v>98.963577448335329</c:v>
                </c:pt>
                <c:pt idx="5">
                  <c:v>80.983874862493636</c:v>
                </c:pt>
                <c:pt idx="6">
                  <c:v>2.4832605531295489</c:v>
                </c:pt>
                <c:pt idx="7">
                  <c:v>29.454860718829362</c:v>
                </c:pt>
                <c:pt idx="8">
                  <c:v>55.173936509494141</c:v>
                </c:pt>
                <c:pt idx="9">
                  <c:v>98.143483340652779</c:v>
                </c:pt>
                <c:pt idx="10">
                  <c:v>20.271763567220709</c:v>
                </c:pt>
                <c:pt idx="11">
                  <c:v>105.52188852251237</c:v>
                </c:pt>
                <c:pt idx="12">
                  <c:v>28.90851693377185</c:v>
                </c:pt>
                <c:pt idx="13">
                  <c:v>36.919615007575082</c:v>
                </c:pt>
                <c:pt idx="14">
                  <c:v>44.959874277028504</c:v>
                </c:pt>
                <c:pt idx="15">
                  <c:v>58.387953275944128</c:v>
                </c:pt>
                <c:pt idx="16">
                  <c:v>101.47850474326157</c:v>
                </c:pt>
                <c:pt idx="17">
                  <c:v>73.548612100343348</c:v>
                </c:pt>
                <c:pt idx="18">
                  <c:v>72.362209370942992</c:v>
                </c:pt>
                <c:pt idx="19">
                  <c:v>53.592360413139261</c:v>
                </c:pt>
                <c:pt idx="20">
                  <c:v>0</c:v>
                </c:pt>
                <c:pt idx="21">
                  <c:v>4.9340567244497375</c:v>
                </c:pt>
                <c:pt idx="22">
                  <c:v>64.440895956896739</c:v>
                </c:pt>
                <c:pt idx="23">
                  <c:v>48.13757831782798</c:v>
                </c:pt>
                <c:pt idx="24">
                  <c:v>5.8385390578282257</c:v>
                </c:pt>
                <c:pt idx="25">
                  <c:v>5.7235732329236937</c:v>
                </c:pt>
                <c:pt idx="26">
                  <c:v>26.461597739532493</c:v>
                </c:pt>
                <c:pt idx="27">
                  <c:v>12.420318225166893</c:v>
                </c:pt>
                <c:pt idx="28">
                  <c:v>7.9202255728580191</c:v>
                </c:pt>
                <c:pt idx="29">
                  <c:v>37.294409634250094</c:v>
                </c:pt>
                <c:pt idx="30">
                  <c:v>32.064017660044151</c:v>
                </c:pt>
                <c:pt idx="31">
                  <c:v>69.951979414282775</c:v>
                </c:pt>
                <c:pt idx="32">
                  <c:v>51.290100091823554</c:v>
                </c:pt>
                <c:pt idx="33">
                  <c:v>50.951989830032772</c:v>
                </c:pt>
                <c:pt idx="34">
                  <c:v>25.273373183477698</c:v>
                </c:pt>
                <c:pt idx="35">
                  <c:v>25.720831900820507</c:v>
                </c:pt>
                <c:pt idx="36">
                  <c:v>68.805115678081989</c:v>
                </c:pt>
                <c:pt idx="37">
                  <c:v>60.523224811564127</c:v>
                </c:pt>
                <c:pt idx="38">
                  <c:v>95.903195908294677</c:v>
                </c:pt>
                <c:pt idx="39">
                  <c:v>69.173789173789174</c:v>
                </c:pt>
                <c:pt idx="40">
                  <c:v>1.0041985342992488</c:v>
                </c:pt>
                <c:pt idx="41">
                  <c:v>73.495551455993279</c:v>
                </c:pt>
                <c:pt idx="42">
                  <c:v>87.991749964939771</c:v>
                </c:pt>
                <c:pt idx="43">
                  <c:v>25.334011673096761</c:v>
                </c:pt>
                <c:pt idx="44">
                  <c:v>90.171492100190548</c:v>
                </c:pt>
                <c:pt idx="45">
                  <c:v>7.3438570163460986</c:v>
                </c:pt>
                <c:pt idx="46">
                  <c:v>0</c:v>
                </c:pt>
                <c:pt idx="47">
                  <c:v>18.846775295242672</c:v>
                </c:pt>
                <c:pt idx="48">
                  <c:v>5.6545140651975219</c:v>
                </c:pt>
                <c:pt idx="49">
                  <c:v>56.928306154931462</c:v>
                </c:pt>
                <c:pt idx="50">
                  <c:v>2.8447297988597358</c:v>
                </c:pt>
                <c:pt idx="51">
                  <c:v>0</c:v>
                </c:pt>
                <c:pt idx="52">
                  <c:v>4.7030522339668162</c:v>
                </c:pt>
                <c:pt idx="53">
                  <c:v>116.69087147248112</c:v>
                </c:pt>
                <c:pt idx="54">
                  <c:v>92.093145443100084</c:v>
                </c:pt>
                <c:pt idx="55">
                  <c:v>103.02022870355394</c:v>
                </c:pt>
                <c:pt idx="56">
                  <c:v>14.497674042888844</c:v>
                </c:pt>
                <c:pt idx="57">
                  <c:v>113.56425271979201</c:v>
                </c:pt>
                <c:pt idx="58">
                  <c:v>38.664630202360051</c:v>
                </c:pt>
                <c:pt idx="59">
                  <c:v>15.279197249837406</c:v>
                </c:pt>
                <c:pt idx="60">
                  <c:v>28.719509505535708</c:v>
                </c:pt>
                <c:pt idx="61">
                  <c:v>1.5798475778193182</c:v>
                </c:pt>
                <c:pt idx="62">
                  <c:v>27.242530802412819</c:v>
                </c:pt>
                <c:pt idx="63">
                  <c:v>46.631516870498039</c:v>
                </c:pt>
                <c:pt idx="64">
                  <c:v>45.18446378268564</c:v>
                </c:pt>
                <c:pt idx="65">
                  <c:v>81.615611080101999</c:v>
                </c:pt>
                <c:pt idx="66">
                  <c:v>20.710599444223899</c:v>
                </c:pt>
                <c:pt idx="67">
                  <c:v>0</c:v>
                </c:pt>
                <c:pt idx="68">
                  <c:v>23.577955684942584</c:v>
                </c:pt>
                <c:pt idx="69">
                  <c:v>88.916301804619266</c:v>
                </c:pt>
                <c:pt idx="70">
                  <c:v>8.1233780927574468</c:v>
                </c:pt>
                <c:pt idx="71">
                  <c:v>2.740210781741236</c:v>
                </c:pt>
                <c:pt idx="72">
                  <c:v>47.059370064108521</c:v>
                </c:pt>
                <c:pt idx="73">
                  <c:v>0.24185421565334231</c:v>
                </c:pt>
                <c:pt idx="74">
                  <c:v>0</c:v>
                </c:pt>
                <c:pt idx="75">
                  <c:v>64.563921928152666</c:v>
                </c:pt>
                <c:pt idx="76">
                  <c:v>61.723418870516653</c:v>
                </c:pt>
                <c:pt idx="77">
                  <c:v>96.129182915722851</c:v>
                </c:pt>
                <c:pt idx="78">
                  <c:v>13.08340797969619</c:v>
                </c:pt>
                <c:pt idx="79">
                  <c:v>29.671262450321379</c:v>
                </c:pt>
                <c:pt idx="80">
                  <c:v>7.4054707586826103</c:v>
                </c:pt>
                <c:pt idx="81">
                  <c:v>68.705726821803864</c:v>
                </c:pt>
                <c:pt idx="82">
                  <c:v>0.42713627794879133</c:v>
                </c:pt>
                <c:pt idx="83">
                  <c:v>95.636614643507542</c:v>
                </c:pt>
                <c:pt idx="84">
                  <c:v>84.089097882771838</c:v>
                </c:pt>
                <c:pt idx="85">
                  <c:v>9.1591495872246842</c:v>
                </c:pt>
                <c:pt idx="86">
                  <c:v>105.99090112603189</c:v>
                </c:pt>
                <c:pt idx="87">
                  <c:v>49.8444819955537</c:v>
                </c:pt>
                <c:pt idx="88">
                  <c:v>2.9311326124075125</c:v>
                </c:pt>
                <c:pt idx="89">
                  <c:v>3.6972410880455233</c:v>
                </c:pt>
                <c:pt idx="90">
                  <c:v>33.681682844080321</c:v>
                </c:pt>
                <c:pt idx="91">
                  <c:v>0</c:v>
                </c:pt>
                <c:pt idx="92">
                  <c:v>8.6995852344392972</c:v>
                </c:pt>
                <c:pt idx="93">
                  <c:v>3.3772670767857713</c:v>
                </c:pt>
                <c:pt idx="94">
                  <c:v>0</c:v>
                </c:pt>
                <c:pt idx="95">
                  <c:v>3.1182977167408534</c:v>
                </c:pt>
                <c:pt idx="96">
                  <c:v>16.081644133407067</c:v>
                </c:pt>
                <c:pt idx="97">
                  <c:v>0</c:v>
                </c:pt>
                <c:pt idx="98">
                  <c:v>3.1222707423580789</c:v>
                </c:pt>
                <c:pt idx="99">
                  <c:v>76.758307293463574</c:v>
                </c:pt>
                <c:pt idx="100">
                  <c:v>73.275687556031116</c:v>
                </c:pt>
                <c:pt idx="101">
                  <c:v>32.719647111969316</c:v>
                </c:pt>
                <c:pt idx="102">
                  <c:v>0</c:v>
                </c:pt>
                <c:pt idx="103">
                  <c:v>58.061953553862111</c:v>
                </c:pt>
                <c:pt idx="104">
                  <c:v>71.089529998551299</c:v>
                </c:pt>
                <c:pt idx="105">
                  <c:v>7.499357821731313</c:v>
                </c:pt>
                <c:pt idx="106">
                  <c:v>62.388153341333343</c:v>
                </c:pt>
                <c:pt idx="107">
                  <c:v>15.974704007401721</c:v>
                </c:pt>
                <c:pt idx="108">
                  <c:v>44.428731140053316</c:v>
                </c:pt>
                <c:pt idx="109">
                  <c:v>9.7477216631858745</c:v>
                </c:pt>
                <c:pt idx="110">
                  <c:v>0</c:v>
                </c:pt>
                <c:pt idx="111">
                  <c:v>79.136615706817764</c:v>
                </c:pt>
                <c:pt idx="112">
                  <c:v>40.660343886462883</c:v>
                </c:pt>
                <c:pt idx="113">
                  <c:v>56.637577912141232</c:v>
                </c:pt>
                <c:pt idx="114">
                  <c:v>43.568049490538577</c:v>
                </c:pt>
                <c:pt idx="115">
                  <c:v>2.6843847884410779</c:v>
                </c:pt>
                <c:pt idx="116">
                  <c:v>77.43790938864629</c:v>
                </c:pt>
                <c:pt idx="117">
                  <c:v>95.018431350309086</c:v>
                </c:pt>
                <c:pt idx="118">
                  <c:v>36.933990469115223</c:v>
                </c:pt>
                <c:pt idx="119">
                  <c:v>9.2195348752404485</c:v>
                </c:pt>
                <c:pt idx="120">
                  <c:v>34.647880527877632</c:v>
                </c:pt>
                <c:pt idx="121">
                  <c:v>4.6195610923608621</c:v>
                </c:pt>
                <c:pt idx="122">
                  <c:v>47.003151174469885</c:v>
                </c:pt>
                <c:pt idx="123">
                  <c:v>54.163185303128238</c:v>
                </c:pt>
                <c:pt idx="124">
                  <c:v>7.947788528317683</c:v>
                </c:pt>
                <c:pt idx="125">
                  <c:v>93.524916516825073</c:v>
                </c:pt>
                <c:pt idx="126">
                  <c:v>30.870905976457376</c:v>
                </c:pt>
                <c:pt idx="127">
                  <c:v>46.269836754239982</c:v>
                </c:pt>
                <c:pt idx="128">
                  <c:v>7.226636303349558</c:v>
                </c:pt>
                <c:pt idx="129">
                  <c:v>66.55949666257375</c:v>
                </c:pt>
                <c:pt idx="130">
                  <c:v>14.747606042460799</c:v>
                </c:pt>
                <c:pt idx="131">
                  <c:v>23.442978040974445</c:v>
                </c:pt>
                <c:pt idx="132">
                  <c:v>28.300958690960197</c:v>
                </c:pt>
                <c:pt idx="133">
                  <c:v>97.111509368873627</c:v>
                </c:pt>
                <c:pt idx="134">
                  <c:v>94.4025406907503</c:v>
                </c:pt>
                <c:pt idx="135">
                  <c:v>0</c:v>
                </c:pt>
                <c:pt idx="136">
                  <c:v>81.956664235530894</c:v>
                </c:pt>
                <c:pt idx="137">
                  <c:v>8.2250560362918712</c:v>
                </c:pt>
                <c:pt idx="138">
                  <c:v>43.713564816217364</c:v>
                </c:pt>
                <c:pt idx="139">
                  <c:v>0</c:v>
                </c:pt>
                <c:pt idx="140">
                  <c:v>0.69904035249854357</c:v>
                </c:pt>
                <c:pt idx="141">
                  <c:v>53.675483754657257</c:v>
                </c:pt>
                <c:pt idx="142">
                  <c:v>42.82401912343559</c:v>
                </c:pt>
                <c:pt idx="143">
                  <c:v>9.0592808359750165</c:v>
                </c:pt>
                <c:pt idx="144">
                  <c:v>28.650752682171408</c:v>
                </c:pt>
                <c:pt idx="145">
                  <c:v>120.18305715628924</c:v>
                </c:pt>
                <c:pt idx="146">
                  <c:v>0</c:v>
                </c:pt>
                <c:pt idx="147">
                  <c:v>72.557182434772329</c:v>
                </c:pt>
                <c:pt idx="148">
                  <c:v>45.105933965168887</c:v>
                </c:pt>
                <c:pt idx="149">
                  <c:v>21.469992933744379</c:v>
                </c:pt>
                <c:pt idx="150">
                  <c:v>65.885037603105289</c:v>
                </c:pt>
                <c:pt idx="151">
                  <c:v>0</c:v>
                </c:pt>
                <c:pt idx="152">
                  <c:v>23.113298368029081</c:v>
                </c:pt>
                <c:pt idx="153">
                  <c:v>1.0790967859051808</c:v>
                </c:pt>
                <c:pt idx="154">
                  <c:v>64.194335341904321</c:v>
                </c:pt>
                <c:pt idx="155">
                  <c:v>32.202283232481896</c:v>
                </c:pt>
                <c:pt idx="156">
                  <c:v>3.2846750240342075</c:v>
                </c:pt>
                <c:pt idx="157">
                  <c:v>56.420858177738445</c:v>
                </c:pt>
                <c:pt idx="158">
                  <c:v>5.2613727900962397</c:v>
                </c:pt>
                <c:pt idx="159">
                  <c:v>9.2975104214276669</c:v>
                </c:pt>
                <c:pt idx="160">
                  <c:v>0.1394332735820506</c:v>
                </c:pt>
                <c:pt idx="161">
                  <c:v>21.576109352389288</c:v>
                </c:pt>
                <c:pt idx="162">
                  <c:v>28.652180665436404</c:v>
                </c:pt>
                <c:pt idx="163">
                  <c:v>3.8741834933044639</c:v>
                </c:pt>
                <c:pt idx="164">
                  <c:v>0.51697500779787897</c:v>
                </c:pt>
                <c:pt idx="165">
                  <c:v>0</c:v>
                </c:pt>
                <c:pt idx="166">
                  <c:v>3.0302136197332703</c:v>
                </c:pt>
                <c:pt idx="167">
                  <c:v>31.583201709560534</c:v>
                </c:pt>
                <c:pt idx="168">
                  <c:v>0.77936695955542201</c:v>
                </c:pt>
                <c:pt idx="169">
                  <c:v>0</c:v>
                </c:pt>
                <c:pt idx="170">
                  <c:v>93.659892136833236</c:v>
                </c:pt>
                <c:pt idx="171">
                  <c:v>31.58930400560677</c:v>
                </c:pt>
                <c:pt idx="172">
                  <c:v>18.262510403958636</c:v>
                </c:pt>
                <c:pt idx="173">
                  <c:v>7.9399299289646841</c:v>
                </c:pt>
                <c:pt idx="174">
                  <c:v>88.842877360308819</c:v>
                </c:pt>
                <c:pt idx="175">
                  <c:v>67.734511312260821</c:v>
                </c:pt>
                <c:pt idx="176">
                  <c:v>115.74415297020479</c:v>
                </c:pt>
                <c:pt idx="177">
                  <c:v>53.76459344291726</c:v>
                </c:pt>
                <c:pt idx="178">
                  <c:v>6.4909437416527851</c:v>
                </c:pt>
                <c:pt idx="179">
                  <c:v>65.141576964316741</c:v>
                </c:pt>
                <c:pt idx="180">
                  <c:v>27.465409231305493</c:v>
                </c:pt>
                <c:pt idx="181">
                  <c:v>0</c:v>
                </c:pt>
                <c:pt idx="182">
                  <c:v>3.7123866262500025</c:v>
                </c:pt>
                <c:pt idx="183">
                  <c:v>39.082503390454534</c:v>
                </c:pt>
                <c:pt idx="184">
                  <c:v>11.32252027448534</c:v>
                </c:pt>
                <c:pt idx="185">
                  <c:v>39.898174562190725</c:v>
                </c:pt>
                <c:pt idx="186">
                  <c:v>12.331858234560201</c:v>
                </c:pt>
                <c:pt idx="187">
                  <c:v>4.4732970599911264</c:v>
                </c:pt>
                <c:pt idx="188">
                  <c:v>25.092314094426388</c:v>
                </c:pt>
                <c:pt idx="189">
                  <c:v>3.3498449169489448</c:v>
                </c:pt>
                <c:pt idx="190">
                  <c:v>8.2198299983696064</c:v>
                </c:pt>
                <c:pt idx="191">
                  <c:v>0.40265260615070148</c:v>
                </c:pt>
                <c:pt idx="192">
                  <c:v>5.3791515425950864</c:v>
                </c:pt>
                <c:pt idx="193">
                  <c:v>1.4777545724954118</c:v>
                </c:pt>
                <c:pt idx="194">
                  <c:v>26.555441284951996</c:v>
                </c:pt>
                <c:pt idx="195">
                  <c:v>81.697446810752155</c:v>
                </c:pt>
                <c:pt idx="196">
                  <c:v>1.1332440785275459</c:v>
                </c:pt>
                <c:pt idx="197">
                  <c:v>23.831202636904962</c:v>
                </c:pt>
                <c:pt idx="198">
                  <c:v>22.972602543811142</c:v>
                </c:pt>
                <c:pt idx="199">
                  <c:v>23.637479618419327</c:v>
                </c:pt>
                <c:pt idx="200">
                  <c:v>46.93028536146948</c:v>
                </c:pt>
                <c:pt idx="201">
                  <c:v>71.673127477419527</c:v>
                </c:pt>
                <c:pt idx="202">
                  <c:v>5.9690470074492676</c:v>
                </c:pt>
                <c:pt idx="203">
                  <c:v>8.4358273620184843</c:v>
                </c:pt>
                <c:pt idx="204">
                  <c:v>0</c:v>
                </c:pt>
                <c:pt idx="205">
                  <c:v>36.575084659768024</c:v>
                </c:pt>
                <c:pt idx="206">
                  <c:v>36.184660230373353</c:v>
                </c:pt>
                <c:pt idx="207">
                  <c:v>32.914362281394801</c:v>
                </c:pt>
                <c:pt idx="208">
                  <c:v>6.2184246506711833</c:v>
                </c:pt>
                <c:pt idx="209">
                  <c:v>8.3014317880810982</c:v>
                </c:pt>
                <c:pt idx="210">
                  <c:v>49.041240063886555</c:v>
                </c:pt>
                <c:pt idx="211">
                  <c:v>32.197274959236836</c:v>
                </c:pt>
                <c:pt idx="212">
                  <c:v>40.180884498046673</c:v>
                </c:pt>
                <c:pt idx="213">
                  <c:v>31.893521188651778</c:v>
                </c:pt>
                <c:pt idx="214">
                  <c:v>82.516630395099313</c:v>
                </c:pt>
                <c:pt idx="215">
                  <c:v>92.102345527286047</c:v>
                </c:pt>
                <c:pt idx="216">
                  <c:v>98.083798260697449</c:v>
                </c:pt>
                <c:pt idx="217">
                  <c:v>99.817477061969484</c:v>
                </c:pt>
                <c:pt idx="218">
                  <c:v>57.52738615096694</c:v>
                </c:pt>
                <c:pt idx="219">
                  <c:v>22.173231017085683</c:v>
                </c:pt>
                <c:pt idx="220">
                  <c:v>14.361246682078946</c:v>
                </c:pt>
                <c:pt idx="221">
                  <c:v>19.84680750619615</c:v>
                </c:pt>
                <c:pt idx="222">
                  <c:v>4.4980113235286963</c:v>
                </c:pt>
                <c:pt idx="223">
                  <c:v>33.076635587552616</c:v>
                </c:pt>
                <c:pt idx="224">
                  <c:v>0</c:v>
                </c:pt>
                <c:pt idx="225">
                  <c:v>4.7567511723366351</c:v>
                </c:pt>
                <c:pt idx="226">
                  <c:v>25.044273271464363</c:v>
                </c:pt>
                <c:pt idx="227">
                  <c:v>12.543283760185595</c:v>
                </c:pt>
                <c:pt idx="228">
                  <c:v>9.5166716710445112</c:v>
                </c:pt>
                <c:pt idx="229">
                  <c:v>11.904463447320198</c:v>
                </c:pt>
                <c:pt idx="230">
                  <c:v>8.5973740837709052</c:v>
                </c:pt>
                <c:pt idx="231">
                  <c:v>9.4914361309809525</c:v>
                </c:pt>
                <c:pt idx="232">
                  <c:v>2.2294130662161074</c:v>
                </c:pt>
                <c:pt idx="233">
                  <c:v>5.5449346124310877</c:v>
                </c:pt>
                <c:pt idx="234">
                  <c:v>37.01150061376854</c:v>
                </c:pt>
                <c:pt idx="235">
                  <c:v>0</c:v>
                </c:pt>
                <c:pt idx="236">
                  <c:v>76.764506417890701</c:v>
                </c:pt>
                <c:pt idx="237">
                  <c:v>67.213068369377609</c:v>
                </c:pt>
                <c:pt idx="238">
                  <c:v>92.94389426076107</c:v>
                </c:pt>
                <c:pt idx="239">
                  <c:v>28.312126687747828</c:v>
                </c:pt>
                <c:pt idx="240">
                  <c:v>1.9710180815550995</c:v>
                </c:pt>
                <c:pt idx="241">
                  <c:v>17.737244654344675</c:v>
                </c:pt>
                <c:pt idx="242">
                  <c:v>49.067399401364739</c:v>
                </c:pt>
                <c:pt idx="243">
                  <c:v>30.872437479614241</c:v>
                </c:pt>
                <c:pt idx="244">
                  <c:v>0</c:v>
                </c:pt>
                <c:pt idx="245">
                  <c:v>5.0931341329429172</c:v>
                </c:pt>
                <c:pt idx="246">
                  <c:v>0.70805263581371192</c:v>
                </c:pt>
                <c:pt idx="247">
                  <c:v>0</c:v>
                </c:pt>
                <c:pt idx="248">
                  <c:v>23.944147361409222</c:v>
                </c:pt>
                <c:pt idx="249">
                  <c:v>0</c:v>
                </c:pt>
                <c:pt idx="250">
                  <c:v>11.953753880149419</c:v>
                </c:pt>
                <c:pt idx="251">
                  <c:v>9.5646053597511607</c:v>
                </c:pt>
                <c:pt idx="252">
                  <c:v>0.39798244578754804</c:v>
                </c:pt>
                <c:pt idx="253">
                  <c:v>38.654067719022123</c:v>
                </c:pt>
                <c:pt idx="254">
                  <c:v>27.570475298803832</c:v>
                </c:pt>
                <c:pt idx="255">
                  <c:v>0</c:v>
                </c:pt>
                <c:pt idx="256">
                  <c:v>16.97246382041936</c:v>
                </c:pt>
                <c:pt idx="257">
                  <c:v>12.652697692746909</c:v>
                </c:pt>
                <c:pt idx="258">
                  <c:v>117.1503497520046</c:v>
                </c:pt>
                <c:pt idx="259">
                  <c:v>64.712311576859435</c:v>
                </c:pt>
                <c:pt idx="260">
                  <c:v>82.607563825346276</c:v>
                </c:pt>
                <c:pt idx="261">
                  <c:v>67.992686477083112</c:v>
                </c:pt>
                <c:pt idx="262">
                  <c:v>59.757509593754129</c:v>
                </c:pt>
                <c:pt idx="263">
                  <c:v>0</c:v>
                </c:pt>
                <c:pt idx="264">
                  <c:v>3.6063029410217289</c:v>
                </c:pt>
                <c:pt idx="265">
                  <c:v>1.9133416678405408</c:v>
                </c:pt>
                <c:pt idx="266">
                  <c:v>5.78721801643752</c:v>
                </c:pt>
                <c:pt idx="267">
                  <c:v>15.576727006906104</c:v>
                </c:pt>
                <c:pt idx="268">
                  <c:v>56.98639935573263</c:v>
                </c:pt>
                <c:pt idx="269">
                  <c:v>33.808333461920263</c:v>
                </c:pt>
                <c:pt idx="270">
                  <c:v>33.334752213452987</c:v>
                </c:pt>
                <c:pt idx="271">
                  <c:v>60.430650331140626</c:v>
                </c:pt>
                <c:pt idx="272">
                  <c:v>68.148666379646144</c:v>
                </c:pt>
                <c:pt idx="273">
                  <c:v>101.66005171972834</c:v>
                </c:pt>
                <c:pt idx="274">
                  <c:v>94.490887519690531</c:v>
                </c:pt>
                <c:pt idx="275">
                  <c:v>60.939104814930886</c:v>
                </c:pt>
                <c:pt idx="276">
                  <c:v>42.699897953467755</c:v>
                </c:pt>
                <c:pt idx="277">
                  <c:v>44.487060013503488</c:v>
                </c:pt>
                <c:pt idx="278">
                  <c:v>24.00903161063723</c:v>
                </c:pt>
                <c:pt idx="279">
                  <c:v>43.88873601722797</c:v>
                </c:pt>
                <c:pt idx="280">
                  <c:v>71.115179553854674</c:v>
                </c:pt>
                <c:pt idx="281">
                  <c:v>20.520875875718637</c:v>
                </c:pt>
                <c:pt idx="282">
                  <c:v>0.22207808178549812</c:v>
                </c:pt>
                <c:pt idx="283">
                  <c:v>33.106880996480413</c:v>
                </c:pt>
                <c:pt idx="284">
                  <c:v>16.597745011163177</c:v>
                </c:pt>
                <c:pt idx="285">
                  <c:v>0.32485280302812347</c:v>
                </c:pt>
                <c:pt idx="286">
                  <c:v>47.056845847663951</c:v>
                </c:pt>
                <c:pt idx="287">
                  <c:v>3.9917142537229875</c:v>
                </c:pt>
                <c:pt idx="288">
                  <c:v>0.7550190115601576</c:v>
                </c:pt>
                <c:pt idx="289">
                  <c:v>0</c:v>
                </c:pt>
                <c:pt idx="290">
                  <c:v>17.870611101294898</c:v>
                </c:pt>
                <c:pt idx="291">
                  <c:v>72.782242885107664</c:v>
                </c:pt>
                <c:pt idx="292">
                  <c:v>31.89239844918762</c:v>
                </c:pt>
                <c:pt idx="293">
                  <c:v>1.873195408881571</c:v>
                </c:pt>
                <c:pt idx="294">
                  <c:v>9.7220534737955528</c:v>
                </c:pt>
                <c:pt idx="295">
                  <c:v>6.4892175917745751</c:v>
                </c:pt>
                <c:pt idx="296">
                  <c:v>63.78593655956665</c:v>
                </c:pt>
                <c:pt idx="297">
                  <c:v>3.1866699890931818</c:v>
                </c:pt>
                <c:pt idx="298">
                  <c:v>23.357819009897938</c:v>
                </c:pt>
                <c:pt idx="299">
                  <c:v>5.5872262551659908</c:v>
                </c:pt>
                <c:pt idx="300">
                  <c:v>26.373496907374914</c:v>
                </c:pt>
                <c:pt idx="301">
                  <c:v>36.895355469736216</c:v>
                </c:pt>
                <c:pt idx="302">
                  <c:v>18.58630058373609</c:v>
                </c:pt>
                <c:pt idx="303">
                  <c:v>2.6581870402391488</c:v>
                </c:pt>
                <c:pt idx="304">
                  <c:v>4.7733020626405649</c:v>
                </c:pt>
                <c:pt idx="305">
                  <c:v>3.1718458751564267</c:v>
                </c:pt>
                <c:pt idx="306">
                  <c:v>0</c:v>
                </c:pt>
                <c:pt idx="307">
                  <c:v>0</c:v>
                </c:pt>
                <c:pt idx="308">
                  <c:v>11.656913530046143</c:v>
                </c:pt>
                <c:pt idx="309">
                  <c:v>3.37655357742694</c:v>
                </c:pt>
                <c:pt idx="310">
                  <c:v>11.292908075838815</c:v>
                </c:pt>
                <c:pt idx="311">
                  <c:v>38.403598828065746</c:v>
                </c:pt>
                <c:pt idx="312">
                  <c:v>3.7137753076617708</c:v>
                </c:pt>
                <c:pt idx="313">
                  <c:v>9.0611505090923501</c:v>
                </c:pt>
                <c:pt idx="314">
                  <c:v>0</c:v>
                </c:pt>
                <c:pt idx="315">
                  <c:v>0</c:v>
                </c:pt>
                <c:pt idx="316">
                  <c:v>33.532302787786215</c:v>
                </c:pt>
                <c:pt idx="317">
                  <c:v>7.6913218345271774</c:v>
                </c:pt>
                <c:pt idx="318">
                  <c:v>0</c:v>
                </c:pt>
                <c:pt idx="319">
                  <c:v>4.1320531859105367</c:v>
                </c:pt>
                <c:pt idx="320">
                  <c:v>62.105180118280558</c:v>
                </c:pt>
                <c:pt idx="321">
                  <c:v>95.895439107229492</c:v>
                </c:pt>
                <c:pt idx="322">
                  <c:v>51.218645272671878</c:v>
                </c:pt>
                <c:pt idx="323">
                  <c:v>8.2796342362034938</c:v>
                </c:pt>
                <c:pt idx="324">
                  <c:v>12.412500439696284</c:v>
                </c:pt>
                <c:pt idx="325">
                  <c:v>22.936706090658603</c:v>
                </c:pt>
                <c:pt idx="326">
                  <c:v>0</c:v>
                </c:pt>
                <c:pt idx="327">
                  <c:v>3.2433119938949422</c:v>
                </c:pt>
                <c:pt idx="328">
                  <c:v>43.952349806667563</c:v>
                </c:pt>
                <c:pt idx="329">
                  <c:v>38.211210747948329</c:v>
                </c:pt>
                <c:pt idx="330">
                  <c:v>10.166245307592124</c:v>
                </c:pt>
                <c:pt idx="331">
                  <c:v>27.653670299514843</c:v>
                </c:pt>
                <c:pt idx="332">
                  <c:v>35.092911421006875</c:v>
                </c:pt>
                <c:pt idx="333">
                  <c:v>14.49003530614141</c:v>
                </c:pt>
                <c:pt idx="334">
                  <c:v>47.207317254100992</c:v>
                </c:pt>
                <c:pt idx="335">
                  <c:v>11.29394526543085</c:v>
                </c:pt>
                <c:pt idx="336">
                  <c:v>71.80564694622241</c:v>
                </c:pt>
                <c:pt idx="337">
                  <c:v>0.75775041362662399</c:v>
                </c:pt>
                <c:pt idx="338">
                  <c:v>0</c:v>
                </c:pt>
                <c:pt idx="339">
                  <c:v>2.6756082345601997</c:v>
                </c:pt>
                <c:pt idx="340">
                  <c:v>6.0079570658851438</c:v>
                </c:pt>
                <c:pt idx="341">
                  <c:v>21.860583491842366</c:v>
                </c:pt>
                <c:pt idx="342">
                  <c:v>20.332682812492038</c:v>
                </c:pt>
                <c:pt idx="343">
                  <c:v>36.268576505632026</c:v>
                </c:pt>
                <c:pt idx="344">
                  <c:v>46.610695423641083</c:v>
                </c:pt>
                <c:pt idx="345">
                  <c:v>5.0992120898123421</c:v>
                </c:pt>
                <c:pt idx="346">
                  <c:v>6.6787553307007235</c:v>
                </c:pt>
                <c:pt idx="347">
                  <c:v>21.111584478290197</c:v>
                </c:pt>
                <c:pt idx="348">
                  <c:v>9.7025711389555873</c:v>
                </c:pt>
                <c:pt idx="349">
                  <c:v>33.20643822653598</c:v>
                </c:pt>
                <c:pt idx="350">
                  <c:v>42.103820488099963</c:v>
                </c:pt>
                <c:pt idx="351">
                  <c:v>7.9939744761517879</c:v>
                </c:pt>
                <c:pt idx="352">
                  <c:v>7.4908008146071614</c:v>
                </c:pt>
                <c:pt idx="353">
                  <c:v>8.8521948415192462</c:v>
                </c:pt>
                <c:pt idx="354">
                  <c:v>0</c:v>
                </c:pt>
                <c:pt idx="355">
                  <c:v>10.465934841976821</c:v>
                </c:pt>
                <c:pt idx="356">
                  <c:v>2.1165434954751818</c:v>
                </c:pt>
                <c:pt idx="357">
                  <c:v>22.772362424366985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43.513824941767595</c:v>
                </c:pt>
                <c:pt idx="362">
                  <c:v>49.859307833486682</c:v>
                </c:pt>
                <c:pt idx="363">
                  <c:v>5.963059128997994</c:v>
                </c:pt>
                <c:pt idx="364">
                  <c:v>44.322345297688784</c:v>
                </c:pt>
                <c:pt idx="365">
                  <c:v>27.272903905843947</c:v>
                </c:pt>
                <c:pt idx="366">
                  <c:v>6.9772146063861866</c:v>
                </c:pt>
                <c:pt idx="367">
                  <c:v>9.6546101752375115</c:v>
                </c:pt>
                <c:pt idx="368">
                  <c:v>2.0440180125324328</c:v>
                </c:pt>
                <c:pt idx="369">
                  <c:v>3.2308027923211169</c:v>
                </c:pt>
                <c:pt idx="370">
                  <c:v>14.9525940514428</c:v>
                </c:pt>
                <c:pt idx="371">
                  <c:v>18.831450169313737</c:v>
                </c:pt>
                <c:pt idx="372">
                  <c:v>33.098241756963468</c:v>
                </c:pt>
                <c:pt idx="373">
                  <c:v>29.630645434403611</c:v>
                </c:pt>
                <c:pt idx="374">
                  <c:v>42.635494299197802</c:v>
                </c:pt>
                <c:pt idx="375">
                  <c:v>9.3705056157779474</c:v>
                </c:pt>
                <c:pt idx="376">
                  <c:v>0</c:v>
                </c:pt>
                <c:pt idx="377">
                  <c:v>0.43298235156001236</c:v>
                </c:pt>
                <c:pt idx="378">
                  <c:v>19.909522726730241</c:v>
                </c:pt>
                <c:pt idx="379">
                  <c:v>30.155213681460229</c:v>
                </c:pt>
                <c:pt idx="380">
                  <c:v>0</c:v>
                </c:pt>
                <c:pt idx="381">
                  <c:v>6.544945356258447</c:v>
                </c:pt>
                <c:pt idx="382">
                  <c:v>0</c:v>
                </c:pt>
                <c:pt idx="383">
                  <c:v>4.9943488312355511</c:v>
                </c:pt>
                <c:pt idx="384">
                  <c:v>92.789969442399425</c:v>
                </c:pt>
                <c:pt idx="385">
                  <c:v>28.839074157479388</c:v>
                </c:pt>
                <c:pt idx="386">
                  <c:v>20.268932764684894</c:v>
                </c:pt>
                <c:pt idx="387">
                  <c:v>0</c:v>
                </c:pt>
                <c:pt idx="388">
                  <c:v>3.9778645701653077</c:v>
                </c:pt>
                <c:pt idx="389">
                  <c:v>20.214701601164485</c:v>
                </c:pt>
                <c:pt idx="390">
                  <c:v>0.86454416547325952</c:v>
                </c:pt>
                <c:pt idx="391">
                  <c:v>66.722670416697511</c:v>
                </c:pt>
                <c:pt idx="392">
                  <c:v>37.491149170015689</c:v>
                </c:pt>
                <c:pt idx="393">
                  <c:v>0</c:v>
                </c:pt>
                <c:pt idx="394">
                  <c:v>78.758150385834782</c:v>
                </c:pt>
                <c:pt idx="395">
                  <c:v>5.6998857365563298</c:v>
                </c:pt>
                <c:pt idx="396">
                  <c:v>0</c:v>
                </c:pt>
                <c:pt idx="397">
                  <c:v>11.272204548598076</c:v>
                </c:pt>
                <c:pt idx="398">
                  <c:v>28.858383143898337</c:v>
                </c:pt>
                <c:pt idx="399">
                  <c:v>0</c:v>
                </c:pt>
                <c:pt idx="400">
                  <c:v>8.112193483372522</c:v>
                </c:pt>
                <c:pt idx="401">
                  <c:v>0.78180025355683891</c:v>
                </c:pt>
                <c:pt idx="402">
                  <c:v>22.409970567300849</c:v>
                </c:pt>
                <c:pt idx="403">
                  <c:v>13.365202306425896</c:v>
                </c:pt>
                <c:pt idx="404">
                  <c:v>32.244604177768558</c:v>
                </c:pt>
                <c:pt idx="405">
                  <c:v>11.565627244502474</c:v>
                </c:pt>
                <c:pt idx="406">
                  <c:v>8.0354015365574565</c:v>
                </c:pt>
                <c:pt idx="407">
                  <c:v>28.653650109609213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11.979393533255152</c:v>
                </c:pt>
                <c:pt idx="412">
                  <c:v>33.734986650475989</c:v>
                </c:pt>
                <c:pt idx="413">
                  <c:v>15.471045483875809</c:v>
                </c:pt>
                <c:pt idx="414">
                  <c:v>0</c:v>
                </c:pt>
                <c:pt idx="415">
                  <c:v>5.4970459799640379</c:v>
                </c:pt>
                <c:pt idx="416">
                  <c:v>108.53581875633857</c:v>
                </c:pt>
                <c:pt idx="417">
                  <c:v>39.417639057913952</c:v>
                </c:pt>
                <c:pt idx="418">
                  <c:v>0</c:v>
                </c:pt>
                <c:pt idx="419">
                  <c:v>72.498091594005004</c:v>
                </c:pt>
                <c:pt idx="420">
                  <c:v>0</c:v>
                </c:pt>
                <c:pt idx="421">
                  <c:v>18.818870445178558</c:v>
                </c:pt>
                <c:pt idx="422">
                  <c:v>0</c:v>
                </c:pt>
                <c:pt idx="423">
                  <c:v>15.717147616260748</c:v>
                </c:pt>
                <c:pt idx="424">
                  <c:v>7.1406181015452539</c:v>
                </c:pt>
                <c:pt idx="425">
                  <c:v>11.434011720029865</c:v>
                </c:pt>
                <c:pt idx="426">
                  <c:v>12.14577719966552</c:v>
                </c:pt>
                <c:pt idx="427">
                  <c:v>52.321714401156193</c:v>
                </c:pt>
                <c:pt idx="428">
                  <c:v>27.718934208760466</c:v>
                </c:pt>
                <c:pt idx="429">
                  <c:v>1.9957531163801314</c:v>
                </c:pt>
                <c:pt idx="430">
                  <c:v>2.6278754556733031</c:v>
                </c:pt>
                <c:pt idx="431">
                  <c:v>1.0376843255051884</c:v>
                </c:pt>
                <c:pt idx="432">
                  <c:v>0.66348738280505959</c:v>
                </c:pt>
                <c:pt idx="433">
                  <c:v>2.3810317486773369E-2</c:v>
                </c:pt>
                <c:pt idx="434">
                  <c:v>11.92389130402891</c:v>
                </c:pt>
                <c:pt idx="435">
                  <c:v>14.428417680022761</c:v>
                </c:pt>
                <c:pt idx="436">
                  <c:v>0.57142175774791193</c:v>
                </c:pt>
                <c:pt idx="437">
                  <c:v>4.0662312467993109</c:v>
                </c:pt>
                <c:pt idx="438">
                  <c:v>6.6279898502376089E-2</c:v>
                </c:pt>
                <c:pt idx="439">
                  <c:v>0.53859221889917386</c:v>
                </c:pt>
                <c:pt idx="440">
                  <c:v>0</c:v>
                </c:pt>
                <c:pt idx="441">
                  <c:v>28.08779590898644</c:v>
                </c:pt>
                <c:pt idx="442">
                  <c:v>50.153979013230789</c:v>
                </c:pt>
                <c:pt idx="443">
                  <c:v>51.409423743340795</c:v>
                </c:pt>
                <c:pt idx="444">
                  <c:v>28.079974816166086</c:v>
                </c:pt>
                <c:pt idx="445">
                  <c:v>22.415381497245406</c:v>
                </c:pt>
                <c:pt idx="446">
                  <c:v>0</c:v>
                </c:pt>
                <c:pt idx="447">
                  <c:v>17.397136345447901</c:v>
                </c:pt>
                <c:pt idx="448">
                  <c:v>1.001045897334107</c:v>
                </c:pt>
                <c:pt idx="449">
                  <c:v>0</c:v>
                </c:pt>
                <c:pt idx="450">
                  <c:v>0</c:v>
                </c:pt>
                <c:pt idx="451">
                  <c:v>10.350402683549659</c:v>
                </c:pt>
                <c:pt idx="452">
                  <c:v>0</c:v>
                </c:pt>
                <c:pt idx="453">
                  <c:v>115.64198422921052</c:v>
                </c:pt>
                <c:pt idx="454">
                  <c:v>0</c:v>
                </c:pt>
                <c:pt idx="455">
                  <c:v>7.3707652266713133</c:v>
                </c:pt>
                <c:pt idx="456">
                  <c:v>17.94371483195377</c:v>
                </c:pt>
                <c:pt idx="457">
                  <c:v>16.641571460959913</c:v>
                </c:pt>
                <c:pt idx="458">
                  <c:v>9.7335238794694323</c:v>
                </c:pt>
                <c:pt idx="459">
                  <c:v>0</c:v>
                </c:pt>
                <c:pt idx="460">
                  <c:v>0.46476024476518479</c:v>
                </c:pt>
                <c:pt idx="461">
                  <c:v>2.0772797991717336</c:v>
                </c:pt>
                <c:pt idx="462">
                  <c:v>0</c:v>
                </c:pt>
                <c:pt idx="463">
                  <c:v>21.897987664880926</c:v>
                </c:pt>
                <c:pt idx="464">
                  <c:v>0</c:v>
                </c:pt>
                <c:pt idx="465">
                  <c:v>8.6772538056564503</c:v>
                </c:pt>
                <c:pt idx="466">
                  <c:v>6.540466744679434</c:v>
                </c:pt>
                <c:pt idx="467">
                  <c:v>27.083084222559151</c:v>
                </c:pt>
                <c:pt idx="468">
                  <c:v>0.2295746417901483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9.6664087115140127</c:v>
                </c:pt>
                <c:pt idx="473">
                  <c:v>57.541093008748135</c:v>
                </c:pt>
                <c:pt idx="474">
                  <c:v>43.108380770430443</c:v>
                </c:pt>
                <c:pt idx="475">
                  <c:v>0</c:v>
                </c:pt>
                <c:pt idx="476">
                  <c:v>0</c:v>
                </c:pt>
                <c:pt idx="477">
                  <c:v>4.7700935423084303</c:v>
                </c:pt>
                <c:pt idx="478">
                  <c:v>0</c:v>
                </c:pt>
                <c:pt idx="479">
                  <c:v>4.4203652457422988</c:v>
                </c:pt>
                <c:pt idx="480">
                  <c:v>7.0307993467156242</c:v>
                </c:pt>
                <c:pt idx="481">
                  <c:v>17.426052566532093</c:v>
                </c:pt>
                <c:pt idx="482">
                  <c:v>38.198342432856066</c:v>
                </c:pt>
                <c:pt idx="483">
                  <c:v>0</c:v>
                </c:pt>
                <c:pt idx="484">
                  <c:v>0.4549547682650682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4.9267993528071123</c:v>
                </c:pt>
                <c:pt idx="493">
                  <c:v>0</c:v>
                </c:pt>
                <c:pt idx="494">
                  <c:v>4.3714985621471936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2.5570064397736734</c:v>
                </c:pt>
                <c:pt idx="499">
                  <c:v>0</c:v>
                </c:pt>
                <c:pt idx="500">
                  <c:v>0</c:v>
                </c:pt>
                <c:pt idx="501">
                  <c:v>6.3885811119077109</c:v>
                </c:pt>
                <c:pt idx="502">
                  <c:v>48.520540672770139</c:v>
                </c:pt>
                <c:pt idx="503">
                  <c:v>16.294687844906186</c:v>
                </c:pt>
                <c:pt idx="504">
                  <c:v>0</c:v>
                </c:pt>
                <c:pt idx="505">
                  <c:v>0.10176382603082541</c:v>
                </c:pt>
                <c:pt idx="506">
                  <c:v>11.236025431681474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0.57272421901242865</c:v>
                </c:pt>
                <c:pt idx="513">
                  <c:v>0.3962994864216412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1.992188559494426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D-4F8C-B506-45316E874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724720"/>
        <c:axId val="492725112"/>
      </c:scatterChart>
      <c:valAx>
        <c:axId val="49272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2725112"/>
        <c:crosses val="autoZero"/>
        <c:crossBetween val="midCat"/>
      </c:valAx>
      <c:valAx>
        <c:axId val="49272511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72472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31750">
                <a:solidFill>
                  <a:srgbClr val="FF0000"/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2.69396786304348E-2"/>
                  <c:y val="-0.59898615135985456"/>
                </c:manualLayout>
              </c:layout>
              <c:numFmt formatCode="General" sourceLinked="0"/>
            </c:trendlineLbl>
          </c:trendline>
          <c:xVal>
            <c:numRef>
              <c:f>'2001 to 2010 SST'!$BO$2:$BO$151</c:f>
              <c:numCache>
                <c:formatCode>0.00</c:formatCode>
                <c:ptCount val="150"/>
                <c:pt idx="0">
                  <c:v>51.96</c:v>
                </c:pt>
                <c:pt idx="1">
                  <c:v>61.65</c:v>
                </c:pt>
                <c:pt idx="2">
                  <c:v>12.685281997662834</c:v>
                </c:pt>
                <c:pt idx="3">
                  <c:v>42.423970145141098</c:v>
                </c:pt>
                <c:pt idx="4">
                  <c:v>9.143565085128305</c:v>
                </c:pt>
                <c:pt idx="5">
                  <c:v>6.4902329484529675</c:v>
                </c:pt>
                <c:pt idx="6">
                  <c:v>7.0923325071796688</c:v>
                </c:pt>
                <c:pt idx="7">
                  <c:v>4.9351561299949536</c:v>
                </c:pt>
                <c:pt idx="8">
                  <c:v>47.41</c:v>
                </c:pt>
                <c:pt idx="9">
                  <c:v>4.1711563545624681</c:v>
                </c:pt>
                <c:pt idx="10">
                  <c:v>5.1037117903930129</c:v>
                </c:pt>
                <c:pt idx="11">
                  <c:v>28.525226390685642</c:v>
                </c:pt>
                <c:pt idx="12">
                  <c:v>12.335330982441395</c:v>
                </c:pt>
                <c:pt idx="13">
                  <c:v>0</c:v>
                </c:pt>
                <c:pt idx="14">
                  <c:v>84.06</c:v>
                </c:pt>
                <c:pt idx="15">
                  <c:v>6.1217102958690424</c:v>
                </c:pt>
                <c:pt idx="16">
                  <c:v>0.55446184460611525</c:v>
                </c:pt>
                <c:pt idx="17">
                  <c:v>0.45458829442995824</c:v>
                </c:pt>
                <c:pt idx="18">
                  <c:v>29.391803019940021</c:v>
                </c:pt>
                <c:pt idx="19">
                  <c:v>24.969291624053721</c:v>
                </c:pt>
                <c:pt idx="20">
                  <c:v>14.550615933536474</c:v>
                </c:pt>
                <c:pt idx="21">
                  <c:v>20.73475039179587</c:v>
                </c:pt>
                <c:pt idx="22">
                  <c:v>25.518323264776644</c:v>
                </c:pt>
                <c:pt idx="23">
                  <c:v>13.920627240810351</c:v>
                </c:pt>
                <c:pt idx="24">
                  <c:v>1.2493022950389072</c:v>
                </c:pt>
                <c:pt idx="25">
                  <c:v>0</c:v>
                </c:pt>
                <c:pt idx="26">
                  <c:v>12.542170334511274</c:v>
                </c:pt>
                <c:pt idx="27">
                  <c:v>23.720498405665332</c:v>
                </c:pt>
                <c:pt idx="28">
                  <c:v>64.05</c:v>
                </c:pt>
                <c:pt idx="29">
                  <c:v>42.345601996257024</c:v>
                </c:pt>
                <c:pt idx="30">
                  <c:v>48.302285347409075</c:v>
                </c:pt>
                <c:pt idx="31">
                  <c:v>24.160615632432705</c:v>
                </c:pt>
                <c:pt idx="32">
                  <c:v>13.255288178636688</c:v>
                </c:pt>
                <c:pt idx="33">
                  <c:v>16.162677435947948</c:v>
                </c:pt>
                <c:pt idx="34">
                  <c:v>0.84250572216450148</c:v>
                </c:pt>
                <c:pt idx="35">
                  <c:v>15.853040984900298</c:v>
                </c:pt>
                <c:pt idx="36">
                  <c:v>4.6166228500133677</c:v>
                </c:pt>
                <c:pt idx="37">
                  <c:v>38.053527565502179</c:v>
                </c:pt>
                <c:pt idx="38">
                  <c:v>0.81595017310669982</c:v>
                </c:pt>
                <c:pt idx="39">
                  <c:v>0.52967814976548599</c:v>
                </c:pt>
                <c:pt idx="40">
                  <c:v>56.41</c:v>
                </c:pt>
                <c:pt idx="41">
                  <c:v>11.002382888549272</c:v>
                </c:pt>
                <c:pt idx="42">
                  <c:v>3.1223302991799549</c:v>
                </c:pt>
                <c:pt idx="43">
                  <c:v>38.448130343840589</c:v>
                </c:pt>
                <c:pt idx="44">
                  <c:v>0</c:v>
                </c:pt>
                <c:pt idx="45">
                  <c:v>8.7012390046175376</c:v>
                </c:pt>
                <c:pt idx="46">
                  <c:v>0</c:v>
                </c:pt>
                <c:pt idx="47">
                  <c:v>53.192377559746397</c:v>
                </c:pt>
                <c:pt idx="48">
                  <c:v>8.8770162024868462</c:v>
                </c:pt>
                <c:pt idx="49">
                  <c:v>27.652549382331753</c:v>
                </c:pt>
                <c:pt idx="50">
                  <c:v>4.9277540265005975</c:v>
                </c:pt>
                <c:pt idx="51">
                  <c:v>9.105627420285078</c:v>
                </c:pt>
                <c:pt idx="52">
                  <c:v>1.4265724142922627</c:v>
                </c:pt>
                <c:pt idx="53">
                  <c:v>21.573293614524445</c:v>
                </c:pt>
                <c:pt idx="54">
                  <c:v>21.117958988441195</c:v>
                </c:pt>
                <c:pt idx="55">
                  <c:v>4.3381017274802511</c:v>
                </c:pt>
                <c:pt idx="56">
                  <c:v>4.2</c:v>
                </c:pt>
                <c:pt idx="57">
                  <c:v>59.077712207182032</c:v>
                </c:pt>
                <c:pt idx="58">
                  <c:v>2.1165671508778185</c:v>
                </c:pt>
                <c:pt idx="59">
                  <c:v>15.426486160093111</c:v>
                </c:pt>
                <c:pt idx="60">
                  <c:v>32.200000000000003</c:v>
                </c:pt>
                <c:pt idx="61">
                  <c:v>16.013523031412873</c:v>
                </c:pt>
                <c:pt idx="62">
                  <c:v>0</c:v>
                </c:pt>
                <c:pt idx="63">
                  <c:v>2.7993297451000303</c:v>
                </c:pt>
                <c:pt idx="64">
                  <c:v>25.651934189052096</c:v>
                </c:pt>
                <c:pt idx="65">
                  <c:v>3.9188375244692062</c:v>
                </c:pt>
                <c:pt idx="66">
                  <c:v>26.214462071379874</c:v>
                </c:pt>
                <c:pt idx="67">
                  <c:v>46.081671190841497</c:v>
                </c:pt>
                <c:pt idx="68">
                  <c:v>23.265655246927473</c:v>
                </c:pt>
                <c:pt idx="69">
                  <c:v>10.323034301014419</c:v>
                </c:pt>
                <c:pt idx="70">
                  <c:v>0</c:v>
                </c:pt>
                <c:pt idx="71">
                  <c:v>52.652738475480554</c:v>
                </c:pt>
                <c:pt idx="72">
                  <c:v>0</c:v>
                </c:pt>
                <c:pt idx="73">
                  <c:v>1.0257343055533588</c:v>
                </c:pt>
                <c:pt idx="74">
                  <c:v>15.316455696202533</c:v>
                </c:pt>
                <c:pt idx="75">
                  <c:v>0.70007185893538226</c:v>
                </c:pt>
                <c:pt idx="76">
                  <c:v>11.994883660301115</c:v>
                </c:pt>
                <c:pt idx="77">
                  <c:v>12.898152315383586</c:v>
                </c:pt>
                <c:pt idx="78">
                  <c:v>5.5385508350451413</c:v>
                </c:pt>
                <c:pt idx="79">
                  <c:v>27.979945010512697</c:v>
                </c:pt>
                <c:pt idx="80">
                  <c:v>0</c:v>
                </c:pt>
                <c:pt idx="81">
                  <c:v>15.23301596392011</c:v>
                </c:pt>
                <c:pt idx="82">
                  <c:v>10.942924060233276</c:v>
                </c:pt>
                <c:pt idx="83">
                  <c:v>0</c:v>
                </c:pt>
                <c:pt idx="84">
                  <c:v>45.914731061143911</c:v>
                </c:pt>
                <c:pt idx="85">
                  <c:v>50.634891139397318</c:v>
                </c:pt>
                <c:pt idx="86">
                  <c:v>25.873124601611629</c:v>
                </c:pt>
                <c:pt idx="87">
                  <c:v>23.763910409916889</c:v>
                </c:pt>
                <c:pt idx="88">
                  <c:v>1.0583097867968148</c:v>
                </c:pt>
                <c:pt idx="89">
                  <c:v>2.1330198186093381</c:v>
                </c:pt>
                <c:pt idx="90">
                  <c:v>16.32042025163215</c:v>
                </c:pt>
                <c:pt idx="91">
                  <c:v>9.9031941009887028</c:v>
                </c:pt>
                <c:pt idx="92">
                  <c:v>20.715905273765536</c:v>
                </c:pt>
                <c:pt idx="93">
                  <c:v>3.6866796915670914</c:v>
                </c:pt>
                <c:pt idx="94">
                  <c:v>16.281471876330862</c:v>
                </c:pt>
                <c:pt idx="95">
                  <c:v>9.8253275109170293</c:v>
                </c:pt>
                <c:pt idx="96">
                  <c:v>9.8478175309706319</c:v>
                </c:pt>
                <c:pt idx="97">
                  <c:v>5.1468615061842842</c:v>
                </c:pt>
                <c:pt idx="98">
                  <c:v>19.032570509242539</c:v>
                </c:pt>
                <c:pt idx="99">
                  <c:v>54.405072176099324</c:v>
                </c:pt>
                <c:pt idx="100">
                  <c:v>11.81739950381295</c:v>
                </c:pt>
                <c:pt idx="101">
                  <c:v>2.8615555886572639E-2</c:v>
                </c:pt>
                <c:pt idx="102">
                  <c:v>4.309983848776695</c:v>
                </c:pt>
                <c:pt idx="103">
                  <c:v>0</c:v>
                </c:pt>
                <c:pt idx="104">
                  <c:v>5.9804390739965303</c:v>
                </c:pt>
                <c:pt idx="105">
                  <c:v>1.5230718558420722</c:v>
                </c:pt>
                <c:pt idx="106">
                  <c:v>1.1789898470379363</c:v>
                </c:pt>
                <c:pt idx="107">
                  <c:v>6.3462038447049087</c:v>
                </c:pt>
                <c:pt idx="108">
                  <c:v>23.068629036605749</c:v>
                </c:pt>
                <c:pt idx="109">
                  <c:v>5.3935007097424341</c:v>
                </c:pt>
                <c:pt idx="110">
                  <c:v>0</c:v>
                </c:pt>
                <c:pt idx="111">
                  <c:v>0</c:v>
                </c:pt>
                <c:pt idx="112">
                  <c:v>5.3958276473799121</c:v>
                </c:pt>
                <c:pt idx="113">
                  <c:v>6.7164447319711762</c:v>
                </c:pt>
                <c:pt idx="114">
                  <c:v>0.17410041761217368</c:v>
                </c:pt>
                <c:pt idx="115">
                  <c:v>2.1853213820577642</c:v>
                </c:pt>
                <c:pt idx="116">
                  <c:v>9.1966349858720786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17.074330945381551</c:v>
                </c:pt>
                <c:pt idx="121">
                  <c:v>11.354350586798379</c:v>
                </c:pt>
                <c:pt idx="122">
                  <c:v>0</c:v>
                </c:pt>
                <c:pt idx="123">
                  <c:v>3.2697013533062043</c:v>
                </c:pt>
                <c:pt idx="124">
                  <c:v>3.5126075981947782</c:v>
                </c:pt>
                <c:pt idx="125">
                  <c:v>7.638034705868904</c:v>
                </c:pt>
                <c:pt idx="126">
                  <c:v>4.2236225101821168</c:v>
                </c:pt>
                <c:pt idx="127">
                  <c:v>2.6184609629756128</c:v>
                </c:pt>
                <c:pt idx="128">
                  <c:v>33.802028633021948</c:v>
                </c:pt>
                <c:pt idx="129">
                  <c:v>5.7090535890366851</c:v>
                </c:pt>
                <c:pt idx="130">
                  <c:v>8.1911449815379935</c:v>
                </c:pt>
                <c:pt idx="131">
                  <c:v>15.183956078047956</c:v>
                </c:pt>
                <c:pt idx="132">
                  <c:v>33.542672182640004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3.3684456148538287</c:v>
                </c:pt>
                <c:pt idx="137">
                  <c:v>0</c:v>
                </c:pt>
                <c:pt idx="138">
                  <c:v>15.296022952831208</c:v>
                </c:pt>
                <c:pt idx="139">
                  <c:v>0</c:v>
                </c:pt>
                <c:pt idx="140">
                  <c:v>18.31107115335217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5.1109956612701666</c:v>
                </c:pt>
                <c:pt idx="145">
                  <c:v>0</c:v>
                </c:pt>
                <c:pt idx="146">
                  <c:v>0</c:v>
                </c:pt>
                <c:pt idx="147">
                  <c:v>2.8568115482951333</c:v>
                </c:pt>
                <c:pt idx="148">
                  <c:v>0</c:v>
                </c:pt>
                <c:pt idx="149">
                  <c:v>0</c:v>
                </c:pt>
              </c:numCache>
            </c:numRef>
          </c:xVal>
          <c:yVal>
            <c:numRef>
              <c:f>'2001 to 2010 SST'!$M$2:$M$151</c:f>
              <c:numCache>
                <c:formatCode>0</c:formatCode>
                <c:ptCount val="150"/>
                <c:pt idx="0">
                  <c:v>16</c:v>
                </c:pt>
                <c:pt idx="1">
                  <c:v>53.5</c:v>
                </c:pt>
                <c:pt idx="2">
                  <c:v>53.5</c:v>
                </c:pt>
                <c:pt idx="3">
                  <c:v>48</c:v>
                </c:pt>
                <c:pt idx="4">
                  <c:v>106.5</c:v>
                </c:pt>
                <c:pt idx="5">
                  <c:v>10.5</c:v>
                </c:pt>
                <c:pt idx="6">
                  <c:v>0</c:v>
                </c:pt>
                <c:pt idx="7">
                  <c:v>30</c:v>
                </c:pt>
                <c:pt idx="9">
                  <c:v>3.5</c:v>
                </c:pt>
                <c:pt idx="10">
                  <c:v>10.666666666666666</c:v>
                </c:pt>
                <c:pt idx="11">
                  <c:v>111</c:v>
                </c:pt>
                <c:pt idx="12">
                  <c:v>24</c:v>
                </c:pt>
                <c:pt idx="13">
                  <c:v>3.5</c:v>
                </c:pt>
                <c:pt idx="14">
                  <c:v>8.5</c:v>
                </c:pt>
                <c:pt idx="15">
                  <c:v>24</c:v>
                </c:pt>
                <c:pt idx="16">
                  <c:v>21.666666666666668</c:v>
                </c:pt>
                <c:pt idx="17">
                  <c:v>38</c:v>
                </c:pt>
                <c:pt idx="18">
                  <c:v>33.5</c:v>
                </c:pt>
                <c:pt idx="19">
                  <c:v>5.666666666666667</c:v>
                </c:pt>
                <c:pt idx="20">
                  <c:v>0</c:v>
                </c:pt>
                <c:pt idx="21">
                  <c:v>2.5</c:v>
                </c:pt>
                <c:pt idx="22">
                  <c:v>10</c:v>
                </c:pt>
                <c:pt idx="23">
                  <c:v>18.5</c:v>
                </c:pt>
                <c:pt idx="24">
                  <c:v>3</c:v>
                </c:pt>
                <c:pt idx="25">
                  <c:v>1</c:v>
                </c:pt>
                <c:pt idx="26">
                  <c:v>84</c:v>
                </c:pt>
                <c:pt idx="27">
                  <c:v>56.5</c:v>
                </c:pt>
                <c:pt idx="29">
                  <c:v>14</c:v>
                </c:pt>
                <c:pt idx="30">
                  <c:v>78</c:v>
                </c:pt>
                <c:pt idx="31">
                  <c:v>5</c:v>
                </c:pt>
                <c:pt idx="32">
                  <c:v>8</c:v>
                </c:pt>
                <c:pt idx="33">
                  <c:v>79</c:v>
                </c:pt>
                <c:pt idx="34">
                  <c:v>111.5</c:v>
                </c:pt>
                <c:pt idx="35">
                  <c:v>4.5</c:v>
                </c:pt>
                <c:pt idx="36">
                  <c:v>8</c:v>
                </c:pt>
                <c:pt idx="37">
                  <c:v>109</c:v>
                </c:pt>
                <c:pt idx="38">
                  <c:v>101</c:v>
                </c:pt>
                <c:pt idx="39">
                  <c:v>191.5</c:v>
                </c:pt>
                <c:pt idx="40">
                  <c:v>2.5</c:v>
                </c:pt>
                <c:pt idx="41">
                  <c:v>708</c:v>
                </c:pt>
                <c:pt idx="42">
                  <c:v>137</c:v>
                </c:pt>
                <c:pt idx="44">
                  <c:v>83</c:v>
                </c:pt>
                <c:pt idx="45">
                  <c:v>125.5</c:v>
                </c:pt>
                <c:pt idx="46">
                  <c:v>161</c:v>
                </c:pt>
                <c:pt idx="47">
                  <c:v>331.5</c:v>
                </c:pt>
                <c:pt idx="48">
                  <c:v>133</c:v>
                </c:pt>
                <c:pt idx="49">
                  <c:v>101</c:v>
                </c:pt>
                <c:pt idx="50">
                  <c:v>265</c:v>
                </c:pt>
                <c:pt idx="51">
                  <c:v>1.5</c:v>
                </c:pt>
                <c:pt idx="52">
                  <c:v>229.5</c:v>
                </c:pt>
                <c:pt idx="53">
                  <c:v>28.5</c:v>
                </c:pt>
                <c:pt idx="54">
                  <c:v>19.5</c:v>
                </c:pt>
                <c:pt idx="55">
                  <c:v>0</c:v>
                </c:pt>
                <c:pt idx="56">
                  <c:v>7.5</c:v>
                </c:pt>
                <c:pt idx="57">
                  <c:v>101.5</c:v>
                </c:pt>
                <c:pt idx="58">
                  <c:v>90</c:v>
                </c:pt>
                <c:pt idx="59">
                  <c:v>149</c:v>
                </c:pt>
                <c:pt idx="60">
                  <c:v>3</c:v>
                </c:pt>
                <c:pt idx="61">
                  <c:v>187.5</c:v>
                </c:pt>
                <c:pt idx="62">
                  <c:v>0</c:v>
                </c:pt>
                <c:pt idx="63">
                  <c:v>108.5</c:v>
                </c:pt>
                <c:pt idx="64">
                  <c:v>21</c:v>
                </c:pt>
                <c:pt idx="65">
                  <c:v>0</c:v>
                </c:pt>
                <c:pt idx="66">
                  <c:v>57.5</c:v>
                </c:pt>
                <c:pt idx="67">
                  <c:v>3</c:v>
                </c:pt>
                <c:pt idx="68">
                  <c:v>115.5</c:v>
                </c:pt>
                <c:pt idx="69">
                  <c:v>13.5</c:v>
                </c:pt>
                <c:pt idx="70">
                  <c:v>0</c:v>
                </c:pt>
                <c:pt idx="71">
                  <c:v>38.5</c:v>
                </c:pt>
                <c:pt idx="72">
                  <c:v>1.5</c:v>
                </c:pt>
                <c:pt idx="73">
                  <c:v>118</c:v>
                </c:pt>
                <c:pt idx="74">
                  <c:v>62.5</c:v>
                </c:pt>
                <c:pt idx="75">
                  <c:v>27.5</c:v>
                </c:pt>
                <c:pt idx="76">
                  <c:v>356</c:v>
                </c:pt>
                <c:pt idx="77">
                  <c:v>117.5</c:v>
                </c:pt>
                <c:pt idx="78">
                  <c:v>150</c:v>
                </c:pt>
                <c:pt idx="79">
                  <c:v>26</c:v>
                </c:pt>
                <c:pt idx="80">
                  <c:v>128.75</c:v>
                </c:pt>
                <c:pt idx="81">
                  <c:v>68.5</c:v>
                </c:pt>
                <c:pt idx="82">
                  <c:v>56</c:v>
                </c:pt>
                <c:pt idx="83">
                  <c:v>4.5</c:v>
                </c:pt>
                <c:pt idx="84">
                  <c:v>152</c:v>
                </c:pt>
                <c:pt idx="85">
                  <c:v>1</c:v>
                </c:pt>
                <c:pt idx="86">
                  <c:v>32.5</c:v>
                </c:pt>
                <c:pt idx="87">
                  <c:v>10</c:v>
                </c:pt>
                <c:pt idx="88">
                  <c:v>17.5</c:v>
                </c:pt>
                <c:pt idx="89">
                  <c:v>49</c:v>
                </c:pt>
                <c:pt idx="90">
                  <c:v>10</c:v>
                </c:pt>
                <c:pt idx="91">
                  <c:v>12.5</c:v>
                </c:pt>
                <c:pt idx="92">
                  <c:v>6</c:v>
                </c:pt>
                <c:pt idx="93">
                  <c:v>61</c:v>
                </c:pt>
                <c:pt idx="94">
                  <c:v>233.5</c:v>
                </c:pt>
                <c:pt idx="95">
                  <c:v>76</c:v>
                </c:pt>
                <c:pt idx="96">
                  <c:v>15.5</c:v>
                </c:pt>
                <c:pt idx="97">
                  <c:v>129</c:v>
                </c:pt>
                <c:pt idx="98">
                  <c:v>285.5</c:v>
                </c:pt>
                <c:pt idx="99">
                  <c:v>27.5</c:v>
                </c:pt>
                <c:pt idx="100">
                  <c:v>31.5</c:v>
                </c:pt>
                <c:pt idx="101">
                  <c:v>12</c:v>
                </c:pt>
                <c:pt idx="102">
                  <c:v>24.5</c:v>
                </c:pt>
                <c:pt idx="103">
                  <c:v>1.5</c:v>
                </c:pt>
                <c:pt idx="104">
                  <c:v>123</c:v>
                </c:pt>
                <c:pt idx="105">
                  <c:v>42</c:v>
                </c:pt>
                <c:pt idx="106">
                  <c:v>1</c:v>
                </c:pt>
                <c:pt idx="107">
                  <c:v>36</c:v>
                </c:pt>
                <c:pt idx="108">
                  <c:v>0.5</c:v>
                </c:pt>
                <c:pt idx="109">
                  <c:v>102.5</c:v>
                </c:pt>
                <c:pt idx="111">
                  <c:v>2</c:v>
                </c:pt>
                <c:pt idx="112">
                  <c:v>8.5</c:v>
                </c:pt>
                <c:pt idx="113">
                  <c:v>0.5</c:v>
                </c:pt>
                <c:pt idx="114">
                  <c:v>61.5</c:v>
                </c:pt>
                <c:pt idx="115">
                  <c:v>12.5</c:v>
                </c:pt>
                <c:pt idx="116">
                  <c:v>256</c:v>
                </c:pt>
                <c:pt idx="119">
                  <c:v>173</c:v>
                </c:pt>
                <c:pt idx="120">
                  <c:v>13.75</c:v>
                </c:pt>
                <c:pt idx="121">
                  <c:v>158</c:v>
                </c:pt>
                <c:pt idx="122">
                  <c:v>27.5</c:v>
                </c:pt>
                <c:pt idx="123">
                  <c:v>23.5</c:v>
                </c:pt>
                <c:pt idx="124">
                  <c:v>17.5</c:v>
                </c:pt>
                <c:pt idx="125">
                  <c:v>10.5</c:v>
                </c:pt>
                <c:pt idx="126">
                  <c:v>6.5</c:v>
                </c:pt>
                <c:pt idx="127">
                  <c:v>34</c:v>
                </c:pt>
                <c:pt idx="128">
                  <c:v>6</c:v>
                </c:pt>
                <c:pt idx="129">
                  <c:v>15</c:v>
                </c:pt>
                <c:pt idx="130">
                  <c:v>365</c:v>
                </c:pt>
                <c:pt idx="131">
                  <c:v>14</c:v>
                </c:pt>
                <c:pt idx="132">
                  <c:v>9.75</c:v>
                </c:pt>
                <c:pt idx="133">
                  <c:v>0.5</c:v>
                </c:pt>
                <c:pt idx="135">
                  <c:v>0</c:v>
                </c:pt>
                <c:pt idx="136">
                  <c:v>95.5</c:v>
                </c:pt>
                <c:pt idx="137">
                  <c:v>10</c:v>
                </c:pt>
                <c:pt idx="138">
                  <c:v>4.5</c:v>
                </c:pt>
                <c:pt idx="139">
                  <c:v>0</c:v>
                </c:pt>
                <c:pt idx="140">
                  <c:v>43.5</c:v>
                </c:pt>
                <c:pt idx="141">
                  <c:v>0.25</c:v>
                </c:pt>
                <c:pt idx="142">
                  <c:v>1</c:v>
                </c:pt>
                <c:pt idx="144">
                  <c:v>1.5</c:v>
                </c:pt>
                <c:pt idx="145">
                  <c:v>0</c:v>
                </c:pt>
                <c:pt idx="1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B-427D-A631-781FB2236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725896"/>
        <c:axId val="492726288"/>
      </c:scatterChart>
      <c:valAx>
        <c:axId val="492725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Return at Harvest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726288"/>
        <c:crosses val="autoZero"/>
        <c:crossBetween val="midCat"/>
      </c:valAx>
      <c:valAx>
        <c:axId val="49272628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Mean Ich Tow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2725896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'2001 to 2010 SST'!$BW$153:$BW$155</c:f>
              <c:strCache>
                <c:ptCount val="3"/>
                <c:pt idx="0">
                  <c:v>0.5</c:v>
                </c:pt>
                <c:pt idx="1">
                  <c:v>1</c:v>
                </c:pt>
                <c:pt idx="2">
                  <c:v>2</c:v>
                </c:pt>
              </c:strCache>
            </c:strRef>
          </c:tx>
          <c:invertIfNegative val="0"/>
          <c:val>
            <c:numRef>
              <c:f>'2001 to 2010 SST'!$BX$153:$BX$155</c:f>
              <c:numCache>
                <c:formatCode>#,##0</c:formatCode>
                <c:ptCount val="3"/>
                <c:pt idx="0">
                  <c:v>173120.0225246716</c:v>
                </c:pt>
                <c:pt idx="1">
                  <c:v>115557.94618216965</c:v>
                </c:pt>
                <c:pt idx="2">
                  <c:v>89273.234290878507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9-4FC0-90DB-D87033186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727072"/>
        <c:axId val="492474184"/>
      </c:barChart>
      <c:catAx>
        <c:axId val="492727072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0.5                                            1                                                  2</a:t>
                </a:r>
              </a:p>
            </c:rich>
          </c:tx>
          <c:overlay val="0"/>
        </c:title>
        <c:majorTickMark val="out"/>
        <c:minorTickMark val="none"/>
        <c:tickLblPos val="none"/>
        <c:crossAx val="492474184"/>
        <c:crosses val="autoZero"/>
        <c:auto val="0"/>
        <c:lblAlgn val="ctr"/>
        <c:lblOffset val="100"/>
        <c:noMultiLvlLbl val="0"/>
      </c:catAx>
      <c:valAx>
        <c:axId val="49247418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No. harvested per hectare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2727072"/>
        <c:crosses val="autoZero"/>
        <c:crossBetween val="between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7.2830470994275448E-2"/>
                  <c:y val="-0.59965582624752001"/>
                </c:manualLayout>
              </c:layout>
              <c:numFmt formatCode="General" sourceLinked="0"/>
            </c:trendlineLbl>
          </c:trendline>
          <c:xVal>
            <c:numRef>
              <c:f>'2001 to 2010 SST'!$AF$2:$AF$151</c:f>
              <c:numCache>
                <c:formatCode>General</c:formatCode>
                <c:ptCount val="150"/>
                <c:pt idx="0">
                  <c:v>14</c:v>
                </c:pt>
                <c:pt idx="1">
                  <c:v>14</c:v>
                </c:pt>
                <c:pt idx="2" formatCode="0">
                  <c:v>17</c:v>
                </c:pt>
                <c:pt idx="3" formatCode="0">
                  <c:v>17</c:v>
                </c:pt>
                <c:pt idx="4">
                  <c:v>17</c:v>
                </c:pt>
                <c:pt idx="5" formatCode="0">
                  <c:v>18</c:v>
                </c:pt>
                <c:pt idx="6">
                  <c:v>19</c:v>
                </c:pt>
                <c:pt idx="7" formatCode="0">
                  <c:v>20</c:v>
                </c:pt>
                <c:pt idx="8">
                  <c:v>20</c:v>
                </c:pt>
                <c:pt idx="9" formatCode="0">
                  <c:v>21</c:v>
                </c:pt>
                <c:pt idx="10" formatCode="0">
                  <c:v>22</c:v>
                </c:pt>
                <c:pt idx="11" formatCode="0">
                  <c:v>22</c:v>
                </c:pt>
                <c:pt idx="12" formatCode="0">
                  <c:v>23</c:v>
                </c:pt>
                <c:pt idx="13" formatCode="0">
                  <c:v>24</c:v>
                </c:pt>
                <c:pt idx="14">
                  <c:v>25</c:v>
                </c:pt>
                <c:pt idx="15" formatCode="0">
                  <c:v>25</c:v>
                </c:pt>
                <c:pt idx="16" formatCode="0">
                  <c:v>25</c:v>
                </c:pt>
                <c:pt idx="17">
                  <c:v>26</c:v>
                </c:pt>
                <c:pt idx="18" formatCode="0">
                  <c:v>26</c:v>
                </c:pt>
                <c:pt idx="19" formatCode="0">
                  <c:v>26</c:v>
                </c:pt>
                <c:pt idx="20" formatCode="0">
                  <c:v>26</c:v>
                </c:pt>
                <c:pt idx="21" formatCode="0">
                  <c:v>27</c:v>
                </c:pt>
                <c:pt idx="22" formatCode="0">
                  <c:v>27</c:v>
                </c:pt>
                <c:pt idx="23" formatCode="0">
                  <c:v>27</c:v>
                </c:pt>
                <c:pt idx="24" formatCode="0">
                  <c:v>27</c:v>
                </c:pt>
                <c:pt idx="25">
                  <c:v>27</c:v>
                </c:pt>
                <c:pt idx="26" formatCode="0">
                  <c:v>27</c:v>
                </c:pt>
                <c:pt idx="27" formatCode="0">
                  <c:v>27</c:v>
                </c:pt>
                <c:pt idx="28">
                  <c:v>28</c:v>
                </c:pt>
                <c:pt idx="29" formatCode="0">
                  <c:v>28</c:v>
                </c:pt>
                <c:pt idx="30">
                  <c:v>28</c:v>
                </c:pt>
                <c:pt idx="31" formatCode="0">
                  <c:v>29</c:v>
                </c:pt>
                <c:pt idx="32" formatCode="0">
                  <c:v>29</c:v>
                </c:pt>
                <c:pt idx="33" formatCode="0">
                  <c:v>29</c:v>
                </c:pt>
                <c:pt idx="34" formatCode="0">
                  <c:v>29</c:v>
                </c:pt>
                <c:pt idx="35" formatCode="0">
                  <c:v>30</c:v>
                </c:pt>
                <c:pt idx="36" formatCode="0">
                  <c:v>30</c:v>
                </c:pt>
                <c:pt idx="37" formatCode="0">
                  <c:v>30</c:v>
                </c:pt>
                <c:pt idx="38" formatCode="0">
                  <c:v>30</c:v>
                </c:pt>
                <c:pt idx="39" formatCode="0">
                  <c:v>31</c:v>
                </c:pt>
                <c:pt idx="40">
                  <c:v>31</c:v>
                </c:pt>
                <c:pt idx="41" formatCode="0">
                  <c:v>31</c:v>
                </c:pt>
                <c:pt idx="42" formatCode="0">
                  <c:v>31</c:v>
                </c:pt>
                <c:pt idx="43">
                  <c:v>31</c:v>
                </c:pt>
                <c:pt idx="44" formatCode="0">
                  <c:v>31</c:v>
                </c:pt>
                <c:pt idx="45" formatCode="0">
                  <c:v>32</c:v>
                </c:pt>
                <c:pt idx="46" formatCode="0">
                  <c:v>32</c:v>
                </c:pt>
                <c:pt idx="47" formatCode="0">
                  <c:v>32</c:v>
                </c:pt>
                <c:pt idx="48" formatCode="0">
                  <c:v>32</c:v>
                </c:pt>
                <c:pt idx="49" formatCode="0">
                  <c:v>32</c:v>
                </c:pt>
                <c:pt idx="50" formatCode="0">
                  <c:v>32</c:v>
                </c:pt>
                <c:pt idx="51" formatCode="0">
                  <c:v>33</c:v>
                </c:pt>
                <c:pt idx="52" formatCode="0">
                  <c:v>33</c:v>
                </c:pt>
                <c:pt idx="53" formatCode="0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34</c:v>
                </c:pt>
                <c:pt idx="57" formatCode="0">
                  <c:v>34</c:v>
                </c:pt>
                <c:pt idx="58" formatCode="0">
                  <c:v>34</c:v>
                </c:pt>
                <c:pt idx="59" formatCode="0">
                  <c:v>34</c:v>
                </c:pt>
                <c:pt idx="60">
                  <c:v>34</c:v>
                </c:pt>
                <c:pt idx="61" formatCode="0">
                  <c:v>35</c:v>
                </c:pt>
                <c:pt idx="62">
                  <c:v>35</c:v>
                </c:pt>
                <c:pt idx="63" formatCode="0">
                  <c:v>35</c:v>
                </c:pt>
                <c:pt idx="64" formatCode="0">
                  <c:v>35</c:v>
                </c:pt>
                <c:pt idx="65" formatCode="0">
                  <c:v>36</c:v>
                </c:pt>
                <c:pt idx="66" formatCode="0">
                  <c:v>36</c:v>
                </c:pt>
                <c:pt idx="67" formatCode="0">
                  <c:v>36</c:v>
                </c:pt>
                <c:pt idx="68" formatCode="0">
                  <c:v>36</c:v>
                </c:pt>
                <c:pt idx="69">
                  <c:v>36</c:v>
                </c:pt>
                <c:pt idx="70">
                  <c:v>36</c:v>
                </c:pt>
                <c:pt idx="71" formatCode="0">
                  <c:v>37</c:v>
                </c:pt>
                <c:pt idx="72">
                  <c:v>37</c:v>
                </c:pt>
                <c:pt idx="73" formatCode="0">
                  <c:v>37</c:v>
                </c:pt>
                <c:pt idx="74" formatCode="0">
                  <c:v>38</c:v>
                </c:pt>
                <c:pt idx="75" formatCode="0">
                  <c:v>38</c:v>
                </c:pt>
                <c:pt idx="76" formatCode="0">
                  <c:v>38</c:v>
                </c:pt>
                <c:pt idx="77" formatCode="0">
                  <c:v>38</c:v>
                </c:pt>
                <c:pt idx="78" formatCode="0">
                  <c:v>38</c:v>
                </c:pt>
                <c:pt idx="79" formatCode="0">
                  <c:v>38</c:v>
                </c:pt>
                <c:pt idx="80" formatCode="0">
                  <c:v>38</c:v>
                </c:pt>
                <c:pt idx="81" formatCode="0">
                  <c:v>38</c:v>
                </c:pt>
                <c:pt idx="82" formatCode="0">
                  <c:v>38</c:v>
                </c:pt>
                <c:pt idx="83" formatCode="0">
                  <c:v>39</c:v>
                </c:pt>
                <c:pt idx="84" formatCode="0">
                  <c:v>39</c:v>
                </c:pt>
                <c:pt idx="85" formatCode="0">
                  <c:v>39</c:v>
                </c:pt>
                <c:pt idx="86" formatCode="0">
                  <c:v>40</c:v>
                </c:pt>
                <c:pt idx="87" formatCode="0">
                  <c:v>40</c:v>
                </c:pt>
                <c:pt idx="88" formatCode="0">
                  <c:v>40</c:v>
                </c:pt>
                <c:pt idx="89" formatCode="0">
                  <c:v>40</c:v>
                </c:pt>
                <c:pt idx="90" formatCode="0">
                  <c:v>40</c:v>
                </c:pt>
                <c:pt idx="91" formatCode="0">
                  <c:v>40</c:v>
                </c:pt>
                <c:pt idx="92" formatCode="0">
                  <c:v>40</c:v>
                </c:pt>
                <c:pt idx="93" formatCode="0">
                  <c:v>40</c:v>
                </c:pt>
                <c:pt idx="94" formatCode="0">
                  <c:v>41</c:v>
                </c:pt>
                <c:pt idx="95">
                  <c:v>41</c:v>
                </c:pt>
                <c:pt idx="96" formatCode="0">
                  <c:v>42</c:v>
                </c:pt>
                <c:pt idx="97" formatCode="0">
                  <c:v>42</c:v>
                </c:pt>
                <c:pt idx="98" formatCode="0">
                  <c:v>42</c:v>
                </c:pt>
                <c:pt idx="99" formatCode="0">
                  <c:v>42</c:v>
                </c:pt>
                <c:pt idx="100" formatCode="0">
                  <c:v>42</c:v>
                </c:pt>
                <c:pt idx="101">
                  <c:v>42</c:v>
                </c:pt>
                <c:pt idx="102" formatCode="0">
                  <c:v>42</c:v>
                </c:pt>
                <c:pt idx="103" formatCode="0">
                  <c:v>43</c:v>
                </c:pt>
                <c:pt idx="104" formatCode="0">
                  <c:v>43</c:v>
                </c:pt>
                <c:pt idx="105" formatCode="0">
                  <c:v>43</c:v>
                </c:pt>
                <c:pt idx="106" formatCode="0">
                  <c:v>43</c:v>
                </c:pt>
                <c:pt idx="107" formatCode="0">
                  <c:v>43</c:v>
                </c:pt>
                <c:pt idx="108" formatCode="0">
                  <c:v>44</c:v>
                </c:pt>
                <c:pt idx="109" formatCode="0">
                  <c:v>44</c:v>
                </c:pt>
                <c:pt idx="110" formatCode="0">
                  <c:v>44</c:v>
                </c:pt>
                <c:pt idx="111" formatCode="0">
                  <c:v>44</c:v>
                </c:pt>
                <c:pt idx="112" formatCode="0">
                  <c:v>44</c:v>
                </c:pt>
                <c:pt idx="113" formatCode="0">
                  <c:v>44</c:v>
                </c:pt>
                <c:pt idx="114" formatCode="0">
                  <c:v>44</c:v>
                </c:pt>
                <c:pt idx="115" formatCode="0">
                  <c:v>45</c:v>
                </c:pt>
                <c:pt idx="116" formatCode="0">
                  <c:v>45</c:v>
                </c:pt>
                <c:pt idx="117" formatCode="0">
                  <c:v>45</c:v>
                </c:pt>
                <c:pt idx="118">
                  <c:v>45</c:v>
                </c:pt>
                <c:pt idx="119" formatCode="0">
                  <c:v>45</c:v>
                </c:pt>
                <c:pt idx="120">
                  <c:v>45</c:v>
                </c:pt>
                <c:pt idx="121" formatCode="0">
                  <c:v>45</c:v>
                </c:pt>
                <c:pt idx="122" formatCode="0">
                  <c:v>46</c:v>
                </c:pt>
                <c:pt idx="123">
                  <c:v>46</c:v>
                </c:pt>
                <c:pt idx="124">
                  <c:v>46</c:v>
                </c:pt>
                <c:pt idx="125" formatCode="0">
                  <c:v>47</c:v>
                </c:pt>
                <c:pt idx="126" formatCode="0">
                  <c:v>48</c:v>
                </c:pt>
                <c:pt idx="127" formatCode="0">
                  <c:v>48</c:v>
                </c:pt>
                <c:pt idx="128" formatCode="0">
                  <c:v>48</c:v>
                </c:pt>
                <c:pt idx="129">
                  <c:v>48</c:v>
                </c:pt>
                <c:pt idx="130" formatCode="0">
                  <c:v>49</c:v>
                </c:pt>
                <c:pt idx="131" formatCode="0">
                  <c:v>49</c:v>
                </c:pt>
                <c:pt idx="132" formatCode="0">
                  <c:v>49</c:v>
                </c:pt>
                <c:pt idx="133" formatCode="0">
                  <c:v>50</c:v>
                </c:pt>
                <c:pt idx="134" formatCode="0">
                  <c:v>50</c:v>
                </c:pt>
                <c:pt idx="135" formatCode="0">
                  <c:v>50</c:v>
                </c:pt>
                <c:pt idx="136" formatCode="0">
                  <c:v>50</c:v>
                </c:pt>
                <c:pt idx="137" formatCode="0">
                  <c:v>50</c:v>
                </c:pt>
                <c:pt idx="138" formatCode="0">
                  <c:v>51</c:v>
                </c:pt>
                <c:pt idx="139">
                  <c:v>52</c:v>
                </c:pt>
                <c:pt idx="140" formatCode="0">
                  <c:v>52</c:v>
                </c:pt>
                <c:pt idx="141" formatCode="0">
                  <c:v>52</c:v>
                </c:pt>
                <c:pt idx="142" formatCode="0">
                  <c:v>55</c:v>
                </c:pt>
                <c:pt idx="143" formatCode="0">
                  <c:v>55</c:v>
                </c:pt>
                <c:pt idx="144" formatCode="0">
                  <c:v>55</c:v>
                </c:pt>
                <c:pt idx="145" formatCode="0">
                  <c:v>55</c:v>
                </c:pt>
                <c:pt idx="146" formatCode="0">
                  <c:v>57</c:v>
                </c:pt>
                <c:pt idx="147" formatCode="0">
                  <c:v>57</c:v>
                </c:pt>
                <c:pt idx="148" formatCode="0">
                  <c:v>58</c:v>
                </c:pt>
                <c:pt idx="149" formatCode="0">
                  <c:v>62</c:v>
                </c:pt>
              </c:numCache>
            </c:numRef>
          </c:xVal>
          <c:yVal>
            <c:numRef>
              <c:f>'2001 to 2010 SST'!$BO$2:$BO$151</c:f>
              <c:numCache>
                <c:formatCode>0.00</c:formatCode>
                <c:ptCount val="150"/>
                <c:pt idx="0">
                  <c:v>51.96</c:v>
                </c:pt>
                <c:pt idx="1">
                  <c:v>61.65</c:v>
                </c:pt>
                <c:pt idx="2">
                  <c:v>12.685281997662834</c:v>
                </c:pt>
                <c:pt idx="3">
                  <c:v>42.423970145141098</c:v>
                </c:pt>
                <c:pt idx="4">
                  <c:v>9.143565085128305</c:v>
                </c:pt>
                <c:pt idx="5">
                  <c:v>6.4902329484529675</c:v>
                </c:pt>
                <c:pt idx="6">
                  <c:v>7.0923325071796688</c:v>
                </c:pt>
                <c:pt idx="7">
                  <c:v>4.9351561299949536</c:v>
                </c:pt>
                <c:pt idx="8">
                  <c:v>47.41</c:v>
                </c:pt>
                <c:pt idx="9">
                  <c:v>4.1711563545624681</c:v>
                </c:pt>
                <c:pt idx="10">
                  <c:v>5.1037117903930129</c:v>
                </c:pt>
                <c:pt idx="11">
                  <c:v>28.525226390685642</c:v>
                </c:pt>
                <c:pt idx="12">
                  <c:v>12.335330982441395</c:v>
                </c:pt>
                <c:pt idx="13">
                  <c:v>0</c:v>
                </c:pt>
                <c:pt idx="14">
                  <c:v>84.06</c:v>
                </c:pt>
                <c:pt idx="15">
                  <c:v>6.1217102958690424</c:v>
                </c:pt>
                <c:pt idx="16">
                  <c:v>0.55446184460611525</c:v>
                </c:pt>
                <c:pt idx="17">
                  <c:v>0.45458829442995824</c:v>
                </c:pt>
                <c:pt idx="18">
                  <c:v>29.391803019940021</c:v>
                </c:pt>
                <c:pt idx="19">
                  <c:v>24.969291624053721</c:v>
                </c:pt>
                <c:pt idx="20">
                  <c:v>14.550615933536474</c:v>
                </c:pt>
                <c:pt idx="21">
                  <c:v>20.73475039179587</c:v>
                </c:pt>
                <c:pt idx="22">
                  <c:v>25.518323264776644</c:v>
                </c:pt>
                <c:pt idx="23">
                  <c:v>13.920627240810351</c:v>
                </c:pt>
                <c:pt idx="24">
                  <c:v>1.2493022950389072</c:v>
                </c:pt>
                <c:pt idx="25">
                  <c:v>0</c:v>
                </c:pt>
                <c:pt idx="26">
                  <c:v>12.542170334511274</c:v>
                </c:pt>
                <c:pt idx="27">
                  <c:v>23.720498405665332</c:v>
                </c:pt>
                <c:pt idx="28">
                  <c:v>64.05</c:v>
                </c:pt>
                <c:pt idx="29">
                  <c:v>42.345601996257024</c:v>
                </c:pt>
                <c:pt idx="30">
                  <c:v>48.302285347409075</c:v>
                </c:pt>
                <c:pt idx="31">
                  <c:v>24.160615632432705</c:v>
                </c:pt>
                <c:pt idx="32">
                  <c:v>13.255288178636688</c:v>
                </c:pt>
                <c:pt idx="33">
                  <c:v>16.162677435947948</c:v>
                </c:pt>
                <c:pt idx="34">
                  <c:v>0.84250572216450148</c:v>
                </c:pt>
                <c:pt idx="35">
                  <c:v>15.853040984900298</c:v>
                </c:pt>
                <c:pt idx="36">
                  <c:v>4.6166228500133677</c:v>
                </c:pt>
                <c:pt idx="37">
                  <c:v>38.053527565502179</c:v>
                </c:pt>
                <c:pt idx="38">
                  <c:v>0.81595017310669982</c:v>
                </c:pt>
                <c:pt idx="39">
                  <c:v>0.52967814976548599</c:v>
                </c:pt>
                <c:pt idx="40">
                  <c:v>56.41</c:v>
                </c:pt>
                <c:pt idx="41">
                  <c:v>11.002382888549272</c:v>
                </c:pt>
                <c:pt idx="42">
                  <c:v>3.1223302991799549</c:v>
                </c:pt>
                <c:pt idx="43">
                  <c:v>38.448130343840589</c:v>
                </c:pt>
                <c:pt idx="44">
                  <c:v>0</c:v>
                </c:pt>
                <c:pt idx="45">
                  <c:v>8.7012390046175376</c:v>
                </c:pt>
                <c:pt idx="46">
                  <c:v>0</c:v>
                </c:pt>
                <c:pt idx="47">
                  <c:v>53.192377559746397</c:v>
                </c:pt>
                <c:pt idx="48">
                  <c:v>8.8770162024868462</c:v>
                </c:pt>
                <c:pt idx="49">
                  <c:v>27.652549382331753</c:v>
                </c:pt>
                <c:pt idx="50">
                  <c:v>4.9277540265005975</c:v>
                </c:pt>
                <c:pt idx="51">
                  <c:v>9.105627420285078</c:v>
                </c:pt>
                <c:pt idx="52">
                  <c:v>1.4265724142922627</c:v>
                </c:pt>
                <c:pt idx="53">
                  <c:v>21.573293614524445</c:v>
                </c:pt>
                <c:pt idx="54">
                  <c:v>21.117958988441195</c:v>
                </c:pt>
                <c:pt idx="55">
                  <c:v>4.3381017274802511</c:v>
                </c:pt>
                <c:pt idx="56">
                  <c:v>4.2</c:v>
                </c:pt>
                <c:pt idx="57">
                  <c:v>59.077712207182032</c:v>
                </c:pt>
                <c:pt idx="58">
                  <c:v>2.1165671508778185</c:v>
                </c:pt>
                <c:pt idx="59">
                  <c:v>15.426486160093111</c:v>
                </c:pt>
                <c:pt idx="60">
                  <c:v>32.200000000000003</c:v>
                </c:pt>
                <c:pt idx="61">
                  <c:v>16.013523031412873</c:v>
                </c:pt>
                <c:pt idx="62">
                  <c:v>0</c:v>
                </c:pt>
                <c:pt idx="63">
                  <c:v>2.7993297451000303</c:v>
                </c:pt>
                <c:pt idx="64">
                  <c:v>25.651934189052096</c:v>
                </c:pt>
                <c:pt idx="65">
                  <c:v>3.9188375244692062</c:v>
                </c:pt>
                <c:pt idx="66">
                  <c:v>26.214462071379874</c:v>
                </c:pt>
                <c:pt idx="67">
                  <c:v>46.081671190841497</c:v>
                </c:pt>
                <c:pt idx="68">
                  <c:v>23.265655246927473</c:v>
                </c:pt>
                <c:pt idx="69">
                  <c:v>10.323034301014419</c:v>
                </c:pt>
                <c:pt idx="70">
                  <c:v>0</c:v>
                </c:pt>
                <c:pt idx="71">
                  <c:v>52.652738475480554</c:v>
                </c:pt>
                <c:pt idx="72">
                  <c:v>0</c:v>
                </c:pt>
                <c:pt idx="73">
                  <c:v>1.0257343055533588</c:v>
                </c:pt>
                <c:pt idx="74">
                  <c:v>15.316455696202533</c:v>
                </c:pt>
                <c:pt idx="75">
                  <c:v>0.70007185893538226</c:v>
                </c:pt>
                <c:pt idx="76">
                  <c:v>11.994883660301115</c:v>
                </c:pt>
                <c:pt idx="77">
                  <c:v>12.898152315383586</c:v>
                </c:pt>
                <c:pt idx="78">
                  <c:v>5.5385508350451413</c:v>
                </c:pt>
                <c:pt idx="79">
                  <c:v>27.979945010512697</c:v>
                </c:pt>
                <c:pt idx="80">
                  <c:v>0</c:v>
                </c:pt>
                <c:pt idx="81">
                  <c:v>15.23301596392011</c:v>
                </c:pt>
                <c:pt idx="82">
                  <c:v>10.942924060233276</c:v>
                </c:pt>
                <c:pt idx="83">
                  <c:v>0</c:v>
                </c:pt>
                <c:pt idx="84">
                  <c:v>45.914731061143911</c:v>
                </c:pt>
                <c:pt idx="85">
                  <c:v>50.634891139397318</c:v>
                </c:pt>
                <c:pt idx="86">
                  <c:v>25.873124601611629</c:v>
                </c:pt>
                <c:pt idx="87">
                  <c:v>23.763910409916889</c:v>
                </c:pt>
                <c:pt idx="88">
                  <c:v>1.0583097867968148</c:v>
                </c:pt>
                <c:pt idx="89">
                  <c:v>2.1330198186093381</c:v>
                </c:pt>
                <c:pt idx="90">
                  <c:v>16.32042025163215</c:v>
                </c:pt>
                <c:pt idx="91">
                  <c:v>9.9031941009887028</c:v>
                </c:pt>
                <c:pt idx="92">
                  <c:v>20.715905273765536</c:v>
                </c:pt>
                <c:pt idx="93">
                  <c:v>3.6866796915670914</c:v>
                </c:pt>
                <c:pt idx="94">
                  <c:v>16.281471876330862</c:v>
                </c:pt>
                <c:pt idx="95">
                  <c:v>9.8253275109170293</c:v>
                </c:pt>
                <c:pt idx="96">
                  <c:v>9.8478175309706319</c:v>
                </c:pt>
                <c:pt idx="97">
                  <c:v>5.1468615061842842</c:v>
                </c:pt>
                <c:pt idx="98">
                  <c:v>19.032570509242539</c:v>
                </c:pt>
                <c:pt idx="99">
                  <c:v>54.405072176099324</c:v>
                </c:pt>
                <c:pt idx="100">
                  <c:v>11.81739950381295</c:v>
                </c:pt>
                <c:pt idx="101">
                  <c:v>2.8615555886572639E-2</c:v>
                </c:pt>
                <c:pt idx="102">
                  <c:v>4.309983848776695</c:v>
                </c:pt>
                <c:pt idx="103">
                  <c:v>0</c:v>
                </c:pt>
                <c:pt idx="104">
                  <c:v>5.9804390739965303</c:v>
                </c:pt>
                <c:pt idx="105">
                  <c:v>1.5230718558420722</c:v>
                </c:pt>
                <c:pt idx="106">
                  <c:v>1.1789898470379363</c:v>
                </c:pt>
                <c:pt idx="107">
                  <c:v>6.3462038447049087</c:v>
                </c:pt>
                <c:pt idx="108">
                  <c:v>23.068629036605749</c:v>
                </c:pt>
                <c:pt idx="109">
                  <c:v>5.3935007097424341</c:v>
                </c:pt>
                <c:pt idx="110">
                  <c:v>0</c:v>
                </c:pt>
                <c:pt idx="111">
                  <c:v>0</c:v>
                </c:pt>
                <c:pt idx="112">
                  <c:v>5.3958276473799121</c:v>
                </c:pt>
                <c:pt idx="113">
                  <c:v>6.7164447319711762</c:v>
                </c:pt>
                <c:pt idx="114">
                  <c:v>0.17410041761217368</c:v>
                </c:pt>
                <c:pt idx="115">
                  <c:v>2.1853213820577642</c:v>
                </c:pt>
                <c:pt idx="116">
                  <c:v>9.1966349858720786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17.074330945381551</c:v>
                </c:pt>
                <c:pt idx="121">
                  <c:v>11.354350586798379</c:v>
                </c:pt>
                <c:pt idx="122">
                  <c:v>0</c:v>
                </c:pt>
                <c:pt idx="123">
                  <c:v>3.2697013533062043</c:v>
                </c:pt>
                <c:pt idx="124">
                  <c:v>3.5126075981947782</c:v>
                </c:pt>
                <c:pt idx="125">
                  <c:v>7.638034705868904</c:v>
                </c:pt>
                <c:pt idx="126">
                  <c:v>4.2236225101821168</c:v>
                </c:pt>
                <c:pt idx="127">
                  <c:v>2.6184609629756128</c:v>
                </c:pt>
                <c:pt idx="128">
                  <c:v>33.802028633021948</c:v>
                </c:pt>
                <c:pt idx="129">
                  <c:v>5.7090535890366851</c:v>
                </c:pt>
                <c:pt idx="130">
                  <c:v>8.1911449815379935</c:v>
                </c:pt>
                <c:pt idx="131">
                  <c:v>15.183956078047956</c:v>
                </c:pt>
                <c:pt idx="132">
                  <c:v>33.542672182640004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3.3684456148538287</c:v>
                </c:pt>
                <c:pt idx="137">
                  <c:v>0</c:v>
                </c:pt>
                <c:pt idx="138">
                  <c:v>15.296022952831208</c:v>
                </c:pt>
                <c:pt idx="139">
                  <c:v>0</c:v>
                </c:pt>
                <c:pt idx="140">
                  <c:v>18.31107115335217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5.1109956612701666</c:v>
                </c:pt>
                <c:pt idx="145">
                  <c:v>0</c:v>
                </c:pt>
                <c:pt idx="146">
                  <c:v>0</c:v>
                </c:pt>
                <c:pt idx="147">
                  <c:v>2.8568115482951333</c:v>
                </c:pt>
                <c:pt idx="148">
                  <c:v>0</c:v>
                </c:pt>
                <c:pt idx="1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E0-483D-B6B9-C9A2B361C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474968"/>
        <c:axId val="492475360"/>
      </c:scatterChart>
      <c:valAx>
        <c:axId val="492474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(ppt)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475360"/>
        <c:crosses val="autoZero"/>
        <c:crossBetween val="midCat"/>
      </c:valAx>
      <c:valAx>
        <c:axId val="492475360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47496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3.6137070638564708E-2"/>
                  <c:y val="-0.52084669872553668"/>
                </c:manualLayout>
              </c:layout>
              <c:numFmt formatCode="General" sourceLinked="0"/>
            </c:trendlineLbl>
          </c:trendline>
          <c:xVal>
            <c:numRef>
              <c:f>'2011 SST'!$AH$2:$AH$45</c:f>
              <c:numCache>
                <c:formatCode>0</c:formatCode>
                <c:ptCount val="44"/>
                <c:pt idx="0">
                  <c:v>31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37</c:v>
                </c:pt>
                <c:pt idx="5">
                  <c:v>37</c:v>
                </c:pt>
                <c:pt idx="6">
                  <c:v>41</c:v>
                </c:pt>
                <c:pt idx="7">
                  <c:v>41</c:v>
                </c:pt>
                <c:pt idx="8">
                  <c:v>45</c:v>
                </c:pt>
                <c:pt idx="9">
                  <c:v>43</c:v>
                </c:pt>
                <c:pt idx="10">
                  <c:v>45</c:v>
                </c:pt>
                <c:pt idx="11">
                  <c:v>49</c:v>
                </c:pt>
                <c:pt idx="12">
                  <c:v>46</c:v>
                </c:pt>
                <c:pt idx="13">
                  <c:v>45</c:v>
                </c:pt>
                <c:pt idx="14">
                  <c:v>44</c:v>
                </c:pt>
                <c:pt idx="15">
                  <c:v>46</c:v>
                </c:pt>
                <c:pt idx="16">
                  <c:v>46</c:v>
                </c:pt>
                <c:pt idx="17">
                  <c:v>41</c:v>
                </c:pt>
                <c:pt idx="18">
                  <c:v>45</c:v>
                </c:pt>
                <c:pt idx="19">
                  <c:v>42</c:v>
                </c:pt>
                <c:pt idx="20">
                  <c:v>50</c:v>
                </c:pt>
                <c:pt idx="21">
                  <c:v>52</c:v>
                </c:pt>
                <c:pt idx="22">
                  <c:v>33</c:v>
                </c:pt>
                <c:pt idx="23">
                  <c:v>38</c:v>
                </c:pt>
                <c:pt idx="24">
                  <c:v>43</c:v>
                </c:pt>
                <c:pt idx="25">
                  <c:v>43</c:v>
                </c:pt>
                <c:pt idx="26">
                  <c:v>45</c:v>
                </c:pt>
                <c:pt idx="27">
                  <c:v>44</c:v>
                </c:pt>
                <c:pt idx="28">
                  <c:v>48</c:v>
                </c:pt>
                <c:pt idx="29">
                  <c:v>46</c:v>
                </c:pt>
                <c:pt idx="30">
                  <c:v>46</c:v>
                </c:pt>
                <c:pt idx="31">
                  <c:v>40</c:v>
                </c:pt>
                <c:pt idx="32">
                  <c:v>47</c:v>
                </c:pt>
                <c:pt idx="33">
                  <c:v>50</c:v>
                </c:pt>
                <c:pt idx="34">
                  <c:v>45</c:v>
                </c:pt>
                <c:pt idx="35">
                  <c:v>47</c:v>
                </c:pt>
                <c:pt idx="36">
                  <c:v>53</c:v>
                </c:pt>
                <c:pt idx="37">
                  <c:v>51</c:v>
                </c:pt>
                <c:pt idx="38">
                  <c:v>29</c:v>
                </c:pt>
                <c:pt idx="39">
                  <c:v>41</c:v>
                </c:pt>
                <c:pt idx="40">
                  <c:v>48</c:v>
                </c:pt>
                <c:pt idx="41">
                  <c:v>50</c:v>
                </c:pt>
                <c:pt idx="42">
                  <c:v>47</c:v>
                </c:pt>
                <c:pt idx="43">
                  <c:v>55</c:v>
                </c:pt>
              </c:numCache>
            </c:numRef>
          </c:xVal>
          <c:yVal>
            <c:numRef>
              <c:f>'2011 SST'!$AY$2:$AY$45</c:f>
              <c:numCache>
                <c:formatCode>0.00</c:formatCode>
                <c:ptCount val="44"/>
                <c:pt idx="0">
                  <c:v>23.052917626372349</c:v>
                </c:pt>
                <c:pt idx="1">
                  <c:v>12.414546002108116</c:v>
                </c:pt>
                <c:pt idx="2">
                  <c:v>13.01068750809214</c:v>
                </c:pt>
                <c:pt idx="3">
                  <c:v>6.6191680073546308</c:v>
                </c:pt>
                <c:pt idx="4">
                  <c:v>0.76040011815140951</c:v>
                </c:pt>
                <c:pt idx="5">
                  <c:v>11.413100436681223</c:v>
                </c:pt>
                <c:pt idx="6">
                  <c:v>0.66843941352979919</c:v>
                </c:pt>
                <c:pt idx="7">
                  <c:v>19.453845688025247</c:v>
                </c:pt>
                <c:pt idx="8">
                  <c:v>24.968482213005426</c:v>
                </c:pt>
                <c:pt idx="9">
                  <c:v>2.6453366792137181</c:v>
                </c:pt>
                <c:pt idx="10">
                  <c:v>5.6212060124587593</c:v>
                </c:pt>
                <c:pt idx="11">
                  <c:v>0</c:v>
                </c:pt>
                <c:pt idx="12">
                  <c:v>3.0519471574394226</c:v>
                </c:pt>
                <c:pt idx="13">
                  <c:v>36.937011272468773</c:v>
                </c:pt>
                <c:pt idx="14">
                  <c:v>3.4508001578672642</c:v>
                </c:pt>
                <c:pt idx="15">
                  <c:v>31.633876020505031</c:v>
                </c:pt>
                <c:pt idx="16">
                  <c:v>26.714615977395322</c:v>
                </c:pt>
                <c:pt idx="17">
                  <c:v>21.759006550218341</c:v>
                </c:pt>
                <c:pt idx="18">
                  <c:v>0.24198777935353941</c:v>
                </c:pt>
                <c:pt idx="19">
                  <c:v>15.618116474088959</c:v>
                </c:pt>
                <c:pt idx="20">
                  <c:v>36.752714766008424</c:v>
                </c:pt>
                <c:pt idx="21">
                  <c:v>18.35074530613749</c:v>
                </c:pt>
                <c:pt idx="22">
                  <c:v>16.1311932441028</c:v>
                </c:pt>
                <c:pt idx="23">
                  <c:v>1.0813299802152541</c:v>
                </c:pt>
                <c:pt idx="24">
                  <c:v>0</c:v>
                </c:pt>
                <c:pt idx="25">
                  <c:v>3.481668404057868</c:v>
                </c:pt>
                <c:pt idx="26">
                  <c:v>18.634542215328242</c:v>
                </c:pt>
                <c:pt idx="27">
                  <c:v>51.604928976559748</c:v>
                </c:pt>
                <c:pt idx="28">
                  <c:v>19.886648703892966</c:v>
                </c:pt>
                <c:pt idx="29">
                  <c:v>37.256356067068126</c:v>
                </c:pt>
                <c:pt idx="30">
                  <c:v>28.548985159595585</c:v>
                </c:pt>
                <c:pt idx="31">
                  <c:v>43.825214087222818</c:v>
                </c:pt>
                <c:pt idx="32">
                  <c:v>4.8752840587063657</c:v>
                </c:pt>
                <c:pt idx="33">
                  <c:v>34.639781141584827</c:v>
                </c:pt>
                <c:pt idx="34">
                  <c:v>0.48972005393569773</c:v>
                </c:pt>
                <c:pt idx="35">
                  <c:v>25.080599564521755</c:v>
                </c:pt>
                <c:pt idx="36">
                  <c:v>2.0976294447910169</c:v>
                </c:pt>
                <c:pt idx="37">
                  <c:v>10.786660220797438</c:v>
                </c:pt>
                <c:pt idx="38">
                  <c:v>28.250754484327846</c:v>
                </c:pt>
                <c:pt idx="39">
                  <c:v>7.7046558828956266</c:v>
                </c:pt>
                <c:pt idx="40">
                  <c:v>0.71670348181225862</c:v>
                </c:pt>
                <c:pt idx="41">
                  <c:v>8.069610768088608E-3</c:v>
                </c:pt>
                <c:pt idx="42">
                  <c:v>1.3854231648991475</c:v>
                </c:pt>
                <c:pt idx="43">
                  <c:v>8.331226111397477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9-484B-AFB0-74F9AEA44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475752"/>
        <c:axId val="492476536"/>
      </c:scatterChart>
      <c:valAx>
        <c:axId val="492475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nearest to stocking date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2476536"/>
        <c:crosses val="autoZero"/>
        <c:crossBetween val="midCat"/>
      </c:valAx>
      <c:valAx>
        <c:axId val="492476536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47575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3.6137070638564722E-2"/>
                  <c:y val="-0.52084669872553668"/>
                </c:manualLayout>
              </c:layout>
              <c:numFmt formatCode="0.000000" sourceLinked="0"/>
            </c:trendlineLbl>
          </c:trendline>
          <c:xVal>
            <c:numRef>
              <c:f>'2011 SST'!$V$2:$V$45</c:f>
              <c:numCache>
                <c:formatCode>#,##0</c:formatCode>
                <c:ptCount val="44"/>
                <c:pt idx="0">
                  <c:v>1360355.4008324468</c:v>
                </c:pt>
                <c:pt idx="1">
                  <c:v>1312822.1838316456</c:v>
                </c:pt>
                <c:pt idx="2">
                  <c:v>1679507.0006949676</c:v>
                </c:pt>
                <c:pt idx="3">
                  <c:v>688099.90324969019</c:v>
                </c:pt>
                <c:pt idx="4">
                  <c:v>1238127.1285446729</c:v>
                </c:pt>
                <c:pt idx="5">
                  <c:v>1131743.2619238326</c:v>
                </c:pt>
                <c:pt idx="6">
                  <c:v>1215492.2633061961</c:v>
                </c:pt>
                <c:pt idx="7">
                  <c:v>1469002.7539771346</c:v>
                </c:pt>
                <c:pt idx="8">
                  <c:v>540973.27919959195</c:v>
                </c:pt>
                <c:pt idx="9">
                  <c:v>47266.343043840759</c:v>
                </c:pt>
                <c:pt idx="10">
                  <c:v>1740621.1368388545</c:v>
                </c:pt>
                <c:pt idx="11">
                  <c:v>1398053.8183082328</c:v>
                </c:pt>
                <c:pt idx="12">
                  <c:v>1435050.4561194195</c:v>
                </c:pt>
                <c:pt idx="13">
                  <c:v>778639.36420359684</c:v>
                </c:pt>
                <c:pt idx="14">
                  <c:v>776375.87767974916</c:v>
                </c:pt>
                <c:pt idx="15">
                  <c:v>832963.04077594075</c:v>
                </c:pt>
                <c:pt idx="16">
                  <c:v>731106.14720279584</c:v>
                </c:pt>
                <c:pt idx="17">
                  <c:v>579452.55010500224</c:v>
                </c:pt>
                <c:pt idx="18">
                  <c:v>937414.54226397653</c:v>
                </c:pt>
                <c:pt idx="19">
                  <c:v>511547.95438957232</c:v>
                </c:pt>
                <c:pt idx="20">
                  <c:v>255773.97719478616</c:v>
                </c:pt>
                <c:pt idx="21">
                  <c:v>536446.3061518966</c:v>
                </c:pt>
                <c:pt idx="22">
                  <c:v>1095532.419652584</c:v>
                </c:pt>
                <c:pt idx="23">
                  <c:v>976694.43504026753</c:v>
                </c:pt>
                <c:pt idx="24">
                  <c:v>1513160.5096334205</c:v>
                </c:pt>
                <c:pt idx="25">
                  <c:v>777512.56305198697</c:v>
                </c:pt>
                <c:pt idx="26">
                  <c:v>879364.51451481786</c:v>
                </c:pt>
                <c:pt idx="27">
                  <c:v>196923.32757474686</c:v>
                </c:pt>
                <c:pt idx="28">
                  <c:v>797878.99965630192</c:v>
                </c:pt>
                <c:pt idx="29">
                  <c:v>776375.87767974916</c:v>
                </c:pt>
                <c:pt idx="30">
                  <c:v>585111.26641462138</c:v>
                </c:pt>
                <c:pt idx="31">
                  <c:v>435721.15584067552</c:v>
                </c:pt>
                <c:pt idx="32">
                  <c:v>915580.29889638047</c:v>
                </c:pt>
                <c:pt idx="33">
                  <c:v>572662.09053345921</c:v>
                </c:pt>
                <c:pt idx="34">
                  <c:v>1598021.4858364516</c:v>
                </c:pt>
                <c:pt idx="35">
                  <c:v>821645.60815670236</c:v>
                </c:pt>
                <c:pt idx="36">
                  <c:v>443643.35867414234</c:v>
                </c:pt>
                <c:pt idx="37">
                  <c:v>623590.53732003178</c:v>
                </c:pt>
                <c:pt idx="38">
                  <c:v>725447.4308931767</c:v>
                </c:pt>
                <c:pt idx="39">
                  <c:v>1004422.1449574013</c:v>
                </c:pt>
                <c:pt idx="40">
                  <c:v>621984.35146795644</c:v>
                </c:pt>
                <c:pt idx="41">
                  <c:v>535880.43452093471</c:v>
                </c:pt>
                <c:pt idx="42">
                  <c:v>570398.60400961165</c:v>
                </c:pt>
                <c:pt idx="43">
                  <c:v>508152.7246038008</c:v>
                </c:pt>
              </c:numCache>
            </c:numRef>
          </c:xVal>
          <c:yVal>
            <c:numRef>
              <c:f>'2011 SST'!$AY$2:$AY$45</c:f>
              <c:numCache>
                <c:formatCode>0.00</c:formatCode>
                <c:ptCount val="44"/>
                <c:pt idx="0">
                  <c:v>23.052917626372349</c:v>
                </c:pt>
                <c:pt idx="1">
                  <c:v>12.414546002108116</c:v>
                </c:pt>
                <c:pt idx="2">
                  <c:v>13.01068750809214</c:v>
                </c:pt>
                <c:pt idx="3">
                  <c:v>6.6191680073546308</c:v>
                </c:pt>
                <c:pt idx="4">
                  <c:v>0.76040011815140951</c:v>
                </c:pt>
                <c:pt idx="5">
                  <c:v>11.413100436681223</c:v>
                </c:pt>
                <c:pt idx="6">
                  <c:v>0.66843941352979919</c:v>
                </c:pt>
                <c:pt idx="7">
                  <c:v>19.453845688025247</c:v>
                </c:pt>
                <c:pt idx="8">
                  <c:v>24.968482213005426</c:v>
                </c:pt>
                <c:pt idx="9">
                  <c:v>2.6453366792137181</c:v>
                </c:pt>
                <c:pt idx="10">
                  <c:v>5.6212060124587593</c:v>
                </c:pt>
                <c:pt idx="11">
                  <c:v>0</c:v>
                </c:pt>
                <c:pt idx="12">
                  <c:v>3.0519471574394226</c:v>
                </c:pt>
                <c:pt idx="13">
                  <c:v>36.937011272468773</c:v>
                </c:pt>
                <c:pt idx="14">
                  <c:v>3.4508001578672642</c:v>
                </c:pt>
                <c:pt idx="15">
                  <c:v>31.633876020505031</c:v>
                </c:pt>
                <c:pt idx="16">
                  <c:v>26.714615977395322</c:v>
                </c:pt>
                <c:pt idx="17">
                  <c:v>21.759006550218341</c:v>
                </c:pt>
                <c:pt idx="18">
                  <c:v>0.24198777935353941</c:v>
                </c:pt>
                <c:pt idx="19">
                  <c:v>15.618116474088959</c:v>
                </c:pt>
                <c:pt idx="20">
                  <c:v>36.752714766008424</c:v>
                </c:pt>
                <c:pt idx="21">
                  <c:v>18.35074530613749</c:v>
                </c:pt>
                <c:pt idx="22">
                  <c:v>16.1311932441028</c:v>
                </c:pt>
                <c:pt idx="23">
                  <c:v>1.0813299802152541</c:v>
                </c:pt>
                <c:pt idx="24">
                  <c:v>0</c:v>
                </c:pt>
                <c:pt idx="25">
                  <c:v>3.481668404057868</c:v>
                </c:pt>
                <c:pt idx="26">
                  <c:v>18.634542215328242</c:v>
                </c:pt>
                <c:pt idx="27">
                  <c:v>51.604928976559748</c:v>
                </c:pt>
                <c:pt idx="28">
                  <c:v>19.886648703892966</c:v>
                </c:pt>
                <c:pt idx="29">
                  <c:v>37.256356067068126</c:v>
                </c:pt>
                <c:pt idx="30">
                  <c:v>28.548985159595585</c:v>
                </c:pt>
                <c:pt idx="31">
                  <c:v>43.825214087222818</c:v>
                </c:pt>
                <c:pt idx="32">
                  <c:v>4.8752840587063657</c:v>
                </c:pt>
                <c:pt idx="33">
                  <c:v>34.639781141584827</c:v>
                </c:pt>
                <c:pt idx="34">
                  <c:v>0.48972005393569773</c:v>
                </c:pt>
                <c:pt idx="35">
                  <c:v>25.080599564521755</c:v>
                </c:pt>
                <c:pt idx="36">
                  <c:v>2.0976294447910169</c:v>
                </c:pt>
                <c:pt idx="37">
                  <c:v>10.786660220797438</c:v>
                </c:pt>
                <c:pt idx="38">
                  <c:v>28.250754484327846</c:v>
                </c:pt>
                <c:pt idx="39">
                  <c:v>7.7046558828956266</c:v>
                </c:pt>
                <c:pt idx="40">
                  <c:v>0.71670348181225862</c:v>
                </c:pt>
                <c:pt idx="41">
                  <c:v>8.069610768088608E-3</c:v>
                </c:pt>
                <c:pt idx="42">
                  <c:v>1.3854231648991475</c:v>
                </c:pt>
                <c:pt idx="43">
                  <c:v>8.331226111397477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F0-4225-9842-702F005E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477320"/>
        <c:axId val="492477712"/>
      </c:scatterChart>
      <c:valAx>
        <c:axId val="49247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stocked/hectare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2477712"/>
        <c:crosses val="autoZero"/>
        <c:crossBetween val="midCat"/>
      </c:valAx>
      <c:valAx>
        <c:axId val="492477712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247732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3.6975804733313293E-2"/>
                  <c:y val="-0.54444177387593651"/>
                </c:manualLayout>
              </c:layout>
              <c:numFmt formatCode="0.000000" sourceLinked="0"/>
            </c:trendlineLbl>
          </c:trendline>
          <c:xVal>
            <c:numRef>
              <c:f>'2011 SST'!$W$2:$W$45</c:f>
              <c:numCache>
                <c:formatCode>#,##0</c:formatCode>
                <c:ptCount val="44"/>
                <c:pt idx="0">
                  <c:v>550516</c:v>
                </c:pt>
                <c:pt idx="1">
                  <c:v>531280</c:v>
                </c:pt>
                <c:pt idx="2">
                  <c:v>679672</c:v>
                </c:pt>
                <c:pt idx="3">
                  <c:v>278464</c:v>
                </c:pt>
                <c:pt idx="4">
                  <c:v>501052</c:v>
                </c:pt>
                <c:pt idx="5">
                  <c:v>458000</c:v>
                </c:pt>
                <c:pt idx="6">
                  <c:v>491892</c:v>
                </c:pt>
                <c:pt idx="7">
                  <c:v>594484</c:v>
                </c:pt>
                <c:pt idx="8">
                  <c:v>218924</c:v>
                </c:pt>
                <c:pt idx="9">
                  <c:v>19128</c:v>
                </c:pt>
                <c:pt idx="10">
                  <c:v>704404</c:v>
                </c:pt>
                <c:pt idx="11">
                  <c:v>565772</c:v>
                </c:pt>
                <c:pt idx="12">
                  <c:v>580744</c:v>
                </c:pt>
                <c:pt idx="13">
                  <c:v>315104</c:v>
                </c:pt>
                <c:pt idx="14">
                  <c:v>314188</c:v>
                </c:pt>
                <c:pt idx="15">
                  <c:v>337088</c:v>
                </c:pt>
                <c:pt idx="16">
                  <c:v>295868</c:v>
                </c:pt>
                <c:pt idx="17">
                  <c:v>234496</c:v>
                </c:pt>
                <c:pt idx="18">
                  <c:v>379358</c:v>
                </c:pt>
                <c:pt idx="19">
                  <c:v>207016</c:v>
                </c:pt>
                <c:pt idx="20">
                  <c:v>103508</c:v>
                </c:pt>
                <c:pt idx="21">
                  <c:v>217092</c:v>
                </c:pt>
                <c:pt idx="22">
                  <c:v>443346</c:v>
                </c:pt>
                <c:pt idx="23">
                  <c:v>395254</c:v>
                </c:pt>
                <c:pt idx="24">
                  <c:v>612354</c:v>
                </c:pt>
                <c:pt idx="25">
                  <c:v>314648</c:v>
                </c:pt>
                <c:pt idx="26">
                  <c:v>355866</c:v>
                </c:pt>
                <c:pt idx="27">
                  <c:v>79692</c:v>
                </c:pt>
                <c:pt idx="28">
                  <c:v>322890</c:v>
                </c:pt>
                <c:pt idx="29">
                  <c:v>314188</c:v>
                </c:pt>
                <c:pt idx="30">
                  <c:v>236786</c:v>
                </c:pt>
                <c:pt idx="31">
                  <c:v>176330</c:v>
                </c:pt>
                <c:pt idx="32">
                  <c:v>370522</c:v>
                </c:pt>
                <c:pt idx="33">
                  <c:v>231748</c:v>
                </c:pt>
                <c:pt idx="34">
                  <c:v>646696</c:v>
                </c:pt>
                <c:pt idx="35">
                  <c:v>332508</c:v>
                </c:pt>
                <c:pt idx="36">
                  <c:v>179536</c:v>
                </c:pt>
                <c:pt idx="37">
                  <c:v>252358</c:v>
                </c:pt>
                <c:pt idx="38">
                  <c:v>293578</c:v>
                </c:pt>
                <c:pt idx="39">
                  <c:v>406475</c:v>
                </c:pt>
                <c:pt idx="40">
                  <c:v>251708</c:v>
                </c:pt>
                <c:pt idx="41">
                  <c:v>216863</c:v>
                </c:pt>
                <c:pt idx="42">
                  <c:v>230832</c:v>
                </c:pt>
                <c:pt idx="43">
                  <c:v>205642</c:v>
                </c:pt>
              </c:numCache>
            </c:numRef>
          </c:xVal>
          <c:yVal>
            <c:numRef>
              <c:f>'2011 SST'!$AY$2:$AY$45</c:f>
              <c:numCache>
                <c:formatCode>0.00</c:formatCode>
                <c:ptCount val="44"/>
                <c:pt idx="0">
                  <c:v>23.052917626372349</c:v>
                </c:pt>
                <c:pt idx="1">
                  <c:v>12.414546002108116</c:v>
                </c:pt>
                <c:pt idx="2">
                  <c:v>13.01068750809214</c:v>
                </c:pt>
                <c:pt idx="3">
                  <c:v>6.6191680073546308</c:v>
                </c:pt>
                <c:pt idx="4">
                  <c:v>0.76040011815140951</c:v>
                </c:pt>
                <c:pt idx="5">
                  <c:v>11.413100436681223</c:v>
                </c:pt>
                <c:pt idx="6">
                  <c:v>0.66843941352979919</c:v>
                </c:pt>
                <c:pt idx="7">
                  <c:v>19.453845688025247</c:v>
                </c:pt>
                <c:pt idx="8">
                  <c:v>24.968482213005426</c:v>
                </c:pt>
                <c:pt idx="9">
                  <c:v>2.6453366792137181</c:v>
                </c:pt>
                <c:pt idx="10">
                  <c:v>5.6212060124587593</c:v>
                </c:pt>
                <c:pt idx="11">
                  <c:v>0</c:v>
                </c:pt>
                <c:pt idx="12">
                  <c:v>3.0519471574394226</c:v>
                </c:pt>
                <c:pt idx="13">
                  <c:v>36.937011272468773</c:v>
                </c:pt>
                <c:pt idx="14">
                  <c:v>3.4508001578672642</c:v>
                </c:pt>
                <c:pt idx="15">
                  <c:v>31.633876020505031</c:v>
                </c:pt>
                <c:pt idx="16">
                  <c:v>26.714615977395322</c:v>
                </c:pt>
                <c:pt idx="17">
                  <c:v>21.759006550218341</c:v>
                </c:pt>
                <c:pt idx="18">
                  <c:v>0.24198777935353941</c:v>
                </c:pt>
                <c:pt idx="19">
                  <c:v>15.618116474088959</c:v>
                </c:pt>
                <c:pt idx="20">
                  <c:v>36.752714766008424</c:v>
                </c:pt>
                <c:pt idx="21">
                  <c:v>18.35074530613749</c:v>
                </c:pt>
                <c:pt idx="22">
                  <c:v>16.1311932441028</c:v>
                </c:pt>
                <c:pt idx="23">
                  <c:v>1.0813299802152541</c:v>
                </c:pt>
                <c:pt idx="24">
                  <c:v>0</c:v>
                </c:pt>
                <c:pt idx="25">
                  <c:v>3.481668404057868</c:v>
                </c:pt>
                <c:pt idx="26">
                  <c:v>18.634542215328242</c:v>
                </c:pt>
                <c:pt idx="27">
                  <c:v>51.604928976559748</c:v>
                </c:pt>
                <c:pt idx="28">
                  <c:v>19.886648703892966</c:v>
                </c:pt>
                <c:pt idx="29">
                  <c:v>37.256356067068126</c:v>
                </c:pt>
                <c:pt idx="30">
                  <c:v>28.548985159595585</c:v>
                </c:pt>
                <c:pt idx="31">
                  <c:v>43.825214087222818</c:v>
                </c:pt>
                <c:pt idx="32">
                  <c:v>4.8752840587063657</c:v>
                </c:pt>
                <c:pt idx="33">
                  <c:v>34.639781141584827</c:v>
                </c:pt>
                <c:pt idx="34">
                  <c:v>0.48972005393569773</c:v>
                </c:pt>
                <c:pt idx="35">
                  <c:v>25.080599564521755</c:v>
                </c:pt>
                <c:pt idx="36">
                  <c:v>2.0976294447910169</c:v>
                </c:pt>
                <c:pt idx="37">
                  <c:v>10.786660220797438</c:v>
                </c:pt>
                <c:pt idx="38">
                  <c:v>28.250754484327846</c:v>
                </c:pt>
                <c:pt idx="39">
                  <c:v>7.7046558828956266</c:v>
                </c:pt>
                <c:pt idx="40">
                  <c:v>0.71670348181225862</c:v>
                </c:pt>
                <c:pt idx="41">
                  <c:v>8.069610768088608E-3</c:v>
                </c:pt>
                <c:pt idx="42">
                  <c:v>1.3854231648991475</c:v>
                </c:pt>
                <c:pt idx="43">
                  <c:v>8.331226111397477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AC-43FB-BFB1-CB42B494E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56088"/>
        <c:axId val="489956480"/>
      </c:scatterChart>
      <c:valAx>
        <c:axId val="489956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stocked/acre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89956480"/>
        <c:crosses val="autoZero"/>
        <c:crossBetween val="midCat"/>
        <c:majorUnit val="200000"/>
      </c:valAx>
      <c:valAx>
        <c:axId val="489956480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995608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.5 acre ponds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965378003043745"/>
                  <c:y val="-0.68610425768304928"/>
                </c:manualLayout>
              </c:layout>
              <c:numFmt formatCode="General" sourceLinked="0"/>
            </c:trendlineLbl>
          </c:trendline>
          <c:xVal>
            <c:numRef>
              <c:f>'2011 SST'!$W$2:$W$23</c:f>
              <c:numCache>
                <c:formatCode>#,##0</c:formatCode>
                <c:ptCount val="22"/>
                <c:pt idx="0">
                  <c:v>550516</c:v>
                </c:pt>
                <c:pt idx="1">
                  <c:v>531280</c:v>
                </c:pt>
                <c:pt idx="2">
                  <c:v>679672</c:v>
                </c:pt>
                <c:pt idx="3">
                  <c:v>278464</c:v>
                </c:pt>
                <c:pt idx="4">
                  <c:v>501052</c:v>
                </c:pt>
                <c:pt idx="5">
                  <c:v>458000</c:v>
                </c:pt>
                <c:pt idx="6">
                  <c:v>491892</c:v>
                </c:pt>
                <c:pt idx="7">
                  <c:v>594484</c:v>
                </c:pt>
                <c:pt idx="8">
                  <c:v>218924</c:v>
                </c:pt>
                <c:pt idx="9">
                  <c:v>19128</c:v>
                </c:pt>
                <c:pt idx="10">
                  <c:v>704404</c:v>
                </c:pt>
                <c:pt idx="11">
                  <c:v>565772</c:v>
                </c:pt>
                <c:pt idx="12">
                  <c:v>580744</c:v>
                </c:pt>
                <c:pt idx="13">
                  <c:v>315104</c:v>
                </c:pt>
                <c:pt idx="14">
                  <c:v>314188</c:v>
                </c:pt>
                <c:pt idx="15">
                  <c:v>337088</c:v>
                </c:pt>
                <c:pt idx="16">
                  <c:v>295868</c:v>
                </c:pt>
                <c:pt idx="17">
                  <c:v>234496</c:v>
                </c:pt>
                <c:pt idx="18">
                  <c:v>379358</c:v>
                </c:pt>
                <c:pt idx="19">
                  <c:v>207016</c:v>
                </c:pt>
                <c:pt idx="20">
                  <c:v>103508</c:v>
                </c:pt>
                <c:pt idx="21">
                  <c:v>217092</c:v>
                </c:pt>
              </c:numCache>
            </c:numRef>
          </c:xVal>
          <c:yVal>
            <c:numRef>
              <c:f>'2011 SST'!$AY$2:$AY$23</c:f>
              <c:numCache>
                <c:formatCode>0.00</c:formatCode>
                <c:ptCount val="22"/>
                <c:pt idx="0">
                  <c:v>23.052917626372349</c:v>
                </c:pt>
                <c:pt idx="1">
                  <c:v>12.414546002108116</c:v>
                </c:pt>
                <c:pt idx="2">
                  <c:v>13.01068750809214</c:v>
                </c:pt>
                <c:pt idx="3">
                  <c:v>6.6191680073546308</c:v>
                </c:pt>
                <c:pt idx="4">
                  <c:v>0.76040011815140951</c:v>
                </c:pt>
                <c:pt idx="5">
                  <c:v>11.413100436681223</c:v>
                </c:pt>
                <c:pt idx="6">
                  <c:v>0.66843941352979919</c:v>
                </c:pt>
                <c:pt idx="7">
                  <c:v>19.453845688025247</c:v>
                </c:pt>
                <c:pt idx="8">
                  <c:v>24.968482213005426</c:v>
                </c:pt>
                <c:pt idx="9">
                  <c:v>2.6453366792137181</c:v>
                </c:pt>
                <c:pt idx="10">
                  <c:v>5.6212060124587593</c:v>
                </c:pt>
                <c:pt idx="11">
                  <c:v>0</c:v>
                </c:pt>
                <c:pt idx="12">
                  <c:v>3.0519471574394226</c:v>
                </c:pt>
                <c:pt idx="13">
                  <c:v>36.937011272468773</c:v>
                </c:pt>
                <c:pt idx="14">
                  <c:v>3.4508001578672642</c:v>
                </c:pt>
                <c:pt idx="15">
                  <c:v>31.633876020505031</c:v>
                </c:pt>
                <c:pt idx="16">
                  <c:v>26.714615977395322</c:v>
                </c:pt>
                <c:pt idx="17">
                  <c:v>21.759006550218341</c:v>
                </c:pt>
                <c:pt idx="18">
                  <c:v>0.24198777935353941</c:v>
                </c:pt>
                <c:pt idx="19">
                  <c:v>15.618116474088959</c:v>
                </c:pt>
                <c:pt idx="20">
                  <c:v>36.752714766008424</c:v>
                </c:pt>
                <c:pt idx="21">
                  <c:v>18.35074530613749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F-4A61-9AA8-5CBF7D5DF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57264"/>
        <c:axId val="489957656"/>
      </c:scatterChart>
      <c:valAx>
        <c:axId val="48995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stocked/acre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489957656"/>
        <c:crosses val="autoZero"/>
        <c:crossBetween val="midCat"/>
        <c:majorUnit val="200000"/>
      </c:valAx>
      <c:valAx>
        <c:axId val="489957656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8995726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 acre ponds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957472297196836"/>
                  <c:y val="-0.66332150942583956"/>
                </c:manualLayout>
              </c:layout>
              <c:numFmt formatCode="0.000000" sourceLinked="0"/>
            </c:trendlineLbl>
          </c:trendline>
          <c:xVal>
            <c:numRef>
              <c:f>'2011 SST'!$W$24:$W$39</c:f>
              <c:numCache>
                <c:formatCode>#,##0</c:formatCode>
                <c:ptCount val="16"/>
                <c:pt idx="0">
                  <c:v>443346</c:v>
                </c:pt>
                <c:pt idx="1">
                  <c:v>395254</c:v>
                </c:pt>
                <c:pt idx="2">
                  <c:v>612354</c:v>
                </c:pt>
                <c:pt idx="3">
                  <c:v>314648</c:v>
                </c:pt>
                <c:pt idx="4">
                  <c:v>355866</c:v>
                </c:pt>
                <c:pt idx="5">
                  <c:v>79692</c:v>
                </c:pt>
                <c:pt idx="6">
                  <c:v>322890</c:v>
                </c:pt>
                <c:pt idx="7">
                  <c:v>314188</c:v>
                </c:pt>
                <c:pt idx="8">
                  <c:v>236786</c:v>
                </c:pt>
                <c:pt idx="9">
                  <c:v>176330</c:v>
                </c:pt>
                <c:pt idx="10">
                  <c:v>370522</c:v>
                </c:pt>
                <c:pt idx="11">
                  <c:v>231748</c:v>
                </c:pt>
                <c:pt idx="12">
                  <c:v>646696</c:v>
                </c:pt>
                <c:pt idx="13">
                  <c:v>332508</c:v>
                </c:pt>
                <c:pt idx="14">
                  <c:v>179536</c:v>
                </c:pt>
                <c:pt idx="15">
                  <c:v>252358</c:v>
                </c:pt>
              </c:numCache>
            </c:numRef>
          </c:xVal>
          <c:yVal>
            <c:numRef>
              <c:f>'2011 SST'!$AY$24:$AY$39</c:f>
              <c:numCache>
                <c:formatCode>0.00</c:formatCode>
                <c:ptCount val="16"/>
                <c:pt idx="0">
                  <c:v>16.1311932441028</c:v>
                </c:pt>
                <c:pt idx="1">
                  <c:v>1.0813299802152541</c:v>
                </c:pt>
                <c:pt idx="2">
                  <c:v>0</c:v>
                </c:pt>
                <c:pt idx="3">
                  <c:v>3.481668404057868</c:v>
                </c:pt>
                <c:pt idx="4">
                  <c:v>18.634542215328242</c:v>
                </c:pt>
                <c:pt idx="5">
                  <c:v>51.604928976559748</c:v>
                </c:pt>
                <c:pt idx="6">
                  <c:v>19.886648703892966</c:v>
                </c:pt>
                <c:pt idx="7">
                  <c:v>37.256356067068126</c:v>
                </c:pt>
                <c:pt idx="8">
                  <c:v>28.548985159595585</c:v>
                </c:pt>
                <c:pt idx="9">
                  <c:v>43.825214087222818</c:v>
                </c:pt>
                <c:pt idx="10">
                  <c:v>4.8752840587063657</c:v>
                </c:pt>
                <c:pt idx="11">
                  <c:v>34.639781141584827</c:v>
                </c:pt>
                <c:pt idx="12">
                  <c:v>0.48972005393569773</c:v>
                </c:pt>
                <c:pt idx="13">
                  <c:v>25.080599564521755</c:v>
                </c:pt>
                <c:pt idx="14">
                  <c:v>2.0976294447910169</c:v>
                </c:pt>
                <c:pt idx="15">
                  <c:v>10.786660220797438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8-4714-8245-7B0B5BC41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58440"/>
        <c:axId val="489958832"/>
      </c:scatterChart>
      <c:valAx>
        <c:axId val="489958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stocked/acre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489958832"/>
        <c:crosses val="autoZero"/>
        <c:crossBetween val="midCat"/>
        <c:majorUnit val="200000"/>
      </c:valAx>
      <c:valAx>
        <c:axId val="48995883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8995844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 acre ponds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957472297196836"/>
                  <c:y val="-0.66332150942583956"/>
                </c:manualLayout>
              </c:layout>
              <c:numFmt formatCode="General" sourceLinked="0"/>
            </c:trendlineLbl>
          </c:trendline>
          <c:xVal>
            <c:numRef>
              <c:f>'2011 SST'!$W$40:$W$45</c:f>
              <c:numCache>
                <c:formatCode>#,##0</c:formatCode>
                <c:ptCount val="6"/>
                <c:pt idx="0">
                  <c:v>293578</c:v>
                </c:pt>
                <c:pt idx="1">
                  <c:v>406475</c:v>
                </c:pt>
                <c:pt idx="2">
                  <c:v>251708</c:v>
                </c:pt>
                <c:pt idx="3">
                  <c:v>216863</c:v>
                </c:pt>
                <c:pt idx="4">
                  <c:v>230832</c:v>
                </c:pt>
                <c:pt idx="5">
                  <c:v>205642</c:v>
                </c:pt>
              </c:numCache>
            </c:numRef>
          </c:xVal>
          <c:yVal>
            <c:numRef>
              <c:f>'2011 SST'!$AY$40:$AY$45</c:f>
              <c:numCache>
                <c:formatCode>0.00</c:formatCode>
                <c:ptCount val="6"/>
                <c:pt idx="0">
                  <c:v>28.250754484327846</c:v>
                </c:pt>
                <c:pt idx="1">
                  <c:v>7.7046558828956266</c:v>
                </c:pt>
                <c:pt idx="2">
                  <c:v>0.71670348181225862</c:v>
                </c:pt>
                <c:pt idx="3">
                  <c:v>8.069610768088608E-3</c:v>
                </c:pt>
                <c:pt idx="4">
                  <c:v>1.3854231648991475</c:v>
                </c:pt>
                <c:pt idx="5">
                  <c:v>8.331226111397477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EF-46F6-8CE0-BECAA622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52112"/>
        <c:axId val="493552504"/>
      </c:scatterChart>
      <c:valAx>
        <c:axId val="49355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stocked/acre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493552504"/>
        <c:crosses val="autoZero"/>
        <c:crossBetween val="midCat"/>
        <c:majorUnit val="200000"/>
      </c:valAx>
      <c:valAx>
        <c:axId val="49355250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9355211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000391294752561"/>
                  <c:y val="-0.44299540682414701"/>
                </c:manualLayout>
              </c:layout>
              <c:numFmt formatCode="General" sourceLinked="0"/>
            </c:trendlineLbl>
          </c:trendline>
          <c:xVal>
            <c:numRef>
              <c:f>'SST scratch all data'!$AW$2:$AW$151</c:f>
              <c:numCache>
                <c:formatCode>#,##0</c:formatCode>
                <c:ptCount val="150"/>
                <c:pt idx="0">
                  <c:v>580</c:v>
                </c:pt>
                <c:pt idx="1">
                  <c:v>225</c:v>
                </c:pt>
                <c:pt idx="2">
                  <c:v>235</c:v>
                </c:pt>
                <c:pt idx="3">
                  <c:v>260</c:v>
                </c:pt>
                <c:pt idx="4">
                  <c:v>240</c:v>
                </c:pt>
                <c:pt idx="5">
                  <c:v>285</c:v>
                </c:pt>
                <c:pt idx="6">
                  <c:v>130</c:v>
                </c:pt>
                <c:pt idx="7">
                  <c:v>125</c:v>
                </c:pt>
                <c:pt idx="8">
                  <c:v>175</c:v>
                </c:pt>
                <c:pt idx="9">
                  <c:v>100</c:v>
                </c:pt>
                <c:pt idx="10">
                  <c:v>220</c:v>
                </c:pt>
                <c:pt idx="11">
                  <c:v>65</c:v>
                </c:pt>
                <c:pt idx="12">
                  <c:v>280</c:v>
                </c:pt>
                <c:pt idx="13">
                  <c:v>425</c:v>
                </c:pt>
                <c:pt idx="14">
                  <c:v>270</c:v>
                </c:pt>
                <c:pt idx="15">
                  <c:v>180</c:v>
                </c:pt>
                <c:pt idx="16">
                  <c:v>125</c:v>
                </c:pt>
                <c:pt idx="17">
                  <c:v>270</c:v>
                </c:pt>
                <c:pt idx="18">
                  <c:v>340</c:v>
                </c:pt>
                <c:pt idx="19">
                  <c:v>150</c:v>
                </c:pt>
                <c:pt idx="20">
                  <c:v>95</c:v>
                </c:pt>
                <c:pt idx="21">
                  <c:v>1595</c:v>
                </c:pt>
                <c:pt idx="22">
                  <c:v>290</c:v>
                </c:pt>
                <c:pt idx="23">
                  <c:v>120</c:v>
                </c:pt>
                <c:pt idx="24">
                  <c:v>70</c:v>
                </c:pt>
                <c:pt idx="25">
                  <c:v>305</c:v>
                </c:pt>
                <c:pt idx="26">
                  <c:v>305</c:v>
                </c:pt>
                <c:pt idx="27">
                  <c:v>406</c:v>
                </c:pt>
                <c:pt idx="28">
                  <c:v>3080</c:v>
                </c:pt>
                <c:pt idx="29">
                  <c:v>35</c:v>
                </c:pt>
                <c:pt idx="30">
                  <c:v>80</c:v>
                </c:pt>
                <c:pt idx="31">
                  <c:v>25</c:v>
                </c:pt>
                <c:pt idx="32">
                  <c:v>395</c:v>
                </c:pt>
                <c:pt idx="33">
                  <c:v>840</c:v>
                </c:pt>
                <c:pt idx="34">
                  <c:v>2800</c:v>
                </c:pt>
                <c:pt idx="35">
                  <c:v>115</c:v>
                </c:pt>
                <c:pt idx="37">
                  <c:v>245</c:v>
                </c:pt>
                <c:pt idx="38">
                  <c:v>55</c:v>
                </c:pt>
                <c:pt idx="39">
                  <c:v>145</c:v>
                </c:pt>
                <c:pt idx="40">
                  <c:v>3120</c:v>
                </c:pt>
                <c:pt idx="41">
                  <c:v>920</c:v>
                </c:pt>
                <c:pt idx="42">
                  <c:v>130</c:v>
                </c:pt>
                <c:pt idx="43">
                  <c:v>34</c:v>
                </c:pt>
                <c:pt idx="44">
                  <c:v>32.299999999999997</c:v>
                </c:pt>
                <c:pt idx="45">
                  <c:v>20.277777777777779</c:v>
                </c:pt>
                <c:pt idx="46">
                  <c:v>40.5</c:v>
                </c:pt>
                <c:pt idx="47">
                  <c:v>69.5</c:v>
                </c:pt>
                <c:pt idx="48">
                  <c:v>45.555555555555557</c:v>
                </c:pt>
                <c:pt idx="49">
                  <c:v>25</c:v>
                </c:pt>
                <c:pt idx="50">
                  <c:v>32.5</c:v>
                </c:pt>
                <c:pt idx="51">
                  <c:v>15</c:v>
                </c:pt>
                <c:pt idx="52">
                  <c:v>62.272727272727273</c:v>
                </c:pt>
                <c:pt idx="53">
                  <c:v>98.928571428571431</c:v>
                </c:pt>
                <c:pt idx="54">
                  <c:v>36.333333333333336</c:v>
                </c:pt>
                <c:pt idx="55">
                  <c:v>43.214285714285715</c:v>
                </c:pt>
                <c:pt idx="56">
                  <c:v>255</c:v>
                </c:pt>
                <c:pt idx="57">
                  <c:v>550</c:v>
                </c:pt>
                <c:pt idx="58">
                  <c:v>25</c:v>
                </c:pt>
                <c:pt idx="59">
                  <c:v>500</c:v>
                </c:pt>
                <c:pt idx="60">
                  <c:v>3020</c:v>
                </c:pt>
                <c:pt idx="61">
                  <c:v>15</c:v>
                </c:pt>
                <c:pt idx="62">
                  <c:v>110</c:v>
                </c:pt>
                <c:pt idx="63">
                  <c:v>75</c:v>
                </c:pt>
                <c:pt idx="64">
                  <c:v>145</c:v>
                </c:pt>
                <c:pt idx="65">
                  <c:v>435</c:v>
                </c:pt>
                <c:pt idx="66">
                  <c:v>460</c:v>
                </c:pt>
                <c:pt idx="67">
                  <c:v>175</c:v>
                </c:pt>
                <c:pt idx="68">
                  <c:v>970</c:v>
                </c:pt>
                <c:pt idx="69">
                  <c:v>255</c:v>
                </c:pt>
                <c:pt idx="70">
                  <c:v>545</c:v>
                </c:pt>
                <c:pt idx="71">
                  <c:v>585</c:v>
                </c:pt>
                <c:pt idx="72">
                  <c:v>1170</c:v>
                </c:pt>
                <c:pt idx="73">
                  <c:v>220</c:v>
                </c:pt>
                <c:pt idx="74">
                  <c:v>250</c:v>
                </c:pt>
                <c:pt idx="75">
                  <c:v>9.545454545454545</c:v>
                </c:pt>
                <c:pt idx="76">
                  <c:v>39.545454545454547</c:v>
                </c:pt>
                <c:pt idx="77">
                  <c:v>41.25</c:v>
                </c:pt>
                <c:pt idx="78">
                  <c:v>26.875</c:v>
                </c:pt>
                <c:pt idx="79">
                  <c:v>48.125</c:v>
                </c:pt>
                <c:pt idx="80">
                  <c:v>72.5</c:v>
                </c:pt>
                <c:pt idx="81">
                  <c:v>22.142857142857142</c:v>
                </c:pt>
                <c:pt idx="82">
                  <c:v>33</c:v>
                </c:pt>
                <c:pt idx="83">
                  <c:v>125</c:v>
                </c:pt>
                <c:pt idx="84">
                  <c:v>20</c:v>
                </c:pt>
                <c:pt idx="85">
                  <c:v>28.571428571428573</c:v>
                </c:pt>
                <c:pt idx="86">
                  <c:v>25</c:v>
                </c:pt>
                <c:pt idx="87">
                  <c:v>65.714285714285708</c:v>
                </c:pt>
                <c:pt idx="88">
                  <c:v>69.166666666666671</c:v>
                </c:pt>
                <c:pt idx="89">
                  <c:v>85.714285714285708</c:v>
                </c:pt>
                <c:pt idx="90">
                  <c:v>166.875</c:v>
                </c:pt>
                <c:pt idx="91">
                  <c:v>221</c:v>
                </c:pt>
                <c:pt idx="92">
                  <c:v>98.333333333333329</c:v>
                </c:pt>
                <c:pt idx="93">
                  <c:v>78.5</c:v>
                </c:pt>
                <c:pt idx="94">
                  <c:v>65.384615384615387</c:v>
                </c:pt>
                <c:pt idx="95">
                  <c:v>49.166666666666664</c:v>
                </c:pt>
                <c:pt idx="96">
                  <c:v>49.166666666666664</c:v>
                </c:pt>
                <c:pt idx="97">
                  <c:v>24.615384615384617</c:v>
                </c:pt>
                <c:pt idx="98">
                  <c:v>43.75</c:v>
                </c:pt>
                <c:pt idx="99">
                  <c:v>30</c:v>
                </c:pt>
                <c:pt idx="100">
                  <c:v>56.53846153846154</c:v>
                </c:pt>
                <c:pt idx="101">
                  <c:v>76.733333333333334</c:v>
                </c:pt>
                <c:pt idx="102">
                  <c:v>28.214285714285715</c:v>
                </c:pt>
                <c:pt idx="103">
                  <c:v>73.928571428571431</c:v>
                </c:pt>
                <c:pt idx="104">
                  <c:v>37.5</c:v>
                </c:pt>
                <c:pt idx="105">
                  <c:v>49.285714285714285</c:v>
                </c:pt>
                <c:pt idx="106">
                  <c:v>135.76923076923077</c:v>
                </c:pt>
                <c:pt idx="107">
                  <c:v>52</c:v>
                </c:pt>
                <c:pt idx="108">
                  <c:v>25.714285714285715</c:v>
                </c:pt>
                <c:pt idx="109">
                  <c:v>17.7</c:v>
                </c:pt>
                <c:pt idx="110">
                  <c:v>10.357142857142858</c:v>
                </c:pt>
                <c:pt idx="111">
                  <c:v>11.764705882352942</c:v>
                </c:pt>
                <c:pt idx="112">
                  <c:v>39.166666666666664</c:v>
                </c:pt>
                <c:pt idx="113">
                  <c:v>10.416666666666666</c:v>
                </c:pt>
                <c:pt idx="114">
                  <c:v>18.181818181818183</c:v>
                </c:pt>
                <c:pt idx="115">
                  <c:v>153.63636363636363</c:v>
                </c:pt>
                <c:pt idx="116">
                  <c:v>11.111111111111111</c:v>
                </c:pt>
                <c:pt idx="117">
                  <c:v>34.090909090909093</c:v>
                </c:pt>
                <c:pt idx="118">
                  <c:v>117.5</c:v>
                </c:pt>
                <c:pt idx="119">
                  <c:v>105</c:v>
                </c:pt>
                <c:pt idx="120">
                  <c:v>233.57142857142858</c:v>
                </c:pt>
                <c:pt idx="121">
                  <c:v>18.333333333333332</c:v>
                </c:pt>
                <c:pt idx="122">
                  <c:v>7.5</c:v>
                </c:pt>
                <c:pt idx="124">
                  <c:v>130</c:v>
                </c:pt>
                <c:pt idx="125">
                  <c:v>97.916666666666671</c:v>
                </c:pt>
                <c:pt idx="126">
                  <c:v>165</c:v>
                </c:pt>
                <c:pt idx="127">
                  <c:v>67.5</c:v>
                </c:pt>
                <c:pt idx="128">
                  <c:v>14.333333333333334</c:v>
                </c:pt>
                <c:pt idx="129">
                  <c:v>75.833333333333329</c:v>
                </c:pt>
                <c:pt idx="130">
                  <c:v>83.07692307692308</c:v>
                </c:pt>
                <c:pt idx="131" formatCode="0">
                  <c:v>38.5</c:v>
                </c:pt>
                <c:pt idx="132" formatCode="0">
                  <c:v>16</c:v>
                </c:pt>
                <c:pt idx="133" formatCode="0">
                  <c:v>40</c:v>
                </c:pt>
                <c:pt idx="134" formatCode="0">
                  <c:v>3.125</c:v>
                </c:pt>
                <c:pt idx="135" formatCode="0">
                  <c:v>6.666666666666667</c:v>
                </c:pt>
                <c:pt idx="136" formatCode="0">
                  <c:v>26</c:v>
                </c:pt>
                <c:pt idx="137" formatCode="0">
                  <c:v>5</c:v>
                </c:pt>
                <c:pt idx="138" formatCode="0">
                  <c:v>29.375</c:v>
                </c:pt>
                <c:pt idx="139" formatCode="0">
                  <c:v>47.857142857142854</c:v>
                </c:pt>
                <c:pt idx="140" formatCode="0">
                  <c:v>149.375</c:v>
                </c:pt>
                <c:pt idx="141" formatCode="0">
                  <c:v>55</c:v>
                </c:pt>
                <c:pt idx="142">
                  <c:v>79</c:v>
                </c:pt>
                <c:pt idx="143" formatCode="0">
                  <c:v>34.230769230769234</c:v>
                </c:pt>
                <c:pt idx="144">
                  <c:v>73.75</c:v>
                </c:pt>
                <c:pt idx="145" formatCode="0">
                  <c:v>34.615384615384613</c:v>
                </c:pt>
                <c:pt idx="146" formatCode="0">
                  <c:v>50</c:v>
                </c:pt>
                <c:pt idx="147" formatCode="0">
                  <c:v>37.727272727272727</c:v>
                </c:pt>
                <c:pt idx="148" formatCode="0">
                  <c:v>71.25</c:v>
                </c:pt>
                <c:pt idx="149" formatCode="0">
                  <c:v>56.666666666666664</c:v>
                </c:pt>
              </c:numCache>
            </c:numRef>
          </c:xVal>
          <c:yVal>
            <c:numRef>
              <c:f>'SST scratch all data'!$BP$2:$BP$151</c:f>
              <c:numCache>
                <c:formatCode>0.00</c:formatCode>
                <c:ptCount val="150"/>
                <c:pt idx="0">
                  <c:v>1.1789898470379363</c:v>
                </c:pt>
                <c:pt idx="1">
                  <c:v>0</c:v>
                </c:pt>
                <c:pt idx="2">
                  <c:v>25.873124601611629</c:v>
                </c:pt>
                <c:pt idx="3">
                  <c:v>0</c:v>
                </c:pt>
                <c:pt idx="4">
                  <c:v>9.9031941009887028</c:v>
                </c:pt>
                <c:pt idx="5">
                  <c:v>23.763910409916889</c:v>
                </c:pt>
                <c:pt idx="6">
                  <c:v>20.715905273765536</c:v>
                </c:pt>
                <c:pt idx="7">
                  <c:v>45.914731061143911</c:v>
                </c:pt>
                <c:pt idx="8">
                  <c:v>26.214462071379874</c:v>
                </c:pt>
                <c:pt idx="9">
                  <c:v>15.316455696202533</c:v>
                </c:pt>
                <c:pt idx="10">
                  <c:v>52.652738475480554</c:v>
                </c:pt>
                <c:pt idx="11">
                  <c:v>15.183956078047956</c:v>
                </c:pt>
                <c:pt idx="12">
                  <c:v>18.31107115335217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6.3462038447049087</c:v>
                </c:pt>
                <c:pt idx="17">
                  <c:v>9.8478175309706319</c:v>
                </c:pt>
                <c:pt idx="18">
                  <c:v>5.1109956612701666</c:v>
                </c:pt>
                <c:pt idx="19">
                  <c:v>7.638034705868904</c:v>
                </c:pt>
                <c:pt idx="20">
                  <c:v>0</c:v>
                </c:pt>
                <c:pt idx="21">
                  <c:v>4.2236225101821168</c:v>
                </c:pt>
                <c:pt idx="22">
                  <c:v>33.542672182640004</c:v>
                </c:pt>
                <c:pt idx="23">
                  <c:v>33.802028633021948</c:v>
                </c:pt>
                <c:pt idx="24">
                  <c:v>25.651934189052096</c:v>
                </c:pt>
                <c:pt idx="25">
                  <c:v>59.077712207182032</c:v>
                </c:pt>
                <c:pt idx="26">
                  <c:v>15.296022952831208</c:v>
                </c:pt>
                <c:pt idx="27">
                  <c:v>2.1330198186093381</c:v>
                </c:pt>
                <c:pt idx="28">
                  <c:v>12.542170334511274</c:v>
                </c:pt>
                <c:pt idx="29">
                  <c:v>20.73475039179587</c:v>
                </c:pt>
                <c:pt idx="30">
                  <c:v>15.853040984900298</c:v>
                </c:pt>
                <c:pt idx="31">
                  <c:v>24.160615632432705</c:v>
                </c:pt>
                <c:pt idx="32">
                  <c:v>53.192377559746397</c:v>
                </c:pt>
                <c:pt idx="33">
                  <c:v>42.423970145141098</c:v>
                </c:pt>
                <c:pt idx="34">
                  <c:v>12.685281997662834</c:v>
                </c:pt>
                <c:pt idx="35">
                  <c:v>13.255288178636688</c:v>
                </c:pt>
                <c:pt idx="37">
                  <c:v>3.9188375244692062</c:v>
                </c:pt>
                <c:pt idx="38">
                  <c:v>0</c:v>
                </c:pt>
                <c:pt idx="39">
                  <c:v>50.634891139397318</c:v>
                </c:pt>
                <c:pt idx="40">
                  <c:v>6.7164447319711762</c:v>
                </c:pt>
                <c:pt idx="41">
                  <c:v>54.405072176099324</c:v>
                </c:pt>
                <c:pt idx="42">
                  <c:v>23.068629036605749</c:v>
                </c:pt>
                <c:pt idx="43">
                  <c:v>0</c:v>
                </c:pt>
                <c:pt idx="44">
                  <c:v>21.573293614524445</c:v>
                </c:pt>
                <c:pt idx="45">
                  <c:v>4.9277540265005975</c:v>
                </c:pt>
                <c:pt idx="46">
                  <c:v>4.9351561299949536</c:v>
                </c:pt>
                <c:pt idx="47">
                  <c:v>6.4902329484529675</c:v>
                </c:pt>
                <c:pt idx="48">
                  <c:v>8.7012390046175376</c:v>
                </c:pt>
                <c:pt idx="49">
                  <c:v>0</c:v>
                </c:pt>
                <c:pt idx="50">
                  <c:v>11.002382888549272</c:v>
                </c:pt>
                <c:pt idx="51">
                  <c:v>4.6166228500133677</c:v>
                </c:pt>
                <c:pt idx="52">
                  <c:v>27.652549382331753</c:v>
                </c:pt>
                <c:pt idx="53">
                  <c:v>8.8770162024868462</c:v>
                </c:pt>
                <c:pt idx="54">
                  <c:v>38.053527565502179</c:v>
                </c:pt>
                <c:pt idx="55">
                  <c:v>25.518323264776644</c:v>
                </c:pt>
                <c:pt idx="56">
                  <c:v>2.1165671508778185</c:v>
                </c:pt>
                <c:pt idx="57">
                  <c:v>1.4265724142922627</c:v>
                </c:pt>
                <c:pt idx="58">
                  <c:v>2.7993297451000303</c:v>
                </c:pt>
                <c:pt idx="59">
                  <c:v>0.70007185893538226</c:v>
                </c:pt>
                <c:pt idx="60">
                  <c:v>0.81595017310669982</c:v>
                </c:pt>
                <c:pt idx="61">
                  <c:v>9.105627420285078</c:v>
                </c:pt>
                <c:pt idx="62">
                  <c:v>0</c:v>
                </c:pt>
                <c:pt idx="63">
                  <c:v>5.9804390739965303</c:v>
                </c:pt>
                <c:pt idx="64">
                  <c:v>2.1853213820577642</c:v>
                </c:pt>
                <c:pt idx="65">
                  <c:v>2.8568115482951333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11.81739950381295</c:v>
                </c:pt>
                <c:pt idx="75">
                  <c:v>4.309983848776695</c:v>
                </c:pt>
                <c:pt idx="76">
                  <c:v>13.920627240810351</c:v>
                </c:pt>
                <c:pt idx="77">
                  <c:v>0.84250572216450148</c:v>
                </c:pt>
                <c:pt idx="78">
                  <c:v>42.345601996257024</c:v>
                </c:pt>
                <c:pt idx="79">
                  <c:v>1.2493022950389072</c:v>
                </c:pt>
                <c:pt idx="80">
                  <c:v>23.720498405665332</c:v>
                </c:pt>
                <c:pt idx="81">
                  <c:v>3.1223302991799549</c:v>
                </c:pt>
                <c:pt idx="82">
                  <c:v>0</c:v>
                </c:pt>
                <c:pt idx="83">
                  <c:v>0.45458829442995824</c:v>
                </c:pt>
                <c:pt idx="84">
                  <c:v>0.55446184460611525</c:v>
                </c:pt>
                <c:pt idx="85">
                  <c:v>28.525226390685642</c:v>
                </c:pt>
                <c:pt idx="86">
                  <c:v>24.969291624053721</c:v>
                </c:pt>
                <c:pt idx="87">
                  <c:v>14.550615933536474</c:v>
                </c:pt>
                <c:pt idx="88">
                  <c:v>29.391803019940021</c:v>
                </c:pt>
                <c:pt idx="89">
                  <c:v>6.1217102958690424</c:v>
                </c:pt>
                <c:pt idx="90">
                  <c:v>12.335330982441395</c:v>
                </c:pt>
                <c:pt idx="91">
                  <c:v>5.1037117903930129</c:v>
                </c:pt>
                <c:pt idx="92">
                  <c:v>4.1711563545624681</c:v>
                </c:pt>
                <c:pt idx="93">
                  <c:v>46.081671190841497</c:v>
                </c:pt>
                <c:pt idx="94">
                  <c:v>15.23301596392011</c:v>
                </c:pt>
                <c:pt idx="95">
                  <c:v>11.994883660301115</c:v>
                </c:pt>
                <c:pt idx="96">
                  <c:v>27.979945010512697</c:v>
                </c:pt>
                <c:pt idx="97">
                  <c:v>3.6866796915670914</c:v>
                </c:pt>
                <c:pt idx="98">
                  <c:v>1.0257343055533588</c:v>
                </c:pt>
                <c:pt idx="99">
                  <c:v>1.5230718558420722</c:v>
                </c:pt>
                <c:pt idx="100">
                  <c:v>5.3935007097424341</c:v>
                </c:pt>
                <c:pt idx="101">
                  <c:v>16.281471876330862</c:v>
                </c:pt>
                <c:pt idx="102">
                  <c:v>5.1468615061842842</c:v>
                </c:pt>
                <c:pt idx="103">
                  <c:v>3.3684456148538287</c:v>
                </c:pt>
                <c:pt idx="104">
                  <c:v>2.6184609629756128</c:v>
                </c:pt>
                <c:pt idx="105">
                  <c:v>0.17410041761217368</c:v>
                </c:pt>
                <c:pt idx="106">
                  <c:v>11.354350586798379</c:v>
                </c:pt>
                <c:pt idx="107">
                  <c:v>8.1911449815379935</c:v>
                </c:pt>
                <c:pt idx="108">
                  <c:v>9.1966349858720786</c:v>
                </c:pt>
                <c:pt idx="109">
                  <c:v>0</c:v>
                </c:pt>
                <c:pt idx="110">
                  <c:v>10.942924060233276</c:v>
                </c:pt>
                <c:pt idx="111">
                  <c:v>12.898152315383586</c:v>
                </c:pt>
                <c:pt idx="112">
                  <c:v>0</c:v>
                </c:pt>
                <c:pt idx="113">
                  <c:v>0.52967814976548599</c:v>
                </c:pt>
                <c:pt idx="114">
                  <c:v>16.162677435947948</c:v>
                </c:pt>
                <c:pt idx="115">
                  <c:v>15.426486160093111</c:v>
                </c:pt>
                <c:pt idx="116">
                  <c:v>16.013523031412873</c:v>
                </c:pt>
                <c:pt idx="117">
                  <c:v>23.265655246927473</c:v>
                </c:pt>
                <c:pt idx="118">
                  <c:v>1.0583097867968148</c:v>
                </c:pt>
                <c:pt idx="119">
                  <c:v>19.032570509242539</c:v>
                </c:pt>
                <c:pt idx="120">
                  <c:v>5.5385508350451413</c:v>
                </c:pt>
                <c:pt idx="121">
                  <c:v>5.3958276473799121</c:v>
                </c:pt>
                <c:pt idx="122">
                  <c:v>0</c:v>
                </c:pt>
                <c:pt idx="124">
                  <c:v>3.2697013533062043</c:v>
                </c:pt>
                <c:pt idx="125">
                  <c:v>2.8615555886572639E-2</c:v>
                </c:pt>
                <c:pt idx="126">
                  <c:v>9.8253275109170293</c:v>
                </c:pt>
                <c:pt idx="127">
                  <c:v>0</c:v>
                </c:pt>
                <c:pt idx="128">
                  <c:v>3.5126075981947782</c:v>
                </c:pt>
                <c:pt idx="129">
                  <c:v>17.074330945381551</c:v>
                </c:pt>
                <c:pt idx="130">
                  <c:v>5.7090535890366851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21.117958988441195</c:v>
                </c:pt>
                <c:pt idx="135">
                  <c:v>32.200000000000003</c:v>
                </c:pt>
                <c:pt idx="136">
                  <c:v>4.3381017274802511</c:v>
                </c:pt>
                <c:pt idx="137">
                  <c:v>10.323034301014419</c:v>
                </c:pt>
                <c:pt idx="138">
                  <c:v>48.302285347409075</c:v>
                </c:pt>
                <c:pt idx="139">
                  <c:v>4.2</c:v>
                </c:pt>
                <c:pt idx="140">
                  <c:v>84.06</c:v>
                </c:pt>
                <c:pt idx="141">
                  <c:v>0</c:v>
                </c:pt>
                <c:pt idx="142">
                  <c:v>64.05</c:v>
                </c:pt>
                <c:pt idx="143">
                  <c:v>56.41</c:v>
                </c:pt>
                <c:pt idx="144">
                  <c:v>38.448130343840589</c:v>
                </c:pt>
                <c:pt idx="145">
                  <c:v>51.96</c:v>
                </c:pt>
                <c:pt idx="146">
                  <c:v>9.143565085128305</c:v>
                </c:pt>
                <c:pt idx="147">
                  <c:v>61.65</c:v>
                </c:pt>
                <c:pt idx="148">
                  <c:v>7.0923325071796688</c:v>
                </c:pt>
                <c:pt idx="149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5C-4C93-A61E-04A8400C0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53288"/>
        <c:axId val="493553680"/>
      </c:scatterChart>
      <c:valAx>
        <c:axId val="493553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zooplankton before stocking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3553680"/>
        <c:crosses val="autoZero"/>
        <c:crossBetween val="midCat"/>
      </c:valAx>
      <c:valAx>
        <c:axId val="49355368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355328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487267609958973"/>
                  <c:y val="-0.40882910469524686"/>
                </c:manualLayout>
              </c:layout>
              <c:numFmt formatCode="General" sourceLinked="0"/>
            </c:trendlineLbl>
          </c:trendline>
          <c:xVal>
            <c:numRef>
              <c:f>'SST scratch all data'!$BM$2:$BM$151</c:f>
              <c:numCache>
                <c:formatCode>#,##0</c:formatCode>
                <c:ptCount val="150"/>
                <c:pt idx="0">
                  <c:v>340</c:v>
                </c:pt>
                <c:pt idx="1">
                  <c:v>265</c:v>
                </c:pt>
                <c:pt idx="2">
                  <c:v>115</c:v>
                </c:pt>
                <c:pt idx="3">
                  <c:v>240</c:v>
                </c:pt>
                <c:pt idx="4">
                  <c:v>115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75</c:v>
                </c:pt>
                <c:pt idx="9">
                  <c:v>190</c:v>
                </c:pt>
                <c:pt idx="10">
                  <c:v>85</c:v>
                </c:pt>
                <c:pt idx="11">
                  <c:v>105</c:v>
                </c:pt>
                <c:pt idx="12">
                  <c:v>105</c:v>
                </c:pt>
                <c:pt idx="13">
                  <c:v>167.5</c:v>
                </c:pt>
                <c:pt idx="14">
                  <c:v>75</c:v>
                </c:pt>
                <c:pt idx="15">
                  <c:v>87.5</c:v>
                </c:pt>
                <c:pt idx="16">
                  <c:v>45</c:v>
                </c:pt>
                <c:pt idx="17">
                  <c:v>105</c:v>
                </c:pt>
                <c:pt idx="18">
                  <c:v>77.5</c:v>
                </c:pt>
                <c:pt idx="19">
                  <c:v>50</c:v>
                </c:pt>
                <c:pt idx="20">
                  <c:v>340</c:v>
                </c:pt>
                <c:pt idx="21">
                  <c:v>132.5</c:v>
                </c:pt>
                <c:pt idx="22">
                  <c:v>105</c:v>
                </c:pt>
                <c:pt idx="23">
                  <c:v>465</c:v>
                </c:pt>
                <c:pt idx="24">
                  <c:v>370</c:v>
                </c:pt>
                <c:pt idx="25">
                  <c:v>417.5</c:v>
                </c:pt>
                <c:pt idx="26">
                  <c:v>1887.5</c:v>
                </c:pt>
                <c:pt idx="27">
                  <c:v>530</c:v>
                </c:pt>
                <c:pt idx="28">
                  <c:v>40</c:v>
                </c:pt>
                <c:pt idx="29">
                  <c:v>40</c:v>
                </c:pt>
                <c:pt idx="30">
                  <c:v>20</c:v>
                </c:pt>
                <c:pt idx="31">
                  <c:v>60</c:v>
                </c:pt>
                <c:pt idx="32">
                  <c:v>177.5</c:v>
                </c:pt>
                <c:pt idx="33">
                  <c:v>25</c:v>
                </c:pt>
                <c:pt idx="34">
                  <c:v>55</c:v>
                </c:pt>
                <c:pt idx="35">
                  <c:v>1700</c:v>
                </c:pt>
                <c:pt idx="37">
                  <c:v>525</c:v>
                </c:pt>
                <c:pt idx="38">
                  <c:v>1085</c:v>
                </c:pt>
                <c:pt idx="39">
                  <c:v>325</c:v>
                </c:pt>
                <c:pt idx="40">
                  <c:v>490</c:v>
                </c:pt>
                <c:pt idx="41">
                  <c:v>25</c:v>
                </c:pt>
                <c:pt idx="42">
                  <c:v>410</c:v>
                </c:pt>
                <c:pt idx="43">
                  <c:v>170</c:v>
                </c:pt>
                <c:pt idx="44">
                  <c:v>1350</c:v>
                </c:pt>
                <c:pt idx="45">
                  <c:v>680</c:v>
                </c:pt>
                <c:pt idx="46">
                  <c:v>445</c:v>
                </c:pt>
                <c:pt idx="47">
                  <c:v>1270</c:v>
                </c:pt>
                <c:pt idx="48">
                  <c:v>125</c:v>
                </c:pt>
                <c:pt idx="49">
                  <c:v>185</c:v>
                </c:pt>
                <c:pt idx="50">
                  <c:v>82.5</c:v>
                </c:pt>
                <c:pt idx="51">
                  <c:v>180</c:v>
                </c:pt>
                <c:pt idx="52">
                  <c:v>620</c:v>
                </c:pt>
                <c:pt idx="53">
                  <c:v>295</c:v>
                </c:pt>
                <c:pt idx="54">
                  <c:v>375</c:v>
                </c:pt>
                <c:pt idx="55">
                  <c:v>175</c:v>
                </c:pt>
                <c:pt idx="56">
                  <c:v>67.5</c:v>
                </c:pt>
                <c:pt idx="57">
                  <c:v>35</c:v>
                </c:pt>
                <c:pt idx="58">
                  <c:v>100</c:v>
                </c:pt>
                <c:pt idx="59">
                  <c:v>35</c:v>
                </c:pt>
                <c:pt idx="60">
                  <c:v>90</c:v>
                </c:pt>
                <c:pt idx="61">
                  <c:v>142.5</c:v>
                </c:pt>
                <c:pt idx="62">
                  <c:v>27.5</c:v>
                </c:pt>
                <c:pt idx="63">
                  <c:v>127.5</c:v>
                </c:pt>
                <c:pt idx="64">
                  <c:v>205</c:v>
                </c:pt>
                <c:pt idx="65">
                  <c:v>112.5</c:v>
                </c:pt>
                <c:pt idx="66">
                  <c:v>410</c:v>
                </c:pt>
                <c:pt idx="67">
                  <c:v>475</c:v>
                </c:pt>
                <c:pt idx="68">
                  <c:v>187.5</c:v>
                </c:pt>
                <c:pt idx="69">
                  <c:v>120</c:v>
                </c:pt>
                <c:pt idx="70">
                  <c:v>170</c:v>
                </c:pt>
                <c:pt idx="71">
                  <c:v>75</c:v>
                </c:pt>
                <c:pt idx="72">
                  <c:v>100</c:v>
                </c:pt>
                <c:pt idx="73">
                  <c:v>72.5</c:v>
                </c:pt>
                <c:pt idx="74">
                  <c:v>105</c:v>
                </c:pt>
                <c:pt idx="75">
                  <c:v>35</c:v>
                </c:pt>
                <c:pt idx="76">
                  <c:v>115</c:v>
                </c:pt>
                <c:pt idx="77">
                  <c:v>55</c:v>
                </c:pt>
                <c:pt idx="78">
                  <c:v>30</c:v>
                </c:pt>
                <c:pt idx="79">
                  <c:v>102.5</c:v>
                </c:pt>
                <c:pt idx="80">
                  <c:v>222.5</c:v>
                </c:pt>
                <c:pt idx="81">
                  <c:v>60</c:v>
                </c:pt>
                <c:pt idx="82">
                  <c:v>62.5</c:v>
                </c:pt>
                <c:pt idx="83">
                  <c:v>75</c:v>
                </c:pt>
                <c:pt idx="84">
                  <c:v>30</c:v>
                </c:pt>
                <c:pt idx="85">
                  <c:v>95</c:v>
                </c:pt>
                <c:pt idx="86">
                  <c:v>70</c:v>
                </c:pt>
                <c:pt idx="87">
                  <c:v>105</c:v>
                </c:pt>
                <c:pt idx="88">
                  <c:v>190</c:v>
                </c:pt>
                <c:pt idx="89">
                  <c:v>155</c:v>
                </c:pt>
                <c:pt idx="90">
                  <c:v>185</c:v>
                </c:pt>
                <c:pt idx="91">
                  <c:v>355</c:v>
                </c:pt>
                <c:pt idx="92">
                  <c:v>140</c:v>
                </c:pt>
                <c:pt idx="93">
                  <c:v>60</c:v>
                </c:pt>
                <c:pt idx="94">
                  <c:v>35</c:v>
                </c:pt>
                <c:pt idx="95">
                  <c:v>80</c:v>
                </c:pt>
                <c:pt idx="96">
                  <c:v>50</c:v>
                </c:pt>
                <c:pt idx="97">
                  <c:v>15</c:v>
                </c:pt>
                <c:pt idx="98">
                  <c:v>50</c:v>
                </c:pt>
                <c:pt idx="99">
                  <c:v>35</c:v>
                </c:pt>
                <c:pt idx="100">
                  <c:v>70</c:v>
                </c:pt>
                <c:pt idx="101">
                  <c:v>145</c:v>
                </c:pt>
                <c:pt idx="102">
                  <c:v>42.5</c:v>
                </c:pt>
                <c:pt idx="103">
                  <c:v>100</c:v>
                </c:pt>
                <c:pt idx="104">
                  <c:v>132.5</c:v>
                </c:pt>
                <c:pt idx="105">
                  <c:v>65</c:v>
                </c:pt>
                <c:pt idx="106">
                  <c:v>135</c:v>
                </c:pt>
                <c:pt idx="107">
                  <c:v>50</c:v>
                </c:pt>
                <c:pt idx="108">
                  <c:v>110</c:v>
                </c:pt>
                <c:pt idx="109">
                  <c:v>815</c:v>
                </c:pt>
                <c:pt idx="110">
                  <c:v>52.5</c:v>
                </c:pt>
                <c:pt idx="111">
                  <c:v>45</c:v>
                </c:pt>
                <c:pt idx="112">
                  <c:v>70</c:v>
                </c:pt>
                <c:pt idx="113">
                  <c:v>80</c:v>
                </c:pt>
                <c:pt idx="114">
                  <c:v>50</c:v>
                </c:pt>
                <c:pt idx="115">
                  <c:v>235</c:v>
                </c:pt>
                <c:pt idx="116">
                  <c:v>90</c:v>
                </c:pt>
                <c:pt idx="117">
                  <c:v>25</c:v>
                </c:pt>
                <c:pt idx="118">
                  <c:v>127.5</c:v>
                </c:pt>
                <c:pt idx="119">
                  <c:v>245</c:v>
                </c:pt>
                <c:pt idx="120">
                  <c:v>235</c:v>
                </c:pt>
                <c:pt idx="121">
                  <c:v>55</c:v>
                </c:pt>
                <c:pt idx="122">
                  <c:v>27.5</c:v>
                </c:pt>
                <c:pt idx="124">
                  <c:v>310</c:v>
                </c:pt>
                <c:pt idx="125">
                  <c:v>97.5</c:v>
                </c:pt>
                <c:pt idx="126">
                  <c:v>235</c:v>
                </c:pt>
                <c:pt idx="127">
                  <c:v>90</c:v>
                </c:pt>
                <c:pt idx="128">
                  <c:v>35</c:v>
                </c:pt>
                <c:pt idx="129">
                  <c:v>100</c:v>
                </c:pt>
                <c:pt idx="130">
                  <c:v>25</c:v>
                </c:pt>
                <c:pt idx="131">
                  <c:v>707.5</c:v>
                </c:pt>
                <c:pt idx="132">
                  <c:v>52.5</c:v>
                </c:pt>
                <c:pt idx="133">
                  <c:v>210</c:v>
                </c:pt>
                <c:pt idx="134">
                  <c:v>180</c:v>
                </c:pt>
                <c:pt idx="135">
                  <c:v>285</c:v>
                </c:pt>
                <c:pt idx="136">
                  <c:v>245</c:v>
                </c:pt>
                <c:pt idx="137">
                  <c:v>2490</c:v>
                </c:pt>
                <c:pt idx="138">
                  <c:v>57.5</c:v>
                </c:pt>
                <c:pt idx="139">
                  <c:v>2240</c:v>
                </c:pt>
                <c:pt idx="140">
                  <c:v>592.5</c:v>
                </c:pt>
                <c:pt idx="141">
                  <c:v>205</c:v>
                </c:pt>
                <c:pt idx="142">
                  <c:v>787.5</c:v>
                </c:pt>
                <c:pt idx="143">
                  <c:v>225</c:v>
                </c:pt>
                <c:pt idx="144">
                  <c:v>95</c:v>
                </c:pt>
                <c:pt idx="145">
                  <c:v>135</c:v>
                </c:pt>
                <c:pt idx="146">
                  <c:v>195</c:v>
                </c:pt>
                <c:pt idx="147">
                  <c:v>765</c:v>
                </c:pt>
                <c:pt idx="148">
                  <c:v>202.5</c:v>
                </c:pt>
                <c:pt idx="149">
                  <c:v>82.5</c:v>
                </c:pt>
              </c:numCache>
            </c:numRef>
          </c:xVal>
          <c:yVal>
            <c:numRef>
              <c:f>'SST scratch all data'!$BP$2:$BP$151</c:f>
              <c:numCache>
                <c:formatCode>0.00</c:formatCode>
                <c:ptCount val="150"/>
                <c:pt idx="0">
                  <c:v>1.1789898470379363</c:v>
                </c:pt>
                <c:pt idx="1">
                  <c:v>0</c:v>
                </c:pt>
                <c:pt idx="2">
                  <c:v>25.873124601611629</c:v>
                </c:pt>
                <c:pt idx="3">
                  <c:v>0</c:v>
                </c:pt>
                <c:pt idx="4">
                  <c:v>9.9031941009887028</c:v>
                </c:pt>
                <c:pt idx="5">
                  <c:v>23.763910409916889</c:v>
                </c:pt>
                <c:pt idx="6">
                  <c:v>20.715905273765536</c:v>
                </c:pt>
                <c:pt idx="7">
                  <c:v>45.914731061143911</c:v>
                </c:pt>
                <c:pt idx="8">
                  <c:v>26.214462071379874</c:v>
                </c:pt>
                <c:pt idx="9">
                  <c:v>15.316455696202533</c:v>
                </c:pt>
                <c:pt idx="10">
                  <c:v>52.652738475480554</c:v>
                </c:pt>
                <c:pt idx="11">
                  <c:v>15.183956078047956</c:v>
                </c:pt>
                <c:pt idx="12">
                  <c:v>18.31107115335217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6.3462038447049087</c:v>
                </c:pt>
                <c:pt idx="17">
                  <c:v>9.8478175309706319</c:v>
                </c:pt>
                <c:pt idx="18">
                  <c:v>5.1109956612701666</c:v>
                </c:pt>
                <c:pt idx="19">
                  <c:v>7.638034705868904</c:v>
                </c:pt>
                <c:pt idx="20">
                  <c:v>0</c:v>
                </c:pt>
                <c:pt idx="21">
                  <c:v>4.2236225101821168</c:v>
                </c:pt>
                <c:pt idx="22">
                  <c:v>33.542672182640004</c:v>
                </c:pt>
                <c:pt idx="23">
                  <c:v>33.802028633021948</c:v>
                </c:pt>
                <c:pt idx="24">
                  <c:v>25.651934189052096</c:v>
                </c:pt>
                <c:pt idx="25">
                  <c:v>59.077712207182032</c:v>
                </c:pt>
                <c:pt idx="26">
                  <c:v>15.296022952831208</c:v>
                </c:pt>
                <c:pt idx="27">
                  <c:v>2.1330198186093381</c:v>
                </c:pt>
                <c:pt idx="28">
                  <c:v>12.542170334511274</c:v>
                </c:pt>
                <c:pt idx="29">
                  <c:v>20.73475039179587</c:v>
                </c:pt>
                <c:pt idx="30">
                  <c:v>15.853040984900298</c:v>
                </c:pt>
                <c:pt idx="31">
                  <c:v>24.160615632432705</c:v>
                </c:pt>
                <c:pt idx="32">
                  <c:v>53.192377559746397</c:v>
                </c:pt>
                <c:pt idx="33">
                  <c:v>42.423970145141098</c:v>
                </c:pt>
                <c:pt idx="34">
                  <c:v>12.685281997662834</c:v>
                </c:pt>
                <c:pt idx="35">
                  <c:v>13.255288178636688</c:v>
                </c:pt>
                <c:pt idx="37">
                  <c:v>3.9188375244692062</c:v>
                </c:pt>
                <c:pt idx="38">
                  <c:v>0</c:v>
                </c:pt>
                <c:pt idx="39">
                  <c:v>50.634891139397318</c:v>
                </c:pt>
                <c:pt idx="40">
                  <c:v>6.7164447319711762</c:v>
                </c:pt>
                <c:pt idx="41">
                  <c:v>54.405072176099324</c:v>
                </c:pt>
                <c:pt idx="42">
                  <c:v>23.068629036605749</c:v>
                </c:pt>
                <c:pt idx="43">
                  <c:v>0</c:v>
                </c:pt>
                <c:pt idx="44">
                  <c:v>21.573293614524445</c:v>
                </c:pt>
                <c:pt idx="45">
                  <c:v>4.9277540265005975</c:v>
                </c:pt>
                <c:pt idx="46">
                  <c:v>4.9351561299949536</c:v>
                </c:pt>
                <c:pt idx="47">
                  <c:v>6.4902329484529675</c:v>
                </c:pt>
                <c:pt idx="48">
                  <c:v>8.7012390046175376</c:v>
                </c:pt>
                <c:pt idx="49">
                  <c:v>0</c:v>
                </c:pt>
                <c:pt idx="50">
                  <c:v>11.002382888549272</c:v>
                </c:pt>
                <c:pt idx="51">
                  <c:v>4.6166228500133677</c:v>
                </c:pt>
                <c:pt idx="52">
                  <c:v>27.652549382331753</c:v>
                </c:pt>
                <c:pt idx="53">
                  <c:v>8.8770162024868462</c:v>
                </c:pt>
                <c:pt idx="54">
                  <c:v>38.053527565502179</c:v>
                </c:pt>
                <c:pt idx="55">
                  <c:v>25.518323264776644</c:v>
                </c:pt>
                <c:pt idx="56">
                  <c:v>2.1165671508778185</c:v>
                </c:pt>
                <c:pt idx="57">
                  <c:v>1.4265724142922627</c:v>
                </c:pt>
                <c:pt idx="58">
                  <c:v>2.7993297451000303</c:v>
                </c:pt>
                <c:pt idx="59">
                  <c:v>0.70007185893538226</c:v>
                </c:pt>
                <c:pt idx="60">
                  <c:v>0.81595017310669982</c:v>
                </c:pt>
                <c:pt idx="61">
                  <c:v>9.105627420285078</c:v>
                </c:pt>
                <c:pt idx="62">
                  <c:v>0</c:v>
                </c:pt>
                <c:pt idx="63">
                  <c:v>5.9804390739965303</c:v>
                </c:pt>
                <c:pt idx="64">
                  <c:v>2.1853213820577642</c:v>
                </c:pt>
                <c:pt idx="65">
                  <c:v>2.8568115482951333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11.81739950381295</c:v>
                </c:pt>
                <c:pt idx="75">
                  <c:v>4.309983848776695</c:v>
                </c:pt>
                <c:pt idx="76">
                  <c:v>13.920627240810351</c:v>
                </c:pt>
                <c:pt idx="77">
                  <c:v>0.84250572216450148</c:v>
                </c:pt>
                <c:pt idx="78">
                  <c:v>42.345601996257024</c:v>
                </c:pt>
                <c:pt idx="79">
                  <c:v>1.2493022950389072</c:v>
                </c:pt>
                <c:pt idx="80">
                  <c:v>23.720498405665332</c:v>
                </c:pt>
                <c:pt idx="81">
                  <c:v>3.1223302991799549</c:v>
                </c:pt>
                <c:pt idx="82">
                  <c:v>0</c:v>
                </c:pt>
                <c:pt idx="83">
                  <c:v>0.45458829442995824</c:v>
                </c:pt>
                <c:pt idx="84">
                  <c:v>0.55446184460611525</c:v>
                </c:pt>
                <c:pt idx="85">
                  <c:v>28.525226390685642</c:v>
                </c:pt>
                <c:pt idx="86">
                  <c:v>24.969291624053721</c:v>
                </c:pt>
                <c:pt idx="87">
                  <c:v>14.550615933536474</c:v>
                </c:pt>
                <c:pt idx="88">
                  <c:v>29.391803019940021</c:v>
                </c:pt>
                <c:pt idx="89">
                  <c:v>6.1217102958690424</c:v>
                </c:pt>
                <c:pt idx="90">
                  <c:v>12.335330982441395</c:v>
                </c:pt>
                <c:pt idx="91">
                  <c:v>5.1037117903930129</c:v>
                </c:pt>
                <c:pt idx="92">
                  <c:v>4.1711563545624681</c:v>
                </c:pt>
                <c:pt idx="93">
                  <c:v>46.081671190841497</c:v>
                </c:pt>
                <c:pt idx="94">
                  <c:v>15.23301596392011</c:v>
                </c:pt>
                <c:pt idx="95">
                  <c:v>11.994883660301115</c:v>
                </c:pt>
                <c:pt idx="96">
                  <c:v>27.979945010512697</c:v>
                </c:pt>
                <c:pt idx="97">
                  <c:v>3.6866796915670914</c:v>
                </c:pt>
                <c:pt idx="98">
                  <c:v>1.0257343055533588</c:v>
                </c:pt>
                <c:pt idx="99">
                  <c:v>1.5230718558420722</c:v>
                </c:pt>
                <c:pt idx="100">
                  <c:v>5.3935007097424341</c:v>
                </c:pt>
                <c:pt idx="101">
                  <c:v>16.281471876330862</c:v>
                </c:pt>
                <c:pt idx="102">
                  <c:v>5.1468615061842842</c:v>
                </c:pt>
                <c:pt idx="103">
                  <c:v>3.3684456148538287</c:v>
                </c:pt>
                <c:pt idx="104">
                  <c:v>2.6184609629756128</c:v>
                </c:pt>
                <c:pt idx="105">
                  <c:v>0.17410041761217368</c:v>
                </c:pt>
                <c:pt idx="106">
                  <c:v>11.354350586798379</c:v>
                </c:pt>
                <c:pt idx="107">
                  <c:v>8.1911449815379935</c:v>
                </c:pt>
                <c:pt idx="108">
                  <c:v>9.1966349858720786</c:v>
                </c:pt>
                <c:pt idx="109">
                  <c:v>0</c:v>
                </c:pt>
                <c:pt idx="110">
                  <c:v>10.942924060233276</c:v>
                </c:pt>
                <c:pt idx="111">
                  <c:v>12.898152315383586</c:v>
                </c:pt>
                <c:pt idx="112">
                  <c:v>0</c:v>
                </c:pt>
                <c:pt idx="113">
                  <c:v>0.52967814976548599</c:v>
                </c:pt>
                <c:pt idx="114">
                  <c:v>16.162677435947948</c:v>
                </c:pt>
                <c:pt idx="115">
                  <c:v>15.426486160093111</c:v>
                </c:pt>
                <c:pt idx="116">
                  <c:v>16.013523031412873</c:v>
                </c:pt>
                <c:pt idx="117">
                  <c:v>23.265655246927473</c:v>
                </c:pt>
                <c:pt idx="118">
                  <c:v>1.0583097867968148</c:v>
                </c:pt>
                <c:pt idx="119">
                  <c:v>19.032570509242539</c:v>
                </c:pt>
                <c:pt idx="120">
                  <c:v>5.5385508350451413</c:v>
                </c:pt>
                <c:pt idx="121">
                  <c:v>5.3958276473799121</c:v>
                </c:pt>
                <c:pt idx="122">
                  <c:v>0</c:v>
                </c:pt>
                <c:pt idx="124">
                  <c:v>3.2697013533062043</c:v>
                </c:pt>
                <c:pt idx="125">
                  <c:v>2.8615555886572639E-2</c:v>
                </c:pt>
                <c:pt idx="126">
                  <c:v>9.8253275109170293</c:v>
                </c:pt>
                <c:pt idx="127">
                  <c:v>0</c:v>
                </c:pt>
                <c:pt idx="128">
                  <c:v>3.5126075981947782</c:v>
                </c:pt>
                <c:pt idx="129">
                  <c:v>17.074330945381551</c:v>
                </c:pt>
                <c:pt idx="130">
                  <c:v>5.7090535890366851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21.117958988441195</c:v>
                </c:pt>
                <c:pt idx="135">
                  <c:v>32.200000000000003</c:v>
                </c:pt>
                <c:pt idx="136">
                  <c:v>4.3381017274802511</c:v>
                </c:pt>
                <c:pt idx="137">
                  <c:v>10.323034301014419</c:v>
                </c:pt>
                <c:pt idx="138">
                  <c:v>48.302285347409075</c:v>
                </c:pt>
                <c:pt idx="139">
                  <c:v>4.2</c:v>
                </c:pt>
                <c:pt idx="140">
                  <c:v>84.06</c:v>
                </c:pt>
                <c:pt idx="141">
                  <c:v>0</c:v>
                </c:pt>
                <c:pt idx="142">
                  <c:v>64.05</c:v>
                </c:pt>
                <c:pt idx="143">
                  <c:v>56.41</c:v>
                </c:pt>
                <c:pt idx="144">
                  <c:v>38.448130343840589</c:v>
                </c:pt>
                <c:pt idx="145">
                  <c:v>51.96</c:v>
                </c:pt>
                <c:pt idx="146">
                  <c:v>9.143565085128305</c:v>
                </c:pt>
                <c:pt idx="147">
                  <c:v>61.65</c:v>
                </c:pt>
                <c:pt idx="148">
                  <c:v>7.0923325071796688</c:v>
                </c:pt>
                <c:pt idx="149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A3-4843-8A35-74EE7005C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54464"/>
        <c:axId val="493554856"/>
      </c:scatterChart>
      <c:valAx>
        <c:axId val="49355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median</a:t>
                </a:r>
                <a:r>
                  <a:rPr lang="en-US" baseline="0"/>
                  <a:t> zooplankton post stocking</a:t>
                </a:r>
                <a:endParaRPr lang="en-US"/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3554856"/>
        <c:crosses val="autoZero"/>
        <c:crossBetween val="midCat"/>
      </c:valAx>
      <c:valAx>
        <c:axId val="49355485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355446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9.1246261757160593E-2"/>
                  <c:y val="-0.33051108194809015"/>
                </c:manualLayout>
              </c:layout>
              <c:numFmt formatCode="General" sourceLinked="0"/>
            </c:trendlineLbl>
          </c:trendline>
          <c:xVal>
            <c:numRef>
              <c:f>'SST scratch all data'!$BI$2:$BI$151</c:f>
              <c:numCache>
                <c:formatCode>#,##0</c:formatCode>
                <c:ptCount val="150"/>
                <c:pt idx="0">
                  <c:v>384.09090909090907</c:v>
                </c:pt>
                <c:pt idx="1">
                  <c:v>333</c:v>
                </c:pt>
                <c:pt idx="2">
                  <c:v>210.90909090909091</c:v>
                </c:pt>
                <c:pt idx="3">
                  <c:v>356.25</c:v>
                </c:pt>
                <c:pt idx="4">
                  <c:v>165.33333333333334</c:v>
                </c:pt>
                <c:pt idx="5">
                  <c:v>195</c:v>
                </c:pt>
                <c:pt idx="6">
                  <c:v>186.66666666666666</c:v>
                </c:pt>
                <c:pt idx="7">
                  <c:v>181.15384615384616</c:v>
                </c:pt>
                <c:pt idx="8">
                  <c:v>245.76923076923077</c:v>
                </c:pt>
                <c:pt idx="9">
                  <c:v>345.41666666666669</c:v>
                </c:pt>
                <c:pt idx="10">
                  <c:v>167.91666666666666</c:v>
                </c:pt>
                <c:pt idx="11">
                  <c:v>304.09090909090907</c:v>
                </c:pt>
                <c:pt idx="12">
                  <c:v>145.45454545454547</c:v>
                </c:pt>
                <c:pt idx="13">
                  <c:v>207</c:v>
                </c:pt>
                <c:pt idx="14">
                  <c:v>93.888888888888886</c:v>
                </c:pt>
                <c:pt idx="15">
                  <c:v>152.5</c:v>
                </c:pt>
                <c:pt idx="16">
                  <c:v>51.071428571428569</c:v>
                </c:pt>
                <c:pt idx="17">
                  <c:v>118.33333333333333</c:v>
                </c:pt>
                <c:pt idx="18">
                  <c:v>225.5</c:v>
                </c:pt>
                <c:pt idx="19">
                  <c:v>267.72727272727275</c:v>
                </c:pt>
                <c:pt idx="20">
                  <c:v>396.66666666666669</c:v>
                </c:pt>
                <c:pt idx="21">
                  <c:v>194.28571428571428</c:v>
                </c:pt>
                <c:pt idx="22">
                  <c:v>143.125</c:v>
                </c:pt>
                <c:pt idx="23">
                  <c:v>474.61538461538464</c:v>
                </c:pt>
                <c:pt idx="24">
                  <c:v>729.64285714285711</c:v>
                </c:pt>
                <c:pt idx="25">
                  <c:v>1622.5</c:v>
                </c:pt>
                <c:pt idx="26">
                  <c:v>2501.25</c:v>
                </c:pt>
                <c:pt idx="27">
                  <c:v>573.52941176470586</c:v>
                </c:pt>
                <c:pt idx="28">
                  <c:v>125</c:v>
                </c:pt>
                <c:pt idx="29">
                  <c:v>33.5</c:v>
                </c:pt>
                <c:pt idx="30">
                  <c:v>25</c:v>
                </c:pt>
                <c:pt idx="31">
                  <c:v>65</c:v>
                </c:pt>
                <c:pt idx="32">
                  <c:v>178</c:v>
                </c:pt>
                <c:pt idx="33">
                  <c:v>191.78571428571428</c:v>
                </c:pt>
                <c:pt idx="34">
                  <c:v>180.3125</c:v>
                </c:pt>
                <c:pt idx="35">
                  <c:v>2106.1111111111113</c:v>
                </c:pt>
                <c:pt idx="37">
                  <c:v>2245.5555555555557</c:v>
                </c:pt>
                <c:pt idx="38">
                  <c:v>2111.4285714285716</c:v>
                </c:pt>
                <c:pt idx="39">
                  <c:v>817.14285714285711</c:v>
                </c:pt>
                <c:pt idx="40">
                  <c:v>1106.8181818181818</c:v>
                </c:pt>
                <c:pt idx="41">
                  <c:v>591.81818181818187</c:v>
                </c:pt>
                <c:pt idx="42">
                  <c:v>2397.5</c:v>
                </c:pt>
                <c:pt idx="43">
                  <c:v>110</c:v>
                </c:pt>
                <c:pt idx="44">
                  <c:v>45</c:v>
                </c:pt>
                <c:pt idx="45">
                  <c:v>40</c:v>
                </c:pt>
                <c:pt idx="46">
                  <c:v>490</c:v>
                </c:pt>
                <c:pt idx="47">
                  <c:v>235</c:v>
                </c:pt>
                <c:pt idx="48">
                  <c:v>550</c:v>
                </c:pt>
                <c:pt idx="49">
                  <c:v>230</c:v>
                </c:pt>
                <c:pt idx="50">
                  <c:v>140</c:v>
                </c:pt>
                <c:pt idx="51">
                  <c:v>1310</c:v>
                </c:pt>
                <c:pt idx="52">
                  <c:v>2010</c:v>
                </c:pt>
                <c:pt idx="53">
                  <c:v>430</c:v>
                </c:pt>
                <c:pt idx="54">
                  <c:v>4045</c:v>
                </c:pt>
                <c:pt idx="55">
                  <c:v>1280</c:v>
                </c:pt>
                <c:pt idx="56">
                  <c:v>147.77777777777777</c:v>
                </c:pt>
                <c:pt idx="57">
                  <c:v>71.05263157894737</c:v>
                </c:pt>
                <c:pt idx="58">
                  <c:v>153.94736842105263</c:v>
                </c:pt>
                <c:pt idx="59">
                  <c:v>54.666666666666664</c:v>
                </c:pt>
                <c:pt idx="60">
                  <c:v>155.23529411764707</c:v>
                </c:pt>
                <c:pt idx="61">
                  <c:v>336.35714285714283</c:v>
                </c:pt>
                <c:pt idx="62">
                  <c:v>75.625</c:v>
                </c:pt>
                <c:pt idx="63">
                  <c:v>162.22222222222223</c:v>
                </c:pt>
                <c:pt idx="64">
                  <c:v>344.16666666666669</c:v>
                </c:pt>
                <c:pt idx="65">
                  <c:v>173.18181818181819</c:v>
                </c:pt>
                <c:pt idx="66">
                  <c:v>422.5</c:v>
                </c:pt>
                <c:pt idx="67">
                  <c:v>562</c:v>
                </c:pt>
                <c:pt idx="68">
                  <c:v>238.75</c:v>
                </c:pt>
                <c:pt idx="69">
                  <c:v>151.11111111111111</c:v>
                </c:pt>
                <c:pt idx="70">
                  <c:v>195.625</c:v>
                </c:pt>
                <c:pt idx="71">
                  <c:v>80</c:v>
                </c:pt>
                <c:pt idx="72">
                  <c:v>100</c:v>
                </c:pt>
                <c:pt idx="73">
                  <c:v>91.666666666666671</c:v>
                </c:pt>
                <c:pt idx="74">
                  <c:v>208.91666666666666</c:v>
                </c:pt>
                <c:pt idx="75">
                  <c:v>140</c:v>
                </c:pt>
                <c:pt idx="76">
                  <c:v>5</c:v>
                </c:pt>
                <c:pt idx="77">
                  <c:v>130</c:v>
                </c:pt>
                <c:pt idx="78">
                  <c:v>40</c:v>
                </c:pt>
                <c:pt idx="79">
                  <c:v>25</c:v>
                </c:pt>
                <c:pt idx="80">
                  <c:v>0</c:v>
                </c:pt>
                <c:pt idx="81">
                  <c:v>0</c:v>
                </c:pt>
                <c:pt idx="82">
                  <c:v>45</c:v>
                </c:pt>
                <c:pt idx="83">
                  <c:v>120.45454545454545</c:v>
                </c:pt>
                <c:pt idx="84">
                  <c:v>285</c:v>
                </c:pt>
                <c:pt idx="85">
                  <c:v>40</c:v>
                </c:pt>
                <c:pt idx="86">
                  <c:v>10</c:v>
                </c:pt>
                <c:pt idx="87">
                  <c:v>0</c:v>
                </c:pt>
                <c:pt idx="88">
                  <c:v>15</c:v>
                </c:pt>
                <c:pt idx="89">
                  <c:v>1015</c:v>
                </c:pt>
                <c:pt idx="90">
                  <c:v>385</c:v>
                </c:pt>
                <c:pt idx="91">
                  <c:v>45</c:v>
                </c:pt>
                <c:pt idx="92">
                  <c:v>35</c:v>
                </c:pt>
                <c:pt idx="93">
                  <c:v>865</c:v>
                </c:pt>
                <c:pt idx="94">
                  <c:v>30</c:v>
                </c:pt>
                <c:pt idx="95">
                  <c:v>45</c:v>
                </c:pt>
                <c:pt idx="96">
                  <c:v>300</c:v>
                </c:pt>
                <c:pt idx="97">
                  <c:v>30</c:v>
                </c:pt>
                <c:pt idx="98">
                  <c:v>70</c:v>
                </c:pt>
                <c:pt idx="99">
                  <c:v>0</c:v>
                </c:pt>
                <c:pt idx="100">
                  <c:v>105</c:v>
                </c:pt>
                <c:pt idx="101">
                  <c:v>25</c:v>
                </c:pt>
                <c:pt idx="102">
                  <c:v>30</c:v>
                </c:pt>
                <c:pt idx="103">
                  <c:v>55</c:v>
                </c:pt>
                <c:pt idx="104">
                  <c:v>20</c:v>
                </c:pt>
                <c:pt idx="105">
                  <c:v>85</c:v>
                </c:pt>
                <c:pt idx="106">
                  <c:v>10</c:v>
                </c:pt>
                <c:pt idx="107">
                  <c:v>85</c:v>
                </c:pt>
                <c:pt idx="108">
                  <c:v>120</c:v>
                </c:pt>
                <c:pt idx="109">
                  <c:v>110</c:v>
                </c:pt>
                <c:pt idx="110">
                  <c:v>85</c:v>
                </c:pt>
                <c:pt idx="111">
                  <c:v>335</c:v>
                </c:pt>
                <c:pt idx="112">
                  <c:v>1930</c:v>
                </c:pt>
                <c:pt idx="113">
                  <c:v>610</c:v>
                </c:pt>
                <c:pt idx="114">
                  <c:v>440</c:v>
                </c:pt>
                <c:pt idx="115">
                  <c:v>0</c:v>
                </c:pt>
                <c:pt idx="116">
                  <c:v>90</c:v>
                </c:pt>
                <c:pt idx="117">
                  <c:v>115</c:v>
                </c:pt>
                <c:pt idx="118">
                  <c:v>680</c:v>
                </c:pt>
                <c:pt idx="119">
                  <c:v>15</c:v>
                </c:pt>
                <c:pt idx="120">
                  <c:v>25</c:v>
                </c:pt>
                <c:pt idx="121">
                  <c:v>15</c:v>
                </c:pt>
                <c:pt idx="122">
                  <c:v>0</c:v>
                </c:pt>
                <c:pt idx="124">
                  <c:v>270</c:v>
                </c:pt>
                <c:pt idx="125">
                  <c:v>1020</c:v>
                </c:pt>
                <c:pt idx="126">
                  <c:v>460</c:v>
                </c:pt>
                <c:pt idx="127">
                  <c:v>830</c:v>
                </c:pt>
                <c:pt idx="128">
                  <c:v>1085</c:v>
                </c:pt>
                <c:pt idx="129">
                  <c:v>4660</c:v>
                </c:pt>
                <c:pt idx="130">
                  <c:v>220</c:v>
                </c:pt>
                <c:pt idx="131">
                  <c:v>445</c:v>
                </c:pt>
                <c:pt idx="132">
                  <c:v>350</c:v>
                </c:pt>
                <c:pt idx="133">
                  <c:v>1215</c:v>
                </c:pt>
                <c:pt idx="134">
                  <c:v>8350</c:v>
                </c:pt>
                <c:pt idx="135">
                  <c:v>480</c:v>
                </c:pt>
                <c:pt idx="136">
                  <c:v>10532</c:v>
                </c:pt>
                <c:pt idx="137">
                  <c:v>930</c:v>
                </c:pt>
                <c:pt idx="138">
                  <c:v>85</c:v>
                </c:pt>
                <c:pt idx="139">
                  <c:v>555</c:v>
                </c:pt>
                <c:pt idx="140">
                  <c:v>1640</c:v>
                </c:pt>
                <c:pt idx="141">
                  <c:v>11375</c:v>
                </c:pt>
                <c:pt idx="142">
                  <c:v>6275</c:v>
                </c:pt>
                <c:pt idx="143">
                  <c:v>5520</c:v>
                </c:pt>
                <c:pt idx="144">
                  <c:v>715</c:v>
                </c:pt>
                <c:pt idx="145">
                  <c:v>350</c:v>
                </c:pt>
                <c:pt idx="146">
                  <c:v>105</c:v>
                </c:pt>
                <c:pt idx="147">
                  <c:v>3830</c:v>
                </c:pt>
                <c:pt idx="148">
                  <c:v>17230</c:v>
                </c:pt>
                <c:pt idx="149">
                  <c:v>910</c:v>
                </c:pt>
              </c:numCache>
            </c:numRef>
          </c:xVal>
          <c:yVal>
            <c:numRef>
              <c:f>'SST scratch all data'!$BP$2:$BP$151</c:f>
              <c:numCache>
                <c:formatCode>0.00</c:formatCode>
                <c:ptCount val="150"/>
                <c:pt idx="0">
                  <c:v>1.1789898470379363</c:v>
                </c:pt>
                <c:pt idx="1">
                  <c:v>0</c:v>
                </c:pt>
                <c:pt idx="2">
                  <c:v>25.873124601611629</c:v>
                </c:pt>
                <c:pt idx="3">
                  <c:v>0</c:v>
                </c:pt>
                <c:pt idx="4">
                  <c:v>9.9031941009887028</c:v>
                </c:pt>
                <c:pt idx="5">
                  <c:v>23.763910409916889</c:v>
                </c:pt>
                <c:pt idx="6">
                  <c:v>20.715905273765536</c:v>
                </c:pt>
                <c:pt idx="7">
                  <c:v>45.914731061143911</c:v>
                </c:pt>
                <c:pt idx="8">
                  <c:v>26.214462071379874</c:v>
                </c:pt>
                <c:pt idx="9">
                  <c:v>15.316455696202533</c:v>
                </c:pt>
                <c:pt idx="10">
                  <c:v>52.652738475480554</c:v>
                </c:pt>
                <c:pt idx="11">
                  <c:v>15.183956078047956</c:v>
                </c:pt>
                <c:pt idx="12">
                  <c:v>18.31107115335217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6.3462038447049087</c:v>
                </c:pt>
                <c:pt idx="17">
                  <c:v>9.8478175309706319</c:v>
                </c:pt>
                <c:pt idx="18">
                  <c:v>5.1109956612701666</c:v>
                </c:pt>
                <c:pt idx="19">
                  <c:v>7.638034705868904</c:v>
                </c:pt>
                <c:pt idx="20">
                  <c:v>0</c:v>
                </c:pt>
                <c:pt idx="21">
                  <c:v>4.2236225101821168</c:v>
                </c:pt>
                <c:pt idx="22">
                  <c:v>33.542672182640004</c:v>
                </c:pt>
                <c:pt idx="23">
                  <c:v>33.802028633021948</c:v>
                </c:pt>
                <c:pt idx="24">
                  <c:v>25.651934189052096</c:v>
                </c:pt>
                <c:pt idx="25">
                  <c:v>59.077712207182032</c:v>
                </c:pt>
                <c:pt idx="26">
                  <c:v>15.296022952831208</c:v>
                </c:pt>
                <c:pt idx="27">
                  <c:v>2.1330198186093381</c:v>
                </c:pt>
                <c:pt idx="28">
                  <c:v>12.542170334511274</c:v>
                </c:pt>
                <c:pt idx="29">
                  <c:v>20.73475039179587</c:v>
                </c:pt>
                <c:pt idx="30">
                  <c:v>15.853040984900298</c:v>
                </c:pt>
                <c:pt idx="31">
                  <c:v>24.160615632432705</c:v>
                </c:pt>
                <c:pt idx="32">
                  <c:v>53.192377559746397</c:v>
                </c:pt>
                <c:pt idx="33">
                  <c:v>42.423970145141098</c:v>
                </c:pt>
                <c:pt idx="34">
                  <c:v>12.685281997662834</c:v>
                </c:pt>
                <c:pt idx="35">
                  <c:v>13.255288178636688</c:v>
                </c:pt>
                <c:pt idx="37">
                  <c:v>3.9188375244692062</c:v>
                </c:pt>
                <c:pt idx="38">
                  <c:v>0</c:v>
                </c:pt>
                <c:pt idx="39">
                  <c:v>50.634891139397318</c:v>
                </c:pt>
                <c:pt idx="40">
                  <c:v>6.7164447319711762</c:v>
                </c:pt>
                <c:pt idx="41">
                  <c:v>54.405072176099324</c:v>
                </c:pt>
                <c:pt idx="42">
                  <c:v>23.068629036605749</c:v>
                </c:pt>
                <c:pt idx="43">
                  <c:v>0</c:v>
                </c:pt>
                <c:pt idx="44">
                  <c:v>21.573293614524445</c:v>
                </c:pt>
                <c:pt idx="45">
                  <c:v>4.9277540265005975</c:v>
                </c:pt>
                <c:pt idx="46">
                  <c:v>4.9351561299949536</c:v>
                </c:pt>
                <c:pt idx="47">
                  <c:v>6.4902329484529675</c:v>
                </c:pt>
                <c:pt idx="48">
                  <c:v>8.7012390046175376</c:v>
                </c:pt>
                <c:pt idx="49">
                  <c:v>0</c:v>
                </c:pt>
                <c:pt idx="50">
                  <c:v>11.002382888549272</c:v>
                </c:pt>
                <c:pt idx="51">
                  <c:v>4.6166228500133677</c:v>
                </c:pt>
                <c:pt idx="52">
                  <c:v>27.652549382331753</c:v>
                </c:pt>
                <c:pt idx="53">
                  <c:v>8.8770162024868462</c:v>
                </c:pt>
                <c:pt idx="54">
                  <c:v>38.053527565502179</c:v>
                </c:pt>
                <c:pt idx="55">
                  <c:v>25.518323264776644</c:v>
                </c:pt>
                <c:pt idx="56">
                  <c:v>2.1165671508778185</c:v>
                </c:pt>
                <c:pt idx="57">
                  <c:v>1.4265724142922627</c:v>
                </c:pt>
                <c:pt idx="58">
                  <c:v>2.7993297451000303</c:v>
                </c:pt>
                <c:pt idx="59">
                  <c:v>0.70007185893538226</c:v>
                </c:pt>
                <c:pt idx="60">
                  <c:v>0.81595017310669982</c:v>
                </c:pt>
                <c:pt idx="61">
                  <c:v>9.105627420285078</c:v>
                </c:pt>
                <c:pt idx="62">
                  <c:v>0</c:v>
                </c:pt>
                <c:pt idx="63">
                  <c:v>5.9804390739965303</c:v>
                </c:pt>
                <c:pt idx="64">
                  <c:v>2.1853213820577642</c:v>
                </c:pt>
                <c:pt idx="65">
                  <c:v>2.8568115482951333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11.81739950381295</c:v>
                </c:pt>
                <c:pt idx="75">
                  <c:v>4.309983848776695</c:v>
                </c:pt>
                <c:pt idx="76">
                  <c:v>13.920627240810351</c:v>
                </c:pt>
                <c:pt idx="77">
                  <c:v>0.84250572216450148</c:v>
                </c:pt>
                <c:pt idx="78">
                  <c:v>42.345601996257024</c:v>
                </c:pt>
                <c:pt idx="79">
                  <c:v>1.2493022950389072</c:v>
                </c:pt>
                <c:pt idx="80">
                  <c:v>23.720498405665332</c:v>
                </c:pt>
                <c:pt idx="81">
                  <c:v>3.1223302991799549</c:v>
                </c:pt>
                <c:pt idx="82">
                  <c:v>0</c:v>
                </c:pt>
                <c:pt idx="83">
                  <c:v>0.45458829442995824</c:v>
                </c:pt>
                <c:pt idx="84">
                  <c:v>0.55446184460611525</c:v>
                </c:pt>
                <c:pt idx="85">
                  <c:v>28.525226390685642</c:v>
                </c:pt>
                <c:pt idx="86">
                  <c:v>24.969291624053721</c:v>
                </c:pt>
                <c:pt idx="87">
                  <c:v>14.550615933536474</c:v>
                </c:pt>
                <c:pt idx="88">
                  <c:v>29.391803019940021</c:v>
                </c:pt>
                <c:pt idx="89">
                  <c:v>6.1217102958690424</c:v>
                </c:pt>
                <c:pt idx="90">
                  <c:v>12.335330982441395</c:v>
                </c:pt>
                <c:pt idx="91">
                  <c:v>5.1037117903930129</c:v>
                </c:pt>
                <c:pt idx="92">
                  <c:v>4.1711563545624681</c:v>
                </c:pt>
                <c:pt idx="93">
                  <c:v>46.081671190841497</c:v>
                </c:pt>
                <c:pt idx="94">
                  <c:v>15.23301596392011</c:v>
                </c:pt>
                <c:pt idx="95">
                  <c:v>11.994883660301115</c:v>
                </c:pt>
                <c:pt idx="96">
                  <c:v>27.979945010512697</c:v>
                </c:pt>
                <c:pt idx="97">
                  <c:v>3.6866796915670914</c:v>
                </c:pt>
                <c:pt idx="98">
                  <c:v>1.0257343055533588</c:v>
                </c:pt>
                <c:pt idx="99">
                  <c:v>1.5230718558420722</c:v>
                </c:pt>
                <c:pt idx="100">
                  <c:v>5.3935007097424341</c:v>
                </c:pt>
                <c:pt idx="101">
                  <c:v>16.281471876330862</c:v>
                </c:pt>
                <c:pt idx="102">
                  <c:v>5.1468615061842842</c:v>
                </c:pt>
                <c:pt idx="103">
                  <c:v>3.3684456148538287</c:v>
                </c:pt>
                <c:pt idx="104">
                  <c:v>2.6184609629756128</c:v>
                </c:pt>
                <c:pt idx="105">
                  <c:v>0.17410041761217368</c:v>
                </c:pt>
                <c:pt idx="106">
                  <c:v>11.354350586798379</c:v>
                </c:pt>
                <c:pt idx="107">
                  <c:v>8.1911449815379935</c:v>
                </c:pt>
                <c:pt idx="108">
                  <c:v>9.1966349858720786</c:v>
                </c:pt>
                <c:pt idx="109">
                  <c:v>0</c:v>
                </c:pt>
                <c:pt idx="110">
                  <c:v>10.942924060233276</c:v>
                </c:pt>
                <c:pt idx="111">
                  <c:v>12.898152315383586</c:v>
                </c:pt>
                <c:pt idx="112">
                  <c:v>0</c:v>
                </c:pt>
                <c:pt idx="113">
                  <c:v>0.52967814976548599</c:v>
                </c:pt>
                <c:pt idx="114">
                  <c:v>16.162677435947948</c:v>
                </c:pt>
                <c:pt idx="115">
                  <c:v>15.426486160093111</c:v>
                </c:pt>
                <c:pt idx="116">
                  <c:v>16.013523031412873</c:v>
                </c:pt>
                <c:pt idx="117">
                  <c:v>23.265655246927473</c:v>
                </c:pt>
                <c:pt idx="118">
                  <c:v>1.0583097867968148</c:v>
                </c:pt>
                <c:pt idx="119">
                  <c:v>19.032570509242539</c:v>
                </c:pt>
                <c:pt idx="120">
                  <c:v>5.5385508350451413</c:v>
                </c:pt>
                <c:pt idx="121">
                  <c:v>5.3958276473799121</c:v>
                </c:pt>
                <c:pt idx="122">
                  <c:v>0</c:v>
                </c:pt>
                <c:pt idx="124">
                  <c:v>3.2697013533062043</c:v>
                </c:pt>
                <c:pt idx="125">
                  <c:v>2.8615555886572639E-2</c:v>
                </c:pt>
                <c:pt idx="126">
                  <c:v>9.8253275109170293</c:v>
                </c:pt>
                <c:pt idx="127">
                  <c:v>0</c:v>
                </c:pt>
                <c:pt idx="128">
                  <c:v>3.5126075981947782</c:v>
                </c:pt>
                <c:pt idx="129">
                  <c:v>17.074330945381551</c:v>
                </c:pt>
                <c:pt idx="130">
                  <c:v>5.7090535890366851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21.117958988441195</c:v>
                </c:pt>
                <c:pt idx="135">
                  <c:v>32.200000000000003</c:v>
                </c:pt>
                <c:pt idx="136">
                  <c:v>4.3381017274802511</c:v>
                </c:pt>
                <c:pt idx="137">
                  <c:v>10.323034301014419</c:v>
                </c:pt>
                <c:pt idx="138">
                  <c:v>48.302285347409075</c:v>
                </c:pt>
                <c:pt idx="139">
                  <c:v>4.2</c:v>
                </c:pt>
                <c:pt idx="140">
                  <c:v>84.06</c:v>
                </c:pt>
                <c:pt idx="141">
                  <c:v>0</c:v>
                </c:pt>
                <c:pt idx="142">
                  <c:v>64.05</c:v>
                </c:pt>
                <c:pt idx="143">
                  <c:v>56.41</c:v>
                </c:pt>
                <c:pt idx="144">
                  <c:v>38.448130343840589</c:v>
                </c:pt>
                <c:pt idx="145">
                  <c:v>51.96</c:v>
                </c:pt>
                <c:pt idx="146">
                  <c:v>9.143565085128305</c:v>
                </c:pt>
                <c:pt idx="147">
                  <c:v>61.65</c:v>
                </c:pt>
                <c:pt idx="148">
                  <c:v>7.0923325071796688</c:v>
                </c:pt>
                <c:pt idx="149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F3-4535-B898-E70EBCA19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55640"/>
        <c:axId val="493797784"/>
      </c:scatterChart>
      <c:valAx>
        <c:axId val="493555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zooplankton post stocking</a:t>
                </a:r>
                <a:endParaRPr lang="en-US"/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93797784"/>
        <c:crosses val="autoZero"/>
        <c:crossBetween val="midCat"/>
      </c:valAx>
      <c:valAx>
        <c:axId val="49379778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355564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3891231408573928"/>
                  <c:y val="-0.62909047827355036"/>
                </c:manualLayout>
              </c:layout>
              <c:numFmt formatCode="General" sourceLinked="0"/>
            </c:trendlineLbl>
          </c:trendline>
          <c:xVal>
            <c:numRef>
              <c:f>'SST scratch all data'!$Z$2:$Z$151</c:f>
              <c:numCache>
                <c:formatCode>0</c:formatCode>
                <c:ptCount val="150"/>
                <c:pt idx="0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13</c:v>
                </c:pt>
                <c:pt idx="7">
                  <c:v>9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14</c:v>
                </c:pt>
                <c:pt idx="14">
                  <c:v>12</c:v>
                </c:pt>
                <c:pt idx="15">
                  <c:v>10</c:v>
                </c:pt>
                <c:pt idx="16">
                  <c:v>6</c:v>
                </c:pt>
                <c:pt idx="17">
                  <c:v>9</c:v>
                </c:pt>
                <c:pt idx="18">
                  <c:v>23</c:v>
                </c:pt>
                <c:pt idx="19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14</c:v>
                </c:pt>
                <c:pt idx="24" formatCode="General">
                  <c:v>12</c:v>
                </c:pt>
                <c:pt idx="25" formatCode="General">
                  <c:v>14</c:v>
                </c:pt>
                <c:pt idx="26" formatCode="General">
                  <c:v>12</c:v>
                </c:pt>
                <c:pt idx="27" formatCode="General">
                  <c:v>19</c:v>
                </c:pt>
                <c:pt idx="28" formatCode="General">
                  <c:v>6</c:v>
                </c:pt>
                <c:pt idx="29" formatCode="General">
                  <c:v>8</c:v>
                </c:pt>
                <c:pt idx="30" formatCode="General">
                  <c:v>8</c:v>
                </c:pt>
                <c:pt idx="31" formatCode="General">
                  <c:v>3</c:v>
                </c:pt>
                <c:pt idx="32" formatCode="General">
                  <c:v>14</c:v>
                </c:pt>
                <c:pt idx="33" formatCode="General">
                  <c:v>15</c:v>
                </c:pt>
                <c:pt idx="34" formatCode="General">
                  <c:v>14</c:v>
                </c:pt>
                <c:pt idx="37" formatCode="General">
                  <c:v>18</c:v>
                </c:pt>
                <c:pt idx="38" formatCode="General">
                  <c:v>1</c:v>
                </c:pt>
                <c:pt idx="39" formatCode="General">
                  <c:v>2</c:v>
                </c:pt>
                <c:pt idx="40" formatCode="General">
                  <c:v>14</c:v>
                </c:pt>
                <c:pt idx="41" formatCode="General">
                  <c:v>4</c:v>
                </c:pt>
                <c:pt idx="42" formatCode="General">
                  <c:v>9</c:v>
                </c:pt>
                <c:pt idx="43" formatCode="General">
                  <c:v>25</c:v>
                </c:pt>
                <c:pt idx="44" formatCode="General">
                  <c:v>2</c:v>
                </c:pt>
                <c:pt idx="45" formatCode="General">
                  <c:v>6</c:v>
                </c:pt>
                <c:pt idx="46" formatCode="General">
                  <c:v>14</c:v>
                </c:pt>
                <c:pt idx="47" formatCode="General">
                  <c:v>8</c:v>
                </c:pt>
                <c:pt idx="48" formatCode="General">
                  <c:v>13</c:v>
                </c:pt>
                <c:pt idx="49" formatCode="General">
                  <c:v>9</c:v>
                </c:pt>
                <c:pt idx="50" formatCode="General">
                  <c:v>8</c:v>
                </c:pt>
                <c:pt idx="51" formatCode="General">
                  <c:v>15</c:v>
                </c:pt>
                <c:pt idx="52" formatCode="General">
                  <c:v>6</c:v>
                </c:pt>
                <c:pt idx="53" formatCode="General">
                  <c:v>10</c:v>
                </c:pt>
                <c:pt idx="54" formatCode="General">
                  <c:v>7</c:v>
                </c:pt>
                <c:pt idx="55" formatCode="General">
                  <c:v>8</c:v>
                </c:pt>
                <c:pt idx="56" formatCode="General">
                  <c:v>8</c:v>
                </c:pt>
                <c:pt idx="57" formatCode="General">
                  <c:v>9</c:v>
                </c:pt>
                <c:pt idx="58" formatCode="General">
                  <c:v>7</c:v>
                </c:pt>
                <c:pt idx="59" formatCode="General">
                  <c:v>10</c:v>
                </c:pt>
                <c:pt idx="60" formatCode="General">
                  <c:v>9</c:v>
                </c:pt>
                <c:pt idx="61" formatCode="General">
                  <c:v>10</c:v>
                </c:pt>
                <c:pt idx="62" formatCode="General">
                  <c:v>17</c:v>
                </c:pt>
                <c:pt idx="63" formatCode="General">
                  <c:v>16</c:v>
                </c:pt>
                <c:pt idx="64" formatCode="General">
                  <c:v>12</c:v>
                </c:pt>
                <c:pt idx="65" formatCode="General">
                  <c:v>7</c:v>
                </c:pt>
                <c:pt idx="66" formatCode="General">
                  <c:v>11</c:v>
                </c:pt>
                <c:pt idx="67" formatCode="General">
                  <c:v>18</c:v>
                </c:pt>
                <c:pt idx="68" formatCode="General">
                  <c:v>10</c:v>
                </c:pt>
                <c:pt idx="69" formatCode="General">
                  <c:v>14</c:v>
                </c:pt>
                <c:pt idx="70" formatCode="General">
                  <c:v>12</c:v>
                </c:pt>
                <c:pt idx="71" formatCode="General">
                  <c:v>8</c:v>
                </c:pt>
                <c:pt idx="73" formatCode="General">
                  <c:v>9</c:v>
                </c:pt>
                <c:pt idx="74" formatCode="General">
                  <c:v>8</c:v>
                </c:pt>
                <c:pt idx="75" formatCode="General">
                  <c:v>1</c:v>
                </c:pt>
                <c:pt idx="76" formatCode="General">
                  <c:v>1</c:v>
                </c:pt>
                <c:pt idx="77" formatCode="General">
                  <c:v>0</c:v>
                </c:pt>
                <c:pt idx="78" formatCode="General">
                  <c:v>1</c:v>
                </c:pt>
                <c:pt idx="79" formatCode="General">
                  <c:v>1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1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2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1</c:v>
                </c:pt>
                <c:pt idx="105" formatCode="General">
                  <c:v>1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1</c:v>
                </c:pt>
                <c:pt idx="110" formatCode="General">
                  <c:v>0</c:v>
                </c:pt>
                <c:pt idx="111" formatCode="General">
                  <c:v>1</c:v>
                </c:pt>
                <c:pt idx="112" formatCode="General">
                  <c:v>0</c:v>
                </c:pt>
                <c:pt idx="113" formatCode="General">
                  <c:v>1</c:v>
                </c:pt>
                <c:pt idx="114" formatCode="General">
                  <c:v>3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1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4" formatCode="General">
                  <c:v>2</c:v>
                </c:pt>
                <c:pt idx="125" formatCode="General">
                  <c:v>1</c:v>
                </c:pt>
                <c:pt idx="126" formatCode="General">
                  <c:v>2</c:v>
                </c:pt>
                <c:pt idx="127" formatCode="General">
                  <c:v>11</c:v>
                </c:pt>
                <c:pt idx="128" formatCode="General">
                  <c:v>3</c:v>
                </c:pt>
                <c:pt idx="129" formatCode="General">
                  <c:v>8</c:v>
                </c:pt>
                <c:pt idx="130" formatCode="General">
                  <c:v>5</c:v>
                </c:pt>
                <c:pt idx="131">
                  <c:v>10</c:v>
                </c:pt>
                <c:pt idx="132">
                  <c:v>7</c:v>
                </c:pt>
                <c:pt idx="133">
                  <c:v>13</c:v>
                </c:pt>
                <c:pt idx="134">
                  <c:v>3</c:v>
                </c:pt>
                <c:pt idx="135">
                  <c:v>11</c:v>
                </c:pt>
                <c:pt idx="136">
                  <c:v>13</c:v>
                </c:pt>
                <c:pt idx="137">
                  <c:v>9</c:v>
                </c:pt>
                <c:pt idx="138">
                  <c:v>6</c:v>
                </c:pt>
                <c:pt idx="139">
                  <c:v>9</c:v>
                </c:pt>
                <c:pt idx="140">
                  <c:v>9</c:v>
                </c:pt>
                <c:pt idx="141">
                  <c:v>10</c:v>
                </c:pt>
                <c:pt idx="142">
                  <c:v>7</c:v>
                </c:pt>
                <c:pt idx="143">
                  <c:v>7</c:v>
                </c:pt>
                <c:pt idx="144">
                  <c:v>6</c:v>
                </c:pt>
                <c:pt idx="145">
                  <c:v>11</c:v>
                </c:pt>
                <c:pt idx="146">
                  <c:v>10</c:v>
                </c:pt>
                <c:pt idx="148">
                  <c:v>10</c:v>
                </c:pt>
                <c:pt idx="149">
                  <c:v>0</c:v>
                </c:pt>
              </c:numCache>
            </c:numRef>
          </c:xVal>
          <c:yVal>
            <c:numRef>
              <c:f>'SST scratch all data'!$BT$2:$BT$151</c:f>
              <c:numCache>
                <c:formatCode>General</c:formatCode>
                <c:ptCount val="150"/>
                <c:pt idx="0" formatCode="0">
                  <c:v>11</c:v>
                </c:pt>
                <c:pt idx="2" formatCode="0">
                  <c:v>8</c:v>
                </c:pt>
                <c:pt idx="4" formatCode="0">
                  <c:v>29</c:v>
                </c:pt>
                <c:pt idx="5" formatCode="0">
                  <c:v>28</c:v>
                </c:pt>
                <c:pt idx="6" formatCode="0">
                  <c:v>11</c:v>
                </c:pt>
                <c:pt idx="7" formatCode="0">
                  <c:v>13</c:v>
                </c:pt>
                <c:pt idx="8" formatCode="0">
                  <c:v>27</c:v>
                </c:pt>
                <c:pt idx="9" formatCode="0">
                  <c:v>6</c:v>
                </c:pt>
                <c:pt idx="10" formatCode="0">
                  <c:v>19</c:v>
                </c:pt>
                <c:pt idx="11" formatCode="0">
                  <c:v>7</c:v>
                </c:pt>
                <c:pt idx="12" formatCode="0">
                  <c:v>7</c:v>
                </c:pt>
                <c:pt idx="16" formatCode="0">
                  <c:v>7</c:v>
                </c:pt>
                <c:pt idx="17" formatCode="0">
                  <c:v>9</c:v>
                </c:pt>
                <c:pt idx="18" formatCode="0">
                  <c:v>13</c:v>
                </c:pt>
                <c:pt idx="19" formatCode="0">
                  <c:v>10</c:v>
                </c:pt>
                <c:pt idx="21" formatCode="0">
                  <c:v>30</c:v>
                </c:pt>
                <c:pt idx="22" formatCode="0">
                  <c:v>5</c:v>
                </c:pt>
                <c:pt idx="23" formatCode="0">
                  <c:v>12</c:v>
                </c:pt>
                <c:pt idx="24" formatCode="0">
                  <c:v>9</c:v>
                </c:pt>
                <c:pt idx="25" formatCode="0">
                  <c:v>8</c:v>
                </c:pt>
                <c:pt idx="26" formatCode="0">
                  <c:v>15</c:v>
                </c:pt>
                <c:pt idx="27" formatCode="0">
                  <c:v>98</c:v>
                </c:pt>
                <c:pt idx="28" formatCode="0">
                  <c:v>32</c:v>
                </c:pt>
                <c:pt idx="29" formatCode="0">
                  <c:v>6</c:v>
                </c:pt>
                <c:pt idx="30" formatCode="0">
                  <c:v>11</c:v>
                </c:pt>
                <c:pt idx="31" formatCode="0">
                  <c:v>5</c:v>
                </c:pt>
                <c:pt idx="32" formatCode="0">
                  <c:v>6</c:v>
                </c:pt>
                <c:pt idx="33" formatCode="0">
                  <c:v>14</c:v>
                </c:pt>
                <c:pt idx="34" formatCode="0">
                  <c:v>51</c:v>
                </c:pt>
                <c:pt idx="35" formatCode="0">
                  <c:v>9</c:v>
                </c:pt>
                <c:pt idx="37" formatCode="0">
                  <c:v>25</c:v>
                </c:pt>
                <c:pt idx="39" formatCode="0">
                  <c:v>10</c:v>
                </c:pt>
                <c:pt idx="40" formatCode="0">
                  <c:v>19</c:v>
                </c:pt>
                <c:pt idx="41" formatCode="0">
                  <c:v>31</c:v>
                </c:pt>
                <c:pt idx="42" formatCode="0">
                  <c:v>11</c:v>
                </c:pt>
                <c:pt idx="44" formatCode="0">
                  <c:v>9</c:v>
                </c:pt>
                <c:pt idx="45" formatCode="0">
                  <c:v>43</c:v>
                </c:pt>
                <c:pt idx="46" formatCode="0">
                  <c:v>14</c:v>
                </c:pt>
                <c:pt idx="47" formatCode="0">
                  <c:v>18</c:v>
                </c:pt>
                <c:pt idx="48" formatCode="0">
                  <c:v>10</c:v>
                </c:pt>
                <c:pt idx="50" formatCode="0">
                  <c:v>19</c:v>
                </c:pt>
                <c:pt idx="51" formatCode="0">
                  <c:v>17</c:v>
                </c:pt>
                <c:pt idx="52" formatCode="0">
                  <c:v>18</c:v>
                </c:pt>
                <c:pt idx="53" formatCode="0">
                  <c:v>20</c:v>
                </c:pt>
                <c:pt idx="54" formatCode="0">
                  <c:v>15</c:v>
                </c:pt>
                <c:pt idx="55" formatCode="0">
                  <c:v>28</c:v>
                </c:pt>
                <c:pt idx="56" formatCode="0">
                  <c:v>56</c:v>
                </c:pt>
                <c:pt idx="57" formatCode="0">
                  <c:v>36</c:v>
                </c:pt>
                <c:pt idx="58" formatCode="0">
                  <c:v>84</c:v>
                </c:pt>
                <c:pt idx="59" formatCode="0">
                  <c:v>40</c:v>
                </c:pt>
                <c:pt idx="60" formatCode="0">
                  <c:v>33</c:v>
                </c:pt>
                <c:pt idx="61" formatCode="0">
                  <c:v>20</c:v>
                </c:pt>
                <c:pt idx="63" formatCode="0">
                  <c:v>28</c:v>
                </c:pt>
                <c:pt idx="64" formatCode="0">
                  <c:v>13</c:v>
                </c:pt>
                <c:pt idx="65" formatCode="0">
                  <c:v>14</c:v>
                </c:pt>
                <c:pt idx="74" formatCode="0">
                  <c:v>14</c:v>
                </c:pt>
                <c:pt idx="75" formatCode="0">
                  <c:v>34</c:v>
                </c:pt>
                <c:pt idx="76" formatCode="0">
                  <c:v>75</c:v>
                </c:pt>
                <c:pt idx="77" formatCode="0">
                  <c:v>86</c:v>
                </c:pt>
                <c:pt idx="78" formatCode="0">
                  <c:v>9</c:v>
                </c:pt>
                <c:pt idx="79" formatCode="0">
                  <c:v>23</c:v>
                </c:pt>
                <c:pt idx="80" formatCode="0">
                  <c:v>109</c:v>
                </c:pt>
                <c:pt idx="81" formatCode="0">
                  <c:v>37</c:v>
                </c:pt>
                <c:pt idx="82" formatCode="0">
                  <c:v>0</c:v>
                </c:pt>
                <c:pt idx="83" formatCode="0">
                  <c:v>47</c:v>
                </c:pt>
                <c:pt idx="84" formatCode="0">
                  <c:v>72</c:v>
                </c:pt>
                <c:pt idx="85" formatCode="0">
                  <c:v>13</c:v>
                </c:pt>
                <c:pt idx="86" formatCode="0">
                  <c:v>51</c:v>
                </c:pt>
                <c:pt idx="87" formatCode="0">
                  <c:v>10</c:v>
                </c:pt>
                <c:pt idx="88" formatCode="0">
                  <c:v>6</c:v>
                </c:pt>
                <c:pt idx="89" formatCode="0">
                  <c:v>16</c:v>
                </c:pt>
                <c:pt idx="90" formatCode="0">
                  <c:v>18</c:v>
                </c:pt>
                <c:pt idx="91" formatCode="0">
                  <c:v>14</c:v>
                </c:pt>
                <c:pt idx="92" formatCode="0">
                  <c:v>31</c:v>
                </c:pt>
                <c:pt idx="93" formatCode="0">
                  <c:v>18</c:v>
                </c:pt>
                <c:pt idx="94" formatCode="0">
                  <c:v>43</c:v>
                </c:pt>
                <c:pt idx="95" formatCode="0">
                  <c:v>24</c:v>
                </c:pt>
                <c:pt idx="96" formatCode="0">
                  <c:v>22</c:v>
                </c:pt>
                <c:pt idx="97" formatCode="0">
                  <c:v>26</c:v>
                </c:pt>
                <c:pt idx="98" formatCode="0">
                  <c:v>84</c:v>
                </c:pt>
                <c:pt idx="99" formatCode="0">
                  <c:v>85</c:v>
                </c:pt>
                <c:pt idx="100" formatCode="0">
                  <c:v>98</c:v>
                </c:pt>
                <c:pt idx="101" formatCode="0">
                  <c:v>13</c:v>
                </c:pt>
                <c:pt idx="102" formatCode="0">
                  <c:v>23</c:v>
                </c:pt>
                <c:pt idx="103" formatCode="0">
                  <c:v>17</c:v>
                </c:pt>
                <c:pt idx="104" formatCode="0">
                  <c:v>24</c:v>
                </c:pt>
                <c:pt idx="105" formatCode="0">
                  <c:v>58</c:v>
                </c:pt>
                <c:pt idx="106" formatCode="0">
                  <c:v>14</c:v>
                </c:pt>
                <c:pt idx="107" formatCode="0">
                  <c:v>22</c:v>
                </c:pt>
                <c:pt idx="108" formatCode="0">
                  <c:v>27</c:v>
                </c:pt>
                <c:pt idx="110" formatCode="0">
                  <c:v>27</c:v>
                </c:pt>
                <c:pt idx="111" formatCode="0">
                  <c:v>14</c:v>
                </c:pt>
                <c:pt idx="112" formatCode="0">
                  <c:v>45</c:v>
                </c:pt>
                <c:pt idx="113" formatCode="0">
                  <c:v>50</c:v>
                </c:pt>
                <c:pt idx="114" formatCode="0">
                  <c:v>11</c:v>
                </c:pt>
                <c:pt idx="115" formatCode="0">
                  <c:v>35</c:v>
                </c:pt>
                <c:pt idx="116" formatCode="0">
                  <c:v>36</c:v>
                </c:pt>
                <c:pt idx="117" formatCode="0">
                  <c:v>42</c:v>
                </c:pt>
                <c:pt idx="118" formatCode="0">
                  <c:v>44</c:v>
                </c:pt>
                <c:pt idx="119" formatCode="0">
                  <c:v>21</c:v>
                </c:pt>
                <c:pt idx="120" formatCode="0">
                  <c:v>50</c:v>
                </c:pt>
                <c:pt idx="121" formatCode="0">
                  <c:v>6</c:v>
                </c:pt>
                <c:pt idx="122" formatCode="0">
                  <c:v>18</c:v>
                </c:pt>
                <c:pt idx="124" formatCode="0">
                  <c:v>31</c:v>
                </c:pt>
                <c:pt idx="125" formatCode="0">
                  <c:v>16</c:v>
                </c:pt>
                <c:pt idx="126" formatCode="0">
                  <c:v>34</c:v>
                </c:pt>
                <c:pt idx="127" formatCode="0">
                  <c:v>0</c:v>
                </c:pt>
                <c:pt idx="128" formatCode="0">
                  <c:v>69</c:v>
                </c:pt>
                <c:pt idx="129" formatCode="0">
                  <c:v>15</c:v>
                </c:pt>
                <c:pt idx="130" formatCode="0">
                  <c:v>34</c:v>
                </c:pt>
                <c:pt idx="131" formatCode="0">
                  <c:v>19</c:v>
                </c:pt>
                <c:pt idx="134" formatCode="0">
                  <c:v>23</c:v>
                </c:pt>
                <c:pt idx="135" formatCode="0">
                  <c:v>33</c:v>
                </c:pt>
                <c:pt idx="136" formatCode="0">
                  <c:v>42</c:v>
                </c:pt>
                <c:pt idx="137" formatCode="0">
                  <c:v>32</c:v>
                </c:pt>
                <c:pt idx="138" formatCode="0">
                  <c:v>27</c:v>
                </c:pt>
                <c:pt idx="139" formatCode="0">
                  <c:v>16</c:v>
                </c:pt>
                <c:pt idx="140" formatCode="0">
                  <c:v>16</c:v>
                </c:pt>
                <c:pt idx="142" formatCode="0">
                  <c:v>11</c:v>
                </c:pt>
                <c:pt idx="143" formatCode="0">
                  <c:v>20</c:v>
                </c:pt>
                <c:pt idx="144" formatCode="0">
                  <c:v>12</c:v>
                </c:pt>
                <c:pt idx="145" formatCode="0">
                  <c:v>43</c:v>
                </c:pt>
                <c:pt idx="146" formatCode="0">
                  <c:v>32</c:v>
                </c:pt>
                <c:pt idx="147" formatCode="0">
                  <c:v>13</c:v>
                </c:pt>
                <c:pt idx="148" formatCode="0">
                  <c:v>16</c:v>
                </c:pt>
                <c:pt idx="149" formatCode="0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2F-4590-9158-DDFC00E70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98568"/>
        <c:axId val="493798960"/>
      </c:scatterChart>
      <c:valAx>
        <c:axId val="493798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 before feed offered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493798960"/>
        <c:crosses val="autoZero"/>
        <c:crossBetween val="midCat"/>
      </c:valAx>
      <c:valAx>
        <c:axId val="49379896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length range (mm)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49379856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3891231408573928"/>
                  <c:y val="-0.62909047827355091"/>
                </c:manualLayout>
              </c:layout>
              <c:numFmt formatCode="General" sourceLinked="0"/>
            </c:trendlineLbl>
          </c:trendline>
          <c:xVal>
            <c:numRef>
              <c:f>'SST scratch all data'!$M$2:$M$151</c:f>
              <c:numCache>
                <c:formatCode>0</c:formatCode>
                <c:ptCount val="150"/>
                <c:pt idx="0">
                  <c:v>1</c:v>
                </c:pt>
                <c:pt idx="1">
                  <c:v>0</c:v>
                </c:pt>
                <c:pt idx="2">
                  <c:v>32.5</c:v>
                </c:pt>
                <c:pt idx="3">
                  <c:v>4.5</c:v>
                </c:pt>
                <c:pt idx="4">
                  <c:v>12.5</c:v>
                </c:pt>
                <c:pt idx="5">
                  <c:v>10</c:v>
                </c:pt>
                <c:pt idx="6">
                  <c:v>6</c:v>
                </c:pt>
                <c:pt idx="7">
                  <c:v>152</c:v>
                </c:pt>
                <c:pt idx="8">
                  <c:v>57.5</c:v>
                </c:pt>
                <c:pt idx="9">
                  <c:v>62.5</c:v>
                </c:pt>
                <c:pt idx="10">
                  <c:v>38.5</c:v>
                </c:pt>
                <c:pt idx="11">
                  <c:v>14</c:v>
                </c:pt>
                <c:pt idx="12">
                  <c:v>43.5</c:v>
                </c:pt>
                <c:pt idx="13">
                  <c:v>0.25</c:v>
                </c:pt>
                <c:pt idx="14">
                  <c:v>0.5</c:v>
                </c:pt>
                <c:pt idx="15">
                  <c:v>10</c:v>
                </c:pt>
                <c:pt idx="16">
                  <c:v>36</c:v>
                </c:pt>
                <c:pt idx="17">
                  <c:v>15.5</c:v>
                </c:pt>
                <c:pt idx="18">
                  <c:v>1.5</c:v>
                </c:pt>
                <c:pt idx="19">
                  <c:v>10.5</c:v>
                </c:pt>
                <c:pt idx="20">
                  <c:v>0</c:v>
                </c:pt>
                <c:pt idx="21">
                  <c:v>6.5</c:v>
                </c:pt>
                <c:pt idx="22">
                  <c:v>9.75</c:v>
                </c:pt>
                <c:pt idx="23">
                  <c:v>6</c:v>
                </c:pt>
                <c:pt idx="24">
                  <c:v>21</c:v>
                </c:pt>
                <c:pt idx="25">
                  <c:v>101.5</c:v>
                </c:pt>
                <c:pt idx="26">
                  <c:v>4.5</c:v>
                </c:pt>
                <c:pt idx="27">
                  <c:v>49</c:v>
                </c:pt>
                <c:pt idx="28">
                  <c:v>84</c:v>
                </c:pt>
                <c:pt idx="29">
                  <c:v>2.5</c:v>
                </c:pt>
                <c:pt idx="30">
                  <c:v>4.5</c:v>
                </c:pt>
                <c:pt idx="31">
                  <c:v>5</c:v>
                </c:pt>
                <c:pt idx="32">
                  <c:v>331.5</c:v>
                </c:pt>
                <c:pt idx="33">
                  <c:v>48</c:v>
                </c:pt>
                <c:pt idx="34">
                  <c:v>53.5</c:v>
                </c:pt>
                <c:pt idx="35">
                  <c:v>8</c:v>
                </c:pt>
                <c:pt idx="37">
                  <c:v>0</c:v>
                </c:pt>
                <c:pt idx="38">
                  <c:v>27.5</c:v>
                </c:pt>
                <c:pt idx="39">
                  <c:v>1</c:v>
                </c:pt>
                <c:pt idx="40">
                  <c:v>0.5</c:v>
                </c:pt>
                <c:pt idx="41">
                  <c:v>27.5</c:v>
                </c:pt>
                <c:pt idx="42">
                  <c:v>0.5</c:v>
                </c:pt>
                <c:pt idx="43">
                  <c:v>3.5</c:v>
                </c:pt>
                <c:pt idx="44">
                  <c:v>28.5</c:v>
                </c:pt>
                <c:pt idx="45">
                  <c:v>265</c:v>
                </c:pt>
                <c:pt idx="46">
                  <c:v>30</c:v>
                </c:pt>
                <c:pt idx="47">
                  <c:v>10.5</c:v>
                </c:pt>
                <c:pt idx="48">
                  <c:v>125.5</c:v>
                </c:pt>
                <c:pt idx="49">
                  <c:v>161</c:v>
                </c:pt>
                <c:pt idx="50">
                  <c:v>708</c:v>
                </c:pt>
                <c:pt idx="51">
                  <c:v>8</c:v>
                </c:pt>
                <c:pt idx="52">
                  <c:v>101</c:v>
                </c:pt>
                <c:pt idx="53">
                  <c:v>133</c:v>
                </c:pt>
                <c:pt idx="54">
                  <c:v>109</c:v>
                </c:pt>
                <c:pt idx="55">
                  <c:v>10</c:v>
                </c:pt>
                <c:pt idx="56">
                  <c:v>90</c:v>
                </c:pt>
                <c:pt idx="57">
                  <c:v>229.5</c:v>
                </c:pt>
                <c:pt idx="58">
                  <c:v>108.5</c:v>
                </c:pt>
                <c:pt idx="59">
                  <c:v>27.5</c:v>
                </c:pt>
                <c:pt idx="60">
                  <c:v>101</c:v>
                </c:pt>
                <c:pt idx="61">
                  <c:v>1.5</c:v>
                </c:pt>
                <c:pt idx="62">
                  <c:v>1.5</c:v>
                </c:pt>
                <c:pt idx="63">
                  <c:v>123</c:v>
                </c:pt>
                <c:pt idx="64">
                  <c:v>12.5</c:v>
                </c:pt>
                <c:pt idx="66">
                  <c:v>0</c:v>
                </c:pt>
                <c:pt idx="67">
                  <c:v>1</c:v>
                </c:pt>
                <c:pt idx="74">
                  <c:v>31.5</c:v>
                </c:pt>
                <c:pt idx="75">
                  <c:v>24.5</c:v>
                </c:pt>
                <c:pt idx="76">
                  <c:v>18.5</c:v>
                </c:pt>
                <c:pt idx="77">
                  <c:v>111.5</c:v>
                </c:pt>
                <c:pt idx="78">
                  <c:v>14</c:v>
                </c:pt>
                <c:pt idx="79">
                  <c:v>3</c:v>
                </c:pt>
                <c:pt idx="80">
                  <c:v>56.5</c:v>
                </c:pt>
                <c:pt idx="81">
                  <c:v>137</c:v>
                </c:pt>
                <c:pt idx="82">
                  <c:v>83</c:v>
                </c:pt>
                <c:pt idx="83">
                  <c:v>38</c:v>
                </c:pt>
                <c:pt idx="84">
                  <c:v>21.666666666666668</c:v>
                </c:pt>
                <c:pt idx="85">
                  <c:v>111</c:v>
                </c:pt>
                <c:pt idx="86">
                  <c:v>5.666666666666667</c:v>
                </c:pt>
                <c:pt idx="87">
                  <c:v>0</c:v>
                </c:pt>
                <c:pt idx="88">
                  <c:v>33.5</c:v>
                </c:pt>
                <c:pt idx="89">
                  <c:v>24</c:v>
                </c:pt>
                <c:pt idx="90">
                  <c:v>24</c:v>
                </c:pt>
                <c:pt idx="91">
                  <c:v>10.666666666666666</c:v>
                </c:pt>
                <c:pt idx="92">
                  <c:v>3.5</c:v>
                </c:pt>
                <c:pt idx="93">
                  <c:v>3</c:v>
                </c:pt>
                <c:pt idx="94">
                  <c:v>68.5</c:v>
                </c:pt>
                <c:pt idx="95">
                  <c:v>356</c:v>
                </c:pt>
                <c:pt idx="96">
                  <c:v>26</c:v>
                </c:pt>
                <c:pt idx="97">
                  <c:v>61</c:v>
                </c:pt>
                <c:pt idx="98">
                  <c:v>118</c:v>
                </c:pt>
                <c:pt idx="99">
                  <c:v>42</c:v>
                </c:pt>
                <c:pt idx="100">
                  <c:v>102.5</c:v>
                </c:pt>
                <c:pt idx="101">
                  <c:v>233.5</c:v>
                </c:pt>
                <c:pt idx="102">
                  <c:v>129</c:v>
                </c:pt>
                <c:pt idx="103">
                  <c:v>95.5</c:v>
                </c:pt>
                <c:pt idx="104">
                  <c:v>34</c:v>
                </c:pt>
                <c:pt idx="105">
                  <c:v>61.5</c:v>
                </c:pt>
                <c:pt idx="106">
                  <c:v>158</c:v>
                </c:pt>
                <c:pt idx="107">
                  <c:v>365</c:v>
                </c:pt>
                <c:pt idx="108">
                  <c:v>256</c:v>
                </c:pt>
                <c:pt idx="109">
                  <c:v>2</c:v>
                </c:pt>
                <c:pt idx="110">
                  <c:v>56</c:v>
                </c:pt>
                <c:pt idx="111">
                  <c:v>117.5</c:v>
                </c:pt>
                <c:pt idx="112">
                  <c:v>128.75</c:v>
                </c:pt>
                <c:pt idx="113">
                  <c:v>191.5</c:v>
                </c:pt>
                <c:pt idx="114">
                  <c:v>79</c:v>
                </c:pt>
                <c:pt idx="115">
                  <c:v>149</c:v>
                </c:pt>
                <c:pt idx="116">
                  <c:v>187.5</c:v>
                </c:pt>
                <c:pt idx="117">
                  <c:v>115.5</c:v>
                </c:pt>
                <c:pt idx="118">
                  <c:v>17.5</c:v>
                </c:pt>
                <c:pt idx="119">
                  <c:v>285.5</c:v>
                </c:pt>
                <c:pt idx="120">
                  <c:v>150</c:v>
                </c:pt>
                <c:pt idx="121">
                  <c:v>8.5</c:v>
                </c:pt>
                <c:pt idx="122">
                  <c:v>173</c:v>
                </c:pt>
                <c:pt idx="124">
                  <c:v>23.5</c:v>
                </c:pt>
                <c:pt idx="125">
                  <c:v>12</c:v>
                </c:pt>
                <c:pt idx="126">
                  <c:v>76</c:v>
                </c:pt>
                <c:pt idx="127">
                  <c:v>0</c:v>
                </c:pt>
                <c:pt idx="128">
                  <c:v>17.5</c:v>
                </c:pt>
                <c:pt idx="129">
                  <c:v>13.75</c:v>
                </c:pt>
                <c:pt idx="130">
                  <c:v>15</c:v>
                </c:pt>
                <c:pt idx="131">
                  <c:v>1.5</c:v>
                </c:pt>
                <c:pt idx="132">
                  <c:v>0</c:v>
                </c:pt>
                <c:pt idx="133">
                  <c:v>0</c:v>
                </c:pt>
                <c:pt idx="134">
                  <c:v>19.5</c:v>
                </c:pt>
                <c:pt idx="135">
                  <c:v>3</c:v>
                </c:pt>
                <c:pt idx="136">
                  <c:v>0</c:v>
                </c:pt>
                <c:pt idx="137">
                  <c:v>13.5</c:v>
                </c:pt>
                <c:pt idx="138">
                  <c:v>78</c:v>
                </c:pt>
                <c:pt idx="139">
                  <c:v>7.5</c:v>
                </c:pt>
                <c:pt idx="140">
                  <c:v>8.5</c:v>
                </c:pt>
                <c:pt idx="141">
                  <c:v>1</c:v>
                </c:pt>
                <c:pt idx="143">
                  <c:v>2.5</c:v>
                </c:pt>
                <c:pt idx="145">
                  <c:v>16</c:v>
                </c:pt>
                <c:pt idx="146">
                  <c:v>106.5</c:v>
                </c:pt>
                <c:pt idx="147">
                  <c:v>53.5</c:v>
                </c:pt>
                <c:pt idx="148">
                  <c:v>0</c:v>
                </c:pt>
              </c:numCache>
            </c:numRef>
          </c:xVal>
          <c:yVal>
            <c:numRef>
              <c:f>'SST scratch all data'!$BP$2:$BP$151</c:f>
              <c:numCache>
                <c:formatCode>0.00</c:formatCode>
                <c:ptCount val="150"/>
                <c:pt idx="0">
                  <c:v>1.1789898470379363</c:v>
                </c:pt>
                <c:pt idx="1">
                  <c:v>0</c:v>
                </c:pt>
                <c:pt idx="2">
                  <c:v>25.873124601611629</c:v>
                </c:pt>
                <c:pt idx="3">
                  <c:v>0</c:v>
                </c:pt>
                <c:pt idx="4">
                  <c:v>9.9031941009887028</c:v>
                </c:pt>
                <c:pt idx="5">
                  <c:v>23.763910409916889</c:v>
                </c:pt>
                <c:pt idx="6">
                  <c:v>20.715905273765536</c:v>
                </c:pt>
                <c:pt idx="7">
                  <c:v>45.914731061143911</c:v>
                </c:pt>
                <c:pt idx="8">
                  <c:v>26.214462071379874</c:v>
                </c:pt>
                <c:pt idx="9">
                  <c:v>15.316455696202533</c:v>
                </c:pt>
                <c:pt idx="10">
                  <c:v>52.652738475480554</c:v>
                </c:pt>
                <c:pt idx="11">
                  <c:v>15.183956078047956</c:v>
                </c:pt>
                <c:pt idx="12">
                  <c:v>18.31107115335217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6.3462038447049087</c:v>
                </c:pt>
                <c:pt idx="17">
                  <c:v>9.8478175309706319</c:v>
                </c:pt>
                <c:pt idx="18">
                  <c:v>5.1109956612701666</c:v>
                </c:pt>
                <c:pt idx="19">
                  <c:v>7.638034705868904</c:v>
                </c:pt>
                <c:pt idx="20">
                  <c:v>0</c:v>
                </c:pt>
                <c:pt idx="21">
                  <c:v>4.2236225101821168</c:v>
                </c:pt>
                <c:pt idx="22">
                  <c:v>33.542672182640004</c:v>
                </c:pt>
                <c:pt idx="23">
                  <c:v>33.802028633021948</c:v>
                </c:pt>
                <c:pt idx="24">
                  <c:v>25.651934189052096</c:v>
                </c:pt>
                <c:pt idx="25">
                  <c:v>59.077712207182032</c:v>
                </c:pt>
                <c:pt idx="26">
                  <c:v>15.296022952831208</c:v>
                </c:pt>
                <c:pt idx="27">
                  <c:v>2.1330198186093381</c:v>
                </c:pt>
                <c:pt idx="28">
                  <c:v>12.542170334511274</c:v>
                </c:pt>
                <c:pt idx="29">
                  <c:v>20.73475039179587</c:v>
                </c:pt>
                <c:pt idx="30">
                  <c:v>15.853040984900298</c:v>
                </c:pt>
                <c:pt idx="31">
                  <c:v>24.160615632432705</c:v>
                </c:pt>
                <c:pt idx="32">
                  <c:v>53.192377559746397</c:v>
                </c:pt>
                <c:pt idx="33">
                  <c:v>42.423970145141098</c:v>
                </c:pt>
                <c:pt idx="34">
                  <c:v>12.685281997662834</c:v>
                </c:pt>
                <c:pt idx="35">
                  <c:v>13.255288178636688</c:v>
                </c:pt>
                <c:pt idx="37">
                  <c:v>3.9188375244692062</c:v>
                </c:pt>
                <c:pt idx="38">
                  <c:v>0</c:v>
                </c:pt>
                <c:pt idx="39">
                  <c:v>50.634891139397318</c:v>
                </c:pt>
                <c:pt idx="40">
                  <c:v>6.7164447319711762</c:v>
                </c:pt>
                <c:pt idx="41">
                  <c:v>54.405072176099324</c:v>
                </c:pt>
                <c:pt idx="42">
                  <c:v>23.068629036605749</c:v>
                </c:pt>
                <c:pt idx="43">
                  <c:v>0</c:v>
                </c:pt>
                <c:pt idx="44">
                  <c:v>21.573293614524445</c:v>
                </c:pt>
                <c:pt idx="45">
                  <c:v>4.9277540265005975</c:v>
                </c:pt>
                <c:pt idx="46">
                  <c:v>4.9351561299949536</c:v>
                </c:pt>
                <c:pt idx="47">
                  <c:v>6.4902329484529675</c:v>
                </c:pt>
                <c:pt idx="48">
                  <c:v>8.7012390046175376</c:v>
                </c:pt>
                <c:pt idx="49">
                  <c:v>0</c:v>
                </c:pt>
                <c:pt idx="50">
                  <c:v>11.002382888549272</c:v>
                </c:pt>
                <c:pt idx="51">
                  <c:v>4.6166228500133677</c:v>
                </c:pt>
                <c:pt idx="52">
                  <c:v>27.652549382331753</c:v>
                </c:pt>
                <c:pt idx="53">
                  <c:v>8.8770162024868462</c:v>
                </c:pt>
                <c:pt idx="54">
                  <c:v>38.053527565502179</c:v>
                </c:pt>
                <c:pt idx="55">
                  <c:v>25.518323264776644</c:v>
                </c:pt>
                <c:pt idx="56">
                  <c:v>2.1165671508778185</c:v>
                </c:pt>
                <c:pt idx="57">
                  <c:v>1.4265724142922627</c:v>
                </c:pt>
                <c:pt idx="58">
                  <c:v>2.7993297451000303</c:v>
                </c:pt>
                <c:pt idx="59">
                  <c:v>0.70007185893538226</c:v>
                </c:pt>
                <c:pt idx="60">
                  <c:v>0.81595017310669982</c:v>
                </c:pt>
                <c:pt idx="61">
                  <c:v>9.105627420285078</c:v>
                </c:pt>
                <c:pt idx="62">
                  <c:v>0</c:v>
                </c:pt>
                <c:pt idx="63">
                  <c:v>5.9804390739965303</c:v>
                </c:pt>
                <c:pt idx="64">
                  <c:v>2.1853213820577642</c:v>
                </c:pt>
                <c:pt idx="65">
                  <c:v>2.8568115482951333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11.81739950381295</c:v>
                </c:pt>
                <c:pt idx="75">
                  <c:v>4.309983848776695</c:v>
                </c:pt>
                <c:pt idx="76">
                  <c:v>13.920627240810351</c:v>
                </c:pt>
                <c:pt idx="77">
                  <c:v>0.84250572216450148</c:v>
                </c:pt>
                <c:pt idx="78">
                  <c:v>42.345601996257024</c:v>
                </c:pt>
                <c:pt idx="79">
                  <c:v>1.2493022950389072</c:v>
                </c:pt>
                <c:pt idx="80">
                  <c:v>23.720498405665332</c:v>
                </c:pt>
                <c:pt idx="81">
                  <c:v>3.1223302991799549</c:v>
                </c:pt>
                <c:pt idx="82">
                  <c:v>0</c:v>
                </c:pt>
                <c:pt idx="83">
                  <c:v>0.45458829442995824</c:v>
                </c:pt>
                <c:pt idx="84">
                  <c:v>0.55446184460611525</c:v>
                </c:pt>
                <c:pt idx="85">
                  <c:v>28.525226390685642</c:v>
                </c:pt>
                <c:pt idx="86">
                  <c:v>24.969291624053721</c:v>
                </c:pt>
                <c:pt idx="87">
                  <c:v>14.550615933536474</c:v>
                </c:pt>
                <c:pt idx="88">
                  <c:v>29.391803019940021</c:v>
                </c:pt>
                <c:pt idx="89">
                  <c:v>6.1217102958690424</c:v>
                </c:pt>
                <c:pt idx="90">
                  <c:v>12.335330982441395</c:v>
                </c:pt>
                <c:pt idx="91">
                  <c:v>5.1037117903930129</c:v>
                </c:pt>
                <c:pt idx="92">
                  <c:v>4.1711563545624681</c:v>
                </c:pt>
                <c:pt idx="93">
                  <c:v>46.081671190841497</c:v>
                </c:pt>
                <c:pt idx="94">
                  <c:v>15.23301596392011</c:v>
                </c:pt>
                <c:pt idx="95">
                  <c:v>11.994883660301115</c:v>
                </c:pt>
                <c:pt idx="96">
                  <c:v>27.979945010512697</c:v>
                </c:pt>
                <c:pt idx="97">
                  <c:v>3.6866796915670914</c:v>
                </c:pt>
                <c:pt idx="98">
                  <c:v>1.0257343055533588</c:v>
                </c:pt>
                <c:pt idx="99">
                  <c:v>1.5230718558420722</c:v>
                </c:pt>
                <c:pt idx="100">
                  <c:v>5.3935007097424341</c:v>
                </c:pt>
                <c:pt idx="101">
                  <c:v>16.281471876330862</c:v>
                </c:pt>
                <c:pt idx="102">
                  <c:v>5.1468615061842842</c:v>
                </c:pt>
                <c:pt idx="103">
                  <c:v>3.3684456148538287</c:v>
                </c:pt>
                <c:pt idx="104">
                  <c:v>2.6184609629756128</c:v>
                </c:pt>
                <c:pt idx="105">
                  <c:v>0.17410041761217368</c:v>
                </c:pt>
                <c:pt idx="106">
                  <c:v>11.354350586798379</c:v>
                </c:pt>
                <c:pt idx="107">
                  <c:v>8.1911449815379935</c:v>
                </c:pt>
                <c:pt idx="108">
                  <c:v>9.1966349858720786</c:v>
                </c:pt>
                <c:pt idx="109">
                  <c:v>0</c:v>
                </c:pt>
                <c:pt idx="110">
                  <c:v>10.942924060233276</c:v>
                </c:pt>
                <c:pt idx="111">
                  <c:v>12.898152315383586</c:v>
                </c:pt>
                <c:pt idx="112">
                  <c:v>0</c:v>
                </c:pt>
                <c:pt idx="113">
                  <c:v>0.52967814976548599</c:v>
                </c:pt>
                <c:pt idx="114">
                  <c:v>16.162677435947948</c:v>
                </c:pt>
                <c:pt idx="115">
                  <c:v>15.426486160093111</c:v>
                </c:pt>
                <c:pt idx="116">
                  <c:v>16.013523031412873</c:v>
                </c:pt>
                <c:pt idx="117">
                  <c:v>23.265655246927473</c:v>
                </c:pt>
                <c:pt idx="118">
                  <c:v>1.0583097867968148</c:v>
                </c:pt>
                <c:pt idx="119">
                  <c:v>19.032570509242539</c:v>
                </c:pt>
                <c:pt idx="120">
                  <c:v>5.5385508350451413</c:v>
                </c:pt>
                <c:pt idx="121">
                  <c:v>5.3958276473799121</c:v>
                </c:pt>
                <c:pt idx="122">
                  <c:v>0</c:v>
                </c:pt>
                <c:pt idx="124">
                  <c:v>3.2697013533062043</c:v>
                </c:pt>
                <c:pt idx="125">
                  <c:v>2.8615555886572639E-2</c:v>
                </c:pt>
                <c:pt idx="126">
                  <c:v>9.8253275109170293</c:v>
                </c:pt>
                <c:pt idx="127">
                  <c:v>0</c:v>
                </c:pt>
                <c:pt idx="128">
                  <c:v>3.5126075981947782</c:v>
                </c:pt>
                <c:pt idx="129">
                  <c:v>17.074330945381551</c:v>
                </c:pt>
                <c:pt idx="130">
                  <c:v>5.7090535890366851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21.117958988441195</c:v>
                </c:pt>
                <c:pt idx="135">
                  <c:v>32.200000000000003</c:v>
                </c:pt>
                <c:pt idx="136">
                  <c:v>4.3381017274802511</c:v>
                </c:pt>
                <c:pt idx="137">
                  <c:v>10.323034301014419</c:v>
                </c:pt>
                <c:pt idx="138">
                  <c:v>48.302285347409075</c:v>
                </c:pt>
                <c:pt idx="139">
                  <c:v>4.2</c:v>
                </c:pt>
                <c:pt idx="140">
                  <c:v>84.06</c:v>
                </c:pt>
                <c:pt idx="141">
                  <c:v>0</c:v>
                </c:pt>
                <c:pt idx="142">
                  <c:v>64.05</c:v>
                </c:pt>
                <c:pt idx="143">
                  <c:v>56.41</c:v>
                </c:pt>
                <c:pt idx="144">
                  <c:v>38.448130343840589</c:v>
                </c:pt>
                <c:pt idx="145">
                  <c:v>51.96</c:v>
                </c:pt>
                <c:pt idx="146">
                  <c:v>9.143565085128305</c:v>
                </c:pt>
                <c:pt idx="147">
                  <c:v>61.65</c:v>
                </c:pt>
                <c:pt idx="148">
                  <c:v>7.0923325071796688</c:v>
                </c:pt>
                <c:pt idx="149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73-410A-97B6-9569D8A47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99744"/>
        <c:axId val="493800136"/>
      </c:scatterChart>
      <c:valAx>
        <c:axId val="49379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mean ich tow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493800136"/>
        <c:crosses val="autoZero"/>
        <c:crossBetween val="midCat"/>
      </c:valAx>
      <c:valAx>
        <c:axId val="49380013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9379974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3891231408573928"/>
                  <c:y val="-0.62909047827355136"/>
                </c:manualLayout>
              </c:layout>
              <c:numFmt formatCode="General" sourceLinked="0"/>
            </c:trendlineLbl>
          </c:trendline>
          <c:xVal>
            <c:numRef>
              <c:f>'SST scratch all data'!$Z$2:$Z$151</c:f>
              <c:numCache>
                <c:formatCode>0</c:formatCode>
                <c:ptCount val="150"/>
                <c:pt idx="0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13</c:v>
                </c:pt>
                <c:pt idx="7">
                  <c:v>9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14</c:v>
                </c:pt>
                <c:pt idx="14">
                  <c:v>12</c:v>
                </c:pt>
                <c:pt idx="15">
                  <c:v>10</c:v>
                </c:pt>
                <c:pt idx="16">
                  <c:v>6</c:v>
                </c:pt>
                <c:pt idx="17">
                  <c:v>9</c:v>
                </c:pt>
                <c:pt idx="18">
                  <c:v>23</c:v>
                </c:pt>
                <c:pt idx="19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14</c:v>
                </c:pt>
                <c:pt idx="24" formatCode="General">
                  <c:v>12</c:v>
                </c:pt>
                <c:pt idx="25" formatCode="General">
                  <c:v>14</c:v>
                </c:pt>
                <c:pt idx="26" formatCode="General">
                  <c:v>12</c:v>
                </c:pt>
                <c:pt idx="27" formatCode="General">
                  <c:v>19</c:v>
                </c:pt>
                <c:pt idx="28" formatCode="General">
                  <c:v>6</c:v>
                </c:pt>
                <c:pt idx="29" formatCode="General">
                  <c:v>8</c:v>
                </c:pt>
                <c:pt idx="30" formatCode="General">
                  <c:v>8</c:v>
                </c:pt>
                <c:pt idx="31" formatCode="General">
                  <c:v>3</c:v>
                </c:pt>
                <c:pt idx="32" formatCode="General">
                  <c:v>14</c:v>
                </c:pt>
                <c:pt idx="33" formatCode="General">
                  <c:v>15</c:v>
                </c:pt>
                <c:pt idx="34" formatCode="General">
                  <c:v>14</c:v>
                </c:pt>
                <c:pt idx="37" formatCode="General">
                  <c:v>18</c:v>
                </c:pt>
                <c:pt idx="38" formatCode="General">
                  <c:v>1</c:v>
                </c:pt>
                <c:pt idx="39" formatCode="General">
                  <c:v>2</c:v>
                </c:pt>
                <c:pt idx="40" formatCode="General">
                  <c:v>14</c:v>
                </c:pt>
                <c:pt idx="41" formatCode="General">
                  <c:v>4</c:v>
                </c:pt>
                <c:pt idx="42" formatCode="General">
                  <c:v>9</c:v>
                </c:pt>
                <c:pt idx="43" formatCode="General">
                  <c:v>25</c:v>
                </c:pt>
                <c:pt idx="44" formatCode="General">
                  <c:v>2</c:v>
                </c:pt>
                <c:pt idx="45" formatCode="General">
                  <c:v>6</c:v>
                </c:pt>
                <c:pt idx="46" formatCode="General">
                  <c:v>14</c:v>
                </c:pt>
                <c:pt idx="47" formatCode="General">
                  <c:v>8</c:v>
                </c:pt>
                <c:pt idx="48" formatCode="General">
                  <c:v>13</c:v>
                </c:pt>
                <c:pt idx="49" formatCode="General">
                  <c:v>9</c:v>
                </c:pt>
                <c:pt idx="50" formatCode="General">
                  <c:v>8</c:v>
                </c:pt>
                <c:pt idx="51" formatCode="General">
                  <c:v>15</c:v>
                </c:pt>
                <c:pt idx="52" formatCode="General">
                  <c:v>6</c:v>
                </c:pt>
                <c:pt idx="53" formatCode="General">
                  <c:v>10</c:v>
                </c:pt>
                <c:pt idx="54" formatCode="General">
                  <c:v>7</c:v>
                </c:pt>
                <c:pt idx="55" formatCode="General">
                  <c:v>8</c:v>
                </c:pt>
                <c:pt idx="56" formatCode="General">
                  <c:v>8</c:v>
                </c:pt>
                <c:pt idx="57" formatCode="General">
                  <c:v>9</c:v>
                </c:pt>
                <c:pt idx="58" formatCode="General">
                  <c:v>7</c:v>
                </c:pt>
                <c:pt idx="59" formatCode="General">
                  <c:v>10</c:v>
                </c:pt>
                <c:pt idx="60" formatCode="General">
                  <c:v>9</c:v>
                </c:pt>
                <c:pt idx="61" formatCode="General">
                  <c:v>10</c:v>
                </c:pt>
                <c:pt idx="62" formatCode="General">
                  <c:v>17</c:v>
                </c:pt>
                <c:pt idx="63" formatCode="General">
                  <c:v>16</c:v>
                </c:pt>
                <c:pt idx="64" formatCode="General">
                  <c:v>12</c:v>
                </c:pt>
                <c:pt idx="65" formatCode="General">
                  <c:v>7</c:v>
                </c:pt>
                <c:pt idx="66" formatCode="General">
                  <c:v>11</c:v>
                </c:pt>
                <c:pt idx="67" formatCode="General">
                  <c:v>18</c:v>
                </c:pt>
                <c:pt idx="68" formatCode="General">
                  <c:v>10</c:v>
                </c:pt>
                <c:pt idx="69" formatCode="General">
                  <c:v>14</c:v>
                </c:pt>
                <c:pt idx="70" formatCode="General">
                  <c:v>12</c:v>
                </c:pt>
                <c:pt idx="71" formatCode="General">
                  <c:v>8</c:v>
                </c:pt>
                <c:pt idx="73" formatCode="General">
                  <c:v>9</c:v>
                </c:pt>
                <c:pt idx="74" formatCode="General">
                  <c:v>8</c:v>
                </c:pt>
                <c:pt idx="75" formatCode="General">
                  <c:v>1</c:v>
                </c:pt>
                <c:pt idx="76" formatCode="General">
                  <c:v>1</c:v>
                </c:pt>
                <c:pt idx="77" formatCode="General">
                  <c:v>0</c:v>
                </c:pt>
                <c:pt idx="78" formatCode="General">
                  <c:v>1</c:v>
                </c:pt>
                <c:pt idx="79" formatCode="General">
                  <c:v>1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1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2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1</c:v>
                </c:pt>
                <c:pt idx="105" formatCode="General">
                  <c:v>1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1</c:v>
                </c:pt>
                <c:pt idx="110" formatCode="General">
                  <c:v>0</c:v>
                </c:pt>
                <c:pt idx="111" formatCode="General">
                  <c:v>1</c:v>
                </c:pt>
                <c:pt idx="112" formatCode="General">
                  <c:v>0</c:v>
                </c:pt>
                <c:pt idx="113" formatCode="General">
                  <c:v>1</c:v>
                </c:pt>
                <c:pt idx="114" formatCode="General">
                  <c:v>3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1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4" formatCode="General">
                  <c:v>2</c:v>
                </c:pt>
                <c:pt idx="125" formatCode="General">
                  <c:v>1</c:v>
                </c:pt>
                <c:pt idx="126" formatCode="General">
                  <c:v>2</c:v>
                </c:pt>
                <c:pt idx="127" formatCode="General">
                  <c:v>11</c:v>
                </c:pt>
                <c:pt idx="128" formatCode="General">
                  <c:v>3</c:v>
                </c:pt>
                <c:pt idx="129" formatCode="General">
                  <c:v>8</c:v>
                </c:pt>
                <c:pt idx="130" formatCode="General">
                  <c:v>5</c:v>
                </c:pt>
                <c:pt idx="131">
                  <c:v>10</c:v>
                </c:pt>
                <c:pt idx="132">
                  <c:v>7</c:v>
                </c:pt>
                <c:pt idx="133">
                  <c:v>13</c:v>
                </c:pt>
                <c:pt idx="134">
                  <c:v>3</c:v>
                </c:pt>
                <c:pt idx="135">
                  <c:v>11</c:v>
                </c:pt>
                <c:pt idx="136">
                  <c:v>13</c:v>
                </c:pt>
                <c:pt idx="137">
                  <c:v>9</c:v>
                </c:pt>
                <c:pt idx="138">
                  <c:v>6</c:v>
                </c:pt>
                <c:pt idx="139">
                  <c:v>9</c:v>
                </c:pt>
                <c:pt idx="140">
                  <c:v>9</c:v>
                </c:pt>
                <c:pt idx="141">
                  <c:v>10</c:v>
                </c:pt>
                <c:pt idx="142">
                  <c:v>7</c:v>
                </c:pt>
                <c:pt idx="143">
                  <c:v>7</c:v>
                </c:pt>
                <c:pt idx="144">
                  <c:v>6</c:v>
                </c:pt>
                <c:pt idx="145">
                  <c:v>11</c:v>
                </c:pt>
                <c:pt idx="146">
                  <c:v>10</c:v>
                </c:pt>
                <c:pt idx="148">
                  <c:v>10</c:v>
                </c:pt>
                <c:pt idx="149">
                  <c:v>0</c:v>
                </c:pt>
              </c:numCache>
            </c:numRef>
          </c:xVal>
          <c:yVal>
            <c:numRef>
              <c:f>'SST scratch all data'!$BP$2:$BP$151</c:f>
              <c:numCache>
                <c:formatCode>0.00</c:formatCode>
                <c:ptCount val="150"/>
                <c:pt idx="0">
                  <c:v>1.1789898470379363</c:v>
                </c:pt>
                <c:pt idx="1">
                  <c:v>0</c:v>
                </c:pt>
                <c:pt idx="2">
                  <c:v>25.873124601611629</c:v>
                </c:pt>
                <c:pt idx="3">
                  <c:v>0</c:v>
                </c:pt>
                <c:pt idx="4">
                  <c:v>9.9031941009887028</c:v>
                </c:pt>
                <c:pt idx="5">
                  <c:v>23.763910409916889</c:v>
                </c:pt>
                <c:pt idx="6">
                  <c:v>20.715905273765536</c:v>
                </c:pt>
                <c:pt idx="7">
                  <c:v>45.914731061143911</c:v>
                </c:pt>
                <c:pt idx="8">
                  <c:v>26.214462071379874</c:v>
                </c:pt>
                <c:pt idx="9">
                  <c:v>15.316455696202533</c:v>
                </c:pt>
                <c:pt idx="10">
                  <c:v>52.652738475480554</c:v>
                </c:pt>
                <c:pt idx="11">
                  <c:v>15.183956078047956</c:v>
                </c:pt>
                <c:pt idx="12">
                  <c:v>18.31107115335217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6.3462038447049087</c:v>
                </c:pt>
                <c:pt idx="17">
                  <c:v>9.8478175309706319</c:v>
                </c:pt>
                <c:pt idx="18">
                  <c:v>5.1109956612701666</c:v>
                </c:pt>
                <c:pt idx="19">
                  <c:v>7.638034705868904</c:v>
                </c:pt>
                <c:pt idx="20">
                  <c:v>0</c:v>
                </c:pt>
                <c:pt idx="21">
                  <c:v>4.2236225101821168</c:v>
                </c:pt>
                <c:pt idx="22">
                  <c:v>33.542672182640004</c:v>
                </c:pt>
                <c:pt idx="23">
                  <c:v>33.802028633021948</c:v>
                </c:pt>
                <c:pt idx="24">
                  <c:v>25.651934189052096</c:v>
                </c:pt>
                <c:pt idx="25">
                  <c:v>59.077712207182032</c:v>
                </c:pt>
                <c:pt idx="26">
                  <c:v>15.296022952831208</c:v>
                </c:pt>
                <c:pt idx="27">
                  <c:v>2.1330198186093381</c:v>
                </c:pt>
                <c:pt idx="28">
                  <c:v>12.542170334511274</c:v>
                </c:pt>
                <c:pt idx="29">
                  <c:v>20.73475039179587</c:v>
                </c:pt>
                <c:pt idx="30">
                  <c:v>15.853040984900298</c:v>
                </c:pt>
                <c:pt idx="31">
                  <c:v>24.160615632432705</c:v>
                </c:pt>
                <c:pt idx="32">
                  <c:v>53.192377559746397</c:v>
                </c:pt>
                <c:pt idx="33">
                  <c:v>42.423970145141098</c:v>
                </c:pt>
                <c:pt idx="34">
                  <c:v>12.685281997662834</c:v>
                </c:pt>
                <c:pt idx="35">
                  <c:v>13.255288178636688</c:v>
                </c:pt>
                <c:pt idx="37">
                  <c:v>3.9188375244692062</c:v>
                </c:pt>
                <c:pt idx="38">
                  <c:v>0</c:v>
                </c:pt>
                <c:pt idx="39">
                  <c:v>50.634891139397318</c:v>
                </c:pt>
                <c:pt idx="40">
                  <c:v>6.7164447319711762</c:v>
                </c:pt>
                <c:pt idx="41">
                  <c:v>54.405072176099324</c:v>
                </c:pt>
                <c:pt idx="42">
                  <c:v>23.068629036605749</c:v>
                </c:pt>
                <c:pt idx="43">
                  <c:v>0</c:v>
                </c:pt>
                <c:pt idx="44">
                  <c:v>21.573293614524445</c:v>
                </c:pt>
                <c:pt idx="45">
                  <c:v>4.9277540265005975</c:v>
                </c:pt>
                <c:pt idx="46">
                  <c:v>4.9351561299949536</c:v>
                </c:pt>
                <c:pt idx="47">
                  <c:v>6.4902329484529675</c:v>
                </c:pt>
                <c:pt idx="48">
                  <c:v>8.7012390046175376</c:v>
                </c:pt>
                <c:pt idx="49">
                  <c:v>0</c:v>
                </c:pt>
                <c:pt idx="50">
                  <c:v>11.002382888549272</c:v>
                </c:pt>
                <c:pt idx="51">
                  <c:v>4.6166228500133677</c:v>
                </c:pt>
                <c:pt idx="52">
                  <c:v>27.652549382331753</c:v>
                </c:pt>
                <c:pt idx="53">
                  <c:v>8.8770162024868462</c:v>
                </c:pt>
                <c:pt idx="54">
                  <c:v>38.053527565502179</c:v>
                </c:pt>
                <c:pt idx="55">
                  <c:v>25.518323264776644</c:v>
                </c:pt>
                <c:pt idx="56">
                  <c:v>2.1165671508778185</c:v>
                </c:pt>
                <c:pt idx="57">
                  <c:v>1.4265724142922627</c:v>
                </c:pt>
                <c:pt idx="58">
                  <c:v>2.7993297451000303</c:v>
                </c:pt>
                <c:pt idx="59">
                  <c:v>0.70007185893538226</c:v>
                </c:pt>
                <c:pt idx="60">
                  <c:v>0.81595017310669982</c:v>
                </c:pt>
                <c:pt idx="61">
                  <c:v>9.105627420285078</c:v>
                </c:pt>
                <c:pt idx="62">
                  <c:v>0</c:v>
                </c:pt>
                <c:pt idx="63">
                  <c:v>5.9804390739965303</c:v>
                </c:pt>
                <c:pt idx="64">
                  <c:v>2.1853213820577642</c:v>
                </c:pt>
                <c:pt idx="65">
                  <c:v>2.8568115482951333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11.81739950381295</c:v>
                </c:pt>
                <c:pt idx="75">
                  <c:v>4.309983848776695</c:v>
                </c:pt>
                <c:pt idx="76">
                  <c:v>13.920627240810351</c:v>
                </c:pt>
                <c:pt idx="77">
                  <c:v>0.84250572216450148</c:v>
                </c:pt>
                <c:pt idx="78">
                  <c:v>42.345601996257024</c:v>
                </c:pt>
                <c:pt idx="79">
                  <c:v>1.2493022950389072</c:v>
                </c:pt>
                <c:pt idx="80">
                  <c:v>23.720498405665332</c:v>
                </c:pt>
                <c:pt idx="81">
                  <c:v>3.1223302991799549</c:v>
                </c:pt>
                <c:pt idx="82">
                  <c:v>0</c:v>
                </c:pt>
                <c:pt idx="83">
                  <c:v>0.45458829442995824</c:v>
                </c:pt>
                <c:pt idx="84">
                  <c:v>0.55446184460611525</c:v>
                </c:pt>
                <c:pt idx="85">
                  <c:v>28.525226390685642</c:v>
                </c:pt>
                <c:pt idx="86">
                  <c:v>24.969291624053721</c:v>
                </c:pt>
                <c:pt idx="87">
                  <c:v>14.550615933536474</c:v>
                </c:pt>
                <c:pt idx="88">
                  <c:v>29.391803019940021</c:v>
                </c:pt>
                <c:pt idx="89">
                  <c:v>6.1217102958690424</c:v>
                </c:pt>
                <c:pt idx="90">
                  <c:v>12.335330982441395</c:v>
                </c:pt>
                <c:pt idx="91">
                  <c:v>5.1037117903930129</c:v>
                </c:pt>
                <c:pt idx="92">
                  <c:v>4.1711563545624681</c:v>
                </c:pt>
                <c:pt idx="93">
                  <c:v>46.081671190841497</c:v>
                </c:pt>
                <c:pt idx="94">
                  <c:v>15.23301596392011</c:v>
                </c:pt>
                <c:pt idx="95">
                  <c:v>11.994883660301115</c:v>
                </c:pt>
                <c:pt idx="96">
                  <c:v>27.979945010512697</c:v>
                </c:pt>
                <c:pt idx="97">
                  <c:v>3.6866796915670914</c:v>
                </c:pt>
                <c:pt idx="98">
                  <c:v>1.0257343055533588</c:v>
                </c:pt>
                <c:pt idx="99">
                  <c:v>1.5230718558420722</c:v>
                </c:pt>
                <c:pt idx="100">
                  <c:v>5.3935007097424341</c:v>
                </c:pt>
                <c:pt idx="101">
                  <c:v>16.281471876330862</c:v>
                </c:pt>
                <c:pt idx="102">
                  <c:v>5.1468615061842842</c:v>
                </c:pt>
                <c:pt idx="103">
                  <c:v>3.3684456148538287</c:v>
                </c:pt>
                <c:pt idx="104">
                  <c:v>2.6184609629756128</c:v>
                </c:pt>
                <c:pt idx="105">
                  <c:v>0.17410041761217368</c:v>
                </c:pt>
                <c:pt idx="106">
                  <c:v>11.354350586798379</c:v>
                </c:pt>
                <c:pt idx="107">
                  <c:v>8.1911449815379935</c:v>
                </c:pt>
                <c:pt idx="108">
                  <c:v>9.1966349858720786</c:v>
                </c:pt>
                <c:pt idx="109">
                  <c:v>0</c:v>
                </c:pt>
                <c:pt idx="110">
                  <c:v>10.942924060233276</c:v>
                </c:pt>
                <c:pt idx="111">
                  <c:v>12.898152315383586</c:v>
                </c:pt>
                <c:pt idx="112">
                  <c:v>0</c:v>
                </c:pt>
                <c:pt idx="113">
                  <c:v>0.52967814976548599</c:v>
                </c:pt>
                <c:pt idx="114">
                  <c:v>16.162677435947948</c:v>
                </c:pt>
                <c:pt idx="115">
                  <c:v>15.426486160093111</c:v>
                </c:pt>
                <c:pt idx="116">
                  <c:v>16.013523031412873</c:v>
                </c:pt>
                <c:pt idx="117">
                  <c:v>23.265655246927473</c:v>
                </c:pt>
                <c:pt idx="118">
                  <c:v>1.0583097867968148</c:v>
                </c:pt>
                <c:pt idx="119">
                  <c:v>19.032570509242539</c:v>
                </c:pt>
                <c:pt idx="120">
                  <c:v>5.5385508350451413</c:v>
                </c:pt>
                <c:pt idx="121">
                  <c:v>5.3958276473799121</c:v>
                </c:pt>
                <c:pt idx="122">
                  <c:v>0</c:v>
                </c:pt>
                <c:pt idx="124">
                  <c:v>3.2697013533062043</c:v>
                </c:pt>
                <c:pt idx="125">
                  <c:v>2.8615555886572639E-2</c:v>
                </c:pt>
                <c:pt idx="126">
                  <c:v>9.8253275109170293</c:v>
                </c:pt>
                <c:pt idx="127">
                  <c:v>0</c:v>
                </c:pt>
                <c:pt idx="128">
                  <c:v>3.5126075981947782</c:v>
                </c:pt>
                <c:pt idx="129">
                  <c:v>17.074330945381551</c:v>
                </c:pt>
                <c:pt idx="130">
                  <c:v>5.7090535890366851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21.117958988441195</c:v>
                </c:pt>
                <c:pt idx="135">
                  <c:v>32.200000000000003</c:v>
                </c:pt>
                <c:pt idx="136">
                  <c:v>4.3381017274802511</c:v>
                </c:pt>
                <c:pt idx="137">
                  <c:v>10.323034301014419</c:v>
                </c:pt>
                <c:pt idx="138">
                  <c:v>48.302285347409075</c:v>
                </c:pt>
                <c:pt idx="139">
                  <c:v>4.2</c:v>
                </c:pt>
                <c:pt idx="140">
                  <c:v>84.06</c:v>
                </c:pt>
                <c:pt idx="141">
                  <c:v>0</c:v>
                </c:pt>
                <c:pt idx="142">
                  <c:v>64.05</c:v>
                </c:pt>
                <c:pt idx="143">
                  <c:v>56.41</c:v>
                </c:pt>
                <c:pt idx="144">
                  <c:v>38.448130343840589</c:v>
                </c:pt>
                <c:pt idx="145">
                  <c:v>51.96</c:v>
                </c:pt>
                <c:pt idx="146">
                  <c:v>9.143565085128305</c:v>
                </c:pt>
                <c:pt idx="147">
                  <c:v>61.65</c:v>
                </c:pt>
                <c:pt idx="148">
                  <c:v>7.0923325071796688</c:v>
                </c:pt>
                <c:pt idx="149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A-46CB-B9EF-4737C18D7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800920"/>
        <c:axId val="493801312"/>
      </c:scatterChart>
      <c:valAx>
        <c:axId val="493800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 before feed offered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493801312"/>
        <c:crosses val="autoZero"/>
        <c:crossBetween val="midCat"/>
      </c:valAx>
      <c:valAx>
        <c:axId val="49380131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9380092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487267609958973"/>
                  <c:y val="-0.40882910469524686"/>
                </c:manualLayout>
              </c:layout>
              <c:numFmt formatCode="General" sourceLinked="0"/>
            </c:trendlineLbl>
          </c:trendline>
          <c:xVal>
            <c:numRef>
              <c:f>'SST scratch all data'!$BE$2:$BE$151</c:f>
              <c:numCache>
                <c:formatCode>#,##0</c:formatCode>
                <c:ptCount val="150"/>
                <c:pt idx="0">
                  <c:v>920</c:v>
                </c:pt>
                <c:pt idx="1">
                  <c:v>715</c:v>
                </c:pt>
                <c:pt idx="2">
                  <c:v>890</c:v>
                </c:pt>
                <c:pt idx="3">
                  <c:v>755</c:v>
                </c:pt>
                <c:pt idx="4">
                  <c:v>830</c:v>
                </c:pt>
                <c:pt idx="5">
                  <c:v>1400</c:v>
                </c:pt>
                <c:pt idx="6">
                  <c:v>735</c:v>
                </c:pt>
                <c:pt idx="7">
                  <c:v>690</c:v>
                </c:pt>
                <c:pt idx="8">
                  <c:v>1120</c:v>
                </c:pt>
                <c:pt idx="9">
                  <c:v>1640</c:v>
                </c:pt>
                <c:pt idx="10">
                  <c:v>820</c:v>
                </c:pt>
                <c:pt idx="11">
                  <c:v>1780</c:v>
                </c:pt>
                <c:pt idx="12">
                  <c:v>455</c:v>
                </c:pt>
                <c:pt idx="13">
                  <c:v>540</c:v>
                </c:pt>
                <c:pt idx="14">
                  <c:v>200</c:v>
                </c:pt>
                <c:pt idx="15">
                  <c:v>360</c:v>
                </c:pt>
                <c:pt idx="16">
                  <c:v>150</c:v>
                </c:pt>
                <c:pt idx="17">
                  <c:v>375</c:v>
                </c:pt>
                <c:pt idx="18">
                  <c:v>950</c:v>
                </c:pt>
                <c:pt idx="19">
                  <c:v>1500</c:v>
                </c:pt>
                <c:pt idx="20">
                  <c:v>700</c:v>
                </c:pt>
                <c:pt idx="21">
                  <c:v>720</c:v>
                </c:pt>
                <c:pt idx="22">
                  <c:v>550</c:v>
                </c:pt>
                <c:pt idx="23">
                  <c:v>1625</c:v>
                </c:pt>
                <c:pt idx="24">
                  <c:v>2605</c:v>
                </c:pt>
                <c:pt idx="25">
                  <c:v>8380</c:v>
                </c:pt>
                <c:pt idx="26">
                  <c:v>8105</c:v>
                </c:pt>
                <c:pt idx="27">
                  <c:v>1985</c:v>
                </c:pt>
                <c:pt idx="28">
                  <c:v>465</c:v>
                </c:pt>
                <c:pt idx="29">
                  <c:v>60</c:v>
                </c:pt>
                <c:pt idx="30">
                  <c:v>55</c:v>
                </c:pt>
                <c:pt idx="31">
                  <c:v>130</c:v>
                </c:pt>
                <c:pt idx="32">
                  <c:v>400</c:v>
                </c:pt>
                <c:pt idx="33">
                  <c:v>1505</c:v>
                </c:pt>
                <c:pt idx="34">
                  <c:v>1420</c:v>
                </c:pt>
                <c:pt idx="35">
                  <c:v>5695</c:v>
                </c:pt>
                <c:pt idx="37">
                  <c:v>7470</c:v>
                </c:pt>
                <c:pt idx="38">
                  <c:v>10600</c:v>
                </c:pt>
                <c:pt idx="39">
                  <c:v>2800</c:v>
                </c:pt>
                <c:pt idx="40">
                  <c:v>5160</c:v>
                </c:pt>
                <c:pt idx="41">
                  <c:v>2395</c:v>
                </c:pt>
                <c:pt idx="42">
                  <c:v>11905</c:v>
                </c:pt>
                <c:pt idx="43">
                  <c:v>5</c:v>
                </c:pt>
                <c:pt idx="44">
                  <c:v>20</c:v>
                </c:pt>
                <c:pt idx="45">
                  <c:v>0</c:v>
                </c:pt>
                <c:pt idx="46">
                  <c:v>0</c:v>
                </c:pt>
                <c:pt idx="47">
                  <c:v>110</c:v>
                </c:pt>
                <c:pt idx="48">
                  <c:v>0</c:v>
                </c:pt>
                <c:pt idx="49">
                  <c:v>5</c:v>
                </c:pt>
                <c:pt idx="50">
                  <c:v>0</c:v>
                </c:pt>
                <c:pt idx="51">
                  <c:v>0</c:v>
                </c:pt>
                <c:pt idx="52">
                  <c:v>10</c:v>
                </c:pt>
                <c:pt idx="53">
                  <c:v>15</c:v>
                </c:pt>
                <c:pt idx="54">
                  <c:v>0</c:v>
                </c:pt>
                <c:pt idx="55">
                  <c:v>0</c:v>
                </c:pt>
                <c:pt idx="56">
                  <c:v>635</c:v>
                </c:pt>
                <c:pt idx="57">
                  <c:v>330</c:v>
                </c:pt>
                <c:pt idx="58">
                  <c:v>555</c:v>
                </c:pt>
                <c:pt idx="59">
                  <c:v>165</c:v>
                </c:pt>
                <c:pt idx="60">
                  <c:v>1100</c:v>
                </c:pt>
                <c:pt idx="61">
                  <c:v>2275</c:v>
                </c:pt>
                <c:pt idx="62">
                  <c:v>335</c:v>
                </c:pt>
                <c:pt idx="63">
                  <c:v>450</c:v>
                </c:pt>
                <c:pt idx="64">
                  <c:v>985</c:v>
                </c:pt>
                <c:pt idx="65">
                  <c:v>750</c:v>
                </c:pt>
                <c:pt idx="66">
                  <c:v>855</c:v>
                </c:pt>
                <c:pt idx="67">
                  <c:v>1650</c:v>
                </c:pt>
                <c:pt idx="68">
                  <c:v>540</c:v>
                </c:pt>
                <c:pt idx="69">
                  <c:v>385</c:v>
                </c:pt>
                <c:pt idx="70">
                  <c:v>475</c:v>
                </c:pt>
                <c:pt idx="71">
                  <c:v>180</c:v>
                </c:pt>
                <c:pt idx="72">
                  <c:v>185</c:v>
                </c:pt>
                <c:pt idx="73">
                  <c:v>230</c:v>
                </c:pt>
                <c:pt idx="74">
                  <c:v>860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375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155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65</c:v>
                </c:pt>
                <c:pt idx="136">
                  <c:v>30</c:v>
                </c:pt>
                <c:pt idx="137">
                  <c:v>520</c:v>
                </c:pt>
                <c:pt idx="138">
                  <c:v>0</c:v>
                </c:pt>
                <c:pt idx="139">
                  <c:v>10</c:v>
                </c:pt>
                <c:pt idx="140">
                  <c:v>5</c:v>
                </c:pt>
                <c:pt idx="141" formatCode="General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20</c:v>
                </c:pt>
                <c:pt idx="148">
                  <c:v>0</c:v>
                </c:pt>
                <c:pt idx="149" formatCode="General">
                  <c:v>0</c:v>
                </c:pt>
              </c:numCache>
            </c:numRef>
          </c:xVal>
          <c:yVal>
            <c:numRef>
              <c:f>'SST scratch all data'!$BP$2:$BP$151</c:f>
              <c:numCache>
                <c:formatCode>0.00</c:formatCode>
                <c:ptCount val="150"/>
                <c:pt idx="0">
                  <c:v>1.1789898470379363</c:v>
                </c:pt>
                <c:pt idx="1">
                  <c:v>0</c:v>
                </c:pt>
                <c:pt idx="2">
                  <c:v>25.873124601611629</c:v>
                </c:pt>
                <c:pt idx="3">
                  <c:v>0</c:v>
                </c:pt>
                <c:pt idx="4">
                  <c:v>9.9031941009887028</c:v>
                </c:pt>
                <c:pt idx="5">
                  <c:v>23.763910409916889</c:v>
                </c:pt>
                <c:pt idx="6">
                  <c:v>20.715905273765536</c:v>
                </c:pt>
                <c:pt idx="7">
                  <c:v>45.914731061143911</c:v>
                </c:pt>
                <c:pt idx="8">
                  <c:v>26.214462071379874</c:v>
                </c:pt>
                <c:pt idx="9">
                  <c:v>15.316455696202533</c:v>
                </c:pt>
                <c:pt idx="10">
                  <c:v>52.652738475480554</c:v>
                </c:pt>
                <c:pt idx="11">
                  <c:v>15.183956078047956</c:v>
                </c:pt>
                <c:pt idx="12">
                  <c:v>18.31107115335217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6.3462038447049087</c:v>
                </c:pt>
                <c:pt idx="17">
                  <c:v>9.8478175309706319</c:v>
                </c:pt>
                <c:pt idx="18">
                  <c:v>5.1109956612701666</c:v>
                </c:pt>
                <c:pt idx="19">
                  <c:v>7.638034705868904</c:v>
                </c:pt>
                <c:pt idx="20">
                  <c:v>0</c:v>
                </c:pt>
                <c:pt idx="21">
                  <c:v>4.2236225101821168</c:v>
                </c:pt>
                <c:pt idx="22">
                  <c:v>33.542672182640004</c:v>
                </c:pt>
                <c:pt idx="23">
                  <c:v>33.802028633021948</c:v>
                </c:pt>
                <c:pt idx="24">
                  <c:v>25.651934189052096</c:v>
                </c:pt>
                <c:pt idx="25">
                  <c:v>59.077712207182032</c:v>
                </c:pt>
                <c:pt idx="26">
                  <c:v>15.296022952831208</c:v>
                </c:pt>
                <c:pt idx="27">
                  <c:v>2.1330198186093381</c:v>
                </c:pt>
                <c:pt idx="28">
                  <c:v>12.542170334511274</c:v>
                </c:pt>
                <c:pt idx="29">
                  <c:v>20.73475039179587</c:v>
                </c:pt>
                <c:pt idx="30">
                  <c:v>15.853040984900298</c:v>
                </c:pt>
                <c:pt idx="31">
                  <c:v>24.160615632432705</c:v>
                </c:pt>
                <c:pt idx="32">
                  <c:v>53.192377559746397</c:v>
                </c:pt>
                <c:pt idx="33">
                  <c:v>42.423970145141098</c:v>
                </c:pt>
                <c:pt idx="34">
                  <c:v>12.685281997662834</c:v>
                </c:pt>
                <c:pt idx="35">
                  <c:v>13.255288178636688</c:v>
                </c:pt>
                <c:pt idx="37">
                  <c:v>3.9188375244692062</c:v>
                </c:pt>
                <c:pt idx="38">
                  <c:v>0</c:v>
                </c:pt>
                <c:pt idx="39">
                  <c:v>50.634891139397318</c:v>
                </c:pt>
                <c:pt idx="40">
                  <c:v>6.7164447319711762</c:v>
                </c:pt>
                <c:pt idx="41">
                  <c:v>54.405072176099324</c:v>
                </c:pt>
                <c:pt idx="42">
                  <c:v>23.068629036605749</c:v>
                </c:pt>
                <c:pt idx="43">
                  <c:v>0</c:v>
                </c:pt>
                <c:pt idx="44">
                  <c:v>21.573293614524445</c:v>
                </c:pt>
                <c:pt idx="45">
                  <c:v>4.9277540265005975</c:v>
                </c:pt>
                <c:pt idx="46">
                  <c:v>4.9351561299949536</c:v>
                </c:pt>
                <c:pt idx="47">
                  <c:v>6.4902329484529675</c:v>
                </c:pt>
                <c:pt idx="48">
                  <c:v>8.7012390046175376</c:v>
                </c:pt>
                <c:pt idx="49">
                  <c:v>0</c:v>
                </c:pt>
                <c:pt idx="50">
                  <c:v>11.002382888549272</c:v>
                </c:pt>
                <c:pt idx="51">
                  <c:v>4.6166228500133677</c:v>
                </c:pt>
                <c:pt idx="52">
                  <c:v>27.652549382331753</c:v>
                </c:pt>
                <c:pt idx="53">
                  <c:v>8.8770162024868462</c:v>
                </c:pt>
                <c:pt idx="54">
                  <c:v>38.053527565502179</c:v>
                </c:pt>
                <c:pt idx="55">
                  <c:v>25.518323264776644</c:v>
                </c:pt>
                <c:pt idx="56">
                  <c:v>2.1165671508778185</c:v>
                </c:pt>
                <c:pt idx="57">
                  <c:v>1.4265724142922627</c:v>
                </c:pt>
                <c:pt idx="58">
                  <c:v>2.7993297451000303</c:v>
                </c:pt>
                <c:pt idx="59">
                  <c:v>0.70007185893538226</c:v>
                </c:pt>
                <c:pt idx="60">
                  <c:v>0.81595017310669982</c:v>
                </c:pt>
                <c:pt idx="61">
                  <c:v>9.105627420285078</c:v>
                </c:pt>
                <c:pt idx="62">
                  <c:v>0</c:v>
                </c:pt>
                <c:pt idx="63">
                  <c:v>5.9804390739965303</c:v>
                </c:pt>
                <c:pt idx="64">
                  <c:v>2.1853213820577642</c:v>
                </c:pt>
                <c:pt idx="65">
                  <c:v>2.8568115482951333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11.81739950381295</c:v>
                </c:pt>
                <c:pt idx="75">
                  <c:v>4.309983848776695</c:v>
                </c:pt>
                <c:pt idx="76">
                  <c:v>13.920627240810351</c:v>
                </c:pt>
                <c:pt idx="77">
                  <c:v>0.84250572216450148</c:v>
                </c:pt>
                <c:pt idx="78">
                  <c:v>42.345601996257024</c:v>
                </c:pt>
                <c:pt idx="79">
                  <c:v>1.2493022950389072</c:v>
                </c:pt>
                <c:pt idx="80">
                  <c:v>23.720498405665332</c:v>
                </c:pt>
                <c:pt idx="81">
                  <c:v>3.1223302991799549</c:v>
                </c:pt>
                <c:pt idx="82">
                  <c:v>0</c:v>
                </c:pt>
                <c:pt idx="83">
                  <c:v>0.45458829442995824</c:v>
                </c:pt>
                <c:pt idx="84">
                  <c:v>0.55446184460611525</c:v>
                </c:pt>
                <c:pt idx="85">
                  <c:v>28.525226390685642</c:v>
                </c:pt>
                <c:pt idx="86">
                  <c:v>24.969291624053721</c:v>
                </c:pt>
                <c:pt idx="87">
                  <c:v>14.550615933536474</c:v>
                </c:pt>
                <c:pt idx="88">
                  <c:v>29.391803019940021</c:v>
                </c:pt>
                <c:pt idx="89">
                  <c:v>6.1217102958690424</c:v>
                </c:pt>
                <c:pt idx="90">
                  <c:v>12.335330982441395</c:v>
                </c:pt>
                <c:pt idx="91">
                  <c:v>5.1037117903930129</c:v>
                </c:pt>
                <c:pt idx="92">
                  <c:v>4.1711563545624681</c:v>
                </c:pt>
                <c:pt idx="93">
                  <c:v>46.081671190841497</c:v>
                </c:pt>
                <c:pt idx="94">
                  <c:v>15.23301596392011</c:v>
                </c:pt>
                <c:pt idx="95">
                  <c:v>11.994883660301115</c:v>
                </c:pt>
                <c:pt idx="96">
                  <c:v>27.979945010512697</c:v>
                </c:pt>
                <c:pt idx="97">
                  <c:v>3.6866796915670914</c:v>
                </c:pt>
                <c:pt idx="98">
                  <c:v>1.0257343055533588</c:v>
                </c:pt>
                <c:pt idx="99">
                  <c:v>1.5230718558420722</c:v>
                </c:pt>
                <c:pt idx="100">
                  <c:v>5.3935007097424341</c:v>
                </c:pt>
                <c:pt idx="101">
                  <c:v>16.281471876330862</c:v>
                </c:pt>
                <c:pt idx="102">
                  <c:v>5.1468615061842842</c:v>
                </c:pt>
                <c:pt idx="103">
                  <c:v>3.3684456148538287</c:v>
                </c:pt>
                <c:pt idx="104">
                  <c:v>2.6184609629756128</c:v>
                </c:pt>
                <c:pt idx="105">
                  <c:v>0.17410041761217368</c:v>
                </c:pt>
                <c:pt idx="106">
                  <c:v>11.354350586798379</c:v>
                </c:pt>
                <c:pt idx="107">
                  <c:v>8.1911449815379935</c:v>
                </c:pt>
                <c:pt idx="108">
                  <c:v>9.1966349858720786</c:v>
                </c:pt>
                <c:pt idx="109">
                  <c:v>0</c:v>
                </c:pt>
                <c:pt idx="110">
                  <c:v>10.942924060233276</c:v>
                </c:pt>
                <c:pt idx="111">
                  <c:v>12.898152315383586</c:v>
                </c:pt>
                <c:pt idx="112">
                  <c:v>0</c:v>
                </c:pt>
                <c:pt idx="113">
                  <c:v>0.52967814976548599</c:v>
                </c:pt>
                <c:pt idx="114">
                  <c:v>16.162677435947948</c:v>
                </c:pt>
                <c:pt idx="115">
                  <c:v>15.426486160093111</c:v>
                </c:pt>
                <c:pt idx="116">
                  <c:v>16.013523031412873</c:v>
                </c:pt>
                <c:pt idx="117">
                  <c:v>23.265655246927473</c:v>
                </c:pt>
                <c:pt idx="118">
                  <c:v>1.0583097867968148</c:v>
                </c:pt>
                <c:pt idx="119">
                  <c:v>19.032570509242539</c:v>
                </c:pt>
                <c:pt idx="120">
                  <c:v>5.5385508350451413</c:v>
                </c:pt>
                <c:pt idx="121">
                  <c:v>5.3958276473799121</c:v>
                </c:pt>
                <c:pt idx="122">
                  <c:v>0</c:v>
                </c:pt>
                <c:pt idx="124">
                  <c:v>3.2697013533062043</c:v>
                </c:pt>
                <c:pt idx="125">
                  <c:v>2.8615555886572639E-2</c:v>
                </c:pt>
                <c:pt idx="126">
                  <c:v>9.8253275109170293</c:v>
                </c:pt>
                <c:pt idx="127">
                  <c:v>0</c:v>
                </c:pt>
                <c:pt idx="128">
                  <c:v>3.5126075981947782</c:v>
                </c:pt>
                <c:pt idx="129">
                  <c:v>17.074330945381551</c:v>
                </c:pt>
                <c:pt idx="130">
                  <c:v>5.7090535890366851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21.117958988441195</c:v>
                </c:pt>
                <c:pt idx="135">
                  <c:v>32.200000000000003</c:v>
                </c:pt>
                <c:pt idx="136">
                  <c:v>4.3381017274802511</c:v>
                </c:pt>
                <c:pt idx="137">
                  <c:v>10.323034301014419</c:v>
                </c:pt>
                <c:pt idx="138">
                  <c:v>48.302285347409075</c:v>
                </c:pt>
                <c:pt idx="139">
                  <c:v>4.2</c:v>
                </c:pt>
                <c:pt idx="140">
                  <c:v>84.06</c:v>
                </c:pt>
                <c:pt idx="141">
                  <c:v>0</c:v>
                </c:pt>
                <c:pt idx="142">
                  <c:v>64.05</c:v>
                </c:pt>
                <c:pt idx="143">
                  <c:v>56.41</c:v>
                </c:pt>
                <c:pt idx="144">
                  <c:v>38.448130343840589</c:v>
                </c:pt>
                <c:pt idx="145">
                  <c:v>51.96</c:v>
                </c:pt>
                <c:pt idx="146">
                  <c:v>9.143565085128305</c:v>
                </c:pt>
                <c:pt idx="147">
                  <c:v>61.65</c:v>
                </c:pt>
                <c:pt idx="148">
                  <c:v>7.0923325071796688</c:v>
                </c:pt>
                <c:pt idx="149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57-4F1F-9B9D-686AFB054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630248"/>
        <c:axId val="582630640"/>
      </c:scatterChart>
      <c:valAx>
        <c:axId val="582630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zooplankton post stocking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2630640"/>
        <c:crosses val="autoZero"/>
        <c:crossBetween val="midCat"/>
      </c:valAx>
      <c:valAx>
        <c:axId val="58263064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2630248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487267609958973"/>
                  <c:y val="-0.40882910469524686"/>
                </c:manualLayout>
              </c:layout>
              <c:numFmt formatCode="General" sourceLinked="0"/>
            </c:trendlineLbl>
          </c:trendline>
          <c:xVal>
            <c:numRef>
              <c:f>'SST scratch all data'!$BA$2:$BA$151</c:f>
              <c:numCache>
                <c:formatCode>#,##0</c:formatCode>
                <c:ptCount val="150"/>
                <c:pt idx="0">
                  <c:v>40</c:v>
                </c:pt>
                <c:pt idx="1">
                  <c:v>45</c:v>
                </c:pt>
                <c:pt idx="2">
                  <c:v>25</c:v>
                </c:pt>
                <c:pt idx="3">
                  <c:v>140</c:v>
                </c:pt>
                <c:pt idx="4">
                  <c:v>45</c:v>
                </c:pt>
                <c:pt idx="5">
                  <c:v>15</c:v>
                </c:pt>
                <c:pt idx="6">
                  <c:v>40</c:v>
                </c:pt>
                <c:pt idx="7">
                  <c:v>30</c:v>
                </c:pt>
                <c:pt idx="8">
                  <c:v>5</c:v>
                </c:pt>
                <c:pt idx="9">
                  <c:v>30</c:v>
                </c:pt>
                <c:pt idx="10">
                  <c:v>15</c:v>
                </c:pt>
                <c:pt idx="11">
                  <c:v>25</c:v>
                </c:pt>
                <c:pt idx="12">
                  <c:v>30</c:v>
                </c:pt>
                <c:pt idx="13">
                  <c:v>65</c:v>
                </c:pt>
                <c:pt idx="14">
                  <c:v>10</c:v>
                </c:pt>
                <c:pt idx="15">
                  <c:v>10</c:v>
                </c:pt>
                <c:pt idx="16">
                  <c:v>0</c:v>
                </c:pt>
                <c:pt idx="17">
                  <c:v>5</c:v>
                </c:pt>
                <c:pt idx="18">
                  <c:v>60</c:v>
                </c:pt>
                <c:pt idx="19">
                  <c:v>10</c:v>
                </c:pt>
                <c:pt idx="20">
                  <c:v>70</c:v>
                </c:pt>
                <c:pt idx="21">
                  <c:v>55</c:v>
                </c:pt>
                <c:pt idx="22">
                  <c:v>10</c:v>
                </c:pt>
                <c:pt idx="23">
                  <c:v>35</c:v>
                </c:pt>
                <c:pt idx="24">
                  <c:v>20</c:v>
                </c:pt>
                <c:pt idx="25">
                  <c:v>30</c:v>
                </c:pt>
                <c:pt idx="26">
                  <c:v>30</c:v>
                </c:pt>
                <c:pt idx="27">
                  <c:v>85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10</c:v>
                </c:pt>
                <c:pt idx="37">
                  <c:v>25</c:v>
                </c:pt>
                <c:pt idx="38">
                  <c:v>20</c:v>
                </c:pt>
                <c:pt idx="39">
                  <c:v>70</c:v>
                </c:pt>
                <c:pt idx="40">
                  <c:v>15</c:v>
                </c:pt>
                <c:pt idx="41">
                  <c:v>5</c:v>
                </c:pt>
                <c:pt idx="42">
                  <c:v>15</c:v>
                </c:pt>
                <c:pt idx="43">
                  <c:v>520</c:v>
                </c:pt>
                <c:pt idx="44">
                  <c:v>645</c:v>
                </c:pt>
                <c:pt idx="45">
                  <c:v>1300</c:v>
                </c:pt>
                <c:pt idx="46">
                  <c:v>1135</c:v>
                </c:pt>
                <c:pt idx="47">
                  <c:v>125</c:v>
                </c:pt>
                <c:pt idx="48">
                  <c:v>175</c:v>
                </c:pt>
                <c:pt idx="49">
                  <c:v>240</c:v>
                </c:pt>
                <c:pt idx="50">
                  <c:v>275</c:v>
                </c:pt>
                <c:pt idx="51">
                  <c:v>110</c:v>
                </c:pt>
                <c:pt idx="52">
                  <c:v>65</c:v>
                </c:pt>
                <c:pt idx="53">
                  <c:v>325</c:v>
                </c:pt>
                <c:pt idx="54">
                  <c:v>4160</c:v>
                </c:pt>
                <c:pt idx="55">
                  <c:v>675</c:v>
                </c:pt>
                <c:pt idx="56">
                  <c:v>0</c:v>
                </c:pt>
                <c:pt idx="57">
                  <c:v>10</c:v>
                </c:pt>
                <c:pt idx="58">
                  <c:v>20</c:v>
                </c:pt>
                <c:pt idx="59">
                  <c:v>0</c:v>
                </c:pt>
                <c:pt idx="60">
                  <c:v>15</c:v>
                </c:pt>
                <c:pt idx="61">
                  <c:v>10</c:v>
                </c:pt>
                <c:pt idx="62">
                  <c:v>0</c:v>
                </c:pt>
                <c:pt idx="63">
                  <c:v>25</c:v>
                </c:pt>
                <c:pt idx="64">
                  <c:v>90</c:v>
                </c:pt>
                <c:pt idx="65">
                  <c:v>15</c:v>
                </c:pt>
                <c:pt idx="66">
                  <c:v>110</c:v>
                </c:pt>
                <c:pt idx="67">
                  <c:v>75</c:v>
                </c:pt>
                <c:pt idx="68">
                  <c:v>80</c:v>
                </c:pt>
                <c:pt idx="69">
                  <c:v>40</c:v>
                </c:pt>
                <c:pt idx="70">
                  <c:v>70</c:v>
                </c:pt>
                <c:pt idx="71">
                  <c:v>25</c:v>
                </c:pt>
                <c:pt idx="72">
                  <c:v>15</c:v>
                </c:pt>
                <c:pt idx="73">
                  <c:v>35</c:v>
                </c:pt>
                <c:pt idx="74">
                  <c:v>15</c:v>
                </c:pt>
                <c:pt idx="75">
                  <c:v>255</c:v>
                </c:pt>
                <c:pt idx="76">
                  <c:v>515</c:v>
                </c:pt>
                <c:pt idx="77">
                  <c:v>65</c:v>
                </c:pt>
                <c:pt idx="78">
                  <c:v>90</c:v>
                </c:pt>
                <c:pt idx="79">
                  <c:v>361</c:v>
                </c:pt>
                <c:pt idx="80">
                  <c:v>525</c:v>
                </c:pt>
                <c:pt idx="81">
                  <c:v>255</c:v>
                </c:pt>
                <c:pt idx="82">
                  <c:v>335</c:v>
                </c:pt>
                <c:pt idx="83">
                  <c:v>0</c:v>
                </c:pt>
                <c:pt idx="84">
                  <c:v>265</c:v>
                </c:pt>
                <c:pt idx="85">
                  <c:v>145</c:v>
                </c:pt>
                <c:pt idx="86">
                  <c:v>100</c:v>
                </c:pt>
                <c:pt idx="87">
                  <c:v>425</c:v>
                </c:pt>
                <c:pt idx="88">
                  <c:v>220</c:v>
                </c:pt>
                <c:pt idx="89">
                  <c:v>125</c:v>
                </c:pt>
                <c:pt idx="90">
                  <c:v>90</c:v>
                </c:pt>
                <c:pt idx="91">
                  <c:v>165</c:v>
                </c:pt>
                <c:pt idx="92">
                  <c:v>310</c:v>
                </c:pt>
                <c:pt idx="93">
                  <c:v>710</c:v>
                </c:pt>
                <c:pt idx="94">
                  <c:v>515</c:v>
                </c:pt>
                <c:pt idx="95">
                  <c:v>1265</c:v>
                </c:pt>
                <c:pt idx="96">
                  <c:v>850</c:v>
                </c:pt>
                <c:pt idx="97">
                  <c:v>310</c:v>
                </c:pt>
                <c:pt idx="98">
                  <c:v>305</c:v>
                </c:pt>
                <c:pt idx="99">
                  <c:v>85</c:v>
                </c:pt>
                <c:pt idx="100">
                  <c:v>190</c:v>
                </c:pt>
                <c:pt idx="101">
                  <c:v>325</c:v>
                </c:pt>
                <c:pt idx="102">
                  <c:v>135</c:v>
                </c:pt>
                <c:pt idx="103">
                  <c:v>240</c:v>
                </c:pt>
                <c:pt idx="104">
                  <c:v>605</c:v>
                </c:pt>
                <c:pt idx="105">
                  <c:v>260</c:v>
                </c:pt>
                <c:pt idx="106">
                  <c:v>945</c:v>
                </c:pt>
                <c:pt idx="107">
                  <c:v>600</c:v>
                </c:pt>
                <c:pt idx="108">
                  <c:v>295</c:v>
                </c:pt>
                <c:pt idx="109">
                  <c:v>150</c:v>
                </c:pt>
                <c:pt idx="110">
                  <c:v>110</c:v>
                </c:pt>
                <c:pt idx="111">
                  <c:v>385</c:v>
                </c:pt>
                <c:pt idx="112">
                  <c:v>245</c:v>
                </c:pt>
                <c:pt idx="113">
                  <c:v>115</c:v>
                </c:pt>
                <c:pt idx="114">
                  <c:v>105</c:v>
                </c:pt>
                <c:pt idx="115">
                  <c:v>270</c:v>
                </c:pt>
                <c:pt idx="116">
                  <c:v>130</c:v>
                </c:pt>
                <c:pt idx="117">
                  <c:v>105</c:v>
                </c:pt>
                <c:pt idx="118">
                  <c:v>20</c:v>
                </c:pt>
                <c:pt idx="119">
                  <c:v>135</c:v>
                </c:pt>
                <c:pt idx="120">
                  <c:v>310</c:v>
                </c:pt>
                <c:pt idx="121">
                  <c:v>55</c:v>
                </c:pt>
                <c:pt idx="122">
                  <c:v>40</c:v>
                </c:pt>
                <c:pt idx="124">
                  <c:v>535</c:v>
                </c:pt>
                <c:pt idx="125">
                  <c:v>295</c:v>
                </c:pt>
                <c:pt idx="126">
                  <c:v>380</c:v>
                </c:pt>
                <c:pt idx="127">
                  <c:v>60</c:v>
                </c:pt>
                <c:pt idx="128">
                  <c:v>425</c:v>
                </c:pt>
                <c:pt idx="129">
                  <c:v>1295</c:v>
                </c:pt>
                <c:pt idx="130">
                  <c:v>3025</c:v>
                </c:pt>
                <c:pt idx="131">
                  <c:v>270</c:v>
                </c:pt>
                <c:pt idx="132">
                  <c:v>35</c:v>
                </c:pt>
                <c:pt idx="133">
                  <c:v>390</c:v>
                </c:pt>
                <c:pt idx="134">
                  <c:v>45</c:v>
                </c:pt>
                <c:pt idx="135">
                  <c:v>20</c:v>
                </c:pt>
                <c:pt idx="136">
                  <c:v>50</c:v>
                </c:pt>
                <c:pt idx="137">
                  <c:v>335</c:v>
                </c:pt>
                <c:pt idx="138">
                  <c:v>40</c:v>
                </c:pt>
                <c:pt idx="139">
                  <c:v>85</c:v>
                </c:pt>
                <c:pt idx="140">
                  <c:v>375</c:v>
                </c:pt>
                <c:pt idx="141" formatCode="General">
                  <c:v>110</c:v>
                </c:pt>
                <c:pt idx="142">
                  <c:v>735</c:v>
                </c:pt>
                <c:pt idx="143">
                  <c:v>705</c:v>
                </c:pt>
                <c:pt idx="144">
                  <c:v>170</c:v>
                </c:pt>
                <c:pt idx="145">
                  <c:v>150</c:v>
                </c:pt>
                <c:pt idx="146">
                  <c:v>795</c:v>
                </c:pt>
                <c:pt idx="147">
                  <c:v>55</c:v>
                </c:pt>
                <c:pt idx="148">
                  <c:v>315</c:v>
                </c:pt>
                <c:pt idx="149" formatCode="General">
                  <c:v>695</c:v>
                </c:pt>
              </c:numCache>
            </c:numRef>
          </c:xVal>
          <c:yVal>
            <c:numRef>
              <c:f>'SST scratch all data'!$BP$2:$BP$151</c:f>
              <c:numCache>
                <c:formatCode>0.00</c:formatCode>
                <c:ptCount val="150"/>
                <c:pt idx="0">
                  <c:v>1.1789898470379363</c:v>
                </c:pt>
                <c:pt idx="1">
                  <c:v>0</c:v>
                </c:pt>
                <c:pt idx="2">
                  <c:v>25.873124601611629</c:v>
                </c:pt>
                <c:pt idx="3">
                  <c:v>0</c:v>
                </c:pt>
                <c:pt idx="4">
                  <c:v>9.9031941009887028</c:v>
                </c:pt>
                <c:pt idx="5">
                  <c:v>23.763910409916889</c:v>
                </c:pt>
                <c:pt idx="6">
                  <c:v>20.715905273765536</c:v>
                </c:pt>
                <c:pt idx="7">
                  <c:v>45.914731061143911</c:v>
                </c:pt>
                <c:pt idx="8">
                  <c:v>26.214462071379874</c:v>
                </c:pt>
                <c:pt idx="9">
                  <c:v>15.316455696202533</c:v>
                </c:pt>
                <c:pt idx="10">
                  <c:v>52.652738475480554</c:v>
                </c:pt>
                <c:pt idx="11">
                  <c:v>15.183956078047956</c:v>
                </c:pt>
                <c:pt idx="12">
                  <c:v>18.31107115335217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6.3462038447049087</c:v>
                </c:pt>
                <c:pt idx="17">
                  <c:v>9.8478175309706319</c:v>
                </c:pt>
                <c:pt idx="18">
                  <c:v>5.1109956612701666</c:v>
                </c:pt>
                <c:pt idx="19">
                  <c:v>7.638034705868904</c:v>
                </c:pt>
                <c:pt idx="20">
                  <c:v>0</c:v>
                </c:pt>
                <c:pt idx="21">
                  <c:v>4.2236225101821168</c:v>
                </c:pt>
                <c:pt idx="22">
                  <c:v>33.542672182640004</c:v>
                </c:pt>
                <c:pt idx="23">
                  <c:v>33.802028633021948</c:v>
                </c:pt>
                <c:pt idx="24">
                  <c:v>25.651934189052096</c:v>
                </c:pt>
                <c:pt idx="25">
                  <c:v>59.077712207182032</c:v>
                </c:pt>
                <c:pt idx="26">
                  <c:v>15.296022952831208</c:v>
                </c:pt>
                <c:pt idx="27">
                  <c:v>2.1330198186093381</c:v>
                </c:pt>
                <c:pt idx="28">
                  <c:v>12.542170334511274</c:v>
                </c:pt>
                <c:pt idx="29">
                  <c:v>20.73475039179587</c:v>
                </c:pt>
                <c:pt idx="30">
                  <c:v>15.853040984900298</c:v>
                </c:pt>
                <c:pt idx="31">
                  <c:v>24.160615632432705</c:v>
                </c:pt>
                <c:pt idx="32">
                  <c:v>53.192377559746397</c:v>
                </c:pt>
                <c:pt idx="33">
                  <c:v>42.423970145141098</c:v>
                </c:pt>
                <c:pt idx="34">
                  <c:v>12.685281997662834</c:v>
                </c:pt>
                <c:pt idx="35">
                  <c:v>13.255288178636688</c:v>
                </c:pt>
                <c:pt idx="37">
                  <c:v>3.9188375244692062</c:v>
                </c:pt>
                <c:pt idx="38">
                  <c:v>0</c:v>
                </c:pt>
                <c:pt idx="39">
                  <c:v>50.634891139397318</c:v>
                </c:pt>
                <c:pt idx="40">
                  <c:v>6.7164447319711762</c:v>
                </c:pt>
                <c:pt idx="41">
                  <c:v>54.405072176099324</c:v>
                </c:pt>
                <c:pt idx="42">
                  <c:v>23.068629036605749</c:v>
                </c:pt>
                <c:pt idx="43">
                  <c:v>0</c:v>
                </c:pt>
                <c:pt idx="44">
                  <c:v>21.573293614524445</c:v>
                </c:pt>
                <c:pt idx="45">
                  <c:v>4.9277540265005975</c:v>
                </c:pt>
                <c:pt idx="46">
                  <c:v>4.9351561299949536</c:v>
                </c:pt>
                <c:pt idx="47">
                  <c:v>6.4902329484529675</c:v>
                </c:pt>
                <c:pt idx="48">
                  <c:v>8.7012390046175376</c:v>
                </c:pt>
                <c:pt idx="49">
                  <c:v>0</c:v>
                </c:pt>
                <c:pt idx="50">
                  <c:v>11.002382888549272</c:v>
                </c:pt>
                <c:pt idx="51">
                  <c:v>4.6166228500133677</c:v>
                </c:pt>
                <c:pt idx="52">
                  <c:v>27.652549382331753</c:v>
                </c:pt>
                <c:pt idx="53">
                  <c:v>8.8770162024868462</c:v>
                </c:pt>
                <c:pt idx="54">
                  <c:v>38.053527565502179</c:v>
                </c:pt>
                <c:pt idx="55">
                  <c:v>25.518323264776644</c:v>
                </c:pt>
                <c:pt idx="56">
                  <c:v>2.1165671508778185</c:v>
                </c:pt>
                <c:pt idx="57">
                  <c:v>1.4265724142922627</c:v>
                </c:pt>
                <c:pt idx="58">
                  <c:v>2.7993297451000303</c:v>
                </c:pt>
                <c:pt idx="59">
                  <c:v>0.70007185893538226</c:v>
                </c:pt>
                <c:pt idx="60">
                  <c:v>0.81595017310669982</c:v>
                </c:pt>
                <c:pt idx="61">
                  <c:v>9.105627420285078</c:v>
                </c:pt>
                <c:pt idx="62">
                  <c:v>0</c:v>
                </c:pt>
                <c:pt idx="63">
                  <c:v>5.9804390739965303</c:v>
                </c:pt>
                <c:pt idx="64">
                  <c:v>2.1853213820577642</c:v>
                </c:pt>
                <c:pt idx="65">
                  <c:v>2.8568115482951333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11.81739950381295</c:v>
                </c:pt>
                <c:pt idx="75">
                  <c:v>4.309983848776695</c:v>
                </c:pt>
                <c:pt idx="76">
                  <c:v>13.920627240810351</c:v>
                </c:pt>
                <c:pt idx="77">
                  <c:v>0.84250572216450148</c:v>
                </c:pt>
                <c:pt idx="78">
                  <c:v>42.345601996257024</c:v>
                </c:pt>
                <c:pt idx="79">
                  <c:v>1.2493022950389072</c:v>
                </c:pt>
                <c:pt idx="80">
                  <c:v>23.720498405665332</c:v>
                </c:pt>
                <c:pt idx="81">
                  <c:v>3.1223302991799549</c:v>
                </c:pt>
                <c:pt idx="82">
                  <c:v>0</c:v>
                </c:pt>
                <c:pt idx="83">
                  <c:v>0.45458829442995824</c:v>
                </c:pt>
                <c:pt idx="84">
                  <c:v>0.55446184460611525</c:v>
                </c:pt>
                <c:pt idx="85">
                  <c:v>28.525226390685642</c:v>
                </c:pt>
                <c:pt idx="86">
                  <c:v>24.969291624053721</c:v>
                </c:pt>
                <c:pt idx="87">
                  <c:v>14.550615933536474</c:v>
                </c:pt>
                <c:pt idx="88">
                  <c:v>29.391803019940021</c:v>
                </c:pt>
                <c:pt idx="89">
                  <c:v>6.1217102958690424</c:v>
                </c:pt>
                <c:pt idx="90">
                  <c:v>12.335330982441395</c:v>
                </c:pt>
                <c:pt idx="91">
                  <c:v>5.1037117903930129</c:v>
                </c:pt>
                <c:pt idx="92">
                  <c:v>4.1711563545624681</c:v>
                </c:pt>
                <c:pt idx="93">
                  <c:v>46.081671190841497</c:v>
                </c:pt>
                <c:pt idx="94">
                  <c:v>15.23301596392011</c:v>
                </c:pt>
                <c:pt idx="95">
                  <c:v>11.994883660301115</c:v>
                </c:pt>
                <c:pt idx="96">
                  <c:v>27.979945010512697</c:v>
                </c:pt>
                <c:pt idx="97">
                  <c:v>3.6866796915670914</c:v>
                </c:pt>
                <c:pt idx="98">
                  <c:v>1.0257343055533588</c:v>
                </c:pt>
                <c:pt idx="99">
                  <c:v>1.5230718558420722</c:v>
                </c:pt>
                <c:pt idx="100">
                  <c:v>5.3935007097424341</c:v>
                </c:pt>
                <c:pt idx="101">
                  <c:v>16.281471876330862</c:v>
                </c:pt>
                <c:pt idx="102">
                  <c:v>5.1468615061842842</c:v>
                </c:pt>
                <c:pt idx="103">
                  <c:v>3.3684456148538287</c:v>
                </c:pt>
                <c:pt idx="104">
                  <c:v>2.6184609629756128</c:v>
                </c:pt>
                <c:pt idx="105">
                  <c:v>0.17410041761217368</c:v>
                </c:pt>
                <c:pt idx="106">
                  <c:v>11.354350586798379</c:v>
                </c:pt>
                <c:pt idx="107">
                  <c:v>8.1911449815379935</c:v>
                </c:pt>
                <c:pt idx="108">
                  <c:v>9.1966349858720786</c:v>
                </c:pt>
                <c:pt idx="109">
                  <c:v>0</c:v>
                </c:pt>
                <c:pt idx="110">
                  <c:v>10.942924060233276</c:v>
                </c:pt>
                <c:pt idx="111">
                  <c:v>12.898152315383586</c:v>
                </c:pt>
                <c:pt idx="112">
                  <c:v>0</c:v>
                </c:pt>
                <c:pt idx="113">
                  <c:v>0.52967814976548599</c:v>
                </c:pt>
                <c:pt idx="114">
                  <c:v>16.162677435947948</c:v>
                </c:pt>
                <c:pt idx="115">
                  <c:v>15.426486160093111</c:v>
                </c:pt>
                <c:pt idx="116">
                  <c:v>16.013523031412873</c:v>
                </c:pt>
                <c:pt idx="117">
                  <c:v>23.265655246927473</c:v>
                </c:pt>
                <c:pt idx="118">
                  <c:v>1.0583097867968148</c:v>
                </c:pt>
                <c:pt idx="119">
                  <c:v>19.032570509242539</c:v>
                </c:pt>
                <c:pt idx="120">
                  <c:v>5.5385508350451413</c:v>
                </c:pt>
                <c:pt idx="121">
                  <c:v>5.3958276473799121</c:v>
                </c:pt>
                <c:pt idx="122">
                  <c:v>0</c:v>
                </c:pt>
                <c:pt idx="124">
                  <c:v>3.2697013533062043</c:v>
                </c:pt>
                <c:pt idx="125">
                  <c:v>2.8615555886572639E-2</c:v>
                </c:pt>
                <c:pt idx="126">
                  <c:v>9.8253275109170293</c:v>
                </c:pt>
                <c:pt idx="127">
                  <c:v>0</c:v>
                </c:pt>
                <c:pt idx="128">
                  <c:v>3.5126075981947782</c:v>
                </c:pt>
                <c:pt idx="129">
                  <c:v>17.074330945381551</c:v>
                </c:pt>
                <c:pt idx="130">
                  <c:v>5.7090535890366851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21.117958988441195</c:v>
                </c:pt>
                <c:pt idx="135">
                  <c:v>32.200000000000003</c:v>
                </c:pt>
                <c:pt idx="136">
                  <c:v>4.3381017274802511</c:v>
                </c:pt>
                <c:pt idx="137">
                  <c:v>10.323034301014419</c:v>
                </c:pt>
                <c:pt idx="138">
                  <c:v>48.302285347409075</c:v>
                </c:pt>
                <c:pt idx="139">
                  <c:v>4.2</c:v>
                </c:pt>
                <c:pt idx="140">
                  <c:v>84.06</c:v>
                </c:pt>
                <c:pt idx="141">
                  <c:v>0</c:v>
                </c:pt>
                <c:pt idx="142">
                  <c:v>64.05</c:v>
                </c:pt>
                <c:pt idx="143">
                  <c:v>56.41</c:v>
                </c:pt>
                <c:pt idx="144">
                  <c:v>38.448130343840589</c:v>
                </c:pt>
                <c:pt idx="145">
                  <c:v>51.96</c:v>
                </c:pt>
                <c:pt idx="146">
                  <c:v>9.143565085128305</c:v>
                </c:pt>
                <c:pt idx="147">
                  <c:v>61.65</c:v>
                </c:pt>
                <c:pt idx="148">
                  <c:v>7.0923325071796688</c:v>
                </c:pt>
                <c:pt idx="149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3-45FE-925A-F876B8D45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631424"/>
        <c:axId val="582631816"/>
      </c:scatterChart>
      <c:valAx>
        <c:axId val="58263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 zooplankton post stocking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2631816"/>
        <c:crosses val="autoZero"/>
        <c:crossBetween val="midCat"/>
      </c:valAx>
      <c:valAx>
        <c:axId val="58263181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263142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DATA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487267609958973"/>
                  <c:y val="-0.40882910469524686"/>
                </c:manualLayout>
              </c:layout>
              <c:numFmt formatCode="General" sourceLinked="0"/>
            </c:trendlineLbl>
          </c:trendline>
          <c:xVal>
            <c:numRef>
              <c:f>'SST scratch all data'!$AP$2:$AP$151</c:f>
              <c:numCache>
                <c:formatCode>0.0</c:formatCode>
                <c:ptCount val="150"/>
                <c:pt idx="0">
                  <c:v>21.5</c:v>
                </c:pt>
                <c:pt idx="1">
                  <c:v>0</c:v>
                </c:pt>
                <c:pt idx="2">
                  <c:v>29</c:v>
                </c:pt>
                <c:pt idx="3">
                  <c:v>0</c:v>
                </c:pt>
                <c:pt idx="4">
                  <c:v>53</c:v>
                </c:pt>
                <c:pt idx="5">
                  <c:v>57</c:v>
                </c:pt>
                <c:pt idx="6">
                  <c:v>39</c:v>
                </c:pt>
                <c:pt idx="7">
                  <c:v>29.5</c:v>
                </c:pt>
                <c:pt idx="8">
                  <c:v>41</c:v>
                </c:pt>
                <c:pt idx="9">
                  <c:v>43</c:v>
                </c:pt>
                <c:pt idx="10">
                  <c:v>33</c:v>
                </c:pt>
                <c:pt idx="11">
                  <c:v>14</c:v>
                </c:pt>
                <c:pt idx="12">
                  <c:v>17.5</c:v>
                </c:pt>
                <c:pt idx="13">
                  <c:v>0</c:v>
                </c:pt>
                <c:pt idx="14">
                  <c:v>17</c:v>
                </c:pt>
                <c:pt idx="15">
                  <c:v>10</c:v>
                </c:pt>
                <c:pt idx="16">
                  <c:v>35.5</c:v>
                </c:pt>
                <c:pt idx="17">
                  <c:v>60</c:v>
                </c:pt>
                <c:pt idx="18">
                  <c:v>2</c:v>
                </c:pt>
                <c:pt idx="19">
                  <c:v>18</c:v>
                </c:pt>
                <c:pt idx="20">
                  <c:v>0</c:v>
                </c:pt>
                <c:pt idx="21">
                  <c:v>39</c:v>
                </c:pt>
                <c:pt idx="22">
                  <c:v>32</c:v>
                </c:pt>
                <c:pt idx="23">
                  <c:v>40</c:v>
                </c:pt>
                <c:pt idx="24">
                  <c:v>45</c:v>
                </c:pt>
                <c:pt idx="25">
                  <c:v>24</c:v>
                </c:pt>
                <c:pt idx="26">
                  <c:v>11.5</c:v>
                </c:pt>
                <c:pt idx="27">
                  <c:v>37.5</c:v>
                </c:pt>
                <c:pt idx="28">
                  <c:v>21</c:v>
                </c:pt>
                <c:pt idx="29">
                  <c:v>78</c:v>
                </c:pt>
                <c:pt idx="30">
                  <c:v>126</c:v>
                </c:pt>
                <c:pt idx="31">
                  <c:v>104</c:v>
                </c:pt>
                <c:pt idx="32">
                  <c:v>27</c:v>
                </c:pt>
                <c:pt idx="33">
                  <c:v>71</c:v>
                </c:pt>
                <c:pt idx="34">
                  <c:v>75</c:v>
                </c:pt>
                <c:pt idx="35">
                  <c:v>0</c:v>
                </c:pt>
                <c:pt idx="37">
                  <c:v>16</c:v>
                </c:pt>
                <c:pt idx="38">
                  <c:v>70</c:v>
                </c:pt>
                <c:pt idx="39">
                  <c:v>8</c:v>
                </c:pt>
                <c:pt idx="40">
                  <c:v>73</c:v>
                </c:pt>
                <c:pt idx="41">
                  <c:v>88</c:v>
                </c:pt>
                <c:pt idx="42">
                  <c:v>40</c:v>
                </c:pt>
                <c:pt idx="43">
                  <c:v>88</c:v>
                </c:pt>
                <c:pt idx="44">
                  <c:v>110</c:v>
                </c:pt>
                <c:pt idx="45">
                  <c:v>352</c:v>
                </c:pt>
                <c:pt idx="46">
                  <c:v>156</c:v>
                </c:pt>
                <c:pt idx="47">
                  <c:v>80</c:v>
                </c:pt>
                <c:pt idx="48">
                  <c:v>124</c:v>
                </c:pt>
                <c:pt idx="49">
                  <c:v>16</c:v>
                </c:pt>
                <c:pt idx="50">
                  <c:v>132</c:v>
                </c:pt>
                <c:pt idx="51">
                  <c:v>164</c:v>
                </c:pt>
                <c:pt idx="52">
                  <c:v>124</c:v>
                </c:pt>
                <c:pt idx="53">
                  <c:v>248</c:v>
                </c:pt>
                <c:pt idx="54">
                  <c:v>440</c:v>
                </c:pt>
                <c:pt idx="55">
                  <c:v>660</c:v>
                </c:pt>
                <c:pt idx="56">
                  <c:v>128</c:v>
                </c:pt>
                <c:pt idx="57">
                  <c:v>242</c:v>
                </c:pt>
                <c:pt idx="58">
                  <c:v>250</c:v>
                </c:pt>
                <c:pt idx="59">
                  <c:v>218</c:v>
                </c:pt>
                <c:pt idx="60">
                  <c:v>192</c:v>
                </c:pt>
                <c:pt idx="61">
                  <c:v>140</c:v>
                </c:pt>
                <c:pt idx="62">
                  <c:v>216</c:v>
                </c:pt>
                <c:pt idx="63">
                  <c:v>224</c:v>
                </c:pt>
                <c:pt idx="64">
                  <c:v>128</c:v>
                </c:pt>
                <c:pt idx="65">
                  <c:v>116</c:v>
                </c:pt>
                <c:pt idx="66">
                  <c:v>22</c:v>
                </c:pt>
                <c:pt idx="67">
                  <c:v>44</c:v>
                </c:pt>
                <c:pt idx="68">
                  <c:v>18</c:v>
                </c:pt>
                <c:pt idx="69">
                  <c:v>14</c:v>
                </c:pt>
                <c:pt idx="70">
                  <c:v>16</c:v>
                </c:pt>
                <c:pt idx="71">
                  <c:v>40</c:v>
                </c:pt>
                <c:pt idx="72">
                  <c:v>0</c:v>
                </c:pt>
                <c:pt idx="73">
                  <c:v>8</c:v>
                </c:pt>
                <c:pt idx="74">
                  <c:v>116</c:v>
                </c:pt>
                <c:pt idx="75">
                  <c:v>268</c:v>
                </c:pt>
                <c:pt idx="76">
                  <c:v>412</c:v>
                </c:pt>
                <c:pt idx="77">
                  <c:v>292</c:v>
                </c:pt>
                <c:pt idx="78">
                  <c:v>264</c:v>
                </c:pt>
                <c:pt idx="79">
                  <c:v>176</c:v>
                </c:pt>
                <c:pt idx="80">
                  <c:v>164</c:v>
                </c:pt>
                <c:pt idx="81">
                  <c:v>180</c:v>
                </c:pt>
                <c:pt idx="82">
                  <c:v>198</c:v>
                </c:pt>
                <c:pt idx="83">
                  <c:v>372</c:v>
                </c:pt>
                <c:pt idx="84">
                  <c:v>204</c:v>
                </c:pt>
                <c:pt idx="85">
                  <c:v>126</c:v>
                </c:pt>
                <c:pt idx="86">
                  <c:v>160</c:v>
                </c:pt>
                <c:pt idx="87">
                  <c:v>112</c:v>
                </c:pt>
                <c:pt idx="88">
                  <c:v>164</c:v>
                </c:pt>
                <c:pt idx="89">
                  <c:v>106</c:v>
                </c:pt>
                <c:pt idx="90">
                  <c:v>146</c:v>
                </c:pt>
                <c:pt idx="91">
                  <c:v>164</c:v>
                </c:pt>
                <c:pt idx="92">
                  <c:v>320</c:v>
                </c:pt>
                <c:pt idx="93">
                  <c:v>228</c:v>
                </c:pt>
                <c:pt idx="94">
                  <c:v>198</c:v>
                </c:pt>
                <c:pt idx="95">
                  <c:v>126</c:v>
                </c:pt>
                <c:pt idx="96">
                  <c:v>460</c:v>
                </c:pt>
                <c:pt idx="97">
                  <c:v>260</c:v>
                </c:pt>
                <c:pt idx="98">
                  <c:v>148</c:v>
                </c:pt>
                <c:pt idx="99">
                  <c:v>476</c:v>
                </c:pt>
                <c:pt idx="100">
                  <c:v>432</c:v>
                </c:pt>
                <c:pt idx="101">
                  <c:v>324</c:v>
                </c:pt>
                <c:pt idx="102">
                  <c:v>504</c:v>
                </c:pt>
                <c:pt idx="103">
                  <c:v>304</c:v>
                </c:pt>
                <c:pt idx="104">
                  <c:v>254</c:v>
                </c:pt>
                <c:pt idx="105">
                  <c:v>218</c:v>
                </c:pt>
                <c:pt idx="106">
                  <c:v>226</c:v>
                </c:pt>
                <c:pt idx="107">
                  <c:v>428</c:v>
                </c:pt>
                <c:pt idx="108">
                  <c:v>436</c:v>
                </c:pt>
                <c:pt idx="109">
                  <c:v>140</c:v>
                </c:pt>
                <c:pt idx="110">
                  <c:v>170</c:v>
                </c:pt>
                <c:pt idx="111">
                  <c:v>215</c:v>
                </c:pt>
                <c:pt idx="112">
                  <c:v>324</c:v>
                </c:pt>
                <c:pt idx="113">
                  <c:v>380</c:v>
                </c:pt>
                <c:pt idx="114">
                  <c:v>376</c:v>
                </c:pt>
                <c:pt idx="115">
                  <c:v>532</c:v>
                </c:pt>
                <c:pt idx="116">
                  <c:v>468</c:v>
                </c:pt>
                <c:pt idx="117">
                  <c:v>380</c:v>
                </c:pt>
                <c:pt idx="118">
                  <c:v>632</c:v>
                </c:pt>
                <c:pt idx="119">
                  <c:v>236</c:v>
                </c:pt>
                <c:pt idx="120">
                  <c:v>271</c:v>
                </c:pt>
                <c:pt idx="121">
                  <c:v>274</c:v>
                </c:pt>
                <c:pt idx="122">
                  <c:v>520</c:v>
                </c:pt>
                <c:pt idx="124">
                  <c:v>254</c:v>
                </c:pt>
                <c:pt idx="125">
                  <c:v>136</c:v>
                </c:pt>
                <c:pt idx="126">
                  <c:v>308</c:v>
                </c:pt>
                <c:pt idx="127">
                  <c:v>120</c:v>
                </c:pt>
                <c:pt idx="128">
                  <c:v>334</c:v>
                </c:pt>
                <c:pt idx="129">
                  <c:v>336</c:v>
                </c:pt>
                <c:pt idx="130">
                  <c:v>608</c:v>
                </c:pt>
                <c:pt idx="131">
                  <c:v>84</c:v>
                </c:pt>
                <c:pt idx="132">
                  <c:v>176</c:v>
                </c:pt>
                <c:pt idx="133">
                  <c:v>92</c:v>
                </c:pt>
                <c:pt idx="134">
                  <c:v>100</c:v>
                </c:pt>
                <c:pt idx="135">
                  <c:v>160</c:v>
                </c:pt>
                <c:pt idx="136">
                  <c:v>95</c:v>
                </c:pt>
                <c:pt idx="137">
                  <c:v>360</c:v>
                </c:pt>
                <c:pt idx="138">
                  <c:v>118</c:v>
                </c:pt>
                <c:pt idx="139">
                  <c:v>96</c:v>
                </c:pt>
                <c:pt idx="140">
                  <c:v>180</c:v>
                </c:pt>
                <c:pt idx="141">
                  <c:v>94</c:v>
                </c:pt>
                <c:pt idx="142">
                  <c:v>192</c:v>
                </c:pt>
                <c:pt idx="143">
                  <c:v>356</c:v>
                </c:pt>
                <c:pt idx="144">
                  <c:v>146</c:v>
                </c:pt>
                <c:pt idx="145">
                  <c:v>182</c:v>
                </c:pt>
                <c:pt idx="146">
                  <c:v>240</c:v>
                </c:pt>
                <c:pt idx="147">
                  <c:v>0</c:v>
                </c:pt>
                <c:pt idx="148">
                  <c:v>152</c:v>
                </c:pt>
                <c:pt idx="149">
                  <c:v>224</c:v>
                </c:pt>
              </c:numCache>
            </c:numRef>
          </c:xVal>
          <c:yVal>
            <c:numRef>
              <c:f>'SST scratch all data'!$BP$2:$BP$151</c:f>
              <c:numCache>
                <c:formatCode>0.00</c:formatCode>
                <c:ptCount val="150"/>
                <c:pt idx="0">
                  <c:v>1.1789898470379363</c:v>
                </c:pt>
                <c:pt idx="1">
                  <c:v>0</c:v>
                </c:pt>
                <c:pt idx="2">
                  <c:v>25.873124601611629</c:v>
                </c:pt>
                <c:pt idx="3">
                  <c:v>0</c:v>
                </c:pt>
                <c:pt idx="4">
                  <c:v>9.9031941009887028</c:v>
                </c:pt>
                <c:pt idx="5">
                  <c:v>23.763910409916889</c:v>
                </c:pt>
                <c:pt idx="6">
                  <c:v>20.715905273765536</c:v>
                </c:pt>
                <c:pt idx="7">
                  <c:v>45.914731061143911</c:v>
                </c:pt>
                <c:pt idx="8">
                  <c:v>26.214462071379874</c:v>
                </c:pt>
                <c:pt idx="9">
                  <c:v>15.316455696202533</c:v>
                </c:pt>
                <c:pt idx="10">
                  <c:v>52.652738475480554</c:v>
                </c:pt>
                <c:pt idx="11">
                  <c:v>15.183956078047956</c:v>
                </c:pt>
                <c:pt idx="12">
                  <c:v>18.31107115335217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6.3462038447049087</c:v>
                </c:pt>
                <c:pt idx="17">
                  <c:v>9.8478175309706319</c:v>
                </c:pt>
                <c:pt idx="18">
                  <c:v>5.1109956612701666</c:v>
                </c:pt>
                <c:pt idx="19">
                  <c:v>7.638034705868904</c:v>
                </c:pt>
                <c:pt idx="20">
                  <c:v>0</c:v>
                </c:pt>
                <c:pt idx="21">
                  <c:v>4.2236225101821168</c:v>
                </c:pt>
                <c:pt idx="22">
                  <c:v>33.542672182640004</c:v>
                </c:pt>
                <c:pt idx="23">
                  <c:v>33.802028633021948</c:v>
                </c:pt>
                <c:pt idx="24">
                  <c:v>25.651934189052096</c:v>
                </c:pt>
                <c:pt idx="25">
                  <c:v>59.077712207182032</c:v>
                </c:pt>
                <c:pt idx="26">
                  <c:v>15.296022952831208</c:v>
                </c:pt>
                <c:pt idx="27">
                  <c:v>2.1330198186093381</c:v>
                </c:pt>
                <c:pt idx="28">
                  <c:v>12.542170334511274</c:v>
                </c:pt>
                <c:pt idx="29">
                  <c:v>20.73475039179587</c:v>
                </c:pt>
                <c:pt idx="30">
                  <c:v>15.853040984900298</c:v>
                </c:pt>
                <c:pt idx="31">
                  <c:v>24.160615632432705</c:v>
                </c:pt>
                <c:pt idx="32">
                  <c:v>53.192377559746397</c:v>
                </c:pt>
                <c:pt idx="33">
                  <c:v>42.423970145141098</c:v>
                </c:pt>
                <c:pt idx="34">
                  <c:v>12.685281997662834</c:v>
                </c:pt>
                <c:pt idx="35">
                  <c:v>13.255288178636688</c:v>
                </c:pt>
                <c:pt idx="37">
                  <c:v>3.9188375244692062</c:v>
                </c:pt>
                <c:pt idx="38">
                  <c:v>0</c:v>
                </c:pt>
                <c:pt idx="39">
                  <c:v>50.634891139397318</c:v>
                </c:pt>
                <c:pt idx="40">
                  <c:v>6.7164447319711762</c:v>
                </c:pt>
                <c:pt idx="41">
                  <c:v>54.405072176099324</c:v>
                </c:pt>
                <c:pt idx="42">
                  <c:v>23.068629036605749</c:v>
                </c:pt>
                <c:pt idx="43">
                  <c:v>0</c:v>
                </c:pt>
                <c:pt idx="44">
                  <c:v>21.573293614524445</c:v>
                </c:pt>
                <c:pt idx="45">
                  <c:v>4.9277540265005975</c:v>
                </c:pt>
                <c:pt idx="46">
                  <c:v>4.9351561299949536</c:v>
                </c:pt>
                <c:pt idx="47">
                  <c:v>6.4902329484529675</c:v>
                </c:pt>
                <c:pt idx="48">
                  <c:v>8.7012390046175376</c:v>
                </c:pt>
                <c:pt idx="49">
                  <c:v>0</c:v>
                </c:pt>
                <c:pt idx="50">
                  <c:v>11.002382888549272</c:v>
                </c:pt>
                <c:pt idx="51">
                  <c:v>4.6166228500133677</c:v>
                </c:pt>
                <c:pt idx="52">
                  <c:v>27.652549382331753</c:v>
                </c:pt>
                <c:pt idx="53">
                  <c:v>8.8770162024868462</c:v>
                </c:pt>
                <c:pt idx="54">
                  <c:v>38.053527565502179</c:v>
                </c:pt>
                <c:pt idx="55">
                  <c:v>25.518323264776644</c:v>
                </c:pt>
                <c:pt idx="56">
                  <c:v>2.1165671508778185</c:v>
                </c:pt>
                <c:pt idx="57">
                  <c:v>1.4265724142922627</c:v>
                </c:pt>
                <c:pt idx="58">
                  <c:v>2.7993297451000303</c:v>
                </c:pt>
                <c:pt idx="59">
                  <c:v>0.70007185893538226</c:v>
                </c:pt>
                <c:pt idx="60">
                  <c:v>0.81595017310669982</c:v>
                </c:pt>
                <c:pt idx="61">
                  <c:v>9.105627420285078</c:v>
                </c:pt>
                <c:pt idx="62">
                  <c:v>0</c:v>
                </c:pt>
                <c:pt idx="63">
                  <c:v>5.9804390739965303</c:v>
                </c:pt>
                <c:pt idx="64">
                  <c:v>2.1853213820577642</c:v>
                </c:pt>
                <c:pt idx="65">
                  <c:v>2.8568115482951333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11.81739950381295</c:v>
                </c:pt>
                <c:pt idx="75">
                  <c:v>4.309983848776695</c:v>
                </c:pt>
                <c:pt idx="76">
                  <c:v>13.920627240810351</c:v>
                </c:pt>
                <c:pt idx="77">
                  <c:v>0.84250572216450148</c:v>
                </c:pt>
                <c:pt idx="78">
                  <c:v>42.345601996257024</c:v>
                </c:pt>
                <c:pt idx="79">
                  <c:v>1.2493022950389072</c:v>
                </c:pt>
                <c:pt idx="80">
                  <c:v>23.720498405665332</c:v>
                </c:pt>
                <c:pt idx="81">
                  <c:v>3.1223302991799549</c:v>
                </c:pt>
                <c:pt idx="82">
                  <c:v>0</c:v>
                </c:pt>
                <c:pt idx="83">
                  <c:v>0.45458829442995824</c:v>
                </c:pt>
                <c:pt idx="84">
                  <c:v>0.55446184460611525</c:v>
                </c:pt>
                <c:pt idx="85">
                  <c:v>28.525226390685642</c:v>
                </c:pt>
                <c:pt idx="86">
                  <c:v>24.969291624053721</c:v>
                </c:pt>
                <c:pt idx="87">
                  <c:v>14.550615933536474</c:v>
                </c:pt>
                <c:pt idx="88">
                  <c:v>29.391803019940021</c:v>
                </c:pt>
                <c:pt idx="89">
                  <c:v>6.1217102958690424</c:v>
                </c:pt>
                <c:pt idx="90">
                  <c:v>12.335330982441395</c:v>
                </c:pt>
                <c:pt idx="91">
                  <c:v>5.1037117903930129</c:v>
                </c:pt>
                <c:pt idx="92">
                  <c:v>4.1711563545624681</c:v>
                </c:pt>
                <c:pt idx="93">
                  <c:v>46.081671190841497</c:v>
                </c:pt>
                <c:pt idx="94">
                  <c:v>15.23301596392011</c:v>
                </c:pt>
                <c:pt idx="95">
                  <c:v>11.994883660301115</c:v>
                </c:pt>
                <c:pt idx="96">
                  <c:v>27.979945010512697</c:v>
                </c:pt>
                <c:pt idx="97">
                  <c:v>3.6866796915670914</c:v>
                </c:pt>
                <c:pt idx="98">
                  <c:v>1.0257343055533588</c:v>
                </c:pt>
                <c:pt idx="99">
                  <c:v>1.5230718558420722</c:v>
                </c:pt>
                <c:pt idx="100">
                  <c:v>5.3935007097424341</c:v>
                </c:pt>
                <c:pt idx="101">
                  <c:v>16.281471876330862</c:v>
                </c:pt>
                <c:pt idx="102">
                  <c:v>5.1468615061842842</c:v>
                </c:pt>
                <c:pt idx="103">
                  <c:v>3.3684456148538287</c:v>
                </c:pt>
                <c:pt idx="104">
                  <c:v>2.6184609629756128</c:v>
                </c:pt>
                <c:pt idx="105">
                  <c:v>0.17410041761217368</c:v>
                </c:pt>
                <c:pt idx="106">
                  <c:v>11.354350586798379</c:v>
                </c:pt>
                <c:pt idx="107">
                  <c:v>8.1911449815379935</c:v>
                </c:pt>
                <c:pt idx="108">
                  <c:v>9.1966349858720786</c:v>
                </c:pt>
                <c:pt idx="109">
                  <c:v>0</c:v>
                </c:pt>
                <c:pt idx="110">
                  <c:v>10.942924060233276</c:v>
                </c:pt>
                <c:pt idx="111">
                  <c:v>12.898152315383586</c:v>
                </c:pt>
                <c:pt idx="112">
                  <c:v>0</c:v>
                </c:pt>
                <c:pt idx="113">
                  <c:v>0.52967814976548599</c:v>
                </c:pt>
                <c:pt idx="114">
                  <c:v>16.162677435947948</c:v>
                </c:pt>
                <c:pt idx="115">
                  <c:v>15.426486160093111</c:v>
                </c:pt>
                <c:pt idx="116">
                  <c:v>16.013523031412873</c:v>
                </c:pt>
                <c:pt idx="117">
                  <c:v>23.265655246927473</c:v>
                </c:pt>
                <c:pt idx="118">
                  <c:v>1.0583097867968148</c:v>
                </c:pt>
                <c:pt idx="119">
                  <c:v>19.032570509242539</c:v>
                </c:pt>
                <c:pt idx="120">
                  <c:v>5.5385508350451413</c:v>
                </c:pt>
                <c:pt idx="121">
                  <c:v>5.3958276473799121</c:v>
                </c:pt>
                <c:pt idx="122">
                  <c:v>0</c:v>
                </c:pt>
                <c:pt idx="124">
                  <c:v>3.2697013533062043</c:v>
                </c:pt>
                <c:pt idx="125">
                  <c:v>2.8615555886572639E-2</c:v>
                </c:pt>
                <c:pt idx="126">
                  <c:v>9.8253275109170293</c:v>
                </c:pt>
                <c:pt idx="127">
                  <c:v>0</c:v>
                </c:pt>
                <c:pt idx="128">
                  <c:v>3.5126075981947782</c:v>
                </c:pt>
                <c:pt idx="129">
                  <c:v>17.074330945381551</c:v>
                </c:pt>
                <c:pt idx="130">
                  <c:v>5.7090535890366851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21.117958988441195</c:v>
                </c:pt>
                <c:pt idx="135">
                  <c:v>32.200000000000003</c:v>
                </c:pt>
                <c:pt idx="136">
                  <c:v>4.3381017274802511</c:v>
                </c:pt>
                <c:pt idx="137">
                  <c:v>10.323034301014419</c:v>
                </c:pt>
                <c:pt idx="138">
                  <c:v>48.302285347409075</c:v>
                </c:pt>
                <c:pt idx="139">
                  <c:v>4.2</c:v>
                </c:pt>
                <c:pt idx="140">
                  <c:v>84.06</c:v>
                </c:pt>
                <c:pt idx="141">
                  <c:v>0</c:v>
                </c:pt>
                <c:pt idx="142">
                  <c:v>64.05</c:v>
                </c:pt>
                <c:pt idx="143">
                  <c:v>56.41</c:v>
                </c:pt>
                <c:pt idx="144">
                  <c:v>38.448130343840589</c:v>
                </c:pt>
                <c:pt idx="145">
                  <c:v>51.96</c:v>
                </c:pt>
                <c:pt idx="146">
                  <c:v>9.143565085128305</c:v>
                </c:pt>
                <c:pt idx="147">
                  <c:v>61.65</c:v>
                </c:pt>
                <c:pt idx="148">
                  <c:v>7.0923325071796688</c:v>
                </c:pt>
                <c:pt idx="149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B-4ABA-82A5-190D53B6C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632600"/>
        <c:axId val="582632992"/>
      </c:scatterChart>
      <c:valAx>
        <c:axId val="58263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feed offered /acre (lbs)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582632992"/>
        <c:crosses val="autoZero"/>
        <c:crossBetween val="midCat"/>
      </c:valAx>
      <c:valAx>
        <c:axId val="58263299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58263260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0371216097987754"/>
                  <c:y val="-0.45587270341207353"/>
                </c:manualLayout>
              </c:layout>
              <c:numFmt formatCode="General" sourceLinked="0"/>
            </c:trendlineLbl>
          </c:trendline>
          <c:xVal>
            <c:numRef>
              <c:f>'SST scratch all data'!$BI$2:$BI$151</c:f>
              <c:numCache>
                <c:formatCode>#,##0</c:formatCode>
                <c:ptCount val="150"/>
                <c:pt idx="0">
                  <c:v>384.09090909090907</c:v>
                </c:pt>
                <c:pt idx="1">
                  <c:v>333</c:v>
                </c:pt>
                <c:pt idx="2">
                  <c:v>210.90909090909091</c:v>
                </c:pt>
                <c:pt idx="3">
                  <c:v>356.25</c:v>
                </c:pt>
                <c:pt idx="4">
                  <c:v>165.33333333333334</c:v>
                </c:pt>
                <c:pt idx="5">
                  <c:v>195</c:v>
                </c:pt>
                <c:pt idx="6">
                  <c:v>186.66666666666666</c:v>
                </c:pt>
                <c:pt idx="7">
                  <c:v>181.15384615384616</c:v>
                </c:pt>
                <c:pt idx="8">
                  <c:v>245.76923076923077</c:v>
                </c:pt>
                <c:pt idx="9">
                  <c:v>345.41666666666669</c:v>
                </c:pt>
                <c:pt idx="10">
                  <c:v>167.91666666666666</c:v>
                </c:pt>
                <c:pt idx="11">
                  <c:v>304.09090909090907</c:v>
                </c:pt>
                <c:pt idx="12">
                  <c:v>145.45454545454547</c:v>
                </c:pt>
                <c:pt idx="13">
                  <c:v>207</c:v>
                </c:pt>
                <c:pt idx="14">
                  <c:v>93.888888888888886</c:v>
                </c:pt>
                <c:pt idx="15">
                  <c:v>152.5</c:v>
                </c:pt>
                <c:pt idx="16">
                  <c:v>51.071428571428569</c:v>
                </c:pt>
                <c:pt idx="17">
                  <c:v>118.33333333333333</c:v>
                </c:pt>
                <c:pt idx="18">
                  <c:v>225.5</c:v>
                </c:pt>
                <c:pt idx="19">
                  <c:v>267.72727272727275</c:v>
                </c:pt>
                <c:pt idx="20">
                  <c:v>396.66666666666669</c:v>
                </c:pt>
                <c:pt idx="21">
                  <c:v>194.28571428571428</c:v>
                </c:pt>
                <c:pt idx="22">
                  <c:v>143.125</c:v>
                </c:pt>
                <c:pt idx="23">
                  <c:v>474.61538461538464</c:v>
                </c:pt>
                <c:pt idx="24">
                  <c:v>729.64285714285711</c:v>
                </c:pt>
                <c:pt idx="25">
                  <c:v>1622.5</c:v>
                </c:pt>
                <c:pt idx="26">
                  <c:v>2501.25</c:v>
                </c:pt>
                <c:pt idx="27">
                  <c:v>573.52941176470586</c:v>
                </c:pt>
                <c:pt idx="28">
                  <c:v>125</c:v>
                </c:pt>
                <c:pt idx="29">
                  <c:v>33.5</c:v>
                </c:pt>
                <c:pt idx="30">
                  <c:v>25</c:v>
                </c:pt>
                <c:pt idx="31">
                  <c:v>65</c:v>
                </c:pt>
                <c:pt idx="32">
                  <c:v>178</c:v>
                </c:pt>
                <c:pt idx="33">
                  <c:v>191.78571428571428</c:v>
                </c:pt>
                <c:pt idx="34">
                  <c:v>180.3125</c:v>
                </c:pt>
                <c:pt idx="35">
                  <c:v>2106.1111111111113</c:v>
                </c:pt>
                <c:pt idx="37">
                  <c:v>2245.5555555555557</c:v>
                </c:pt>
                <c:pt idx="38">
                  <c:v>2111.4285714285716</c:v>
                </c:pt>
                <c:pt idx="39">
                  <c:v>817.14285714285711</c:v>
                </c:pt>
                <c:pt idx="40">
                  <c:v>1106.8181818181818</c:v>
                </c:pt>
                <c:pt idx="41">
                  <c:v>591.81818181818187</c:v>
                </c:pt>
                <c:pt idx="42">
                  <c:v>2397.5</c:v>
                </c:pt>
                <c:pt idx="43">
                  <c:v>110</c:v>
                </c:pt>
                <c:pt idx="44">
                  <c:v>45</c:v>
                </c:pt>
                <c:pt idx="45">
                  <c:v>40</c:v>
                </c:pt>
                <c:pt idx="46">
                  <c:v>490</c:v>
                </c:pt>
                <c:pt idx="47">
                  <c:v>235</c:v>
                </c:pt>
                <c:pt idx="48">
                  <c:v>550</c:v>
                </c:pt>
                <c:pt idx="49">
                  <c:v>230</c:v>
                </c:pt>
                <c:pt idx="50">
                  <c:v>140</c:v>
                </c:pt>
                <c:pt idx="51">
                  <c:v>1310</c:v>
                </c:pt>
                <c:pt idx="52">
                  <c:v>2010</c:v>
                </c:pt>
                <c:pt idx="53">
                  <c:v>430</c:v>
                </c:pt>
                <c:pt idx="54">
                  <c:v>4045</c:v>
                </c:pt>
                <c:pt idx="55">
                  <c:v>1280</c:v>
                </c:pt>
                <c:pt idx="56">
                  <c:v>147.77777777777777</c:v>
                </c:pt>
                <c:pt idx="57">
                  <c:v>71.05263157894737</c:v>
                </c:pt>
                <c:pt idx="58">
                  <c:v>153.94736842105263</c:v>
                </c:pt>
                <c:pt idx="59">
                  <c:v>54.666666666666664</c:v>
                </c:pt>
                <c:pt idx="60">
                  <c:v>155.23529411764707</c:v>
                </c:pt>
                <c:pt idx="61">
                  <c:v>336.35714285714283</c:v>
                </c:pt>
                <c:pt idx="62">
                  <c:v>75.625</c:v>
                </c:pt>
                <c:pt idx="63">
                  <c:v>162.22222222222223</c:v>
                </c:pt>
                <c:pt idx="64">
                  <c:v>344.16666666666669</c:v>
                </c:pt>
                <c:pt idx="65">
                  <c:v>173.18181818181819</c:v>
                </c:pt>
                <c:pt idx="66">
                  <c:v>422.5</c:v>
                </c:pt>
                <c:pt idx="67">
                  <c:v>562</c:v>
                </c:pt>
                <c:pt idx="68">
                  <c:v>238.75</c:v>
                </c:pt>
                <c:pt idx="69">
                  <c:v>151.11111111111111</c:v>
                </c:pt>
                <c:pt idx="70">
                  <c:v>195.625</c:v>
                </c:pt>
                <c:pt idx="71">
                  <c:v>80</c:v>
                </c:pt>
                <c:pt idx="72">
                  <c:v>100</c:v>
                </c:pt>
                <c:pt idx="73">
                  <c:v>91.666666666666671</c:v>
                </c:pt>
                <c:pt idx="74">
                  <c:v>208.91666666666666</c:v>
                </c:pt>
                <c:pt idx="75">
                  <c:v>140</c:v>
                </c:pt>
                <c:pt idx="76">
                  <c:v>5</c:v>
                </c:pt>
                <c:pt idx="77">
                  <c:v>130</c:v>
                </c:pt>
                <c:pt idx="78">
                  <c:v>40</c:v>
                </c:pt>
                <c:pt idx="79">
                  <c:v>25</c:v>
                </c:pt>
                <c:pt idx="80">
                  <c:v>0</c:v>
                </c:pt>
                <c:pt idx="81">
                  <c:v>0</c:v>
                </c:pt>
                <c:pt idx="82">
                  <c:v>45</c:v>
                </c:pt>
                <c:pt idx="83">
                  <c:v>120.45454545454545</c:v>
                </c:pt>
                <c:pt idx="84">
                  <c:v>285</c:v>
                </c:pt>
                <c:pt idx="85">
                  <c:v>40</c:v>
                </c:pt>
                <c:pt idx="86">
                  <c:v>10</c:v>
                </c:pt>
                <c:pt idx="87">
                  <c:v>0</c:v>
                </c:pt>
                <c:pt idx="88">
                  <c:v>15</c:v>
                </c:pt>
                <c:pt idx="89">
                  <c:v>1015</c:v>
                </c:pt>
                <c:pt idx="90">
                  <c:v>385</c:v>
                </c:pt>
                <c:pt idx="91">
                  <c:v>45</c:v>
                </c:pt>
                <c:pt idx="92">
                  <c:v>35</c:v>
                </c:pt>
                <c:pt idx="93">
                  <c:v>865</c:v>
                </c:pt>
                <c:pt idx="94">
                  <c:v>30</c:v>
                </c:pt>
                <c:pt idx="95">
                  <c:v>45</c:v>
                </c:pt>
                <c:pt idx="96">
                  <c:v>300</c:v>
                </c:pt>
                <c:pt idx="97">
                  <c:v>30</c:v>
                </c:pt>
                <c:pt idx="98">
                  <c:v>70</c:v>
                </c:pt>
                <c:pt idx="99">
                  <c:v>0</c:v>
                </c:pt>
                <c:pt idx="100">
                  <c:v>105</c:v>
                </c:pt>
                <c:pt idx="101">
                  <c:v>25</c:v>
                </c:pt>
                <c:pt idx="102">
                  <c:v>30</c:v>
                </c:pt>
                <c:pt idx="103">
                  <c:v>55</c:v>
                </c:pt>
                <c:pt idx="104">
                  <c:v>20</c:v>
                </c:pt>
                <c:pt idx="105">
                  <c:v>85</c:v>
                </c:pt>
                <c:pt idx="106">
                  <c:v>10</c:v>
                </c:pt>
                <c:pt idx="107">
                  <c:v>85</c:v>
                </c:pt>
                <c:pt idx="108">
                  <c:v>120</c:v>
                </c:pt>
                <c:pt idx="109">
                  <c:v>110</c:v>
                </c:pt>
                <c:pt idx="110">
                  <c:v>85</c:v>
                </c:pt>
                <c:pt idx="111">
                  <c:v>335</c:v>
                </c:pt>
                <c:pt idx="112">
                  <c:v>1930</c:v>
                </c:pt>
                <c:pt idx="113">
                  <c:v>610</c:v>
                </c:pt>
                <c:pt idx="114">
                  <c:v>440</c:v>
                </c:pt>
                <c:pt idx="115">
                  <c:v>0</c:v>
                </c:pt>
                <c:pt idx="116">
                  <c:v>90</c:v>
                </c:pt>
                <c:pt idx="117">
                  <c:v>115</c:v>
                </c:pt>
                <c:pt idx="118">
                  <c:v>680</c:v>
                </c:pt>
                <c:pt idx="119">
                  <c:v>15</c:v>
                </c:pt>
                <c:pt idx="120">
                  <c:v>25</c:v>
                </c:pt>
                <c:pt idx="121">
                  <c:v>15</c:v>
                </c:pt>
                <c:pt idx="122">
                  <c:v>0</c:v>
                </c:pt>
                <c:pt idx="124">
                  <c:v>270</c:v>
                </c:pt>
                <c:pt idx="125">
                  <c:v>1020</c:v>
                </c:pt>
                <c:pt idx="126">
                  <c:v>460</c:v>
                </c:pt>
                <c:pt idx="127">
                  <c:v>830</c:v>
                </c:pt>
                <c:pt idx="128">
                  <c:v>1085</c:v>
                </c:pt>
                <c:pt idx="129">
                  <c:v>4660</c:v>
                </c:pt>
                <c:pt idx="130">
                  <c:v>220</c:v>
                </c:pt>
                <c:pt idx="131">
                  <c:v>445</c:v>
                </c:pt>
                <c:pt idx="132">
                  <c:v>350</c:v>
                </c:pt>
                <c:pt idx="133">
                  <c:v>1215</c:v>
                </c:pt>
                <c:pt idx="134">
                  <c:v>8350</c:v>
                </c:pt>
                <c:pt idx="135">
                  <c:v>480</c:v>
                </c:pt>
                <c:pt idx="136">
                  <c:v>10532</c:v>
                </c:pt>
                <c:pt idx="137">
                  <c:v>930</c:v>
                </c:pt>
                <c:pt idx="138">
                  <c:v>85</c:v>
                </c:pt>
                <c:pt idx="139">
                  <c:v>555</c:v>
                </c:pt>
                <c:pt idx="140">
                  <c:v>1640</c:v>
                </c:pt>
                <c:pt idx="141">
                  <c:v>11375</c:v>
                </c:pt>
                <c:pt idx="142">
                  <c:v>6275</c:v>
                </c:pt>
                <c:pt idx="143">
                  <c:v>5520</c:v>
                </c:pt>
                <c:pt idx="144">
                  <c:v>715</c:v>
                </c:pt>
                <c:pt idx="145">
                  <c:v>350</c:v>
                </c:pt>
                <c:pt idx="146">
                  <c:v>105</c:v>
                </c:pt>
                <c:pt idx="147">
                  <c:v>3830</c:v>
                </c:pt>
                <c:pt idx="148">
                  <c:v>17230</c:v>
                </c:pt>
                <c:pt idx="149">
                  <c:v>910</c:v>
                </c:pt>
              </c:numCache>
            </c:numRef>
          </c:xVal>
          <c:yVal>
            <c:numRef>
              <c:f>'SST scratch all data'!$AJ$2:$AJ$151</c:f>
              <c:numCache>
                <c:formatCode>0</c:formatCode>
                <c:ptCount val="150"/>
                <c:pt idx="0">
                  <c:v>43.5</c:v>
                </c:pt>
                <c:pt idx="1">
                  <c:v>49.428571428571431</c:v>
                </c:pt>
                <c:pt idx="2">
                  <c:v>37.25</c:v>
                </c:pt>
                <c:pt idx="3">
                  <c:v>41.8</c:v>
                </c:pt>
                <c:pt idx="4">
                  <c:v>36.799999999999997</c:v>
                </c:pt>
                <c:pt idx="5">
                  <c:v>37</c:v>
                </c:pt>
                <c:pt idx="6">
                  <c:v>37.625</c:v>
                </c:pt>
                <c:pt idx="7">
                  <c:v>40.666666666666664</c:v>
                </c:pt>
                <c:pt idx="8">
                  <c:v>38.444444444444443</c:v>
                </c:pt>
                <c:pt idx="9">
                  <c:v>40.625</c:v>
                </c:pt>
                <c:pt idx="10">
                  <c:v>40.571428571428569</c:v>
                </c:pt>
                <c:pt idx="11">
                  <c:v>53.714285714285715</c:v>
                </c:pt>
                <c:pt idx="12">
                  <c:v>54.8</c:v>
                </c:pt>
                <c:pt idx="13">
                  <c:v>55.25</c:v>
                </c:pt>
                <c:pt idx="14">
                  <c:v>47.111111111111114</c:v>
                </c:pt>
                <c:pt idx="15">
                  <c:v>51.125</c:v>
                </c:pt>
                <c:pt idx="16">
                  <c:v>49.5</c:v>
                </c:pt>
                <c:pt idx="17">
                  <c:v>51</c:v>
                </c:pt>
                <c:pt idx="18">
                  <c:v>50</c:v>
                </c:pt>
                <c:pt idx="19">
                  <c:v>51.571428571428569</c:v>
                </c:pt>
                <c:pt idx="20">
                  <c:v>56.6</c:v>
                </c:pt>
                <c:pt idx="21">
                  <c:v>51.1</c:v>
                </c:pt>
                <c:pt idx="22">
                  <c:v>52.666666666666664</c:v>
                </c:pt>
                <c:pt idx="23">
                  <c:v>50.24444444444444</c:v>
                </c:pt>
                <c:pt idx="24">
                  <c:v>38</c:v>
                </c:pt>
                <c:pt idx="25">
                  <c:v>37</c:v>
                </c:pt>
                <c:pt idx="26">
                  <c:v>54.666666666666664</c:v>
                </c:pt>
                <c:pt idx="27">
                  <c:v>37.363636363636367</c:v>
                </c:pt>
                <c:pt idx="28">
                  <c:v>27.625</c:v>
                </c:pt>
                <c:pt idx="29">
                  <c:v>20.037500000000001</c:v>
                </c:pt>
                <c:pt idx="30">
                  <c:v>20.6</c:v>
                </c:pt>
                <c:pt idx="31">
                  <c:v>20.3</c:v>
                </c:pt>
                <c:pt idx="32">
                  <c:v>24.585714285714285</c:v>
                </c:pt>
                <c:pt idx="33">
                  <c:v>14.636363636363637</c:v>
                </c:pt>
                <c:pt idx="34">
                  <c:v>17.083333333333332</c:v>
                </c:pt>
                <c:pt idx="35">
                  <c:v>29</c:v>
                </c:pt>
                <c:pt idx="37">
                  <c:v>41.714285714285715</c:v>
                </c:pt>
                <c:pt idx="38">
                  <c:v>42.125</c:v>
                </c:pt>
                <c:pt idx="39">
                  <c:v>39.5</c:v>
                </c:pt>
                <c:pt idx="40">
                  <c:v>33.857142857142854</c:v>
                </c:pt>
                <c:pt idx="41">
                  <c:v>32.444444444444443</c:v>
                </c:pt>
                <c:pt idx="42">
                  <c:v>40.5</c:v>
                </c:pt>
                <c:pt idx="43" formatCode="0.0">
                  <c:v>25.90909090909091</c:v>
                </c:pt>
                <c:pt idx="44" formatCode="0.0">
                  <c:v>26.333333333333332</c:v>
                </c:pt>
                <c:pt idx="45" formatCode="0.0">
                  <c:v>26</c:v>
                </c:pt>
                <c:pt idx="46" formatCode="0.0">
                  <c:v>24.285714285714285</c:v>
                </c:pt>
                <c:pt idx="47" formatCode="0.0">
                  <c:v>16.166666666666668</c:v>
                </c:pt>
                <c:pt idx="48" formatCode="0.0">
                  <c:v>30.571428571428573</c:v>
                </c:pt>
                <c:pt idx="49" formatCode="0.0">
                  <c:v>30.285714285714285</c:v>
                </c:pt>
                <c:pt idx="50" formatCode="0.0">
                  <c:v>31.75</c:v>
                </c:pt>
                <c:pt idx="51" formatCode="0.0">
                  <c:v>31.75</c:v>
                </c:pt>
                <c:pt idx="52" formatCode="0.0">
                  <c:v>31.777777777777779</c:v>
                </c:pt>
                <c:pt idx="53" formatCode="0.0">
                  <c:v>34.75</c:v>
                </c:pt>
                <c:pt idx="54" formatCode="0.0">
                  <c:v>35.1</c:v>
                </c:pt>
                <c:pt idx="55" formatCode="0.0">
                  <c:v>28</c:v>
                </c:pt>
                <c:pt idx="56">
                  <c:v>34</c:v>
                </c:pt>
                <c:pt idx="57">
                  <c:v>37.714285714285715</c:v>
                </c:pt>
                <c:pt idx="58">
                  <c:v>37.866666666666667</c:v>
                </c:pt>
                <c:pt idx="59">
                  <c:v>38.846153846153847</c:v>
                </c:pt>
                <c:pt idx="60">
                  <c:v>35.384615384615387</c:v>
                </c:pt>
                <c:pt idx="61">
                  <c:v>37.1</c:v>
                </c:pt>
                <c:pt idx="62">
                  <c:v>44.916666666666664</c:v>
                </c:pt>
                <c:pt idx="63">
                  <c:v>51.727272727272727</c:v>
                </c:pt>
                <c:pt idx="64">
                  <c:v>52</c:v>
                </c:pt>
                <c:pt idx="65">
                  <c:v>57.533333333333331</c:v>
                </c:pt>
                <c:pt idx="66">
                  <c:v>59.4</c:v>
                </c:pt>
                <c:pt idx="67">
                  <c:v>57.714285714285715</c:v>
                </c:pt>
                <c:pt idx="68">
                  <c:v>58.6</c:v>
                </c:pt>
                <c:pt idx="69">
                  <c:v>47.857142857142854</c:v>
                </c:pt>
                <c:pt idx="70">
                  <c:v>46.166666666666664</c:v>
                </c:pt>
                <c:pt idx="71">
                  <c:v>55.166666666666664</c:v>
                </c:pt>
                <c:pt idx="72">
                  <c:v>51.5</c:v>
                </c:pt>
                <c:pt idx="73">
                  <c:v>47.5</c:v>
                </c:pt>
                <c:pt idx="74">
                  <c:v>45.333333333333336</c:v>
                </c:pt>
                <c:pt idx="75" formatCode="0.0">
                  <c:v>32.700000000000003</c:v>
                </c:pt>
                <c:pt idx="76" formatCode="0.0">
                  <c:v>28</c:v>
                </c:pt>
                <c:pt idx="77" formatCode="0.0">
                  <c:v>29.333333333333332</c:v>
                </c:pt>
                <c:pt idx="78" formatCode="0.0">
                  <c:v>28.5</c:v>
                </c:pt>
                <c:pt idx="79" formatCode="0.0">
                  <c:v>30.111111111111111</c:v>
                </c:pt>
                <c:pt idx="80" formatCode="0.0">
                  <c:v>28.916666666666668</c:v>
                </c:pt>
                <c:pt idx="81" formatCode="0.0">
                  <c:v>31.370967741935491</c:v>
                </c:pt>
                <c:pt idx="82" formatCode="0.0">
                  <c:v>31.294736842105266</c:v>
                </c:pt>
                <c:pt idx="83" formatCode="0.0">
                  <c:v>26.333333333333332</c:v>
                </c:pt>
                <c:pt idx="84" formatCode="0.0">
                  <c:v>25.3</c:v>
                </c:pt>
                <c:pt idx="85" formatCode="0.0">
                  <c:v>24.2</c:v>
                </c:pt>
                <c:pt idx="86" formatCode="0.0">
                  <c:v>24.888888888888889</c:v>
                </c:pt>
                <c:pt idx="87" formatCode="0.0">
                  <c:v>27.571428571428573</c:v>
                </c:pt>
                <c:pt idx="88" formatCode="0.0">
                  <c:v>22.666666666666668</c:v>
                </c:pt>
                <c:pt idx="89" formatCode="0.0">
                  <c:v>25</c:v>
                </c:pt>
                <c:pt idx="90" formatCode="0.0">
                  <c:v>26.111111111111111</c:v>
                </c:pt>
                <c:pt idx="91" formatCode="0.0">
                  <c:v>21.5</c:v>
                </c:pt>
                <c:pt idx="92" formatCode="0.0">
                  <c:v>26.076923076923077</c:v>
                </c:pt>
                <c:pt idx="93">
                  <c:v>36.125</c:v>
                </c:pt>
                <c:pt idx="94">
                  <c:v>39.555555555555557</c:v>
                </c:pt>
                <c:pt idx="95">
                  <c:v>42.222222222222221</c:v>
                </c:pt>
                <c:pt idx="96">
                  <c:v>45.636363636363633</c:v>
                </c:pt>
                <c:pt idx="97">
                  <c:v>46.888888888888886</c:v>
                </c:pt>
                <c:pt idx="98">
                  <c:v>43.875</c:v>
                </c:pt>
                <c:pt idx="99">
                  <c:v>48.714285714285715</c:v>
                </c:pt>
                <c:pt idx="100">
                  <c:v>47.142857142857146</c:v>
                </c:pt>
                <c:pt idx="101">
                  <c:v>49.75</c:v>
                </c:pt>
                <c:pt idx="102">
                  <c:v>48.857142857142854</c:v>
                </c:pt>
                <c:pt idx="103">
                  <c:v>50.875</c:v>
                </c:pt>
                <c:pt idx="104">
                  <c:v>47.714285714285715</c:v>
                </c:pt>
                <c:pt idx="105">
                  <c:v>44.3</c:v>
                </c:pt>
                <c:pt idx="106">
                  <c:v>44.7</c:v>
                </c:pt>
                <c:pt idx="107">
                  <c:v>42</c:v>
                </c:pt>
                <c:pt idx="108">
                  <c:v>42.4</c:v>
                </c:pt>
                <c:pt idx="109">
                  <c:v>42</c:v>
                </c:pt>
                <c:pt idx="110">
                  <c:v>37.166666666666664</c:v>
                </c:pt>
                <c:pt idx="111">
                  <c:v>40.230769230769234</c:v>
                </c:pt>
                <c:pt idx="112">
                  <c:v>34.666666666666664</c:v>
                </c:pt>
                <c:pt idx="113">
                  <c:v>34.700000000000003</c:v>
                </c:pt>
                <c:pt idx="114">
                  <c:v>35.200000000000003</c:v>
                </c:pt>
                <c:pt idx="115">
                  <c:v>39.363636363636367</c:v>
                </c:pt>
                <c:pt idx="116">
                  <c:v>40.1</c:v>
                </c:pt>
                <c:pt idx="117">
                  <c:v>42.272727272727273</c:v>
                </c:pt>
                <c:pt idx="118">
                  <c:v>43.875</c:v>
                </c:pt>
                <c:pt idx="119">
                  <c:v>43</c:v>
                </c:pt>
                <c:pt idx="120">
                  <c:v>43.133333333333333</c:v>
                </c:pt>
                <c:pt idx="121">
                  <c:v>44.727272727272727</c:v>
                </c:pt>
                <c:pt idx="122">
                  <c:v>44.75</c:v>
                </c:pt>
                <c:pt idx="124" formatCode="0.0">
                  <c:v>49</c:v>
                </c:pt>
                <c:pt idx="125" formatCode="0.0">
                  <c:v>48.384615384615387</c:v>
                </c:pt>
                <c:pt idx="126" formatCode="0.0">
                  <c:v>50.142857142857146</c:v>
                </c:pt>
                <c:pt idx="127" formatCode="0.0">
                  <c:v>54</c:v>
                </c:pt>
                <c:pt idx="128" formatCode="0.0">
                  <c:v>44.5</c:v>
                </c:pt>
                <c:pt idx="129" formatCode="0.0">
                  <c:v>39.75</c:v>
                </c:pt>
                <c:pt idx="130" formatCode="0.0">
                  <c:v>45.1</c:v>
                </c:pt>
                <c:pt idx="131">
                  <c:v>40.25</c:v>
                </c:pt>
                <c:pt idx="132">
                  <c:v>36.333333333333336</c:v>
                </c:pt>
                <c:pt idx="133">
                  <c:v>39.1</c:v>
                </c:pt>
                <c:pt idx="134">
                  <c:v>38</c:v>
                </c:pt>
                <c:pt idx="135">
                  <c:v>38</c:v>
                </c:pt>
                <c:pt idx="136">
                  <c:v>35.875</c:v>
                </c:pt>
                <c:pt idx="137">
                  <c:v>33</c:v>
                </c:pt>
                <c:pt idx="138">
                  <c:v>21.857142857142858</c:v>
                </c:pt>
                <c:pt idx="139">
                  <c:v>25.5</c:v>
                </c:pt>
                <c:pt idx="140">
                  <c:v>20.333333333333332</c:v>
                </c:pt>
                <c:pt idx="141">
                  <c:v>24.625</c:v>
                </c:pt>
                <c:pt idx="142">
                  <c:v>21.375</c:v>
                </c:pt>
                <c:pt idx="143">
                  <c:v>22.5</c:v>
                </c:pt>
                <c:pt idx="144">
                  <c:v>22.833333333333332</c:v>
                </c:pt>
                <c:pt idx="145">
                  <c:v>15.9</c:v>
                </c:pt>
                <c:pt idx="146">
                  <c:v>17</c:v>
                </c:pt>
                <c:pt idx="147">
                  <c:v>15.428571428571429</c:v>
                </c:pt>
                <c:pt idx="148">
                  <c:v>23.545454545454547</c:v>
                </c:pt>
                <c:pt idx="149">
                  <c:v>22.181818181818183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DC-4910-8027-72F86FE0C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2752"/>
        <c:axId val="582443144"/>
      </c:scatterChart>
      <c:valAx>
        <c:axId val="58244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mean zooplankton post stocking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582443144"/>
        <c:crosses val="autoZero"/>
        <c:crossBetween val="midCat"/>
      </c:valAx>
      <c:valAx>
        <c:axId val="58244314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mean salinity post stocking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582442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RDM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1.7763779527559073E-2"/>
                  <c:y val="-0.48989683581219046"/>
                </c:manualLayout>
              </c:layout>
              <c:numFmt formatCode="General" sourceLinked="0"/>
            </c:trendlineLbl>
          </c:trendline>
          <c:xVal>
            <c:numRef>
              <c:f>'RDM scratch all data - unfed'!$AU$2:$AU$560</c:f>
              <c:numCache>
                <c:formatCode>#,##0</c:formatCode>
                <c:ptCount val="559"/>
                <c:pt idx="0">
                  <c:v>30</c:v>
                </c:pt>
                <c:pt idx="1">
                  <c:v>2535</c:v>
                </c:pt>
                <c:pt idx="2">
                  <c:v>40</c:v>
                </c:pt>
                <c:pt idx="3">
                  <c:v>1335</c:v>
                </c:pt>
                <c:pt idx="4">
                  <c:v>2300</c:v>
                </c:pt>
                <c:pt idx="5">
                  <c:v>60</c:v>
                </c:pt>
                <c:pt idx="6">
                  <c:v>360</c:v>
                </c:pt>
                <c:pt idx="7">
                  <c:v>40</c:v>
                </c:pt>
                <c:pt idx="8">
                  <c:v>625</c:v>
                </c:pt>
                <c:pt idx="9">
                  <c:v>3575</c:v>
                </c:pt>
                <c:pt idx="10">
                  <c:v>1085</c:v>
                </c:pt>
                <c:pt idx="11">
                  <c:v>15</c:v>
                </c:pt>
                <c:pt idx="12">
                  <c:v>155</c:v>
                </c:pt>
                <c:pt idx="13">
                  <c:v>290</c:v>
                </c:pt>
                <c:pt idx="14">
                  <c:v>260</c:v>
                </c:pt>
                <c:pt idx="15">
                  <c:v>105</c:v>
                </c:pt>
                <c:pt idx="16">
                  <c:v>690</c:v>
                </c:pt>
                <c:pt idx="17">
                  <c:v>45</c:v>
                </c:pt>
                <c:pt idx="18">
                  <c:v>3980</c:v>
                </c:pt>
                <c:pt idx="19">
                  <c:v>160</c:v>
                </c:pt>
                <c:pt idx="20">
                  <c:v>195</c:v>
                </c:pt>
                <c:pt idx="21">
                  <c:v>240</c:v>
                </c:pt>
                <c:pt idx="22">
                  <c:v>930</c:v>
                </c:pt>
                <c:pt idx="23">
                  <c:v>410</c:v>
                </c:pt>
                <c:pt idx="24">
                  <c:v>415</c:v>
                </c:pt>
                <c:pt idx="25">
                  <c:v>2645</c:v>
                </c:pt>
                <c:pt idx="26">
                  <c:v>160</c:v>
                </c:pt>
                <c:pt idx="27">
                  <c:v>1060</c:v>
                </c:pt>
                <c:pt idx="28">
                  <c:v>50</c:v>
                </c:pt>
                <c:pt idx="29">
                  <c:v>370</c:v>
                </c:pt>
                <c:pt idx="30">
                  <c:v>800</c:v>
                </c:pt>
                <c:pt idx="31">
                  <c:v>5950</c:v>
                </c:pt>
                <c:pt idx="32">
                  <c:v>565</c:v>
                </c:pt>
                <c:pt idx="33">
                  <c:v>825</c:v>
                </c:pt>
                <c:pt idx="34">
                  <c:v>205</c:v>
                </c:pt>
                <c:pt idx="35">
                  <c:v>275</c:v>
                </c:pt>
                <c:pt idx="36">
                  <c:v>1660</c:v>
                </c:pt>
                <c:pt idx="37">
                  <c:v>10695</c:v>
                </c:pt>
                <c:pt idx="38">
                  <c:v>90</c:v>
                </c:pt>
                <c:pt idx="39">
                  <c:v>565</c:v>
                </c:pt>
                <c:pt idx="40">
                  <c:v>1735</c:v>
                </c:pt>
                <c:pt idx="41">
                  <c:v>145</c:v>
                </c:pt>
                <c:pt idx="42">
                  <c:v>155</c:v>
                </c:pt>
                <c:pt idx="43">
                  <c:v>0</c:v>
                </c:pt>
                <c:pt idx="44">
                  <c:v>1265</c:v>
                </c:pt>
                <c:pt idx="45">
                  <c:v>345</c:v>
                </c:pt>
                <c:pt idx="46">
                  <c:v>355</c:v>
                </c:pt>
                <c:pt idx="47">
                  <c:v>205</c:v>
                </c:pt>
                <c:pt idx="48">
                  <c:v>795</c:v>
                </c:pt>
                <c:pt idx="49">
                  <c:v>820</c:v>
                </c:pt>
                <c:pt idx="50">
                  <c:v>155</c:v>
                </c:pt>
                <c:pt idx="51">
                  <c:v>335</c:v>
                </c:pt>
                <c:pt idx="52">
                  <c:v>245</c:v>
                </c:pt>
                <c:pt idx="53">
                  <c:v>130</c:v>
                </c:pt>
                <c:pt idx="54">
                  <c:v>2615</c:v>
                </c:pt>
                <c:pt idx="55">
                  <c:v>20</c:v>
                </c:pt>
                <c:pt idx="56">
                  <c:v>255</c:v>
                </c:pt>
                <c:pt idx="57">
                  <c:v>425</c:v>
                </c:pt>
                <c:pt idx="58">
                  <c:v>60</c:v>
                </c:pt>
                <c:pt idx="59">
                  <c:v>250</c:v>
                </c:pt>
                <c:pt idx="60">
                  <c:v>230</c:v>
                </c:pt>
                <c:pt idx="61">
                  <c:v>95</c:v>
                </c:pt>
                <c:pt idx="62">
                  <c:v>155</c:v>
                </c:pt>
                <c:pt idx="63">
                  <c:v>265</c:v>
                </c:pt>
                <c:pt idx="64">
                  <c:v>95</c:v>
                </c:pt>
                <c:pt idx="65">
                  <c:v>90</c:v>
                </c:pt>
                <c:pt idx="66">
                  <c:v>95</c:v>
                </c:pt>
                <c:pt idx="67">
                  <c:v>30</c:v>
                </c:pt>
                <c:pt idx="68">
                  <c:v>2015</c:v>
                </c:pt>
                <c:pt idx="69">
                  <c:v>315</c:v>
                </c:pt>
                <c:pt idx="70">
                  <c:v>145</c:v>
                </c:pt>
                <c:pt idx="71">
                  <c:v>330</c:v>
                </c:pt>
                <c:pt idx="72">
                  <c:v>1415</c:v>
                </c:pt>
                <c:pt idx="73">
                  <c:v>2355</c:v>
                </c:pt>
                <c:pt idx="74">
                  <c:v>705</c:v>
                </c:pt>
                <c:pt idx="75">
                  <c:v>85</c:v>
                </c:pt>
                <c:pt idx="76">
                  <c:v>310</c:v>
                </c:pt>
                <c:pt idx="77">
                  <c:v>705</c:v>
                </c:pt>
                <c:pt idx="78">
                  <c:v>1015</c:v>
                </c:pt>
                <c:pt idx="79">
                  <c:v>550</c:v>
                </c:pt>
                <c:pt idx="80">
                  <c:v>1505</c:v>
                </c:pt>
                <c:pt idx="81">
                  <c:v>375</c:v>
                </c:pt>
                <c:pt idx="82">
                  <c:v>2460</c:v>
                </c:pt>
                <c:pt idx="83">
                  <c:v>95</c:v>
                </c:pt>
                <c:pt idx="84">
                  <c:v>105</c:v>
                </c:pt>
                <c:pt idx="85">
                  <c:v>185</c:v>
                </c:pt>
                <c:pt idx="86">
                  <c:v>355</c:v>
                </c:pt>
                <c:pt idx="87">
                  <c:v>15</c:v>
                </c:pt>
                <c:pt idx="88">
                  <c:v>910</c:v>
                </c:pt>
                <c:pt idx="89">
                  <c:v>270</c:v>
                </c:pt>
                <c:pt idx="90">
                  <c:v>650</c:v>
                </c:pt>
                <c:pt idx="91">
                  <c:v>220</c:v>
                </c:pt>
                <c:pt idx="92">
                  <c:v>175</c:v>
                </c:pt>
                <c:pt idx="93">
                  <c:v>110</c:v>
                </c:pt>
                <c:pt idx="94">
                  <c:v>205</c:v>
                </c:pt>
                <c:pt idx="95">
                  <c:v>290</c:v>
                </c:pt>
                <c:pt idx="96">
                  <c:v>1705</c:v>
                </c:pt>
                <c:pt idx="97">
                  <c:v>230</c:v>
                </c:pt>
                <c:pt idx="98">
                  <c:v>510</c:v>
                </c:pt>
                <c:pt idx="99">
                  <c:v>450</c:v>
                </c:pt>
                <c:pt idx="100">
                  <c:v>1200</c:v>
                </c:pt>
                <c:pt idx="101">
                  <c:v>255</c:v>
                </c:pt>
                <c:pt idx="102">
                  <c:v>150</c:v>
                </c:pt>
                <c:pt idx="103">
                  <c:v>40</c:v>
                </c:pt>
                <c:pt idx="104">
                  <c:v>145</c:v>
                </c:pt>
                <c:pt idx="105">
                  <c:v>45</c:v>
                </c:pt>
                <c:pt idx="106">
                  <c:v>390</c:v>
                </c:pt>
                <c:pt idx="107">
                  <c:v>40</c:v>
                </c:pt>
                <c:pt idx="108">
                  <c:v>80</c:v>
                </c:pt>
                <c:pt idx="109">
                  <c:v>20</c:v>
                </c:pt>
                <c:pt idx="110">
                  <c:v>315</c:v>
                </c:pt>
                <c:pt idx="111">
                  <c:v>1186</c:v>
                </c:pt>
                <c:pt idx="112">
                  <c:v>60</c:v>
                </c:pt>
                <c:pt idx="113">
                  <c:v>310</c:v>
                </c:pt>
                <c:pt idx="114">
                  <c:v>135</c:v>
                </c:pt>
                <c:pt idx="115">
                  <c:v>155</c:v>
                </c:pt>
                <c:pt idx="116">
                  <c:v>1095</c:v>
                </c:pt>
                <c:pt idx="117">
                  <c:v>420</c:v>
                </c:pt>
                <c:pt idx="118">
                  <c:v>1100</c:v>
                </c:pt>
                <c:pt idx="119">
                  <c:v>4920</c:v>
                </c:pt>
                <c:pt idx="120">
                  <c:v>210</c:v>
                </c:pt>
                <c:pt idx="121">
                  <c:v>225</c:v>
                </c:pt>
                <c:pt idx="122">
                  <c:v>500</c:v>
                </c:pt>
                <c:pt idx="123">
                  <c:v>755</c:v>
                </c:pt>
                <c:pt idx="124">
                  <c:v>80</c:v>
                </c:pt>
                <c:pt idx="125">
                  <c:v>190</c:v>
                </c:pt>
                <c:pt idx="126">
                  <c:v>2215</c:v>
                </c:pt>
                <c:pt idx="127">
                  <c:v>205</c:v>
                </c:pt>
                <c:pt idx="128">
                  <c:v>350</c:v>
                </c:pt>
                <c:pt idx="129">
                  <c:v>200</c:v>
                </c:pt>
                <c:pt idx="130">
                  <c:v>165</c:v>
                </c:pt>
                <c:pt idx="131">
                  <c:v>95</c:v>
                </c:pt>
                <c:pt idx="132">
                  <c:v>705</c:v>
                </c:pt>
                <c:pt idx="133">
                  <c:v>1860</c:v>
                </c:pt>
                <c:pt idx="134">
                  <c:v>195</c:v>
                </c:pt>
                <c:pt idx="135">
                  <c:v>0</c:v>
                </c:pt>
                <c:pt idx="136">
                  <c:v>50</c:v>
                </c:pt>
                <c:pt idx="137">
                  <c:v>685</c:v>
                </c:pt>
                <c:pt idx="138">
                  <c:v>225</c:v>
                </c:pt>
                <c:pt idx="139">
                  <c:v>275</c:v>
                </c:pt>
                <c:pt idx="140">
                  <c:v>1170</c:v>
                </c:pt>
                <c:pt idx="141">
                  <c:v>330</c:v>
                </c:pt>
                <c:pt idx="142">
                  <c:v>345</c:v>
                </c:pt>
                <c:pt idx="143">
                  <c:v>435</c:v>
                </c:pt>
                <c:pt idx="144">
                  <c:v>1305</c:v>
                </c:pt>
                <c:pt idx="145">
                  <c:v>1060</c:v>
                </c:pt>
                <c:pt idx="146">
                  <c:v>10</c:v>
                </c:pt>
                <c:pt idx="147">
                  <c:v>85</c:v>
                </c:pt>
                <c:pt idx="148">
                  <c:v>285</c:v>
                </c:pt>
                <c:pt idx="149">
                  <c:v>85</c:v>
                </c:pt>
                <c:pt idx="150">
                  <c:v>260</c:v>
                </c:pt>
                <c:pt idx="151">
                  <c:v>1535</c:v>
                </c:pt>
                <c:pt idx="152">
                  <c:v>3245</c:v>
                </c:pt>
                <c:pt idx="153">
                  <c:v>115</c:v>
                </c:pt>
                <c:pt idx="154">
                  <c:v>255</c:v>
                </c:pt>
                <c:pt idx="155">
                  <c:v>1815</c:v>
                </c:pt>
                <c:pt idx="156">
                  <c:v>220</c:v>
                </c:pt>
                <c:pt idx="157">
                  <c:v>860</c:v>
                </c:pt>
                <c:pt idx="158">
                  <c:v>190</c:v>
                </c:pt>
                <c:pt idx="159">
                  <c:v>635</c:v>
                </c:pt>
                <c:pt idx="160">
                  <c:v>70</c:v>
                </c:pt>
                <c:pt idx="161">
                  <c:v>195</c:v>
                </c:pt>
                <c:pt idx="162">
                  <c:v>35</c:v>
                </c:pt>
                <c:pt idx="163">
                  <c:v>160</c:v>
                </c:pt>
                <c:pt idx="164">
                  <c:v>480</c:v>
                </c:pt>
                <c:pt idx="165">
                  <c:v>675</c:v>
                </c:pt>
                <c:pt idx="166">
                  <c:v>120</c:v>
                </c:pt>
                <c:pt idx="167">
                  <c:v>165</c:v>
                </c:pt>
                <c:pt idx="168">
                  <c:v>525</c:v>
                </c:pt>
                <c:pt idx="169">
                  <c:v>905</c:v>
                </c:pt>
                <c:pt idx="170">
                  <c:v>1170</c:v>
                </c:pt>
                <c:pt idx="171">
                  <c:v>425</c:v>
                </c:pt>
                <c:pt idx="172">
                  <c:v>800</c:v>
                </c:pt>
                <c:pt idx="173">
                  <c:v>730</c:v>
                </c:pt>
                <c:pt idx="174">
                  <c:v>130</c:v>
                </c:pt>
                <c:pt idx="175">
                  <c:v>350</c:v>
                </c:pt>
                <c:pt idx="176">
                  <c:v>135</c:v>
                </c:pt>
                <c:pt idx="177">
                  <c:v>325</c:v>
                </c:pt>
                <c:pt idx="178">
                  <c:v>775</c:v>
                </c:pt>
                <c:pt idx="179">
                  <c:v>785</c:v>
                </c:pt>
                <c:pt idx="180">
                  <c:v>195</c:v>
                </c:pt>
                <c:pt idx="181">
                  <c:v>55</c:v>
                </c:pt>
                <c:pt idx="182">
                  <c:v>335</c:v>
                </c:pt>
                <c:pt idx="183">
                  <c:v>600</c:v>
                </c:pt>
                <c:pt idx="184">
                  <c:v>95</c:v>
                </c:pt>
                <c:pt idx="185">
                  <c:v>635</c:v>
                </c:pt>
                <c:pt idx="186">
                  <c:v>1055</c:v>
                </c:pt>
                <c:pt idx="187">
                  <c:v>3135</c:v>
                </c:pt>
                <c:pt idx="188">
                  <c:v>105</c:v>
                </c:pt>
                <c:pt idx="189">
                  <c:v>790</c:v>
                </c:pt>
                <c:pt idx="190">
                  <c:v>820</c:v>
                </c:pt>
                <c:pt idx="191">
                  <c:v>30</c:v>
                </c:pt>
                <c:pt idx="192">
                  <c:v>300</c:v>
                </c:pt>
                <c:pt idx="193">
                  <c:v>325</c:v>
                </c:pt>
                <c:pt idx="194">
                  <c:v>75</c:v>
                </c:pt>
                <c:pt idx="195">
                  <c:v>250</c:v>
                </c:pt>
                <c:pt idx="196">
                  <c:v>80</c:v>
                </c:pt>
                <c:pt idx="197">
                  <c:v>95</c:v>
                </c:pt>
                <c:pt idx="198">
                  <c:v>340</c:v>
                </c:pt>
                <c:pt idx="199">
                  <c:v>480</c:v>
                </c:pt>
                <c:pt idx="200">
                  <c:v>495</c:v>
                </c:pt>
                <c:pt idx="201">
                  <c:v>385</c:v>
                </c:pt>
                <c:pt idx="202">
                  <c:v>850</c:v>
                </c:pt>
                <c:pt idx="203">
                  <c:v>35</c:v>
                </c:pt>
                <c:pt idx="204">
                  <c:v>80</c:v>
                </c:pt>
                <c:pt idx="205">
                  <c:v>130</c:v>
                </c:pt>
                <c:pt idx="206">
                  <c:v>235</c:v>
                </c:pt>
                <c:pt idx="207">
                  <c:v>300</c:v>
                </c:pt>
                <c:pt idx="208">
                  <c:v>890</c:v>
                </c:pt>
                <c:pt idx="209">
                  <c:v>1275</c:v>
                </c:pt>
                <c:pt idx="210">
                  <c:v>225</c:v>
                </c:pt>
                <c:pt idx="211">
                  <c:v>2525</c:v>
                </c:pt>
                <c:pt idx="212">
                  <c:v>440</c:v>
                </c:pt>
                <c:pt idx="213">
                  <c:v>2105</c:v>
                </c:pt>
                <c:pt idx="214">
                  <c:v>4465</c:v>
                </c:pt>
                <c:pt idx="215">
                  <c:v>270</c:v>
                </c:pt>
                <c:pt idx="216">
                  <c:v>495</c:v>
                </c:pt>
                <c:pt idx="217">
                  <c:v>235</c:v>
                </c:pt>
                <c:pt idx="218">
                  <c:v>695</c:v>
                </c:pt>
                <c:pt idx="219">
                  <c:v>130</c:v>
                </c:pt>
                <c:pt idx="220">
                  <c:v>385</c:v>
                </c:pt>
                <c:pt idx="221">
                  <c:v>4300</c:v>
                </c:pt>
                <c:pt idx="222">
                  <c:v>35</c:v>
                </c:pt>
                <c:pt idx="223">
                  <c:v>140</c:v>
                </c:pt>
                <c:pt idx="224">
                  <c:v>190</c:v>
                </c:pt>
                <c:pt idx="225">
                  <c:v>405</c:v>
                </c:pt>
                <c:pt idx="226">
                  <c:v>30</c:v>
                </c:pt>
                <c:pt idx="227">
                  <c:v>230</c:v>
                </c:pt>
                <c:pt idx="228">
                  <c:v>1050</c:v>
                </c:pt>
                <c:pt idx="229">
                  <c:v>2610</c:v>
                </c:pt>
                <c:pt idx="230">
                  <c:v>305</c:v>
                </c:pt>
                <c:pt idx="231">
                  <c:v>4395</c:v>
                </c:pt>
                <c:pt idx="232">
                  <c:v>90</c:v>
                </c:pt>
                <c:pt idx="233">
                  <c:v>235</c:v>
                </c:pt>
                <c:pt idx="234">
                  <c:v>445</c:v>
                </c:pt>
                <c:pt idx="235">
                  <c:v>30</c:v>
                </c:pt>
                <c:pt idx="236">
                  <c:v>315</c:v>
                </c:pt>
                <c:pt idx="237">
                  <c:v>450</c:v>
                </c:pt>
                <c:pt idx="238">
                  <c:v>10935</c:v>
                </c:pt>
                <c:pt idx="239">
                  <c:v>540</c:v>
                </c:pt>
                <c:pt idx="240">
                  <c:v>840</c:v>
                </c:pt>
                <c:pt idx="241">
                  <c:v>320</c:v>
                </c:pt>
                <c:pt idx="242">
                  <c:v>120</c:v>
                </c:pt>
                <c:pt idx="243">
                  <c:v>300</c:v>
                </c:pt>
                <c:pt idx="244">
                  <c:v>930</c:v>
                </c:pt>
                <c:pt idx="245">
                  <c:v>335</c:v>
                </c:pt>
                <c:pt idx="246">
                  <c:v>470</c:v>
                </c:pt>
                <c:pt idx="247">
                  <c:v>490</c:v>
                </c:pt>
                <c:pt idx="248">
                  <c:v>425</c:v>
                </c:pt>
                <c:pt idx="249">
                  <c:v>10</c:v>
                </c:pt>
                <c:pt idx="250">
                  <c:v>60</c:v>
                </c:pt>
                <c:pt idx="251">
                  <c:v>530</c:v>
                </c:pt>
                <c:pt idx="252">
                  <c:v>925</c:v>
                </c:pt>
                <c:pt idx="253">
                  <c:v>180</c:v>
                </c:pt>
                <c:pt idx="254">
                  <c:v>200</c:v>
                </c:pt>
                <c:pt idx="255">
                  <c:v>270</c:v>
                </c:pt>
                <c:pt idx="256">
                  <c:v>35</c:v>
                </c:pt>
                <c:pt idx="257">
                  <c:v>350</c:v>
                </c:pt>
                <c:pt idx="258">
                  <c:v>335</c:v>
                </c:pt>
                <c:pt idx="259">
                  <c:v>80</c:v>
                </c:pt>
                <c:pt idx="260">
                  <c:v>895</c:v>
                </c:pt>
                <c:pt idx="261">
                  <c:v>440</c:v>
                </c:pt>
                <c:pt idx="262">
                  <c:v>2580</c:v>
                </c:pt>
                <c:pt idx="263">
                  <c:v>765</c:v>
                </c:pt>
                <c:pt idx="264">
                  <c:v>330</c:v>
                </c:pt>
                <c:pt idx="265">
                  <c:v>105</c:v>
                </c:pt>
                <c:pt idx="266">
                  <c:v>185</c:v>
                </c:pt>
                <c:pt idx="267">
                  <c:v>190</c:v>
                </c:pt>
                <c:pt idx="268">
                  <c:v>395</c:v>
                </c:pt>
                <c:pt idx="269">
                  <c:v>1240</c:v>
                </c:pt>
                <c:pt idx="270">
                  <c:v>205</c:v>
                </c:pt>
                <c:pt idx="271">
                  <c:v>375</c:v>
                </c:pt>
                <c:pt idx="272">
                  <c:v>1580</c:v>
                </c:pt>
                <c:pt idx="273">
                  <c:v>265</c:v>
                </c:pt>
                <c:pt idx="274">
                  <c:v>75</c:v>
                </c:pt>
                <c:pt idx="275">
                  <c:v>170</c:v>
                </c:pt>
                <c:pt idx="276">
                  <c:v>500</c:v>
                </c:pt>
                <c:pt idx="277">
                  <c:v>675</c:v>
                </c:pt>
                <c:pt idx="278">
                  <c:v>1045</c:v>
                </c:pt>
                <c:pt idx="279">
                  <c:v>300</c:v>
                </c:pt>
                <c:pt idx="280">
                  <c:v>50</c:v>
                </c:pt>
                <c:pt idx="281">
                  <c:v>90</c:v>
                </c:pt>
                <c:pt idx="282">
                  <c:v>165</c:v>
                </c:pt>
                <c:pt idx="283">
                  <c:v>280</c:v>
                </c:pt>
                <c:pt idx="284">
                  <c:v>730</c:v>
                </c:pt>
                <c:pt idx="285">
                  <c:v>3295</c:v>
                </c:pt>
                <c:pt idx="286">
                  <c:v>65</c:v>
                </c:pt>
                <c:pt idx="287">
                  <c:v>85</c:v>
                </c:pt>
                <c:pt idx="288">
                  <c:v>3985</c:v>
                </c:pt>
                <c:pt idx="289">
                  <c:v>45</c:v>
                </c:pt>
                <c:pt idx="290">
                  <c:v>135</c:v>
                </c:pt>
                <c:pt idx="291">
                  <c:v>150</c:v>
                </c:pt>
                <c:pt idx="292">
                  <c:v>95</c:v>
                </c:pt>
                <c:pt idx="293">
                  <c:v>470</c:v>
                </c:pt>
                <c:pt idx="294">
                  <c:v>2125</c:v>
                </c:pt>
                <c:pt idx="295">
                  <c:v>360</c:v>
                </c:pt>
                <c:pt idx="296">
                  <c:v>470</c:v>
                </c:pt>
                <c:pt idx="297">
                  <c:v>605</c:v>
                </c:pt>
                <c:pt idx="298">
                  <c:v>35</c:v>
                </c:pt>
                <c:pt idx="299">
                  <c:v>675</c:v>
                </c:pt>
                <c:pt idx="300">
                  <c:v>235</c:v>
                </c:pt>
                <c:pt idx="301">
                  <c:v>630</c:v>
                </c:pt>
                <c:pt idx="302">
                  <c:v>5</c:v>
                </c:pt>
                <c:pt idx="303">
                  <c:v>65</c:v>
                </c:pt>
                <c:pt idx="304">
                  <c:v>10</c:v>
                </c:pt>
                <c:pt idx="305">
                  <c:v>285</c:v>
                </c:pt>
                <c:pt idx="306">
                  <c:v>145</c:v>
                </c:pt>
                <c:pt idx="307">
                  <c:v>2820</c:v>
                </c:pt>
                <c:pt idx="308">
                  <c:v>15</c:v>
                </c:pt>
                <c:pt idx="309">
                  <c:v>340</c:v>
                </c:pt>
                <c:pt idx="310">
                  <c:v>105</c:v>
                </c:pt>
                <c:pt idx="311">
                  <c:v>140</c:v>
                </c:pt>
                <c:pt idx="312">
                  <c:v>220</c:v>
                </c:pt>
                <c:pt idx="313">
                  <c:v>40</c:v>
                </c:pt>
                <c:pt idx="314">
                  <c:v>215</c:v>
                </c:pt>
                <c:pt idx="315">
                  <c:v>630</c:v>
                </c:pt>
                <c:pt idx="316">
                  <c:v>915</c:v>
                </c:pt>
                <c:pt idx="317">
                  <c:v>165</c:v>
                </c:pt>
                <c:pt idx="318">
                  <c:v>170</c:v>
                </c:pt>
                <c:pt idx="319">
                  <c:v>570</c:v>
                </c:pt>
                <c:pt idx="320">
                  <c:v>855</c:v>
                </c:pt>
                <c:pt idx="321">
                  <c:v>615</c:v>
                </c:pt>
                <c:pt idx="322">
                  <c:v>135</c:v>
                </c:pt>
                <c:pt idx="323">
                  <c:v>625</c:v>
                </c:pt>
                <c:pt idx="324">
                  <c:v>875</c:v>
                </c:pt>
                <c:pt idx="325">
                  <c:v>380</c:v>
                </c:pt>
                <c:pt idx="326">
                  <c:v>470</c:v>
                </c:pt>
                <c:pt idx="327">
                  <c:v>1420</c:v>
                </c:pt>
                <c:pt idx="328">
                  <c:v>3730</c:v>
                </c:pt>
                <c:pt idx="329">
                  <c:v>330</c:v>
                </c:pt>
                <c:pt idx="330">
                  <c:v>225</c:v>
                </c:pt>
                <c:pt idx="331">
                  <c:v>435</c:v>
                </c:pt>
                <c:pt idx="332">
                  <c:v>125</c:v>
                </c:pt>
                <c:pt idx="333">
                  <c:v>120</c:v>
                </c:pt>
                <c:pt idx="334">
                  <c:v>25</c:v>
                </c:pt>
                <c:pt idx="335">
                  <c:v>1040</c:v>
                </c:pt>
                <c:pt idx="336">
                  <c:v>420</c:v>
                </c:pt>
                <c:pt idx="337">
                  <c:v>1055</c:v>
                </c:pt>
                <c:pt idx="338">
                  <c:v>635</c:v>
                </c:pt>
                <c:pt idx="339">
                  <c:v>865</c:v>
                </c:pt>
                <c:pt idx="340">
                  <c:v>7825</c:v>
                </c:pt>
                <c:pt idx="341">
                  <c:v>90</c:v>
                </c:pt>
                <c:pt idx="342">
                  <c:v>455</c:v>
                </c:pt>
                <c:pt idx="343">
                  <c:v>2770</c:v>
                </c:pt>
                <c:pt idx="344">
                  <c:v>200</c:v>
                </c:pt>
                <c:pt idx="345">
                  <c:v>795</c:v>
                </c:pt>
                <c:pt idx="346">
                  <c:v>200</c:v>
                </c:pt>
                <c:pt idx="347">
                  <c:v>60</c:v>
                </c:pt>
                <c:pt idx="348">
                  <c:v>300</c:v>
                </c:pt>
                <c:pt idx="349">
                  <c:v>2395</c:v>
                </c:pt>
                <c:pt idx="350">
                  <c:v>260</c:v>
                </c:pt>
                <c:pt idx="351">
                  <c:v>345</c:v>
                </c:pt>
                <c:pt idx="352">
                  <c:v>140</c:v>
                </c:pt>
                <c:pt idx="353">
                  <c:v>330</c:v>
                </c:pt>
                <c:pt idx="354">
                  <c:v>2550</c:v>
                </c:pt>
                <c:pt idx="355">
                  <c:v>280</c:v>
                </c:pt>
                <c:pt idx="356">
                  <c:v>360</c:v>
                </c:pt>
                <c:pt idx="357">
                  <c:v>35</c:v>
                </c:pt>
                <c:pt idx="358">
                  <c:v>45</c:v>
                </c:pt>
                <c:pt idx="359">
                  <c:v>105</c:v>
                </c:pt>
                <c:pt idx="360">
                  <c:v>75</c:v>
                </c:pt>
                <c:pt idx="361">
                  <c:v>225</c:v>
                </c:pt>
                <c:pt idx="362">
                  <c:v>105</c:v>
                </c:pt>
                <c:pt idx="363">
                  <c:v>305</c:v>
                </c:pt>
                <c:pt idx="364">
                  <c:v>1540</c:v>
                </c:pt>
                <c:pt idx="365">
                  <c:v>160</c:v>
                </c:pt>
                <c:pt idx="366">
                  <c:v>355</c:v>
                </c:pt>
                <c:pt idx="367">
                  <c:v>1350</c:v>
                </c:pt>
                <c:pt idx="368">
                  <c:v>960</c:v>
                </c:pt>
                <c:pt idx="369">
                  <c:v>880</c:v>
                </c:pt>
                <c:pt idx="370">
                  <c:v>325</c:v>
                </c:pt>
                <c:pt idx="371">
                  <c:v>450</c:v>
                </c:pt>
                <c:pt idx="372">
                  <c:v>1360</c:v>
                </c:pt>
                <c:pt idx="373">
                  <c:v>935</c:v>
                </c:pt>
                <c:pt idx="374">
                  <c:v>90</c:v>
                </c:pt>
                <c:pt idx="375">
                  <c:v>340</c:v>
                </c:pt>
                <c:pt idx="376">
                  <c:v>100</c:v>
                </c:pt>
                <c:pt idx="377">
                  <c:v>290</c:v>
                </c:pt>
                <c:pt idx="378">
                  <c:v>1015</c:v>
                </c:pt>
                <c:pt idx="379">
                  <c:v>1465</c:v>
                </c:pt>
                <c:pt idx="380">
                  <c:v>105</c:v>
                </c:pt>
                <c:pt idx="381">
                  <c:v>650</c:v>
                </c:pt>
                <c:pt idx="382">
                  <c:v>850</c:v>
                </c:pt>
                <c:pt idx="383">
                  <c:v>115</c:v>
                </c:pt>
                <c:pt idx="384">
                  <c:v>140</c:v>
                </c:pt>
                <c:pt idx="385">
                  <c:v>305</c:v>
                </c:pt>
                <c:pt idx="386">
                  <c:v>85</c:v>
                </c:pt>
                <c:pt idx="387">
                  <c:v>585</c:v>
                </c:pt>
                <c:pt idx="388">
                  <c:v>330</c:v>
                </c:pt>
                <c:pt idx="389">
                  <c:v>1350</c:v>
                </c:pt>
                <c:pt idx="390">
                  <c:v>220</c:v>
                </c:pt>
                <c:pt idx="391">
                  <c:v>115</c:v>
                </c:pt>
                <c:pt idx="392">
                  <c:v>205</c:v>
                </c:pt>
                <c:pt idx="393">
                  <c:v>600</c:v>
                </c:pt>
                <c:pt idx="394">
                  <c:v>110</c:v>
                </c:pt>
                <c:pt idx="395">
                  <c:v>335</c:v>
                </c:pt>
                <c:pt idx="396">
                  <c:v>45</c:v>
                </c:pt>
                <c:pt idx="397">
                  <c:v>375</c:v>
                </c:pt>
                <c:pt idx="398">
                  <c:v>235</c:v>
                </c:pt>
                <c:pt idx="399">
                  <c:v>355</c:v>
                </c:pt>
                <c:pt idx="400">
                  <c:v>465</c:v>
                </c:pt>
                <c:pt idx="401">
                  <c:v>2510</c:v>
                </c:pt>
                <c:pt idx="402">
                  <c:v>30</c:v>
                </c:pt>
                <c:pt idx="403">
                  <c:v>460</c:v>
                </c:pt>
                <c:pt idx="404">
                  <c:v>385</c:v>
                </c:pt>
                <c:pt idx="405">
                  <c:v>150</c:v>
                </c:pt>
                <c:pt idx="406">
                  <c:v>775</c:v>
                </c:pt>
                <c:pt idx="407">
                  <c:v>520</c:v>
                </c:pt>
                <c:pt idx="408">
                  <c:v>195</c:v>
                </c:pt>
                <c:pt idx="409">
                  <c:v>260</c:v>
                </c:pt>
                <c:pt idx="410">
                  <c:v>220</c:v>
                </c:pt>
                <c:pt idx="411">
                  <c:v>355</c:v>
                </c:pt>
                <c:pt idx="412">
                  <c:v>250</c:v>
                </c:pt>
                <c:pt idx="413">
                  <c:v>165</c:v>
                </c:pt>
                <c:pt idx="414">
                  <c:v>100</c:v>
                </c:pt>
                <c:pt idx="415">
                  <c:v>810</c:v>
                </c:pt>
                <c:pt idx="416">
                  <c:v>475</c:v>
                </c:pt>
                <c:pt idx="417">
                  <c:v>290</c:v>
                </c:pt>
                <c:pt idx="418">
                  <c:v>480</c:v>
                </c:pt>
                <c:pt idx="419">
                  <c:v>150</c:v>
                </c:pt>
                <c:pt idx="420">
                  <c:v>1345</c:v>
                </c:pt>
                <c:pt idx="421">
                  <c:v>1595</c:v>
                </c:pt>
                <c:pt idx="422">
                  <c:v>290</c:v>
                </c:pt>
                <c:pt idx="423">
                  <c:v>540</c:v>
                </c:pt>
                <c:pt idx="424">
                  <c:v>85</c:v>
                </c:pt>
                <c:pt idx="425">
                  <c:v>1605</c:v>
                </c:pt>
                <c:pt idx="426">
                  <c:v>310</c:v>
                </c:pt>
                <c:pt idx="427">
                  <c:v>255</c:v>
                </c:pt>
                <c:pt idx="428">
                  <c:v>680</c:v>
                </c:pt>
                <c:pt idx="429">
                  <c:v>130</c:v>
                </c:pt>
                <c:pt idx="430">
                  <c:v>365</c:v>
                </c:pt>
                <c:pt idx="431">
                  <c:v>175</c:v>
                </c:pt>
                <c:pt idx="432">
                  <c:v>75</c:v>
                </c:pt>
                <c:pt idx="433">
                  <c:v>730</c:v>
                </c:pt>
                <c:pt idx="434">
                  <c:v>1315</c:v>
                </c:pt>
                <c:pt idx="435">
                  <c:v>215</c:v>
                </c:pt>
                <c:pt idx="436">
                  <c:v>905</c:v>
                </c:pt>
                <c:pt idx="437">
                  <c:v>1365</c:v>
                </c:pt>
                <c:pt idx="438">
                  <c:v>20</c:v>
                </c:pt>
                <c:pt idx="439">
                  <c:v>490</c:v>
                </c:pt>
                <c:pt idx="440">
                  <c:v>1190</c:v>
                </c:pt>
                <c:pt idx="441">
                  <c:v>290</c:v>
                </c:pt>
                <c:pt idx="442">
                  <c:v>10</c:v>
                </c:pt>
                <c:pt idx="443">
                  <c:v>2155</c:v>
                </c:pt>
                <c:pt idx="444">
                  <c:v>1710</c:v>
                </c:pt>
                <c:pt idx="445">
                  <c:v>2200</c:v>
                </c:pt>
                <c:pt idx="446">
                  <c:v>550</c:v>
                </c:pt>
                <c:pt idx="447">
                  <c:v>1780</c:v>
                </c:pt>
                <c:pt idx="448">
                  <c:v>360</c:v>
                </c:pt>
                <c:pt idx="449">
                  <c:v>520</c:v>
                </c:pt>
                <c:pt idx="450">
                  <c:v>940</c:v>
                </c:pt>
                <c:pt idx="451">
                  <c:v>1760</c:v>
                </c:pt>
                <c:pt idx="452">
                  <c:v>840</c:v>
                </c:pt>
                <c:pt idx="453">
                  <c:v>200</c:v>
                </c:pt>
                <c:pt idx="454">
                  <c:v>2640</c:v>
                </c:pt>
                <c:pt idx="455">
                  <c:v>95</c:v>
                </c:pt>
                <c:pt idx="456">
                  <c:v>190</c:v>
                </c:pt>
                <c:pt idx="457">
                  <c:v>415</c:v>
                </c:pt>
                <c:pt idx="458">
                  <c:v>1005</c:v>
                </c:pt>
                <c:pt idx="459">
                  <c:v>1965</c:v>
                </c:pt>
                <c:pt idx="460">
                  <c:v>3945</c:v>
                </c:pt>
                <c:pt idx="461">
                  <c:v>600</c:v>
                </c:pt>
                <c:pt idx="462">
                  <c:v>260</c:v>
                </c:pt>
                <c:pt idx="463">
                  <c:v>740</c:v>
                </c:pt>
                <c:pt idx="464">
                  <c:v>400</c:v>
                </c:pt>
                <c:pt idx="465">
                  <c:v>4515</c:v>
                </c:pt>
                <c:pt idx="466">
                  <c:v>535</c:v>
                </c:pt>
                <c:pt idx="467">
                  <c:v>410</c:v>
                </c:pt>
                <c:pt idx="468">
                  <c:v>125</c:v>
                </c:pt>
                <c:pt idx="469">
                  <c:v>385</c:v>
                </c:pt>
                <c:pt idx="470">
                  <c:v>100</c:v>
                </c:pt>
                <c:pt idx="471">
                  <c:v>475</c:v>
                </c:pt>
                <c:pt idx="472">
                  <c:v>730</c:v>
                </c:pt>
                <c:pt idx="473">
                  <c:v>270</c:v>
                </c:pt>
                <c:pt idx="474">
                  <c:v>780</c:v>
                </c:pt>
                <c:pt idx="475">
                  <c:v>340</c:v>
                </c:pt>
                <c:pt idx="476">
                  <c:v>455</c:v>
                </c:pt>
                <c:pt idx="477">
                  <c:v>255</c:v>
                </c:pt>
                <c:pt idx="478">
                  <c:v>960</c:v>
                </c:pt>
                <c:pt idx="479">
                  <c:v>2970</c:v>
                </c:pt>
                <c:pt idx="480">
                  <c:v>205</c:v>
                </c:pt>
                <c:pt idx="481">
                  <c:v>20</c:v>
                </c:pt>
                <c:pt idx="482">
                  <c:v>560</c:v>
                </c:pt>
                <c:pt idx="483">
                  <c:v>670</c:v>
                </c:pt>
                <c:pt idx="484">
                  <c:v>175</c:v>
                </c:pt>
                <c:pt idx="485">
                  <c:v>380</c:v>
                </c:pt>
                <c:pt idx="486">
                  <c:v>455</c:v>
                </c:pt>
                <c:pt idx="487">
                  <c:v>1285</c:v>
                </c:pt>
                <c:pt idx="488">
                  <c:v>8115</c:v>
                </c:pt>
                <c:pt idx="489">
                  <c:v>975</c:v>
                </c:pt>
                <c:pt idx="490">
                  <c:v>750</c:v>
                </c:pt>
                <c:pt idx="491">
                  <c:v>2235</c:v>
                </c:pt>
                <c:pt idx="492">
                  <c:v>1170</c:v>
                </c:pt>
                <c:pt idx="493">
                  <c:v>510</c:v>
                </c:pt>
                <c:pt idx="494">
                  <c:v>440</c:v>
                </c:pt>
                <c:pt idx="495">
                  <c:v>1180</c:v>
                </c:pt>
                <c:pt idx="496">
                  <c:v>2350</c:v>
                </c:pt>
                <c:pt idx="497">
                  <c:v>190</c:v>
                </c:pt>
                <c:pt idx="498">
                  <c:v>495</c:v>
                </c:pt>
                <c:pt idx="499">
                  <c:v>435</c:v>
                </c:pt>
                <c:pt idx="500">
                  <c:v>60</c:v>
                </c:pt>
                <c:pt idx="501">
                  <c:v>575</c:v>
                </c:pt>
                <c:pt idx="502">
                  <c:v>9925</c:v>
                </c:pt>
                <c:pt idx="503">
                  <c:v>1020</c:v>
                </c:pt>
                <c:pt idx="504">
                  <c:v>245</c:v>
                </c:pt>
                <c:pt idx="505">
                  <c:v>165</c:v>
                </c:pt>
                <c:pt idx="506">
                  <c:v>220</c:v>
                </c:pt>
                <c:pt idx="507">
                  <c:v>40</c:v>
                </c:pt>
                <c:pt idx="508">
                  <c:v>120</c:v>
                </c:pt>
                <c:pt idx="509">
                  <c:v>1300</c:v>
                </c:pt>
                <c:pt idx="510">
                  <c:v>435</c:v>
                </c:pt>
                <c:pt idx="511">
                  <c:v>390</c:v>
                </c:pt>
                <c:pt idx="512">
                  <c:v>1250</c:v>
                </c:pt>
                <c:pt idx="513">
                  <c:v>460</c:v>
                </c:pt>
                <c:pt idx="514">
                  <c:v>685</c:v>
                </c:pt>
                <c:pt idx="515">
                  <c:v>155</c:v>
                </c:pt>
                <c:pt idx="516">
                  <c:v>220</c:v>
                </c:pt>
                <c:pt idx="517">
                  <c:v>600</c:v>
                </c:pt>
                <c:pt idx="518">
                  <c:v>765</c:v>
                </c:pt>
                <c:pt idx="519">
                  <c:v>500</c:v>
                </c:pt>
                <c:pt idx="520">
                  <c:v>600</c:v>
                </c:pt>
                <c:pt idx="521">
                  <c:v>265</c:v>
                </c:pt>
                <c:pt idx="522">
                  <c:v>150</c:v>
                </c:pt>
                <c:pt idx="523">
                  <c:v>185</c:v>
                </c:pt>
                <c:pt idx="524">
                  <c:v>345</c:v>
                </c:pt>
                <c:pt idx="525">
                  <c:v>225</c:v>
                </c:pt>
                <c:pt idx="526">
                  <c:v>320</c:v>
                </c:pt>
                <c:pt idx="527">
                  <c:v>345</c:v>
                </c:pt>
                <c:pt idx="528">
                  <c:v>120</c:v>
                </c:pt>
                <c:pt idx="529">
                  <c:v>2680</c:v>
                </c:pt>
                <c:pt idx="530">
                  <c:v>3045</c:v>
                </c:pt>
                <c:pt idx="531">
                  <c:v>460</c:v>
                </c:pt>
                <c:pt idx="532">
                  <c:v>935</c:v>
                </c:pt>
                <c:pt idx="533">
                  <c:v>1125</c:v>
                </c:pt>
                <c:pt idx="534">
                  <c:v>4540</c:v>
                </c:pt>
                <c:pt idx="535">
                  <c:v>655</c:v>
                </c:pt>
                <c:pt idx="536">
                  <c:v>740</c:v>
                </c:pt>
                <c:pt idx="537">
                  <c:v>2640</c:v>
                </c:pt>
                <c:pt idx="538">
                  <c:v>230</c:v>
                </c:pt>
                <c:pt idx="539">
                  <c:v>160</c:v>
                </c:pt>
                <c:pt idx="540">
                  <c:v>135</c:v>
                </c:pt>
                <c:pt idx="541">
                  <c:v>650</c:v>
                </c:pt>
                <c:pt idx="542">
                  <c:v>40</c:v>
                </c:pt>
                <c:pt idx="543">
                  <c:v>260</c:v>
                </c:pt>
                <c:pt idx="544">
                  <c:v>165</c:v>
                </c:pt>
                <c:pt idx="545">
                  <c:v>165</c:v>
                </c:pt>
                <c:pt idx="546">
                  <c:v>1290</c:v>
                </c:pt>
                <c:pt idx="547">
                  <c:v>160</c:v>
                </c:pt>
                <c:pt idx="548">
                  <c:v>420</c:v>
                </c:pt>
                <c:pt idx="549">
                  <c:v>160</c:v>
                </c:pt>
                <c:pt idx="550">
                  <c:v>210</c:v>
                </c:pt>
                <c:pt idx="551">
                  <c:v>160</c:v>
                </c:pt>
                <c:pt idx="552">
                  <c:v>1570</c:v>
                </c:pt>
                <c:pt idx="553">
                  <c:v>460</c:v>
                </c:pt>
                <c:pt idx="554">
                  <c:v>495</c:v>
                </c:pt>
                <c:pt idx="555">
                  <c:v>135</c:v>
                </c:pt>
                <c:pt idx="556">
                  <c:v>125</c:v>
                </c:pt>
                <c:pt idx="557">
                  <c:v>2320</c:v>
                </c:pt>
                <c:pt idx="558">
                  <c:v>3560</c:v>
                </c:pt>
              </c:numCache>
            </c:numRef>
          </c:xVal>
          <c:yVal>
            <c:numRef>
              <c:f>'RDM scratch all data - unfed'!$BN$2:$BN$560</c:f>
              <c:numCache>
                <c:formatCode>0.00</c:formatCode>
                <c:ptCount val="559"/>
                <c:pt idx="0">
                  <c:v>0</c:v>
                </c:pt>
                <c:pt idx="1">
                  <c:v>0</c:v>
                </c:pt>
                <c:pt idx="2">
                  <c:v>39.417639057913952</c:v>
                </c:pt>
                <c:pt idx="3">
                  <c:v>0</c:v>
                </c:pt>
                <c:pt idx="4">
                  <c:v>9.5646053597511607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98.963577448335329</c:v>
                </c:pt>
                <c:pt idx="9">
                  <c:v>0</c:v>
                </c:pt>
                <c:pt idx="10">
                  <c:v>6.3885811119077109</c:v>
                </c:pt>
                <c:pt idx="11">
                  <c:v>3.3772670767857713</c:v>
                </c:pt>
                <c:pt idx="12">
                  <c:v>0</c:v>
                </c:pt>
                <c:pt idx="13">
                  <c:v>0</c:v>
                </c:pt>
                <c:pt idx="14">
                  <c:v>28.312126687747828</c:v>
                </c:pt>
                <c:pt idx="15">
                  <c:v>98.083798260697449</c:v>
                </c:pt>
                <c:pt idx="16">
                  <c:v>0.24185421565334231</c:v>
                </c:pt>
                <c:pt idx="17">
                  <c:v>103.02022870355394</c:v>
                </c:pt>
                <c:pt idx="18">
                  <c:v>65.141576964316741</c:v>
                </c:pt>
                <c:pt idx="19">
                  <c:v>36.575084659768024</c:v>
                </c:pt>
                <c:pt idx="20">
                  <c:v>0</c:v>
                </c:pt>
                <c:pt idx="21">
                  <c:v>8.0354015365574565</c:v>
                </c:pt>
                <c:pt idx="22">
                  <c:v>56.928306154931462</c:v>
                </c:pt>
                <c:pt idx="23">
                  <c:v>117.1503497520046</c:v>
                </c:pt>
                <c:pt idx="24">
                  <c:v>14.49003530614141</c:v>
                </c:pt>
                <c:pt idx="25">
                  <c:v>88.916301804619266</c:v>
                </c:pt>
                <c:pt idx="26">
                  <c:v>0</c:v>
                </c:pt>
                <c:pt idx="27">
                  <c:v>8.5567842463897502E-3</c:v>
                </c:pt>
                <c:pt idx="28">
                  <c:v>95.018431350309086</c:v>
                </c:pt>
                <c:pt idx="29">
                  <c:v>36.184660230373353</c:v>
                </c:pt>
                <c:pt idx="30">
                  <c:v>6.4892175917745751</c:v>
                </c:pt>
                <c:pt idx="31">
                  <c:v>5.7235732329236937</c:v>
                </c:pt>
                <c:pt idx="32">
                  <c:v>60.430650331140626</c:v>
                </c:pt>
                <c:pt idx="33">
                  <c:v>0</c:v>
                </c:pt>
                <c:pt idx="34">
                  <c:v>90.171492100190548</c:v>
                </c:pt>
                <c:pt idx="35">
                  <c:v>42.82401912343559</c:v>
                </c:pt>
                <c:pt idx="36">
                  <c:v>88.842877360308819</c:v>
                </c:pt>
                <c:pt idx="37">
                  <c:v>9.2975104214276669</c:v>
                </c:pt>
                <c:pt idx="38">
                  <c:v>79.136615706817764</c:v>
                </c:pt>
                <c:pt idx="39">
                  <c:v>81.615611080101999</c:v>
                </c:pt>
                <c:pt idx="40">
                  <c:v>40.660343886462883</c:v>
                </c:pt>
                <c:pt idx="41">
                  <c:v>2.6843847884410779</c:v>
                </c:pt>
                <c:pt idx="42">
                  <c:v>36.268576505632026</c:v>
                </c:pt>
                <c:pt idx="43">
                  <c:v>11.434011720029865</c:v>
                </c:pt>
                <c:pt idx="44">
                  <c:v>21.860583491842366</c:v>
                </c:pt>
                <c:pt idx="45">
                  <c:v>0</c:v>
                </c:pt>
                <c:pt idx="46">
                  <c:v>32.914362281394801</c:v>
                </c:pt>
                <c:pt idx="47">
                  <c:v>44.322345297688784</c:v>
                </c:pt>
                <c:pt idx="48">
                  <c:v>16.597745011163177</c:v>
                </c:pt>
                <c:pt idx="49">
                  <c:v>0</c:v>
                </c:pt>
                <c:pt idx="50">
                  <c:v>15.279197249837406</c:v>
                </c:pt>
                <c:pt idx="51">
                  <c:v>0.57142175774791193</c:v>
                </c:pt>
                <c:pt idx="52">
                  <c:v>53.76459344291726</c:v>
                </c:pt>
                <c:pt idx="53">
                  <c:v>0</c:v>
                </c:pt>
                <c:pt idx="54">
                  <c:v>0</c:v>
                </c:pt>
                <c:pt idx="55">
                  <c:v>8.4358273620184843</c:v>
                </c:pt>
                <c:pt idx="56">
                  <c:v>25.092314094426388</c:v>
                </c:pt>
                <c:pt idx="57">
                  <c:v>81.697446810752155</c:v>
                </c:pt>
                <c:pt idx="58">
                  <c:v>11.953753880149419</c:v>
                </c:pt>
                <c:pt idx="59">
                  <c:v>3.6063029410217289</c:v>
                </c:pt>
                <c:pt idx="60">
                  <c:v>54.163185303128238</c:v>
                </c:pt>
                <c:pt idx="61">
                  <c:v>0</c:v>
                </c:pt>
                <c:pt idx="62">
                  <c:v>115.64198422921052</c:v>
                </c:pt>
                <c:pt idx="63">
                  <c:v>92.102345527286047</c:v>
                </c:pt>
                <c:pt idx="64">
                  <c:v>9.3705056157779474</c:v>
                </c:pt>
                <c:pt idx="65">
                  <c:v>48.520540672770139</c:v>
                </c:pt>
                <c:pt idx="66">
                  <c:v>68.705726821803864</c:v>
                </c:pt>
                <c:pt idx="67">
                  <c:v>13.365202306425896</c:v>
                </c:pt>
                <c:pt idx="68">
                  <c:v>52.321714401156193</c:v>
                </c:pt>
                <c:pt idx="69">
                  <c:v>71.089529998551299</c:v>
                </c:pt>
                <c:pt idx="70">
                  <c:v>12.14577719966552</c:v>
                </c:pt>
                <c:pt idx="71">
                  <c:v>28.858383143898337</c:v>
                </c:pt>
                <c:pt idx="72">
                  <c:v>27.718934208760466</c:v>
                </c:pt>
                <c:pt idx="73">
                  <c:v>14.9525940514428</c:v>
                </c:pt>
                <c:pt idx="74">
                  <c:v>44.959874277028504</c:v>
                </c:pt>
                <c:pt idx="75">
                  <c:v>33.808333461920263</c:v>
                </c:pt>
                <c:pt idx="76">
                  <c:v>23.357819009897938</c:v>
                </c:pt>
                <c:pt idx="77">
                  <c:v>0</c:v>
                </c:pt>
                <c:pt idx="78">
                  <c:v>7.499357821731313</c:v>
                </c:pt>
                <c:pt idx="79">
                  <c:v>44.487060013503488</c:v>
                </c:pt>
                <c:pt idx="80">
                  <c:v>25.720831900820507</c:v>
                </c:pt>
                <c:pt idx="81">
                  <c:v>49.8444819955537</c:v>
                </c:pt>
                <c:pt idx="82">
                  <c:v>68.148666379646144</c:v>
                </c:pt>
                <c:pt idx="83">
                  <c:v>63.78593655956665</c:v>
                </c:pt>
                <c:pt idx="84">
                  <c:v>26.373496907374914</c:v>
                </c:pt>
                <c:pt idx="85">
                  <c:v>0</c:v>
                </c:pt>
                <c:pt idx="86">
                  <c:v>28.08779590898644</c:v>
                </c:pt>
                <c:pt idx="87">
                  <c:v>7.4054707586826103</c:v>
                </c:pt>
                <c:pt idx="88">
                  <c:v>20.332682812492038</c:v>
                </c:pt>
                <c:pt idx="89">
                  <c:v>62.105180118280558</c:v>
                </c:pt>
                <c:pt idx="90">
                  <c:v>0</c:v>
                </c:pt>
                <c:pt idx="91">
                  <c:v>15.974704007401721</c:v>
                </c:pt>
                <c:pt idx="92">
                  <c:v>5.6545140651975219</c:v>
                </c:pt>
                <c:pt idx="93">
                  <c:v>5.0931341329429172</c:v>
                </c:pt>
                <c:pt idx="94">
                  <c:v>0</c:v>
                </c:pt>
                <c:pt idx="95">
                  <c:v>64.712311576859435</c:v>
                </c:pt>
                <c:pt idx="96">
                  <c:v>4.6195610923608621</c:v>
                </c:pt>
                <c:pt idx="97">
                  <c:v>113.56425271979201</c:v>
                </c:pt>
                <c:pt idx="98">
                  <c:v>17.870611101294898</c:v>
                </c:pt>
                <c:pt idx="99">
                  <c:v>4.0662312467993109</c:v>
                </c:pt>
                <c:pt idx="100">
                  <c:v>92.789969442399425</c:v>
                </c:pt>
                <c:pt idx="101">
                  <c:v>0</c:v>
                </c:pt>
                <c:pt idx="102">
                  <c:v>0</c:v>
                </c:pt>
                <c:pt idx="103">
                  <c:v>37.01150061376854</c:v>
                </c:pt>
                <c:pt idx="104">
                  <c:v>2.2294130662161074</c:v>
                </c:pt>
                <c:pt idx="105">
                  <c:v>12.412500439696284</c:v>
                </c:pt>
                <c:pt idx="106">
                  <c:v>46.610695423641083</c:v>
                </c:pt>
                <c:pt idx="107">
                  <c:v>12.420318225166893</c:v>
                </c:pt>
                <c:pt idx="108">
                  <c:v>28.300958690960197</c:v>
                </c:pt>
                <c:pt idx="109">
                  <c:v>39.898174562190725</c:v>
                </c:pt>
                <c:pt idx="110">
                  <c:v>33.334752213452987</c:v>
                </c:pt>
                <c:pt idx="111">
                  <c:v>53.675483754657257</c:v>
                </c:pt>
                <c:pt idx="112">
                  <c:v>1.1332440785275459</c:v>
                </c:pt>
                <c:pt idx="113">
                  <c:v>7.226636303349558</c:v>
                </c:pt>
                <c:pt idx="114">
                  <c:v>6.4909437416527851</c:v>
                </c:pt>
                <c:pt idx="115">
                  <c:v>56.98639935573263</c:v>
                </c:pt>
                <c:pt idx="116">
                  <c:v>23.049315465918358</c:v>
                </c:pt>
                <c:pt idx="117">
                  <c:v>57.52738615096694</c:v>
                </c:pt>
                <c:pt idx="118">
                  <c:v>71.80564694622241</c:v>
                </c:pt>
                <c:pt idx="119">
                  <c:v>94.490887519690531</c:v>
                </c:pt>
                <c:pt idx="120">
                  <c:v>7.4908008146071614</c:v>
                </c:pt>
                <c:pt idx="121">
                  <c:v>62.388153341333343</c:v>
                </c:pt>
                <c:pt idx="122">
                  <c:v>46.93028536146948</c:v>
                </c:pt>
                <c:pt idx="123">
                  <c:v>69.173789173789174</c:v>
                </c:pt>
                <c:pt idx="124">
                  <c:v>116.69087147248112</c:v>
                </c:pt>
                <c:pt idx="125">
                  <c:v>22.936706090658603</c:v>
                </c:pt>
                <c:pt idx="126">
                  <c:v>2.9311326124075125</c:v>
                </c:pt>
                <c:pt idx="127">
                  <c:v>0</c:v>
                </c:pt>
                <c:pt idx="128">
                  <c:v>3.7137753076617708</c:v>
                </c:pt>
                <c:pt idx="129">
                  <c:v>92.093145443100084</c:v>
                </c:pt>
                <c:pt idx="130">
                  <c:v>9.0611505090923501</c:v>
                </c:pt>
                <c:pt idx="131">
                  <c:v>36.919615007575082</c:v>
                </c:pt>
                <c:pt idx="132">
                  <c:v>105.52188852251237</c:v>
                </c:pt>
                <c:pt idx="133">
                  <c:v>0</c:v>
                </c:pt>
                <c:pt idx="134">
                  <c:v>14.428417680022761</c:v>
                </c:pt>
                <c:pt idx="135">
                  <c:v>8.2796342362034938</c:v>
                </c:pt>
                <c:pt idx="136">
                  <c:v>9.0592808359750165</c:v>
                </c:pt>
                <c:pt idx="137">
                  <c:v>47.207317254100992</c:v>
                </c:pt>
                <c:pt idx="138">
                  <c:v>11.272204548598076</c:v>
                </c:pt>
                <c:pt idx="139">
                  <c:v>0</c:v>
                </c:pt>
                <c:pt idx="140">
                  <c:v>66.722670416697511</c:v>
                </c:pt>
                <c:pt idx="141">
                  <c:v>1.992188559494426</c:v>
                </c:pt>
                <c:pt idx="142">
                  <c:v>0</c:v>
                </c:pt>
                <c:pt idx="143">
                  <c:v>76.758307293463574</c:v>
                </c:pt>
                <c:pt idx="144">
                  <c:v>16.641571460959913</c:v>
                </c:pt>
                <c:pt idx="145">
                  <c:v>53.592360413139261</c:v>
                </c:pt>
                <c:pt idx="146">
                  <c:v>35.092911421006875</c:v>
                </c:pt>
                <c:pt idx="147">
                  <c:v>29.454860718829362</c:v>
                </c:pt>
                <c:pt idx="148">
                  <c:v>73.548612100343348</c:v>
                </c:pt>
                <c:pt idx="149">
                  <c:v>0</c:v>
                </c:pt>
                <c:pt idx="150">
                  <c:v>61.723418870516653</c:v>
                </c:pt>
                <c:pt idx="151">
                  <c:v>99.817477061969484</c:v>
                </c:pt>
                <c:pt idx="152">
                  <c:v>29.671262450321379</c:v>
                </c:pt>
                <c:pt idx="153">
                  <c:v>4.1320531859105367</c:v>
                </c:pt>
                <c:pt idx="154">
                  <c:v>95.636614643507542</c:v>
                </c:pt>
                <c:pt idx="155">
                  <c:v>28.839074157479388</c:v>
                </c:pt>
                <c:pt idx="156">
                  <c:v>11.92389130402891</c:v>
                </c:pt>
                <c:pt idx="157">
                  <c:v>47.059370064108521</c:v>
                </c:pt>
                <c:pt idx="158">
                  <c:v>64.194335341904321</c:v>
                </c:pt>
                <c:pt idx="159">
                  <c:v>80.983874862493636</c:v>
                </c:pt>
                <c:pt idx="160">
                  <c:v>0.70805263581371192</c:v>
                </c:pt>
                <c:pt idx="161">
                  <c:v>0</c:v>
                </c:pt>
                <c:pt idx="162">
                  <c:v>0.51697500779787897</c:v>
                </c:pt>
                <c:pt idx="163">
                  <c:v>12.331858234560201</c:v>
                </c:pt>
                <c:pt idx="164">
                  <c:v>92.94389426076107</c:v>
                </c:pt>
                <c:pt idx="165">
                  <c:v>43.108380770430443</c:v>
                </c:pt>
                <c:pt idx="166">
                  <c:v>42.699897953467755</c:v>
                </c:pt>
                <c:pt idx="167">
                  <c:v>14.747606042460799</c:v>
                </c:pt>
                <c:pt idx="168">
                  <c:v>30.872437479614241</c:v>
                </c:pt>
                <c:pt idx="169">
                  <c:v>4.4980113235286963</c:v>
                </c:pt>
                <c:pt idx="170">
                  <c:v>8.112193483372522</c:v>
                </c:pt>
                <c:pt idx="171">
                  <c:v>8.5973740837709052</c:v>
                </c:pt>
                <c:pt idx="172">
                  <c:v>27.272903905843947</c:v>
                </c:pt>
                <c:pt idx="173">
                  <c:v>71.673127477419527</c:v>
                </c:pt>
                <c:pt idx="174">
                  <c:v>95.895439107229492</c:v>
                </c:pt>
                <c:pt idx="175">
                  <c:v>2.4832605531295489</c:v>
                </c:pt>
                <c:pt idx="176">
                  <c:v>0</c:v>
                </c:pt>
                <c:pt idx="177">
                  <c:v>120.18305715628924</c:v>
                </c:pt>
                <c:pt idx="178">
                  <c:v>17.426052566532093</c:v>
                </c:pt>
                <c:pt idx="179">
                  <c:v>0</c:v>
                </c:pt>
                <c:pt idx="180">
                  <c:v>3.8741834933044639</c:v>
                </c:pt>
                <c:pt idx="181">
                  <c:v>0</c:v>
                </c:pt>
                <c:pt idx="182">
                  <c:v>27.465409231305493</c:v>
                </c:pt>
                <c:pt idx="183">
                  <c:v>93.659892136833236</c:v>
                </c:pt>
                <c:pt idx="184">
                  <c:v>57.541093008748135</c:v>
                </c:pt>
                <c:pt idx="185">
                  <c:v>51.218645272671878</c:v>
                </c:pt>
                <c:pt idx="186">
                  <c:v>56.420858177738445</c:v>
                </c:pt>
                <c:pt idx="187">
                  <c:v>87.991749964939771</c:v>
                </c:pt>
                <c:pt idx="188">
                  <c:v>20.520875875718637</c:v>
                </c:pt>
                <c:pt idx="189">
                  <c:v>37.491149170015689</c:v>
                </c:pt>
                <c:pt idx="190">
                  <c:v>64.440895956896739</c:v>
                </c:pt>
                <c:pt idx="191">
                  <c:v>64.563921928152666</c:v>
                </c:pt>
                <c:pt idx="192">
                  <c:v>34.647880527877632</c:v>
                </c:pt>
                <c:pt idx="193">
                  <c:v>0</c:v>
                </c:pt>
                <c:pt idx="194">
                  <c:v>0.22207808178549812</c:v>
                </c:pt>
                <c:pt idx="195">
                  <c:v>32.244604177768558</c:v>
                </c:pt>
                <c:pt idx="196">
                  <c:v>67.734511312260821</c:v>
                </c:pt>
                <c:pt idx="197">
                  <c:v>11.29394526543085</c:v>
                </c:pt>
                <c:pt idx="198">
                  <c:v>32.064017660044151</c:v>
                </c:pt>
                <c:pt idx="199">
                  <c:v>20.214701601164485</c:v>
                </c:pt>
                <c:pt idx="200">
                  <c:v>73.275687556031116</c:v>
                </c:pt>
                <c:pt idx="201">
                  <c:v>0</c:v>
                </c:pt>
                <c:pt idx="202">
                  <c:v>49.067399401364739</c:v>
                </c:pt>
                <c:pt idx="203">
                  <c:v>15.576727006906104</c:v>
                </c:pt>
                <c:pt idx="204">
                  <c:v>22.409970567300849</c:v>
                </c:pt>
                <c:pt idx="205">
                  <c:v>43.952349806667563</c:v>
                </c:pt>
                <c:pt idx="206">
                  <c:v>0</c:v>
                </c:pt>
                <c:pt idx="207">
                  <c:v>60.523224811564127</c:v>
                </c:pt>
                <c:pt idx="208">
                  <c:v>16.294687844906186</c:v>
                </c:pt>
                <c:pt idx="209">
                  <c:v>38.198342432856066</c:v>
                </c:pt>
                <c:pt idx="210">
                  <c:v>10.166245307592124</c:v>
                </c:pt>
                <c:pt idx="211">
                  <c:v>43.88873601722797</c:v>
                </c:pt>
                <c:pt idx="212">
                  <c:v>27.083084222559151</c:v>
                </c:pt>
                <c:pt idx="213">
                  <c:v>69.951979414282775</c:v>
                </c:pt>
                <c:pt idx="214">
                  <c:v>3.2846750240342075</c:v>
                </c:pt>
                <c:pt idx="215">
                  <c:v>44.428731140053316</c:v>
                </c:pt>
                <c:pt idx="216">
                  <c:v>0</c:v>
                </c:pt>
                <c:pt idx="217">
                  <c:v>0.42713627794879133</c:v>
                </c:pt>
                <c:pt idx="218">
                  <c:v>1.873195408881571</c:v>
                </c:pt>
                <c:pt idx="219">
                  <c:v>29.630645434403611</c:v>
                </c:pt>
                <c:pt idx="220">
                  <c:v>1.0376843255051884</c:v>
                </c:pt>
                <c:pt idx="221">
                  <c:v>0</c:v>
                </c:pt>
                <c:pt idx="222">
                  <c:v>22.972602543811142</c:v>
                </c:pt>
                <c:pt idx="223">
                  <c:v>5.78721801643752</c:v>
                </c:pt>
                <c:pt idx="224">
                  <c:v>2.3810317486773369E-2</c:v>
                </c:pt>
                <c:pt idx="225">
                  <c:v>1.9710180815550995</c:v>
                </c:pt>
                <c:pt idx="226">
                  <c:v>58.061953553862111</c:v>
                </c:pt>
                <c:pt idx="227">
                  <c:v>6.540466744679434</c:v>
                </c:pt>
                <c:pt idx="228">
                  <c:v>14.361246682078946</c:v>
                </c:pt>
                <c:pt idx="229">
                  <c:v>7.947788528317683</c:v>
                </c:pt>
                <c:pt idx="230">
                  <c:v>0</c:v>
                </c:pt>
                <c:pt idx="231">
                  <c:v>14.497674042888844</c:v>
                </c:pt>
                <c:pt idx="232">
                  <c:v>9.7477216631858745</c:v>
                </c:pt>
                <c:pt idx="233">
                  <c:v>0</c:v>
                </c:pt>
                <c:pt idx="234">
                  <c:v>48.13757831782798</c:v>
                </c:pt>
                <c:pt idx="235">
                  <c:v>82.516630395099313</c:v>
                </c:pt>
                <c:pt idx="236">
                  <c:v>46.269836754239982</c:v>
                </c:pt>
                <c:pt idx="237">
                  <c:v>72.498091594005004</c:v>
                </c:pt>
                <c:pt idx="238">
                  <c:v>101.66005171972834</c:v>
                </c:pt>
                <c:pt idx="239">
                  <c:v>32.202283232481896</c:v>
                </c:pt>
                <c:pt idx="240">
                  <c:v>0</c:v>
                </c:pt>
                <c:pt idx="241">
                  <c:v>9.5166716710445112</c:v>
                </c:pt>
                <c:pt idx="242">
                  <c:v>42.103820488099963</c:v>
                </c:pt>
                <c:pt idx="243">
                  <c:v>59.757509593754129</c:v>
                </c:pt>
                <c:pt idx="244">
                  <c:v>0</c:v>
                </c:pt>
                <c:pt idx="245">
                  <c:v>19.84680750619615</c:v>
                </c:pt>
                <c:pt idx="246">
                  <c:v>68.805115678081989</c:v>
                </c:pt>
                <c:pt idx="247">
                  <c:v>67.213068369377609</c:v>
                </c:pt>
                <c:pt idx="248">
                  <c:v>0</c:v>
                </c:pt>
                <c:pt idx="249">
                  <c:v>22.173231017085683</c:v>
                </c:pt>
                <c:pt idx="250">
                  <c:v>5.2613727900962397</c:v>
                </c:pt>
                <c:pt idx="251">
                  <c:v>18.846775295242672</c:v>
                </c:pt>
                <c:pt idx="252">
                  <c:v>3.2433119938949422</c:v>
                </c:pt>
                <c:pt idx="253">
                  <c:v>0</c:v>
                </c:pt>
                <c:pt idx="254">
                  <c:v>72.782242885107664</c:v>
                </c:pt>
                <c:pt idx="255">
                  <c:v>101.47850474326157</c:v>
                </c:pt>
                <c:pt idx="256">
                  <c:v>0.86454416547325952</c:v>
                </c:pt>
                <c:pt idx="257">
                  <c:v>0.66348738280505959</c:v>
                </c:pt>
                <c:pt idx="258">
                  <c:v>37.294409634250094</c:v>
                </c:pt>
                <c:pt idx="259">
                  <c:v>11.32252027448534</c:v>
                </c:pt>
                <c:pt idx="260">
                  <c:v>82.607563825346276</c:v>
                </c:pt>
                <c:pt idx="261">
                  <c:v>23.637479618419327</c:v>
                </c:pt>
                <c:pt idx="262">
                  <c:v>32.197274959236836</c:v>
                </c:pt>
                <c:pt idx="263">
                  <c:v>9.4914361309809525</c:v>
                </c:pt>
                <c:pt idx="264">
                  <c:v>5.5872262551659908</c:v>
                </c:pt>
                <c:pt idx="265">
                  <c:v>9.7335238794694323</c:v>
                </c:pt>
                <c:pt idx="266">
                  <c:v>36.895355469736216</c:v>
                </c:pt>
                <c:pt idx="267">
                  <c:v>73.495551455993279</c:v>
                </c:pt>
                <c:pt idx="268">
                  <c:v>96.129182915722851</c:v>
                </c:pt>
                <c:pt idx="269">
                  <c:v>4.4732970599911264</c:v>
                </c:pt>
                <c:pt idx="270">
                  <c:v>0</c:v>
                </c:pt>
                <c:pt idx="271">
                  <c:v>13.08340797969619</c:v>
                </c:pt>
                <c:pt idx="272">
                  <c:v>56.637577912141232</c:v>
                </c:pt>
                <c:pt idx="273">
                  <c:v>8.6995852344392972</c:v>
                </c:pt>
                <c:pt idx="274">
                  <c:v>39.082503390454534</c:v>
                </c:pt>
                <c:pt idx="275">
                  <c:v>7.6913218345271774</c:v>
                </c:pt>
                <c:pt idx="276">
                  <c:v>84.089097882771838</c:v>
                </c:pt>
                <c:pt idx="277">
                  <c:v>0.46476024476518479</c:v>
                </c:pt>
                <c:pt idx="278">
                  <c:v>33.098241756963468</c:v>
                </c:pt>
                <c:pt idx="279">
                  <c:v>28.650752682171408</c:v>
                </c:pt>
                <c:pt idx="280">
                  <c:v>7.0307993467156242</c:v>
                </c:pt>
                <c:pt idx="281">
                  <c:v>23.442978040974445</c:v>
                </c:pt>
                <c:pt idx="282">
                  <c:v>0</c:v>
                </c:pt>
                <c:pt idx="283">
                  <c:v>23.944147361409222</c:v>
                </c:pt>
                <c:pt idx="284">
                  <c:v>0</c:v>
                </c:pt>
                <c:pt idx="285">
                  <c:v>105.99090112603189</c:v>
                </c:pt>
                <c:pt idx="286">
                  <c:v>81.956664235530894</c:v>
                </c:pt>
                <c:pt idx="287">
                  <c:v>66.55949666257375</c:v>
                </c:pt>
                <c:pt idx="288">
                  <c:v>49.041240063886555</c:v>
                </c:pt>
                <c:pt idx="289">
                  <c:v>11.292908075838815</c:v>
                </c:pt>
                <c:pt idx="290">
                  <c:v>9.6664087115140127</c:v>
                </c:pt>
                <c:pt idx="291">
                  <c:v>22.415381497245406</c:v>
                </c:pt>
                <c:pt idx="292">
                  <c:v>40.180884498046673</c:v>
                </c:pt>
                <c:pt idx="293">
                  <c:v>71.115179553854674</c:v>
                </c:pt>
                <c:pt idx="294">
                  <c:v>3.2308027923211169</c:v>
                </c:pt>
                <c:pt idx="295">
                  <c:v>7.9399299289646841</c:v>
                </c:pt>
                <c:pt idx="296">
                  <c:v>0</c:v>
                </c:pt>
                <c:pt idx="297">
                  <c:v>0</c:v>
                </c:pt>
                <c:pt idx="298">
                  <c:v>12.543283760185595</c:v>
                </c:pt>
                <c:pt idx="299">
                  <c:v>11.565627244502474</c:v>
                </c:pt>
                <c:pt idx="300">
                  <c:v>5.9690470074492676</c:v>
                </c:pt>
                <c:pt idx="301">
                  <c:v>5.5449346124310877</c:v>
                </c:pt>
                <c:pt idx="302">
                  <c:v>38.211210747948329</c:v>
                </c:pt>
                <c:pt idx="303">
                  <c:v>0</c:v>
                </c:pt>
                <c:pt idx="304">
                  <c:v>7.9202255728580191</c:v>
                </c:pt>
                <c:pt idx="305">
                  <c:v>31.893521188651778</c:v>
                </c:pt>
                <c:pt idx="306">
                  <c:v>0</c:v>
                </c:pt>
                <c:pt idx="307">
                  <c:v>60.939104814930886</c:v>
                </c:pt>
                <c:pt idx="308">
                  <c:v>28.652180665436404</c:v>
                </c:pt>
                <c:pt idx="309">
                  <c:v>30.155213681460229</c:v>
                </c:pt>
                <c:pt idx="310">
                  <c:v>18.831450169313737</c:v>
                </c:pt>
                <c:pt idx="311">
                  <c:v>0</c:v>
                </c:pt>
                <c:pt idx="312">
                  <c:v>11.904463447320198</c:v>
                </c:pt>
                <c:pt idx="313">
                  <c:v>9.1591495872246842</c:v>
                </c:pt>
                <c:pt idx="314">
                  <c:v>2.0440180125324328</c:v>
                </c:pt>
                <c:pt idx="315">
                  <c:v>115.74415297020479</c:v>
                </c:pt>
                <c:pt idx="316">
                  <c:v>18.818870445178558</c:v>
                </c:pt>
                <c:pt idx="317">
                  <c:v>5.963059128997994</c:v>
                </c:pt>
                <c:pt idx="318">
                  <c:v>72.362209370942992</c:v>
                </c:pt>
                <c:pt idx="319">
                  <c:v>4.7030522339668162</c:v>
                </c:pt>
                <c:pt idx="320">
                  <c:v>95.903195908294677</c:v>
                </c:pt>
                <c:pt idx="321">
                  <c:v>36.933990469115223</c:v>
                </c:pt>
                <c:pt idx="322">
                  <c:v>0</c:v>
                </c:pt>
                <c:pt idx="323">
                  <c:v>42.635494299197802</c:v>
                </c:pt>
                <c:pt idx="324">
                  <c:v>0</c:v>
                </c:pt>
                <c:pt idx="325">
                  <c:v>33.106880996480413</c:v>
                </c:pt>
                <c:pt idx="326">
                  <c:v>15.717147616260748</c:v>
                </c:pt>
                <c:pt idx="327">
                  <c:v>21.897987664880926</c:v>
                </c:pt>
                <c:pt idx="328">
                  <c:v>45.105933965168887</c:v>
                </c:pt>
                <c:pt idx="329">
                  <c:v>5.0992120898123421</c:v>
                </c:pt>
                <c:pt idx="330">
                  <c:v>18.58630058373609</c:v>
                </c:pt>
                <c:pt idx="331">
                  <c:v>0</c:v>
                </c:pt>
                <c:pt idx="332">
                  <c:v>0.57272421901242865</c:v>
                </c:pt>
                <c:pt idx="333">
                  <c:v>25.273373183477698</c:v>
                </c:pt>
                <c:pt idx="334">
                  <c:v>10.465934841976821</c:v>
                </c:pt>
                <c:pt idx="335">
                  <c:v>0</c:v>
                </c:pt>
                <c:pt idx="336">
                  <c:v>8.2250560362918712</c:v>
                </c:pt>
                <c:pt idx="337">
                  <c:v>0</c:v>
                </c:pt>
                <c:pt idx="338">
                  <c:v>43.568049490538577</c:v>
                </c:pt>
                <c:pt idx="339">
                  <c:v>67.992686477083112</c:v>
                </c:pt>
                <c:pt idx="340">
                  <c:v>0</c:v>
                </c:pt>
                <c:pt idx="341">
                  <c:v>32.719647111969316</c:v>
                </c:pt>
                <c:pt idx="342">
                  <c:v>5.6998857365563298</c:v>
                </c:pt>
                <c:pt idx="343">
                  <c:v>27.242530802412819</c:v>
                </c:pt>
                <c:pt idx="344">
                  <c:v>11.656913530046143</c:v>
                </c:pt>
                <c:pt idx="345">
                  <c:v>7.1406181015452539</c:v>
                </c:pt>
                <c:pt idx="346">
                  <c:v>5.8385390578282257</c:v>
                </c:pt>
                <c:pt idx="347">
                  <c:v>4.9340567244497375</c:v>
                </c:pt>
                <c:pt idx="348">
                  <c:v>20.710599444223899</c:v>
                </c:pt>
                <c:pt idx="349">
                  <c:v>8.2198299983696064</c:v>
                </c:pt>
                <c:pt idx="350">
                  <c:v>1.9133416678405408</c:v>
                </c:pt>
                <c:pt idx="351">
                  <c:v>28.90851693377185</c:v>
                </c:pt>
                <c:pt idx="352">
                  <c:v>11.236025431681474</c:v>
                </c:pt>
                <c:pt idx="353">
                  <c:v>0</c:v>
                </c:pt>
                <c:pt idx="354">
                  <c:v>30.870905976457376</c:v>
                </c:pt>
                <c:pt idx="355">
                  <c:v>24.00903161063723</c:v>
                </c:pt>
                <c:pt idx="356">
                  <c:v>0.69904035249854357</c:v>
                </c:pt>
                <c:pt idx="357">
                  <c:v>4.7733020626405649</c:v>
                </c:pt>
                <c:pt idx="358">
                  <c:v>3.1718458751564267</c:v>
                </c:pt>
                <c:pt idx="359">
                  <c:v>0</c:v>
                </c:pt>
                <c:pt idx="360">
                  <c:v>7.3438570163460986</c:v>
                </c:pt>
                <c:pt idx="361">
                  <c:v>0</c:v>
                </c:pt>
                <c:pt idx="362">
                  <c:v>38.664630202360051</c:v>
                </c:pt>
                <c:pt idx="363">
                  <c:v>17.737244654344675</c:v>
                </c:pt>
                <c:pt idx="364">
                  <c:v>33.20643822653598</c:v>
                </c:pt>
                <c:pt idx="365">
                  <c:v>0</c:v>
                </c:pt>
                <c:pt idx="366">
                  <c:v>43.713564816217364</c:v>
                </c:pt>
                <c:pt idx="367">
                  <c:v>47.003151174469885</c:v>
                </c:pt>
                <c:pt idx="368">
                  <c:v>0</c:v>
                </c:pt>
                <c:pt idx="369">
                  <c:v>0.3962994864216412</c:v>
                </c:pt>
                <c:pt idx="370">
                  <c:v>5.4970459799640379</c:v>
                </c:pt>
                <c:pt idx="371">
                  <c:v>26.461597739532493</c:v>
                </c:pt>
                <c:pt idx="372">
                  <c:v>93.524916516825073</c:v>
                </c:pt>
                <c:pt idx="373">
                  <c:v>47.746237313362613</c:v>
                </c:pt>
                <c:pt idx="374">
                  <c:v>0</c:v>
                </c:pt>
                <c:pt idx="375">
                  <c:v>4.3714985621471936</c:v>
                </c:pt>
                <c:pt idx="376">
                  <c:v>0</c:v>
                </c:pt>
                <c:pt idx="377">
                  <c:v>20.268932764684894</c:v>
                </c:pt>
                <c:pt idx="378">
                  <c:v>2.5570064397736734</c:v>
                </c:pt>
                <c:pt idx="379">
                  <c:v>0</c:v>
                </c:pt>
                <c:pt idx="380">
                  <c:v>0</c:v>
                </c:pt>
                <c:pt idx="381">
                  <c:v>72.557182434772329</c:v>
                </c:pt>
                <c:pt idx="382">
                  <c:v>0</c:v>
                </c:pt>
                <c:pt idx="383">
                  <c:v>1.0041985342992488</c:v>
                </c:pt>
                <c:pt idx="384">
                  <c:v>97.111509368873627</c:v>
                </c:pt>
                <c:pt idx="385">
                  <c:v>108.53581875633857</c:v>
                </c:pt>
                <c:pt idx="386">
                  <c:v>11.979393533255152</c:v>
                </c:pt>
                <c:pt idx="387">
                  <c:v>21.111584478290197</c:v>
                </c:pt>
                <c:pt idx="388">
                  <c:v>58.387953275944128</c:v>
                </c:pt>
                <c:pt idx="389">
                  <c:v>0</c:v>
                </c:pt>
                <c:pt idx="390">
                  <c:v>0</c:v>
                </c:pt>
                <c:pt idx="391">
                  <c:v>51.290100091823554</c:v>
                </c:pt>
                <c:pt idx="392">
                  <c:v>0</c:v>
                </c:pt>
                <c:pt idx="393">
                  <c:v>98.143483340652779</c:v>
                </c:pt>
                <c:pt idx="394">
                  <c:v>76.764506417890701</c:v>
                </c:pt>
                <c:pt idx="395">
                  <c:v>50.951989830032772</c:v>
                </c:pt>
                <c:pt idx="396">
                  <c:v>27.653670299514843</c:v>
                </c:pt>
                <c:pt idx="397">
                  <c:v>55.173936509494141</c:v>
                </c:pt>
                <c:pt idx="398">
                  <c:v>3.1866699890931818</c:v>
                </c:pt>
                <c:pt idx="399">
                  <c:v>50.153979013230789</c:v>
                </c:pt>
                <c:pt idx="400">
                  <c:v>94.4025406907503</c:v>
                </c:pt>
                <c:pt idx="401">
                  <c:v>3.9778645701653077</c:v>
                </c:pt>
                <c:pt idx="402">
                  <c:v>23.577955684942584</c:v>
                </c:pt>
                <c:pt idx="403">
                  <c:v>0</c:v>
                </c:pt>
                <c:pt idx="404">
                  <c:v>3.6972410880455233</c:v>
                </c:pt>
                <c:pt idx="405">
                  <c:v>9.6546101752375115</c:v>
                </c:pt>
                <c:pt idx="406">
                  <c:v>28.079974816166086</c:v>
                </c:pt>
                <c:pt idx="407">
                  <c:v>3.9917142537229875</c:v>
                </c:pt>
                <c:pt idx="408">
                  <c:v>0</c:v>
                </c:pt>
                <c:pt idx="409">
                  <c:v>38.403598828065746</c:v>
                </c:pt>
                <c:pt idx="410">
                  <c:v>0</c:v>
                </c:pt>
                <c:pt idx="411">
                  <c:v>0</c:v>
                </c:pt>
                <c:pt idx="412">
                  <c:v>3.1222707423580789</c:v>
                </c:pt>
                <c:pt idx="413">
                  <c:v>33.734986650475989</c:v>
                </c:pt>
                <c:pt idx="414">
                  <c:v>0</c:v>
                </c:pt>
                <c:pt idx="415">
                  <c:v>47.056845847663951</c:v>
                </c:pt>
                <c:pt idx="416">
                  <c:v>9.7025711389555873</c:v>
                </c:pt>
                <c:pt idx="417">
                  <c:v>23.113298368029081</c:v>
                </c:pt>
                <c:pt idx="418">
                  <c:v>31.58930400560677</c:v>
                </c:pt>
                <c:pt idx="419">
                  <c:v>0</c:v>
                </c:pt>
                <c:pt idx="420">
                  <c:v>0</c:v>
                </c:pt>
                <c:pt idx="421">
                  <c:v>20.271763567220709</c:v>
                </c:pt>
                <c:pt idx="422">
                  <c:v>18.262510403958636</c:v>
                </c:pt>
                <c:pt idx="423">
                  <c:v>65.885037603105289</c:v>
                </c:pt>
                <c:pt idx="424">
                  <c:v>1.5798475778193182</c:v>
                </c:pt>
                <c:pt idx="425">
                  <c:v>0</c:v>
                </c:pt>
                <c:pt idx="426">
                  <c:v>15.471045483875809</c:v>
                </c:pt>
                <c:pt idx="427">
                  <c:v>78.758150385834782</c:v>
                </c:pt>
                <c:pt idx="428">
                  <c:v>0</c:v>
                </c:pt>
                <c:pt idx="429">
                  <c:v>2.8447297988597358</c:v>
                </c:pt>
                <c:pt idx="430">
                  <c:v>51.409423743340795</c:v>
                </c:pt>
                <c:pt idx="431">
                  <c:v>28.719509505535708</c:v>
                </c:pt>
                <c:pt idx="432">
                  <c:v>2.6581870402391488</c:v>
                </c:pt>
                <c:pt idx="433">
                  <c:v>16.97246382041936</c:v>
                </c:pt>
                <c:pt idx="434">
                  <c:v>0</c:v>
                </c:pt>
                <c:pt idx="435">
                  <c:v>3.1182977167408534</c:v>
                </c:pt>
                <c:pt idx="436">
                  <c:v>46.631516870498039</c:v>
                </c:pt>
                <c:pt idx="437">
                  <c:v>3.0302136197332703</c:v>
                </c:pt>
                <c:pt idx="438">
                  <c:v>77.43790938864629</c:v>
                </c:pt>
                <c:pt idx="439">
                  <c:v>0</c:v>
                </c:pt>
                <c:pt idx="440">
                  <c:v>0</c:v>
                </c:pt>
                <c:pt idx="441">
                  <c:v>3.37655357742694</c:v>
                </c:pt>
                <c:pt idx="442">
                  <c:v>0</c:v>
                </c:pt>
                <c:pt idx="443">
                  <c:v>6.2184246506711833</c:v>
                </c:pt>
                <c:pt idx="444">
                  <c:v>0</c:v>
                </c:pt>
                <c:pt idx="445">
                  <c:v>21.576109352389288</c:v>
                </c:pt>
                <c:pt idx="446">
                  <c:v>23.831202636904962</c:v>
                </c:pt>
                <c:pt idx="447">
                  <c:v>0</c:v>
                </c:pt>
                <c:pt idx="448">
                  <c:v>0</c:v>
                </c:pt>
                <c:pt idx="449">
                  <c:v>2.0772797991717336</c:v>
                </c:pt>
                <c:pt idx="450">
                  <c:v>8.8521948415192462</c:v>
                </c:pt>
                <c:pt idx="451">
                  <c:v>0.77936695955542201</c:v>
                </c:pt>
                <c:pt idx="452">
                  <c:v>0</c:v>
                </c:pt>
                <c:pt idx="453">
                  <c:v>25.334011673096761</c:v>
                </c:pt>
                <c:pt idx="454">
                  <c:v>25.044273271464363</c:v>
                </c:pt>
                <c:pt idx="455">
                  <c:v>1.4777545724954118</c:v>
                </c:pt>
                <c:pt idx="456">
                  <c:v>0</c:v>
                </c:pt>
                <c:pt idx="457">
                  <c:v>2.6278754556733031</c:v>
                </c:pt>
                <c:pt idx="458">
                  <c:v>7.3707652266713133</c:v>
                </c:pt>
                <c:pt idx="459">
                  <c:v>17.94371483195377</c:v>
                </c:pt>
                <c:pt idx="460">
                  <c:v>0</c:v>
                </c:pt>
                <c:pt idx="461">
                  <c:v>26.555441284951996</c:v>
                </c:pt>
                <c:pt idx="462">
                  <c:v>0</c:v>
                </c:pt>
                <c:pt idx="463">
                  <c:v>6.0079570658851438</c:v>
                </c:pt>
                <c:pt idx="464">
                  <c:v>0</c:v>
                </c:pt>
                <c:pt idx="465">
                  <c:v>0</c:v>
                </c:pt>
                <c:pt idx="466">
                  <c:v>45.18446378268564</c:v>
                </c:pt>
                <c:pt idx="467">
                  <c:v>0.78180025355683891</c:v>
                </c:pt>
                <c:pt idx="468">
                  <c:v>0</c:v>
                </c:pt>
                <c:pt idx="469">
                  <c:v>0</c:v>
                </c:pt>
                <c:pt idx="470">
                  <c:v>0.53859221889917386</c:v>
                </c:pt>
                <c:pt idx="471">
                  <c:v>0</c:v>
                </c:pt>
                <c:pt idx="472">
                  <c:v>38.654067719022123</c:v>
                </c:pt>
                <c:pt idx="473">
                  <c:v>4.9943488312355511</c:v>
                </c:pt>
                <c:pt idx="474">
                  <c:v>33.681682844080321</c:v>
                </c:pt>
                <c:pt idx="475">
                  <c:v>8.6772538056564503</c:v>
                </c:pt>
                <c:pt idx="476">
                  <c:v>3.3498449169489448</c:v>
                </c:pt>
                <c:pt idx="477">
                  <c:v>0</c:v>
                </c:pt>
                <c:pt idx="478">
                  <c:v>1.0790967859051808</c:v>
                </c:pt>
                <c:pt idx="479">
                  <c:v>4.7567511723366351</c:v>
                </c:pt>
                <c:pt idx="480">
                  <c:v>10.350402683549659</c:v>
                </c:pt>
                <c:pt idx="481">
                  <c:v>19.909522726730241</c:v>
                </c:pt>
                <c:pt idx="482">
                  <c:v>0.4549547682650682</c:v>
                </c:pt>
                <c:pt idx="483">
                  <c:v>0</c:v>
                </c:pt>
                <c:pt idx="484">
                  <c:v>0.32485280302812347</c:v>
                </c:pt>
                <c:pt idx="485">
                  <c:v>2.6756082345601997</c:v>
                </c:pt>
                <c:pt idx="486">
                  <c:v>0.39798244578754804</c:v>
                </c:pt>
                <c:pt idx="487">
                  <c:v>0</c:v>
                </c:pt>
                <c:pt idx="488">
                  <c:v>31.583201709560534</c:v>
                </c:pt>
                <c:pt idx="489">
                  <c:v>22.772362424366985</c:v>
                </c:pt>
                <c:pt idx="490">
                  <c:v>43.513824941767595</c:v>
                </c:pt>
                <c:pt idx="491">
                  <c:v>8.3014317880810982</c:v>
                </c:pt>
                <c:pt idx="492">
                  <c:v>33.076635587552616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6.9772146063861866</c:v>
                </c:pt>
                <c:pt idx="497">
                  <c:v>0.1394332735820506</c:v>
                </c:pt>
                <c:pt idx="498">
                  <c:v>0</c:v>
                </c:pt>
                <c:pt idx="499">
                  <c:v>2.1165434954751818</c:v>
                </c:pt>
                <c:pt idx="500">
                  <c:v>0</c:v>
                </c:pt>
                <c:pt idx="501">
                  <c:v>49.859307833486682</c:v>
                </c:pt>
                <c:pt idx="502">
                  <c:v>31.89239844918762</c:v>
                </c:pt>
                <c:pt idx="503">
                  <c:v>7.9939744761517879</c:v>
                </c:pt>
                <c:pt idx="504">
                  <c:v>0</c:v>
                </c:pt>
                <c:pt idx="505">
                  <c:v>5.3791515425950864</c:v>
                </c:pt>
                <c:pt idx="506">
                  <c:v>0.10176382603082541</c:v>
                </c:pt>
                <c:pt idx="507">
                  <c:v>2.740210781741236</c:v>
                </c:pt>
                <c:pt idx="508">
                  <c:v>8.1233780927574468</c:v>
                </c:pt>
                <c:pt idx="509">
                  <c:v>0</c:v>
                </c:pt>
                <c:pt idx="510">
                  <c:v>0</c:v>
                </c:pt>
                <c:pt idx="511">
                  <c:v>3.7123866262500025</c:v>
                </c:pt>
                <c:pt idx="512">
                  <c:v>16.081644133407067</c:v>
                </c:pt>
                <c:pt idx="513">
                  <c:v>9.7220534737955528</c:v>
                </c:pt>
                <c:pt idx="514">
                  <c:v>27.570475298803832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4.4203652457422988</c:v>
                </c:pt>
                <c:pt idx="519">
                  <c:v>1.9957531163801314</c:v>
                </c:pt>
                <c:pt idx="520">
                  <c:v>0</c:v>
                </c:pt>
                <c:pt idx="521">
                  <c:v>28.653650109609213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0.40265260615070148</c:v>
                </c:pt>
                <c:pt idx="526">
                  <c:v>6.6279898502376089E-2</c:v>
                </c:pt>
                <c:pt idx="527">
                  <c:v>0</c:v>
                </c:pt>
                <c:pt idx="528">
                  <c:v>0</c:v>
                </c:pt>
                <c:pt idx="529">
                  <c:v>9.2195348752404485</c:v>
                </c:pt>
                <c:pt idx="530">
                  <c:v>22.990021947190986</c:v>
                </c:pt>
                <c:pt idx="531">
                  <c:v>0</c:v>
                </c:pt>
                <c:pt idx="532">
                  <c:v>0</c:v>
                </c:pt>
                <c:pt idx="533">
                  <c:v>0.75775041362662399</c:v>
                </c:pt>
                <c:pt idx="534">
                  <c:v>4.7700935423084303</c:v>
                </c:pt>
                <c:pt idx="535">
                  <c:v>0</c:v>
                </c:pt>
                <c:pt idx="536">
                  <c:v>0</c:v>
                </c:pt>
                <c:pt idx="537">
                  <c:v>21.469992933744379</c:v>
                </c:pt>
                <c:pt idx="538">
                  <c:v>0.2295746417901483</c:v>
                </c:pt>
                <c:pt idx="539">
                  <c:v>6.6787553307007235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4.9267993528071123</c:v>
                </c:pt>
                <c:pt idx="545">
                  <c:v>0.43298235156001236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33.532302787786215</c:v>
                </c:pt>
                <c:pt idx="550">
                  <c:v>0</c:v>
                </c:pt>
                <c:pt idx="551">
                  <c:v>0.7550190115601576</c:v>
                </c:pt>
                <c:pt idx="552">
                  <c:v>12.652697692746909</c:v>
                </c:pt>
                <c:pt idx="553">
                  <c:v>0</c:v>
                </c:pt>
                <c:pt idx="554">
                  <c:v>6.544945356258447</c:v>
                </c:pt>
                <c:pt idx="555">
                  <c:v>0</c:v>
                </c:pt>
                <c:pt idx="556">
                  <c:v>0</c:v>
                </c:pt>
                <c:pt idx="557">
                  <c:v>1.001045897334107</c:v>
                </c:pt>
                <c:pt idx="558">
                  <c:v>17.397136345447901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8-40EB-87B9-D506F0984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3536"/>
        <c:axId val="582444320"/>
      </c:scatterChart>
      <c:valAx>
        <c:axId val="58244353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zooplankton at first stocking 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2444320"/>
        <c:crosses val="autoZero"/>
        <c:crossBetween val="midCat"/>
      </c:valAx>
      <c:valAx>
        <c:axId val="58244432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all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2443536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RDM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6673972003499565"/>
                  <c:y val="-0.10452282006415867"/>
                </c:manualLayout>
              </c:layout>
              <c:numFmt formatCode="General" sourceLinked="0"/>
            </c:trendlineLbl>
          </c:trendline>
          <c:xVal>
            <c:numRef>
              <c:f>'RDM scratch all data - unfed'!$BK$2:$BK$560</c:f>
              <c:numCache>
                <c:formatCode>#,##0</c:formatCode>
                <c:ptCount val="559"/>
                <c:pt idx="0">
                  <c:v>45</c:v>
                </c:pt>
                <c:pt idx="1">
                  <c:v>252.5</c:v>
                </c:pt>
                <c:pt idx="2">
                  <c:v>482.5</c:v>
                </c:pt>
                <c:pt idx="3">
                  <c:v>2057.5</c:v>
                </c:pt>
                <c:pt idx="4">
                  <c:v>80</c:v>
                </c:pt>
                <c:pt idx="5">
                  <c:v>5</c:v>
                </c:pt>
                <c:pt idx="6">
                  <c:v>117.5</c:v>
                </c:pt>
                <c:pt idx="7">
                  <c:v>360</c:v>
                </c:pt>
                <c:pt idx="8">
                  <c:v>182.5</c:v>
                </c:pt>
                <c:pt idx="9">
                  <c:v>620</c:v>
                </c:pt>
                <c:pt idx="10">
                  <c:v>80</c:v>
                </c:pt>
                <c:pt idx="11">
                  <c:v>15</c:v>
                </c:pt>
                <c:pt idx="12">
                  <c:v>315</c:v>
                </c:pt>
                <c:pt idx="13">
                  <c:v>397.5</c:v>
                </c:pt>
                <c:pt idx="14">
                  <c:v>870</c:v>
                </c:pt>
                <c:pt idx="15">
                  <c:v>2310</c:v>
                </c:pt>
                <c:pt idx="16">
                  <c:v>1370</c:v>
                </c:pt>
                <c:pt idx="17">
                  <c:v>1820</c:v>
                </c:pt>
                <c:pt idx="18">
                  <c:v>1567.5</c:v>
                </c:pt>
                <c:pt idx="19">
                  <c:v>85</c:v>
                </c:pt>
                <c:pt idx="20">
                  <c:v>15</c:v>
                </c:pt>
                <c:pt idx="21">
                  <c:v>157.5</c:v>
                </c:pt>
                <c:pt idx="22">
                  <c:v>320</c:v>
                </c:pt>
                <c:pt idx="23">
                  <c:v>1055</c:v>
                </c:pt>
                <c:pt idx="24">
                  <c:v>17.5</c:v>
                </c:pt>
                <c:pt idx="25">
                  <c:v>2175</c:v>
                </c:pt>
                <c:pt idx="26">
                  <c:v>140</c:v>
                </c:pt>
                <c:pt idx="27">
                  <c:v>40</c:v>
                </c:pt>
                <c:pt idx="28">
                  <c:v>425</c:v>
                </c:pt>
                <c:pt idx="29">
                  <c:v>55</c:v>
                </c:pt>
                <c:pt idx="30">
                  <c:v>235</c:v>
                </c:pt>
                <c:pt idx="31">
                  <c:v>590</c:v>
                </c:pt>
                <c:pt idx="32">
                  <c:v>1670</c:v>
                </c:pt>
                <c:pt idx="33">
                  <c:v>100</c:v>
                </c:pt>
                <c:pt idx="34">
                  <c:v>80</c:v>
                </c:pt>
                <c:pt idx="35">
                  <c:v>300</c:v>
                </c:pt>
                <c:pt idx="36">
                  <c:v>602.5</c:v>
                </c:pt>
                <c:pt idx="37">
                  <c:v>1055</c:v>
                </c:pt>
                <c:pt idx="38">
                  <c:v>1420</c:v>
                </c:pt>
                <c:pt idx="39">
                  <c:v>2150</c:v>
                </c:pt>
                <c:pt idx="40">
                  <c:v>1180</c:v>
                </c:pt>
                <c:pt idx="41">
                  <c:v>42.5</c:v>
                </c:pt>
                <c:pt idx="42">
                  <c:v>55</c:v>
                </c:pt>
                <c:pt idx="43">
                  <c:v>225</c:v>
                </c:pt>
                <c:pt idx="44">
                  <c:v>45</c:v>
                </c:pt>
                <c:pt idx="45">
                  <c:v>1905</c:v>
                </c:pt>
                <c:pt idx="46">
                  <c:v>470</c:v>
                </c:pt>
                <c:pt idx="47">
                  <c:v>205</c:v>
                </c:pt>
                <c:pt idx="48">
                  <c:v>5</c:v>
                </c:pt>
                <c:pt idx="49">
                  <c:v>365</c:v>
                </c:pt>
                <c:pt idx="50">
                  <c:v>130</c:v>
                </c:pt>
                <c:pt idx="51">
                  <c:v>35</c:v>
                </c:pt>
                <c:pt idx="52">
                  <c:v>2350</c:v>
                </c:pt>
                <c:pt idx="53">
                  <c:v>60</c:v>
                </c:pt>
                <c:pt idx="54">
                  <c:v>95</c:v>
                </c:pt>
                <c:pt idx="55">
                  <c:v>35</c:v>
                </c:pt>
                <c:pt idx="56">
                  <c:v>35</c:v>
                </c:pt>
                <c:pt idx="57">
                  <c:v>2647.5</c:v>
                </c:pt>
                <c:pt idx="58">
                  <c:v>125</c:v>
                </c:pt>
                <c:pt idx="59">
                  <c:v>42.5</c:v>
                </c:pt>
                <c:pt idx="60">
                  <c:v>95</c:v>
                </c:pt>
                <c:pt idx="61">
                  <c:v>62.5</c:v>
                </c:pt>
                <c:pt idx="62">
                  <c:v>3122.5</c:v>
                </c:pt>
                <c:pt idx="63">
                  <c:v>475</c:v>
                </c:pt>
                <c:pt idx="64">
                  <c:v>180</c:v>
                </c:pt>
                <c:pt idx="65">
                  <c:v>95</c:v>
                </c:pt>
                <c:pt idx="66">
                  <c:v>585</c:v>
                </c:pt>
                <c:pt idx="67">
                  <c:v>122.5</c:v>
                </c:pt>
                <c:pt idx="68">
                  <c:v>135</c:v>
                </c:pt>
                <c:pt idx="69">
                  <c:v>1327.5</c:v>
                </c:pt>
                <c:pt idx="70">
                  <c:v>995</c:v>
                </c:pt>
                <c:pt idx="71">
                  <c:v>137.5</c:v>
                </c:pt>
                <c:pt idx="72">
                  <c:v>37.5</c:v>
                </c:pt>
                <c:pt idx="73">
                  <c:v>262.5</c:v>
                </c:pt>
                <c:pt idx="74">
                  <c:v>65</c:v>
                </c:pt>
                <c:pt idx="75">
                  <c:v>120</c:v>
                </c:pt>
                <c:pt idx="76">
                  <c:v>95</c:v>
                </c:pt>
                <c:pt idx="77">
                  <c:v>230</c:v>
                </c:pt>
                <c:pt idx="78">
                  <c:v>467.5</c:v>
                </c:pt>
                <c:pt idx="79">
                  <c:v>1030</c:v>
                </c:pt>
                <c:pt idx="80">
                  <c:v>40</c:v>
                </c:pt>
                <c:pt idx="81">
                  <c:v>290</c:v>
                </c:pt>
                <c:pt idx="82">
                  <c:v>770</c:v>
                </c:pt>
                <c:pt idx="83">
                  <c:v>410</c:v>
                </c:pt>
                <c:pt idx="84">
                  <c:v>42.5</c:v>
                </c:pt>
                <c:pt idx="85">
                  <c:v>80</c:v>
                </c:pt>
                <c:pt idx="86">
                  <c:v>60</c:v>
                </c:pt>
                <c:pt idx="87">
                  <c:v>72.5</c:v>
                </c:pt>
                <c:pt idx="88">
                  <c:v>175</c:v>
                </c:pt>
                <c:pt idx="89">
                  <c:v>320</c:v>
                </c:pt>
                <c:pt idx="90">
                  <c:v>290</c:v>
                </c:pt>
                <c:pt idx="91">
                  <c:v>742.5</c:v>
                </c:pt>
                <c:pt idx="92">
                  <c:v>15</c:v>
                </c:pt>
                <c:pt idx="93">
                  <c:v>100</c:v>
                </c:pt>
                <c:pt idx="94">
                  <c:v>130</c:v>
                </c:pt>
                <c:pt idx="95">
                  <c:v>3930</c:v>
                </c:pt>
                <c:pt idx="96">
                  <c:v>225</c:v>
                </c:pt>
                <c:pt idx="97">
                  <c:v>2605</c:v>
                </c:pt>
                <c:pt idx="98">
                  <c:v>70</c:v>
                </c:pt>
                <c:pt idx="99">
                  <c:v>10</c:v>
                </c:pt>
                <c:pt idx="100">
                  <c:v>1700</c:v>
                </c:pt>
                <c:pt idx="101">
                  <c:v>190</c:v>
                </c:pt>
                <c:pt idx="102">
                  <c:v>80</c:v>
                </c:pt>
                <c:pt idx="103">
                  <c:v>45</c:v>
                </c:pt>
                <c:pt idx="104">
                  <c:v>50</c:v>
                </c:pt>
                <c:pt idx="105">
                  <c:v>45</c:v>
                </c:pt>
                <c:pt idx="106">
                  <c:v>132.5</c:v>
                </c:pt>
                <c:pt idx="107">
                  <c:v>85</c:v>
                </c:pt>
                <c:pt idx="108">
                  <c:v>625</c:v>
                </c:pt>
                <c:pt idx="109">
                  <c:v>80</c:v>
                </c:pt>
                <c:pt idx="110">
                  <c:v>155</c:v>
                </c:pt>
                <c:pt idx="111">
                  <c:v>510</c:v>
                </c:pt>
                <c:pt idx="112">
                  <c:v>1172.5</c:v>
                </c:pt>
                <c:pt idx="113">
                  <c:v>180</c:v>
                </c:pt>
                <c:pt idx="114">
                  <c:v>375</c:v>
                </c:pt>
                <c:pt idx="115">
                  <c:v>1350</c:v>
                </c:pt>
                <c:pt idx="116">
                  <c:v>120</c:v>
                </c:pt>
                <c:pt idx="117">
                  <c:v>270</c:v>
                </c:pt>
                <c:pt idx="118">
                  <c:v>640</c:v>
                </c:pt>
                <c:pt idx="119">
                  <c:v>557.5</c:v>
                </c:pt>
                <c:pt idx="120">
                  <c:v>90</c:v>
                </c:pt>
                <c:pt idx="121">
                  <c:v>1360</c:v>
                </c:pt>
                <c:pt idx="122">
                  <c:v>117.5</c:v>
                </c:pt>
                <c:pt idx="123">
                  <c:v>85</c:v>
                </c:pt>
                <c:pt idx="124">
                  <c:v>1595</c:v>
                </c:pt>
                <c:pt idx="125">
                  <c:v>105</c:v>
                </c:pt>
                <c:pt idx="126">
                  <c:v>297.5</c:v>
                </c:pt>
                <c:pt idx="127">
                  <c:v>87.5</c:v>
                </c:pt>
                <c:pt idx="128">
                  <c:v>35</c:v>
                </c:pt>
                <c:pt idx="129">
                  <c:v>1155</c:v>
                </c:pt>
                <c:pt idx="130">
                  <c:v>60</c:v>
                </c:pt>
                <c:pt idx="131">
                  <c:v>75</c:v>
                </c:pt>
                <c:pt idx="132">
                  <c:v>317.5</c:v>
                </c:pt>
                <c:pt idx="133">
                  <c:v>60</c:v>
                </c:pt>
                <c:pt idx="134">
                  <c:v>27.5</c:v>
                </c:pt>
                <c:pt idx="135">
                  <c:v>115</c:v>
                </c:pt>
                <c:pt idx="136">
                  <c:v>185</c:v>
                </c:pt>
                <c:pt idx="137">
                  <c:v>100</c:v>
                </c:pt>
                <c:pt idx="138">
                  <c:v>2217.5</c:v>
                </c:pt>
                <c:pt idx="139">
                  <c:v>25</c:v>
                </c:pt>
                <c:pt idx="140">
                  <c:v>110</c:v>
                </c:pt>
                <c:pt idx="141">
                  <c:v>85</c:v>
                </c:pt>
                <c:pt idx="142">
                  <c:v>130</c:v>
                </c:pt>
                <c:pt idx="143">
                  <c:v>160</c:v>
                </c:pt>
                <c:pt idx="144">
                  <c:v>50</c:v>
                </c:pt>
                <c:pt idx="145">
                  <c:v>170</c:v>
                </c:pt>
                <c:pt idx="146">
                  <c:v>75</c:v>
                </c:pt>
                <c:pt idx="147">
                  <c:v>620</c:v>
                </c:pt>
                <c:pt idx="148">
                  <c:v>1507.5</c:v>
                </c:pt>
                <c:pt idx="149">
                  <c:v>225</c:v>
                </c:pt>
                <c:pt idx="150">
                  <c:v>435</c:v>
                </c:pt>
                <c:pt idx="151">
                  <c:v>2915</c:v>
                </c:pt>
                <c:pt idx="152">
                  <c:v>385</c:v>
                </c:pt>
                <c:pt idx="153">
                  <c:v>445</c:v>
                </c:pt>
                <c:pt idx="154">
                  <c:v>1040</c:v>
                </c:pt>
                <c:pt idx="155">
                  <c:v>200</c:v>
                </c:pt>
                <c:pt idx="156">
                  <c:v>132.5</c:v>
                </c:pt>
                <c:pt idx="157">
                  <c:v>1605</c:v>
                </c:pt>
                <c:pt idx="158">
                  <c:v>732.5</c:v>
                </c:pt>
                <c:pt idx="159">
                  <c:v>90</c:v>
                </c:pt>
                <c:pt idx="160">
                  <c:v>257.5</c:v>
                </c:pt>
                <c:pt idx="161">
                  <c:v>315</c:v>
                </c:pt>
                <c:pt idx="162">
                  <c:v>20</c:v>
                </c:pt>
                <c:pt idx="163">
                  <c:v>85</c:v>
                </c:pt>
                <c:pt idx="164">
                  <c:v>40</c:v>
                </c:pt>
                <c:pt idx="165">
                  <c:v>1570</c:v>
                </c:pt>
                <c:pt idx="166">
                  <c:v>325</c:v>
                </c:pt>
                <c:pt idx="167">
                  <c:v>170</c:v>
                </c:pt>
                <c:pt idx="168">
                  <c:v>242.5</c:v>
                </c:pt>
                <c:pt idx="169">
                  <c:v>95</c:v>
                </c:pt>
                <c:pt idx="170">
                  <c:v>40</c:v>
                </c:pt>
                <c:pt idx="171">
                  <c:v>30</c:v>
                </c:pt>
                <c:pt idx="172">
                  <c:v>105</c:v>
                </c:pt>
                <c:pt idx="173">
                  <c:v>137.5</c:v>
                </c:pt>
                <c:pt idx="174">
                  <c:v>1870</c:v>
                </c:pt>
                <c:pt idx="175">
                  <c:v>105</c:v>
                </c:pt>
                <c:pt idx="176">
                  <c:v>245</c:v>
                </c:pt>
                <c:pt idx="177">
                  <c:v>300</c:v>
                </c:pt>
                <c:pt idx="178">
                  <c:v>55</c:v>
                </c:pt>
                <c:pt idx="179">
                  <c:v>100</c:v>
                </c:pt>
                <c:pt idx="180">
                  <c:v>10</c:v>
                </c:pt>
                <c:pt idx="181">
                  <c:v>60</c:v>
                </c:pt>
                <c:pt idx="182">
                  <c:v>247.5</c:v>
                </c:pt>
                <c:pt idx="183">
                  <c:v>300</c:v>
                </c:pt>
                <c:pt idx="184">
                  <c:v>265</c:v>
                </c:pt>
                <c:pt idx="185">
                  <c:v>662.5</c:v>
                </c:pt>
                <c:pt idx="186">
                  <c:v>130</c:v>
                </c:pt>
                <c:pt idx="187">
                  <c:v>920</c:v>
                </c:pt>
                <c:pt idx="188">
                  <c:v>75</c:v>
                </c:pt>
                <c:pt idx="189">
                  <c:v>30</c:v>
                </c:pt>
                <c:pt idx="190">
                  <c:v>745</c:v>
                </c:pt>
                <c:pt idx="192">
                  <c:v>452.5</c:v>
                </c:pt>
                <c:pt idx="193">
                  <c:v>40</c:v>
                </c:pt>
                <c:pt idx="194">
                  <c:v>70</c:v>
                </c:pt>
                <c:pt idx="195">
                  <c:v>320</c:v>
                </c:pt>
                <c:pt idx="196">
                  <c:v>667.5</c:v>
                </c:pt>
                <c:pt idx="197">
                  <c:v>142.5</c:v>
                </c:pt>
                <c:pt idx="198">
                  <c:v>942.5</c:v>
                </c:pt>
                <c:pt idx="199">
                  <c:v>135</c:v>
                </c:pt>
                <c:pt idx="200">
                  <c:v>62.5</c:v>
                </c:pt>
                <c:pt idx="201">
                  <c:v>407.5</c:v>
                </c:pt>
                <c:pt idx="202">
                  <c:v>230</c:v>
                </c:pt>
                <c:pt idx="203">
                  <c:v>65</c:v>
                </c:pt>
                <c:pt idx="204">
                  <c:v>75</c:v>
                </c:pt>
                <c:pt idx="205">
                  <c:v>65</c:v>
                </c:pt>
                <c:pt idx="206">
                  <c:v>320</c:v>
                </c:pt>
                <c:pt idx="207">
                  <c:v>1830</c:v>
                </c:pt>
                <c:pt idx="208">
                  <c:v>590</c:v>
                </c:pt>
                <c:pt idx="209">
                  <c:v>80</c:v>
                </c:pt>
                <c:pt idx="210">
                  <c:v>52.5</c:v>
                </c:pt>
                <c:pt idx="211">
                  <c:v>1550</c:v>
                </c:pt>
                <c:pt idx="212">
                  <c:v>250</c:v>
                </c:pt>
                <c:pt idx="213">
                  <c:v>1155</c:v>
                </c:pt>
                <c:pt idx="214">
                  <c:v>460</c:v>
                </c:pt>
                <c:pt idx="215">
                  <c:v>40</c:v>
                </c:pt>
                <c:pt idx="216">
                  <c:v>197.5</c:v>
                </c:pt>
                <c:pt idx="217">
                  <c:v>330</c:v>
                </c:pt>
                <c:pt idx="218">
                  <c:v>87.5</c:v>
                </c:pt>
                <c:pt idx="219">
                  <c:v>180</c:v>
                </c:pt>
                <c:pt idx="220">
                  <c:v>100</c:v>
                </c:pt>
                <c:pt idx="221">
                  <c:v>682.5</c:v>
                </c:pt>
                <c:pt idx="222">
                  <c:v>40</c:v>
                </c:pt>
                <c:pt idx="223">
                  <c:v>50</c:v>
                </c:pt>
                <c:pt idx="224">
                  <c:v>285</c:v>
                </c:pt>
                <c:pt idx="225">
                  <c:v>695.5</c:v>
                </c:pt>
                <c:pt idx="226">
                  <c:v>3165</c:v>
                </c:pt>
                <c:pt idx="227">
                  <c:v>95</c:v>
                </c:pt>
                <c:pt idx="228">
                  <c:v>225</c:v>
                </c:pt>
                <c:pt idx="229">
                  <c:v>105</c:v>
                </c:pt>
                <c:pt idx="230">
                  <c:v>377.5</c:v>
                </c:pt>
                <c:pt idx="231">
                  <c:v>155</c:v>
                </c:pt>
                <c:pt idx="232">
                  <c:v>130</c:v>
                </c:pt>
                <c:pt idx="233">
                  <c:v>390</c:v>
                </c:pt>
                <c:pt idx="234">
                  <c:v>107.5</c:v>
                </c:pt>
                <c:pt idx="235">
                  <c:v>675</c:v>
                </c:pt>
                <c:pt idx="236">
                  <c:v>705</c:v>
                </c:pt>
                <c:pt idx="237">
                  <c:v>1087.5</c:v>
                </c:pt>
                <c:pt idx="238">
                  <c:v>555</c:v>
                </c:pt>
                <c:pt idx="239">
                  <c:v>80</c:v>
                </c:pt>
                <c:pt idx="240">
                  <c:v>120</c:v>
                </c:pt>
                <c:pt idx="241">
                  <c:v>60</c:v>
                </c:pt>
                <c:pt idx="242">
                  <c:v>127.5</c:v>
                </c:pt>
                <c:pt idx="243">
                  <c:v>2402.5</c:v>
                </c:pt>
                <c:pt idx="244">
                  <c:v>490</c:v>
                </c:pt>
                <c:pt idx="245">
                  <c:v>30</c:v>
                </c:pt>
                <c:pt idx="246">
                  <c:v>245</c:v>
                </c:pt>
                <c:pt idx="247">
                  <c:v>72.5</c:v>
                </c:pt>
                <c:pt idx="248">
                  <c:v>260</c:v>
                </c:pt>
                <c:pt idx="249">
                  <c:v>25</c:v>
                </c:pt>
                <c:pt idx="250">
                  <c:v>25</c:v>
                </c:pt>
                <c:pt idx="251">
                  <c:v>70</c:v>
                </c:pt>
                <c:pt idx="252">
                  <c:v>40</c:v>
                </c:pt>
                <c:pt idx="253">
                  <c:v>52.5</c:v>
                </c:pt>
                <c:pt idx="254">
                  <c:v>95</c:v>
                </c:pt>
                <c:pt idx="255">
                  <c:v>1260</c:v>
                </c:pt>
                <c:pt idx="256">
                  <c:v>165</c:v>
                </c:pt>
                <c:pt idx="257">
                  <c:v>285</c:v>
                </c:pt>
                <c:pt idx="258">
                  <c:v>677.5</c:v>
                </c:pt>
                <c:pt idx="259">
                  <c:v>100</c:v>
                </c:pt>
                <c:pt idx="260">
                  <c:v>1020</c:v>
                </c:pt>
                <c:pt idx="261">
                  <c:v>520</c:v>
                </c:pt>
                <c:pt idx="262">
                  <c:v>805</c:v>
                </c:pt>
                <c:pt idx="263">
                  <c:v>35</c:v>
                </c:pt>
                <c:pt idx="264">
                  <c:v>55</c:v>
                </c:pt>
                <c:pt idx="265">
                  <c:v>240</c:v>
                </c:pt>
                <c:pt idx="266">
                  <c:v>150</c:v>
                </c:pt>
                <c:pt idx="267">
                  <c:v>65</c:v>
                </c:pt>
                <c:pt idx="268">
                  <c:v>225</c:v>
                </c:pt>
                <c:pt idx="269">
                  <c:v>90</c:v>
                </c:pt>
                <c:pt idx="270">
                  <c:v>835</c:v>
                </c:pt>
                <c:pt idx="271">
                  <c:v>105</c:v>
                </c:pt>
                <c:pt idx="272">
                  <c:v>245</c:v>
                </c:pt>
                <c:pt idx="273">
                  <c:v>67.5</c:v>
                </c:pt>
                <c:pt idx="274">
                  <c:v>195</c:v>
                </c:pt>
                <c:pt idx="275">
                  <c:v>80</c:v>
                </c:pt>
                <c:pt idx="276">
                  <c:v>607.5</c:v>
                </c:pt>
                <c:pt idx="277">
                  <c:v>75</c:v>
                </c:pt>
                <c:pt idx="278">
                  <c:v>72.5</c:v>
                </c:pt>
                <c:pt idx="279">
                  <c:v>210</c:v>
                </c:pt>
                <c:pt idx="280">
                  <c:v>130</c:v>
                </c:pt>
                <c:pt idx="281">
                  <c:v>155</c:v>
                </c:pt>
                <c:pt idx="282">
                  <c:v>192.5</c:v>
                </c:pt>
                <c:pt idx="283">
                  <c:v>45</c:v>
                </c:pt>
                <c:pt idx="284">
                  <c:v>150</c:v>
                </c:pt>
                <c:pt idx="285">
                  <c:v>205</c:v>
                </c:pt>
                <c:pt idx="286">
                  <c:v>440</c:v>
                </c:pt>
                <c:pt idx="287">
                  <c:v>730</c:v>
                </c:pt>
                <c:pt idx="288">
                  <c:v>360</c:v>
                </c:pt>
                <c:pt idx="289">
                  <c:v>20</c:v>
                </c:pt>
                <c:pt idx="290">
                  <c:v>65</c:v>
                </c:pt>
                <c:pt idx="291">
                  <c:v>190</c:v>
                </c:pt>
                <c:pt idx="292">
                  <c:v>127.5</c:v>
                </c:pt>
                <c:pt idx="293">
                  <c:v>1460</c:v>
                </c:pt>
                <c:pt idx="294">
                  <c:v>80</c:v>
                </c:pt>
                <c:pt idx="295">
                  <c:v>235</c:v>
                </c:pt>
                <c:pt idx="296">
                  <c:v>290</c:v>
                </c:pt>
                <c:pt idx="297">
                  <c:v>65</c:v>
                </c:pt>
                <c:pt idx="298">
                  <c:v>20</c:v>
                </c:pt>
                <c:pt idx="299">
                  <c:v>1730</c:v>
                </c:pt>
                <c:pt idx="300">
                  <c:v>20</c:v>
                </c:pt>
                <c:pt idx="301">
                  <c:v>40</c:v>
                </c:pt>
                <c:pt idx="302">
                  <c:v>47.5</c:v>
                </c:pt>
                <c:pt idx="303">
                  <c:v>90</c:v>
                </c:pt>
                <c:pt idx="304">
                  <c:v>15</c:v>
                </c:pt>
                <c:pt idx="305">
                  <c:v>520</c:v>
                </c:pt>
                <c:pt idx="306">
                  <c:v>170</c:v>
                </c:pt>
                <c:pt idx="307">
                  <c:v>175</c:v>
                </c:pt>
                <c:pt idx="308">
                  <c:v>110</c:v>
                </c:pt>
                <c:pt idx="309">
                  <c:v>57.5</c:v>
                </c:pt>
                <c:pt idx="310">
                  <c:v>65</c:v>
                </c:pt>
                <c:pt idx="311">
                  <c:v>850</c:v>
                </c:pt>
                <c:pt idx="312">
                  <c:v>25</c:v>
                </c:pt>
                <c:pt idx="313">
                  <c:v>30</c:v>
                </c:pt>
                <c:pt idx="314">
                  <c:v>77.5</c:v>
                </c:pt>
                <c:pt idx="315">
                  <c:v>932.5</c:v>
                </c:pt>
                <c:pt idx="316">
                  <c:v>1405</c:v>
                </c:pt>
                <c:pt idx="317">
                  <c:v>192.5</c:v>
                </c:pt>
                <c:pt idx="318">
                  <c:v>417.5</c:v>
                </c:pt>
                <c:pt idx="319">
                  <c:v>115</c:v>
                </c:pt>
                <c:pt idx="320">
                  <c:v>315</c:v>
                </c:pt>
                <c:pt idx="321">
                  <c:v>550</c:v>
                </c:pt>
                <c:pt idx="322">
                  <c:v>55</c:v>
                </c:pt>
                <c:pt idx="323">
                  <c:v>135</c:v>
                </c:pt>
                <c:pt idx="324">
                  <c:v>142.5</c:v>
                </c:pt>
                <c:pt idx="325">
                  <c:v>180</c:v>
                </c:pt>
                <c:pt idx="326">
                  <c:v>287.5</c:v>
                </c:pt>
                <c:pt idx="327">
                  <c:v>30</c:v>
                </c:pt>
                <c:pt idx="328">
                  <c:v>167.5</c:v>
                </c:pt>
                <c:pt idx="329">
                  <c:v>65</c:v>
                </c:pt>
                <c:pt idx="330">
                  <c:v>240</c:v>
                </c:pt>
                <c:pt idx="331">
                  <c:v>65</c:v>
                </c:pt>
                <c:pt idx="332">
                  <c:v>107.5</c:v>
                </c:pt>
                <c:pt idx="333">
                  <c:v>140</c:v>
                </c:pt>
                <c:pt idx="334">
                  <c:v>30</c:v>
                </c:pt>
                <c:pt idx="335">
                  <c:v>140</c:v>
                </c:pt>
                <c:pt idx="336">
                  <c:v>1355</c:v>
                </c:pt>
                <c:pt idx="337">
                  <c:v>115</c:v>
                </c:pt>
                <c:pt idx="338">
                  <c:v>457.5</c:v>
                </c:pt>
                <c:pt idx="339">
                  <c:v>2245</c:v>
                </c:pt>
                <c:pt idx="340">
                  <c:v>1232.5</c:v>
                </c:pt>
                <c:pt idx="341">
                  <c:v>150</c:v>
                </c:pt>
                <c:pt idx="342">
                  <c:v>167.5</c:v>
                </c:pt>
                <c:pt idx="343">
                  <c:v>145</c:v>
                </c:pt>
                <c:pt idx="344">
                  <c:v>65</c:v>
                </c:pt>
                <c:pt idx="345">
                  <c:v>245</c:v>
                </c:pt>
                <c:pt idx="346">
                  <c:v>520</c:v>
                </c:pt>
                <c:pt idx="347">
                  <c:v>62.5</c:v>
                </c:pt>
                <c:pt idx="348">
                  <c:v>900</c:v>
                </c:pt>
                <c:pt idx="349">
                  <c:v>125</c:v>
                </c:pt>
                <c:pt idx="350">
                  <c:v>12.5</c:v>
                </c:pt>
                <c:pt idx="351">
                  <c:v>1965</c:v>
                </c:pt>
                <c:pt idx="352">
                  <c:v>222.5</c:v>
                </c:pt>
                <c:pt idx="353">
                  <c:v>487.5</c:v>
                </c:pt>
                <c:pt idx="354">
                  <c:v>1050</c:v>
                </c:pt>
                <c:pt idx="355">
                  <c:v>2352.5</c:v>
                </c:pt>
                <c:pt idx="356">
                  <c:v>462.5</c:v>
                </c:pt>
                <c:pt idx="357">
                  <c:v>120</c:v>
                </c:pt>
                <c:pt idx="358">
                  <c:v>372.5</c:v>
                </c:pt>
                <c:pt idx="359">
                  <c:v>305</c:v>
                </c:pt>
                <c:pt idx="360">
                  <c:v>1332.5</c:v>
                </c:pt>
                <c:pt idx="361">
                  <c:v>10</c:v>
                </c:pt>
                <c:pt idx="362">
                  <c:v>1130</c:v>
                </c:pt>
                <c:pt idx="363">
                  <c:v>787.5</c:v>
                </c:pt>
                <c:pt idx="364">
                  <c:v>425</c:v>
                </c:pt>
                <c:pt idx="365">
                  <c:v>145</c:v>
                </c:pt>
                <c:pt idx="366">
                  <c:v>637.5</c:v>
                </c:pt>
                <c:pt idx="367">
                  <c:v>167.5</c:v>
                </c:pt>
                <c:pt idx="368">
                  <c:v>65</c:v>
                </c:pt>
                <c:pt idx="369">
                  <c:v>105</c:v>
                </c:pt>
                <c:pt idx="370">
                  <c:v>80</c:v>
                </c:pt>
                <c:pt idx="371">
                  <c:v>1650</c:v>
                </c:pt>
                <c:pt idx="372">
                  <c:v>1392.5</c:v>
                </c:pt>
                <c:pt idx="373">
                  <c:v>395</c:v>
                </c:pt>
                <c:pt idx="374">
                  <c:v>850</c:v>
                </c:pt>
                <c:pt idx="375">
                  <c:v>95</c:v>
                </c:pt>
                <c:pt idx="376">
                  <c:v>20</c:v>
                </c:pt>
                <c:pt idx="377">
                  <c:v>135</c:v>
                </c:pt>
                <c:pt idx="378">
                  <c:v>25</c:v>
                </c:pt>
                <c:pt idx="379">
                  <c:v>207.5</c:v>
                </c:pt>
                <c:pt idx="380">
                  <c:v>105</c:v>
                </c:pt>
                <c:pt idx="381">
                  <c:v>1145</c:v>
                </c:pt>
                <c:pt idx="382">
                  <c:v>415</c:v>
                </c:pt>
                <c:pt idx="383">
                  <c:v>177.5</c:v>
                </c:pt>
                <c:pt idx="384">
                  <c:v>445</c:v>
                </c:pt>
                <c:pt idx="385">
                  <c:v>602.5</c:v>
                </c:pt>
                <c:pt idx="386">
                  <c:v>40</c:v>
                </c:pt>
                <c:pt idx="387">
                  <c:v>25</c:v>
                </c:pt>
                <c:pt idx="388">
                  <c:v>3090</c:v>
                </c:pt>
                <c:pt idx="389">
                  <c:v>285</c:v>
                </c:pt>
                <c:pt idx="390">
                  <c:v>400</c:v>
                </c:pt>
                <c:pt idx="391">
                  <c:v>2240</c:v>
                </c:pt>
                <c:pt idx="392">
                  <c:v>150</c:v>
                </c:pt>
                <c:pt idx="393">
                  <c:v>75</c:v>
                </c:pt>
                <c:pt idx="394">
                  <c:v>1530</c:v>
                </c:pt>
                <c:pt idx="395">
                  <c:v>265</c:v>
                </c:pt>
                <c:pt idx="396">
                  <c:v>85</c:v>
                </c:pt>
                <c:pt idx="397">
                  <c:v>30</c:v>
                </c:pt>
                <c:pt idx="398">
                  <c:v>535</c:v>
                </c:pt>
                <c:pt idx="399">
                  <c:v>35</c:v>
                </c:pt>
                <c:pt idx="400">
                  <c:v>262.5</c:v>
                </c:pt>
                <c:pt idx="401">
                  <c:v>140</c:v>
                </c:pt>
                <c:pt idx="402">
                  <c:v>190</c:v>
                </c:pt>
                <c:pt idx="403">
                  <c:v>275</c:v>
                </c:pt>
                <c:pt idx="404">
                  <c:v>115</c:v>
                </c:pt>
                <c:pt idx="405">
                  <c:v>55</c:v>
                </c:pt>
                <c:pt idx="406">
                  <c:v>150</c:v>
                </c:pt>
                <c:pt idx="407">
                  <c:v>20</c:v>
                </c:pt>
                <c:pt idx="408">
                  <c:v>140</c:v>
                </c:pt>
                <c:pt idx="409">
                  <c:v>60</c:v>
                </c:pt>
                <c:pt idx="410">
                  <c:v>220</c:v>
                </c:pt>
                <c:pt idx="411">
                  <c:v>220</c:v>
                </c:pt>
                <c:pt idx="412">
                  <c:v>57.5</c:v>
                </c:pt>
                <c:pt idx="413">
                  <c:v>1477.5</c:v>
                </c:pt>
                <c:pt idx="414">
                  <c:v>80</c:v>
                </c:pt>
                <c:pt idx="415">
                  <c:v>1110</c:v>
                </c:pt>
                <c:pt idx="416">
                  <c:v>295</c:v>
                </c:pt>
                <c:pt idx="417">
                  <c:v>45</c:v>
                </c:pt>
                <c:pt idx="418">
                  <c:v>50</c:v>
                </c:pt>
                <c:pt idx="419">
                  <c:v>55</c:v>
                </c:pt>
                <c:pt idx="420">
                  <c:v>145</c:v>
                </c:pt>
                <c:pt idx="421">
                  <c:v>40</c:v>
                </c:pt>
                <c:pt idx="422">
                  <c:v>180</c:v>
                </c:pt>
                <c:pt idx="423">
                  <c:v>980</c:v>
                </c:pt>
                <c:pt idx="424">
                  <c:v>250</c:v>
                </c:pt>
                <c:pt idx="425">
                  <c:v>80</c:v>
                </c:pt>
                <c:pt idx="426">
                  <c:v>230</c:v>
                </c:pt>
                <c:pt idx="427">
                  <c:v>1150</c:v>
                </c:pt>
                <c:pt idx="428">
                  <c:v>197.5</c:v>
                </c:pt>
                <c:pt idx="429">
                  <c:v>310</c:v>
                </c:pt>
                <c:pt idx="430">
                  <c:v>1697.5</c:v>
                </c:pt>
                <c:pt idx="431">
                  <c:v>2467.5</c:v>
                </c:pt>
                <c:pt idx="432">
                  <c:v>60</c:v>
                </c:pt>
                <c:pt idx="433">
                  <c:v>30</c:v>
                </c:pt>
                <c:pt idx="434">
                  <c:v>87.5</c:v>
                </c:pt>
                <c:pt idx="435">
                  <c:v>642.5</c:v>
                </c:pt>
                <c:pt idx="436">
                  <c:v>480</c:v>
                </c:pt>
                <c:pt idx="437">
                  <c:v>40</c:v>
                </c:pt>
                <c:pt idx="438">
                  <c:v>620</c:v>
                </c:pt>
                <c:pt idx="439">
                  <c:v>65</c:v>
                </c:pt>
                <c:pt idx="440">
                  <c:v>530</c:v>
                </c:pt>
                <c:pt idx="441">
                  <c:v>35</c:v>
                </c:pt>
                <c:pt idx="442">
                  <c:v>122.5</c:v>
                </c:pt>
                <c:pt idx="443">
                  <c:v>245</c:v>
                </c:pt>
                <c:pt idx="444">
                  <c:v>355</c:v>
                </c:pt>
                <c:pt idx="445">
                  <c:v>570</c:v>
                </c:pt>
                <c:pt idx="446">
                  <c:v>372.5</c:v>
                </c:pt>
                <c:pt idx="447">
                  <c:v>80</c:v>
                </c:pt>
                <c:pt idx="448">
                  <c:v>105</c:v>
                </c:pt>
                <c:pt idx="449">
                  <c:v>275</c:v>
                </c:pt>
                <c:pt idx="450">
                  <c:v>65</c:v>
                </c:pt>
                <c:pt idx="451">
                  <c:v>835</c:v>
                </c:pt>
                <c:pt idx="452">
                  <c:v>230</c:v>
                </c:pt>
                <c:pt idx="453">
                  <c:v>705</c:v>
                </c:pt>
                <c:pt idx="454">
                  <c:v>1020</c:v>
                </c:pt>
                <c:pt idx="455">
                  <c:v>22.5</c:v>
                </c:pt>
                <c:pt idx="456">
                  <c:v>97.5</c:v>
                </c:pt>
                <c:pt idx="457">
                  <c:v>325</c:v>
                </c:pt>
                <c:pt idx="458">
                  <c:v>330</c:v>
                </c:pt>
                <c:pt idx="459">
                  <c:v>40</c:v>
                </c:pt>
                <c:pt idx="460">
                  <c:v>100</c:v>
                </c:pt>
                <c:pt idx="461">
                  <c:v>1880</c:v>
                </c:pt>
                <c:pt idx="462">
                  <c:v>610</c:v>
                </c:pt>
                <c:pt idx="463">
                  <c:v>35</c:v>
                </c:pt>
                <c:pt idx="464">
                  <c:v>295</c:v>
                </c:pt>
                <c:pt idx="465">
                  <c:v>90</c:v>
                </c:pt>
                <c:pt idx="466">
                  <c:v>1665</c:v>
                </c:pt>
                <c:pt idx="467">
                  <c:v>80</c:v>
                </c:pt>
                <c:pt idx="468">
                  <c:v>25</c:v>
                </c:pt>
                <c:pt idx="469">
                  <c:v>455</c:v>
                </c:pt>
                <c:pt idx="470">
                  <c:v>212.5</c:v>
                </c:pt>
                <c:pt idx="471">
                  <c:v>142.5</c:v>
                </c:pt>
                <c:pt idx="472">
                  <c:v>185</c:v>
                </c:pt>
                <c:pt idx="473">
                  <c:v>20</c:v>
                </c:pt>
                <c:pt idx="474">
                  <c:v>270</c:v>
                </c:pt>
                <c:pt idx="475">
                  <c:v>112.5</c:v>
                </c:pt>
                <c:pt idx="476">
                  <c:v>297.5</c:v>
                </c:pt>
                <c:pt idx="477">
                  <c:v>105</c:v>
                </c:pt>
                <c:pt idx="478">
                  <c:v>105</c:v>
                </c:pt>
                <c:pt idx="479">
                  <c:v>50</c:v>
                </c:pt>
                <c:pt idx="480">
                  <c:v>140</c:v>
                </c:pt>
                <c:pt idx="481">
                  <c:v>117.5</c:v>
                </c:pt>
                <c:pt idx="482">
                  <c:v>115</c:v>
                </c:pt>
                <c:pt idx="483">
                  <c:v>50</c:v>
                </c:pt>
                <c:pt idx="484">
                  <c:v>220</c:v>
                </c:pt>
                <c:pt idx="485">
                  <c:v>47.5</c:v>
                </c:pt>
                <c:pt idx="486">
                  <c:v>130</c:v>
                </c:pt>
                <c:pt idx="487">
                  <c:v>250</c:v>
                </c:pt>
                <c:pt idx="488">
                  <c:v>1090</c:v>
                </c:pt>
                <c:pt idx="489">
                  <c:v>235</c:v>
                </c:pt>
                <c:pt idx="490">
                  <c:v>260</c:v>
                </c:pt>
                <c:pt idx="491">
                  <c:v>100</c:v>
                </c:pt>
                <c:pt idx="492">
                  <c:v>2074</c:v>
                </c:pt>
                <c:pt idx="493">
                  <c:v>330</c:v>
                </c:pt>
                <c:pt idx="494">
                  <c:v>110</c:v>
                </c:pt>
                <c:pt idx="495">
                  <c:v>530</c:v>
                </c:pt>
                <c:pt idx="496">
                  <c:v>57.5</c:v>
                </c:pt>
                <c:pt idx="497">
                  <c:v>52.5</c:v>
                </c:pt>
                <c:pt idx="498">
                  <c:v>365</c:v>
                </c:pt>
                <c:pt idx="499">
                  <c:v>660</c:v>
                </c:pt>
                <c:pt idx="500">
                  <c:v>135</c:v>
                </c:pt>
                <c:pt idx="501">
                  <c:v>170</c:v>
                </c:pt>
                <c:pt idx="502">
                  <c:v>80</c:v>
                </c:pt>
                <c:pt idx="503">
                  <c:v>35</c:v>
                </c:pt>
                <c:pt idx="504">
                  <c:v>195</c:v>
                </c:pt>
                <c:pt idx="505">
                  <c:v>65</c:v>
                </c:pt>
                <c:pt idx="506">
                  <c:v>147.5</c:v>
                </c:pt>
                <c:pt idx="507">
                  <c:v>17.5</c:v>
                </c:pt>
                <c:pt idx="508">
                  <c:v>3667.5</c:v>
                </c:pt>
                <c:pt idx="509">
                  <c:v>440</c:v>
                </c:pt>
                <c:pt idx="510">
                  <c:v>62.5</c:v>
                </c:pt>
                <c:pt idx="511">
                  <c:v>15</c:v>
                </c:pt>
                <c:pt idx="512">
                  <c:v>1040</c:v>
                </c:pt>
                <c:pt idx="513">
                  <c:v>20</c:v>
                </c:pt>
                <c:pt idx="514">
                  <c:v>1157.5</c:v>
                </c:pt>
                <c:pt idx="515">
                  <c:v>20</c:v>
                </c:pt>
                <c:pt idx="516">
                  <c:v>150</c:v>
                </c:pt>
                <c:pt idx="517">
                  <c:v>395</c:v>
                </c:pt>
                <c:pt idx="518">
                  <c:v>195</c:v>
                </c:pt>
                <c:pt idx="519">
                  <c:v>165</c:v>
                </c:pt>
                <c:pt idx="520">
                  <c:v>185</c:v>
                </c:pt>
                <c:pt idx="521">
                  <c:v>517.5</c:v>
                </c:pt>
                <c:pt idx="522">
                  <c:v>260</c:v>
                </c:pt>
                <c:pt idx="523">
                  <c:v>835</c:v>
                </c:pt>
                <c:pt idx="524">
                  <c:v>452.5</c:v>
                </c:pt>
                <c:pt idx="525">
                  <c:v>70</c:v>
                </c:pt>
                <c:pt idx="526">
                  <c:v>132.5</c:v>
                </c:pt>
                <c:pt idx="527">
                  <c:v>55</c:v>
                </c:pt>
                <c:pt idx="528">
                  <c:v>80</c:v>
                </c:pt>
                <c:pt idx="529">
                  <c:v>275</c:v>
                </c:pt>
                <c:pt idx="530">
                  <c:v>445</c:v>
                </c:pt>
                <c:pt idx="531">
                  <c:v>70</c:v>
                </c:pt>
                <c:pt idx="532">
                  <c:v>925</c:v>
                </c:pt>
                <c:pt idx="533">
                  <c:v>1310</c:v>
                </c:pt>
                <c:pt idx="534">
                  <c:v>272.5</c:v>
                </c:pt>
                <c:pt idx="535">
                  <c:v>365</c:v>
                </c:pt>
                <c:pt idx="536">
                  <c:v>235</c:v>
                </c:pt>
                <c:pt idx="537">
                  <c:v>205</c:v>
                </c:pt>
                <c:pt idx="538">
                  <c:v>190</c:v>
                </c:pt>
                <c:pt idx="539">
                  <c:v>155</c:v>
                </c:pt>
                <c:pt idx="540">
                  <c:v>190</c:v>
                </c:pt>
                <c:pt idx="541">
                  <c:v>210</c:v>
                </c:pt>
                <c:pt idx="542">
                  <c:v>35</c:v>
                </c:pt>
                <c:pt idx="543">
                  <c:v>380</c:v>
                </c:pt>
                <c:pt idx="544">
                  <c:v>145</c:v>
                </c:pt>
                <c:pt idx="545">
                  <c:v>95</c:v>
                </c:pt>
                <c:pt idx="546">
                  <c:v>70</c:v>
                </c:pt>
                <c:pt idx="547">
                  <c:v>90</c:v>
                </c:pt>
                <c:pt idx="548">
                  <c:v>100</c:v>
                </c:pt>
                <c:pt idx="549">
                  <c:v>380</c:v>
                </c:pt>
                <c:pt idx="550">
                  <c:v>130</c:v>
                </c:pt>
                <c:pt idx="551">
                  <c:v>680</c:v>
                </c:pt>
                <c:pt idx="552">
                  <c:v>602.5</c:v>
                </c:pt>
                <c:pt idx="553">
                  <c:v>62.5</c:v>
                </c:pt>
                <c:pt idx="554">
                  <c:v>145</c:v>
                </c:pt>
                <c:pt idx="555">
                  <c:v>845</c:v>
                </c:pt>
                <c:pt idx="556">
                  <c:v>230</c:v>
                </c:pt>
                <c:pt idx="557">
                  <c:v>330</c:v>
                </c:pt>
                <c:pt idx="558">
                  <c:v>260</c:v>
                </c:pt>
              </c:numCache>
            </c:numRef>
          </c:xVal>
          <c:yVal>
            <c:numRef>
              <c:f>'RDM scratch all data - unfed'!$BN$2:$BN$560</c:f>
              <c:numCache>
                <c:formatCode>0.00</c:formatCode>
                <c:ptCount val="559"/>
                <c:pt idx="0">
                  <c:v>0</c:v>
                </c:pt>
                <c:pt idx="1">
                  <c:v>0</c:v>
                </c:pt>
                <c:pt idx="2">
                  <c:v>39.417639057913952</c:v>
                </c:pt>
                <c:pt idx="3">
                  <c:v>0</c:v>
                </c:pt>
                <c:pt idx="4">
                  <c:v>9.5646053597511607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98.963577448335329</c:v>
                </c:pt>
                <c:pt idx="9">
                  <c:v>0</c:v>
                </c:pt>
                <c:pt idx="10">
                  <c:v>6.3885811119077109</c:v>
                </c:pt>
                <c:pt idx="11">
                  <c:v>3.3772670767857713</c:v>
                </c:pt>
                <c:pt idx="12">
                  <c:v>0</c:v>
                </c:pt>
                <c:pt idx="13">
                  <c:v>0</c:v>
                </c:pt>
                <c:pt idx="14">
                  <c:v>28.312126687747828</c:v>
                </c:pt>
                <c:pt idx="15">
                  <c:v>98.083798260697449</c:v>
                </c:pt>
                <c:pt idx="16">
                  <c:v>0.24185421565334231</c:v>
                </c:pt>
                <c:pt idx="17">
                  <c:v>103.02022870355394</c:v>
                </c:pt>
                <c:pt idx="18">
                  <c:v>65.141576964316741</c:v>
                </c:pt>
                <c:pt idx="19">
                  <c:v>36.575084659768024</c:v>
                </c:pt>
                <c:pt idx="20">
                  <c:v>0</c:v>
                </c:pt>
                <c:pt idx="21">
                  <c:v>8.0354015365574565</c:v>
                </c:pt>
                <c:pt idx="22">
                  <c:v>56.928306154931462</c:v>
                </c:pt>
                <c:pt idx="23">
                  <c:v>117.1503497520046</c:v>
                </c:pt>
                <c:pt idx="24">
                  <c:v>14.49003530614141</c:v>
                </c:pt>
                <c:pt idx="25">
                  <c:v>88.916301804619266</c:v>
                </c:pt>
                <c:pt idx="26">
                  <c:v>0</c:v>
                </c:pt>
                <c:pt idx="27">
                  <c:v>8.5567842463897502E-3</c:v>
                </c:pt>
                <c:pt idx="28">
                  <c:v>95.018431350309086</c:v>
                </c:pt>
                <c:pt idx="29">
                  <c:v>36.184660230373353</c:v>
                </c:pt>
                <c:pt idx="30">
                  <c:v>6.4892175917745751</c:v>
                </c:pt>
                <c:pt idx="31">
                  <c:v>5.7235732329236937</c:v>
                </c:pt>
                <c:pt idx="32">
                  <c:v>60.430650331140626</c:v>
                </c:pt>
                <c:pt idx="33">
                  <c:v>0</c:v>
                </c:pt>
                <c:pt idx="34">
                  <c:v>90.171492100190548</c:v>
                </c:pt>
                <c:pt idx="35">
                  <c:v>42.82401912343559</c:v>
                </c:pt>
                <c:pt idx="36">
                  <c:v>88.842877360308819</c:v>
                </c:pt>
                <c:pt idx="37">
                  <c:v>9.2975104214276669</c:v>
                </c:pt>
                <c:pt idx="38">
                  <c:v>79.136615706817764</c:v>
                </c:pt>
                <c:pt idx="39">
                  <c:v>81.615611080101999</c:v>
                </c:pt>
                <c:pt idx="40">
                  <c:v>40.660343886462883</c:v>
                </c:pt>
                <c:pt idx="41">
                  <c:v>2.6843847884410779</c:v>
                </c:pt>
                <c:pt idx="42">
                  <c:v>36.268576505632026</c:v>
                </c:pt>
                <c:pt idx="43">
                  <c:v>11.434011720029865</c:v>
                </c:pt>
                <c:pt idx="44">
                  <c:v>21.860583491842366</c:v>
                </c:pt>
                <c:pt idx="45">
                  <c:v>0</c:v>
                </c:pt>
                <c:pt idx="46">
                  <c:v>32.914362281394801</c:v>
                </c:pt>
                <c:pt idx="47">
                  <c:v>44.322345297688784</c:v>
                </c:pt>
                <c:pt idx="48">
                  <c:v>16.597745011163177</c:v>
                </c:pt>
                <c:pt idx="49">
                  <c:v>0</c:v>
                </c:pt>
                <c:pt idx="50">
                  <c:v>15.279197249837406</c:v>
                </c:pt>
                <c:pt idx="51">
                  <c:v>0.57142175774791193</c:v>
                </c:pt>
                <c:pt idx="52">
                  <c:v>53.76459344291726</c:v>
                </c:pt>
                <c:pt idx="53">
                  <c:v>0</c:v>
                </c:pt>
                <c:pt idx="54">
                  <c:v>0</c:v>
                </c:pt>
                <c:pt idx="55">
                  <c:v>8.4358273620184843</c:v>
                </c:pt>
                <c:pt idx="56">
                  <c:v>25.092314094426388</c:v>
                </c:pt>
                <c:pt idx="57">
                  <c:v>81.697446810752155</c:v>
                </c:pt>
                <c:pt idx="58">
                  <c:v>11.953753880149419</c:v>
                </c:pt>
                <c:pt idx="59">
                  <c:v>3.6063029410217289</c:v>
                </c:pt>
                <c:pt idx="60">
                  <c:v>54.163185303128238</c:v>
                </c:pt>
                <c:pt idx="61">
                  <c:v>0</c:v>
                </c:pt>
                <c:pt idx="62">
                  <c:v>115.64198422921052</c:v>
                </c:pt>
                <c:pt idx="63">
                  <c:v>92.102345527286047</c:v>
                </c:pt>
                <c:pt idx="64">
                  <c:v>9.3705056157779474</c:v>
                </c:pt>
                <c:pt idx="65">
                  <c:v>48.520540672770139</c:v>
                </c:pt>
                <c:pt idx="66">
                  <c:v>68.705726821803864</c:v>
                </c:pt>
                <c:pt idx="67">
                  <c:v>13.365202306425896</c:v>
                </c:pt>
                <c:pt idx="68">
                  <c:v>52.321714401156193</c:v>
                </c:pt>
                <c:pt idx="69">
                  <c:v>71.089529998551299</c:v>
                </c:pt>
                <c:pt idx="70">
                  <c:v>12.14577719966552</c:v>
                </c:pt>
                <c:pt idx="71">
                  <c:v>28.858383143898337</c:v>
                </c:pt>
                <c:pt idx="72">
                  <c:v>27.718934208760466</c:v>
                </c:pt>
                <c:pt idx="73">
                  <c:v>14.9525940514428</c:v>
                </c:pt>
                <c:pt idx="74">
                  <c:v>44.959874277028504</c:v>
                </c:pt>
                <c:pt idx="75">
                  <c:v>33.808333461920263</c:v>
                </c:pt>
                <c:pt idx="76">
                  <c:v>23.357819009897938</c:v>
                </c:pt>
                <c:pt idx="77">
                  <c:v>0</c:v>
                </c:pt>
                <c:pt idx="78">
                  <c:v>7.499357821731313</c:v>
                </c:pt>
                <c:pt idx="79">
                  <c:v>44.487060013503488</c:v>
                </c:pt>
                <c:pt idx="80">
                  <c:v>25.720831900820507</c:v>
                </c:pt>
                <c:pt idx="81">
                  <c:v>49.8444819955537</c:v>
                </c:pt>
                <c:pt idx="82">
                  <c:v>68.148666379646144</c:v>
                </c:pt>
                <c:pt idx="83">
                  <c:v>63.78593655956665</c:v>
                </c:pt>
                <c:pt idx="84">
                  <c:v>26.373496907374914</c:v>
                </c:pt>
                <c:pt idx="85">
                  <c:v>0</c:v>
                </c:pt>
                <c:pt idx="86">
                  <c:v>28.08779590898644</c:v>
                </c:pt>
                <c:pt idx="87">
                  <c:v>7.4054707586826103</c:v>
                </c:pt>
                <c:pt idx="88">
                  <c:v>20.332682812492038</c:v>
                </c:pt>
                <c:pt idx="89">
                  <c:v>62.105180118280558</c:v>
                </c:pt>
                <c:pt idx="90">
                  <c:v>0</c:v>
                </c:pt>
                <c:pt idx="91">
                  <c:v>15.974704007401721</c:v>
                </c:pt>
                <c:pt idx="92">
                  <c:v>5.6545140651975219</c:v>
                </c:pt>
                <c:pt idx="93">
                  <c:v>5.0931341329429172</c:v>
                </c:pt>
                <c:pt idx="94">
                  <c:v>0</c:v>
                </c:pt>
                <c:pt idx="95">
                  <c:v>64.712311576859435</c:v>
                </c:pt>
                <c:pt idx="96">
                  <c:v>4.6195610923608621</c:v>
                </c:pt>
                <c:pt idx="97">
                  <c:v>113.56425271979201</c:v>
                </c:pt>
                <c:pt idx="98">
                  <c:v>17.870611101294898</c:v>
                </c:pt>
                <c:pt idx="99">
                  <c:v>4.0662312467993109</c:v>
                </c:pt>
                <c:pt idx="100">
                  <c:v>92.789969442399425</c:v>
                </c:pt>
                <c:pt idx="101">
                  <c:v>0</c:v>
                </c:pt>
                <c:pt idx="102">
                  <c:v>0</c:v>
                </c:pt>
                <c:pt idx="103">
                  <c:v>37.01150061376854</c:v>
                </c:pt>
                <c:pt idx="104">
                  <c:v>2.2294130662161074</c:v>
                </c:pt>
                <c:pt idx="105">
                  <c:v>12.412500439696284</c:v>
                </c:pt>
                <c:pt idx="106">
                  <c:v>46.610695423641083</c:v>
                </c:pt>
                <c:pt idx="107">
                  <c:v>12.420318225166893</c:v>
                </c:pt>
                <c:pt idx="108">
                  <c:v>28.300958690960197</c:v>
                </c:pt>
                <c:pt idx="109">
                  <c:v>39.898174562190725</c:v>
                </c:pt>
                <c:pt idx="110">
                  <c:v>33.334752213452987</c:v>
                </c:pt>
                <c:pt idx="111">
                  <c:v>53.675483754657257</c:v>
                </c:pt>
                <c:pt idx="112">
                  <c:v>1.1332440785275459</c:v>
                </c:pt>
                <c:pt idx="113">
                  <c:v>7.226636303349558</c:v>
                </c:pt>
                <c:pt idx="114">
                  <c:v>6.4909437416527851</c:v>
                </c:pt>
                <c:pt idx="115">
                  <c:v>56.98639935573263</c:v>
                </c:pt>
                <c:pt idx="116">
                  <c:v>23.049315465918358</c:v>
                </c:pt>
                <c:pt idx="117">
                  <c:v>57.52738615096694</c:v>
                </c:pt>
                <c:pt idx="118">
                  <c:v>71.80564694622241</c:v>
                </c:pt>
                <c:pt idx="119">
                  <c:v>94.490887519690531</c:v>
                </c:pt>
                <c:pt idx="120">
                  <c:v>7.4908008146071614</c:v>
                </c:pt>
                <c:pt idx="121">
                  <c:v>62.388153341333343</c:v>
                </c:pt>
                <c:pt idx="122">
                  <c:v>46.93028536146948</c:v>
                </c:pt>
                <c:pt idx="123">
                  <c:v>69.173789173789174</c:v>
                </c:pt>
                <c:pt idx="124">
                  <c:v>116.69087147248112</c:v>
                </c:pt>
                <c:pt idx="125">
                  <c:v>22.936706090658603</c:v>
                </c:pt>
                <c:pt idx="126">
                  <c:v>2.9311326124075125</c:v>
                </c:pt>
                <c:pt idx="127">
                  <c:v>0</c:v>
                </c:pt>
                <c:pt idx="128">
                  <c:v>3.7137753076617708</c:v>
                </c:pt>
                <c:pt idx="129">
                  <c:v>92.093145443100084</c:v>
                </c:pt>
                <c:pt idx="130">
                  <c:v>9.0611505090923501</c:v>
                </c:pt>
                <c:pt idx="131">
                  <c:v>36.919615007575082</c:v>
                </c:pt>
                <c:pt idx="132">
                  <c:v>105.52188852251237</c:v>
                </c:pt>
                <c:pt idx="133">
                  <c:v>0</c:v>
                </c:pt>
                <c:pt idx="134">
                  <c:v>14.428417680022761</c:v>
                </c:pt>
                <c:pt idx="135">
                  <c:v>8.2796342362034938</c:v>
                </c:pt>
                <c:pt idx="136">
                  <c:v>9.0592808359750165</c:v>
                </c:pt>
                <c:pt idx="137">
                  <c:v>47.207317254100992</c:v>
                </c:pt>
                <c:pt idx="138">
                  <c:v>11.272204548598076</c:v>
                </c:pt>
                <c:pt idx="139">
                  <c:v>0</c:v>
                </c:pt>
                <c:pt idx="140">
                  <c:v>66.722670416697511</c:v>
                </c:pt>
                <c:pt idx="141">
                  <c:v>1.992188559494426</c:v>
                </c:pt>
                <c:pt idx="142">
                  <c:v>0</c:v>
                </c:pt>
                <c:pt idx="143">
                  <c:v>76.758307293463574</c:v>
                </c:pt>
                <c:pt idx="144">
                  <c:v>16.641571460959913</c:v>
                </c:pt>
                <c:pt idx="145">
                  <c:v>53.592360413139261</c:v>
                </c:pt>
                <c:pt idx="146">
                  <c:v>35.092911421006875</c:v>
                </c:pt>
                <c:pt idx="147">
                  <c:v>29.454860718829362</c:v>
                </c:pt>
                <c:pt idx="148">
                  <c:v>73.548612100343348</c:v>
                </c:pt>
                <c:pt idx="149">
                  <c:v>0</c:v>
                </c:pt>
                <c:pt idx="150">
                  <c:v>61.723418870516653</c:v>
                </c:pt>
                <c:pt idx="151">
                  <c:v>99.817477061969484</c:v>
                </c:pt>
                <c:pt idx="152">
                  <c:v>29.671262450321379</c:v>
                </c:pt>
                <c:pt idx="153">
                  <c:v>4.1320531859105367</c:v>
                </c:pt>
                <c:pt idx="154">
                  <c:v>95.636614643507542</c:v>
                </c:pt>
                <c:pt idx="155">
                  <c:v>28.839074157479388</c:v>
                </c:pt>
                <c:pt idx="156">
                  <c:v>11.92389130402891</c:v>
                </c:pt>
                <c:pt idx="157">
                  <c:v>47.059370064108521</c:v>
                </c:pt>
                <c:pt idx="158">
                  <c:v>64.194335341904321</c:v>
                </c:pt>
                <c:pt idx="159">
                  <c:v>80.983874862493636</c:v>
                </c:pt>
                <c:pt idx="160">
                  <c:v>0.70805263581371192</c:v>
                </c:pt>
                <c:pt idx="161">
                  <c:v>0</c:v>
                </c:pt>
                <c:pt idx="162">
                  <c:v>0.51697500779787897</c:v>
                </c:pt>
                <c:pt idx="163">
                  <c:v>12.331858234560201</c:v>
                </c:pt>
                <c:pt idx="164">
                  <c:v>92.94389426076107</c:v>
                </c:pt>
                <c:pt idx="165">
                  <c:v>43.108380770430443</c:v>
                </c:pt>
                <c:pt idx="166">
                  <c:v>42.699897953467755</c:v>
                </c:pt>
                <c:pt idx="167">
                  <c:v>14.747606042460799</c:v>
                </c:pt>
                <c:pt idx="168">
                  <c:v>30.872437479614241</c:v>
                </c:pt>
                <c:pt idx="169">
                  <c:v>4.4980113235286963</c:v>
                </c:pt>
                <c:pt idx="170">
                  <c:v>8.112193483372522</c:v>
                </c:pt>
                <c:pt idx="171">
                  <c:v>8.5973740837709052</c:v>
                </c:pt>
                <c:pt idx="172">
                  <c:v>27.272903905843947</c:v>
                </c:pt>
                <c:pt idx="173">
                  <c:v>71.673127477419527</c:v>
                </c:pt>
                <c:pt idx="174">
                  <c:v>95.895439107229492</c:v>
                </c:pt>
                <c:pt idx="175">
                  <c:v>2.4832605531295489</c:v>
                </c:pt>
                <c:pt idx="176">
                  <c:v>0</c:v>
                </c:pt>
                <c:pt idx="177">
                  <c:v>120.18305715628924</c:v>
                </c:pt>
                <c:pt idx="178">
                  <c:v>17.426052566532093</c:v>
                </c:pt>
                <c:pt idx="179">
                  <c:v>0</c:v>
                </c:pt>
                <c:pt idx="180">
                  <c:v>3.8741834933044639</c:v>
                </c:pt>
                <c:pt idx="181">
                  <c:v>0</c:v>
                </c:pt>
                <c:pt idx="182">
                  <c:v>27.465409231305493</c:v>
                </c:pt>
                <c:pt idx="183">
                  <c:v>93.659892136833236</c:v>
                </c:pt>
                <c:pt idx="184">
                  <c:v>57.541093008748135</c:v>
                </c:pt>
                <c:pt idx="185">
                  <c:v>51.218645272671878</c:v>
                </c:pt>
                <c:pt idx="186">
                  <c:v>56.420858177738445</c:v>
                </c:pt>
                <c:pt idx="187">
                  <c:v>87.991749964939771</c:v>
                </c:pt>
                <c:pt idx="188">
                  <c:v>20.520875875718637</c:v>
                </c:pt>
                <c:pt idx="189">
                  <c:v>37.491149170015689</c:v>
                </c:pt>
                <c:pt idx="190">
                  <c:v>64.440895956896739</c:v>
                </c:pt>
                <c:pt idx="191">
                  <c:v>64.563921928152666</c:v>
                </c:pt>
                <c:pt idx="192">
                  <c:v>34.647880527877632</c:v>
                </c:pt>
                <c:pt idx="193">
                  <c:v>0</c:v>
                </c:pt>
                <c:pt idx="194">
                  <c:v>0.22207808178549812</c:v>
                </c:pt>
                <c:pt idx="195">
                  <c:v>32.244604177768558</c:v>
                </c:pt>
                <c:pt idx="196">
                  <c:v>67.734511312260821</c:v>
                </c:pt>
                <c:pt idx="197">
                  <c:v>11.29394526543085</c:v>
                </c:pt>
                <c:pt idx="198">
                  <c:v>32.064017660044151</c:v>
                </c:pt>
                <c:pt idx="199">
                  <c:v>20.214701601164485</c:v>
                </c:pt>
                <c:pt idx="200">
                  <c:v>73.275687556031116</c:v>
                </c:pt>
                <c:pt idx="201">
                  <c:v>0</c:v>
                </c:pt>
                <c:pt idx="202">
                  <c:v>49.067399401364739</c:v>
                </c:pt>
                <c:pt idx="203">
                  <c:v>15.576727006906104</c:v>
                </c:pt>
                <c:pt idx="204">
                  <c:v>22.409970567300849</c:v>
                </c:pt>
                <c:pt idx="205">
                  <c:v>43.952349806667563</c:v>
                </c:pt>
                <c:pt idx="206">
                  <c:v>0</c:v>
                </c:pt>
                <c:pt idx="207">
                  <c:v>60.523224811564127</c:v>
                </c:pt>
                <c:pt idx="208">
                  <c:v>16.294687844906186</c:v>
                </c:pt>
                <c:pt idx="209">
                  <c:v>38.198342432856066</c:v>
                </c:pt>
                <c:pt idx="210">
                  <c:v>10.166245307592124</c:v>
                </c:pt>
                <c:pt idx="211">
                  <c:v>43.88873601722797</c:v>
                </c:pt>
                <c:pt idx="212">
                  <c:v>27.083084222559151</c:v>
                </c:pt>
                <c:pt idx="213">
                  <c:v>69.951979414282775</c:v>
                </c:pt>
                <c:pt idx="214">
                  <c:v>3.2846750240342075</c:v>
                </c:pt>
                <c:pt idx="215">
                  <c:v>44.428731140053316</c:v>
                </c:pt>
                <c:pt idx="216">
                  <c:v>0</c:v>
                </c:pt>
                <c:pt idx="217">
                  <c:v>0.42713627794879133</c:v>
                </c:pt>
                <c:pt idx="218">
                  <c:v>1.873195408881571</c:v>
                </c:pt>
                <c:pt idx="219">
                  <c:v>29.630645434403611</c:v>
                </c:pt>
                <c:pt idx="220">
                  <c:v>1.0376843255051884</c:v>
                </c:pt>
                <c:pt idx="221">
                  <c:v>0</c:v>
                </c:pt>
                <c:pt idx="222">
                  <c:v>22.972602543811142</c:v>
                </c:pt>
                <c:pt idx="223">
                  <c:v>5.78721801643752</c:v>
                </c:pt>
                <c:pt idx="224">
                  <c:v>2.3810317486773369E-2</c:v>
                </c:pt>
                <c:pt idx="225">
                  <c:v>1.9710180815550995</c:v>
                </c:pt>
                <c:pt idx="226">
                  <c:v>58.061953553862111</c:v>
                </c:pt>
                <c:pt idx="227">
                  <c:v>6.540466744679434</c:v>
                </c:pt>
                <c:pt idx="228">
                  <c:v>14.361246682078946</c:v>
                </c:pt>
                <c:pt idx="229">
                  <c:v>7.947788528317683</c:v>
                </c:pt>
                <c:pt idx="230">
                  <c:v>0</c:v>
                </c:pt>
                <c:pt idx="231">
                  <c:v>14.497674042888844</c:v>
                </c:pt>
                <c:pt idx="232">
                  <c:v>9.7477216631858745</c:v>
                </c:pt>
                <c:pt idx="233">
                  <c:v>0</c:v>
                </c:pt>
                <c:pt idx="234">
                  <c:v>48.13757831782798</c:v>
                </c:pt>
                <c:pt idx="235">
                  <c:v>82.516630395099313</c:v>
                </c:pt>
                <c:pt idx="236">
                  <c:v>46.269836754239982</c:v>
                </c:pt>
                <c:pt idx="237">
                  <c:v>72.498091594005004</c:v>
                </c:pt>
                <c:pt idx="238">
                  <c:v>101.66005171972834</c:v>
                </c:pt>
                <c:pt idx="239">
                  <c:v>32.202283232481896</c:v>
                </c:pt>
                <c:pt idx="240">
                  <c:v>0</c:v>
                </c:pt>
                <c:pt idx="241">
                  <c:v>9.5166716710445112</c:v>
                </c:pt>
                <c:pt idx="242">
                  <c:v>42.103820488099963</c:v>
                </c:pt>
                <c:pt idx="243">
                  <c:v>59.757509593754129</c:v>
                </c:pt>
                <c:pt idx="244">
                  <c:v>0</c:v>
                </c:pt>
                <c:pt idx="245">
                  <c:v>19.84680750619615</c:v>
                </c:pt>
                <c:pt idx="246">
                  <c:v>68.805115678081989</c:v>
                </c:pt>
                <c:pt idx="247">
                  <c:v>67.213068369377609</c:v>
                </c:pt>
                <c:pt idx="248">
                  <c:v>0</c:v>
                </c:pt>
                <c:pt idx="249">
                  <c:v>22.173231017085683</c:v>
                </c:pt>
                <c:pt idx="250">
                  <c:v>5.2613727900962397</c:v>
                </c:pt>
                <c:pt idx="251">
                  <c:v>18.846775295242672</c:v>
                </c:pt>
                <c:pt idx="252">
                  <c:v>3.2433119938949422</c:v>
                </c:pt>
                <c:pt idx="253">
                  <c:v>0</c:v>
                </c:pt>
                <c:pt idx="254">
                  <c:v>72.782242885107664</c:v>
                </c:pt>
                <c:pt idx="255">
                  <c:v>101.47850474326157</c:v>
                </c:pt>
                <c:pt idx="256">
                  <c:v>0.86454416547325952</c:v>
                </c:pt>
                <c:pt idx="257">
                  <c:v>0.66348738280505959</c:v>
                </c:pt>
                <c:pt idx="258">
                  <c:v>37.294409634250094</c:v>
                </c:pt>
                <c:pt idx="259">
                  <c:v>11.32252027448534</c:v>
                </c:pt>
                <c:pt idx="260">
                  <c:v>82.607563825346276</c:v>
                </c:pt>
                <c:pt idx="261">
                  <c:v>23.637479618419327</c:v>
                </c:pt>
                <c:pt idx="262">
                  <c:v>32.197274959236836</c:v>
                </c:pt>
                <c:pt idx="263">
                  <c:v>9.4914361309809525</c:v>
                </c:pt>
                <c:pt idx="264">
                  <c:v>5.5872262551659908</c:v>
                </c:pt>
                <c:pt idx="265">
                  <c:v>9.7335238794694323</c:v>
                </c:pt>
                <c:pt idx="266">
                  <c:v>36.895355469736216</c:v>
                </c:pt>
                <c:pt idx="267">
                  <c:v>73.495551455993279</c:v>
                </c:pt>
                <c:pt idx="268">
                  <c:v>96.129182915722851</c:v>
                </c:pt>
                <c:pt idx="269">
                  <c:v>4.4732970599911264</c:v>
                </c:pt>
                <c:pt idx="270">
                  <c:v>0</c:v>
                </c:pt>
                <c:pt idx="271">
                  <c:v>13.08340797969619</c:v>
                </c:pt>
                <c:pt idx="272">
                  <c:v>56.637577912141232</c:v>
                </c:pt>
                <c:pt idx="273">
                  <c:v>8.6995852344392972</c:v>
                </c:pt>
                <c:pt idx="274">
                  <c:v>39.082503390454534</c:v>
                </c:pt>
                <c:pt idx="275">
                  <c:v>7.6913218345271774</c:v>
                </c:pt>
                <c:pt idx="276">
                  <c:v>84.089097882771838</c:v>
                </c:pt>
                <c:pt idx="277">
                  <c:v>0.46476024476518479</c:v>
                </c:pt>
                <c:pt idx="278">
                  <c:v>33.098241756963468</c:v>
                </c:pt>
                <c:pt idx="279">
                  <c:v>28.650752682171408</c:v>
                </c:pt>
                <c:pt idx="280">
                  <c:v>7.0307993467156242</c:v>
                </c:pt>
                <c:pt idx="281">
                  <c:v>23.442978040974445</c:v>
                </c:pt>
                <c:pt idx="282">
                  <c:v>0</c:v>
                </c:pt>
                <c:pt idx="283">
                  <c:v>23.944147361409222</c:v>
                </c:pt>
                <c:pt idx="284">
                  <c:v>0</c:v>
                </c:pt>
                <c:pt idx="285">
                  <c:v>105.99090112603189</c:v>
                </c:pt>
                <c:pt idx="286">
                  <c:v>81.956664235530894</c:v>
                </c:pt>
                <c:pt idx="287">
                  <c:v>66.55949666257375</c:v>
                </c:pt>
                <c:pt idx="288">
                  <c:v>49.041240063886555</c:v>
                </c:pt>
                <c:pt idx="289">
                  <c:v>11.292908075838815</c:v>
                </c:pt>
                <c:pt idx="290">
                  <c:v>9.6664087115140127</c:v>
                </c:pt>
                <c:pt idx="291">
                  <c:v>22.415381497245406</c:v>
                </c:pt>
                <c:pt idx="292">
                  <c:v>40.180884498046673</c:v>
                </c:pt>
                <c:pt idx="293">
                  <c:v>71.115179553854674</c:v>
                </c:pt>
                <c:pt idx="294">
                  <c:v>3.2308027923211169</c:v>
                </c:pt>
                <c:pt idx="295">
                  <c:v>7.9399299289646841</c:v>
                </c:pt>
                <c:pt idx="296">
                  <c:v>0</c:v>
                </c:pt>
                <c:pt idx="297">
                  <c:v>0</c:v>
                </c:pt>
                <c:pt idx="298">
                  <c:v>12.543283760185595</c:v>
                </c:pt>
                <c:pt idx="299">
                  <c:v>11.565627244502474</c:v>
                </c:pt>
                <c:pt idx="300">
                  <c:v>5.9690470074492676</c:v>
                </c:pt>
                <c:pt idx="301">
                  <c:v>5.5449346124310877</c:v>
                </c:pt>
                <c:pt idx="302">
                  <c:v>38.211210747948329</c:v>
                </c:pt>
                <c:pt idx="303">
                  <c:v>0</c:v>
                </c:pt>
                <c:pt idx="304">
                  <c:v>7.9202255728580191</c:v>
                </c:pt>
                <c:pt idx="305">
                  <c:v>31.893521188651778</c:v>
                </c:pt>
                <c:pt idx="306">
                  <c:v>0</c:v>
                </c:pt>
                <c:pt idx="307">
                  <c:v>60.939104814930886</c:v>
                </c:pt>
                <c:pt idx="308">
                  <c:v>28.652180665436404</c:v>
                </c:pt>
                <c:pt idx="309">
                  <c:v>30.155213681460229</c:v>
                </c:pt>
                <c:pt idx="310">
                  <c:v>18.831450169313737</c:v>
                </c:pt>
                <c:pt idx="311">
                  <c:v>0</c:v>
                </c:pt>
                <c:pt idx="312">
                  <c:v>11.904463447320198</c:v>
                </c:pt>
                <c:pt idx="313">
                  <c:v>9.1591495872246842</c:v>
                </c:pt>
                <c:pt idx="314">
                  <c:v>2.0440180125324328</c:v>
                </c:pt>
                <c:pt idx="315">
                  <c:v>115.74415297020479</c:v>
                </c:pt>
                <c:pt idx="316">
                  <c:v>18.818870445178558</c:v>
                </c:pt>
                <c:pt idx="317">
                  <c:v>5.963059128997994</c:v>
                </c:pt>
                <c:pt idx="318">
                  <c:v>72.362209370942992</c:v>
                </c:pt>
                <c:pt idx="319">
                  <c:v>4.7030522339668162</c:v>
                </c:pt>
                <c:pt idx="320">
                  <c:v>95.903195908294677</c:v>
                </c:pt>
                <c:pt idx="321">
                  <c:v>36.933990469115223</c:v>
                </c:pt>
                <c:pt idx="322">
                  <c:v>0</c:v>
                </c:pt>
                <c:pt idx="323">
                  <c:v>42.635494299197802</c:v>
                </c:pt>
                <c:pt idx="324">
                  <c:v>0</c:v>
                </c:pt>
                <c:pt idx="325">
                  <c:v>33.106880996480413</c:v>
                </c:pt>
                <c:pt idx="326">
                  <c:v>15.717147616260748</c:v>
                </c:pt>
                <c:pt idx="327">
                  <c:v>21.897987664880926</c:v>
                </c:pt>
                <c:pt idx="328">
                  <c:v>45.105933965168887</c:v>
                </c:pt>
                <c:pt idx="329">
                  <c:v>5.0992120898123421</c:v>
                </c:pt>
                <c:pt idx="330">
                  <c:v>18.58630058373609</c:v>
                </c:pt>
                <c:pt idx="331">
                  <c:v>0</c:v>
                </c:pt>
                <c:pt idx="332">
                  <c:v>0.57272421901242865</c:v>
                </c:pt>
                <c:pt idx="333">
                  <c:v>25.273373183477698</c:v>
                </c:pt>
                <c:pt idx="334">
                  <c:v>10.465934841976821</c:v>
                </c:pt>
                <c:pt idx="335">
                  <c:v>0</c:v>
                </c:pt>
                <c:pt idx="336">
                  <c:v>8.2250560362918712</c:v>
                </c:pt>
                <c:pt idx="337">
                  <c:v>0</c:v>
                </c:pt>
                <c:pt idx="338">
                  <c:v>43.568049490538577</c:v>
                </c:pt>
                <c:pt idx="339">
                  <c:v>67.992686477083112</c:v>
                </c:pt>
                <c:pt idx="340">
                  <c:v>0</c:v>
                </c:pt>
                <c:pt idx="341">
                  <c:v>32.719647111969316</c:v>
                </c:pt>
                <c:pt idx="342">
                  <c:v>5.6998857365563298</c:v>
                </c:pt>
                <c:pt idx="343">
                  <c:v>27.242530802412819</c:v>
                </c:pt>
                <c:pt idx="344">
                  <c:v>11.656913530046143</c:v>
                </c:pt>
                <c:pt idx="345">
                  <c:v>7.1406181015452539</c:v>
                </c:pt>
                <c:pt idx="346">
                  <c:v>5.8385390578282257</c:v>
                </c:pt>
                <c:pt idx="347">
                  <c:v>4.9340567244497375</c:v>
                </c:pt>
                <c:pt idx="348">
                  <c:v>20.710599444223899</c:v>
                </c:pt>
                <c:pt idx="349">
                  <c:v>8.2198299983696064</c:v>
                </c:pt>
                <c:pt idx="350">
                  <c:v>1.9133416678405408</c:v>
                </c:pt>
                <c:pt idx="351">
                  <c:v>28.90851693377185</c:v>
                </c:pt>
                <c:pt idx="352">
                  <c:v>11.236025431681474</c:v>
                </c:pt>
                <c:pt idx="353">
                  <c:v>0</c:v>
                </c:pt>
                <c:pt idx="354">
                  <c:v>30.870905976457376</c:v>
                </c:pt>
                <c:pt idx="355">
                  <c:v>24.00903161063723</c:v>
                </c:pt>
                <c:pt idx="356">
                  <c:v>0.69904035249854357</c:v>
                </c:pt>
                <c:pt idx="357">
                  <c:v>4.7733020626405649</c:v>
                </c:pt>
                <c:pt idx="358">
                  <c:v>3.1718458751564267</c:v>
                </c:pt>
                <c:pt idx="359">
                  <c:v>0</c:v>
                </c:pt>
                <c:pt idx="360">
                  <c:v>7.3438570163460986</c:v>
                </c:pt>
                <c:pt idx="361">
                  <c:v>0</c:v>
                </c:pt>
                <c:pt idx="362">
                  <c:v>38.664630202360051</c:v>
                </c:pt>
                <c:pt idx="363">
                  <c:v>17.737244654344675</c:v>
                </c:pt>
                <c:pt idx="364">
                  <c:v>33.20643822653598</c:v>
                </c:pt>
                <c:pt idx="365">
                  <c:v>0</c:v>
                </c:pt>
                <c:pt idx="366">
                  <c:v>43.713564816217364</c:v>
                </c:pt>
                <c:pt idx="367">
                  <c:v>47.003151174469885</c:v>
                </c:pt>
                <c:pt idx="368">
                  <c:v>0</c:v>
                </c:pt>
                <c:pt idx="369">
                  <c:v>0.3962994864216412</c:v>
                </c:pt>
                <c:pt idx="370">
                  <c:v>5.4970459799640379</c:v>
                </c:pt>
                <c:pt idx="371">
                  <c:v>26.461597739532493</c:v>
                </c:pt>
                <c:pt idx="372">
                  <c:v>93.524916516825073</c:v>
                </c:pt>
                <c:pt idx="373">
                  <c:v>47.746237313362613</c:v>
                </c:pt>
                <c:pt idx="374">
                  <c:v>0</c:v>
                </c:pt>
                <c:pt idx="375">
                  <c:v>4.3714985621471936</c:v>
                </c:pt>
                <c:pt idx="376">
                  <c:v>0</c:v>
                </c:pt>
                <c:pt idx="377">
                  <c:v>20.268932764684894</c:v>
                </c:pt>
                <c:pt idx="378">
                  <c:v>2.5570064397736734</c:v>
                </c:pt>
                <c:pt idx="379">
                  <c:v>0</c:v>
                </c:pt>
                <c:pt idx="380">
                  <c:v>0</c:v>
                </c:pt>
                <c:pt idx="381">
                  <c:v>72.557182434772329</c:v>
                </c:pt>
                <c:pt idx="382">
                  <c:v>0</c:v>
                </c:pt>
                <c:pt idx="383">
                  <c:v>1.0041985342992488</c:v>
                </c:pt>
                <c:pt idx="384">
                  <c:v>97.111509368873627</c:v>
                </c:pt>
                <c:pt idx="385">
                  <c:v>108.53581875633857</c:v>
                </c:pt>
                <c:pt idx="386">
                  <c:v>11.979393533255152</c:v>
                </c:pt>
                <c:pt idx="387">
                  <c:v>21.111584478290197</c:v>
                </c:pt>
                <c:pt idx="388">
                  <c:v>58.387953275944128</c:v>
                </c:pt>
                <c:pt idx="389">
                  <c:v>0</c:v>
                </c:pt>
                <c:pt idx="390">
                  <c:v>0</c:v>
                </c:pt>
                <c:pt idx="391">
                  <c:v>51.290100091823554</c:v>
                </c:pt>
                <c:pt idx="392">
                  <c:v>0</c:v>
                </c:pt>
                <c:pt idx="393">
                  <c:v>98.143483340652779</c:v>
                </c:pt>
                <c:pt idx="394">
                  <c:v>76.764506417890701</c:v>
                </c:pt>
                <c:pt idx="395">
                  <c:v>50.951989830032772</c:v>
                </c:pt>
                <c:pt idx="396">
                  <c:v>27.653670299514843</c:v>
                </c:pt>
                <c:pt idx="397">
                  <c:v>55.173936509494141</c:v>
                </c:pt>
                <c:pt idx="398">
                  <c:v>3.1866699890931818</c:v>
                </c:pt>
                <c:pt idx="399">
                  <c:v>50.153979013230789</c:v>
                </c:pt>
                <c:pt idx="400">
                  <c:v>94.4025406907503</c:v>
                </c:pt>
                <c:pt idx="401">
                  <c:v>3.9778645701653077</c:v>
                </c:pt>
                <c:pt idx="402">
                  <c:v>23.577955684942584</c:v>
                </c:pt>
                <c:pt idx="403">
                  <c:v>0</c:v>
                </c:pt>
                <c:pt idx="404">
                  <c:v>3.6972410880455233</c:v>
                </c:pt>
                <c:pt idx="405">
                  <c:v>9.6546101752375115</c:v>
                </c:pt>
                <c:pt idx="406">
                  <c:v>28.079974816166086</c:v>
                </c:pt>
                <c:pt idx="407">
                  <c:v>3.9917142537229875</c:v>
                </c:pt>
                <c:pt idx="408">
                  <c:v>0</c:v>
                </c:pt>
                <c:pt idx="409">
                  <c:v>38.403598828065746</c:v>
                </c:pt>
                <c:pt idx="410">
                  <c:v>0</c:v>
                </c:pt>
                <c:pt idx="411">
                  <c:v>0</c:v>
                </c:pt>
                <c:pt idx="412">
                  <c:v>3.1222707423580789</c:v>
                </c:pt>
                <c:pt idx="413">
                  <c:v>33.734986650475989</c:v>
                </c:pt>
                <c:pt idx="414">
                  <c:v>0</c:v>
                </c:pt>
                <c:pt idx="415">
                  <c:v>47.056845847663951</c:v>
                </c:pt>
                <c:pt idx="416">
                  <c:v>9.7025711389555873</c:v>
                </c:pt>
                <c:pt idx="417">
                  <c:v>23.113298368029081</c:v>
                </c:pt>
                <c:pt idx="418">
                  <c:v>31.58930400560677</c:v>
                </c:pt>
                <c:pt idx="419">
                  <c:v>0</c:v>
                </c:pt>
                <c:pt idx="420">
                  <c:v>0</c:v>
                </c:pt>
                <c:pt idx="421">
                  <c:v>20.271763567220709</c:v>
                </c:pt>
                <c:pt idx="422">
                  <c:v>18.262510403958636</c:v>
                </c:pt>
                <c:pt idx="423">
                  <c:v>65.885037603105289</c:v>
                </c:pt>
                <c:pt idx="424">
                  <c:v>1.5798475778193182</c:v>
                </c:pt>
                <c:pt idx="425">
                  <c:v>0</c:v>
                </c:pt>
                <c:pt idx="426">
                  <c:v>15.471045483875809</c:v>
                </c:pt>
                <c:pt idx="427">
                  <c:v>78.758150385834782</c:v>
                </c:pt>
                <c:pt idx="428">
                  <c:v>0</c:v>
                </c:pt>
                <c:pt idx="429">
                  <c:v>2.8447297988597358</c:v>
                </c:pt>
                <c:pt idx="430">
                  <c:v>51.409423743340795</c:v>
                </c:pt>
                <c:pt idx="431">
                  <c:v>28.719509505535708</c:v>
                </c:pt>
                <c:pt idx="432">
                  <c:v>2.6581870402391488</c:v>
                </c:pt>
                <c:pt idx="433">
                  <c:v>16.97246382041936</c:v>
                </c:pt>
                <c:pt idx="434">
                  <c:v>0</c:v>
                </c:pt>
                <c:pt idx="435">
                  <c:v>3.1182977167408534</c:v>
                </c:pt>
                <c:pt idx="436">
                  <c:v>46.631516870498039</c:v>
                </c:pt>
                <c:pt idx="437">
                  <c:v>3.0302136197332703</c:v>
                </c:pt>
                <c:pt idx="438">
                  <c:v>77.43790938864629</c:v>
                </c:pt>
                <c:pt idx="439">
                  <c:v>0</c:v>
                </c:pt>
                <c:pt idx="440">
                  <c:v>0</c:v>
                </c:pt>
                <c:pt idx="441">
                  <c:v>3.37655357742694</c:v>
                </c:pt>
                <c:pt idx="442">
                  <c:v>0</c:v>
                </c:pt>
                <c:pt idx="443">
                  <c:v>6.2184246506711833</c:v>
                </c:pt>
                <c:pt idx="444">
                  <c:v>0</c:v>
                </c:pt>
                <c:pt idx="445">
                  <c:v>21.576109352389288</c:v>
                </c:pt>
                <c:pt idx="446">
                  <c:v>23.831202636904962</c:v>
                </c:pt>
                <c:pt idx="447">
                  <c:v>0</c:v>
                </c:pt>
                <c:pt idx="448">
                  <c:v>0</c:v>
                </c:pt>
                <c:pt idx="449">
                  <c:v>2.0772797991717336</c:v>
                </c:pt>
                <c:pt idx="450">
                  <c:v>8.8521948415192462</c:v>
                </c:pt>
                <c:pt idx="451">
                  <c:v>0.77936695955542201</c:v>
                </c:pt>
                <c:pt idx="452">
                  <c:v>0</c:v>
                </c:pt>
                <c:pt idx="453">
                  <c:v>25.334011673096761</c:v>
                </c:pt>
                <c:pt idx="454">
                  <c:v>25.044273271464363</c:v>
                </c:pt>
                <c:pt idx="455">
                  <c:v>1.4777545724954118</c:v>
                </c:pt>
                <c:pt idx="456">
                  <c:v>0</c:v>
                </c:pt>
                <c:pt idx="457">
                  <c:v>2.6278754556733031</c:v>
                </c:pt>
                <c:pt idx="458">
                  <c:v>7.3707652266713133</c:v>
                </c:pt>
                <c:pt idx="459">
                  <c:v>17.94371483195377</c:v>
                </c:pt>
                <c:pt idx="460">
                  <c:v>0</c:v>
                </c:pt>
                <c:pt idx="461">
                  <c:v>26.555441284951996</c:v>
                </c:pt>
                <c:pt idx="462">
                  <c:v>0</c:v>
                </c:pt>
                <c:pt idx="463">
                  <c:v>6.0079570658851438</c:v>
                </c:pt>
                <c:pt idx="464">
                  <c:v>0</c:v>
                </c:pt>
                <c:pt idx="465">
                  <c:v>0</c:v>
                </c:pt>
                <c:pt idx="466">
                  <c:v>45.18446378268564</c:v>
                </c:pt>
                <c:pt idx="467">
                  <c:v>0.78180025355683891</c:v>
                </c:pt>
                <c:pt idx="468">
                  <c:v>0</c:v>
                </c:pt>
                <c:pt idx="469">
                  <c:v>0</c:v>
                </c:pt>
                <c:pt idx="470">
                  <c:v>0.53859221889917386</c:v>
                </c:pt>
                <c:pt idx="471">
                  <c:v>0</c:v>
                </c:pt>
                <c:pt idx="472">
                  <c:v>38.654067719022123</c:v>
                </c:pt>
                <c:pt idx="473">
                  <c:v>4.9943488312355511</c:v>
                </c:pt>
                <c:pt idx="474">
                  <c:v>33.681682844080321</c:v>
                </c:pt>
                <c:pt idx="475">
                  <c:v>8.6772538056564503</c:v>
                </c:pt>
                <c:pt idx="476">
                  <c:v>3.3498449169489448</c:v>
                </c:pt>
                <c:pt idx="477">
                  <c:v>0</c:v>
                </c:pt>
                <c:pt idx="478">
                  <c:v>1.0790967859051808</c:v>
                </c:pt>
                <c:pt idx="479">
                  <c:v>4.7567511723366351</c:v>
                </c:pt>
                <c:pt idx="480">
                  <c:v>10.350402683549659</c:v>
                </c:pt>
                <c:pt idx="481">
                  <c:v>19.909522726730241</c:v>
                </c:pt>
                <c:pt idx="482">
                  <c:v>0.4549547682650682</c:v>
                </c:pt>
                <c:pt idx="483">
                  <c:v>0</c:v>
                </c:pt>
                <c:pt idx="484">
                  <c:v>0.32485280302812347</c:v>
                </c:pt>
                <c:pt idx="485">
                  <c:v>2.6756082345601997</c:v>
                </c:pt>
                <c:pt idx="486">
                  <c:v>0.39798244578754804</c:v>
                </c:pt>
                <c:pt idx="487">
                  <c:v>0</c:v>
                </c:pt>
                <c:pt idx="488">
                  <c:v>31.583201709560534</c:v>
                </c:pt>
                <c:pt idx="489">
                  <c:v>22.772362424366985</c:v>
                </c:pt>
                <c:pt idx="490">
                  <c:v>43.513824941767595</c:v>
                </c:pt>
                <c:pt idx="491">
                  <c:v>8.3014317880810982</c:v>
                </c:pt>
                <c:pt idx="492">
                  <c:v>33.076635587552616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6.9772146063861866</c:v>
                </c:pt>
                <c:pt idx="497">
                  <c:v>0.1394332735820506</c:v>
                </c:pt>
                <c:pt idx="498">
                  <c:v>0</c:v>
                </c:pt>
                <c:pt idx="499">
                  <c:v>2.1165434954751818</c:v>
                </c:pt>
                <c:pt idx="500">
                  <c:v>0</c:v>
                </c:pt>
                <c:pt idx="501">
                  <c:v>49.859307833486682</c:v>
                </c:pt>
                <c:pt idx="502">
                  <c:v>31.89239844918762</c:v>
                </c:pt>
                <c:pt idx="503">
                  <c:v>7.9939744761517879</c:v>
                </c:pt>
                <c:pt idx="504">
                  <c:v>0</c:v>
                </c:pt>
                <c:pt idx="505">
                  <c:v>5.3791515425950864</c:v>
                </c:pt>
                <c:pt idx="506">
                  <c:v>0.10176382603082541</c:v>
                </c:pt>
                <c:pt idx="507">
                  <c:v>2.740210781741236</c:v>
                </c:pt>
                <c:pt idx="508">
                  <c:v>8.1233780927574468</c:v>
                </c:pt>
                <c:pt idx="509">
                  <c:v>0</c:v>
                </c:pt>
                <c:pt idx="510">
                  <c:v>0</c:v>
                </c:pt>
                <c:pt idx="511">
                  <c:v>3.7123866262500025</c:v>
                </c:pt>
                <c:pt idx="512">
                  <c:v>16.081644133407067</c:v>
                </c:pt>
                <c:pt idx="513">
                  <c:v>9.7220534737955528</c:v>
                </c:pt>
                <c:pt idx="514">
                  <c:v>27.570475298803832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4.4203652457422988</c:v>
                </c:pt>
                <c:pt idx="519">
                  <c:v>1.9957531163801314</c:v>
                </c:pt>
                <c:pt idx="520">
                  <c:v>0</c:v>
                </c:pt>
                <c:pt idx="521">
                  <c:v>28.653650109609213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0.40265260615070148</c:v>
                </c:pt>
                <c:pt idx="526">
                  <c:v>6.6279898502376089E-2</c:v>
                </c:pt>
                <c:pt idx="527">
                  <c:v>0</c:v>
                </c:pt>
                <c:pt idx="528">
                  <c:v>0</c:v>
                </c:pt>
                <c:pt idx="529">
                  <c:v>9.2195348752404485</c:v>
                </c:pt>
                <c:pt idx="530">
                  <c:v>22.990021947190986</c:v>
                </c:pt>
                <c:pt idx="531">
                  <c:v>0</c:v>
                </c:pt>
                <c:pt idx="532">
                  <c:v>0</c:v>
                </c:pt>
                <c:pt idx="533">
                  <c:v>0.75775041362662399</c:v>
                </c:pt>
                <c:pt idx="534">
                  <c:v>4.7700935423084303</c:v>
                </c:pt>
                <c:pt idx="535">
                  <c:v>0</c:v>
                </c:pt>
                <c:pt idx="536">
                  <c:v>0</c:v>
                </c:pt>
                <c:pt idx="537">
                  <c:v>21.469992933744379</c:v>
                </c:pt>
                <c:pt idx="538">
                  <c:v>0.2295746417901483</c:v>
                </c:pt>
                <c:pt idx="539">
                  <c:v>6.6787553307007235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4.9267993528071123</c:v>
                </c:pt>
                <c:pt idx="545">
                  <c:v>0.43298235156001236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33.532302787786215</c:v>
                </c:pt>
                <c:pt idx="550">
                  <c:v>0</c:v>
                </c:pt>
                <c:pt idx="551">
                  <c:v>0.7550190115601576</c:v>
                </c:pt>
                <c:pt idx="552">
                  <c:v>12.652697692746909</c:v>
                </c:pt>
                <c:pt idx="553">
                  <c:v>0</c:v>
                </c:pt>
                <c:pt idx="554">
                  <c:v>6.544945356258447</c:v>
                </c:pt>
                <c:pt idx="555">
                  <c:v>0</c:v>
                </c:pt>
                <c:pt idx="556">
                  <c:v>0</c:v>
                </c:pt>
                <c:pt idx="557">
                  <c:v>1.001045897334107</c:v>
                </c:pt>
                <c:pt idx="558">
                  <c:v>17.397136345447901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8B-4604-94B8-595C485CC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5104"/>
        <c:axId val="582445496"/>
      </c:scatterChart>
      <c:valAx>
        <c:axId val="58244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median zooplankton</a:t>
                </a:r>
                <a:r>
                  <a:rPr lang="en-US" baseline="0"/>
                  <a:t> post stock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2445496"/>
        <c:crosses val="autoZero"/>
        <c:crossBetween val="midCat"/>
      </c:valAx>
      <c:valAx>
        <c:axId val="58244549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all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2445104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RDM all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638645748327702"/>
                  <c:y val="-0.11650809273840768"/>
                </c:manualLayout>
              </c:layout>
              <c:numFmt formatCode="General" sourceLinked="0"/>
            </c:trendlineLbl>
          </c:trendline>
          <c:xVal>
            <c:numRef>
              <c:f>'RDM scratch all data - unfed'!$BG$2:$BG$560</c:f>
              <c:numCache>
                <c:formatCode>#,##0</c:formatCode>
                <c:ptCount val="559"/>
                <c:pt idx="0">
                  <c:v>51.666666666666664</c:v>
                </c:pt>
                <c:pt idx="1">
                  <c:v>395.625</c:v>
                </c:pt>
                <c:pt idx="2">
                  <c:v>1450</c:v>
                </c:pt>
                <c:pt idx="3">
                  <c:v>1910</c:v>
                </c:pt>
                <c:pt idx="4">
                  <c:v>116.07142857142857</c:v>
                </c:pt>
                <c:pt idx="5">
                  <c:v>17.777777777777779</c:v>
                </c:pt>
                <c:pt idx="6">
                  <c:v>102.5</c:v>
                </c:pt>
                <c:pt idx="7">
                  <c:v>656.15384615384619</c:v>
                </c:pt>
                <c:pt idx="8">
                  <c:v>187.8125</c:v>
                </c:pt>
                <c:pt idx="9">
                  <c:v>1966.0714285714287</c:v>
                </c:pt>
                <c:pt idx="10">
                  <c:v>92.941176470588232</c:v>
                </c:pt>
                <c:pt idx="11">
                  <c:v>35.769230769230766</c:v>
                </c:pt>
                <c:pt idx="12">
                  <c:v>1047.7272727272727</c:v>
                </c:pt>
                <c:pt idx="13">
                  <c:v>735.625</c:v>
                </c:pt>
                <c:pt idx="14">
                  <c:v>948.33333333333337</c:v>
                </c:pt>
                <c:pt idx="15">
                  <c:v>3633</c:v>
                </c:pt>
                <c:pt idx="16">
                  <c:v>4684.818181818182</c:v>
                </c:pt>
                <c:pt idx="17">
                  <c:v>2717.5</c:v>
                </c:pt>
                <c:pt idx="18">
                  <c:v>2929.5</c:v>
                </c:pt>
                <c:pt idx="19">
                  <c:v>126.36363636363636</c:v>
                </c:pt>
                <c:pt idx="20">
                  <c:v>18.846153846153847</c:v>
                </c:pt>
                <c:pt idx="21">
                  <c:v>282.77777777777777</c:v>
                </c:pt>
                <c:pt idx="22">
                  <c:v>276.36363636363637</c:v>
                </c:pt>
                <c:pt idx="23">
                  <c:v>4571.5</c:v>
                </c:pt>
                <c:pt idx="24">
                  <c:v>89.375</c:v>
                </c:pt>
                <c:pt idx="25">
                  <c:v>2325.909090909091</c:v>
                </c:pt>
                <c:pt idx="26">
                  <c:v>205.45454545454547</c:v>
                </c:pt>
                <c:pt idx="27">
                  <c:v>84.666666666666671</c:v>
                </c:pt>
                <c:pt idx="28">
                  <c:v>840.66666666666663</c:v>
                </c:pt>
                <c:pt idx="29">
                  <c:v>100.76923076923077</c:v>
                </c:pt>
                <c:pt idx="30">
                  <c:v>313.33333333333331</c:v>
                </c:pt>
                <c:pt idx="31">
                  <c:v>633.18181818181813</c:v>
                </c:pt>
                <c:pt idx="32">
                  <c:v>2169.2307692307691</c:v>
                </c:pt>
                <c:pt idx="33">
                  <c:v>180.55555555555554</c:v>
                </c:pt>
                <c:pt idx="34">
                  <c:v>258.75</c:v>
                </c:pt>
                <c:pt idx="35">
                  <c:v>503.57142857142856</c:v>
                </c:pt>
                <c:pt idx="36">
                  <c:v>1890.8333333333333</c:v>
                </c:pt>
                <c:pt idx="37">
                  <c:v>1110.5555555555557</c:v>
                </c:pt>
                <c:pt idx="38">
                  <c:v>1822.6666666666667</c:v>
                </c:pt>
                <c:pt idx="39">
                  <c:v>1962.3076923076924</c:v>
                </c:pt>
                <c:pt idx="40">
                  <c:v>1681.1538461538462</c:v>
                </c:pt>
                <c:pt idx="41">
                  <c:v>262.27777777777777</c:v>
                </c:pt>
                <c:pt idx="42">
                  <c:v>86.17647058823529</c:v>
                </c:pt>
                <c:pt idx="43">
                  <c:v>342</c:v>
                </c:pt>
                <c:pt idx="44">
                  <c:v>102.69230769230769</c:v>
                </c:pt>
                <c:pt idx="45">
                  <c:v>1975.4545454545455</c:v>
                </c:pt>
                <c:pt idx="46">
                  <c:v>1207.8571428571429</c:v>
                </c:pt>
                <c:pt idx="47">
                  <c:v>424.23076923076923</c:v>
                </c:pt>
                <c:pt idx="48">
                  <c:v>290</c:v>
                </c:pt>
                <c:pt idx="49">
                  <c:v>354.375</c:v>
                </c:pt>
                <c:pt idx="50">
                  <c:v>136.78571428571428</c:v>
                </c:pt>
                <c:pt idx="51">
                  <c:v>79</c:v>
                </c:pt>
                <c:pt idx="52">
                  <c:v>6743.333333333333</c:v>
                </c:pt>
                <c:pt idx="53">
                  <c:v>76.5</c:v>
                </c:pt>
                <c:pt idx="54">
                  <c:v>982.22222222222217</c:v>
                </c:pt>
                <c:pt idx="55">
                  <c:v>215</c:v>
                </c:pt>
                <c:pt idx="56">
                  <c:v>47.272727272727273</c:v>
                </c:pt>
                <c:pt idx="57">
                  <c:v>4588.9285714285716</c:v>
                </c:pt>
                <c:pt idx="58">
                  <c:v>217.14285714285714</c:v>
                </c:pt>
                <c:pt idx="59">
                  <c:v>165.9375</c:v>
                </c:pt>
                <c:pt idx="60">
                  <c:v>374.66666666666669</c:v>
                </c:pt>
                <c:pt idx="61">
                  <c:v>108.125</c:v>
                </c:pt>
                <c:pt idx="62">
                  <c:v>2850.3125</c:v>
                </c:pt>
                <c:pt idx="63">
                  <c:v>1089.6428571428571</c:v>
                </c:pt>
                <c:pt idx="64">
                  <c:v>341.33333333333331</c:v>
                </c:pt>
                <c:pt idx="65">
                  <c:v>211.31578947368422</c:v>
                </c:pt>
                <c:pt idx="66">
                  <c:v>703.92857142857144</c:v>
                </c:pt>
                <c:pt idx="67">
                  <c:v>331.75</c:v>
                </c:pt>
                <c:pt idx="68">
                  <c:v>233.18181818181819</c:v>
                </c:pt>
                <c:pt idx="69">
                  <c:v>1662.5</c:v>
                </c:pt>
                <c:pt idx="70">
                  <c:v>2588.3333333333335</c:v>
                </c:pt>
                <c:pt idx="71">
                  <c:v>164.6875</c:v>
                </c:pt>
                <c:pt idx="72">
                  <c:v>117.85714285714286</c:v>
                </c:pt>
                <c:pt idx="73">
                  <c:v>666.36363636363637</c:v>
                </c:pt>
                <c:pt idx="74">
                  <c:v>364.61538461538464</c:v>
                </c:pt>
                <c:pt idx="75">
                  <c:v>228.23529411764707</c:v>
                </c:pt>
                <c:pt idx="76">
                  <c:v>242.33333333333334</c:v>
                </c:pt>
                <c:pt idx="77">
                  <c:v>269.44444444444446</c:v>
                </c:pt>
                <c:pt idx="78">
                  <c:v>1386.25</c:v>
                </c:pt>
                <c:pt idx="79">
                  <c:v>2652.3076923076924</c:v>
                </c:pt>
                <c:pt idx="80">
                  <c:v>79.583333333333329</c:v>
                </c:pt>
                <c:pt idx="81">
                  <c:v>2296.1538461538462</c:v>
                </c:pt>
                <c:pt idx="82">
                  <c:v>1753.3666666666666</c:v>
                </c:pt>
                <c:pt idx="83">
                  <c:v>350</c:v>
                </c:pt>
                <c:pt idx="84">
                  <c:v>138.125</c:v>
                </c:pt>
                <c:pt idx="85">
                  <c:v>346.11111111111109</c:v>
                </c:pt>
                <c:pt idx="86">
                  <c:v>77.307692307692307</c:v>
                </c:pt>
                <c:pt idx="87">
                  <c:v>87.916666666666671</c:v>
                </c:pt>
                <c:pt idx="88">
                  <c:v>191</c:v>
                </c:pt>
                <c:pt idx="89">
                  <c:v>378.84615384615387</c:v>
                </c:pt>
                <c:pt idx="90">
                  <c:v>337.5</c:v>
                </c:pt>
                <c:pt idx="91">
                  <c:v>941.78571428571433</c:v>
                </c:pt>
                <c:pt idx="92">
                  <c:v>137.5</c:v>
                </c:pt>
                <c:pt idx="93">
                  <c:v>246.53846153846155</c:v>
                </c:pt>
                <c:pt idx="94">
                  <c:v>178.88888888888889</c:v>
                </c:pt>
                <c:pt idx="95">
                  <c:v>4793.666666666667</c:v>
                </c:pt>
                <c:pt idx="96">
                  <c:v>456.66666666666669</c:v>
                </c:pt>
                <c:pt idx="97">
                  <c:v>4154.2857142857147</c:v>
                </c:pt>
                <c:pt idx="98">
                  <c:v>136.66666666666666</c:v>
                </c:pt>
                <c:pt idx="99">
                  <c:v>36.25</c:v>
                </c:pt>
                <c:pt idx="100">
                  <c:v>1675</c:v>
                </c:pt>
                <c:pt idx="101">
                  <c:v>253</c:v>
                </c:pt>
                <c:pt idx="102">
                  <c:v>137.85714285714286</c:v>
                </c:pt>
                <c:pt idx="103">
                  <c:v>169.54545454545453</c:v>
                </c:pt>
                <c:pt idx="104">
                  <c:v>236.38888888888889</c:v>
                </c:pt>
                <c:pt idx="105">
                  <c:v>128.68421052631578</c:v>
                </c:pt>
                <c:pt idx="106">
                  <c:v>225.3125</c:v>
                </c:pt>
                <c:pt idx="107">
                  <c:v>91.428571428571431</c:v>
                </c:pt>
                <c:pt idx="108">
                  <c:v>2217.9411764705883</c:v>
                </c:pt>
                <c:pt idx="109">
                  <c:v>121.76470588235294</c:v>
                </c:pt>
                <c:pt idx="110">
                  <c:v>242</c:v>
                </c:pt>
                <c:pt idx="111">
                  <c:v>829.61538461538464</c:v>
                </c:pt>
                <c:pt idx="112">
                  <c:v>5976.666666666667</c:v>
                </c:pt>
                <c:pt idx="113">
                  <c:v>358.33333333333331</c:v>
                </c:pt>
                <c:pt idx="114">
                  <c:v>972.44444444444446</c:v>
                </c:pt>
                <c:pt idx="115">
                  <c:v>1435.8823529411766</c:v>
                </c:pt>
                <c:pt idx="116">
                  <c:v>371</c:v>
                </c:pt>
                <c:pt idx="117">
                  <c:v>910.33333333333337</c:v>
                </c:pt>
                <c:pt idx="118">
                  <c:v>1795.0769230769231</c:v>
                </c:pt>
                <c:pt idx="119">
                  <c:v>2622.1428571428573</c:v>
                </c:pt>
                <c:pt idx="120">
                  <c:v>144.64285714285714</c:v>
                </c:pt>
                <c:pt idx="121">
                  <c:v>1624.6153846153845</c:v>
                </c:pt>
                <c:pt idx="122">
                  <c:v>125.83333333333333</c:v>
                </c:pt>
                <c:pt idx="123">
                  <c:v>413.52941176470586</c:v>
                </c:pt>
                <c:pt idx="124">
                  <c:v>2322.9166666666665</c:v>
                </c:pt>
                <c:pt idx="125">
                  <c:v>189.11764705882354</c:v>
                </c:pt>
                <c:pt idx="126">
                  <c:v>515.5</c:v>
                </c:pt>
                <c:pt idx="127">
                  <c:v>162.5</c:v>
                </c:pt>
                <c:pt idx="128">
                  <c:v>151.36363636363637</c:v>
                </c:pt>
                <c:pt idx="129">
                  <c:v>1867.8947368421052</c:v>
                </c:pt>
                <c:pt idx="130">
                  <c:v>148.46153846153845</c:v>
                </c:pt>
                <c:pt idx="131">
                  <c:v>162.63157894736841</c:v>
                </c:pt>
                <c:pt idx="132">
                  <c:v>489.16666666666669</c:v>
                </c:pt>
                <c:pt idx="133">
                  <c:v>157.64705882352942</c:v>
                </c:pt>
                <c:pt idx="134">
                  <c:v>69.583333333333329</c:v>
                </c:pt>
                <c:pt idx="135">
                  <c:v>161.57894736842104</c:v>
                </c:pt>
                <c:pt idx="136">
                  <c:v>166.66666666666666</c:v>
                </c:pt>
                <c:pt idx="137">
                  <c:v>112.66666666666667</c:v>
                </c:pt>
                <c:pt idx="138">
                  <c:v>2548.75</c:v>
                </c:pt>
                <c:pt idx="139">
                  <c:v>45</c:v>
                </c:pt>
                <c:pt idx="140">
                  <c:v>132.66666666666666</c:v>
                </c:pt>
                <c:pt idx="141">
                  <c:v>110.76923076923077</c:v>
                </c:pt>
                <c:pt idx="142">
                  <c:v>227.5</c:v>
                </c:pt>
                <c:pt idx="143">
                  <c:v>327.85714285714283</c:v>
                </c:pt>
                <c:pt idx="144">
                  <c:v>81.15384615384616</c:v>
                </c:pt>
                <c:pt idx="145">
                  <c:v>956.875</c:v>
                </c:pt>
                <c:pt idx="146">
                  <c:v>269.66666666666669</c:v>
                </c:pt>
                <c:pt idx="147">
                  <c:v>1006.5384615384615</c:v>
                </c:pt>
                <c:pt idx="148">
                  <c:v>2353.6111111111113</c:v>
                </c:pt>
                <c:pt idx="149">
                  <c:v>330.71428571428572</c:v>
                </c:pt>
                <c:pt idx="150">
                  <c:v>429.61538461538464</c:v>
                </c:pt>
                <c:pt idx="151">
                  <c:v>4547.6923076923076</c:v>
                </c:pt>
                <c:pt idx="152">
                  <c:v>432.11111111111109</c:v>
                </c:pt>
                <c:pt idx="153">
                  <c:v>439.5</c:v>
                </c:pt>
                <c:pt idx="154">
                  <c:v>1083</c:v>
                </c:pt>
                <c:pt idx="155">
                  <c:v>311.36363636363637</c:v>
                </c:pt>
                <c:pt idx="156">
                  <c:v>193.4375</c:v>
                </c:pt>
                <c:pt idx="157">
                  <c:v>2705.909090909091</c:v>
                </c:pt>
                <c:pt idx="158">
                  <c:v>805</c:v>
                </c:pt>
                <c:pt idx="159">
                  <c:v>187.35294117647058</c:v>
                </c:pt>
                <c:pt idx="160">
                  <c:v>299.16666666666669</c:v>
                </c:pt>
                <c:pt idx="161">
                  <c:v>450.76923076923077</c:v>
                </c:pt>
                <c:pt idx="162">
                  <c:v>35.909090909090907</c:v>
                </c:pt>
                <c:pt idx="163">
                  <c:v>126.36363636363636</c:v>
                </c:pt>
                <c:pt idx="164">
                  <c:v>82</c:v>
                </c:pt>
                <c:pt idx="165">
                  <c:v>3816.3333333333335</c:v>
                </c:pt>
                <c:pt idx="166">
                  <c:v>554.6875</c:v>
                </c:pt>
                <c:pt idx="167">
                  <c:v>193.18181818181819</c:v>
                </c:pt>
                <c:pt idx="168">
                  <c:v>307.14285714285717</c:v>
                </c:pt>
                <c:pt idx="169">
                  <c:v>255.38461538461539</c:v>
                </c:pt>
                <c:pt idx="170">
                  <c:v>49.6875</c:v>
                </c:pt>
                <c:pt idx="171">
                  <c:v>136.47058823529412</c:v>
                </c:pt>
                <c:pt idx="172">
                  <c:v>229</c:v>
                </c:pt>
                <c:pt idx="173">
                  <c:v>345.07142857142856</c:v>
                </c:pt>
                <c:pt idx="174">
                  <c:v>1622.7777777777778</c:v>
                </c:pt>
                <c:pt idx="175">
                  <c:v>185</c:v>
                </c:pt>
                <c:pt idx="176">
                  <c:v>245</c:v>
                </c:pt>
                <c:pt idx="177">
                  <c:v>391.38888888888891</c:v>
                </c:pt>
                <c:pt idx="178">
                  <c:v>96.071428571428569</c:v>
                </c:pt>
                <c:pt idx="179">
                  <c:v>183</c:v>
                </c:pt>
                <c:pt idx="180">
                  <c:v>103.63636363636364</c:v>
                </c:pt>
                <c:pt idx="181">
                  <c:v>60.714285714285715</c:v>
                </c:pt>
                <c:pt idx="182">
                  <c:v>419.5</c:v>
                </c:pt>
                <c:pt idx="183">
                  <c:v>877.64705882352939</c:v>
                </c:pt>
                <c:pt idx="184">
                  <c:v>1001.8421052631579</c:v>
                </c:pt>
                <c:pt idx="185">
                  <c:v>1990.4166666666667</c:v>
                </c:pt>
                <c:pt idx="186">
                  <c:v>716</c:v>
                </c:pt>
                <c:pt idx="187">
                  <c:v>2936.9230769230771</c:v>
                </c:pt>
                <c:pt idx="188">
                  <c:v>163.66666666666666</c:v>
                </c:pt>
                <c:pt idx="189">
                  <c:v>172.5</c:v>
                </c:pt>
                <c:pt idx="190">
                  <c:v>1025.7692307692307</c:v>
                </c:pt>
                <c:pt idx="191">
                  <c:v>140.52631578947367</c:v>
                </c:pt>
                <c:pt idx="192">
                  <c:v>726.25</c:v>
                </c:pt>
                <c:pt idx="193">
                  <c:v>84.285714285714292</c:v>
                </c:pt>
                <c:pt idx="194">
                  <c:v>169.64285714285714</c:v>
                </c:pt>
                <c:pt idx="195">
                  <c:v>302.5</c:v>
                </c:pt>
                <c:pt idx="196">
                  <c:v>1254.1666666666667</c:v>
                </c:pt>
                <c:pt idx="197">
                  <c:v>500.83333333333331</c:v>
                </c:pt>
                <c:pt idx="198">
                  <c:v>1727.0833333333333</c:v>
                </c:pt>
                <c:pt idx="199">
                  <c:v>239.33333333333334</c:v>
                </c:pt>
                <c:pt idx="200">
                  <c:v>264.28571428571428</c:v>
                </c:pt>
                <c:pt idx="201">
                  <c:v>459.16666666666669</c:v>
                </c:pt>
                <c:pt idx="202">
                  <c:v>377.66666666666669</c:v>
                </c:pt>
                <c:pt idx="203">
                  <c:v>93.82352941176471</c:v>
                </c:pt>
                <c:pt idx="204">
                  <c:v>122.5</c:v>
                </c:pt>
                <c:pt idx="205">
                  <c:v>127.33333333333333</c:v>
                </c:pt>
                <c:pt idx="206">
                  <c:v>314.28571428571428</c:v>
                </c:pt>
                <c:pt idx="207">
                  <c:v>4319.2857142857147</c:v>
                </c:pt>
                <c:pt idx="208">
                  <c:v>538.33333333333337</c:v>
                </c:pt>
                <c:pt idx="209">
                  <c:v>384.58333333333331</c:v>
                </c:pt>
                <c:pt idx="210">
                  <c:v>90.416666666666671</c:v>
                </c:pt>
                <c:pt idx="211">
                  <c:v>1985.6666666666667</c:v>
                </c:pt>
                <c:pt idx="212">
                  <c:v>511.53846153846155</c:v>
                </c:pt>
                <c:pt idx="213">
                  <c:v>2137.0833333333335</c:v>
                </c:pt>
                <c:pt idx="214">
                  <c:v>775.76923076923072</c:v>
                </c:pt>
                <c:pt idx="215">
                  <c:v>429</c:v>
                </c:pt>
                <c:pt idx="216">
                  <c:v>207.5</c:v>
                </c:pt>
                <c:pt idx="217">
                  <c:v>506.14285714285717</c:v>
                </c:pt>
                <c:pt idx="218">
                  <c:v>77.5</c:v>
                </c:pt>
                <c:pt idx="219">
                  <c:v>274.33333333333331</c:v>
                </c:pt>
                <c:pt idx="220">
                  <c:v>160</c:v>
                </c:pt>
                <c:pt idx="221">
                  <c:v>1614.5</c:v>
                </c:pt>
                <c:pt idx="222">
                  <c:v>107.94117647058823</c:v>
                </c:pt>
                <c:pt idx="223">
                  <c:v>97.352941176470594</c:v>
                </c:pt>
                <c:pt idx="224">
                  <c:v>270</c:v>
                </c:pt>
                <c:pt idx="225">
                  <c:v>1067.625</c:v>
                </c:pt>
                <c:pt idx="226">
                  <c:v>2943</c:v>
                </c:pt>
                <c:pt idx="227">
                  <c:v>100.58823529411765</c:v>
                </c:pt>
                <c:pt idx="228">
                  <c:v>341.11111111111109</c:v>
                </c:pt>
                <c:pt idx="229">
                  <c:v>321.66666666666669</c:v>
                </c:pt>
                <c:pt idx="230">
                  <c:v>594.16666666666663</c:v>
                </c:pt>
                <c:pt idx="231">
                  <c:v>346.05263157894734</c:v>
                </c:pt>
                <c:pt idx="232">
                  <c:v>306.73913043478262</c:v>
                </c:pt>
                <c:pt idx="233">
                  <c:v>526</c:v>
                </c:pt>
                <c:pt idx="234">
                  <c:v>216.1875</c:v>
                </c:pt>
                <c:pt idx="235">
                  <c:v>1033.8235294117646</c:v>
                </c:pt>
                <c:pt idx="236">
                  <c:v>1463.8461538461538</c:v>
                </c:pt>
                <c:pt idx="237">
                  <c:v>1387.5</c:v>
                </c:pt>
                <c:pt idx="238">
                  <c:v>1219.5999999999999</c:v>
                </c:pt>
                <c:pt idx="239">
                  <c:v>292.29166666666669</c:v>
                </c:pt>
                <c:pt idx="240">
                  <c:v>211.875</c:v>
                </c:pt>
                <c:pt idx="241">
                  <c:v>124</c:v>
                </c:pt>
                <c:pt idx="242">
                  <c:v>377</c:v>
                </c:pt>
                <c:pt idx="243">
                  <c:v>2527.2222222222222</c:v>
                </c:pt>
                <c:pt idx="244">
                  <c:v>502.5</c:v>
                </c:pt>
                <c:pt idx="245">
                  <c:v>49.090909090909093</c:v>
                </c:pt>
                <c:pt idx="246">
                  <c:v>581.92307692307691</c:v>
                </c:pt>
                <c:pt idx="247">
                  <c:v>96.25</c:v>
                </c:pt>
                <c:pt idx="248">
                  <c:v>300</c:v>
                </c:pt>
                <c:pt idx="249">
                  <c:v>53.823529411764703</c:v>
                </c:pt>
                <c:pt idx="250">
                  <c:v>46.92307692307692</c:v>
                </c:pt>
                <c:pt idx="251">
                  <c:v>129.28571428571428</c:v>
                </c:pt>
                <c:pt idx="252">
                  <c:v>56.764705882352942</c:v>
                </c:pt>
                <c:pt idx="253">
                  <c:v>46.666666666666664</c:v>
                </c:pt>
                <c:pt idx="254">
                  <c:v>112.5</c:v>
                </c:pt>
                <c:pt idx="255">
                  <c:v>1384.3333333333333</c:v>
                </c:pt>
                <c:pt idx="256">
                  <c:v>206.1764705882353</c:v>
                </c:pt>
                <c:pt idx="257">
                  <c:v>995.4545454545455</c:v>
                </c:pt>
                <c:pt idx="258">
                  <c:v>739.64285714285711</c:v>
                </c:pt>
                <c:pt idx="259">
                  <c:v>127.5</c:v>
                </c:pt>
                <c:pt idx="260">
                  <c:v>1726.9230769230769</c:v>
                </c:pt>
                <c:pt idx="261">
                  <c:v>789.41176470588232</c:v>
                </c:pt>
                <c:pt idx="262">
                  <c:v>5658.181818181818</c:v>
                </c:pt>
                <c:pt idx="263">
                  <c:v>102.64705882352941</c:v>
                </c:pt>
                <c:pt idx="264">
                  <c:v>341.78571428571428</c:v>
                </c:pt>
                <c:pt idx="265">
                  <c:v>230.55555555555554</c:v>
                </c:pt>
                <c:pt idx="266">
                  <c:v>290.38461538461536</c:v>
                </c:pt>
                <c:pt idx="267">
                  <c:v>325.88235294117646</c:v>
                </c:pt>
                <c:pt idx="268">
                  <c:v>488.125</c:v>
                </c:pt>
                <c:pt idx="269">
                  <c:v>132.5</c:v>
                </c:pt>
                <c:pt idx="270">
                  <c:v>1099</c:v>
                </c:pt>
                <c:pt idx="271">
                  <c:v>196.4</c:v>
                </c:pt>
                <c:pt idx="272">
                  <c:v>482.63157894736844</c:v>
                </c:pt>
                <c:pt idx="273">
                  <c:v>76.25</c:v>
                </c:pt>
                <c:pt idx="274">
                  <c:v>239.33333333333334</c:v>
                </c:pt>
                <c:pt idx="275">
                  <c:v>169.73333333333332</c:v>
                </c:pt>
                <c:pt idx="276">
                  <c:v>776.07142857142856</c:v>
                </c:pt>
                <c:pt idx="277">
                  <c:v>106.81818181818181</c:v>
                </c:pt>
                <c:pt idx="278">
                  <c:v>675.625</c:v>
                </c:pt>
                <c:pt idx="279">
                  <c:v>325</c:v>
                </c:pt>
                <c:pt idx="280">
                  <c:v>249</c:v>
                </c:pt>
                <c:pt idx="281">
                  <c:v>262.27272727272725</c:v>
                </c:pt>
                <c:pt idx="282">
                  <c:v>201.25</c:v>
                </c:pt>
                <c:pt idx="283">
                  <c:v>116</c:v>
                </c:pt>
                <c:pt idx="284">
                  <c:v>320</c:v>
                </c:pt>
                <c:pt idx="285">
                  <c:v>560.38461538461536</c:v>
                </c:pt>
                <c:pt idx="286">
                  <c:v>1734.2105263157894</c:v>
                </c:pt>
                <c:pt idx="287">
                  <c:v>924.16666666666663</c:v>
                </c:pt>
                <c:pt idx="288">
                  <c:v>438</c:v>
                </c:pt>
                <c:pt idx="289">
                  <c:v>21.923076923076923</c:v>
                </c:pt>
                <c:pt idx="290">
                  <c:v>116.76470588235294</c:v>
                </c:pt>
                <c:pt idx="291">
                  <c:v>326.42857142857144</c:v>
                </c:pt>
                <c:pt idx="292">
                  <c:v>272.22222222222223</c:v>
                </c:pt>
                <c:pt idx="293">
                  <c:v>2032.3076923076924</c:v>
                </c:pt>
                <c:pt idx="294">
                  <c:v>401.56</c:v>
                </c:pt>
                <c:pt idx="295">
                  <c:v>295</c:v>
                </c:pt>
                <c:pt idx="296">
                  <c:v>1025</c:v>
                </c:pt>
                <c:pt idx="297">
                  <c:v>128</c:v>
                </c:pt>
                <c:pt idx="298">
                  <c:v>23</c:v>
                </c:pt>
                <c:pt idx="299">
                  <c:v>1834.090909090909</c:v>
                </c:pt>
                <c:pt idx="300">
                  <c:v>155.66666666666666</c:v>
                </c:pt>
                <c:pt idx="301">
                  <c:v>126.15384615384616</c:v>
                </c:pt>
                <c:pt idx="302">
                  <c:v>150.35714285714286</c:v>
                </c:pt>
                <c:pt idx="303">
                  <c:v>256.66666666666669</c:v>
                </c:pt>
                <c:pt idx="304">
                  <c:v>50</c:v>
                </c:pt>
                <c:pt idx="305">
                  <c:v>1082.8571428571429</c:v>
                </c:pt>
                <c:pt idx="306">
                  <c:v>234.5</c:v>
                </c:pt>
                <c:pt idx="307">
                  <c:v>696.94444444444446</c:v>
                </c:pt>
                <c:pt idx="308">
                  <c:v>226.15384615384616</c:v>
                </c:pt>
                <c:pt idx="309">
                  <c:v>88.4375</c:v>
                </c:pt>
                <c:pt idx="310">
                  <c:v>250.9375</c:v>
                </c:pt>
                <c:pt idx="311">
                  <c:v>3690.8333333333335</c:v>
                </c:pt>
                <c:pt idx="312">
                  <c:v>81.15384615384616</c:v>
                </c:pt>
                <c:pt idx="313">
                  <c:v>104.09090909090909</c:v>
                </c:pt>
                <c:pt idx="314">
                  <c:v>219.16666666666666</c:v>
                </c:pt>
                <c:pt idx="315">
                  <c:v>1592.5</c:v>
                </c:pt>
                <c:pt idx="316">
                  <c:v>2171</c:v>
                </c:pt>
                <c:pt idx="317">
                  <c:v>212.14285714285714</c:v>
                </c:pt>
                <c:pt idx="318">
                  <c:v>499.58333333333331</c:v>
                </c:pt>
                <c:pt idx="319">
                  <c:v>281.25</c:v>
                </c:pt>
                <c:pt idx="320">
                  <c:v>672.35294117647061</c:v>
                </c:pt>
                <c:pt idx="321">
                  <c:v>940.89473684210532</c:v>
                </c:pt>
                <c:pt idx="322">
                  <c:v>71.25</c:v>
                </c:pt>
                <c:pt idx="323">
                  <c:v>245</c:v>
                </c:pt>
                <c:pt idx="324">
                  <c:v>195.625</c:v>
                </c:pt>
                <c:pt idx="325">
                  <c:v>282.10526315789474</c:v>
                </c:pt>
                <c:pt idx="326">
                  <c:v>374.375</c:v>
                </c:pt>
                <c:pt idx="327">
                  <c:v>147.91666666666666</c:v>
                </c:pt>
                <c:pt idx="328">
                  <c:v>323.57142857142856</c:v>
                </c:pt>
                <c:pt idx="329">
                  <c:v>219.61538461538461</c:v>
                </c:pt>
                <c:pt idx="330">
                  <c:v>438.88888888888891</c:v>
                </c:pt>
                <c:pt idx="331">
                  <c:v>117.14285714285714</c:v>
                </c:pt>
                <c:pt idx="332">
                  <c:v>132.85714285714286</c:v>
                </c:pt>
                <c:pt idx="333">
                  <c:v>175.66666666666666</c:v>
                </c:pt>
                <c:pt idx="334">
                  <c:v>38.571428571428569</c:v>
                </c:pt>
                <c:pt idx="335">
                  <c:v>489</c:v>
                </c:pt>
                <c:pt idx="336">
                  <c:v>1475.5555555555557</c:v>
                </c:pt>
                <c:pt idx="337">
                  <c:v>257.5</c:v>
                </c:pt>
                <c:pt idx="338">
                  <c:v>611.78571428571433</c:v>
                </c:pt>
                <c:pt idx="339">
                  <c:v>2618.5714285714284</c:v>
                </c:pt>
                <c:pt idx="340">
                  <c:v>1140.625</c:v>
                </c:pt>
                <c:pt idx="341">
                  <c:v>281.5</c:v>
                </c:pt>
                <c:pt idx="342">
                  <c:v>175</c:v>
                </c:pt>
                <c:pt idx="343">
                  <c:v>2770</c:v>
                </c:pt>
                <c:pt idx="344">
                  <c:v>157.33333333333334</c:v>
                </c:pt>
                <c:pt idx="345">
                  <c:v>278.33333333333331</c:v>
                </c:pt>
                <c:pt idx="346">
                  <c:v>885.3</c:v>
                </c:pt>
                <c:pt idx="347">
                  <c:v>143.75</c:v>
                </c:pt>
                <c:pt idx="348">
                  <c:v>1918.125</c:v>
                </c:pt>
                <c:pt idx="349">
                  <c:v>423.125</c:v>
                </c:pt>
                <c:pt idx="350">
                  <c:v>28.928571428571427</c:v>
                </c:pt>
                <c:pt idx="351">
                  <c:v>2349.4545454545455</c:v>
                </c:pt>
                <c:pt idx="352">
                  <c:v>243.33333333333334</c:v>
                </c:pt>
                <c:pt idx="353">
                  <c:v>527.5</c:v>
                </c:pt>
                <c:pt idx="354">
                  <c:v>1035</c:v>
                </c:pt>
                <c:pt idx="355">
                  <c:v>2098.75</c:v>
                </c:pt>
                <c:pt idx="356">
                  <c:v>918</c:v>
                </c:pt>
                <c:pt idx="357">
                  <c:v>221.66666666666666</c:v>
                </c:pt>
                <c:pt idx="358">
                  <c:v>703.5</c:v>
                </c:pt>
                <c:pt idx="359">
                  <c:v>403</c:v>
                </c:pt>
                <c:pt idx="360">
                  <c:v>1438.75</c:v>
                </c:pt>
                <c:pt idx="361">
                  <c:v>47.38095238095238</c:v>
                </c:pt>
                <c:pt idx="362">
                  <c:v>1357.7272727272727</c:v>
                </c:pt>
                <c:pt idx="363">
                  <c:v>1256.6666666666667</c:v>
                </c:pt>
                <c:pt idx="364">
                  <c:v>1827.1875</c:v>
                </c:pt>
                <c:pt idx="365">
                  <c:v>188.33333333333334</c:v>
                </c:pt>
                <c:pt idx="366">
                  <c:v>653.125</c:v>
                </c:pt>
                <c:pt idx="367">
                  <c:v>234.375</c:v>
                </c:pt>
                <c:pt idx="368">
                  <c:v>179</c:v>
                </c:pt>
                <c:pt idx="369">
                  <c:v>186.42857142857142</c:v>
                </c:pt>
                <c:pt idx="370">
                  <c:v>99.0625</c:v>
                </c:pt>
                <c:pt idx="371">
                  <c:v>2319.5454545454545</c:v>
                </c:pt>
                <c:pt idx="372">
                  <c:v>1584.1666666666667</c:v>
                </c:pt>
                <c:pt idx="373">
                  <c:v>396.36363636363637</c:v>
                </c:pt>
                <c:pt idx="374">
                  <c:v>1557.7272727272727</c:v>
                </c:pt>
                <c:pt idx="375">
                  <c:v>221.53846153846155</c:v>
                </c:pt>
                <c:pt idx="376">
                  <c:v>42.727272727272727</c:v>
                </c:pt>
                <c:pt idx="377">
                  <c:v>313.07692307692309</c:v>
                </c:pt>
                <c:pt idx="378">
                  <c:v>122.14285714285714</c:v>
                </c:pt>
                <c:pt idx="379">
                  <c:v>462</c:v>
                </c:pt>
                <c:pt idx="380">
                  <c:v>125</c:v>
                </c:pt>
                <c:pt idx="381">
                  <c:v>1591.1538461538462</c:v>
                </c:pt>
                <c:pt idx="382">
                  <c:v>697.85714285714289</c:v>
                </c:pt>
                <c:pt idx="383">
                  <c:v>306.85714285714283</c:v>
                </c:pt>
                <c:pt idx="384">
                  <c:v>868.46153846153845</c:v>
                </c:pt>
                <c:pt idx="385">
                  <c:v>1325.3125</c:v>
                </c:pt>
                <c:pt idx="386">
                  <c:v>144.25</c:v>
                </c:pt>
                <c:pt idx="387">
                  <c:v>55.666666666666664</c:v>
                </c:pt>
                <c:pt idx="388">
                  <c:v>3667.8571428571427</c:v>
                </c:pt>
                <c:pt idx="389">
                  <c:v>286</c:v>
                </c:pt>
                <c:pt idx="390">
                  <c:v>400</c:v>
                </c:pt>
                <c:pt idx="391">
                  <c:v>2045.0896666666667</c:v>
                </c:pt>
                <c:pt idx="392">
                  <c:v>380.55555555555554</c:v>
                </c:pt>
                <c:pt idx="393">
                  <c:v>693.57142857142856</c:v>
                </c:pt>
                <c:pt idx="394">
                  <c:v>3297.5</c:v>
                </c:pt>
                <c:pt idx="395">
                  <c:v>428</c:v>
                </c:pt>
                <c:pt idx="396">
                  <c:v>135.66666666666666</c:v>
                </c:pt>
                <c:pt idx="397">
                  <c:v>346.92307692307691</c:v>
                </c:pt>
                <c:pt idx="398">
                  <c:v>1191.5</c:v>
                </c:pt>
                <c:pt idx="399">
                  <c:v>87.142857142857139</c:v>
                </c:pt>
                <c:pt idx="400">
                  <c:v>505.625</c:v>
                </c:pt>
                <c:pt idx="401">
                  <c:v>422.5</c:v>
                </c:pt>
                <c:pt idx="402">
                  <c:v>771.53846153846155</c:v>
                </c:pt>
                <c:pt idx="403">
                  <c:v>278.33333333333331</c:v>
                </c:pt>
                <c:pt idx="404">
                  <c:v>237.05882352941177</c:v>
                </c:pt>
                <c:pt idx="405">
                  <c:v>124</c:v>
                </c:pt>
                <c:pt idx="406">
                  <c:v>271.33333333333331</c:v>
                </c:pt>
                <c:pt idx="407">
                  <c:v>22.916666666666668</c:v>
                </c:pt>
                <c:pt idx="408">
                  <c:v>216.11111111111111</c:v>
                </c:pt>
                <c:pt idx="409">
                  <c:v>146.25</c:v>
                </c:pt>
                <c:pt idx="410">
                  <c:v>306.66666666666669</c:v>
                </c:pt>
                <c:pt idx="411">
                  <c:v>465</c:v>
                </c:pt>
                <c:pt idx="412">
                  <c:v>137.22222222222223</c:v>
                </c:pt>
                <c:pt idx="413">
                  <c:v>1268.5714285714287</c:v>
                </c:pt>
                <c:pt idx="414">
                  <c:v>201.47058823529412</c:v>
                </c:pt>
                <c:pt idx="415">
                  <c:v>1595.4545454545455</c:v>
                </c:pt>
                <c:pt idx="416">
                  <c:v>561.25</c:v>
                </c:pt>
                <c:pt idx="417">
                  <c:v>101.81818181818181</c:v>
                </c:pt>
                <c:pt idx="418">
                  <c:v>97.5</c:v>
                </c:pt>
                <c:pt idx="419">
                  <c:v>103.61111111111111</c:v>
                </c:pt>
                <c:pt idx="420">
                  <c:v>616.15384615384619</c:v>
                </c:pt>
                <c:pt idx="421">
                  <c:v>129.41176470588235</c:v>
                </c:pt>
                <c:pt idx="422">
                  <c:v>286.86666666666667</c:v>
                </c:pt>
                <c:pt idx="423">
                  <c:v>2025.5882352941176</c:v>
                </c:pt>
                <c:pt idx="424">
                  <c:v>643.63636363636363</c:v>
                </c:pt>
                <c:pt idx="425">
                  <c:v>154.42857142857142</c:v>
                </c:pt>
                <c:pt idx="426">
                  <c:v>213</c:v>
                </c:pt>
                <c:pt idx="427">
                  <c:v>1473.9285714285713</c:v>
                </c:pt>
                <c:pt idx="428">
                  <c:v>717.5</c:v>
                </c:pt>
                <c:pt idx="429">
                  <c:v>431.25</c:v>
                </c:pt>
                <c:pt idx="430">
                  <c:v>1659.6428571428571</c:v>
                </c:pt>
                <c:pt idx="431">
                  <c:v>2401.1875</c:v>
                </c:pt>
                <c:pt idx="432">
                  <c:v>89.473684210526315</c:v>
                </c:pt>
                <c:pt idx="433">
                  <c:v>51</c:v>
                </c:pt>
                <c:pt idx="434">
                  <c:v>127</c:v>
                </c:pt>
                <c:pt idx="435">
                  <c:v>1191.5</c:v>
                </c:pt>
                <c:pt idx="436">
                  <c:v>569.375</c:v>
                </c:pt>
                <c:pt idx="437">
                  <c:v>73.181818181818187</c:v>
                </c:pt>
                <c:pt idx="438">
                  <c:v>1490.7894736842106</c:v>
                </c:pt>
                <c:pt idx="439">
                  <c:v>152.5</c:v>
                </c:pt>
                <c:pt idx="440">
                  <c:v>528.84615384615381</c:v>
                </c:pt>
                <c:pt idx="441">
                  <c:v>43.333333333333336</c:v>
                </c:pt>
                <c:pt idx="442">
                  <c:v>280.5</c:v>
                </c:pt>
                <c:pt idx="443">
                  <c:v>386.31578947368422</c:v>
                </c:pt>
                <c:pt idx="444">
                  <c:v>379.23076923076923</c:v>
                </c:pt>
                <c:pt idx="445">
                  <c:v>641.90909090909088</c:v>
                </c:pt>
                <c:pt idx="446">
                  <c:v>348.125</c:v>
                </c:pt>
                <c:pt idx="447">
                  <c:v>283</c:v>
                </c:pt>
                <c:pt idx="448">
                  <c:v>90</c:v>
                </c:pt>
                <c:pt idx="449">
                  <c:v>496</c:v>
                </c:pt>
                <c:pt idx="450">
                  <c:v>548.07692307692309</c:v>
                </c:pt>
                <c:pt idx="451">
                  <c:v>885.5</c:v>
                </c:pt>
                <c:pt idx="452">
                  <c:v>260</c:v>
                </c:pt>
                <c:pt idx="453">
                  <c:v>1465.3846153846155</c:v>
                </c:pt>
                <c:pt idx="454">
                  <c:v>2143.9285714285716</c:v>
                </c:pt>
                <c:pt idx="455">
                  <c:v>40</c:v>
                </c:pt>
                <c:pt idx="456">
                  <c:v>99.166666666666671</c:v>
                </c:pt>
                <c:pt idx="457">
                  <c:v>4304.166666666667</c:v>
                </c:pt>
                <c:pt idx="458">
                  <c:v>652.94117647058829</c:v>
                </c:pt>
                <c:pt idx="459">
                  <c:v>360</c:v>
                </c:pt>
                <c:pt idx="460">
                  <c:v>121.5</c:v>
                </c:pt>
                <c:pt idx="461">
                  <c:v>2332.8461538461538</c:v>
                </c:pt>
                <c:pt idx="462">
                  <c:v>909</c:v>
                </c:pt>
                <c:pt idx="463">
                  <c:v>66.764705882352942</c:v>
                </c:pt>
                <c:pt idx="464">
                  <c:v>296.04545454545456</c:v>
                </c:pt>
                <c:pt idx="465">
                  <c:v>250.5</c:v>
                </c:pt>
                <c:pt idx="466">
                  <c:v>1325</c:v>
                </c:pt>
                <c:pt idx="467">
                  <c:v>95.333333333333329</c:v>
                </c:pt>
                <c:pt idx="468">
                  <c:v>27.5</c:v>
                </c:pt>
                <c:pt idx="469">
                  <c:v>474</c:v>
                </c:pt>
                <c:pt idx="470">
                  <c:v>400.83333333333331</c:v>
                </c:pt>
                <c:pt idx="471">
                  <c:v>157.5</c:v>
                </c:pt>
                <c:pt idx="472">
                  <c:v>276.53846153846155</c:v>
                </c:pt>
                <c:pt idx="473">
                  <c:v>90.588235294117652</c:v>
                </c:pt>
                <c:pt idx="474">
                  <c:v>415.90909090909093</c:v>
                </c:pt>
                <c:pt idx="475">
                  <c:v>219.28571428571428</c:v>
                </c:pt>
                <c:pt idx="476">
                  <c:v>558.21428571428567</c:v>
                </c:pt>
                <c:pt idx="477">
                  <c:v>139.16666666666666</c:v>
                </c:pt>
                <c:pt idx="478">
                  <c:v>110</c:v>
                </c:pt>
                <c:pt idx="479">
                  <c:v>151.66666666666666</c:v>
                </c:pt>
                <c:pt idx="480">
                  <c:v>283.07692307692309</c:v>
                </c:pt>
                <c:pt idx="481">
                  <c:v>190.72222222222223</c:v>
                </c:pt>
                <c:pt idx="482">
                  <c:v>145.45454545454547</c:v>
                </c:pt>
                <c:pt idx="483">
                  <c:v>89</c:v>
                </c:pt>
                <c:pt idx="484">
                  <c:v>255.90909090909091</c:v>
                </c:pt>
                <c:pt idx="485">
                  <c:v>329.6875</c:v>
                </c:pt>
                <c:pt idx="486">
                  <c:v>320.76923076923077</c:v>
                </c:pt>
                <c:pt idx="487">
                  <c:v>364.54545454545456</c:v>
                </c:pt>
                <c:pt idx="488">
                  <c:v>1992.5</c:v>
                </c:pt>
                <c:pt idx="489">
                  <c:v>297.47058823529414</c:v>
                </c:pt>
                <c:pt idx="490">
                  <c:v>260</c:v>
                </c:pt>
                <c:pt idx="491">
                  <c:v>288.57142857142856</c:v>
                </c:pt>
                <c:pt idx="492">
                  <c:v>2147</c:v>
                </c:pt>
                <c:pt idx="493">
                  <c:v>364.44444444444446</c:v>
                </c:pt>
                <c:pt idx="494">
                  <c:v>121.5</c:v>
                </c:pt>
                <c:pt idx="495">
                  <c:v>921.15384615384619</c:v>
                </c:pt>
                <c:pt idx="496">
                  <c:v>408.57142857142856</c:v>
                </c:pt>
                <c:pt idx="497">
                  <c:v>96.666666666666671</c:v>
                </c:pt>
                <c:pt idx="498">
                  <c:v>437.77777777777777</c:v>
                </c:pt>
                <c:pt idx="499">
                  <c:v>1698.1818181818182</c:v>
                </c:pt>
                <c:pt idx="500">
                  <c:v>191.25</c:v>
                </c:pt>
                <c:pt idx="501">
                  <c:v>170</c:v>
                </c:pt>
                <c:pt idx="502">
                  <c:v>1006.3636363636364</c:v>
                </c:pt>
                <c:pt idx="503">
                  <c:v>152.94117647058823</c:v>
                </c:pt>
                <c:pt idx="504">
                  <c:v>314.16666666666669</c:v>
                </c:pt>
                <c:pt idx="505">
                  <c:v>769.61538461538464</c:v>
                </c:pt>
                <c:pt idx="506">
                  <c:v>177.5</c:v>
                </c:pt>
                <c:pt idx="507">
                  <c:v>129.58333333333334</c:v>
                </c:pt>
                <c:pt idx="508">
                  <c:v>4182.083333333333</c:v>
                </c:pt>
                <c:pt idx="509">
                  <c:v>336.66666666666669</c:v>
                </c:pt>
                <c:pt idx="510">
                  <c:v>95</c:v>
                </c:pt>
                <c:pt idx="511">
                  <c:v>39.583333333333336</c:v>
                </c:pt>
                <c:pt idx="512">
                  <c:v>1695.4545454545455</c:v>
                </c:pt>
                <c:pt idx="513">
                  <c:v>119.23076923076923</c:v>
                </c:pt>
                <c:pt idx="514">
                  <c:v>2217.6666666666665</c:v>
                </c:pt>
                <c:pt idx="515">
                  <c:v>71.36363636363636</c:v>
                </c:pt>
                <c:pt idx="516">
                  <c:v>204.5</c:v>
                </c:pt>
                <c:pt idx="517">
                  <c:v>377.5</c:v>
                </c:pt>
                <c:pt idx="518">
                  <c:v>207.08333333333334</c:v>
                </c:pt>
                <c:pt idx="519">
                  <c:v>185.2</c:v>
                </c:pt>
                <c:pt idx="520">
                  <c:v>341.36363636363637</c:v>
                </c:pt>
                <c:pt idx="521">
                  <c:v>808.125</c:v>
                </c:pt>
                <c:pt idx="522">
                  <c:v>502.69230769230768</c:v>
                </c:pt>
                <c:pt idx="523">
                  <c:v>1216.0714285714287</c:v>
                </c:pt>
                <c:pt idx="524">
                  <c:v>462.5</c:v>
                </c:pt>
                <c:pt idx="525">
                  <c:v>101.66666666666667</c:v>
                </c:pt>
                <c:pt idx="526">
                  <c:v>190.35714285714286</c:v>
                </c:pt>
                <c:pt idx="527">
                  <c:v>102.5</c:v>
                </c:pt>
                <c:pt idx="528">
                  <c:v>112.5</c:v>
                </c:pt>
                <c:pt idx="529">
                  <c:v>855.35714285714289</c:v>
                </c:pt>
                <c:pt idx="530">
                  <c:v>948.52941176470586</c:v>
                </c:pt>
                <c:pt idx="531">
                  <c:v>128</c:v>
                </c:pt>
                <c:pt idx="532">
                  <c:v>1222.5</c:v>
                </c:pt>
                <c:pt idx="533">
                  <c:v>2958.181818181818</c:v>
                </c:pt>
                <c:pt idx="534">
                  <c:v>603.92857142857144</c:v>
                </c:pt>
                <c:pt idx="535">
                  <c:v>403.33333333333331</c:v>
                </c:pt>
                <c:pt idx="536">
                  <c:v>284.54545454545456</c:v>
                </c:pt>
                <c:pt idx="537">
                  <c:v>391.66666666666669</c:v>
                </c:pt>
                <c:pt idx="538">
                  <c:v>372.85714285714283</c:v>
                </c:pt>
                <c:pt idx="539">
                  <c:v>311.38888888888891</c:v>
                </c:pt>
                <c:pt idx="540">
                  <c:v>257.22222222222223</c:v>
                </c:pt>
                <c:pt idx="541">
                  <c:v>1084.3333333333333</c:v>
                </c:pt>
                <c:pt idx="542">
                  <c:v>46.666666666666664</c:v>
                </c:pt>
                <c:pt idx="543">
                  <c:v>468</c:v>
                </c:pt>
                <c:pt idx="544">
                  <c:v>291.5</c:v>
                </c:pt>
                <c:pt idx="545">
                  <c:v>216.53846153846155</c:v>
                </c:pt>
                <c:pt idx="546">
                  <c:v>110.9375</c:v>
                </c:pt>
                <c:pt idx="547">
                  <c:v>203.88888888888889</c:v>
                </c:pt>
                <c:pt idx="548">
                  <c:v>117.77777777777777</c:v>
                </c:pt>
                <c:pt idx="549">
                  <c:v>1056.6666666666667</c:v>
                </c:pt>
                <c:pt idx="550">
                  <c:v>154.375</c:v>
                </c:pt>
                <c:pt idx="551">
                  <c:v>969.58333333333337</c:v>
                </c:pt>
                <c:pt idx="552">
                  <c:v>3595</c:v>
                </c:pt>
                <c:pt idx="553">
                  <c:v>83.125</c:v>
                </c:pt>
                <c:pt idx="554">
                  <c:v>147.30769230769232</c:v>
                </c:pt>
                <c:pt idx="555">
                  <c:v>927.5</c:v>
                </c:pt>
                <c:pt idx="556">
                  <c:v>363.75</c:v>
                </c:pt>
                <c:pt idx="557">
                  <c:v>620.76923076923072</c:v>
                </c:pt>
                <c:pt idx="558">
                  <c:v>441.05263157894734</c:v>
                </c:pt>
              </c:numCache>
            </c:numRef>
          </c:xVal>
          <c:yVal>
            <c:numRef>
              <c:f>'RDM scratch all data - unfed'!$BN$2:$BN$560</c:f>
              <c:numCache>
                <c:formatCode>0.00</c:formatCode>
                <c:ptCount val="559"/>
                <c:pt idx="0">
                  <c:v>0</c:v>
                </c:pt>
                <c:pt idx="1">
                  <c:v>0</c:v>
                </c:pt>
                <c:pt idx="2">
                  <c:v>39.417639057913952</c:v>
                </c:pt>
                <c:pt idx="3">
                  <c:v>0</c:v>
                </c:pt>
                <c:pt idx="4">
                  <c:v>9.5646053597511607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98.963577448335329</c:v>
                </c:pt>
                <c:pt idx="9">
                  <c:v>0</c:v>
                </c:pt>
                <c:pt idx="10">
                  <c:v>6.3885811119077109</c:v>
                </c:pt>
                <c:pt idx="11">
                  <c:v>3.3772670767857713</c:v>
                </c:pt>
                <c:pt idx="12">
                  <c:v>0</c:v>
                </c:pt>
                <c:pt idx="13">
                  <c:v>0</c:v>
                </c:pt>
                <c:pt idx="14">
                  <c:v>28.312126687747828</c:v>
                </c:pt>
                <c:pt idx="15">
                  <c:v>98.083798260697449</c:v>
                </c:pt>
                <c:pt idx="16">
                  <c:v>0.24185421565334231</c:v>
                </c:pt>
                <c:pt idx="17">
                  <c:v>103.02022870355394</c:v>
                </c:pt>
                <c:pt idx="18">
                  <c:v>65.141576964316741</c:v>
                </c:pt>
                <c:pt idx="19">
                  <c:v>36.575084659768024</c:v>
                </c:pt>
                <c:pt idx="20">
                  <c:v>0</c:v>
                </c:pt>
                <c:pt idx="21">
                  <c:v>8.0354015365574565</c:v>
                </c:pt>
                <c:pt idx="22">
                  <c:v>56.928306154931462</c:v>
                </c:pt>
                <c:pt idx="23">
                  <c:v>117.1503497520046</c:v>
                </c:pt>
                <c:pt idx="24">
                  <c:v>14.49003530614141</c:v>
                </c:pt>
                <c:pt idx="25">
                  <c:v>88.916301804619266</c:v>
                </c:pt>
                <c:pt idx="26">
                  <c:v>0</c:v>
                </c:pt>
                <c:pt idx="27">
                  <c:v>8.5567842463897502E-3</c:v>
                </c:pt>
                <c:pt idx="28">
                  <c:v>95.018431350309086</c:v>
                </c:pt>
                <c:pt idx="29">
                  <c:v>36.184660230373353</c:v>
                </c:pt>
                <c:pt idx="30">
                  <c:v>6.4892175917745751</c:v>
                </c:pt>
                <c:pt idx="31">
                  <c:v>5.7235732329236937</c:v>
                </c:pt>
                <c:pt idx="32">
                  <c:v>60.430650331140626</c:v>
                </c:pt>
                <c:pt idx="33">
                  <c:v>0</c:v>
                </c:pt>
                <c:pt idx="34">
                  <c:v>90.171492100190548</c:v>
                </c:pt>
                <c:pt idx="35">
                  <c:v>42.82401912343559</c:v>
                </c:pt>
                <c:pt idx="36">
                  <c:v>88.842877360308819</c:v>
                </c:pt>
                <c:pt idx="37">
                  <c:v>9.2975104214276669</c:v>
                </c:pt>
                <c:pt idx="38">
                  <c:v>79.136615706817764</c:v>
                </c:pt>
                <c:pt idx="39">
                  <c:v>81.615611080101999</c:v>
                </c:pt>
                <c:pt idx="40">
                  <c:v>40.660343886462883</c:v>
                </c:pt>
                <c:pt idx="41">
                  <c:v>2.6843847884410779</c:v>
                </c:pt>
                <c:pt idx="42">
                  <c:v>36.268576505632026</c:v>
                </c:pt>
                <c:pt idx="43">
                  <c:v>11.434011720029865</c:v>
                </c:pt>
                <c:pt idx="44">
                  <c:v>21.860583491842366</c:v>
                </c:pt>
                <c:pt idx="45">
                  <c:v>0</c:v>
                </c:pt>
                <c:pt idx="46">
                  <c:v>32.914362281394801</c:v>
                </c:pt>
                <c:pt idx="47">
                  <c:v>44.322345297688784</c:v>
                </c:pt>
                <c:pt idx="48">
                  <c:v>16.597745011163177</c:v>
                </c:pt>
                <c:pt idx="49">
                  <c:v>0</c:v>
                </c:pt>
                <c:pt idx="50">
                  <c:v>15.279197249837406</c:v>
                </c:pt>
                <c:pt idx="51">
                  <c:v>0.57142175774791193</c:v>
                </c:pt>
                <c:pt idx="52">
                  <c:v>53.76459344291726</c:v>
                </c:pt>
                <c:pt idx="53">
                  <c:v>0</c:v>
                </c:pt>
                <c:pt idx="54">
                  <c:v>0</c:v>
                </c:pt>
                <c:pt idx="55">
                  <c:v>8.4358273620184843</c:v>
                </c:pt>
                <c:pt idx="56">
                  <c:v>25.092314094426388</c:v>
                </c:pt>
                <c:pt idx="57">
                  <c:v>81.697446810752155</c:v>
                </c:pt>
                <c:pt idx="58">
                  <c:v>11.953753880149419</c:v>
                </c:pt>
                <c:pt idx="59">
                  <c:v>3.6063029410217289</c:v>
                </c:pt>
                <c:pt idx="60">
                  <c:v>54.163185303128238</c:v>
                </c:pt>
                <c:pt idx="61">
                  <c:v>0</c:v>
                </c:pt>
                <c:pt idx="62">
                  <c:v>115.64198422921052</c:v>
                </c:pt>
                <c:pt idx="63">
                  <c:v>92.102345527286047</c:v>
                </c:pt>
                <c:pt idx="64">
                  <c:v>9.3705056157779474</c:v>
                </c:pt>
                <c:pt idx="65">
                  <c:v>48.520540672770139</c:v>
                </c:pt>
                <c:pt idx="66">
                  <c:v>68.705726821803864</c:v>
                </c:pt>
                <c:pt idx="67">
                  <c:v>13.365202306425896</c:v>
                </c:pt>
                <c:pt idx="68">
                  <c:v>52.321714401156193</c:v>
                </c:pt>
                <c:pt idx="69">
                  <c:v>71.089529998551299</c:v>
                </c:pt>
                <c:pt idx="70">
                  <c:v>12.14577719966552</c:v>
                </c:pt>
                <c:pt idx="71">
                  <c:v>28.858383143898337</c:v>
                </c:pt>
                <c:pt idx="72">
                  <c:v>27.718934208760466</c:v>
                </c:pt>
                <c:pt idx="73">
                  <c:v>14.9525940514428</c:v>
                </c:pt>
                <c:pt idx="74">
                  <c:v>44.959874277028504</c:v>
                </c:pt>
                <c:pt idx="75">
                  <c:v>33.808333461920263</c:v>
                </c:pt>
                <c:pt idx="76">
                  <c:v>23.357819009897938</c:v>
                </c:pt>
                <c:pt idx="77">
                  <c:v>0</c:v>
                </c:pt>
                <c:pt idx="78">
                  <c:v>7.499357821731313</c:v>
                </c:pt>
                <c:pt idx="79">
                  <c:v>44.487060013503488</c:v>
                </c:pt>
                <c:pt idx="80">
                  <c:v>25.720831900820507</c:v>
                </c:pt>
                <c:pt idx="81">
                  <c:v>49.8444819955537</c:v>
                </c:pt>
                <c:pt idx="82">
                  <c:v>68.148666379646144</c:v>
                </c:pt>
                <c:pt idx="83">
                  <c:v>63.78593655956665</c:v>
                </c:pt>
                <c:pt idx="84">
                  <c:v>26.373496907374914</c:v>
                </c:pt>
                <c:pt idx="85">
                  <c:v>0</c:v>
                </c:pt>
                <c:pt idx="86">
                  <c:v>28.08779590898644</c:v>
                </c:pt>
                <c:pt idx="87">
                  <c:v>7.4054707586826103</c:v>
                </c:pt>
                <c:pt idx="88">
                  <c:v>20.332682812492038</c:v>
                </c:pt>
                <c:pt idx="89">
                  <c:v>62.105180118280558</c:v>
                </c:pt>
                <c:pt idx="90">
                  <c:v>0</c:v>
                </c:pt>
                <c:pt idx="91">
                  <c:v>15.974704007401721</c:v>
                </c:pt>
                <c:pt idx="92">
                  <c:v>5.6545140651975219</c:v>
                </c:pt>
                <c:pt idx="93">
                  <c:v>5.0931341329429172</c:v>
                </c:pt>
                <c:pt idx="94">
                  <c:v>0</c:v>
                </c:pt>
                <c:pt idx="95">
                  <c:v>64.712311576859435</c:v>
                </c:pt>
                <c:pt idx="96">
                  <c:v>4.6195610923608621</c:v>
                </c:pt>
                <c:pt idx="97">
                  <c:v>113.56425271979201</c:v>
                </c:pt>
                <c:pt idx="98">
                  <c:v>17.870611101294898</c:v>
                </c:pt>
                <c:pt idx="99">
                  <c:v>4.0662312467993109</c:v>
                </c:pt>
                <c:pt idx="100">
                  <c:v>92.789969442399425</c:v>
                </c:pt>
                <c:pt idx="101">
                  <c:v>0</c:v>
                </c:pt>
                <c:pt idx="102">
                  <c:v>0</c:v>
                </c:pt>
                <c:pt idx="103">
                  <c:v>37.01150061376854</c:v>
                </c:pt>
                <c:pt idx="104">
                  <c:v>2.2294130662161074</c:v>
                </c:pt>
                <c:pt idx="105">
                  <c:v>12.412500439696284</c:v>
                </c:pt>
                <c:pt idx="106">
                  <c:v>46.610695423641083</c:v>
                </c:pt>
                <c:pt idx="107">
                  <c:v>12.420318225166893</c:v>
                </c:pt>
                <c:pt idx="108">
                  <c:v>28.300958690960197</c:v>
                </c:pt>
                <c:pt idx="109">
                  <c:v>39.898174562190725</c:v>
                </c:pt>
                <c:pt idx="110">
                  <c:v>33.334752213452987</c:v>
                </c:pt>
                <c:pt idx="111">
                  <c:v>53.675483754657257</c:v>
                </c:pt>
                <c:pt idx="112">
                  <c:v>1.1332440785275459</c:v>
                </c:pt>
                <c:pt idx="113">
                  <c:v>7.226636303349558</c:v>
                </c:pt>
                <c:pt idx="114">
                  <c:v>6.4909437416527851</c:v>
                </c:pt>
                <c:pt idx="115">
                  <c:v>56.98639935573263</c:v>
                </c:pt>
                <c:pt idx="116">
                  <c:v>23.049315465918358</c:v>
                </c:pt>
                <c:pt idx="117">
                  <c:v>57.52738615096694</c:v>
                </c:pt>
                <c:pt idx="118">
                  <c:v>71.80564694622241</c:v>
                </c:pt>
                <c:pt idx="119">
                  <c:v>94.490887519690531</c:v>
                </c:pt>
                <c:pt idx="120">
                  <c:v>7.4908008146071614</c:v>
                </c:pt>
                <c:pt idx="121">
                  <c:v>62.388153341333343</c:v>
                </c:pt>
                <c:pt idx="122">
                  <c:v>46.93028536146948</c:v>
                </c:pt>
                <c:pt idx="123">
                  <c:v>69.173789173789174</c:v>
                </c:pt>
                <c:pt idx="124">
                  <c:v>116.69087147248112</c:v>
                </c:pt>
                <c:pt idx="125">
                  <c:v>22.936706090658603</c:v>
                </c:pt>
                <c:pt idx="126">
                  <c:v>2.9311326124075125</c:v>
                </c:pt>
                <c:pt idx="127">
                  <c:v>0</c:v>
                </c:pt>
                <c:pt idx="128">
                  <c:v>3.7137753076617708</c:v>
                </c:pt>
                <c:pt idx="129">
                  <c:v>92.093145443100084</c:v>
                </c:pt>
                <c:pt idx="130">
                  <c:v>9.0611505090923501</c:v>
                </c:pt>
                <c:pt idx="131">
                  <c:v>36.919615007575082</c:v>
                </c:pt>
                <c:pt idx="132">
                  <c:v>105.52188852251237</c:v>
                </c:pt>
                <c:pt idx="133">
                  <c:v>0</c:v>
                </c:pt>
                <c:pt idx="134">
                  <c:v>14.428417680022761</c:v>
                </c:pt>
                <c:pt idx="135">
                  <c:v>8.2796342362034938</c:v>
                </c:pt>
                <c:pt idx="136">
                  <c:v>9.0592808359750165</c:v>
                </c:pt>
                <c:pt idx="137">
                  <c:v>47.207317254100992</c:v>
                </c:pt>
                <c:pt idx="138">
                  <c:v>11.272204548598076</c:v>
                </c:pt>
                <c:pt idx="139">
                  <c:v>0</c:v>
                </c:pt>
                <c:pt idx="140">
                  <c:v>66.722670416697511</c:v>
                </c:pt>
                <c:pt idx="141">
                  <c:v>1.992188559494426</c:v>
                </c:pt>
                <c:pt idx="142">
                  <c:v>0</c:v>
                </c:pt>
                <c:pt idx="143">
                  <c:v>76.758307293463574</c:v>
                </c:pt>
                <c:pt idx="144">
                  <c:v>16.641571460959913</c:v>
                </c:pt>
                <c:pt idx="145">
                  <c:v>53.592360413139261</c:v>
                </c:pt>
                <c:pt idx="146">
                  <c:v>35.092911421006875</c:v>
                </c:pt>
                <c:pt idx="147">
                  <c:v>29.454860718829362</c:v>
                </c:pt>
                <c:pt idx="148">
                  <c:v>73.548612100343348</c:v>
                </c:pt>
                <c:pt idx="149">
                  <c:v>0</c:v>
                </c:pt>
                <c:pt idx="150">
                  <c:v>61.723418870516653</c:v>
                </c:pt>
                <c:pt idx="151">
                  <c:v>99.817477061969484</c:v>
                </c:pt>
                <c:pt idx="152">
                  <c:v>29.671262450321379</c:v>
                </c:pt>
                <c:pt idx="153">
                  <c:v>4.1320531859105367</c:v>
                </c:pt>
                <c:pt idx="154">
                  <c:v>95.636614643507542</c:v>
                </c:pt>
                <c:pt idx="155">
                  <c:v>28.839074157479388</c:v>
                </c:pt>
                <c:pt idx="156">
                  <c:v>11.92389130402891</c:v>
                </c:pt>
                <c:pt idx="157">
                  <c:v>47.059370064108521</c:v>
                </c:pt>
                <c:pt idx="158">
                  <c:v>64.194335341904321</c:v>
                </c:pt>
                <c:pt idx="159">
                  <c:v>80.983874862493636</c:v>
                </c:pt>
                <c:pt idx="160">
                  <c:v>0.70805263581371192</c:v>
                </c:pt>
                <c:pt idx="161">
                  <c:v>0</c:v>
                </c:pt>
                <c:pt idx="162">
                  <c:v>0.51697500779787897</c:v>
                </c:pt>
                <c:pt idx="163">
                  <c:v>12.331858234560201</c:v>
                </c:pt>
                <c:pt idx="164">
                  <c:v>92.94389426076107</c:v>
                </c:pt>
                <c:pt idx="165">
                  <c:v>43.108380770430443</c:v>
                </c:pt>
                <c:pt idx="166">
                  <c:v>42.699897953467755</c:v>
                </c:pt>
                <c:pt idx="167">
                  <c:v>14.747606042460799</c:v>
                </c:pt>
                <c:pt idx="168">
                  <c:v>30.872437479614241</c:v>
                </c:pt>
                <c:pt idx="169">
                  <c:v>4.4980113235286963</c:v>
                </c:pt>
                <c:pt idx="170">
                  <c:v>8.112193483372522</c:v>
                </c:pt>
                <c:pt idx="171">
                  <c:v>8.5973740837709052</c:v>
                </c:pt>
                <c:pt idx="172">
                  <c:v>27.272903905843947</c:v>
                </c:pt>
                <c:pt idx="173">
                  <c:v>71.673127477419527</c:v>
                </c:pt>
                <c:pt idx="174">
                  <c:v>95.895439107229492</c:v>
                </c:pt>
                <c:pt idx="175">
                  <c:v>2.4832605531295489</c:v>
                </c:pt>
                <c:pt idx="176">
                  <c:v>0</c:v>
                </c:pt>
                <c:pt idx="177">
                  <c:v>120.18305715628924</c:v>
                </c:pt>
                <c:pt idx="178">
                  <c:v>17.426052566532093</c:v>
                </c:pt>
                <c:pt idx="179">
                  <c:v>0</c:v>
                </c:pt>
                <c:pt idx="180">
                  <c:v>3.8741834933044639</c:v>
                </c:pt>
                <c:pt idx="181">
                  <c:v>0</c:v>
                </c:pt>
                <c:pt idx="182">
                  <c:v>27.465409231305493</c:v>
                </c:pt>
                <c:pt idx="183">
                  <c:v>93.659892136833236</c:v>
                </c:pt>
                <c:pt idx="184">
                  <c:v>57.541093008748135</c:v>
                </c:pt>
                <c:pt idx="185">
                  <c:v>51.218645272671878</c:v>
                </c:pt>
                <c:pt idx="186">
                  <c:v>56.420858177738445</c:v>
                </c:pt>
                <c:pt idx="187">
                  <c:v>87.991749964939771</c:v>
                </c:pt>
                <c:pt idx="188">
                  <c:v>20.520875875718637</c:v>
                </c:pt>
                <c:pt idx="189">
                  <c:v>37.491149170015689</c:v>
                </c:pt>
                <c:pt idx="190">
                  <c:v>64.440895956896739</c:v>
                </c:pt>
                <c:pt idx="191">
                  <c:v>64.563921928152666</c:v>
                </c:pt>
                <c:pt idx="192">
                  <c:v>34.647880527877632</c:v>
                </c:pt>
                <c:pt idx="193">
                  <c:v>0</c:v>
                </c:pt>
                <c:pt idx="194">
                  <c:v>0.22207808178549812</c:v>
                </c:pt>
                <c:pt idx="195">
                  <c:v>32.244604177768558</c:v>
                </c:pt>
                <c:pt idx="196">
                  <c:v>67.734511312260821</c:v>
                </c:pt>
                <c:pt idx="197">
                  <c:v>11.29394526543085</c:v>
                </c:pt>
                <c:pt idx="198">
                  <c:v>32.064017660044151</c:v>
                </c:pt>
                <c:pt idx="199">
                  <c:v>20.214701601164485</c:v>
                </c:pt>
                <c:pt idx="200">
                  <c:v>73.275687556031116</c:v>
                </c:pt>
                <c:pt idx="201">
                  <c:v>0</c:v>
                </c:pt>
                <c:pt idx="202">
                  <c:v>49.067399401364739</c:v>
                </c:pt>
                <c:pt idx="203">
                  <c:v>15.576727006906104</c:v>
                </c:pt>
                <c:pt idx="204">
                  <c:v>22.409970567300849</c:v>
                </c:pt>
                <c:pt idx="205">
                  <c:v>43.952349806667563</c:v>
                </c:pt>
                <c:pt idx="206">
                  <c:v>0</c:v>
                </c:pt>
                <c:pt idx="207">
                  <c:v>60.523224811564127</c:v>
                </c:pt>
                <c:pt idx="208">
                  <c:v>16.294687844906186</c:v>
                </c:pt>
                <c:pt idx="209">
                  <c:v>38.198342432856066</c:v>
                </c:pt>
                <c:pt idx="210">
                  <c:v>10.166245307592124</c:v>
                </c:pt>
                <c:pt idx="211">
                  <c:v>43.88873601722797</c:v>
                </c:pt>
                <c:pt idx="212">
                  <c:v>27.083084222559151</c:v>
                </c:pt>
                <c:pt idx="213">
                  <c:v>69.951979414282775</c:v>
                </c:pt>
                <c:pt idx="214">
                  <c:v>3.2846750240342075</c:v>
                </c:pt>
                <c:pt idx="215">
                  <c:v>44.428731140053316</c:v>
                </c:pt>
                <c:pt idx="216">
                  <c:v>0</c:v>
                </c:pt>
                <c:pt idx="217">
                  <c:v>0.42713627794879133</c:v>
                </c:pt>
                <c:pt idx="218">
                  <c:v>1.873195408881571</c:v>
                </c:pt>
                <c:pt idx="219">
                  <c:v>29.630645434403611</c:v>
                </c:pt>
                <c:pt idx="220">
                  <c:v>1.0376843255051884</c:v>
                </c:pt>
                <c:pt idx="221">
                  <c:v>0</c:v>
                </c:pt>
                <c:pt idx="222">
                  <c:v>22.972602543811142</c:v>
                </c:pt>
                <c:pt idx="223">
                  <c:v>5.78721801643752</c:v>
                </c:pt>
                <c:pt idx="224">
                  <c:v>2.3810317486773369E-2</c:v>
                </c:pt>
                <c:pt idx="225">
                  <c:v>1.9710180815550995</c:v>
                </c:pt>
                <c:pt idx="226">
                  <c:v>58.061953553862111</c:v>
                </c:pt>
                <c:pt idx="227">
                  <c:v>6.540466744679434</c:v>
                </c:pt>
                <c:pt idx="228">
                  <c:v>14.361246682078946</c:v>
                </c:pt>
                <c:pt idx="229">
                  <c:v>7.947788528317683</c:v>
                </c:pt>
                <c:pt idx="230">
                  <c:v>0</c:v>
                </c:pt>
                <c:pt idx="231">
                  <c:v>14.497674042888844</c:v>
                </c:pt>
                <c:pt idx="232">
                  <c:v>9.7477216631858745</c:v>
                </c:pt>
                <c:pt idx="233">
                  <c:v>0</c:v>
                </c:pt>
                <c:pt idx="234">
                  <c:v>48.13757831782798</c:v>
                </c:pt>
                <c:pt idx="235">
                  <c:v>82.516630395099313</c:v>
                </c:pt>
                <c:pt idx="236">
                  <c:v>46.269836754239982</c:v>
                </c:pt>
                <c:pt idx="237">
                  <c:v>72.498091594005004</c:v>
                </c:pt>
                <c:pt idx="238">
                  <c:v>101.66005171972834</c:v>
                </c:pt>
                <c:pt idx="239">
                  <c:v>32.202283232481896</c:v>
                </c:pt>
                <c:pt idx="240">
                  <c:v>0</c:v>
                </c:pt>
                <c:pt idx="241">
                  <c:v>9.5166716710445112</c:v>
                </c:pt>
                <c:pt idx="242">
                  <c:v>42.103820488099963</c:v>
                </c:pt>
                <c:pt idx="243">
                  <c:v>59.757509593754129</c:v>
                </c:pt>
                <c:pt idx="244">
                  <c:v>0</c:v>
                </c:pt>
                <c:pt idx="245">
                  <c:v>19.84680750619615</c:v>
                </c:pt>
                <c:pt idx="246">
                  <c:v>68.805115678081989</c:v>
                </c:pt>
                <c:pt idx="247">
                  <c:v>67.213068369377609</c:v>
                </c:pt>
                <c:pt idx="248">
                  <c:v>0</c:v>
                </c:pt>
                <c:pt idx="249">
                  <c:v>22.173231017085683</c:v>
                </c:pt>
                <c:pt idx="250">
                  <c:v>5.2613727900962397</c:v>
                </c:pt>
                <c:pt idx="251">
                  <c:v>18.846775295242672</c:v>
                </c:pt>
                <c:pt idx="252">
                  <c:v>3.2433119938949422</c:v>
                </c:pt>
                <c:pt idx="253">
                  <c:v>0</c:v>
                </c:pt>
                <c:pt idx="254">
                  <c:v>72.782242885107664</c:v>
                </c:pt>
                <c:pt idx="255">
                  <c:v>101.47850474326157</c:v>
                </c:pt>
                <c:pt idx="256">
                  <c:v>0.86454416547325952</c:v>
                </c:pt>
                <c:pt idx="257">
                  <c:v>0.66348738280505959</c:v>
                </c:pt>
                <c:pt idx="258">
                  <c:v>37.294409634250094</c:v>
                </c:pt>
                <c:pt idx="259">
                  <c:v>11.32252027448534</c:v>
                </c:pt>
                <c:pt idx="260">
                  <c:v>82.607563825346276</c:v>
                </c:pt>
                <c:pt idx="261">
                  <c:v>23.637479618419327</c:v>
                </c:pt>
                <c:pt idx="262">
                  <c:v>32.197274959236836</c:v>
                </c:pt>
                <c:pt idx="263">
                  <c:v>9.4914361309809525</c:v>
                </c:pt>
                <c:pt idx="264">
                  <c:v>5.5872262551659908</c:v>
                </c:pt>
                <c:pt idx="265">
                  <c:v>9.7335238794694323</c:v>
                </c:pt>
                <c:pt idx="266">
                  <c:v>36.895355469736216</c:v>
                </c:pt>
                <c:pt idx="267">
                  <c:v>73.495551455993279</c:v>
                </c:pt>
                <c:pt idx="268">
                  <c:v>96.129182915722851</c:v>
                </c:pt>
                <c:pt idx="269">
                  <c:v>4.4732970599911264</c:v>
                </c:pt>
                <c:pt idx="270">
                  <c:v>0</c:v>
                </c:pt>
                <c:pt idx="271">
                  <c:v>13.08340797969619</c:v>
                </c:pt>
                <c:pt idx="272">
                  <c:v>56.637577912141232</c:v>
                </c:pt>
                <c:pt idx="273">
                  <c:v>8.6995852344392972</c:v>
                </c:pt>
                <c:pt idx="274">
                  <c:v>39.082503390454534</c:v>
                </c:pt>
                <c:pt idx="275">
                  <c:v>7.6913218345271774</c:v>
                </c:pt>
                <c:pt idx="276">
                  <c:v>84.089097882771838</c:v>
                </c:pt>
                <c:pt idx="277">
                  <c:v>0.46476024476518479</c:v>
                </c:pt>
                <c:pt idx="278">
                  <c:v>33.098241756963468</c:v>
                </c:pt>
                <c:pt idx="279">
                  <c:v>28.650752682171408</c:v>
                </c:pt>
                <c:pt idx="280">
                  <c:v>7.0307993467156242</c:v>
                </c:pt>
                <c:pt idx="281">
                  <c:v>23.442978040974445</c:v>
                </c:pt>
                <c:pt idx="282">
                  <c:v>0</c:v>
                </c:pt>
                <c:pt idx="283">
                  <c:v>23.944147361409222</c:v>
                </c:pt>
                <c:pt idx="284">
                  <c:v>0</c:v>
                </c:pt>
                <c:pt idx="285">
                  <c:v>105.99090112603189</c:v>
                </c:pt>
                <c:pt idx="286">
                  <c:v>81.956664235530894</c:v>
                </c:pt>
                <c:pt idx="287">
                  <c:v>66.55949666257375</c:v>
                </c:pt>
                <c:pt idx="288">
                  <c:v>49.041240063886555</c:v>
                </c:pt>
                <c:pt idx="289">
                  <c:v>11.292908075838815</c:v>
                </c:pt>
                <c:pt idx="290">
                  <c:v>9.6664087115140127</c:v>
                </c:pt>
                <c:pt idx="291">
                  <c:v>22.415381497245406</c:v>
                </c:pt>
                <c:pt idx="292">
                  <c:v>40.180884498046673</c:v>
                </c:pt>
                <c:pt idx="293">
                  <c:v>71.115179553854674</c:v>
                </c:pt>
                <c:pt idx="294">
                  <c:v>3.2308027923211169</c:v>
                </c:pt>
                <c:pt idx="295">
                  <c:v>7.9399299289646841</c:v>
                </c:pt>
                <c:pt idx="296">
                  <c:v>0</c:v>
                </c:pt>
                <c:pt idx="297">
                  <c:v>0</c:v>
                </c:pt>
                <c:pt idx="298">
                  <c:v>12.543283760185595</c:v>
                </c:pt>
                <c:pt idx="299">
                  <c:v>11.565627244502474</c:v>
                </c:pt>
                <c:pt idx="300">
                  <c:v>5.9690470074492676</c:v>
                </c:pt>
                <c:pt idx="301">
                  <c:v>5.5449346124310877</c:v>
                </c:pt>
                <c:pt idx="302">
                  <c:v>38.211210747948329</c:v>
                </c:pt>
                <c:pt idx="303">
                  <c:v>0</c:v>
                </c:pt>
                <c:pt idx="304">
                  <c:v>7.9202255728580191</c:v>
                </c:pt>
                <c:pt idx="305">
                  <c:v>31.893521188651778</c:v>
                </c:pt>
                <c:pt idx="306">
                  <c:v>0</c:v>
                </c:pt>
                <c:pt idx="307">
                  <c:v>60.939104814930886</c:v>
                </c:pt>
                <c:pt idx="308">
                  <c:v>28.652180665436404</c:v>
                </c:pt>
                <c:pt idx="309">
                  <c:v>30.155213681460229</c:v>
                </c:pt>
                <c:pt idx="310">
                  <c:v>18.831450169313737</c:v>
                </c:pt>
                <c:pt idx="311">
                  <c:v>0</c:v>
                </c:pt>
                <c:pt idx="312">
                  <c:v>11.904463447320198</c:v>
                </c:pt>
                <c:pt idx="313">
                  <c:v>9.1591495872246842</c:v>
                </c:pt>
                <c:pt idx="314">
                  <c:v>2.0440180125324328</c:v>
                </c:pt>
                <c:pt idx="315">
                  <c:v>115.74415297020479</c:v>
                </c:pt>
                <c:pt idx="316">
                  <c:v>18.818870445178558</c:v>
                </c:pt>
                <c:pt idx="317">
                  <c:v>5.963059128997994</c:v>
                </c:pt>
                <c:pt idx="318">
                  <c:v>72.362209370942992</c:v>
                </c:pt>
                <c:pt idx="319">
                  <c:v>4.7030522339668162</c:v>
                </c:pt>
                <c:pt idx="320">
                  <c:v>95.903195908294677</c:v>
                </c:pt>
                <c:pt idx="321">
                  <c:v>36.933990469115223</c:v>
                </c:pt>
                <c:pt idx="322">
                  <c:v>0</c:v>
                </c:pt>
                <c:pt idx="323">
                  <c:v>42.635494299197802</c:v>
                </c:pt>
                <c:pt idx="324">
                  <c:v>0</c:v>
                </c:pt>
                <c:pt idx="325">
                  <c:v>33.106880996480413</c:v>
                </c:pt>
                <c:pt idx="326">
                  <c:v>15.717147616260748</c:v>
                </c:pt>
                <c:pt idx="327">
                  <c:v>21.897987664880926</c:v>
                </c:pt>
                <c:pt idx="328">
                  <c:v>45.105933965168887</c:v>
                </c:pt>
                <c:pt idx="329">
                  <c:v>5.0992120898123421</c:v>
                </c:pt>
                <c:pt idx="330">
                  <c:v>18.58630058373609</c:v>
                </c:pt>
                <c:pt idx="331">
                  <c:v>0</c:v>
                </c:pt>
                <c:pt idx="332">
                  <c:v>0.57272421901242865</c:v>
                </c:pt>
                <c:pt idx="333">
                  <c:v>25.273373183477698</c:v>
                </c:pt>
                <c:pt idx="334">
                  <c:v>10.465934841976821</c:v>
                </c:pt>
                <c:pt idx="335">
                  <c:v>0</c:v>
                </c:pt>
                <c:pt idx="336">
                  <c:v>8.2250560362918712</c:v>
                </c:pt>
                <c:pt idx="337">
                  <c:v>0</c:v>
                </c:pt>
                <c:pt idx="338">
                  <c:v>43.568049490538577</c:v>
                </c:pt>
                <c:pt idx="339">
                  <c:v>67.992686477083112</c:v>
                </c:pt>
                <c:pt idx="340">
                  <c:v>0</c:v>
                </c:pt>
                <c:pt idx="341">
                  <c:v>32.719647111969316</c:v>
                </c:pt>
                <c:pt idx="342">
                  <c:v>5.6998857365563298</c:v>
                </c:pt>
                <c:pt idx="343">
                  <c:v>27.242530802412819</c:v>
                </c:pt>
                <c:pt idx="344">
                  <c:v>11.656913530046143</c:v>
                </c:pt>
                <c:pt idx="345">
                  <c:v>7.1406181015452539</c:v>
                </c:pt>
                <c:pt idx="346">
                  <c:v>5.8385390578282257</c:v>
                </c:pt>
                <c:pt idx="347">
                  <c:v>4.9340567244497375</c:v>
                </c:pt>
                <c:pt idx="348">
                  <c:v>20.710599444223899</c:v>
                </c:pt>
                <c:pt idx="349">
                  <c:v>8.2198299983696064</c:v>
                </c:pt>
                <c:pt idx="350">
                  <c:v>1.9133416678405408</c:v>
                </c:pt>
                <c:pt idx="351">
                  <c:v>28.90851693377185</c:v>
                </c:pt>
                <c:pt idx="352">
                  <c:v>11.236025431681474</c:v>
                </c:pt>
                <c:pt idx="353">
                  <c:v>0</c:v>
                </c:pt>
                <c:pt idx="354">
                  <c:v>30.870905976457376</c:v>
                </c:pt>
                <c:pt idx="355">
                  <c:v>24.00903161063723</c:v>
                </c:pt>
                <c:pt idx="356">
                  <c:v>0.69904035249854357</c:v>
                </c:pt>
                <c:pt idx="357">
                  <c:v>4.7733020626405649</c:v>
                </c:pt>
                <c:pt idx="358">
                  <c:v>3.1718458751564267</c:v>
                </c:pt>
                <c:pt idx="359">
                  <c:v>0</c:v>
                </c:pt>
                <c:pt idx="360">
                  <c:v>7.3438570163460986</c:v>
                </c:pt>
                <c:pt idx="361">
                  <c:v>0</c:v>
                </c:pt>
                <c:pt idx="362">
                  <c:v>38.664630202360051</c:v>
                </c:pt>
                <c:pt idx="363">
                  <c:v>17.737244654344675</c:v>
                </c:pt>
                <c:pt idx="364">
                  <c:v>33.20643822653598</c:v>
                </c:pt>
                <c:pt idx="365">
                  <c:v>0</c:v>
                </c:pt>
                <c:pt idx="366">
                  <c:v>43.713564816217364</c:v>
                </c:pt>
                <c:pt idx="367">
                  <c:v>47.003151174469885</c:v>
                </c:pt>
                <c:pt idx="368">
                  <c:v>0</c:v>
                </c:pt>
                <c:pt idx="369">
                  <c:v>0.3962994864216412</c:v>
                </c:pt>
                <c:pt idx="370">
                  <c:v>5.4970459799640379</c:v>
                </c:pt>
                <c:pt idx="371">
                  <c:v>26.461597739532493</c:v>
                </c:pt>
                <c:pt idx="372">
                  <c:v>93.524916516825073</c:v>
                </c:pt>
                <c:pt idx="373">
                  <c:v>47.746237313362613</c:v>
                </c:pt>
                <c:pt idx="374">
                  <c:v>0</c:v>
                </c:pt>
                <c:pt idx="375">
                  <c:v>4.3714985621471936</c:v>
                </c:pt>
                <c:pt idx="376">
                  <c:v>0</c:v>
                </c:pt>
                <c:pt idx="377">
                  <c:v>20.268932764684894</c:v>
                </c:pt>
                <c:pt idx="378">
                  <c:v>2.5570064397736734</c:v>
                </c:pt>
                <c:pt idx="379">
                  <c:v>0</c:v>
                </c:pt>
                <c:pt idx="380">
                  <c:v>0</c:v>
                </c:pt>
                <c:pt idx="381">
                  <c:v>72.557182434772329</c:v>
                </c:pt>
                <c:pt idx="382">
                  <c:v>0</c:v>
                </c:pt>
                <c:pt idx="383">
                  <c:v>1.0041985342992488</c:v>
                </c:pt>
                <c:pt idx="384">
                  <c:v>97.111509368873627</c:v>
                </c:pt>
                <c:pt idx="385">
                  <c:v>108.53581875633857</c:v>
                </c:pt>
                <c:pt idx="386">
                  <c:v>11.979393533255152</c:v>
                </c:pt>
                <c:pt idx="387">
                  <c:v>21.111584478290197</c:v>
                </c:pt>
                <c:pt idx="388">
                  <c:v>58.387953275944128</c:v>
                </c:pt>
                <c:pt idx="389">
                  <c:v>0</c:v>
                </c:pt>
                <c:pt idx="390">
                  <c:v>0</c:v>
                </c:pt>
                <c:pt idx="391">
                  <c:v>51.290100091823554</c:v>
                </c:pt>
                <c:pt idx="392">
                  <c:v>0</c:v>
                </c:pt>
                <c:pt idx="393">
                  <c:v>98.143483340652779</c:v>
                </c:pt>
                <c:pt idx="394">
                  <c:v>76.764506417890701</c:v>
                </c:pt>
                <c:pt idx="395">
                  <c:v>50.951989830032772</c:v>
                </c:pt>
                <c:pt idx="396">
                  <c:v>27.653670299514843</c:v>
                </c:pt>
                <c:pt idx="397">
                  <c:v>55.173936509494141</c:v>
                </c:pt>
                <c:pt idx="398">
                  <c:v>3.1866699890931818</c:v>
                </c:pt>
                <c:pt idx="399">
                  <c:v>50.153979013230789</c:v>
                </c:pt>
                <c:pt idx="400">
                  <c:v>94.4025406907503</c:v>
                </c:pt>
                <c:pt idx="401">
                  <c:v>3.9778645701653077</c:v>
                </c:pt>
                <c:pt idx="402">
                  <c:v>23.577955684942584</c:v>
                </c:pt>
                <c:pt idx="403">
                  <c:v>0</c:v>
                </c:pt>
                <c:pt idx="404">
                  <c:v>3.6972410880455233</c:v>
                </c:pt>
                <c:pt idx="405">
                  <c:v>9.6546101752375115</c:v>
                </c:pt>
                <c:pt idx="406">
                  <c:v>28.079974816166086</c:v>
                </c:pt>
                <c:pt idx="407">
                  <c:v>3.9917142537229875</c:v>
                </c:pt>
                <c:pt idx="408">
                  <c:v>0</c:v>
                </c:pt>
                <c:pt idx="409">
                  <c:v>38.403598828065746</c:v>
                </c:pt>
                <c:pt idx="410">
                  <c:v>0</c:v>
                </c:pt>
                <c:pt idx="411">
                  <c:v>0</c:v>
                </c:pt>
                <c:pt idx="412">
                  <c:v>3.1222707423580789</c:v>
                </c:pt>
                <c:pt idx="413">
                  <c:v>33.734986650475989</c:v>
                </c:pt>
                <c:pt idx="414">
                  <c:v>0</c:v>
                </c:pt>
                <c:pt idx="415">
                  <c:v>47.056845847663951</c:v>
                </c:pt>
                <c:pt idx="416">
                  <c:v>9.7025711389555873</c:v>
                </c:pt>
                <c:pt idx="417">
                  <c:v>23.113298368029081</c:v>
                </c:pt>
                <c:pt idx="418">
                  <c:v>31.58930400560677</c:v>
                </c:pt>
                <c:pt idx="419">
                  <c:v>0</c:v>
                </c:pt>
                <c:pt idx="420">
                  <c:v>0</c:v>
                </c:pt>
                <c:pt idx="421">
                  <c:v>20.271763567220709</c:v>
                </c:pt>
                <c:pt idx="422">
                  <c:v>18.262510403958636</c:v>
                </c:pt>
                <c:pt idx="423">
                  <c:v>65.885037603105289</c:v>
                </c:pt>
                <c:pt idx="424">
                  <c:v>1.5798475778193182</c:v>
                </c:pt>
                <c:pt idx="425">
                  <c:v>0</c:v>
                </c:pt>
                <c:pt idx="426">
                  <c:v>15.471045483875809</c:v>
                </c:pt>
                <c:pt idx="427">
                  <c:v>78.758150385834782</c:v>
                </c:pt>
                <c:pt idx="428">
                  <c:v>0</c:v>
                </c:pt>
                <c:pt idx="429">
                  <c:v>2.8447297988597358</c:v>
                </c:pt>
                <c:pt idx="430">
                  <c:v>51.409423743340795</c:v>
                </c:pt>
                <c:pt idx="431">
                  <c:v>28.719509505535708</c:v>
                </c:pt>
                <c:pt idx="432">
                  <c:v>2.6581870402391488</c:v>
                </c:pt>
                <c:pt idx="433">
                  <c:v>16.97246382041936</c:v>
                </c:pt>
                <c:pt idx="434">
                  <c:v>0</c:v>
                </c:pt>
                <c:pt idx="435">
                  <c:v>3.1182977167408534</c:v>
                </c:pt>
                <c:pt idx="436">
                  <c:v>46.631516870498039</c:v>
                </c:pt>
                <c:pt idx="437">
                  <c:v>3.0302136197332703</c:v>
                </c:pt>
                <c:pt idx="438">
                  <c:v>77.43790938864629</c:v>
                </c:pt>
                <c:pt idx="439">
                  <c:v>0</c:v>
                </c:pt>
                <c:pt idx="440">
                  <c:v>0</c:v>
                </c:pt>
                <c:pt idx="441">
                  <c:v>3.37655357742694</c:v>
                </c:pt>
                <c:pt idx="442">
                  <c:v>0</c:v>
                </c:pt>
                <c:pt idx="443">
                  <c:v>6.2184246506711833</c:v>
                </c:pt>
                <c:pt idx="444">
                  <c:v>0</c:v>
                </c:pt>
                <c:pt idx="445">
                  <c:v>21.576109352389288</c:v>
                </c:pt>
                <c:pt idx="446">
                  <c:v>23.831202636904962</c:v>
                </c:pt>
                <c:pt idx="447">
                  <c:v>0</c:v>
                </c:pt>
                <c:pt idx="448">
                  <c:v>0</c:v>
                </c:pt>
                <c:pt idx="449">
                  <c:v>2.0772797991717336</c:v>
                </c:pt>
                <c:pt idx="450">
                  <c:v>8.8521948415192462</c:v>
                </c:pt>
                <c:pt idx="451">
                  <c:v>0.77936695955542201</c:v>
                </c:pt>
                <c:pt idx="452">
                  <c:v>0</c:v>
                </c:pt>
                <c:pt idx="453">
                  <c:v>25.334011673096761</c:v>
                </c:pt>
                <c:pt idx="454">
                  <c:v>25.044273271464363</c:v>
                </c:pt>
                <c:pt idx="455">
                  <c:v>1.4777545724954118</c:v>
                </c:pt>
                <c:pt idx="456">
                  <c:v>0</c:v>
                </c:pt>
                <c:pt idx="457">
                  <c:v>2.6278754556733031</c:v>
                </c:pt>
                <c:pt idx="458">
                  <c:v>7.3707652266713133</c:v>
                </c:pt>
                <c:pt idx="459">
                  <c:v>17.94371483195377</c:v>
                </c:pt>
                <c:pt idx="460">
                  <c:v>0</c:v>
                </c:pt>
                <c:pt idx="461">
                  <c:v>26.555441284951996</c:v>
                </c:pt>
                <c:pt idx="462">
                  <c:v>0</c:v>
                </c:pt>
                <c:pt idx="463">
                  <c:v>6.0079570658851438</c:v>
                </c:pt>
                <c:pt idx="464">
                  <c:v>0</c:v>
                </c:pt>
                <c:pt idx="465">
                  <c:v>0</c:v>
                </c:pt>
                <c:pt idx="466">
                  <c:v>45.18446378268564</c:v>
                </c:pt>
                <c:pt idx="467">
                  <c:v>0.78180025355683891</c:v>
                </c:pt>
                <c:pt idx="468">
                  <c:v>0</c:v>
                </c:pt>
                <c:pt idx="469">
                  <c:v>0</c:v>
                </c:pt>
                <c:pt idx="470">
                  <c:v>0.53859221889917386</c:v>
                </c:pt>
                <c:pt idx="471">
                  <c:v>0</c:v>
                </c:pt>
                <c:pt idx="472">
                  <c:v>38.654067719022123</c:v>
                </c:pt>
                <c:pt idx="473">
                  <c:v>4.9943488312355511</c:v>
                </c:pt>
                <c:pt idx="474">
                  <c:v>33.681682844080321</c:v>
                </c:pt>
                <c:pt idx="475">
                  <c:v>8.6772538056564503</c:v>
                </c:pt>
                <c:pt idx="476">
                  <c:v>3.3498449169489448</c:v>
                </c:pt>
                <c:pt idx="477">
                  <c:v>0</c:v>
                </c:pt>
                <c:pt idx="478">
                  <c:v>1.0790967859051808</c:v>
                </c:pt>
                <c:pt idx="479">
                  <c:v>4.7567511723366351</c:v>
                </c:pt>
                <c:pt idx="480">
                  <c:v>10.350402683549659</c:v>
                </c:pt>
                <c:pt idx="481">
                  <c:v>19.909522726730241</c:v>
                </c:pt>
                <c:pt idx="482">
                  <c:v>0.4549547682650682</c:v>
                </c:pt>
                <c:pt idx="483">
                  <c:v>0</c:v>
                </c:pt>
                <c:pt idx="484">
                  <c:v>0.32485280302812347</c:v>
                </c:pt>
                <c:pt idx="485">
                  <c:v>2.6756082345601997</c:v>
                </c:pt>
                <c:pt idx="486">
                  <c:v>0.39798244578754804</c:v>
                </c:pt>
                <c:pt idx="487">
                  <c:v>0</c:v>
                </c:pt>
                <c:pt idx="488">
                  <c:v>31.583201709560534</c:v>
                </c:pt>
                <c:pt idx="489">
                  <c:v>22.772362424366985</c:v>
                </c:pt>
                <c:pt idx="490">
                  <c:v>43.513824941767595</c:v>
                </c:pt>
                <c:pt idx="491">
                  <c:v>8.3014317880810982</c:v>
                </c:pt>
                <c:pt idx="492">
                  <c:v>33.076635587552616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6.9772146063861866</c:v>
                </c:pt>
                <c:pt idx="497">
                  <c:v>0.1394332735820506</c:v>
                </c:pt>
                <c:pt idx="498">
                  <c:v>0</c:v>
                </c:pt>
                <c:pt idx="499">
                  <c:v>2.1165434954751818</c:v>
                </c:pt>
                <c:pt idx="500">
                  <c:v>0</c:v>
                </c:pt>
                <c:pt idx="501">
                  <c:v>49.859307833486682</c:v>
                </c:pt>
                <c:pt idx="502">
                  <c:v>31.89239844918762</c:v>
                </c:pt>
                <c:pt idx="503">
                  <c:v>7.9939744761517879</c:v>
                </c:pt>
                <c:pt idx="504">
                  <c:v>0</c:v>
                </c:pt>
                <c:pt idx="505">
                  <c:v>5.3791515425950864</c:v>
                </c:pt>
                <c:pt idx="506">
                  <c:v>0.10176382603082541</c:v>
                </c:pt>
                <c:pt idx="507">
                  <c:v>2.740210781741236</c:v>
                </c:pt>
                <c:pt idx="508">
                  <c:v>8.1233780927574468</c:v>
                </c:pt>
                <c:pt idx="509">
                  <c:v>0</c:v>
                </c:pt>
                <c:pt idx="510">
                  <c:v>0</c:v>
                </c:pt>
                <c:pt idx="511">
                  <c:v>3.7123866262500025</c:v>
                </c:pt>
                <c:pt idx="512">
                  <c:v>16.081644133407067</c:v>
                </c:pt>
                <c:pt idx="513">
                  <c:v>9.7220534737955528</c:v>
                </c:pt>
                <c:pt idx="514">
                  <c:v>27.570475298803832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4.4203652457422988</c:v>
                </c:pt>
                <c:pt idx="519">
                  <c:v>1.9957531163801314</c:v>
                </c:pt>
                <c:pt idx="520">
                  <c:v>0</c:v>
                </c:pt>
                <c:pt idx="521">
                  <c:v>28.653650109609213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0.40265260615070148</c:v>
                </c:pt>
                <c:pt idx="526">
                  <c:v>6.6279898502376089E-2</c:v>
                </c:pt>
                <c:pt idx="527">
                  <c:v>0</c:v>
                </c:pt>
                <c:pt idx="528">
                  <c:v>0</c:v>
                </c:pt>
                <c:pt idx="529">
                  <c:v>9.2195348752404485</c:v>
                </c:pt>
                <c:pt idx="530">
                  <c:v>22.990021947190986</c:v>
                </c:pt>
                <c:pt idx="531">
                  <c:v>0</c:v>
                </c:pt>
                <c:pt idx="532">
                  <c:v>0</c:v>
                </c:pt>
                <c:pt idx="533">
                  <c:v>0.75775041362662399</c:v>
                </c:pt>
                <c:pt idx="534">
                  <c:v>4.7700935423084303</c:v>
                </c:pt>
                <c:pt idx="535">
                  <c:v>0</c:v>
                </c:pt>
                <c:pt idx="536">
                  <c:v>0</c:v>
                </c:pt>
                <c:pt idx="537">
                  <c:v>21.469992933744379</c:v>
                </c:pt>
                <c:pt idx="538">
                  <c:v>0.2295746417901483</c:v>
                </c:pt>
                <c:pt idx="539">
                  <c:v>6.6787553307007235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4.9267993528071123</c:v>
                </c:pt>
                <c:pt idx="545">
                  <c:v>0.43298235156001236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33.532302787786215</c:v>
                </c:pt>
                <c:pt idx="550">
                  <c:v>0</c:v>
                </c:pt>
                <c:pt idx="551">
                  <c:v>0.7550190115601576</c:v>
                </c:pt>
                <c:pt idx="552">
                  <c:v>12.652697692746909</c:v>
                </c:pt>
                <c:pt idx="553">
                  <c:v>0</c:v>
                </c:pt>
                <c:pt idx="554">
                  <c:v>6.544945356258447</c:v>
                </c:pt>
                <c:pt idx="555">
                  <c:v>0</c:v>
                </c:pt>
                <c:pt idx="556">
                  <c:v>0</c:v>
                </c:pt>
                <c:pt idx="557">
                  <c:v>1.001045897334107</c:v>
                </c:pt>
                <c:pt idx="558">
                  <c:v>17.397136345447901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8F-4F03-8998-EE918DD30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6280"/>
        <c:axId val="582446672"/>
      </c:scatterChart>
      <c:valAx>
        <c:axId val="582446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mean zooplankton</a:t>
                </a:r>
                <a:r>
                  <a:rPr lang="en-US" baseline="0"/>
                  <a:t> post stock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2446672"/>
        <c:crosses val="autoZero"/>
        <c:crossBetween val="midCat"/>
      </c:valAx>
      <c:valAx>
        <c:axId val="58244667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all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2446280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RDM all data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og"/>
            <c:dispRSqr val="1"/>
            <c:dispEq val="1"/>
            <c:trendlineLbl>
              <c:layout>
                <c:manualLayout>
                  <c:x val="0.11655380577427821"/>
                  <c:y val="-0.57098753280839953"/>
                </c:manualLayout>
              </c:layout>
              <c:numFmt formatCode="General" sourceLinked="0"/>
            </c:trendlineLbl>
          </c:trendline>
          <c:trendline>
            <c:spPr>
              <a:ln w="25400">
                <a:solidFill>
                  <a:srgbClr val="FF0000"/>
                </a:solidFill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1377602799650056"/>
                  <c:y val="-0.4506171624380283"/>
                </c:manualLayout>
              </c:layout>
              <c:numFmt formatCode="General" sourceLinked="0"/>
            </c:trendlineLbl>
          </c:trendline>
          <c:xVal>
            <c:numRef>
              <c:f>'RDM scratch all data - unfed'!$Z$2:$Z$560</c:f>
              <c:numCache>
                <c:formatCode>General</c:formatCode>
                <c:ptCount val="55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27</c:v>
                </c:pt>
                <c:pt idx="4" formatCode="0">
                  <c:v>10</c:v>
                </c:pt>
                <c:pt idx="5" formatCode="0">
                  <c:v>4</c:v>
                </c:pt>
                <c:pt idx="6">
                  <c:v>5</c:v>
                </c:pt>
                <c:pt idx="8" formatCode="0">
                  <c:v>0</c:v>
                </c:pt>
                <c:pt idx="9">
                  <c:v>3</c:v>
                </c:pt>
                <c:pt idx="10" formatCode="0">
                  <c:v>2</c:v>
                </c:pt>
                <c:pt idx="11" formatCode="0">
                  <c:v>0</c:v>
                </c:pt>
                <c:pt idx="12">
                  <c:v>12</c:v>
                </c:pt>
                <c:pt idx="13" formatCode="0">
                  <c:v>10</c:v>
                </c:pt>
                <c:pt idx="14">
                  <c:v>5</c:v>
                </c:pt>
                <c:pt idx="15">
                  <c:v>11</c:v>
                </c:pt>
                <c:pt idx="16">
                  <c:v>7</c:v>
                </c:pt>
                <c:pt idx="17">
                  <c:v>13</c:v>
                </c:pt>
                <c:pt idx="18">
                  <c:v>7</c:v>
                </c:pt>
                <c:pt idx="19">
                  <c:v>0</c:v>
                </c:pt>
                <c:pt idx="20">
                  <c:v>3</c:v>
                </c:pt>
                <c:pt idx="21">
                  <c:v>2</c:v>
                </c:pt>
                <c:pt idx="22" formatCode="0">
                  <c:v>0</c:v>
                </c:pt>
                <c:pt idx="23">
                  <c:v>4</c:v>
                </c:pt>
                <c:pt idx="24">
                  <c:v>1</c:v>
                </c:pt>
                <c:pt idx="25">
                  <c:v>0</c:v>
                </c:pt>
                <c:pt idx="26" formatCode="0">
                  <c:v>26</c:v>
                </c:pt>
                <c:pt idx="27" formatCode="0">
                  <c:v>6</c:v>
                </c:pt>
                <c:pt idx="28">
                  <c:v>13</c:v>
                </c:pt>
                <c:pt idx="29" formatCode="0">
                  <c:v>3</c:v>
                </c:pt>
                <c:pt idx="30" formatCode="0">
                  <c:v>14</c:v>
                </c:pt>
                <c:pt idx="31">
                  <c:v>14</c:v>
                </c:pt>
                <c:pt idx="32" formatCode="0">
                  <c:v>10</c:v>
                </c:pt>
                <c:pt idx="34">
                  <c:v>8</c:v>
                </c:pt>
                <c:pt idx="35">
                  <c:v>3</c:v>
                </c:pt>
                <c:pt idx="36">
                  <c:v>14</c:v>
                </c:pt>
                <c:pt idx="37" formatCode="0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11</c:v>
                </c:pt>
                <c:pt idx="41">
                  <c:v>4</c:v>
                </c:pt>
                <c:pt idx="42">
                  <c:v>2</c:v>
                </c:pt>
                <c:pt idx="43">
                  <c:v>0</c:v>
                </c:pt>
                <c:pt idx="44" formatCode="0">
                  <c:v>7</c:v>
                </c:pt>
                <c:pt idx="45" formatCode="0">
                  <c:v>9</c:v>
                </c:pt>
                <c:pt idx="46" formatCode="0">
                  <c:v>10</c:v>
                </c:pt>
                <c:pt idx="47" formatCode="0">
                  <c:v>12</c:v>
                </c:pt>
                <c:pt idx="48">
                  <c:v>7</c:v>
                </c:pt>
                <c:pt idx="50" formatCode="0">
                  <c:v>0</c:v>
                </c:pt>
                <c:pt idx="51">
                  <c:v>2</c:v>
                </c:pt>
                <c:pt idx="52">
                  <c:v>12</c:v>
                </c:pt>
                <c:pt idx="53">
                  <c:v>0</c:v>
                </c:pt>
                <c:pt idx="54">
                  <c:v>7</c:v>
                </c:pt>
                <c:pt idx="55">
                  <c:v>0</c:v>
                </c:pt>
                <c:pt idx="56" formatCode="0">
                  <c:v>5</c:v>
                </c:pt>
                <c:pt idx="57">
                  <c:v>11</c:v>
                </c:pt>
                <c:pt idx="58">
                  <c:v>1</c:v>
                </c:pt>
                <c:pt idx="59">
                  <c:v>4</c:v>
                </c:pt>
                <c:pt idx="60">
                  <c:v>1</c:v>
                </c:pt>
                <c:pt idx="61">
                  <c:v>2</c:v>
                </c:pt>
                <c:pt idx="62">
                  <c:v>0</c:v>
                </c:pt>
                <c:pt idx="63">
                  <c:v>9</c:v>
                </c:pt>
                <c:pt idx="64" formatCode="0">
                  <c:v>5</c:v>
                </c:pt>
                <c:pt idx="65" formatCode="0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5</c:v>
                </c:pt>
                <c:pt idx="69">
                  <c:v>15</c:v>
                </c:pt>
                <c:pt idx="70">
                  <c:v>0</c:v>
                </c:pt>
                <c:pt idx="71">
                  <c:v>8</c:v>
                </c:pt>
                <c:pt idx="72">
                  <c:v>7</c:v>
                </c:pt>
                <c:pt idx="73">
                  <c:v>10</c:v>
                </c:pt>
                <c:pt idx="74" formatCode="0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4</c:v>
                </c:pt>
                <c:pt idx="78">
                  <c:v>9</c:v>
                </c:pt>
                <c:pt idx="79">
                  <c:v>10</c:v>
                </c:pt>
                <c:pt idx="80">
                  <c:v>15</c:v>
                </c:pt>
                <c:pt idx="81">
                  <c:v>11</c:v>
                </c:pt>
                <c:pt idx="82" formatCode="0">
                  <c:v>10</c:v>
                </c:pt>
                <c:pt idx="83">
                  <c:v>2</c:v>
                </c:pt>
                <c:pt idx="84">
                  <c:v>1</c:v>
                </c:pt>
                <c:pt idx="86" formatCode="0">
                  <c:v>7</c:v>
                </c:pt>
                <c:pt idx="87">
                  <c:v>0</c:v>
                </c:pt>
                <c:pt idx="88">
                  <c:v>3</c:v>
                </c:pt>
                <c:pt idx="89">
                  <c:v>10</c:v>
                </c:pt>
                <c:pt idx="91">
                  <c:v>15</c:v>
                </c:pt>
                <c:pt idx="92">
                  <c:v>0</c:v>
                </c:pt>
                <c:pt idx="93" formatCode="0">
                  <c:v>8</c:v>
                </c:pt>
                <c:pt idx="95">
                  <c:v>7</c:v>
                </c:pt>
                <c:pt idx="96">
                  <c:v>12</c:v>
                </c:pt>
                <c:pt idx="97">
                  <c:v>10</c:v>
                </c:pt>
                <c:pt idx="98">
                  <c:v>2</c:v>
                </c:pt>
                <c:pt idx="99">
                  <c:v>3</c:v>
                </c:pt>
                <c:pt idx="100">
                  <c:v>13</c:v>
                </c:pt>
                <c:pt idx="101">
                  <c:v>11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14</c:v>
                </c:pt>
                <c:pt idx="106" formatCode="0">
                  <c:v>6</c:v>
                </c:pt>
                <c:pt idx="107" formatCode="0">
                  <c:v>0</c:v>
                </c:pt>
                <c:pt idx="108">
                  <c:v>10</c:v>
                </c:pt>
                <c:pt idx="109">
                  <c:v>2</c:v>
                </c:pt>
                <c:pt idx="110" formatCode="0">
                  <c:v>8</c:v>
                </c:pt>
                <c:pt idx="111">
                  <c:v>9</c:v>
                </c:pt>
                <c:pt idx="112">
                  <c:v>8</c:v>
                </c:pt>
                <c:pt idx="113">
                  <c:v>11</c:v>
                </c:pt>
                <c:pt idx="114">
                  <c:v>9</c:v>
                </c:pt>
                <c:pt idx="115">
                  <c:v>0</c:v>
                </c:pt>
                <c:pt idx="116" formatCode="0">
                  <c:v>10</c:v>
                </c:pt>
                <c:pt idx="117">
                  <c:v>6</c:v>
                </c:pt>
                <c:pt idx="118" formatCode="0">
                  <c:v>10</c:v>
                </c:pt>
                <c:pt idx="119" formatCode="0">
                  <c:v>10</c:v>
                </c:pt>
                <c:pt idx="120">
                  <c:v>0</c:v>
                </c:pt>
                <c:pt idx="121">
                  <c:v>11</c:v>
                </c:pt>
                <c:pt idx="122">
                  <c:v>4</c:v>
                </c:pt>
                <c:pt idx="123">
                  <c:v>8</c:v>
                </c:pt>
                <c:pt idx="124">
                  <c:v>22</c:v>
                </c:pt>
                <c:pt idx="125">
                  <c:v>5</c:v>
                </c:pt>
                <c:pt idx="126">
                  <c:v>5</c:v>
                </c:pt>
                <c:pt idx="127">
                  <c:v>7</c:v>
                </c:pt>
                <c:pt idx="128">
                  <c:v>1</c:v>
                </c:pt>
                <c:pt idx="129">
                  <c:v>15</c:v>
                </c:pt>
                <c:pt idx="130">
                  <c:v>3</c:v>
                </c:pt>
                <c:pt idx="131" formatCode="0">
                  <c:v>0</c:v>
                </c:pt>
                <c:pt idx="132" formatCode="0">
                  <c:v>0</c:v>
                </c:pt>
                <c:pt idx="133" formatCode="0">
                  <c:v>6</c:v>
                </c:pt>
                <c:pt idx="134">
                  <c:v>2</c:v>
                </c:pt>
                <c:pt idx="135">
                  <c:v>14</c:v>
                </c:pt>
                <c:pt idx="136">
                  <c:v>3</c:v>
                </c:pt>
                <c:pt idx="137">
                  <c:v>1</c:v>
                </c:pt>
                <c:pt idx="138">
                  <c:v>9</c:v>
                </c:pt>
                <c:pt idx="139">
                  <c:v>8</c:v>
                </c:pt>
                <c:pt idx="140">
                  <c:v>2</c:v>
                </c:pt>
                <c:pt idx="141" formatCode="0">
                  <c:v>13</c:v>
                </c:pt>
                <c:pt idx="143">
                  <c:v>1</c:v>
                </c:pt>
                <c:pt idx="144" formatCode="0">
                  <c:v>6</c:v>
                </c:pt>
                <c:pt idx="145">
                  <c:v>11</c:v>
                </c:pt>
                <c:pt idx="146">
                  <c:v>0</c:v>
                </c:pt>
                <c:pt idx="147">
                  <c:v>0</c:v>
                </c:pt>
                <c:pt idx="148">
                  <c:v>9</c:v>
                </c:pt>
                <c:pt idx="150">
                  <c:v>7</c:v>
                </c:pt>
                <c:pt idx="151">
                  <c:v>11</c:v>
                </c:pt>
                <c:pt idx="152">
                  <c:v>2</c:v>
                </c:pt>
                <c:pt idx="153" formatCode="0">
                  <c:v>12</c:v>
                </c:pt>
                <c:pt idx="154">
                  <c:v>1</c:v>
                </c:pt>
                <c:pt idx="155">
                  <c:v>7</c:v>
                </c:pt>
                <c:pt idx="156">
                  <c:v>4</c:v>
                </c:pt>
                <c:pt idx="157">
                  <c:v>23</c:v>
                </c:pt>
                <c:pt idx="158">
                  <c:v>3</c:v>
                </c:pt>
                <c:pt idx="159" formatCode="0">
                  <c:v>0</c:v>
                </c:pt>
                <c:pt idx="160" formatCode="0">
                  <c:v>18</c:v>
                </c:pt>
                <c:pt idx="161" formatCode="0">
                  <c:v>12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1</c:v>
                </c:pt>
                <c:pt idx="168" formatCode="0">
                  <c:v>9</c:v>
                </c:pt>
                <c:pt idx="169" formatCode="0">
                  <c:v>5</c:v>
                </c:pt>
                <c:pt idx="170">
                  <c:v>3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8</c:v>
                </c:pt>
                <c:pt idx="175">
                  <c:v>2</c:v>
                </c:pt>
                <c:pt idx="177" formatCode="0">
                  <c:v>10</c:v>
                </c:pt>
                <c:pt idx="178" formatCode="0">
                  <c:v>12</c:v>
                </c:pt>
                <c:pt idx="179">
                  <c:v>7</c:v>
                </c:pt>
                <c:pt idx="180">
                  <c:v>0</c:v>
                </c:pt>
                <c:pt idx="181">
                  <c:v>2</c:v>
                </c:pt>
                <c:pt idx="182">
                  <c:v>5</c:v>
                </c:pt>
                <c:pt idx="183">
                  <c:v>9</c:v>
                </c:pt>
                <c:pt idx="184" formatCode="0">
                  <c:v>12</c:v>
                </c:pt>
                <c:pt idx="185">
                  <c:v>2</c:v>
                </c:pt>
                <c:pt idx="186">
                  <c:v>9</c:v>
                </c:pt>
                <c:pt idx="187" formatCode="0">
                  <c:v>10</c:v>
                </c:pt>
                <c:pt idx="188">
                  <c:v>3</c:v>
                </c:pt>
                <c:pt idx="189">
                  <c:v>4</c:v>
                </c:pt>
                <c:pt idx="190">
                  <c:v>12</c:v>
                </c:pt>
                <c:pt idx="191">
                  <c:v>1</c:v>
                </c:pt>
                <c:pt idx="192">
                  <c:v>10</c:v>
                </c:pt>
                <c:pt idx="193" formatCode="0">
                  <c:v>5</c:v>
                </c:pt>
                <c:pt idx="194">
                  <c:v>1</c:v>
                </c:pt>
                <c:pt idx="195">
                  <c:v>4</c:v>
                </c:pt>
                <c:pt idx="196">
                  <c:v>9</c:v>
                </c:pt>
                <c:pt idx="197" formatCode="0">
                  <c:v>11</c:v>
                </c:pt>
                <c:pt idx="198">
                  <c:v>2</c:v>
                </c:pt>
                <c:pt idx="199">
                  <c:v>3</c:v>
                </c:pt>
                <c:pt idx="200">
                  <c:v>1</c:v>
                </c:pt>
                <c:pt idx="201">
                  <c:v>16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2</c:v>
                </c:pt>
                <c:pt idx="207">
                  <c:v>18</c:v>
                </c:pt>
                <c:pt idx="208">
                  <c:v>7</c:v>
                </c:pt>
                <c:pt idx="209">
                  <c:v>7</c:v>
                </c:pt>
                <c:pt idx="210">
                  <c:v>4</c:v>
                </c:pt>
                <c:pt idx="211">
                  <c:v>10</c:v>
                </c:pt>
                <c:pt idx="212">
                  <c:v>0</c:v>
                </c:pt>
                <c:pt idx="213">
                  <c:v>13</c:v>
                </c:pt>
                <c:pt idx="214">
                  <c:v>11</c:v>
                </c:pt>
                <c:pt idx="215">
                  <c:v>8</c:v>
                </c:pt>
                <c:pt idx="216">
                  <c:v>5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3</c:v>
                </c:pt>
                <c:pt idx="222">
                  <c:v>2</c:v>
                </c:pt>
                <c:pt idx="223">
                  <c:v>2</c:v>
                </c:pt>
                <c:pt idx="224">
                  <c:v>11</c:v>
                </c:pt>
                <c:pt idx="225">
                  <c:v>14</c:v>
                </c:pt>
                <c:pt idx="226">
                  <c:v>5</c:v>
                </c:pt>
                <c:pt idx="227">
                  <c:v>10</c:v>
                </c:pt>
                <c:pt idx="228">
                  <c:v>4</c:v>
                </c:pt>
                <c:pt idx="229" formatCode="0">
                  <c:v>6</c:v>
                </c:pt>
                <c:pt idx="230" formatCode="0">
                  <c:v>9</c:v>
                </c:pt>
                <c:pt idx="231">
                  <c:v>5</c:v>
                </c:pt>
                <c:pt idx="232">
                  <c:v>16</c:v>
                </c:pt>
                <c:pt idx="234">
                  <c:v>8</c:v>
                </c:pt>
                <c:pt idx="235">
                  <c:v>1</c:v>
                </c:pt>
                <c:pt idx="236">
                  <c:v>11</c:v>
                </c:pt>
                <c:pt idx="237">
                  <c:v>19</c:v>
                </c:pt>
                <c:pt idx="238" formatCode="0">
                  <c:v>9</c:v>
                </c:pt>
                <c:pt idx="239">
                  <c:v>14</c:v>
                </c:pt>
                <c:pt idx="241">
                  <c:v>3</c:v>
                </c:pt>
                <c:pt idx="242" formatCode="0">
                  <c:v>16</c:v>
                </c:pt>
                <c:pt idx="243">
                  <c:v>12</c:v>
                </c:pt>
                <c:pt idx="244">
                  <c:v>12</c:v>
                </c:pt>
                <c:pt idx="245">
                  <c:v>2</c:v>
                </c:pt>
                <c:pt idx="246">
                  <c:v>9</c:v>
                </c:pt>
                <c:pt idx="247">
                  <c:v>1</c:v>
                </c:pt>
                <c:pt idx="249">
                  <c:v>3</c:v>
                </c:pt>
                <c:pt idx="250">
                  <c:v>0</c:v>
                </c:pt>
                <c:pt idx="251">
                  <c:v>7</c:v>
                </c:pt>
                <c:pt idx="252">
                  <c:v>6</c:v>
                </c:pt>
                <c:pt idx="254" formatCode="0">
                  <c:v>5</c:v>
                </c:pt>
                <c:pt idx="255" formatCode="0">
                  <c:v>10</c:v>
                </c:pt>
                <c:pt idx="256">
                  <c:v>2</c:v>
                </c:pt>
                <c:pt idx="257">
                  <c:v>9</c:v>
                </c:pt>
                <c:pt idx="258">
                  <c:v>9</c:v>
                </c:pt>
                <c:pt idx="259">
                  <c:v>1</c:v>
                </c:pt>
                <c:pt idx="260">
                  <c:v>3</c:v>
                </c:pt>
                <c:pt idx="261">
                  <c:v>1</c:v>
                </c:pt>
                <c:pt idx="262" formatCode="0">
                  <c:v>10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 formatCode="0">
                  <c:v>15</c:v>
                </c:pt>
                <c:pt idx="267">
                  <c:v>6</c:v>
                </c:pt>
                <c:pt idx="268">
                  <c:v>9</c:v>
                </c:pt>
                <c:pt idx="269">
                  <c:v>1</c:v>
                </c:pt>
                <c:pt idx="270">
                  <c:v>8</c:v>
                </c:pt>
                <c:pt idx="271">
                  <c:v>7</c:v>
                </c:pt>
                <c:pt idx="272">
                  <c:v>7</c:v>
                </c:pt>
                <c:pt idx="273" formatCode="0">
                  <c:v>0</c:v>
                </c:pt>
                <c:pt idx="274">
                  <c:v>1</c:v>
                </c:pt>
                <c:pt idx="275" formatCode="0">
                  <c:v>11</c:v>
                </c:pt>
                <c:pt idx="276">
                  <c:v>22</c:v>
                </c:pt>
                <c:pt idx="277">
                  <c:v>6</c:v>
                </c:pt>
                <c:pt idx="278">
                  <c:v>2</c:v>
                </c:pt>
                <c:pt idx="279">
                  <c:v>1</c:v>
                </c:pt>
                <c:pt idx="280" formatCode="0">
                  <c:v>11</c:v>
                </c:pt>
                <c:pt idx="281" formatCode="0">
                  <c:v>0</c:v>
                </c:pt>
                <c:pt idx="283">
                  <c:v>6</c:v>
                </c:pt>
                <c:pt idx="284">
                  <c:v>10</c:v>
                </c:pt>
                <c:pt idx="285">
                  <c:v>10</c:v>
                </c:pt>
                <c:pt idx="286">
                  <c:v>11</c:v>
                </c:pt>
                <c:pt idx="287">
                  <c:v>1</c:v>
                </c:pt>
                <c:pt idx="288" formatCode="0">
                  <c:v>12</c:v>
                </c:pt>
                <c:pt idx="289">
                  <c:v>1</c:v>
                </c:pt>
                <c:pt idx="290" formatCode="0">
                  <c:v>12</c:v>
                </c:pt>
                <c:pt idx="291">
                  <c:v>0</c:v>
                </c:pt>
                <c:pt idx="292" formatCode="0">
                  <c:v>2</c:v>
                </c:pt>
                <c:pt idx="293">
                  <c:v>13</c:v>
                </c:pt>
                <c:pt idx="294">
                  <c:v>11</c:v>
                </c:pt>
                <c:pt idx="295" formatCode="0">
                  <c:v>13</c:v>
                </c:pt>
                <c:pt idx="296">
                  <c:v>13</c:v>
                </c:pt>
                <c:pt idx="297">
                  <c:v>1</c:v>
                </c:pt>
                <c:pt idx="298">
                  <c:v>1</c:v>
                </c:pt>
                <c:pt idx="299">
                  <c:v>5</c:v>
                </c:pt>
                <c:pt idx="300">
                  <c:v>0</c:v>
                </c:pt>
                <c:pt idx="301" formatCode="0">
                  <c:v>5</c:v>
                </c:pt>
                <c:pt idx="302">
                  <c:v>1</c:v>
                </c:pt>
                <c:pt idx="303">
                  <c:v>0</c:v>
                </c:pt>
                <c:pt idx="304" formatCode="0">
                  <c:v>0</c:v>
                </c:pt>
                <c:pt idx="305">
                  <c:v>13</c:v>
                </c:pt>
                <c:pt idx="307" formatCode="0">
                  <c:v>5</c:v>
                </c:pt>
                <c:pt idx="308">
                  <c:v>0</c:v>
                </c:pt>
                <c:pt idx="309" formatCode="0">
                  <c:v>5</c:v>
                </c:pt>
                <c:pt idx="310">
                  <c:v>4</c:v>
                </c:pt>
                <c:pt idx="311">
                  <c:v>3</c:v>
                </c:pt>
                <c:pt idx="312">
                  <c:v>4</c:v>
                </c:pt>
                <c:pt idx="313" formatCode="0">
                  <c:v>0</c:v>
                </c:pt>
                <c:pt idx="314">
                  <c:v>0</c:v>
                </c:pt>
                <c:pt idx="315">
                  <c:v>13</c:v>
                </c:pt>
                <c:pt idx="316">
                  <c:v>13</c:v>
                </c:pt>
                <c:pt idx="317" formatCode="0">
                  <c:v>11</c:v>
                </c:pt>
                <c:pt idx="318">
                  <c:v>9</c:v>
                </c:pt>
                <c:pt idx="319">
                  <c:v>9</c:v>
                </c:pt>
                <c:pt idx="320">
                  <c:v>12</c:v>
                </c:pt>
                <c:pt idx="321">
                  <c:v>9</c:v>
                </c:pt>
                <c:pt idx="323" formatCode="0">
                  <c:v>5</c:v>
                </c:pt>
                <c:pt idx="325">
                  <c:v>2</c:v>
                </c:pt>
                <c:pt idx="326">
                  <c:v>5</c:v>
                </c:pt>
                <c:pt idx="327">
                  <c:v>4</c:v>
                </c:pt>
                <c:pt idx="328">
                  <c:v>14</c:v>
                </c:pt>
                <c:pt idx="329" formatCode="0">
                  <c:v>8</c:v>
                </c:pt>
                <c:pt idx="330" formatCode="0">
                  <c:v>6</c:v>
                </c:pt>
                <c:pt idx="331">
                  <c:v>4</c:v>
                </c:pt>
                <c:pt idx="332" formatCode="0">
                  <c:v>9</c:v>
                </c:pt>
                <c:pt idx="333" formatCode="0">
                  <c:v>0</c:v>
                </c:pt>
                <c:pt idx="334">
                  <c:v>0</c:v>
                </c:pt>
                <c:pt idx="336">
                  <c:v>17</c:v>
                </c:pt>
                <c:pt idx="338">
                  <c:v>9</c:v>
                </c:pt>
                <c:pt idx="339">
                  <c:v>8</c:v>
                </c:pt>
                <c:pt idx="340">
                  <c:v>0</c:v>
                </c:pt>
                <c:pt idx="341">
                  <c:v>1</c:v>
                </c:pt>
                <c:pt idx="342">
                  <c:v>7</c:v>
                </c:pt>
                <c:pt idx="343">
                  <c:v>8</c:v>
                </c:pt>
                <c:pt idx="344">
                  <c:v>4</c:v>
                </c:pt>
                <c:pt idx="345">
                  <c:v>5</c:v>
                </c:pt>
                <c:pt idx="346">
                  <c:v>9</c:v>
                </c:pt>
                <c:pt idx="347">
                  <c:v>2</c:v>
                </c:pt>
                <c:pt idx="348">
                  <c:v>8</c:v>
                </c:pt>
                <c:pt idx="349">
                  <c:v>10</c:v>
                </c:pt>
                <c:pt idx="350">
                  <c:v>2</c:v>
                </c:pt>
                <c:pt idx="351">
                  <c:v>7</c:v>
                </c:pt>
                <c:pt idx="352" formatCode="0">
                  <c:v>18</c:v>
                </c:pt>
                <c:pt idx="353">
                  <c:v>3</c:v>
                </c:pt>
                <c:pt idx="354">
                  <c:v>9</c:v>
                </c:pt>
                <c:pt idx="355">
                  <c:v>21</c:v>
                </c:pt>
                <c:pt idx="356">
                  <c:v>11</c:v>
                </c:pt>
                <c:pt idx="357">
                  <c:v>12</c:v>
                </c:pt>
                <c:pt idx="358">
                  <c:v>21</c:v>
                </c:pt>
                <c:pt idx="359">
                  <c:v>10</c:v>
                </c:pt>
                <c:pt idx="361">
                  <c:v>8</c:v>
                </c:pt>
                <c:pt idx="362">
                  <c:v>10</c:v>
                </c:pt>
                <c:pt idx="363">
                  <c:v>11</c:v>
                </c:pt>
                <c:pt idx="364" formatCode="0">
                  <c:v>14</c:v>
                </c:pt>
                <c:pt idx="366">
                  <c:v>11</c:v>
                </c:pt>
                <c:pt idx="367">
                  <c:v>8</c:v>
                </c:pt>
                <c:pt idx="369">
                  <c:v>11</c:v>
                </c:pt>
                <c:pt idx="370">
                  <c:v>4</c:v>
                </c:pt>
                <c:pt idx="371">
                  <c:v>15</c:v>
                </c:pt>
                <c:pt idx="372">
                  <c:v>10</c:v>
                </c:pt>
                <c:pt idx="373" formatCode="0">
                  <c:v>9</c:v>
                </c:pt>
                <c:pt idx="374">
                  <c:v>19</c:v>
                </c:pt>
                <c:pt idx="375" formatCode="0">
                  <c:v>10</c:v>
                </c:pt>
                <c:pt idx="376">
                  <c:v>0</c:v>
                </c:pt>
                <c:pt idx="377" formatCode="0">
                  <c:v>9</c:v>
                </c:pt>
                <c:pt idx="378" formatCode="0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12</c:v>
                </c:pt>
                <c:pt idx="382">
                  <c:v>7</c:v>
                </c:pt>
                <c:pt idx="383">
                  <c:v>11</c:v>
                </c:pt>
                <c:pt idx="384">
                  <c:v>11</c:v>
                </c:pt>
                <c:pt idx="385">
                  <c:v>0</c:v>
                </c:pt>
                <c:pt idx="386">
                  <c:v>9</c:v>
                </c:pt>
                <c:pt idx="387">
                  <c:v>5</c:v>
                </c:pt>
                <c:pt idx="388">
                  <c:v>10</c:v>
                </c:pt>
                <c:pt idx="391">
                  <c:v>12</c:v>
                </c:pt>
                <c:pt idx="393" formatCode="0">
                  <c:v>0</c:v>
                </c:pt>
                <c:pt idx="394">
                  <c:v>1</c:v>
                </c:pt>
                <c:pt idx="395">
                  <c:v>9</c:v>
                </c:pt>
                <c:pt idx="396">
                  <c:v>2</c:v>
                </c:pt>
                <c:pt idx="397" formatCode="0">
                  <c:v>0</c:v>
                </c:pt>
                <c:pt idx="398">
                  <c:v>12</c:v>
                </c:pt>
                <c:pt idx="399" formatCode="0">
                  <c:v>3</c:v>
                </c:pt>
                <c:pt idx="400">
                  <c:v>0</c:v>
                </c:pt>
                <c:pt idx="401">
                  <c:v>12</c:v>
                </c:pt>
                <c:pt idx="402">
                  <c:v>9</c:v>
                </c:pt>
                <c:pt idx="404">
                  <c:v>7</c:v>
                </c:pt>
                <c:pt idx="405" formatCode="0">
                  <c:v>8</c:v>
                </c:pt>
                <c:pt idx="406">
                  <c:v>6</c:v>
                </c:pt>
                <c:pt idx="407">
                  <c:v>4</c:v>
                </c:pt>
                <c:pt idx="408">
                  <c:v>8</c:v>
                </c:pt>
                <c:pt idx="409">
                  <c:v>2</c:v>
                </c:pt>
                <c:pt idx="412">
                  <c:v>9</c:v>
                </c:pt>
                <c:pt idx="413">
                  <c:v>17</c:v>
                </c:pt>
                <c:pt idx="414">
                  <c:v>0</c:v>
                </c:pt>
                <c:pt idx="415">
                  <c:v>14</c:v>
                </c:pt>
                <c:pt idx="416">
                  <c:v>2</c:v>
                </c:pt>
                <c:pt idx="417">
                  <c:v>1</c:v>
                </c:pt>
                <c:pt idx="418">
                  <c:v>1</c:v>
                </c:pt>
                <c:pt idx="419">
                  <c:v>10</c:v>
                </c:pt>
                <c:pt idx="420">
                  <c:v>13</c:v>
                </c:pt>
                <c:pt idx="421" formatCode="0">
                  <c:v>0</c:v>
                </c:pt>
                <c:pt idx="422" formatCode="0">
                  <c:v>14</c:v>
                </c:pt>
                <c:pt idx="423">
                  <c:v>7</c:v>
                </c:pt>
                <c:pt idx="424">
                  <c:v>14</c:v>
                </c:pt>
                <c:pt idx="425">
                  <c:v>4</c:v>
                </c:pt>
                <c:pt idx="426">
                  <c:v>6</c:v>
                </c:pt>
                <c:pt idx="427">
                  <c:v>17</c:v>
                </c:pt>
                <c:pt idx="428">
                  <c:v>17</c:v>
                </c:pt>
                <c:pt idx="429">
                  <c:v>12</c:v>
                </c:pt>
                <c:pt idx="430">
                  <c:v>16</c:v>
                </c:pt>
                <c:pt idx="431">
                  <c:v>16</c:v>
                </c:pt>
                <c:pt idx="432">
                  <c:v>0</c:v>
                </c:pt>
                <c:pt idx="433">
                  <c:v>2</c:v>
                </c:pt>
                <c:pt idx="434">
                  <c:v>5</c:v>
                </c:pt>
                <c:pt idx="435">
                  <c:v>12</c:v>
                </c:pt>
                <c:pt idx="436">
                  <c:v>11</c:v>
                </c:pt>
                <c:pt idx="437" formatCode="0">
                  <c:v>7</c:v>
                </c:pt>
                <c:pt idx="438">
                  <c:v>1</c:v>
                </c:pt>
                <c:pt idx="439" formatCode="0">
                  <c:v>10</c:v>
                </c:pt>
                <c:pt idx="440">
                  <c:v>8</c:v>
                </c:pt>
                <c:pt idx="441">
                  <c:v>3</c:v>
                </c:pt>
                <c:pt idx="442">
                  <c:v>2</c:v>
                </c:pt>
                <c:pt idx="443" formatCode="0">
                  <c:v>11</c:v>
                </c:pt>
                <c:pt idx="444">
                  <c:v>15</c:v>
                </c:pt>
                <c:pt idx="445">
                  <c:v>8</c:v>
                </c:pt>
                <c:pt idx="446">
                  <c:v>6</c:v>
                </c:pt>
                <c:pt idx="447" formatCode="0">
                  <c:v>16</c:v>
                </c:pt>
                <c:pt idx="449" formatCode="0">
                  <c:v>24</c:v>
                </c:pt>
                <c:pt idx="450">
                  <c:v>4</c:v>
                </c:pt>
                <c:pt idx="451">
                  <c:v>8</c:v>
                </c:pt>
                <c:pt idx="454">
                  <c:v>22</c:v>
                </c:pt>
                <c:pt idx="455" formatCode="0">
                  <c:v>8</c:v>
                </c:pt>
                <c:pt idx="457">
                  <c:v>6</c:v>
                </c:pt>
                <c:pt idx="458">
                  <c:v>2</c:v>
                </c:pt>
                <c:pt idx="459">
                  <c:v>7</c:v>
                </c:pt>
                <c:pt idx="460">
                  <c:v>10</c:v>
                </c:pt>
                <c:pt idx="461" formatCode="0">
                  <c:v>15</c:v>
                </c:pt>
                <c:pt idx="463" formatCode="0">
                  <c:v>7</c:v>
                </c:pt>
                <c:pt idx="464">
                  <c:v>5</c:v>
                </c:pt>
                <c:pt idx="465">
                  <c:v>4</c:v>
                </c:pt>
                <c:pt idx="466">
                  <c:v>12</c:v>
                </c:pt>
                <c:pt idx="467" formatCode="0">
                  <c:v>8</c:v>
                </c:pt>
                <c:pt idx="469">
                  <c:v>17</c:v>
                </c:pt>
                <c:pt idx="470">
                  <c:v>0</c:v>
                </c:pt>
                <c:pt idx="471" formatCode="0">
                  <c:v>11</c:v>
                </c:pt>
                <c:pt idx="472">
                  <c:v>3</c:v>
                </c:pt>
                <c:pt idx="473">
                  <c:v>3</c:v>
                </c:pt>
                <c:pt idx="474">
                  <c:v>15</c:v>
                </c:pt>
                <c:pt idx="475">
                  <c:v>2</c:v>
                </c:pt>
                <c:pt idx="476" formatCode="0">
                  <c:v>13</c:v>
                </c:pt>
                <c:pt idx="477">
                  <c:v>13</c:v>
                </c:pt>
                <c:pt idx="478">
                  <c:v>15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 formatCode="0">
                  <c:v>14</c:v>
                </c:pt>
                <c:pt idx="483">
                  <c:v>0</c:v>
                </c:pt>
                <c:pt idx="484" formatCode="0">
                  <c:v>21</c:v>
                </c:pt>
                <c:pt idx="485">
                  <c:v>2</c:v>
                </c:pt>
                <c:pt idx="486" formatCode="0">
                  <c:v>18</c:v>
                </c:pt>
                <c:pt idx="487">
                  <c:v>12</c:v>
                </c:pt>
                <c:pt idx="488" formatCode="0">
                  <c:v>16</c:v>
                </c:pt>
                <c:pt idx="489" formatCode="0">
                  <c:v>11</c:v>
                </c:pt>
                <c:pt idx="490" formatCode="0">
                  <c:v>8</c:v>
                </c:pt>
                <c:pt idx="491">
                  <c:v>1</c:v>
                </c:pt>
                <c:pt idx="492">
                  <c:v>14</c:v>
                </c:pt>
                <c:pt idx="494">
                  <c:v>9</c:v>
                </c:pt>
                <c:pt idx="495">
                  <c:v>15</c:v>
                </c:pt>
                <c:pt idx="496">
                  <c:v>1</c:v>
                </c:pt>
                <c:pt idx="497">
                  <c:v>7</c:v>
                </c:pt>
                <c:pt idx="498">
                  <c:v>12</c:v>
                </c:pt>
                <c:pt idx="499">
                  <c:v>2</c:v>
                </c:pt>
                <c:pt idx="500">
                  <c:v>1</c:v>
                </c:pt>
                <c:pt idx="501" formatCode="0">
                  <c:v>8</c:v>
                </c:pt>
                <c:pt idx="502">
                  <c:v>2</c:v>
                </c:pt>
                <c:pt idx="503">
                  <c:v>3</c:v>
                </c:pt>
                <c:pt idx="505">
                  <c:v>9</c:v>
                </c:pt>
                <c:pt idx="506">
                  <c:v>7</c:v>
                </c:pt>
                <c:pt idx="507">
                  <c:v>2</c:v>
                </c:pt>
                <c:pt idx="508">
                  <c:v>10</c:v>
                </c:pt>
                <c:pt idx="510">
                  <c:v>11</c:v>
                </c:pt>
                <c:pt idx="511">
                  <c:v>3</c:v>
                </c:pt>
                <c:pt idx="512">
                  <c:v>12</c:v>
                </c:pt>
                <c:pt idx="513" formatCode="0">
                  <c:v>6</c:v>
                </c:pt>
                <c:pt idx="514" formatCode="0">
                  <c:v>12</c:v>
                </c:pt>
                <c:pt idx="515">
                  <c:v>11</c:v>
                </c:pt>
                <c:pt idx="517">
                  <c:v>7</c:v>
                </c:pt>
                <c:pt idx="518">
                  <c:v>8</c:v>
                </c:pt>
                <c:pt idx="519">
                  <c:v>7</c:v>
                </c:pt>
                <c:pt idx="520">
                  <c:v>19</c:v>
                </c:pt>
                <c:pt idx="521">
                  <c:v>24</c:v>
                </c:pt>
                <c:pt idx="522" formatCode="0">
                  <c:v>25</c:v>
                </c:pt>
                <c:pt idx="525">
                  <c:v>18</c:v>
                </c:pt>
                <c:pt idx="526">
                  <c:v>13</c:v>
                </c:pt>
                <c:pt idx="527">
                  <c:v>19</c:v>
                </c:pt>
                <c:pt idx="528">
                  <c:v>10</c:v>
                </c:pt>
                <c:pt idx="529">
                  <c:v>14</c:v>
                </c:pt>
                <c:pt idx="530" formatCode="0">
                  <c:v>10</c:v>
                </c:pt>
                <c:pt idx="533">
                  <c:v>5</c:v>
                </c:pt>
                <c:pt idx="534">
                  <c:v>18</c:v>
                </c:pt>
                <c:pt idx="537">
                  <c:v>8</c:v>
                </c:pt>
                <c:pt idx="538" formatCode="0">
                  <c:v>23</c:v>
                </c:pt>
                <c:pt idx="539">
                  <c:v>6</c:v>
                </c:pt>
                <c:pt idx="540">
                  <c:v>17</c:v>
                </c:pt>
                <c:pt idx="541">
                  <c:v>20</c:v>
                </c:pt>
                <c:pt idx="544" formatCode="0">
                  <c:v>21</c:v>
                </c:pt>
                <c:pt idx="545" formatCode="0">
                  <c:v>18</c:v>
                </c:pt>
                <c:pt idx="546">
                  <c:v>10</c:v>
                </c:pt>
                <c:pt idx="549">
                  <c:v>34</c:v>
                </c:pt>
                <c:pt idx="550">
                  <c:v>14</c:v>
                </c:pt>
                <c:pt idx="551">
                  <c:v>25</c:v>
                </c:pt>
                <c:pt idx="552">
                  <c:v>2</c:v>
                </c:pt>
                <c:pt idx="554">
                  <c:v>9</c:v>
                </c:pt>
                <c:pt idx="555">
                  <c:v>16</c:v>
                </c:pt>
                <c:pt idx="556">
                  <c:v>20</c:v>
                </c:pt>
                <c:pt idx="557">
                  <c:v>20</c:v>
                </c:pt>
                <c:pt idx="558">
                  <c:v>19</c:v>
                </c:pt>
              </c:numCache>
            </c:numRef>
          </c:xVal>
          <c:yVal>
            <c:numRef>
              <c:f>'RDM scratch all data - unfed'!$BR$2:$BR$560</c:f>
              <c:numCache>
                <c:formatCode>0</c:formatCode>
                <c:ptCount val="559"/>
                <c:pt idx="0">
                  <c:v>0</c:v>
                </c:pt>
                <c:pt idx="1">
                  <c:v>0</c:v>
                </c:pt>
                <c:pt idx="2">
                  <c:v>13</c:v>
                </c:pt>
                <c:pt idx="3">
                  <c:v>0</c:v>
                </c:pt>
                <c:pt idx="4">
                  <c:v>30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19</c:v>
                </c:pt>
                <c:pt idx="11">
                  <c:v>43</c:v>
                </c:pt>
                <c:pt idx="12">
                  <c:v>0</c:v>
                </c:pt>
                <c:pt idx="13">
                  <c:v>0</c:v>
                </c:pt>
                <c:pt idx="14">
                  <c:v>13</c:v>
                </c:pt>
                <c:pt idx="15">
                  <c:v>19</c:v>
                </c:pt>
                <c:pt idx="16">
                  <c:v>14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0</c:v>
                </c:pt>
                <c:pt idx="21">
                  <c:v>93</c:v>
                </c:pt>
                <c:pt idx="22">
                  <c:v>26</c:v>
                </c:pt>
                <c:pt idx="23">
                  <c:v>7</c:v>
                </c:pt>
                <c:pt idx="24">
                  <c:v>55</c:v>
                </c:pt>
                <c:pt idx="25">
                  <c:v>15</c:v>
                </c:pt>
                <c:pt idx="26">
                  <c:v>0</c:v>
                </c:pt>
                <c:pt idx="27">
                  <c:v>19</c:v>
                </c:pt>
                <c:pt idx="28">
                  <c:v>21</c:v>
                </c:pt>
                <c:pt idx="29">
                  <c:v>43</c:v>
                </c:pt>
                <c:pt idx="30">
                  <c:v>11</c:v>
                </c:pt>
                <c:pt idx="31">
                  <c:v>16</c:v>
                </c:pt>
                <c:pt idx="32">
                  <c:v>30</c:v>
                </c:pt>
                <c:pt idx="33">
                  <c:v>0</c:v>
                </c:pt>
                <c:pt idx="34">
                  <c:v>9</c:v>
                </c:pt>
                <c:pt idx="35">
                  <c:v>12</c:v>
                </c:pt>
                <c:pt idx="36">
                  <c:v>15</c:v>
                </c:pt>
                <c:pt idx="37">
                  <c:v>23</c:v>
                </c:pt>
                <c:pt idx="38">
                  <c:v>12</c:v>
                </c:pt>
                <c:pt idx="39">
                  <c:v>15</c:v>
                </c:pt>
                <c:pt idx="40">
                  <c:v>6</c:v>
                </c:pt>
                <c:pt idx="41">
                  <c:v>40</c:v>
                </c:pt>
                <c:pt idx="42">
                  <c:v>24</c:v>
                </c:pt>
                <c:pt idx="43">
                  <c:v>44</c:v>
                </c:pt>
                <c:pt idx="44">
                  <c:v>12</c:v>
                </c:pt>
                <c:pt idx="45">
                  <c:v>0</c:v>
                </c:pt>
                <c:pt idx="46">
                  <c:v>13</c:v>
                </c:pt>
                <c:pt idx="47">
                  <c:v>16</c:v>
                </c:pt>
                <c:pt idx="48">
                  <c:v>49</c:v>
                </c:pt>
                <c:pt idx="49">
                  <c:v>0</c:v>
                </c:pt>
                <c:pt idx="50">
                  <c:v>108</c:v>
                </c:pt>
                <c:pt idx="51">
                  <c:v>23</c:v>
                </c:pt>
                <c:pt idx="52">
                  <c:v>9</c:v>
                </c:pt>
                <c:pt idx="53">
                  <c:v>0</c:v>
                </c:pt>
                <c:pt idx="54">
                  <c:v>0</c:v>
                </c:pt>
                <c:pt idx="55">
                  <c:v>54</c:v>
                </c:pt>
                <c:pt idx="56">
                  <c:v>35</c:v>
                </c:pt>
                <c:pt idx="57">
                  <c:v>11</c:v>
                </c:pt>
                <c:pt idx="58">
                  <c:v>38</c:v>
                </c:pt>
                <c:pt idx="59">
                  <c:v>42</c:v>
                </c:pt>
                <c:pt idx="60">
                  <c:v>22</c:v>
                </c:pt>
                <c:pt idx="61">
                  <c:v>0</c:v>
                </c:pt>
                <c:pt idx="62">
                  <c:v>27</c:v>
                </c:pt>
                <c:pt idx="63">
                  <c:v>14</c:v>
                </c:pt>
                <c:pt idx="64">
                  <c:v>56</c:v>
                </c:pt>
                <c:pt idx="65">
                  <c:v>6</c:v>
                </c:pt>
                <c:pt idx="66">
                  <c:v>30</c:v>
                </c:pt>
                <c:pt idx="67">
                  <c:v>16</c:v>
                </c:pt>
                <c:pt idx="68">
                  <c:v>16</c:v>
                </c:pt>
                <c:pt idx="69">
                  <c:v>27</c:v>
                </c:pt>
                <c:pt idx="70">
                  <c:v>47</c:v>
                </c:pt>
                <c:pt idx="71">
                  <c:v>21</c:v>
                </c:pt>
                <c:pt idx="72">
                  <c:v>31</c:v>
                </c:pt>
                <c:pt idx="73">
                  <c:v>37</c:v>
                </c:pt>
                <c:pt idx="74">
                  <c:v>32</c:v>
                </c:pt>
                <c:pt idx="75">
                  <c:v>45</c:v>
                </c:pt>
                <c:pt idx="76">
                  <c:v>71</c:v>
                </c:pt>
                <c:pt idx="77">
                  <c:v>0</c:v>
                </c:pt>
                <c:pt idx="78">
                  <c:v>39</c:v>
                </c:pt>
                <c:pt idx="79">
                  <c:v>24</c:v>
                </c:pt>
                <c:pt idx="80">
                  <c:v>34</c:v>
                </c:pt>
                <c:pt idx="81">
                  <c:v>18</c:v>
                </c:pt>
                <c:pt idx="82">
                  <c:v>25</c:v>
                </c:pt>
                <c:pt idx="83">
                  <c:v>10</c:v>
                </c:pt>
                <c:pt idx="84">
                  <c:v>26</c:v>
                </c:pt>
                <c:pt idx="85">
                  <c:v>0</c:v>
                </c:pt>
                <c:pt idx="86">
                  <c:v>24</c:v>
                </c:pt>
                <c:pt idx="87">
                  <c:v>59</c:v>
                </c:pt>
                <c:pt idx="88">
                  <c:v>22</c:v>
                </c:pt>
                <c:pt idx="89">
                  <c:v>20</c:v>
                </c:pt>
                <c:pt idx="90">
                  <c:v>0</c:v>
                </c:pt>
                <c:pt idx="91">
                  <c:v>16</c:v>
                </c:pt>
                <c:pt idx="92">
                  <c:v>57</c:v>
                </c:pt>
                <c:pt idx="93">
                  <c:v>20</c:v>
                </c:pt>
                <c:pt idx="94">
                  <c:v>0</c:v>
                </c:pt>
                <c:pt idx="95">
                  <c:v>27</c:v>
                </c:pt>
                <c:pt idx="96">
                  <c:v>11</c:v>
                </c:pt>
                <c:pt idx="97">
                  <c:v>16</c:v>
                </c:pt>
                <c:pt idx="98">
                  <c:v>45</c:v>
                </c:pt>
                <c:pt idx="99">
                  <c:v>30</c:v>
                </c:pt>
                <c:pt idx="100">
                  <c:v>12</c:v>
                </c:pt>
                <c:pt idx="101">
                  <c:v>0</c:v>
                </c:pt>
                <c:pt idx="102">
                  <c:v>0</c:v>
                </c:pt>
                <c:pt idx="103">
                  <c:v>26</c:v>
                </c:pt>
                <c:pt idx="104">
                  <c:v>73</c:v>
                </c:pt>
                <c:pt idx="105">
                  <c:v>30</c:v>
                </c:pt>
                <c:pt idx="106">
                  <c:v>34</c:v>
                </c:pt>
                <c:pt idx="107">
                  <c:v>120</c:v>
                </c:pt>
                <c:pt idx="108">
                  <c:v>36</c:v>
                </c:pt>
                <c:pt idx="109">
                  <c:v>31</c:v>
                </c:pt>
                <c:pt idx="110">
                  <c:v>19</c:v>
                </c:pt>
                <c:pt idx="111">
                  <c:v>18</c:v>
                </c:pt>
                <c:pt idx="112">
                  <c:v>22</c:v>
                </c:pt>
                <c:pt idx="113">
                  <c:v>20</c:v>
                </c:pt>
                <c:pt idx="114">
                  <c:v>13</c:v>
                </c:pt>
                <c:pt idx="115">
                  <c:v>18</c:v>
                </c:pt>
                <c:pt idx="116">
                  <c:v>13</c:v>
                </c:pt>
                <c:pt idx="117">
                  <c:v>25</c:v>
                </c:pt>
                <c:pt idx="118">
                  <c:v>16</c:v>
                </c:pt>
                <c:pt idx="119">
                  <c:v>20</c:v>
                </c:pt>
                <c:pt idx="120">
                  <c:v>6</c:v>
                </c:pt>
                <c:pt idx="121">
                  <c:v>18</c:v>
                </c:pt>
                <c:pt idx="122">
                  <c:v>38</c:v>
                </c:pt>
                <c:pt idx="123">
                  <c:v>17</c:v>
                </c:pt>
                <c:pt idx="124">
                  <c:v>12</c:v>
                </c:pt>
                <c:pt idx="125">
                  <c:v>80</c:v>
                </c:pt>
                <c:pt idx="126">
                  <c:v>16</c:v>
                </c:pt>
                <c:pt idx="127">
                  <c:v>0</c:v>
                </c:pt>
                <c:pt idx="128">
                  <c:v>11</c:v>
                </c:pt>
                <c:pt idx="129">
                  <c:v>27</c:v>
                </c:pt>
                <c:pt idx="130">
                  <c:v>18</c:v>
                </c:pt>
                <c:pt idx="131">
                  <c:v>28</c:v>
                </c:pt>
                <c:pt idx="132">
                  <c:v>20</c:v>
                </c:pt>
                <c:pt idx="133">
                  <c:v>0</c:v>
                </c:pt>
                <c:pt idx="134">
                  <c:v>29</c:v>
                </c:pt>
                <c:pt idx="135">
                  <c:v>17</c:v>
                </c:pt>
                <c:pt idx="136">
                  <c:v>12</c:v>
                </c:pt>
                <c:pt idx="137">
                  <c:v>34</c:v>
                </c:pt>
                <c:pt idx="138">
                  <c:v>23</c:v>
                </c:pt>
                <c:pt idx="139">
                  <c:v>0</c:v>
                </c:pt>
                <c:pt idx="140">
                  <c:v>20</c:v>
                </c:pt>
                <c:pt idx="141">
                  <c:v>22</c:v>
                </c:pt>
                <c:pt idx="142">
                  <c:v>0</c:v>
                </c:pt>
                <c:pt idx="143">
                  <c:v>19</c:v>
                </c:pt>
                <c:pt idx="144">
                  <c:v>17</c:v>
                </c:pt>
                <c:pt idx="145">
                  <c:v>28</c:v>
                </c:pt>
                <c:pt idx="146">
                  <c:v>23</c:v>
                </c:pt>
                <c:pt idx="147">
                  <c:v>9</c:v>
                </c:pt>
                <c:pt idx="148">
                  <c:v>27</c:v>
                </c:pt>
                <c:pt idx="149">
                  <c:v>0</c:v>
                </c:pt>
                <c:pt idx="150">
                  <c:v>21</c:v>
                </c:pt>
                <c:pt idx="151">
                  <c:v>16</c:v>
                </c:pt>
                <c:pt idx="152">
                  <c:v>35</c:v>
                </c:pt>
                <c:pt idx="153">
                  <c:v>29</c:v>
                </c:pt>
                <c:pt idx="154">
                  <c:v>22</c:v>
                </c:pt>
                <c:pt idx="155">
                  <c:v>73</c:v>
                </c:pt>
                <c:pt idx="156">
                  <c:v>66</c:v>
                </c:pt>
                <c:pt idx="157">
                  <c:v>15</c:v>
                </c:pt>
                <c:pt idx="158">
                  <c:v>6</c:v>
                </c:pt>
                <c:pt idx="159">
                  <c:v>35</c:v>
                </c:pt>
                <c:pt idx="160">
                  <c:v>12</c:v>
                </c:pt>
                <c:pt idx="161">
                  <c:v>0</c:v>
                </c:pt>
                <c:pt idx="162">
                  <c:v>42</c:v>
                </c:pt>
                <c:pt idx="163">
                  <c:v>54</c:v>
                </c:pt>
                <c:pt idx="164">
                  <c:v>23</c:v>
                </c:pt>
                <c:pt idx="165">
                  <c:v>24</c:v>
                </c:pt>
                <c:pt idx="166">
                  <c:v>10</c:v>
                </c:pt>
                <c:pt idx="167">
                  <c:v>15</c:v>
                </c:pt>
                <c:pt idx="168">
                  <c:v>32</c:v>
                </c:pt>
                <c:pt idx="169">
                  <c:v>48</c:v>
                </c:pt>
                <c:pt idx="170">
                  <c:v>38</c:v>
                </c:pt>
                <c:pt idx="171">
                  <c:v>45</c:v>
                </c:pt>
                <c:pt idx="172">
                  <c:v>44</c:v>
                </c:pt>
                <c:pt idx="173">
                  <c:v>26</c:v>
                </c:pt>
                <c:pt idx="174">
                  <c:v>10</c:v>
                </c:pt>
                <c:pt idx="175">
                  <c:v>18</c:v>
                </c:pt>
                <c:pt idx="176">
                  <c:v>0</c:v>
                </c:pt>
                <c:pt idx="177">
                  <c:v>23</c:v>
                </c:pt>
                <c:pt idx="178">
                  <c:v>22</c:v>
                </c:pt>
                <c:pt idx="179">
                  <c:v>0</c:v>
                </c:pt>
                <c:pt idx="180">
                  <c:v>40</c:v>
                </c:pt>
                <c:pt idx="181">
                  <c:v>0</c:v>
                </c:pt>
                <c:pt idx="182">
                  <c:v>11</c:v>
                </c:pt>
                <c:pt idx="183">
                  <c:v>21</c:v>
                </c:pt>
                <c:pt idx="184">
                  <c:v>7</c:v>
                </c:pt>
                <c:pt idx="185">
                  <c:v>25</c:v>
                </c:pt>
                <c:pt idx="186">
                  <c:v>22</c:v>
                </c:pt>
                <c:pt idx="187">
                  <c:v>19</c:v>
                </c:pt>
                <c:pt idx="188">
                  <c:v>51</c:v>
                </c:pt>
                <c:pt idx="189">
                  <c:v>18</c:v>
                </c:pt>
                <c:pt idx="190">
                  <c:v>10</c:v>
                </c:pt>
                <c:pt idx="191">
                  <c:v>30</c:v>
                </c:pt>
                <c:pt idx="192">
                  <c:v>19</c:v>
                </c:pt>
                <c:pt idx="193">
                  <c:v>0</c:v>
                </c:pt>
                <c:pt idx="194">
                  <c:v>12</c:v>
                </c:pt>
                <c:pt idx="195">
                  <c:v>49</c:v>
                </c:pt>
                <c:pt idx="196">
                  <c:v>20</c:v>
                </c:pt>
                <c:pt idx="197">
                  <c:v>25</c:v>
                </c:pt>
                <c:pt idx="198">
                  <c:v>18</c:v>
                </c:pt>
                <c:pt idx="199">
                  <c:v>72</c:v>
                </c:pt>
                <c:pt idx="200">
                  <c:v>24</c:v>
                </c:pt>
                <c:pt idx="201">
                  <c:v>0</c:v>
                </c:pt>
                <c:pt idx="202">
                  <c:v>37</c:v>
                </c:pt>
                <c:pt idx="203">
                  <c:v>65</c:v>
                </c:pt>
                <c:pt idx="204">
                  <c:v>10</c:v>
                </c:pt>
                <c:pt idx="205">
                  <c:v>28</c:v>
                </c:pt>
                <c:pt idx="206">
                  <c:v>0</c:v>
                </c:pt>
                <c:pt idx="207">
                  <c:v>16</c:v>
                </c:pt>
                <c:pt idx="208">
                  <c:v>42</c:v>
                </c:pt>
                <c:pt idx="209">
                  <c:v>19</c:v>
                </c:pt>
                <c:pt idx="210">
                  <c:v>19</c:v>
                </c:pt>
                <c:pt idx="211">
                  <c:v>27</c:v>
                </c:pt>
                <c:pt idx="212">
                  <c:v>24</c:v>
                </c:pt>
                <c:pt idx="213">
                  <c:v>14</c:v>
                </c:pt>
                <c:pt idx="214">
                  <c:v>14</c:v>
                </c:pt>
                <c:pt idx="215">
                  <c:v>45</c:v>
                </c:pt>
                <c:pt idx="216">
                  <c:v>0</c:v>
                </c:pt>
                <c:pt idx="217">
                  <c:v>61</c:v>
                </c:pt>
                <c:pt idx="218">
                  <c:v>20</c:v>
                </c:pt>
                <c:pt idx="219">
                  <c:v>40</c:v>
                </c:pt>
                <c:pt idx="220">
                  <c:v>22</c:v>
                </c:pt>
                <c:pt idx="221">
                  <c:v>0</c:v>
                </c:pt>
                <c:pt idx="222">
                  <c:v>25</c:v>
                </c:pt>
                <c:pt idx="223">
                  <c:v>36</c:v>
                </c:pt>
                <c:pt idx="224">
                  <c:v>0</c:v>
                </c:pt>
                <c:pt idx="225">
                  <c:v>18</c:v>
                </c:pt>
                <c:pt idx="226">
                  <c:v>23</c:v>
                </c:pt>
                <c:pt idx="227">
                  <c:v>64</c:v>
                </c:pt>
                <c:pt idx="228">
                  <c:v>47</c:v>
                </c:pt>
                <c:pt idx="229">
                  <c:v>51</c:v>
                </c:pt>
                <c:pt idx="230">
                  <c:v>0</c:v>
                </c:pt>
                <c:pt idx="231">
                  <c:v>16</c:v>
                </c:pt>
                <c:pt idx="232">
                  <c:v>26</c:v>
                </c:pt>
                <c:pt idx="233">
                  <c:v>0</c:v>
                </c:pt>
                <c:pt idx="234">
                  <c:v>19</c:v>
                </c:pt>
                <c:pt idx="235">
                  <c:v>23</c:v>
                </c:pt>
                <c:pt idx="236">
                  <c:v>12</c:v>
                </c:pt>
                <c:pt idx="237">
                  <c:v>11</c:v>
                </c:pt>
                <c:pt idx="238">
                  <c:v>24</c:v>
                </c:pt>
                <c:pt idx="239">
                  <c:v>19</c:v>
                </c:pt>
                <c:pt idx="240">
                  <c:v>0</c:v>
                </c:pt>
                <c:pt idx="241">
                  <c:v>16</c:v>
                </c:pt>
                <c:pt idx="242">
                  <c:v>16</c:v>
                </c:pt>
                <c:pt idx="243">
                  <c:v>31</c:v>
                </c:pt>
                <c:pt idx="244">
                  <c:v>0</c:v>
                </c:pt>
                <c:pt idx="245">
                  <c:v>50</c:v>
                </c:pt>
                <c:pt idx="246">
                  <c:v>16</c:v>
                </c:pt>
                <c:pt idx="247">
                  <c:v>22</c:v>
                </c:pt>
                <c:pt idx="248">
                  <c:v>0</c:v>
                </c:pt>
                <c:pt idx="249">
                  <c:v>45</c:v>
                </c:pt>
                <c:pt idx="250">
                  <c:v>53</c:v>
                </c:pt>
                <c:pt idx="251">
                  <c:v>26</c:v>
                </c:pt>
                <c:pt idx="252">
                  <c:v>30</c:v>
                </c:pt>
                <c:pt idx="253">
                  <c:v>0</c:v>
                </c:pt>
                <c:pt idx="254">
                  <c:v>21</c:v>
                </c:pt>
                <c:pt idx="255">
                  <c:v>20</c:v>
                </c:pt>
                <c:pt idx="256">
                  <c:v>38</c:v>
                </c:pt>
                <c:pt idx="257">
                  <c:v>21</c:v>
                </c:pt>
                <c:pt idx="258">
                  <c:v>17</c:v>
                </c:pt>
                <c:pt idx="259">
                  <c:v>23</c:v>
                </c:pt>
                <c:pt idx="260">
                  <c:v>22</c:v>
                </c:pt>
                <c:pt idx="261">
                  <c:v>34</c:v>
                </c:pt>
                <c:pt idx="262">
                  <c:v>24</c:v>
                </c:pt>
                <c:pt idx="263">
                  <c:v>46</c:v>
                </c:pt>
                <c:pt idx="264">
                  <c:v>49</c:v>
                </c:pt>
                <c:pt idx="265">
                  <c:v>31</c:v>
                </c:pt>
                <c:pt idx="266">
                  <c:v>11</c:v>
                </c:pt>
                <c:pt idx="267">
                  <c:v>19</c:v>
                </c:pt>
                <c:pt idx="268">
                  <c:v>22</c:v>
                </c:pt>
                <c:pt idx="269">
                  <c:v>35</c:v>
                </c:pt>
                <c:pt idx="270">
                  <c:v>0</c:v>
                </c:pt>
                <c:pt idx="271">
                  <c:v>36</c:v>
                </c:pt>
                <c:pt idx="272">
                  <c:v>13</c:v>
                </c:pt>
                <c:pt idx="273">
                  <c:v>26</c:v>
                </c:pt>
                <c:pt idx="274">
                  <c:v>46</c:v>
                </c:pt>
                <c:pt idx="275">
                  <c:v>15</c:v>
                </c:pt>
                <c:pt idx="276">
                  <c:v>16</c:v>
                </c:pt>
                <c:pt idx="277">
                  <c:v>30</c:v>
                </c:pt>
                <c:pt idx="278">
                  <c:v>47</c:v>
                </c:pt>
                <c:pt idx="279">
                  <c:v>56</c:v>
                </c:pt>
                <c:pt idx="280">
                  <c:v>16</c:v>
                </c:pt>
                <c:pt idx="281">
                  <c:v>55</c:v>
                </c:pt>
                <c:pt idx="282">
                  <c:v>0</c:v>
                </c:pt>
                <c:pt idx="283">
                  <c:v>10</c:v>
                </c:pt>
                <c:pt idx="284">
                  <c:v>0</c:v>
                </c:pt>
                <c:pt idx="285">
                  <c:v>11</c:v>
                </c:pt>
                <c:pt idx="286">
                  <c:v>19</c:v>
                </c:pt>
                <c:pt idx="287">
                  <c:v>20</c:v>
                </c:pt>
                <c:pt idx="288">
                  <c:v>27</c:v>
                </c:pt>
                <c:pt idx="289">
                  <c:v>14</c:v>
                </c:pt>
                <c:pt idx="290">
                  <c:v>47</c:v>
                </c:pt>
                <c:pt idx="291">
                  <c:v>32</c:v>
                </c:pt>
                <c:pt idx="292">
                  <c:v>20</c:v>
                </c:pt>
                <c:pt idx="293">
                  <c:v>9</c:v>
                </c:pt>
                <c:pt idx="294">
                  <c:v>43</c:v>
                </c:pt>
                <c:pt idx="295">
                  <c:v>23</c:v>
                </c:pt>
                <c:pt idx="296">
                  <c:v>0</c:v>
                </c:pt>
                <c:pt idx="297">
                  <c:v>0</c:v>
                </c:pt>
                <c:pt idx="298">
                  <c:v>23</c:v>
                </c:pt>
                <c:pt idx="299">
                  <c:v>22</c:v>
                </c:pt>
                <c:pt idx="300">
                  <c:v>44</c:v>
                </c:pt>
                <c:pt idx="301">
                  <c:v>50</c:v>
                </c:pt>
                <c:pt idx="302">
                  <c:v>11</c:v>
                </c:pt>
                <c:pt idx="303">
                  <c:v>0</c:v>
                </c:pt>
                <c:pt idx="304">
                  <c:v>39</c:v>
                </c:pt>
                <c:pt idx="305">
                  <c:v>27.5</c:v>
                </c:pt>
                <c:pt idx="306">
                  <c:v>0</c:v>
                </c:pt>
                <c:pt idx="307">
                  <c:v>8</c:v>
                </c:pt>
                <c:pt idx="308">
                  <c:v>19</c:v>
                </c:pt>
                <c:pt idx="309">
                  <c:v>21</c:v>
                </c:pt>
                <c:pt idx="310">
                  <c:v>33</c:v>
                </c:pt>
                <c:pt idx="311">
                  <c:v>0</c:v>
                </c:pt>
                <c:pt idx="312">
                  <c:v>59</c:v>
                </c:pt>
                <c:pt idx="313">
                  <c:v>38</c:v>
                </c:pt>
                <c:pt idx="314">
                  <c:v>28</c:v>
                </c:pt>
                <c:pt idx="315">
                  <c:v>19.5</c:v>
                </c:pt>
                <c:pt idx="316">
                  <c:v>18</c:v>
                </c:pt>
                <c:pt idx="317">
                  <c:v>15</c:v>
                </c:pt>
                <c:pt idx="318">
                  <c:v>16</c:v>
                </c:pt>
                <c:pt idx="319">
                  <c:v>14</c:v>
                </c:pt>
                <c:pt idx="320">
                  <c:v>17</c:v>
                </c:pt>
                <c:pt idx="321">
                  <c:v>31</c:v>
                </c:pt>
                <c:pt idx="322">
                  <c:v>0</c:v>
                </c:pt>
                <c:pt idx="323">
                  <c:v>35</c:v>
                </c:pt>
                <c:pt idx="324">
                  <c:v>0</c:v>
                </c:pt>
                <c:pt idx="325">
                  <c:v>77</c:v>
                </c:pt>
                <c:pt idx="326">
                  <c:v>26</c:v>
                </c:pt>
                <c:pt idx="327">
                  <c:v>41</c:v>
                </c:pt>
                <c:pt idx="328">
                  <c:v>17</c:v>
                </c:pt>
                <c:pt idx="329">
                  <c:v>46</c:v>
                </c:pt>
                <c:pt idx="330">
                  <c:v>18</c:v>
                </c:pt>
                <c:pt idx="331">
                  <c:v>0</c:v>
                </c:pt>
                <c:pt idx="332">
                  <c:v>32</c:v>
                </c:pt>
                <c:pt idx="333">
                  <c:v>19</c:v>
                </c:pt>
                <c:pt idx="334">
                  <c:v>22</c:v>
                </c:pt>
                <c:pt idx="335">
                  <c:v>0</c:v>
                </c:pt>
                <c:pt idx="336">
                  <c:v>10</c:v>
                </c:pt>
                <c:pt idx="337">
                  <c:v>0</c:v>
                </c:pt>
                <c:pt idx="338">
                  <c:v>15</c:v>
                </c:pt>
                <c:pt idx="339">
                  <c:v>26</c:v>
                </c:pt>
                <c:pt idx="340">
                  <c:v>0</c:v>
                </c:pt>
                <c:pt idx="341">
                  <c:v>31</c:v>
                </c:pt>
                <c:pt idx="342">
                  <c:v>21</c:v>
                </c:pt>
                <c:pt idx="343">
                  <c:v>40</c:v>
                </c:pt>
                <c:pt idx="344">
                  <c:v>21</c:v>
                </c:pt>
                <c:pt idx="345">
                  <c:v>15</c:v>
                </c:pt>
                <c:pt idx="346">
                  <c:v>19</c:v>
                </c:pt>
                <c:pt idx="347">
                  <c:v>82</c:v>
                </c:pt>
                <c:pt idx="348">
                  <c:v>34</c:v>
                </c:pt>
                <c:pt idx="349">
                  <c:v>45</c:v>
                </c:pt>
                <c:pt idx="350">
                  <c:v>42</c:v>
                </c:pt>
                <c:pt idx="351">
                  <c:v>13</c:v>
                </c:pt>
                <c:pt idx="352">
                  <c:v>20</c:v>
                </c:pt>
                <c:pt idx="353">
                  <c:v>0</c:v>
                </c:pt>
                <c:pt idx="354">
                  <c:v>12</c:v>
                </c:pt>
                <c:pt idx="355">
                  <c:v>14</c:v>
                </c:pt>
                <c:pt idx="356">
                  <c:v>39</c:v>
                </c:pt>
                <c:pt idx="357">
                  <c:v>17</c:v>
                </c:pt>
                <c:pt idx="358">
                  <c:v>21</c:v>
                </c:pt>
                <c:pt idx="359">
                  <c:v>0</c:v>
                </c:pt>
                <c:pt idx="360">
                  <c:v>10</c:v>
                </c:pt>
                <c:pt idx="361">
                  <c:v>0</c:v>
                </c:pt>
                <c:pt idx="362">
                  <c:v>17</c:v>
                </c:pt>
                <c:pt idx="363">
                  <c:v>17</c:v>
                </c:pt>
                <c:pt idx="364">
                  <c:v>14</c:v>
                </c:pt>
                <c:pt idx="365">
                  <c:v>0</c:v>
                </c:pt>
                <c:pt idx="366">
                  <c:v>20</c:v>
                </c:pt>
                <c:pt idx="367">
                  <c:v>25</c:v>
                </c:pt>
                <c:pt idx="368">
                  <c:v>0</c:v>
                </c:pt>
                <c:pt idx="369">
                  <c:v>50</c:v>
                </c:pt>
                <c:pt idx="370">
                  <c:v>42</c:v>
                </c:pt>
                <c:pt idx="371">
                  <c:v>11</c:v>
                </c:pt>
                <c:pt idx="372">
                  <c:v>7</c:v>
                </c:pt>
                <c:pt idx="373">
                  <c:v>7</c:v>
                </c:pt>
                <c:pt idx="374">
                  <c:v>0</c:v>
                </c:pt>
                <c:pt idx="375">
                  <c:v>15</c:v>
                </c:pt>
                <c:pt idx="376">
                  <c:v>0</c:v>
                </c:pt>
                <c:pt idx="377">
                  <c:v>19</c:v>
                </c:pt>
                <c:pt idx="378">
                  <c:v>28</c:v>
                </c:pt>
                <c:pt idx="379">
                  <c:v>0</c:v>
                </c:pt>
                <c:pt idx="380">
                  <c:v>0</c:v>
                </c:pt>
                <c:pt idx="381">
                  <c:v>7</c:v>
                </c:pt>
                <c:pt idx="382">
                  <c:v>0</c:v>
                </c:pt>
                <c:pt idx="383">
                  <c:v>17</c:v>
                </c:pt>
                <c:pt idx="384">
                  <c:v>17</c:v>
                </c:pt>
                <c:pt idx="385">
                  <c:v>14</c:v>
                </c:pt>
                <c:pt idx="386">
                  <c:v>19</c:v>
                </c:pt>
                <c:pt idx="387">
                  <c:v>24</c:v>
                </c:pt>
                <c:pt idx="388">
                  <c:v>26</c:v>
                </c:pt>
                <c:pt idx="389">
                  <c:v>0</c:v>
                </c:pt>
                <c:pt idx="390">
                  <c:v>0</c:v>
                </c:pt>
                <c:pt idx="391">
                  <c:v>17</c:v>
                </c:pt>
                <c:pt idx="392">
                  <c:v>0</c:v>
                </c:pt>
                <c:pt idx="393">
                  <c:v>17</c:v>
                </c:pt>
                <c:pt idx="394">
                  <c:v>9</c:v>
                </c:pt>
                <c:pt idx="395">
                  <c:v>20</c:v>
                </c:pt>
                <c:pt idx="396">
                  <c:v>45</c:v>
                </c:pt>
                <c:pt idx="397">
                  <c:v>16</c:v>
                </c:pt>
                <c:pt idx="398">
                  <c:v>17</c:v>
                </c:pt>
                <c:pt idx="399">
                  <c:v>17</c:v>
                </c:pt>
                <c:pt idx="400">
                  <c:v>75</c:v>
                </c:pt>
                <c:pt idx="401">
                  <c:v>28</c:v>
                </c:pt>
                <c:pt idx="402">
                  <c:v>19</c:v>
                </c:pt>
                <c:pt idx="403">
                  <c:v>0</c:v>
                </c:pt>
                <c:pt idx="404">
                  <c:v>15</c:v>
                </c:pt>
                <c:pt idx="405">
                  <c:v>19</c:v>
                </c:pt>
                <c:pt idx="406">
                  <c:v>18</c:v>
                </c:pt>
                <c:pt idx="407">
                  <c:v>30</c:v>
                </c:pt>
                <c:pt idx="408">
                  <c:v>0</c:v>
                </c:pt>
                <c:pt idx="409">
                  <c:v>13</c:v>
                </c:pt>
                <c:pt idx="410">
                  <c:v>0</c:v>
                </c:pt>
                <c:pt idx="411">
                  <c:v>0</c:v>
                </c:pt>
                <c:pt idx="412">
                  <c:v>30</c:v>
                </c:pt>
                <c:pt idx="413">
                  <c:v>22</c:v>
                </c:pt>
                <c:pt idx="414">
                  <c:v>0</c:v>
                </c:pt>
                <c:pt idx="415">
                  <c:v>15</c:v>
                </c:pt>
                <c:pt idx="416">
                  <c:v>36</c:v>
                </c:pt>
                <c:pt idx="417">
                  <c:v>16</c:v>
                </c:pt>
                <c:pt idx="418">
                  <c:v>32</c:v>
                </c:pt>
                <c:pt idx="419">
                  <c:v>0</c:v>
                </c:pt>
                <c:pt idx="420">
                  <c:v>0</c:v>
                </c:pt>
                <c:pt idx="421">
                  <c:v>34</c:v>
                </c:pt>
                <c:pt idx="422">
                  <c:v>27</c:v>
                </c:pt>
                <c:pt idx="423">
                  <c:v>14</c:v>
                </c:pt>
                <c:pt idx="424">
                  <c:v>17</c:v>
                </c:pt>
                <c:pt idx="425">
                  <c:v>0</c:v>
                </c:pt>
                <c:pt idx="426">
                  <c:v>21</c:v>
                </c:pt>
                <c:pt idx="427">
                  <c:v>9</c:v>
                </c:pt>
                <c:pt idx="428">
                  <c:v>0</c:v>
                </c:pt>
                <c:pt idx="429">
                  <c:v>23</c:v>
                </c:pt>
                <c:pt idx="430">
                  <c:v>13</c:v>
                </c:pt>
                <c:pt idx="431">
                  <c:v>30</c:v>
                </c:pt>
                <c:pt idx="432">
                  <c:v>33</c:v>
                </c:pt>
                <c:pt idx="433">
                  <c:v>38</c:v>
                </c:pt>
                <c:pt idx="434">
                  <c:v>0</c:v>
                </c:pt>
                <c:pt idx="435">
                  <c:v>11</c:v>
                </c:pt>
                <c:pt idx="436">
                  <c:v>26</c:v>
                </c:pt>
                <c:pt idx="437">
                  <c:v>33</c:v>
                </c:pt>
                <c:pt idx="438">
                  <c:v>22</c:v>
                </c:pt>
                <c:pt idx="439">
                  <c:v>0</c:v>
                </c:pt>
                <c:pt idx="440">
                  <c:v>0</c:v>
                </c:pt>
                <c:pt idx="441">
                  <c:v>19</c:v>
                </c:pt>
                <c:pt idx="442">
                  <c:v>0</c:v>
                </c:pt>
                <c:pt idx="443">
                  <c:v>51</c:v>
                </c:pt>
                <c:pt idx="444">
                  <c:v>0</c:v>
                </c:pt>
                <c:pt idx="445">
                  <c:v>9</c:v>
                </c:pt>
                <c:pt idx="446">
                  <c:v>30</c:v>
                </c:pt>
                <c:pt idx="447">
                  <c:v>0</c:v>
                </c:pt>
                <c:pt idx="448">
                  <c:v>0</c:v>
                </c:pt>
                <c:pt idx="449">
                  <c:v>20</c:v>
                </c:pt>
                <c:pt idx="450">
                  <c:v>43</c:v>
                </c:pt>
                <c:pt idx="451">
                  <c:v>38</c:v>
                </c:pt>
                <c:pt idx="452">
                  <c:v>0</c:v>
                </c:pt>
                <c:pt idx="453">
                  <c:v>17</c:v>
                </c:pt>
                <c:pt idx="454">
                  <c:v>10</c:v>
                </c:pt>
                <c:pt idx="455">
                  <c:v>27</c:v>
                </c:pt>
                <c:pt idx="456">
                  <c:v>0</c:v>
                </c:pt>
                <c:pt idx="457">
                  <c:v>25</c:v>
                </c:pt>
                <c:pt idx="458">
                  <c:v>33</c:v>
                </c:pt>
                <c:pt idx="459">
                  <c:v>24</c:v>
                </c:pt>
                <c:pt idx="460">
                  <c:v>0</c:v>
                </c:pt>
                <c:pt idx="461">
                  <c:v>25</c:v>
                </c:pt>
                <c:pt idx="462">
                  <c:v>0</c:v>
                </c:pt>
                <c:pt idx="463">
                  <c:v>38</c:v>
                </c:pt>
                <c:pt idx="464">
                  <c:v>0</c:v>
                </c:pt>
                <c:pt idx="465">
                  <c:v>0</c:v>
                </c:pt>
                <c:pt idx="466">
                  <c:v>13</c:v>
                </c:pt>
                <c:pt idx="467">
                  <c:v>80</c:v>
                </c:pt>
                <c:pt idx="468">
                  <c:v>0</c:v>
                </c:pt>
                <c:pt idx="469">
                  <c:v>0</c:v>
                </c:pt>
                <c:pt idx="470">
                  <c:v>38</c:v>
                </c:pt>
                <c:pt idx="471">
                  <c:v>0</c:v>
                </c:pt>
                <c:pt idx="472">
                  <c:v>21</c:v>
                </c:pt>
                <c:pt idx="473">
                  <c:v>60</c:v>
                </c:pt>
                <c:pt idx="474">
                  <c:v>18</c:v>
                </c:pt>
                <c:pt idx="475">
                  <c:v>27</c:v>
                </c:pt>
                <c:pt idx="476">
                  <c:v>26</c:v>
                </c:pt>
                <c:pt idx="477">
                  <c:v>0</c:v>
                </c:pt>
                <c:pt idx="478">
                  <c:v>35</c:v>
                </c:pt>
                <c:pt idx="479">
                  <c:v>69</c:v>
                </c:pt>
                <c:pt idx="480">
                  <c:v>16</c:v>
                </c:pt>
                <c:pt idx="481">
                  <c:v>39</c:v>
                </c:pt>
                <c:pt idx="482">
                  <c:v>15</c:v>
                </c:pt>
                <c:pt idx="483">
                  <c:v>0</c:v>
                </c:pt>
                <c:pt idx="484">
                  <c:v>13</c:v>
                </c:pt>
                <c:pt idx="485">
                  <c:v>50</c:v>
                </c:pt>
                <c:pt idx="486">
                  <c:v>22</c:v>
                </c:pt>
                <c:pt idx="487">
                  <c:v>0</c:v>
                </c:pt>
                <c:pt idx="488">
                  <c:v>26</c:v>
                </c:pt>
                <c:pt idx="489">
                  <c:v>30</c:v>
                </c:pt>
                <c:pt idx="490">
                  <c:v>21</c:v>
                </c:pt>
                <c:pt idx="491">
                  <c:v>27</c:v>
                </c:pt>
                <c:pt idx="492">
                  <c:v>29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27</c:v>
                </c:pt>
                <c:pt idx="497">
                  <c:v>19</c:v>
                </c:pt>
                <c:pt idx="498">
                  <c:v>0</c:v>
                </c:pt>
                <c:pt idx="499">
                  <c:v>23</c:v>
                </c:pt>
                <c:pt idx="500">
                  <c:v>0</c:v>
                </c:pt>
                <c:pt idx="501">
                  <c:v>20</c:v>
                </c:pt>
                <c:pt idx="502">
                  <c:v>43</c:v>
                </c:pt>
                <c:pt idx="503">
                  <c:v>78</c:v>
                </c:pt>
                <c:pt idx="504">
                  <c:v>0</c:v>
                </c:pt>
                <c:pt idx="505">
                  <c:v>35</c:v>
                </c:pt>
                <c:pt idx="506">
                  <c:v>48</c:v>
                </c:pt>
                <c:pt idx="507">
                  <c:v>56</c:v>
                </c:pt>
                <c:pt idx="508">
                  <c:v>23</c:v>
                </c:pt>
                <c:pt idx="509">
                  <c:v>0</c:v>
                </c:pt>
                <c:pt idx="510">
                  <c:v>0</c:v>
                </c:pt>
                <c:pt idx="511">
                  <c:v>31</c:v>
                </c:pt>
                <c:pt idx="512">
                  <c:v>15</c:v>
                </c:pt>
                <c:pt idx="513">
                  <c:v>27</c:v>
                </c:pt>
                <c:pt idx="514">
                  <c:v>23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30</c:v>
                </c:pt>
                <c:pt idx="519">
                  <c:v>32</c:v>
                </c:pt>
                <c:pt idx="520">
                  <c:v>0</c:v>
                </c:pt>
                <c:pt idx="521">
                  <c:v>24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12</c:v>
                </c:pt>
                <c:pt idx="526">
                  <c:v>32</c:v>
                </c:pt>
                <c:pt idx="527">
                  <c:v>0</c:v>
                </c:pt>
                <c:pt idx="528">
                  <c:v>0</c:v>
                </c:pt>
                <c:pt idx="529">
                  <c:v>18</c:v>
                </c:pt>
                <c:pt idx="530">
                  <c:v>15</c:v>
                </c:pt>
                <c:pt idx="531">
                  <c:v>0</c:v>
                </c:pt>
                <c:pt idx="532">
                  <c:v>0</c:v>
                </c:pt>
                <c:pt idx="533">
                  <c:v>39</c:v>
                </c:pt>
                <c:pt idx="534">
                  <c:v>11</c:v>
                </c:pt>
                <c:pt idx="535">
                  <c:v>0</c:v>
                </c:pt>
                <c:pt idx="536">
                  <c:v>0</c:v>
                </c:pt>
                <c:pt idx="537">
                  <c:v>16</c:v>
                </c:pt>
                <c:pt idx="538">
                  <c:v>15</c:v>
                </c:pt>
                <c:pt idx="539">
                  <c:v>52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15</c:v>
                </c:pt>
                <c:pt idx="545">
                  <c:v>25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9</c:v>
                </c:pt>
                <c:pt idx="550">
                  <c:v>0</c:v>
                </c:pt>
                <c:pt idx="551">
                  <c:v>18</c:v>
                </c:pt>
                <c:pt idx="552">
                  <c:v>9</c:v>
                </c:pt>
                <c:pt idx="553">
                  <c:v>0</c:v>
                </c:pt>
                <c:pt idx="554">
                  <c:v>18</c:v>
                </c:pt>
                <c:pt idx="555">
                  <c:v>0</c:v>
                </c:pt>
                <c:pt idx="556">
                  <c:v>0</c:v>
                </c:pt>
                <c:pt idx="557">
                  <c:v>9</c:v>
                </c:pt>
                <c:pt idx="558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4-4A80-B7A4-4BB3DB995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7456"/>
        <c:axId val="582447848"/>
      </c:scatterChart>
      <c:valAx>
        <c:axId val="58244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 before feed offered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2447848"/>
        <c:crosses val="autoZero"/>
        <c:crossBetween val="midCat"/>
      </c:valAx>
      <c:valAx>
        <c:axId val="582447848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length range (mm)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582447456"/>
        <c:crossesAt val="0"/>
        <c:crossBetween val="midCat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RDM all data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03398950131234"/>
                  <c:y val="-0.6413812335958019"/>
                </c:manualLayout>
              </c:layout>
              <c:numFmt formatCode="General" sourceLinked="0"/>
            </c:trendlineLbl>
          </c:trendline>
          <c:xVal>
            <c:numRef>
              <c:f>'RDM scratch all data - unfed'!$W$2:$W$560</c:f>
              <c:numCache>
                <c:formatCode>#,##0</c:formatCode>
                <c:ptCount val="559"/>
                <c:pt idx="0">
                  <c:v>172024.88236218184</c:v>
                </c:pt>
                <c:pt idx="1">
                  <c:v>261432.55148463161</c:v>
                </c:pt>
                <c:pt idx="2">
                  <c:v>276145.20589718665</c:v>
                </c:pt>
                <c:pt idx="3">
                  <c:v>421008.26472849766</c:v>
                </c:pt>
                <c:pt idx="4">
                  <c:v>653015.50738801924</c:v>
                </c:pt>
                <c:pt idx="5">
                  <c:v>697153.47062568425</c:v>
                </c:pt>
                <c:pt idx="6">
                  <c:v>697153.47062568425</c:v>
                </c:pt>
                <c:pt idx="7">
                  <c:v>708470.89709688048</c:v>
                </c:pt>
                <c:pt idx="8">
                  <c:v>710734.38239111973</c:v>
                </c:pt>
                <c:pt idx="9">
                  <c:v>757135.83092302398</c:v>
                </c:pt>
                <c:pt idx="10">
                  <c:v>758267.57357014366</c:v>
                </c:pt>
                <c:pt idx="11">
                  <c:v>775243.71327693784</c:v>
                </c:pt>
                <c:pt idx="12">
                  <c:v>776375.45592405752</c:v>
                </c:pt>
                <c:pt idx="13">
                  <c:v>783165.91180677514</c:v>
                </c:pt>
                <c:pt idx="14">
                  <c:v>787692.88239525363</c:v>
                </c:pt>
                <c:pt idx="15">
                  <c:v>799010.30886644986</c:v>
                </c:pt>
                <c:pt idx="16">
                  <c:v>809195.99269052641</c:v>
                </c:pt>
                <c:pt idx="17">
                  <c:v>825040.38975020102</c:v>
                </c:pt>
                <c:pt idx="18">
                  <c:v>825040.38975020102</c:v>
                </c:pt>
                <c:pt idx="19">
                  <c:v>837697.12738894927</c:v>
                </c:pt>
                <c:pt idx="20">
                  <c:v>838616.35940800712</c:v>
                </c:pt>
                <c:pt idx="21">
                  <c:v>846543.5000454738</c:v>
                </c:pt>
                <c:pt idx="22">
                  <c:v>847675.24269259337</c:v>
                </c:pt>
                <c:pt idx="23">
                  <c:v>849938.72798683261</c:v>
                </c:pt>
                <c:pt idx="24">
                  <c:v>851070.47063395218</c:v>
                </c:pt>
                <c:pt idx="25">
                  <c:v>853343.84014345019</c:v>
                </c:pt>
                <c:pt idx="26">
                  <c:v>861822.02578158863</c:v>
                </c:pt>
                <c:pt idx="27">
                  <c:v>866348.99637006712</c:v>
                </c:pt>
                <c:pt idx="28">
                  <c:v>871441.8382821054</c:v>
                </c:pt>
                <c:pt idx="29">
                  <c:v>874837.06622346421</c:v>
                </c:pt>
                <c:pt idx="30">
                  <c:v>881061.65078262205</c:v>
                </c:pt>
                <c:pt idx="31">
                  <c:v>883325.13607686129</c:v>
                </c:pt>
                <c:pt idx="32">
                  <c:v>885022.75004754076</c:v>
                </c:pt>
                <c:pt idx="33">
                  <c:v>890681.46328313882</c:v>
                </c:pt>
                <c:pt idx="34">
                  <c:v>893510.81990093784</c:v>
                </c:pt>
                <c:pt idx="35">
                  <c:v>895208.43387161731</c:v>
                </c:pt>
                <c:pt idx="36">
                  <c:v>897471.91916585655</c:v>
                </c:pt>
                <c:pt idx="37">
                  <c:v>897471.91916585655</c:v>
                </c:pt>
                <c:pt idx="38">
                  <c:v>901433.01843077526</c:v>
                </c:pt>
                <c:pt idx="39">
                  <c:v>903130.63240145461</c:v>
                </c:pt>
                <c:pt idx="40">
                  <c:v>905394.11769569386</c:v>
                </c:pt>
                <c:pt idx="41">
                  <c:v>912750.44490197138</c:v>
                </c:pt>
                <c:pt idx="42">
                  <c:v>915013.93019621063</c:v>
                </c:pt>
                <c:pt idx="43">
                  <c:v>920106.7721082489</c:v>
                </c:pt>
                <c:pt idx="44">
                  <c:v>922370.25740248815</c:v>
                </c:pt>
                <c:pt idx="45">
                  <c:v>923502.00004960771</c:v>
                </c:pt>
                <c:pt idx="46">
                  <c:v>925775.36955910572</c:v>
                </c:pt>
                <c:pt idx="47">
                  <c:v>928028.9706380862</c:v>
                </c:pt>
                <c:pt idx="48">
                  <c:v>928594.84196164599</c:v>
                </c:pt>
                <c:pt idx="49">
                  <c:v>929160.71328520589</c:v>
                </c:pt>
                <c:pt idx="50">
                  <c:v>930858.32725588523</c:v>
                </c:pt>
                <c:pt idx="51">
                  <c:v>932555.9412265647</c:v>
                </c:pt>
                <c:pt idx="52">
                  <c:v>935951.16916792351</c:v>
                </c:pt>
                <c:pt idx="53">
                  <c:v>937082.91181504319</c:v>
                </c:pt>
                <c:pt idx="54">
                  <c:v>937132.33289133664</c:v>
                </c:pt>
                <c:pt idx="55">
                  <c:v>937648.78313860297</c:v>
                </c:pt>
                <c:pt idx="56">
                  <c:v>938214.65446216275</c:v>
                </c:pt>
                <c:pt idx="57">
                  <c:v>938214.65446216275</c:v>
                </c:pt>
                <c:pt idx="58">
                  <c:v>939346.39710928244</c:v>
                </c:pt>
                <c:pt idx="59">
                  <c:v>939346.39710928244</c:v>
                </c:pt>
                <c:pt idx="60">
                  <c:v>940478.139756402</c:v>
                </c:pt>
                <c:pt idx="61">
                  <c:v>942741.62505064125</c:v>
                </c:pt>
                <c:pt idx="62">
                  <c:v>943873.36769776081</c:v>
                </c:pt>
                <c:pt idx="63">
                  <c:v>945005.11034488049</c:v>
                </c:pt>
                <c:pt idx="64">
                  <c:v>946702.72431555996</c:v>
                </c:pt>
                <c:pt idx="65">
                  <c:v>949532.08093335899</c:v>
                </c:pt>
                <c:pt idx="66">
                  <c:v>949532.08093335899</c:v>
                </c:pt>
                <c:pt idx="67">
                  <c:v>950097.95225691877</c:v>
                </c:pt>
                <c:pt idx="68">
                  <c:v>954059.05152183736</c:v>
                </c:pt>
                <c:pt idx="69">
                  <c:v>955190.79416895704</c:v>
                </c:pt>
                <c:pt idx="70">
                  <c:v>957454.27946319629</c:v>
                </c:pt>
                <c:pt idx="71">
                  <c:v>957454.27946319629</c:v>
                </c:pt>
                <c:pt idx="72">
                  <c:v>957454.27946319629</c:v>
                </c:pt>
                <c:pt idx="73">
                  <c:v>958586.02211031585</c:v>
                </c:pt>
                <c:pt idx="74">
                  <c:v>959151.89343387564</c:v>
                </c:pt>
                <c:pt idx="75">
                  <c:v>960849.5074045551</c:v>
                </c:pt>
                <c:pt idx="76">
                  <c:v>961415.37872811488</c:v>
                </c:pt>
                <c:pt idx="77">
                  <c:v>961981.25005167478</c:v>
                </c:pt>
                <c:pt idx="78">
                  <c:v>961981.25005167478</c:v>
                </c:pt>
                <c:pt idx="79">
                  <c:v>962547.12137523456</c:v>
                </c:pt>
                <c:pt idx="80">
                  <c:v>963112.99269879435</c:v>
                </c:pt>
                <c:pt idx="81">
                  <c:v>963678.86402235413</c:v>
                </c:pt>
                <c:pt idx="82">
                  <c:v>964244.73534591391</c:v>
                </c:pt>
                <c:pt idx="83">
                  <c:v>964810.60666947381</c:v>
                </c:pt>
                <c:pt idx="84">
                  <c:v>964810.60666947381</c:v>
                </c:pt>
                <c:pt idx="85">
                  <c:v>966508.22064015316</c:v>
                </c:pt>
                <c:pt idx="86">
                  <c:v>967639.96328727284</c:v>
                </c:pt>
                <c:pt idx="87">
                  <c:v>968771.7059343924</c:v>
                </c:pt>
                <c:pt idx="88">
                  <c:v>969903.44858151209</c:v>
                </c:pt>
                <c:pt idx="89">
                  <c:v>971035.19122863165</c:v>
                </c:pt>
                <c:pt idx="90">
                  <c:v>971035.19122863165</c:v>
                </c:pt>
                <c:pt idx="91">
                  <c:v>972166.93387575133</c:v>
                </c:pt>
                <c:pt idx="92">
                  <c:v>973298.6765228709</c:v>
                </c:pt>
                <c:pt idx="93">
                  <c:v>973864.54784643068</c:v>
                </c:pt>
                <c:pt idx="94">
                  <c:v>975562.16181711014</c:v>
                </c:pt>
                <c:pt idx="95">
                  <c:v>976693.90446422971</c:v>
                </c:pt>
                <c:pt idx="96">
                  <c:v>976693.90446422971</c:v>
                </c:pt>
                <c:pt idx="97">
                  <c:v>978957.38975846895</c:v>
                </c:pt>
                <c:pt idx="98">
                  <c:v>978957.38975846895</c:v>
                </c:pt>
                <c:pt idx="99">
                  <c:v>979523.26108202885</c:v>
                </c:pt>
                <c:pt idx="100">
                  <c:v>980089.13240558864</c:v>
                </c:pt>
                <c:pt idx="101">
                  <c:v>981220.8750527082</c:v>
                </c:pt>
                <c:pt idx="102">
                  <c:v>981786.74637626798</c:v>
                </c:pt>
                <c:pt idx="103">
                  <c:v>982352.61769982788</c:v>
                </c:pt>
                <c:pt idx="104">
                  <c:v>982807.29160172748</c:v>
                </c:pt>
                <c:pt idx="105">
                  <c:v>983484.36034694745</c:v>
                </c:pt>
                <c:pt idx="106">
                  <c:v>983484.36034694745</c:v>
                </c:pt>
                <c:pt idx="107">
                  <c:v>984616.10299406713</c:v>
                </c:pt>
                <c:pt idx="108">
                  <c:v>984616.10299406713</c:v>
                </c:pt>
                <c:pt idx="109">
                  <c:v>985747.84564118669</c:v>
                </c:pt>
                <c:pt idx="110">
                  <c:v>986879.58828830626</c:v>
                </c:pt>
                <c:pt idx="111">
                  <c:v>986879.58828830626</c:v>
                </c:pt>
                <c:pt idx="112">
                  <c:v>987445.45961186616</c:v>
                </c:pt>
                <c:pt idx="113">
                  <c:v>987445.45961186616</c:v>
                </c:pt>
                <c:pt idx="114">
                  <c:v>988011.33093542594</c:v>
                </c:pt>
                <c:pt idx="115">
                  <c:v>988011.33093542594</c:v>
                </c:pt>
                <c:pt idx="116">
                  <c:v>988011.33093542594</c:v>
                </c:pt>
                <c:pt idx="117">
                  <c:v>990274.81622966519</c:v>
                </c:pt>
                <c:pt idx="118">
                  <c:v>991406.55887678475</c:v>
                </c:pt>
                <c:pt idx="119">
                  <c:v>991406.55887678475</c:v>
                </c:pt>
                <c:pt idx="120">
                  <c:v>992538.30152390443</c:v>
                </c:pt>
                <c:pt idx="121">
                  <c:v>992538.30152390443</c:v>
                </c:pt>
                <c:pt idx="122">
                  <c:v>992538.30152390443</c:v>
                </c:pt>
                <c:pt idx="123">
                  <c:v>993104.17284746422</c:v>
                </c:pt>
                <c:pt idx="124">
                  <c:v>993670.044171024</c:v>
                </c:pt>
                <c:pt idx="125">
                  <c:v>993670.044171024</c:v>
                </c:pt>
                <c:pt idx="126">
                  <c:v>994235.91549458378</c:v>
                </c:pt>
                <c:pt idx="127">
                  <c:v>994801.78681814368</c:v>
                </c:pt>
                <c:pt idx="128">
                  <c:v>995933.52946526324</c:v>
                </c:pt>
                <c:pt idx="129">
                  <c:v>997065.27211238293</c:v>
                </c:pt>
                <c:pt idx="130">
                  <c:v>997949.90937803534</c:v>
                </c:pt>
                <c:pt idx="131">
                  <c:v>998197.01475950249</c:v>
                </c:pt>
                <c:pt idx="132">
                  <c:v>998197.01475950249</c:v>
                </c:pt>
                <c:pt idx="133">
                  <c:v>998197.01475950249</c:v>
                </c:pt>
                <c:pt idx="134">
                  <c:v>998762.88608306227</c:v>
                </c:pt>
                <c:pt idx="135">
                  <c:v>999328.75740662205</c:v>
                </c:pt>
                <c:pt idx="136">
                  <c:v>999328.75740662205</c:v>
                </c:pt>
                <c:pt idx="137">
                  <c:v>999328.75740662205</c:v>
                </c:pt>
                <c:pt idx="138">
                  <c:v>1000460.5000537417</c:v>
                </c:pt>
                <c:pt idx="139">
                  <c:v>1001592.2427008613</c:v>
                </c:pt>
                <c:pt idx="140">
                  <c:v>1001592.2427008613</c:v>
                </c:pt>
                <c:pt idx="141">
                  <c:v>1002158.1140244212</c:v>
                </c:pt>
                <c:pt idx="142">
                  <c:v>1002723.985347981</c:v>
                </c:pt>
                <c:pt idx="143">
                  <c:v>1002723.985347981</c:v>
                </c:pt>
                <c:pt idx="144">
                  <c:v>1002723.985347981</c:v>
                </c:pt>
                <c:pt idx="145">
                  <c:v>1005553.34196578</c:v>
                </c:pt>
                <c:pt idx="146">
                  <c:v>1006119.2132893398</c:v>
                </c:pt>
                <c:pt idx="147">
                  <c:v>1006119.2132893398</c:v>
                </c:pt>
                <c:pt idx="148">
                  <c:v>1006119.2132893398</c:v>
                </c:pt>
                <c:pt idx="149">
                  <c:v>1007250.9559364595</c:v>
                </c:pt>
                <c:pt idx="150">
                  <c:v>1007250.9559364595</c:v>
                </c:pt>
                <c:pt idx="151">
                  <c:v>1007250.9559364595</c:v>
                </c:pt>
                <c:pt idx="152">
                  <c:v>1007250.9559364595</c:v>
                </c:pt>
                <c:pt idx="153">
                  <c:v>1008382.698583579</c:v>
                </c:pt>
                <c:pt idx="154">
                  <c:v>1009514.4412306986</c:v>
                </c:pt>
                <c:pt idx="155">
                  <c:v>1009514.4412306986</c:v>
                </c:pt>
                <c:pt idx="156">
                  <c:v>1010646.1838778183</c:v>
                </c:pt>
                <c:pt idx="157">
                  <c:v>1010646.1838778183</c:v>
                </c:pt>
                <c:pt idx="158">
                  <c:v>1012909.6691720575</c:v>
                </c:pt>
                <c:pt idx="159">
                  <c:v>1013085.1139928992</c:v>
                </c:pt>
                <c:pt idx="160">
                  <c:v>1013475.5404956173</c:v>
                </c:pt>
                <c:pt idx="161">
                  <c:v>1013475.5404956173</c:v>
                </c:pt>
                <c:pt idx="162">
                  <c:v>1014041.4118191771</c:v>
                </c:pt>
                <c:pt idx="163">
                  <c:v>1014041.4118191771</c:v>
                </c:pt>
                <c:pt idx="164">
                  <c:v>1014041.4118191771</c:v>
                </c:pt>
                <c:pt idx="165">
                  <c:v>1014041.4118191771</c:v>
                </c:pt>
                <c:pt idx="166">
                  <c:v>1014607.283142737</c:v>
                </c:pt>
                <c:pt idx="167">
                  <c:v>1015173.1544662968</c:v>
                </c:pt>
                <c:pt idx="168">
                  <c:v>1015173.1544662968</c:v>
                </c:pt>
                <c:pt idx="169">
                  <c:v>1015173.1544662968</c:v>
                </c:pt>
                <c:pt idx="170">
                  <c:v>1015173.1544662968</c:v>
                </c:pt>
                <c:pt idx="171">
                  <c:v>1017436.639760536</c:v>
                </c:pt>
                <c:pt idx="172">
                  <c:v>1017436.639760536</c:v>
                </c:pt>
                <c:pt idx="173">
                  <c:v>1018002.5110840958</c:v>
                </c:pt>
                <c:pt idx="174">
                  <c:v>1018568.3824076556</c:v>
                </c:pt>
                <c:pt idx="175">
                  <c:v>1018568.3824076556</c:v>
                </c:pt>
                <c:pt idx="176">
                  <c:v>1019700.1250547753</c:v>
                </c:pt>
                <c:pt idx="177">
                  <c:v>1019700.1250547753</c:v>
                </c:pt>
                <c:pt idx="178">
                  <c:v>1019700.1250547753</c:v>
                </c:pt>
                <c:pt idx="179">
                  <c:v>1019700.1250547753</c:v>
                </c:pt>
                <c:pt idx="180">
                  <c:v>1020265.9963783351</c:v>
                </c:pt>
                <c:pt idx="181">
                  <c:v>1020831.8677018948</c:v>
                </c:pt>
                <c:pt idx="182">
                  <c:v>1020831.8677018948</c:v>
                </c:pt>
                <c:pt idx="183">
                  <c:v>1020831.8677018948</c:v>
                </c:pt>
                <c:pt idx="184">
                  <c:v>1021963.6103490144</c:v>
                </c:pt>
                <c:pt idx="185">
                  <c:v>1021963.6103490144</c:v>
                </c:pt>
                <c:pt idx="186">
                  <c:v>1021963.6103490144</c:v>
                </c:pt>
                <c:pt idx="187">
                  <c:v>1021963.6103490144</c:v>
                </c:pt>
                <c:pt idx="188">
                  <c:v>1022529.4816725743</c:v>
                </c:pt>
                <c:pt idx="189">
                  <c:v>1022529.4816725743</c:v>
                </c:pt>
                <c:pt idx="190">
                  <c:v>1023661.2243196939</c:v>
                </c:pt>
                <c:pt idx="191">
                  <c:v>1024227.0956432536</c:v>
                </c:pt>
                <c:pt idx="192">
                  <c:v>1024227.0956432536</c:v>
                </c:pt>
                <c:pt idx="193">
                  <c:v>1024227.0956432536</c:v>
                </c:pt>
                <c:pt idx="194">
                  <c:v>1024792.9669668135</c:v>
                </c:pt>
                <c:pt idx="195">
                  <c:v>1024792.9669668135</c:v>
                </c:pt>
                <c:pt idx="196">
                  <c:v>1025358.8382903733</c:v>
                </c:pt>
                <c:pt idx="197">
                  <c:v>1025358.8382903733</c:v>
                </c:pt>
                <c:pt idx="198">
                  <c:v>1025358.8382903733</c:v>
                </c:pt>
                <c:pt idx="199">
                  <c:v>1025358.8382903733</c:v>
                </c:pt>
                <c:pt idx="200">
                  <c:v>1025358.8382903733</c:v>
                </c:pt>
                <c:pt idx="201">
                  <c:v>1026490.5809374929</c:v>
                </c:pt>
                <c:pt idx="202">
                  <c:v>1026999.6180233153</c:v>
                </c:pt>
                <c:pt idx="203">
                  <c:v>1027622.3235846126</c:v>
                </c:pt>
                <c:pt idx="204">
                  <c:v>1027622.3235846126</c:v>
                </c:pt>
                <c:pt idx="205">
                  <c:v>1027622.3235846126</c:v>
                </c:pt>
                <c:pt idx="206">
                  <c:v>1028754.0662317321</c:v>
                </c:pt>
                <c:pt idx="207">
                  <c:v>1028754.0662317321</c:v>
                </c:pt>
                <c:pt idx="208">
                  <c:v>1029885.8088788518</c:v>
                </c:pt>
                <c:pt idx="209">
                  <c:v>1031017.5515259714</c:v>
                </c:pt>
                <c:pt idx="210">
                  <c:v>1032149.294173091</c:v>
                </c:pt>
                <c:pt idx="211">
                  <c:v>1032715.1654966509</c:v>
                </c:pt>
                <c:pt idx="212">
                  <c:v>1033281.0368202106</c:v>
                </c:pt>
                <c:pt idx="213">
                  <c:v>1033281.0368202106</c:v>
                </c:pt>
                <c:pt idx="214">
                  <c:v>1033281.0368202106</c:v>
                </c:pt>
                <c:pt idx="215">
                  <c:v>1034412.7794673302</c:v>
                </c:pt>
                <c:pt idx="216">
                  <c:v>1035362.8996590715</c:v>
                </c:pt>
                <c:pt idx="217">
                  <c:v>1035544.5221144499</c:v>
                </c:pt>
                <c:pt idx="218">
                  <c:v>1035544.5221144499</c:v>
                </c:pt>
                <c:pt idx="219">
                  <c:v>1036110.3934380097</c:v>
                </c:pt>
                <c:pt idx="220">
                  <c:v>1036110.3934380097</c:v>
                </c:pt>
                <c:pt idx="221">
                  <c:v>1036556.4186515579</c:v>
                </c:pt>
                <c:pt idx="222">
                  <c:v>1036676.2647615694</c:v>
                </c:pt>
                <c:pt idx="223">
                  <c:v>1036676.2647615694</c:v>
                </c:pt>
                <c:pt idx="224">
                  <c:v>1037808.0074086891</c:v>
                </c:pt>
                <c:pt idx="225">
                  <c:v>1037808.0074086891</c:v>
                </c:pt>
                <c:pt idx="226">
                  <c:v>1038939.7500558087</c:v>
                </c:pt>
                <c:pt idx="227">
                  <c:v>1038939.7500558087</c:v>
                </c:pt>
                <c:pt idx="228">
                  <c:v>1038939.7500558087</c:v>
                </c:pt>
                <c:pt idx="229">
                  <c:v>1038939.7500558087</c:v>
                </c:pt>
                <c:pt idx="230">
                  <c:v>1040071.4927029284</c:v>
                </c:pt>
                <c:pt idx="231">
                  <c:v>1040071.4927029284</c:v>
                </c:pt>
                <c:pt idx="232">
                  <c:v>1041203.2353500479</c:v>
                </c:pt>
                <c:pt idx="233">
                  <c:v>1041203.2353500479</c:v>
                </c:pt>
                <c:pt idx="234">
                  <c:v>1041203.2353500479</c:v>
                </c:pt>
                <c:pt idx="235">
                  <c:v>1042334.9779971676</c:v>
                </c:pt>
                <c:pt idx="236">
                  <c:v>1042334.9779971676</c:v>
                </c:pt>
                <c:pt idx="237">
                  <c:v>1042334.9779971676</c:v>
                </c:pt>
                <c:pt idx="238">
                  <c:v>1043466.7206442872</c:v>
                </c:pt>
                <c:pt idx="239">
                  <c:v>1044598.4632914067</c:v>
                </c:pt>
                <c:pt idx="240">
                  <c:v>1044598.4632914067</c:v>
                </c:pt>
                <c:pt idx="241">
                  <c:v>1045164.3346149666</c:v>
                </c:pt>
                <c:pt idx="242">
                  <c:v>1045730.2059385264</c:v>
                </c:pt>
                <c:pt idx="243">
                  <c:v>1045730.2059385264</c:v>
                </c:pt>
                <c:pt idx="244">
                  <c:v>1046296.0772620862</c:v>
                </c:pt>
                <c:pt idx="245">
                  <c:v>1046861.948585646</c:v>
                </c:pt>
                <c:pt idx="246">
                  <c:v>1047993.6912327657</c:v>
                </c:pt>
                <c:pt idx="247">
                  <c:v>1047993.6912327657</c:v>
                </c:pt>
                <c:pt idx="248">
                  <c:v>1048191.3755379394</c:v>
                </c:pt>
                <c:pt idx="249">
                  <c:v>1049125.4338798854</c:v>
                </c:pt>
                <c:pt idx="250">
                  <c:v>1049125.4338798854</c:v>
                </c:pt>
                <c:pt idx="251">
                  <c:v>1049125.4338798854</c:v>
                </c:pt>
                <c:pt idx="252">
                  <c:v>1049125.4338798854</c:v>
                </c:pt>
                <c:pt idx="253">
                  <c:v>1050257.1765270049</c:v>
                </c:pt>
                <c:pt idx="254">
                  <c:v>1050257.1765270049</c:v>
                </c:pt>
                <c:pt idx="255">
                  <c:v>1050257.1765270049</c:v>
                </c:pt>
                <c:pt idx="256">
                  <c:v>1050823.0478505646</c:v>
                </c:pt>
                <c:pt idx="257">
                  <c:v>1050823.0478505646</c:v>
                </c:pt>
                <c:pt idx="258">
                  <c:v>1051388.9191741245</c:v>
                </c:pt>
                <c:pt idx="259">
                  <c:v>1053652.4044683638</c:v>
                </c:pt>
                <c:pt idx="260">
                  <c:v>1053652.4044683638</c:v>
                </c:pt>
                <c:pt idx="261">
                  <c:v>1054784.1471154834</c:v>
                </c:pt>
                <c:pt idx="262">
                  <c:v>1054784.1471154834</c:v>
                </c:pt>
                <c:pt idx="263">
                  <c:v>1055350.0184390431</c:v>
                </c:pt>
                <c:pt idx="264">
                  <c:v>1055915.889762603</c:v>
                </c:pt>
                <c:pt idx="265">
                  <c:v>1056481.7610861629</c:v>
                </c:pt>
                <c:pt idx="266">
                  <c:v>1057047.6324097225</c:v>
                </c:pt>
                <c:pt idx="267">
                  <c:v>1058179.3750568421</c:v>
                </c:pt>
                <c:pt idx="268">
                  <c:v>1058179.3750568421</c:v>
                </c:pt>
                <c:pt idx="269">
                  <c:v>1058179.3750568421</c:v>
                </c:pt>
                <c:pt idx="270">
                  <c:v>1059311.1177039619</c:v>
                </c:pt>
                <c:pt idx="271">
                  <c:v>1059311.1177039619</c:v>
                </c:pt>
                <c:pt idx="272">
                  <c:v>1059311.1177039619</c:v>
                </c:pt>
                <c:pt idx="273">
                  <c:v>1059876.9890275216</c:v>
                </c:pt>
                <c:pt idx="274">
                  <c:v>1060442.8603510815</c:v>
                </c:pt>
                <c:pt idx="275">
                  <c:v>1060442.8603510815</c:v>
                </c:pt>
                <c:pt idx="276">
                  <c:v>1060442.8603510815</c:v>
                </c:pt>
                <c:pt idx="277">
                  <c:v>1060442.8603510815</c:v>
                </c:pt>
                <c:pt idx="278">
                  <c:v>1062139.2387948534</c:v>
                </c:pt>
                <c:pt idx="279">
                  <c:v>1062706.3456453206</c:v>
                </c:pt>
                <c:pt idx="280">
                  <c:v>1066667.4449102394</c:v>
                </c:pt>
                <c:pt idx="281">
                  <c:v>1067799.187557359</c:v>
                </c:pt>
                <c:pt idx="282">
                  <c:v>1068365.0588809187</c:v>
                </c:pt>
                <c:pt idx="283">
                  <c:v>1068365.0588809187</c:v>
                </c:pt>
                <c:pt idx="284">
                  <c:v>1068365.0588809187</c:v>
                </c:pt>
                <c:pt idx="285">
                  <c:v>1068930.9302044786</c:v>
                </c:pt>
                <c:pt idx="286">
                  <c:v>1070628.544175158</c:v>
                </c:pt>
                <c:pt idx="287">
                  <c:v>1070628.544175158</c:v>
                </c:pt>
                <c:pt idx="288">
                  <c:v>1070628.544175158</c:v>
                </c:pt>
                <c:pt idx="289">
                  <c:v>1072892.0294693972</c:v>
                </c:pt>
                <c:pt idx="290">
                  <c:v>1072892.0294693972</c:v>
                </c:pt>
                <c:pt idx="291">
                  <c:v>1072892.0294693972</c:v>
                </c:pt>
                <c:pt idx="292">
                  <c:v>1074023.7721165169</c:v>
                </c:pt>
                <c:pt idx="293">
                  <c:v>1075721.3860871962</c:v>
                </c:pt>
                <c:pt idx="294">
                  <c:v>1076094.5152132118</c:v>
                </c:pt>
                <c:pt idx="295">
                  <c:v>1076287.2574107561</c:v>
                </c:pt>
                <c:pt idx="296">
                  <c:v>1076287.2574107561</c:v>
                </c:pt>
                <c:pt idx="297">
                  <c:v>1076290.9639914781</c:v>
                </c:pt>
                <c:pt idx="298">
                  <c:v>1076853.128734316</c:v>
                </c:pt>
                <c:pt idx="299">
                  <c:v>1076853.128734316</c:v>
                </c:pt>
                <c:pt idx="300">
                  <c:v>1077419.0000578756</c:v>
                </c:pt>
                <c:pt idx="301">
                  <c:v>1077984.8713814355</c:v>
                </c:pt>
                <c:pt idx="302">
                  <c:v>1078550.7427049952</c:v>
                </c:pt>
                <c:pt idx="303">
                  <c:v>1078550.7427049952</c:v>
                </c:pt>
                <c:pt idx="304">
                  <c:v>1079682.485352115</c:v>
                </c:pt>
                <c:pt idx="305">
                  <c:v>1079682.485352115</c:v>
                </c:pt>
                <c:pt idx="306">
                  <c:v>1079687.4274597443</c:v>
                </c:pt>
                <c:pt idx="307">
                  <c:v>1080248.3566756747</c:v>
                </c:pt>
                <c:pt idx="308">
                  <c:v>1081945.9706463541</c:v>
                </c:pt>
                <c:pt idx="309">
                  <c:v>1081945.9706463541</c:v>
                </c:pt>
                <c:pt idx="310">
                  <c:v>1083643.5846170336</c:v>
                </c:pt>
                <c:pt idx="311">
                  <c:v>1084209.4559405935</c:v>
                </c:pt>
                <c:pt idx="312">
                  <c:v>1084209.4559405935</c:v>
                </c:pt>
                <c:pt idx="313">
                  <c:v>1085341.1985877131</c:v>
                </c:pt>
                <c:pt idx="314">
                  <c:v>1087604.6838819522</c:v>
                </c:pt>
                <c:pt idx="315">
                  <c:v>1087604.6838819522</c:v>
                </c:pt>
                <c:pt idx="316">
                  <c:v>1087604.6838819522</c:v>
                </c:pt>
                <c:pt idx="317">
                  <c:v>1088736.4265290718</c:v>
                </c:pt>
                <c:pt idx="318">
                  <c:v>1088736.4265290718</c:v>
                </c:pt>
                <c:pt idx="319">
                  <c:v>1089868.1691761916</c:v>
                </c:pt>
                <c:pt idx="320">
                  <c:v>1090434.0404997512</c:v>
                </c:pt>
                <c:pt idx="321">
                  <c:v>1090999.9118233111</c:v>
                </c:pt>
                <c:pt idx="322">
                  <c:v>1093263.3971175503</c:v>
                </c:pt>
                <c:pt idx="323">
                  <c:v>1093829.2684411102</c:v>
                </c:pt>
                <c:pt idx="324">
                  <c:v>1095526.8824117896</c:v>
                </c:pt>
                <c:pt idx="325">
                  <c:v>1096658.6250589092</c:v>
                </c:pt>
                <c:pt idx="326">
                  <c:v>1097790.3677060287</c:v>
                </c:pt>
                <c:pt idx="327">
                  <c:v>1097790.3677060287</c:v>
                </c:pt>
                <c:pt idx="328">
                  <c:v>1099487.9816767082</c:v>
                </c:pt>
                <c:pt idx="329">
                  <c:v>1101751.4669709476</c:v>
                </c:pt>
                <c:pt idx="330">
                  <c:v>1102317.3382945072</c:v>
                </c:pt>
                <c:pt idx="331">
                  <c:v>1102317.3382945072</c:v>
                </c:pt>
                <c:pt idx="332">
                  <c:v>1103449.0809416268</c:v>
                </c:pt>
                <c:pt idx="333">
                  <c:v>1104580.8235887466</c:v>
                </c:pt>
                <c:pt idx="334">
                  <c:v>1105712.5662358662</c:v>
                </c:pt>
                <c:pt idx="335">
                  <c:v>1106278.4375594258</c:v>
                </c:pt>
                <c:pt idx="336">
                  <c:v>1106844.3088829857</c:v>
                </c:pt>
                <c:pt idx="337">
                  <c:v>1110239.5368243447</c:v>
                </c:pt>
                <c:pt idx="338">
                  <c:v>1113634.7647657034</c:v>
                </c:pt>
                <c:pt idx="339">
                  <c:v>1113634.7647657034</c:v>
                </c:pt>
                <c:pt idx="340">
                  <c:v>1113634.7647657034</c:v>
                </c:pt>
                <c:pt idx="341">
                  <c:v>1115898.2500599427</c:v>
                </c:pt>
                <c:pt idx="342">
                  <c:v>1115898.2500599427</c:v>
                </c:pt>
                <c:pt idx="343">
                  <c:v>1115898.2500599427</c:v>
                </c:pt>
                <c:pt idx="344">
                  <c:v>1118161.7353541818</c:v>
                </c:pt>
                <c:pt idx="345">
                  <c:v>1119387.3780462591</c:v>
                </c:pt>
                <c:pt idx="346">
                  <c:v>1119849.4651096028</c:v>
                </c:pt>
                <c:pt idx="347">
                  <c:v>1120425.2206484212</c:v>
                </c:pt>
                <c:pt idx="348">
                  <c:v>1120425.2206484212</c:v>
                </c:pt>
                <c:pt idx="349">
                  <c:v>1121556.9632955408</c:v>
                </c:pt>
                <c:pt idx="350">
                  <c:v>1122688.7059426603</c:v>
                </c:pt>
                <c:pt idx="351">
                  <c:v>1123254.5772662202</c:v>
                </c:pt>
                <c:pt idx="352">
                  <c:v>1124386.3199133398</c:v>
                </c:pt>
                <c:pt idx="353">
                  <c:v>1124952.1912368997</c:v>
                </c:pt>
                <c:pt idx="354">
                  <c:v>1126649.8052075792</c:v>
                </c:pt>
                <c:pt idx="355">
                  <c:v>1127781.5478546987</c:v>
                </c:pt>
                <c:pt idx="356">
                  <c:v>1128347.4191782584</c:v>
                </c:pt>
                <c:pt idx="357">
                  <c:v>1129479.1618253782</c:v>
                </c:pt>
                <c:pt idx="358">
                  <c:v>1129479.1618253782</c:v>
                </c:pt>
                <c:pt idx="359">
                  <c:v>1131742.6471196173</c:v>
                </c:pt>
                <c:pt idx="360">
                  <c:v>1132874.3897667369</c:v>
                </c:pt>
                <c:pt idx="361">
                  <c:v>1135137.8750609763</c:v>
                </c:pt>
                <c:pt idx="362">
                  <c:v>1136555.0244236903</c:v>
                </c:pt>
                <c:pt idx="363">
                  <c:v>1138533.1030023349</c:v>
                </c:pt>
                <c:pt idx="364">
                  <c:v>1138533.1030023349</c:v>
                </c:pt>
                <c:pt idx="365">
                  <c:v>1141928.3309436939</c:v>
                </c:pt>
                <c:pt idx="366">
                  <c:v>1141928.3309436939</c:v>
                </c:pt>
                <c:pt idx="367">
                  <c:v>1146455.3015321724</c:v>
                </c:pt>
                <c:pt idx="368">
                  <c:v>1149850.5294735313</c:v>
                </c:pt>
                <c:pt idx="369">
                  <c:v>1150416.400797091</c:v>
                </c:pt>
                <c:pt idx="370">
                  <c:v>1154377.5000620098</c:v>
                </c:pt>
                <c:pt idx="371">
                  <c:v>1154377.5000620098</c:v>
                </c:pt>
                <c:pt idx="372">
                  <c:v>1154377.5000620098</c:v>
                </c:pt>
                <c:pt idx="373">
                  <c:v>1155509.2427091294</c:v>
                </c:pt>
                <c:pt idx="374">
                  <c:v>1156640.9853562489</c:v>
                </c:pt>
                <c:pt idx="375">
                  <c:v>1160036.2132976078</c:v>
                </c:pt>
                <c:pt idx="376">
                  <c:v>1161167.9559447274</c:v>
                </c:pt>
                <c:pt idx="377">
                  <c:v>1163431.4412389665</c:v>
                </c:pt>
                <c:pt idx="378">
                  <c:v>1163431.4412389665</c:v>
                </c:pt>
                <c:pt idx="379">
                  <c:v>1163431.4412389665</c:v>
                </c:pt>
                <c:pt idx="380">
                  <c:v>1165694.9265332059</c:v>
                </c:pt>
                <c:pt idx="381">
                  <c:v>1170221.8971216844</c:v>
                </c:pt>
                <c:pt idx="382">
                  <c:v>1170787.7684452441</c:v>
                </c:pt>
                <c:pt idx="383">
                  <c:v>1174748.8677101629</c:v>
                </c:pt>
                <c:pt idx="384">
                  <c:v>1174748.8677101629</c:v>
                </c:pt>
                <c:pt idx="385">
                  <c:v>1179275.8382986411</c:v>
                </c:pt>
                <c:pt idx="386">
                  <c:v>1179977.617582008</c:v>
                </c:pt>
                <c:pt idx="387">
                  <c:v>1183236.93756356</c:v>
                </c:pt>
                <c:pt idx="388">
                  <c:v>1183802.8088871196</c:v>
                </c:pt>
                <c:pt idx="389">
                  <c:v>1186066.294181359</c:v>
                </c:pt>
                <c:pt idx="390">
                  <c:v>1188329.7794755981</c:v>
                </c:pt>
                <c:pt idx="391">
                  <c:v>1189461.5221227179</c:v>
                </c:pt>
                <c:pt idx="392">
                  <c:v>1190593.2647698375</c:v>
                </c:pt>
                <c:pt idx="393">
                  <c:v>1192856.7500640766</c:v>
                </c:pt>
                <c:pt idx="394">
                  <c:v>1195120.235358316</c:v>
                </c:pt>
                <c:pt idx="395">
                  <c:v>1197383.7206525551</c:v>
                </c:pt>
                <c:pt idx="396">
                  <c:v>1203042.4338881532</c:v>
                </c:pt>
                <c:pt idx="397">
                  <c:v>1208701.1471237512</c:v>
                </c:pt>
                <c:pt idx="398">
                  <c:v>1209832.889770871</c:v>
                </c:pt>
                <c:pt idx="399">
                  <c:v>1213228.1177122297</c:v>
                </c:pt>
                <c:pt idx="400">
                  <c:v>1220018.5735949476</c:v>
                </c:pt>
                <c:pt idx="401">
                  <c:v>1221716.1875656268</c:v>
                </c:pt>
                <c:pt idx="402">
                  <c:v>1222282.0588891867</c:v>
                </c:pt>
                <c:pt idx="403">
                  <c:v>1222282.0588891867</c:v>
                </c:pt>
                <c:pt idx="404">
                  <c:v>1222847.9302127466</c:v>
                </c:pt>
                <c:pt idx="405">
                  <c:v>1224545.5441834261</c:v>
                </c:pt>
                <c:pt idx="406">
                  <c:v>1224545.5441834261</c:v>
                </c:pt>
                <c:pt idx="407">
                  <c:v>1235862.9706546222</c:v>
                </c:pt>
                <c:pt idx="408">
                  <c:v>1237560.5846253016</c:v>
                </c:pt>
                <c:pt idx="409">
                  <c:v>1238126.4559488613</c:v>
                </c:pt>
                <c:pt idx="410">
                  <c:v>1244916.9118315792</c:v>
                </c:pt>
                <c:pt idx="411">
                  <c:v>1251707.3677142968</c:v>
                </c:pt>
                <c:pt idx="412">
                  <c:v>1267551.7647739714</c:v>
                </c:pt>
                <c:pt idx="413">
                  <c:v>1269815.2500682108</c:v>
                </c:pt>
                <c:pt idx="414">
                  <c:v>1278869.1912451675</c:v>
                </c:pt>
                <c:pt idx="415">
                  <c:v>1278869.1912451675</c:v>
                </c:pt>
                <c:pt idx="416">
                  <c:v>1282264.4191865264</c:v>
                </c:pt>
                <c:pt idx="417">
                  <c:v>1283396.161833646</c:v>
                </c:pt>
                <c:pt idx="418">
                  <c:v>1283396.161833646</c:v>
                </c:pt>
                <c:pt idx="419">
                  <c:v>1287923.1324221245</c:v>
                </c:pt>
                <c:pt idx="420">
                  <c:v>1287923.1324221245</c:v>
                </c:pt>
                <c:pt idx="421">
                  <c:v>1296977.0735990815</c:v>
                </c:pt>
                <c:pt idx="422">
                  <c:v>1300372.3015404404</c:v>
                </c:pt>
                <c:pt idx="423">
                  <c:v>1303767.5294817991</c:v>
                </c:pt>
                <c:pt idx="424">
                  <c:v>1306031.0147760385</c:v>
                </c:pt>
                <c:pt idx="425">
                  <c:v>1315084.9559529955</c:v>
                </c:pt>
                <c:pt idx="426">
                  <c:v>1317348.4412472346</c:v>
                </c:pt>
                <c:pt idx="427">
                  <c:v>1321875.4118357131</c:v>
                </c:pt>
                <c:pt idx="428">
                  <c:v>1326402.3824241916</c:v>
                </c:pt>
                <c:pt idx="429">
                  <c:v>1333192.8383069092</c:v>
                </c:pt>
                <c:pt idx="430">
                  <c:v>1337719.8088953877</c:v>
                </c:pt>
                <c:pt idx="431">
                  <c:v>1344510.2647781053</c:v>
                </c:pt>
                <c:pt idx="432">
                  <c:v>1349037.2353665838</c:v>
                </c:pt>
                <c:pt idx="433">
                  <c:v>1369408.6030147369</c:v>
                </c:pt>
                <c:pt idx="434">
                  <c:v>1387516.4853686509</c:v>
                </c:pt>
                <c:pt idx="435">
                  <c:v>1405624.3677225648</c:v>
                </c:pt>
                <c:pt idx="436">
                  <c:v>1407887.853016804</c:v>
                </c:pt>
                <c:pt idx="437">
                  <c:v>1423732.2500764786</c:v>
                </c:pt>
                <c:pt idx="438">
                  <c:v>1448630.5883131102</c:v>
                </c:pt>
                <c:pt idx="439">
                  <c:v>1453157.5589015887</c:v>
                </c:pt>
                <c:pt idx="440">
                  <c:v>1460513.8861078662</c:v>
                </c:pt>
                <c:pt idx="441">
                  <c:v>1471265.4412555026</c:v>
                </c:pt>
                <c:pt idx="442">
                  <c:v>1528418.4449350431</c:v>
                </c:pt>
                <c:pt idx="443">
                  <c:v>1528984.316258603</c:v>
                </c:pt>
                <c:pt idx="444">
                  <c:v>1544828.7133182776</c:v>
                </c:pt>
                <c:pt idx="445">
                  <c:v>1547092.198612517</c:v>
                </c:pt>
                <c:pt idx="446">
                  <c:v>1561589.8713431954</c:v>
                </c:pt>
                <c:pt idx="447">
                  <c:v>1593493.6471444212</c:v>
                </c:pt>
                <c:pt idx="448">
                  <c:v>1620655.470675292</c:v>
                </c:pt>
                <c:pt idx="449">
                  <c:v>1643856.1949412441</c:v>
                </c:pt>
                <c:pt idx="450">
                  <c:v>1659159.4312155058</c:v>
                </c:pt>
                <c:pt idx="451">
                  <c:v>1677242.603031273</c:v>
                </c:pt>
                <c:pt idx="452">
                  <c:v>1728171.0221516558</c:v>
                </c:pt>
                <c:pt idx="453">
                  <c:v>1748542.3897998089</c:v>
                </c:pt>
                <c:pt idx="454">
                  <c:v>1776270.0846542395</c:v>
                </c:pt>
                <c:pt idx="455">
                  <c:v>1796075.5809788327</c:v>
                </c:pt>
                <c:pt idx="456">
                  <c:v>1797577.9816981531</c:v>
                </c:pt>
                <c:pt idx="457">
                  <c:v>1808524.7500971486</c:v>
                </c:pt>
                <c:pt idx="458">
                  <c:v>1815315.2059798662</c:v>
                </c:pt>
                <c:pt idx="459">
                  <c:v>1819842.1765683447</c:v>
                </c:pt>
                <c:pt idx="460">
                  <c:v>1822105.6618625838</c:v>
                </c:pt>
                <c:pt idx="461">
                  <c:v>1835686.5736280193</c:v>
                </c:pt>
                <c:pt idx="462">
                  <c:v>1839081.8015693782</c:v>
                </c:pt>
                <c:pt idx="463">
                  <c:v>1858321.4265704118</c:v>
                </c:pt>
                <c:pt idx="464">
                  <c:v>1862848.39715889</c:v>
                </c:pt>
                <c:pt idx="465">
                  <c:v>1878692.7942185649</c:v>
                </c:pt>
                <c:pt idx="466">
                  <c:v>1887746.7353955216</c:v>
                </c:pt>
                <c:pt idx="467">
                  <c:v>1894537.1912782395</c:v>
                </c:pt>
                <c:pt idx="468">
                  <c:v>1908118.1030436747</c:v>
                </c:pt>
                <c:pt idx="469">
                  <c:v>1912645.0736321532</c:v>
                </c:pt>
                <c:pt idx="470">
                  <c:v>1912731.5605156668</c:v>
                </c:pt>
                <c:pt idx="471">
                  <c:v>1919435.5295148711</c:v>
                </c:pt>
                <c:pt idx="472">
                  <c:v>1921699.0148091102</c:v>
                </c:pt>
                <c:pt idx="473">
                  <c:v>1923962.5001033496</c:v>
                </c:pt>
                <c:pt idx="474">
                  <c:v>1927923.5993682682</c:v>
                </c:pt>
                <c:pt idx="475">
                  <c:v>1937543.4118687848</c:v>
                </c:pt>
                <c:pt idx="476">
                  <c:v>1937543.4118687848</c:v>
                </c:pt>
                <c:pt idx="477">
                  <c:v>1955601.8731464052</c:v>
                </c:pt>
                <c:pt idx="478">
                  <c:v>1960178.2648111773</c:v>
                </c:pt>
                <c:pt idx="479">
                  <c:v>1961310.0074582968</c:v>
                </c:pt>
                <c:pt idx="480">
                  <c:v>1962441.7501054164</c:v>
                </c:pt>
                <c:pt idx="481">
                  <c:v>1966961.3075324509</c:v>
                </c:pt>
                <c:pt idx="482">
                  <c:v>1967534.5920174548</c:v>
                </c:pt>
                <c:pt idx="483">
                  <c:v>1969232.2059881343</c:v>
                </c:pt>
                <c:pt idx="484">
                  <c:v>1975456.790547292</c:v>
                </c:pt>
                <c:pt idx="485">
                  <c:v>1980549.6324593304</c:v>
                </c:pt>
                <c:pt idx="486">
                  <c:v>1989037.7023127275</c:v>
                </c:pt>
                <c:pt idx="487">
                  <c:v>1994130.5442247659</c:v>
                </c:pt>
                <c:pt idx="488">
                  <c:v>1994696.4155483255</c:v>
                </c:pt>
                <c:pt idx="489">
                  <c:v>1995828.1581954451</c:v>
                </c:pt>
                <c:pt idx="490">
                  <c:v>1998657.5148132441</c:v>
                </c:pt>
                <c:pt idx="491">
                  <c:v>2009409.0699608806</c:v>
                </c:pt>
                <c:pt idx="492">
                  <c:v>2009974.9412844405</c:v>
                </c:pt>
                <c:pt idx="493">
                  <c:v>2011106.68393156</c:v>
                </c:pt>
                <c:pt idx="494">
                  <c:v>2013370.1692257992</c:v>
                </c:pt>
                <c:pt idx="495">
                  <c:v>2014613.1092945791</c:v>
                </c:pt>
                <c:pt idx="496">
                  <c:v>2015633.6545200385</c:v>
                </c:pt>
                <c:pt idx="497">
                  <c:v>2016777.7524362314</c:v>
                </c:pt>
                <c:pt idx="498">
                  <c:v>2017897.1398142776</c:v>
                </c:pt>
                <c:pt idx="499">
                  <c:v>2025253.4670205552</c:v>
                </c:pt>
                <c:pt idx="500">
                  <c:v>2028648.6949619141</c:v>
                </c:pt>
                <c:pt idx="501">
                  <c:v>2030346.3089325936</c:v>
                </c:pt>
                <c:pt idx="502">
                  <c:v>2038268.5074624307</c:v>
                </c:pt>
                <c:pt idx="503">
                  <c:v>2043927.2206980288</c:v>
                </c:pt>
                <c:pt idx="504">
                  <c:v>2046756.5773158278</c:v>
                </c:pt>
                <c:pt idx="505">
                  <c:v>2051849.4192278662</c:v>
                </c:pt>
                <c:pt idx="506">
                  <c:v>2051849.4192278662</c:v>
                </c:pt>
                <c:pt idx="507">
                  <c:v>2052981.1618749858</c:v>
                </c:pt>
                <c:pt idx="508">
                  <c:v>2052981.1618749858</c:v>
                </c:pt>
                <c:pt idx="509">
                  <c:v>2056376.3898163447</c:v>
                </c:pt>
                <c:pt idx="510">
                  <c:v>2060903.3604048232</c:v>
                </c:pt>
                <c:pt idx="511">
                  <c:v>2072220.7868760193</c:v>
                </c:pt>
                <c:pt idx="512">
                  <c:v>2073352.5295231389</c:v>
                </c:pt>
                <c:pt idx="513">
                  <c:v>2074484.2721702587</c:v>
                </c:pt>
                <c:pt idx="514">
                  <c:v>2074484.2721702587</c:v>
                </c:pt>
                <c:pt idx="515">
                  <c:v>2077879.5001116174</c:v>
                </c:pt>
                <c:pt idx="516">
                  <c:v>2088065.1839356939</c:v>
                </c:pt>
                <c:pt idx="517">
                  <c:v>2088065.1839356939</c:v>
                </c:pt>
                <c:pt idx="518">
                  <c:v>2094855.6398184118</c:v>
                </c:pt>
                <c:pt idx="519">
                  <c:v>2101646.0957011292</c:v>
                </c:pt>
                <c:pt idx="520">
                  <c:v>2106173.0662896079</c:v>
                </c:pt>
                <c:pt idx="521">
                  <c:v>2111265.9082016461</c:v>
                </c:pt>
                <c:pt idx="522">
                  <c:v>2112963.5221723258</c:v>
                </c:pt>
                <c:pt idx="523">
                  <c:v>2115227.0074665649</c:v>
                </c:pt>
                <c:pt idx="524">
                  <c:v>2123149.2059964021</c:v>
                </c:pt>
                <c:pt idx="525">
                  <c:v>2127676.1765848808</c:v>
                </c:pt>
                <c:pt idx="526">
                  <c:v>2128807.9192320001</c:v>
                </c:pt>
                <c:pt idx="527">
                  <c:v>2138993.6030560769</c:v>
                </c:pt>
                <c:pt idx="528">
                  <c:v>2152574.5148215122</c:v>
                </c:pt>
                <c:pt idx="529">
                  <c:v>2168418.911881187</c:v>
                </c:pt>
                <c:pt idx="530">
                  <c:v>2184263.3089408614</c:v>
                </c:pt>
                <c:pt idx="531">
                  <c:v>2185395.0515879812</c:v>
                </c:pt>
                <c:pt idx="532">
                  <c:v>2186526.7942351005</c:v>
                </c:pt>
                <c:pt idx="533">
                  <c:v>2186526.7942351005</c:v>
                </c:pt>
                <c:pt idx="534">
                  <c:v>2189922.0221764594</c:v>
                </c:pt>
                <c:pt idx="535">
                  <c:v>2193880.6503875637</c:v>
                </c:pt>
                <c:pt idx="536">
                  <c:v>2205200.5479125744</c:v>
                </c:pt>
                <c:pt idx="537">
                  <c:v>2217083.8457073304</c:v>
                </c:pt>
                <c:pt idx="538">
                  <c:v>2221610.8162958086</c:v>
                </c:pt>
                <c:pt idx="539">
                  <c:v>2223308.4302664883</c:v>
                </c:pt>
                <c:pt idx="540">
                  <c:v>2227269.5295314067</c:v>
                </c:pt>
                <c:pt idx="541">
                  <c:v>2257826.5810036366</c:v>
                </c:pt>
                <c:pt idx="542">
                  <c:v>2258958.3236507564</c:v>
                </c:pt>
                <c:pt idx="543">
                  <c:v>2263510.0047773812</c:v>
                </c:pt>
                <c:pt idx="544">
                  <c:v>2272539.2354161916</c:v>
                </c:pt>
                <c:pt idx="545">
                  <c:v>2304793.9008591007</c:v>
                </c:pt>
                <c:pt idx="546">
                  <c:v>2333653.3383606509</c:v>
                </c:pt>
                <c:pt idx="547">
                  <c:v>2337048.5663020099</c:v>
                </c:pt>
                <c:pt idx="548">
                  <c:v>2378923.0442454359</c:v>
                </c:pt>
                <c:pt idx="549">
                  <c:v>2381186.529539675</c:v>
                </c:pt>
                <c:pt idx="550">
                  <c:v>2421929.2648359812</c:v>
                </c:pt>
                <c:pt idx="551">
                  <c:v>2451354.5736610913</c:v>
                </c:pt>
                <c:pt idx="552">
                  <c:v>2458145.0295438087</c:v>
                </c:pt>
                <c:pt idx="553">
                  <c:v>2496624.2795458757</c:v>
                </c:pt>
                <c:pt idx="554">
                  <c:v>2530576.5589594645</c:v>
                </c:pt>
                <c:pt idx="555">
                  <c:v>2564528.8383730529</c:v>
                </c:pt>
                <c:pt idx="556">
                  <c:v>2571319.2942557707</c:v>
                </c:pt>
                <c:pt idx="557">
                  <c:v>2589427.1766096842</c:v>
                </c:pt>
                <c:pt idx="558">
                  <c:v>2840674.0442702393</c:v>
                </c:pt>
              </c:numCache>
            </c:numRef>
          </c:xVal>
          <c:yVal>
            <c:numRef>
              <c:f>'RDM scratch all data - unfed'!$BX$2:$BX$560</c:f>
              <c:numCache>
                <c:formatCode>#,##0</c:formatCode>
                <c:ptCount val="559"/>
                <c:pt idx="0">
                  <c:v>0</c:v>
                </c:pt>
                <c:pt idx="1">
                  <c:v>0</c:v>
                </c:pt>
                <c:pt idx="2">
                  <c:v>108849.92053628634</c:v>
                </c:pt>
                <c:pt idx="3">
                  <c:v>0</c:v>
                </c:pt>
                <c:pt idx="4">
                  <c:v>62458.356219640715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703368.17096958344</c:v>
                </c:pt>
                <c:pt idx="9">
                  <c:v>0</c:v>
                </c:pt>
                <c:pt idx="10">
                  <c:v>48442.538982823098</c:v>
                </c:pt>
                <c:pt idx="11">
                  <c:v>26182.050693353507</c:v>
                </c:pt>
                <c:pt idx="12">
                  <c:v>0</c:v>
                </c:pt>
                <c:pt idx="13">
                  <c:v>0</c:v>
                </c:pt>
                <c:pt idx="14">
                  <c:v>223012.60677411672</c:v>
                </c:pt>
                <c:pt idx="15">
                  <c:v>783699.65943074424</c:v>
                </c:pt>
                <c:pt idx="16">
                  <c:v>1957.0746212199497</c:v>
                </c:pt>
                <c:pt idx="17">
                  <c:v>849958.49641735002</c:v>
                </c:pt>
                <c:pt idx="18">
                  <c:v>537444.32047582592</c:v>
                </c:pt>
                <c:pt idx="19">
                  <c:v>306388.43353495299</c:v>
                </c:pt>
                <c:pt idx="20">
                  <c:v>0</c:v>
                </c:pt>
                <c:pt idx="21">
                  <c:v>68023.169410281276</c:v>
                </c:pt>
                <c:pt idx="22">
                  <c:v>482567.15735959786</c:v>
                </c:pt>
                <c:pt idx="23">
                  <c:v>995706.1925143135</c:v>
                </c:pt>
                <c:pt idx="24">
                  <c:v>123320.41167500355</c:v>
                </c:pt>
                <c:pt idx="25">
                  <c:v>758761.78433307796</c:v>
                </c:pt>
                <c:pt idx="26">
                  <c:v>0</c:v>
                </c:pt>
                <c:pt idx="27">
                  <c:v>74.131614440149605</c:v>
                </c:pt>
                <c:pt idx="28">
                  <c:v>828030.36486595368</c:v>
                </c:pt>
                <c:pt idx="29">
                  <c:v>316556.81998232688</c:v>
                </c:pt>
                <c:pt idx="30">
                  <c:v>57174.007636965383</c:v>
                </c:pt>
                <c:pt idx="31">
                  <c:v>50557.76104818203</c:v>
                </c:pt>
                <c:pt idx="32">
                  <c:v>534825.00343227398</c:v>
                </c:pt>
                <c:pt idx="33">
                  <c:v>0</c:v>
                </c:pt>
                <c:pt idx="34">
                  <c:v>805692.03838132194</c:v>
                </c:pt>
                <c:pt idx="35">
                  <c:v>383364.23091578967</c:v>
                </c:pt>
                <c:pt idx="36">
                  <c:v>797339.87648773182</c:v>
                </c:pt>
                <c:pt idx="37">
                  <c:v>83442.545213832404</c:v>
                </c:pt>
                <c:pt idx="38">
                  <c:v>713363.58364993031</c:v>
                </c:pt>
                <c:pt idx="39">
                  <c:v>737095.58448603691</c:v>
                </c:pt>
                <c:pt idx="40">
                  <c:v>368136.36178287561</c:v>
                </c:pt>
                <c:pt idx="41">
                  <c:v>24501.734099376779</c:v>
                </c:pt>
                <c:pt idx="42">
                  <c:v>331862.52731040306</c:v>
                </c:pt>
                <c:pt idx="43">
                  <c:v>105205.11615964565</c:v>
                </c:pt>
                <c:pt idx="44">
                  <c:v>201635.52022339226</c:v>
                </c:pt>
                <c:pt idx="45">
                  <c:v>0</c:v>
                </c:pt>
                <c:pt idx="46">
                  <c:v>304713.05904860562</c:v>
                </c:pt>
                <c:pt idx="47">
                  <c:v>411324.20482879941</c:v>
                </c:pt>
                <c:pt idx="48">
                  <c:v>154125.8040556077</c:v>
                </c:pt>
                <c:pt idx="49">
                  <c:v>0</c:v>
                </c:pt>
                <c:pt idx="50">
                  <c:v>142227.67993796369</c:v>
                </c:pt>
                <c:pt idx="51">
                  <c:v>5328.827551339421</c:v>
                </c:pt>
                <c:pt idx="52">
                  <c:v>503210.34092736489</c:v>
                </c:pt>
                <c:pt idx="53">
                  <c:v>0</c:v>
                </c:pt>
                <c:pt idx="54">
                  <c:v>0</c:v>
                </c:pt>
                <c:pt idx="55">
                  <c:v>79098.432607639625</c:v>
                </c:pt>
                <c:pt idx="56">
                  <c:v>235419.76797758311</c:v>
                </c:pt>
                <c:pt idx="57">
                  <c:v>766497.41829990759</c:v>
                </c:pt>
                <c:pt idx="58">
                  <c:v>112287.15639249461</c:v>
                </c:pt>
                <c:pt idx="59">
                  <c:v>33875.676745333702</c:v>
                </c:pt>
                <c:pt idx="60">
                  <c:v>509392.91757167334</c:v>
                </c:pt>
                <c:pt idx="61">
                  <c:v>0</c:v>
                </c:pt>
                <c:pt idx="62">
                  <c:v>1091513.8910167627</c:v>
                </c:pt>
                <c:pt idx="63">
                  <c:v>870371.87198035256</c:v>
                </c:pt>
                <c:pt idx="64">
                  <c:v>88710.831946712366</c:v>
                </c:pt>
                <c:pt idx="65">
                  <c:v>460718.09953027114</c:v>
                </c:pt>
                <c:pt idx="66">
                  <c:v>652382.91761146323</c:v>
                </c:pt>
                <c:pt idx="67">
                  <c:v>126982.51342834694</c:v>
                </c:pt>
                <c:pt idx="68">
                  <c:v>499180.05215563544</c:v>
                </c:pt>
                <c:pt idx="69">
                  <c:v>679040.64616414101</c:v>
                </c:pt>
                <c:pt idx="70">
                  <c:v>116290.26357226269</c:v>
                </c:pt>
                <c:pt idx="71">
                  <c:v>276305.82439514028</c:v>
                </c:pt>
                <c:pt idx="72">
                  <c:v>265396.12180336495</c:v>
                </c:pt>
                <c:pt idx="73">
                  <c:v>143333.47652002927</c:v>
                </c:pt>
                <c:pt idx="74">
                  <c:v>431233.48541360896</c:v>
                </c:pt>
                <c:pt idx="75">
                  <c:v>324847.20553055027</c:v>
                </c:pt>
                <c:pt idx="76">
                  <c:v>224565.66409663786</c:v>
                </c:pt>
                <c:pt idx="77">
                  <c:v>0</c:v>
                </c:pt>
                <c:pt idx="78">
                  <c:v>72142.41611933893</c:v>
                </c:pt>
                <c:pt idx="79">
                  <c:v>428208.91554445087</c:v>
                </c:pt>
                <c:pt idx="80">
                  <c:v>247720.6738670186</c:v>
                </c:pt>
                <c:pt idx="81">
                  <c:v>480340.73787257873</c:v>
                </c:pt>
                <c:pt idx="82">
                  <c:v>657119.92777418881</c:v>
                </c:pt>
                <c:pt idx="83">
                  <c:v>615413.48149016069</c:v>
                </c:pt>
                <c:pt idx="84">
                  <c:v>254454.29551199885</c:v>
                </c:pt>
                <c:pt idx="85">
                  <c:v>0</c:v>
                </c:pt>
                <c:pt idx="86">
                  <c:v>271788.73802192049</c:v>
                </c:pt>
                <c:pt idx="87">
                  <c:v>71742.105401362118</c:v>
                </c:pt>
                <c:pt idx="88">
                  <c:v>197207.39178750064</c:v>
                </c:pt>
                <c:pt idx="89">
                  <c:v>603063.15452443168</c:v>
                </c:pt>
                <c:pt idx="90">
                  <c:v>0</c:v>
                </c:pt>
                <c:pt idx="91">
                  <c:v>155300.79014448408</c:v>
                </c:pt>
                <c:pt idx="92">
                  <c:v>55035.31056036707</c:v>
                </c:pt>
                <c:pt idx="93">
                  <c:v>49600.227694996764</c:v>
                </c:pt>
                <c:pt idx="94">
                  <c:v>0</c:v>
                </c:pt>
                <c:pt idx="95">
                  <c:v>632041.20260908618</c:v>
                </c:pt>
                <c:pt idx="96">
                  <c:v>45118.971602089725</c:v>
                </c:pt>
                <c:pt idx="97">
                  <c:v>1111745.6441243871</c:v>
                </c:pt>
                <c:pt idx="98">
                  <c:v>174945.66797112374</c:v>
                </c:pt>
                <c:pt idx="99">
                  <c:v>39829.68091178505</c:v>
                </c:pt>
                <c:pt idx="100">
                  <c:v>909424.40646742331</c:v>
                </c:pt>
                <c:pt idx="101">
                  <c:v>0</c:v>
                </c:pt>
                <c:pt idx="102">
                  <c:v>0</c:v>
                </c:pt>
                <c:pt idx="103">
                  <c:v>363583.44512934308</c:v>
                </c:pt>
                <c:pt idx="104">
                  <c:v>21910.834174693551</c:v>
                </c:pt>
                <c:pt idx="105">
                  <c:v>122075.00055240902</c:v>
                </c:pt>
                <c:pt idx="106">
                  <c:v>458408.89974046045</c:v>
                </c:pt>
                <c:pt idx="107">
                  <c:v>122292.45328810014</c:v>
                </c:pt>
                <c:pt idx="108">
                  <c:v>278655.79657289304</c:v>
                </c:pt>
                <c:pt idx="109">
                  <c:v>393295.39619695506</c:v>
                </c:pt>
                <c:pt idx="110">
                  <c:v>328973.86540105194</c:v>
                </c:pt>
                <c:pt idx="111">
                  <c:v>529712.39308971842</c:v>
                </c:pt>
                <c:pt idx="112">
                  <c:v>11190.167199740583</c:v>
                </c:pt>
                <c:pt idx="113">
                  <c:v>71359.092060088005</c:v>
                </c:pt>
                <c:pt idx="114">
                  <c:v>64131.259652173423</c:v>
                </c:pt>
                <c:pt idx="115">
                  <c:v>563032.08272675099</c:v>
                </c:pt>
                <c:pt idx="116">
                  <c:v>227729.84850632492</c:v>
                </c:pt>
                <c:pt idx="117">
                  <c:v>569679.21748821763</c:v>
                </c:pt>
                <c:pt idx="118">
                  <c:v>711885.89346875669</c:v>
                </c:pt>
                <c:pt idx="119">
                  <c:v>936788.85641109722</c:v>
                </c:pt>
                <c:pt idx="120">
                  <c:v>74349.067175840712</c:v>
                </c:pt>
                <c:pt idx="121">
                  <c:v>619226.31752619904</c:v>
                </c:pt>
                <c:pt idx="122">
                  <c:v>465801.05722705071</c:v>
                </c:pt>
                <c:pt idx="123">
                  <c:v>686967.7868016077</c:v>
                </c:pt>
                <c:pt idx="124">
                  <c:v>1159522.234104156</c:v>
                </c:pt>
                <c:pt idx="125">
                  <c:v>227915.17754242528</c:v>
                </c:pt>
                <c:pt idx="126">
                  <c:v>29142.373163330147</c:v>
                </c:pt>
                <c:pt idx="127">
                  <c:v>0</c:v>
                </c:pt>
                <c:pt idx="128">
                  <c:v>36986.733498005313</c:v>
                </c:pt>
                <c:pt idx="129">
                  <c:v>918228.7712090984</c:v>
                </c:pt>
                <c:pt idx="130">
                  <c:v>90425.743294094485</c:v>
                </c:pt>
                <c:pt idx="131">
                  <c:v>368530.49486631574</c:v>
                </c:pt>
                <c:pt idx="132">
                  <c:v>1053316.3411495683</c:v>
                </c:pt>
                <c:pt idx="133">
                  <c:v>0</c:v>
                </c:pt>
                <c:pt idx="134">
                  <c:v>144105.68083711417</c:v>
                </c:pt>
                <c:pt idx="135">
                  <c:v>82740.765930465641</c:v>
                </c:pt>
                <c:pt idx="136">
                  <c:v>90531.998608125374</c:v>
                </c:pt>
                <c:pt idx="137">
                  <c:v>471756.29692040943</c:v>
                </c:pt>
                <c:pt idx="138">
                  <c:v>112773.95399398492</c:v>
                </c:pt>
                <c:pt idx="139">
                  <c:v>0</c:v>
                </c:pt>
                <c:pt idx="140">
                  <c:v>668289.09101650468</c:v>
                </c:pt>
                <c:pt idx="141">
                  <c:v>19964.879295639625</c:v>
                </c:pt>
                <c:pt idx="142">
                  <c:v>0</c:v>
                </c:pt>
                <c:pt idx="143">
                  <c:v>769673.95797866792</c:v>
                </c:pt>
                <c:pt idx="144">
                  <c:v>166869.02857786944</c:v>
                </c:pt>
                <c:pt idx="145">
                  <c:v>538899.77117266762</c:v>
                </c:pt>
                <c:pt idx="146">
                  <c:v>353076.5243093592</c:v>
                </c:pt>
                <c:pt idx="147">
                  <c:v>296351.01293975674</c:v>
                </c:pt>
                <c:pt idx="148">
                  <c:v>739986.71744920267</c:v>
                </c:pt>
                <c:pt idx="149">
                  <c:v>0</c:v>
                </c:pt>
                <c:pt idx="150">
                  <c:v>621709.72660994402</c:v>
                </c:pt>
                <c:pt idx="151">
                  <c:v>1005412.4918983437</c:v>
                </c:pt>
                <c:pt idx="152">
                  <c:v>298864.07466927782</c:v>
                </c:pt>
                <c:pt idx="153">
                  <c:v>41666.90942299342</c:v>
                </c:pt>
                <c:pt idx="154">
                  <c:v>965465.43593036174</c:v>
                </c:pt>
                <c:pt idx="155">
                  <c:v>291134.61833698489</c:v>
                </c:pt>
                <c:pt idx="156">
                  <c:v>120508.3524339072</c:v>
                </c:pt>
                <c:pt idx="157">
                  <c:v>475603.72770985315</c:v>
                </c:pt>
                <c:pt idx="158">
                  <c:v>650230.62973888428</c:v>
                </c:pt>
                <c:pt idx="159">
                  <c:v>820435.5809665604</c:v>
                </c:pt>
                <c:pt idx="160">
                  <c:v>7175.9402778064823</c:v>
                </c:pt>
                <c:pt idx="161">
                  <c:v>0</c:v>
                </c:pt>
                <c:pt idx="162">
                  <c:v>5242.3406678259134</c:v>
                </c:pt>
                <c:pt idx="163">
                  <c:v>125050.1493452737</c:v>
                </c:pt>
                <c:pt idx="164">
                  <c:v>942489.57756154472</c:v>
                </c:pt>
                <c:pt idx="165">
                  <c:v>437136.83297685953</c:v>
                </c:pt>
                <c:pt idx="166">
                  <c:v>433236.27453040035</c:v>
                </c:pt>
                <c:pt idx="167">
                  <c:v>149713.73746951148</c:v>
                </c:pt>
                <c:pt idx="168">
                  <c:v>313408.69742243516</c:v>
                </c:pt>
                <c:pt idx="169">
                  <c:v>45662.603441317486</c:v>
                </c:pt>
                <c:pt idx="170">
                  <c:v>82352.810481562192</c:v>
                </c:pt>
                <c:pt idx="171">
                  <c:v>87472.833985561869</c:v>
                </c:pt>
                <c:pt idx="172">
                  <c:v>277484.51706473867</c:v>
                </c:pt>
                <c:pt idx="173">
                  <c:v>729634.23749263585</c:v>
                </c:pt>
                <c:pt idx="174">
                  <c:v>976760.62291722593</c:v>
                </c:pt>
                <c:pt idx="175">
                  <c:v>25293.706846979047</c:v>
                </c:pt>
                <c:pt idx="176">
                  <c:v>0</c:v>
                </c:pt>
                <c:pt idx="177">
                  <c:v>1225506.7841173331</c:v>
                </c:pt>
                <c:pt idx="178">
                  <c:v>177693.4798130386</c:v>
                </c:pt>
                <c:pt idx="179">
                  <c:v>0</c:v>
                </c:pt>
                <c:pt idx="180">
                  <c:v>39526.976819487769</c:v>
                </c:pt>
                <c:pt idx="181">
                  <c:v>0</c:v>
                </c:pt>
                <c:pt idx="182">
                  <c:v>280375.65002790448</c:v>
                </c:pt>
                <c:pt idx="183">
                  <c:v>956110.02618801489</c:v>
                </c:pt>
                <c:pt idx="184">
                  <c:v>588049.03154648677</c:v>
                </c:pt>
                <c:pt idx="185">
                  <c:v>523435.91640045238</c:v>
                </c:pt>
                <c:pt idx="186">
                  <c:v>576600.63922311296</c:v>
                </c:pt>
                <c:pt idx="187">
                  <c:v>899243.66475097614</c:v>
                </c:pt>
                <c:pt idx="188">
                  <c:v>209832.00572665813</c:v>
                </c:pt>
                <c:pt idx="189">
                  <c:v>383358.05328125297</c:v>
                </c:pt>
                <c:pt idx="190">
                  <c:v>659656.46451494924</c:v>
                </c:pt>
                <c:pt idx="191">
                  <c:v>661281.18239809584</c:v>
                </c:pt>
                <c:pt idx="192">
                  <c:v>354872.98043262551</c:v>
                </c:pt>
                <c:pt idx="193">
                  <c:v>0</c:v>
                </c:pt>
                <c:pt idx="194">
                  <c:v>2275.8405633125931</c:v>
                </c:pt>
                <c:pt idx="195">
                  <c:v>330440.43584005954</c:v>
                </c:pt>
                <c:pt idx="196">
                  <c:v>694521.79831305891</c:v>
                </c:pt>
                <c:pt idx="197">
                  <c:v>115803.46597077238</c:v>
                </c:pt>
                <c:pt idx="198">
                  <c:v>328771.23898824886</c:v>
                </c:pt>
                <c:pt idx="199">
                  <c:v>207273.22950156563</c:v>
                </c:pt>
                <c:pt idx="200">
                  <c:v>751338.73867380433</c:v>
                </c:pt>
                <c:pt idx="201">
                  <c:v>0</c:v>
                </c:pt>
                <c:pt idx="202">
                  <c:v>503922.00442599034</c:v>
                </c:pt>
                <c:pt idx="203">
                  <c:v>160069.92400680037</c:v>
                </c:pt>
                <c:pt idx="204">
                  <c:v>230289.86025832474</c:v>
                </c:pt>
                <c:pt idx="205">
                  <c:v>451664.15835331421</c:v>
                </c:pt>
                <c:pt idx="206">
                  <c:v>0</c:v>
                </c:pt>
                <c:pt idx="207">
                  <c:v>622635.1362635385</c:v>
                </c:pt>
                <c:pt idx="208">
                  <c:v>167816.67771579602</c:v>
                </c:pt>
                <c:pt idx="209">
                  <c:v>393831.61487473879</c:v>
                </c:pt>
                <c:pt idx="210">
                  <c:v>104930.8291862171</c:v>
                </c:pt>
                <c:pt idx="211">
                  <c:v>453245.63279470406</c:v>
                </c:pt>
                <c:pt idx="212">
                  <c:v>279844.37345775007</c:v>
                </c:pt>
                <c:pt idx="213">
                  <c:v>722800.53816816141</c:v>
                </c:pt>
                <c:pt idx="214">
                  <c:v>33939.924144515164</c:v>
                </c:pt>
                <c:pt idx="215">
                  <c:v>459576.47266789281</c:v>
                </c:pt>
                <c:pt idx="216">
                  <c:v>0</c:v>
                </c:pt>
                <c:pt idx="217">
                  <c:v>4423.1863282622598</c:v>
                </c:pt>
                <c:pt idx="218">
                  <c:v>19397.772445172479</c:v>
                </c:pt>
                <c:pt idx="219">
                  <c:v>307006.19698862091</c:v>
                </c:pt>
                <c:pt idx="220">
                  <c:v>10751.555147636365</c:v>
                </c:pt>
                <c:pt idx="221">
                  <c:v>0</c:v>
                </c:pt>
                <c:pt idx="222">
                  <c:v>238151.51796970263</c:v>
                </c:pt>
                <c:pt idx="223">
                  <c:v>59994.715566413077</c:v>
                </c:pt>
                <c:pt idx="224">
                  <c:v>247.10538146716536</c:v>
                </c:pt>
                <c:pt idx="225">
                  <c:v>20455.383477851949</c:v>
                </c:pt>
                <c:pt idx="226">
                  <c:v>603228.71513001469</c:v>
                </c:pt>
                <c:pt idx="227">
                  <c:v>67951.508849655802</c:v>
                </c:pt>
                <c:pt idx="228">
                  <c:v>149204.70038368911</c:v>
                </c:pt>
                <c:pt idx="229">
                  <c:v>82572.73427106798</c:v>
                </c:pt>
                <c:pt idx="230">
                  <c:v>0</c:v>
                </c:pt>
                <c:pt idx="231">
                  <c:v>150786.17482507898</c:v>
                </c:pt>
                <c:pt idx="232">
                  <c:v>101493.59333000882</c:v>
                </c:pt>
                <c:pt idx="233">
                  <c:v>0</c:v>
                </c:pt>
                <c:pt idx="234">
                  <c:v>501210.02286438819</c:v>
                </c:pt>
                <c:pt idx="235">
                  <c:v>860099.7012727625</c:v>
                </c:pt>
                <c:pt idx="236">
                  <c:v>482286.69275163265</c:v>
                </c:pt>
                <c:pt idx="237">
                  <c:v>755672.96706473839</c:v>
                </c:pt>
                <c:pt idx="238">
                  <c:v>1060788.8078851355</c:v>
                </c:pt>
                <c:pt idx="239">
                  <c:v>336384.55579125218</c:v>
                </c:pt>
                <c:pt idx="240">
                  <c:v>0</c:v>
                </c:pt>
                <c:pt idx="241">
                  <c:v>99464.858148163403</c:v>
                </c:pt>
                <c:pt idx="242">
                  <c:v>440292.36869819521</c:v>
                </c:pt>
                <c:pt idx="243">
                  <c:v>624902.32813849975</c:v>
                </c:pt>
                <c:pt idx="244">
                  <c:v>0</c:v>
                </c:pt>
                <c:pt idx="245">
                  <c:v>207768.6757914073</c:v>
                </c:pt>
                <c:pt idx="246">
                  <c:v>721073.2715517059</c:v>
                </c:pt>
                <c:pt idx="247">
                  <c:v>704388.71619504283</c:v>
                </c:pt>
                <c:pt idx="248">
                  <c:v>0</c:v>
                </c:pt>
                <c:pt idx="249">
                  <c:v>232625.00611318948</c:v>
                </c:pt>
                <c:pt idx="250">
                  <c:v>55198.400112135394</c:v>
                </c:pt>
                <c:pt idx="251">
                  <c:v>197726.31308858169</c:v>
                </c:pt>
                <c:pt idx="252">
                  <c:v>34026.41102802867</c:v>
                </c:pt>
                <c:pt idx="253">
                  <c:v>0</c:v>
                </c:pt>
                <c:pt idx="254">
                  <c:v>764400.72913815861</c:v>
                </c:pt>
                <c:pt idx="255">
                  <c:v>1065785.2786984015</c:v>
                </c:pt>
                <c:pt idx="256">
                  <c:v>9084.8293496403348</c:v>
                </c:pt>
                <c:pt idx="257">
                  <c:v>6972.0783380960702</c:v>
                </c:pt>
                <c:pt idx="258">
                  <c:v>392109.29036591266</c:v>
                </c:pt>
                <c:pt idx="259">
                  <c:v>119300.00711853277</c:v>
                </c:pt>
                <c:pt idx="260">
                  <c:v>870396.58251849923</c:v>
                </c:pt>
                <c:pt idx="261">
                  <c:v>249324.38779274051</c:v>
                </c:pt>
                <c:pt idx="262">
                  <c:v>339611.7520732134</c:v>
                </c:pt>
                <c:pt idx="263">
                  <c:v>100167.87295843748</c:v>
                </c:pt>
                <c:pt idx="264">
                  <c:v>58996.409825285729</c:v>
                </c:pt>
                <c:pt idx="265">
                  <c:v>102832.90449756087</c:v>
                </c:pt>
                <c:pt idx="266">
                  <c:v>390001.48146199773</c:v>
                </c:pt>
                <c:pt idx="267">
                  <c:v>777714.76709160954</c:v>
                </c:pt>
                <c:pt idx="268">
                  <c:v>1017219.1870248449</c:v>
                </c:pt>
                <c:pt idx="269">
                  <c:v>47335.506873850194</c:v>
                </c:pt>
                <c:pt idx="270">
                  <c:v>0</c:v>
                </c:pt>
                <c:pt idx="271">
                  <c:v>138593.99530348903</c:v>
                </c:pt>
                <c:pt idx="272">
                  <c:v>599968.15962155547</c:v>
                </c:pt>
                <c:pt idx="273">
                  <c:v>92204.902040658082</c:v>
                </c:pt>
                <c:pt idx="274">
                  <c:v>414447.61685054441</c:v>
                </c:pt>
                <c:pt idx="275">
                  <c:v>81562.07326086727</c:v>
                </c:pt>
                <c:pt idx="276">
                  <c:v>891716.83483148622</c:v>
                </c:pt>
                <c:pt idx="277">
                  <c:v>4928.5168333626134</c:v>
                </c:pt>
                <c:pt idx="278">
                  <c:v>351549.41305189213</c:v>
                </c:pt>
                <c:pt idx="279">
                  <c:v>304473.36682858248</c:v>
                </c:pt>
                <c:pt idx="280">
                  <c:v>74995.247748377355</c:v>
                </c:pt>
                <c:pt idx="281">
                  <c:v>250323.92906077518</c:v>
                </c:pt>
                <c:pt idx="282">
                  <c:v>0</c:v>
                </c:pt>
                <c:pt idx="283">
                  <c:v>255810.90405625358</c:v>
                </c:pt>
                <c:pt idx="284">
                  <c:v>0</c:v>
                </c:pt>
                <c:pt idx="285">
                  <c:v>1132969.5253386018</c:v>
                </c:pt>
                <c:pt idx="286">
                  <c:v>877451.44115938677</c:v>
                </c:pt>
                <c:pt idx="287">
                  <c:v>712604.9701288261</c:v>
                </c:pt>
                <c:pt idx="288">
                  <c:v>525049.51454143296</c:v>
                </c:pt>
                <c:pt idx="289">
                  <c:v>121160.71064098051</c:v>
                </c:pt>
                <c:pt idx="290">
                  <c:v>103710.12860176931</c:v>
                </c:pt>
                <c:pt idx="291">
                  <c:v>240492.84145910401</c:v>
                </c:pt>
                <c:pt idx="292">
                  <c:v>431552.25135570159</c:v>
                </c:pt>
                <c:pt idx="293">
                  <c:v>765001.19521512382</c:v>
                </c:pt>
                <c:pt idx="294">
                  <c:v>34766.49164552283</c:v>
                </c:pt>
                <c:pt idx="295">
                  <c:v>85456.454072789798</c:v>
                </c:pt>
                <c:pt idx="296">
                  <c:v>0</c:v>
                </c:pt>
                <c:pt idx="297">
                  <c:v>0</c:v>
                </c:pt>
                <c:pt idx="298">
                  <c:v>135072.74361758193</c:v>
                </c:pt>
                <c:pt idx="299">
                  <c:v>124544.81884017335</c:v>
                </c:pt>
                <c:pt idx="300">
                  <c:v>64311.646580644454</c:v>
                </c:pt>
                <c:pt idx="301">
                  <c:v>59773.556249999965</c:v>
                </c:pt>
                <c:pt idx="302">
                  <c:v>412127.2973185677</c:v>
                </c:pt>
                <c:pt idx="303">
                  <c:v>0</c:v>
                </c:pt>
                <c:pt idx="304">
                  <c:v>85513.288310527249</c:v>
                </c:pt>
                <c:pt idx="305">
                  <c:v>344348.76223593892</c:v>
                </c:pt>
                <c:pt idx="306">
                  <c:v>0</c:v>
                </c:pt>
                <c:pt idx="307">
                  <c:v>658293.67833615781</c:v>
                </c:pt>
                <c:pt idx="308">
                  <c:v>310001.11421200295</c:v>
                </c:pt>
                <c:pt idx="309">
                  <c:v>326263.1193663571</c:v>
                </c:pt>
                <c:pt idx="310">
                  <c:v>204065.80165012184</c:v>
                </c:pt>
                <c:pt idx="311">
                  <c:v>0</c:v>
                </c:pt>
                <c:pt idx="312">
                  <c:v>129069.31837483715</c:v>
                </c:pt>
                <c:pt idx="313">
                  <c:v>99408.023910425953</c:v>
                </c:pt>
                <c:pt idx="314">
                  <c:v>22230.835643693532</c:v>
                </c:pt>
                <c:pt idx="315">
                  <c:v>1258838.8290234392</c:v>
                </c:pt>
                <c:pt idx="316">
                  <c:v>204674.91641543841</c:v>
                </c:pt>
                <c:pt idx="317">
                  <c:v>64921.996872868353</c:v>
                </c:pt>
                <c:pt idx="318">
                  <c:v>787833.73246268998</c:v>
                </c:pt>
                <c:pt idx="319">
                  <c:v>51257.06927773411</c:v>
                </c:pt>
                <c:pt idx="320">
                  <c:v>1045761.0941112099</c:v>
                </c:pt>
                <c:pt idx="321">
                  <c:v>402949.8034508772</c:v>
                </c:pt>
                <c:pt idx="322">
                  <c:v>0</c:v>
                </c:pt>
                <c:pt idx="323">
                  <c:v>466359.51538916648</c:v>
                </c:pt>
                <c:pt idx="324">
                  <c:v>0</c:v>
                </c:pt>
                <c:pt idx="325">
                  <c:v>363069.46593589138</c:v>
                </c:pt>
                <c:pt idx="326">
                  <c:v>172541.3326094482</c:v>
                </c:pt>
                <c:pt idx="327">
                  <c:v>240393.99930651716</c:v>
                </c:pt>
                <c:pt idx="328">
                  <c:v>495934.32297006418</c:v>
                </c:pt>
                <c:pt idx="329">
                  <c:v>56180.64400346738</c:v>
                </c:pt>
                <c:pt idx="330">
                  <c:v>204880.01388205614</c:v>
                </c:pt>
                <c:pt idx="331">
                  <c:v>0</c:v>
                </c:pt>
                <c:pt idx="332">
                  <c:v>6319.7201310227538</c:v>
                </c:pt>
                <c:pt idx="333">
                  <c:v>279164.83365871542</c:v>
                </c:pt>
                <c:pt idx="334">
                  <c:v>115723.15672179555</c:v>
                </c:pt>
                <c:pt idx="335">
                  <c:v>0</c:v>
                </c:pt>
                <c:pt idx="336">
                  <c:v>91038.56464013306</c:v>
                </c:pt>
                <c:pt idx="337">
                  <c:v>0</c:v>
                </c:pt>
                <c:pt idx="338">
                  <c:v>485188.94545696449</c:v>
                </c:pt>
                <c:pt idx="339">
                  <c:v>757190.19410694682</c:v>
                </c:pt>
                <c:pt idx="340">
                  <c:v>0</c:v>
                </c:pt>
                <c:pt idx="341">
                  <c:v>365117.96954825422</c:v>
                </c:pt>
                <c:pt idx="342">
                  <c:v>63604.925189648362</c:v>
                </c:pt>
                <c:pt idx="343">
                  <c:v>303998.92449616553</c:v>
                </c:pt>
                <c:pt idx="344">
                  <c:v>130343.14661630038</c:v>
                </c:pt>
                <c:pt idx="345">
                  <c:v>79931.177743183973</c:v>
                </c:pt>
                <c:pt idx="346">
                  <c:v>65382.848409304621</c:v>
                </c:pt>
                <c:pt idx="347">
                  <c:v>55282.415941834231</c:v>
                </c:pt>
                <c:pt idx="348">
                  <c:v>232046.7795205563</c:v>
                </c:pt>
                <c:pt idx="349">
                  <c:v>92190.075717770058</c:v>
                </c:pt>
                <c:pt idx="350">
                  <c:v>21480.870810940683</c:v>
                </c:pt>
                <c:pt idx="351">
                  <c:v>324716.23967837263</c:v>
                </c:pt>
                <c:pt idx="352">
                  <c:v>126336.33285581029</c:v>
                </c:pt>
                <c:pt idx="353">
                  <c:v>0</c:v>
                </c:pt>
                <c:pt idx="354">
                  <c:v>347807.00204957189</c:v>
                </c:pt>
                <c:pt idx="355">
                  <c:v>270769.42832336843</c:v>
                </c:pt>
                <c:pt idx="356">
                  <c:v>7887.603776431918</c:v>
                </c:pt>
                <c:pt idx="357">
                  <c:v>53913.452128506135</c:v>
                </c:pt>
                <c:pt idx="358">
                  <c:v>35825.338205109634</c:v>
                </c:pt>
                <c:pt idx="359">
                  <c:v>0</c:v>
                </c:pt>
                <c:pt idx="360">
                  <c:v>83196.675359272573</c:v>
                </c:pt>
                <c:pt idx="361">
                  <c:v>0</c:v>
                </c:pt>
                <c:pt idx="362">
                  <c:v>439444.79723976285</c:v>
                </c:pt>
                <c:pt idx="363">
                  <c:v>201944.40195022622</c:v>
                </c:pt>
                <c:pt idx="364">
                  <c:v>378066.29153713363</c:v>
                </c:pt>
                <c:pt idx="365">
                  <c:v>0</c:v>
                </c:pt>
                <c:pt idx="366">
                  <c:v>499177.58110182075</c:v>
                </c:pt>
                <c:pt idx="367">
                  <c:v>538870.11852689146</c:v>
                </c:pt>
                <c:pt idx="368">
                  <c:v>0</c:v>
                </c:pt>
                <c:pt idx="369">
                  <c:v>4559.094288069201</c:v>
                </c:pt>
                <c:pt idx="370">
                  <c:v>63456.661960768062</c:v>
                </c:pt>
                <c:pt idx="371">
                  <c:v>305466.73046208045</c:v>
                </c:pt>
                <c:pt idx="372">
                  <c:v>1079630.5932220069</c:v>
                </c:pt>
                <c:pt idx="373">
                  <c:v>551712.18520174013</c:v>
                </c:pt>
                <c:pt idx="374">
                  <c:v>0</c:v>
                </c:pt>
                <c:pt idx="375">
                  <c:v>50710.966384691674</c:v>
                </c:pt>
                <c:pt idx="376">
                  <c:v>0</c:v>
                </c:pt>
                <c:pt idx="377">
                  <c:v>235815.13658793058</c:v>
                </c:pt>
                <c:pt idx="378">
                  <c:v>29749.016874832036</c:v>
                </c:pt>
                <c:pt idx="379">
                  <c:v>0</c:v>
                </c:pt>
                <c:pt idx="380">
                  <c:v>0</c:v>
                </c:pt>
                <c:pt idx="381">
                  <c:v>849080.03678623424</c:v>
                </c:pt>
                <c:pt idx="382">
                  <c:v>0</c:v>
                </c:pt>
                <c:pt idx="383">
                  <c:v>11796.810911242474</c:v>
                </c:pt>
                <c:pt idx="384">
                  <c:v>1140816.3567270916</c:v>
                </c:pt>
                <c:pt idx="385">
                  <c:v>1279936.6864931057</c:v>
                </c:pt>
                <c:pt idx="386">
                  <c:v>141354.16241447726</c:v>
                </c:pt>
                <c:pt idx="387">
                  <c:v>249800.0656520648</c:v>
                </c:pt>
                <c:pt idx="388">
                  <c:v>691198.23093232559</c:v>
                </c:pt>
                <c:pt idx="389">
                  <c:v>0</c:v>
                </c:pt>
                <c:pt idx="390">
                  <c:v>0</c:v>
                </c:pt>
                <c:pt idx="391">
                  <c:v>610076.0052504699</c:v>
                </c:pt>
                <c:pt idx="392">
                  <c:v>0</c:v>
                </c:pt>
                <c:pt idx="393">
                  <c:v>1170711.1657769894</c:v>
                </c:pt>
                <c:pt idx="394">
                  <c:v>917428.14977314486</c:v>
                </c:pt>
                <c:pt idx="395">
                  <c:v>610090.83157335792</c:v>
                </c:pt>
                <c:pt idx="396">
                  <c:v>332685.38823068875</c:v>
                </c:pt>
                <c:pt idx="397">
                  <c:v>666888.00350358582</c:v>
                </c:pt>
                <c:pt idx="398">
                  <c:v>38553.38161650714</c:v>
                </c:pt>
                <c:pt idx="399">
                  <c:v>608482.1755400066</c:v>
                </c:pt>
                <c:pt idx="400">
                  <c:v>1151728.5303726816</c:v>
                </c:pt>
                <c:pt idx="401">
                  <c:v>48598.21537314741</c:v>
                </c:pt>
                <c:pt idx="402">
                  <c:v>288189.1221898963</c:v>
                </c:pt>
                <c:pt idx="403">
                  <c:v>0</c:v>
                </c:pt>
                <c:pt idx="404">
                  <c:v>45211.636120139912</c:v>
                </c:pt>
                <c:pt idx="405">
                  <c:v>118225.0987091506</c:v>
                </c:pt>
                <c:pt idx="406">
                  <c:v>343852.08041918994</c:v>
                </c:pt>
                <c:pt idx="407">
                  <c:v>49332.118356104889</c:v>
                </c:pt>
                <c:pt idx="408">
                  <c:v>0</c:v>
                </c:pt>
                <c:pt idx="409">
                  <c:v>475485.1171267489</c:v>
                </c:pt>
                <c:pt idx="410">
                  <c:v>0</c:v>
                </c:pt>
                <c:pt idx="411">
                  <c:v>0</c:v>
                </c:pt>
                <c:pt idx="412">
                  <c:v>39576.397895781207</c:v>
                </c:pt>
                <c:pt idx="413">
                  <c:v>428372.00509621919</c:v>
                </c:pt>
                <c:pt idx="414">
                  <c:v>0</c:v>
                </c:pt>
                <c:pt idx="415">
                  <c:v>601795.50391750515</c:v>
                </c:pt>
                <c:pt idx="416">
                  <c:v>124412.61746108842</c:v>
                </c:pt>
                <c:pt idx="417">
                  <c:v>296635.184128444</c:v>
                </c:pt>
                <c:pt idx="418">
                  <c:v>405415.91515791952</c:v>
                </c:pt>
                <c:pt idx="419">
                  <c:v>0</c:v>
                </c:pt>
                <c:pt idx="420">
                  <c:v>0</c:v>
                </c:pt>
                <c:pt idx="421">
                  <c:v>262920.12588106393</c:v>
                </c:pt>
                <c:pt idx="422">
                  <c:v>237480.62685901928</c:v>
                </c:pt>
                <c:pt idx="423">
                  <c:v>858987.72705616022</c:v>
                </c:pt>
                <c:pt idx="424">
                  <c:v>20633.299352508307</c:v>
                </c:pt>
                <c:pt idx="425">
                  <c:v>0</c:v>
                </c:pt>
                <c:pt idx="426">
                  <c:v>203807.57652648864</c:v>
                </c:pt>
                <c:pt idx="427">
                  <c:v>1041084.6247669437</c:v>
                </c:pt>
                <c:pt idx="428">
                  <c:v>0</c:v>
                </c:pt>
                <c:pt idx="429">
                  <c:v>37925.733947580542</c:v>
                </c:pt>
                <c:pt idx="430">
                  <c:v>687714.04505363852</c:v>
                </c:pt>
                <c:pt idx="431">
                  <c:v>386136.75329585129</c:v>
                </c:pt>
                <c:pt idx="432">
                  <c:v>35859.932958515034</c:v>
                </c:pt>
                <c:pt idx="433">
                  <c:v>232422.3797003864</c:v>
                </c:pt>
                <c:pt idx="434">
                  <c:v>0</c:v>
                </c:pt>
                <c:pt idx="435">
                  <c:v>43831.55256464579</c:v>
                </c:pt>
                <c:pt idx="436">
                  <c:v>656519.4616972236</c:v>
                </c:pt>
                <c:pt idx="437">
                  <c:v>43142.128550352398</c:v>
                </c:pt>
                <c:pt idx="438">
                  <c:v>1121789.2423541199</c:v>
                </c:pt>
                <c:pt idx="439">
                  <c:v>0</c:v>
                </c:pt>
                <c:pt idx="440">
                  <c:v>0</c:v>
                </c:pt>
                <c:pt idx="441">
                  <c:v>49678.065890158927</c:v>
                </c:pt>
                <c:pt idx="442">
                  <c:v>0</c:v>
                </c:pt>
                <c:pt idx="443">
                  <c:v>95078.737627121212</c:v>
                </c:pt>
                <c:pt idx="444">
                  <c:v>0</c:v>
                </c:pt>
                <c:pt idx="445">
                  <c:v>333802.30455492029</c:v>
                </c:pt>
                <c:pt idx="446">
                  <c:v>372145.6465971804</c:v>
                </c:pt>
                <c:pt idx="447">
                  <c:v>0</c:v>
                </c:pt>
                <c:pt idx="448">
                  <c:v>0</c:v>
                </c:pt>
                <c:pt idx="449">
                  <c:v>34147.492664947582</c:v>
                </c:pt>
                <c:pt idx="450">
                  <c:v>146872.02558263906</c:v>
                </c:pt>
                <c:pt idx="451">
                  <c:v>13071.874679613047</c:v>
                </c:pt>
                <c:pt idx="452">
                  <c:v>0</c:v>
                </c:pt>
                <c:pt idx="453">
                  <c:v>442975.93314092862</c:v>
                </c:pt>
                <c:pt idx="454">
                  <c:v>444853.93404007913</c:v>
                </c:pt>
                <c:pt idx="455">
                  <c:v>26541.589023388231</c:v>
                </c:pt>
                <c:pt idx="456">
                  <c:v>0</c:v>
                </c:pt>
                <c:pt idx="457">
                  <c:v>47525.778017579913</c:v>
                </c:pt>
                <c:pt idx="458">
                  <c:v>133802.62195684071</c:v>
                </c:pt>
                <c:pt idx="459">
                  <c:v>326547.29055504437</c:v>
                </c:pt>
                <c:pt idx="460">
                  <c:v>0</c:v>
                </c:pt>
                <c:pt idx="461">
                  <c:v>487474.67023553577</c:v>
                </c:pt>
                <c:pt idx="462">
                  <c:v>0</c:v>
                </c:pt>
                <c:pt idx="463">
                  <c:v>111647.15345449465</c:v>
                </c:pt>
                <c:pt idx="464">
                  <c:v>0</c:v>
                </c:pt>
                <c:pt idx="465">
                  <c:v>0</c:v>
                </c:pt>
                <c:pt idx="466">
                  <c:v>852968.23996362009</c:v>
                </c:pt>
                <c:pt idx="467">
                  <c:v>14811.496565141892</c:v>
                </c:pt>
                <c:pt idx="468">
                  <c:v>0</c:v>
                </c:pt>
                <c:pt idx="469">
                  <c:v>0</c:v>
                </c:pt>
                <c:pt idx="470">
                  <c:v>10301.823353366124</c:v>
                </c:pt>
                <c:pt idx="471">
                  <c:v>0</c:v>
                </c:pt>
                <c:pt idx="472">
                  <c:v>742814.83854009444</c:v>
                </c:pt>
                <c:pt idx="473">
                  <c:v>96089.398637321923</c:v>
                </c:pt>
                <c:pt idx="474">
                  <c:v>649357.11221539776</c:v>
                </c:pt>
                <c:pt idx="475">
                  <c:v>168125.55944262998</c:v>
                </c:pt>
                <c:pt idx="476">
                  <c:v>64904.699496165653</c:v>
                </c:pt>
                <c:pt idx="477">
                  <c:v>0</c:v>
                </c:pt>
                <c:pt idx="478">
                  <c:v>21152.220653589353</c:v>
                </c:pt>
                <c:pt idx="479">
                  <c:v>93294.636772928279</c:v>
                </c:pt>
                <c:pt idx="480">
                  <c:v>203120.62356600992</c:v>
                </c:pt>
                <c:pt idx="481">
                  <c:v>391612.60854916368</c:v>
                </c:pt>
                <c:pt idx="482">
                  <c:v>8951.3924436480647</c:v>
                </c:pt>
                <c:pt idx="483">
                  <c:v>0</c:v>
                </c:pt>
                <c:pt idx="484">
                  <c:v>6417.326756702284</c:v>
                </c:pt>
                <c:pt idx="485">
                  <c:v>52991.749055633612</c:v>
                </c:pt>
                <c:pt idx="486">
                  <c:v>7916.0208953006422</c:v>
                </c:pt>
                <c:pt idx="487">
                  <c:v>0</c:v>
                </c:pt>
                <c:pt idx="488">
                  <c:v>629988.99241600139</c:v>
                </c:pt>
                <c:pt idx="489">
                  <c:v>454497.22155183525</c:v>
                </c:pt>
                <c:pt idx="490">
                  <c:v>869692.33218131785</c:v>
                </c:pt>
                <c:pt idx="491">
                  <c:v>166809.72328631731</c:v>
                </c:pt>
                <c:pt idx="492">
                  <c:v>664832.08672977902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140635.08575440783</c:v>
                </c:pt>
                <c:pt idx="497">
                  <c:v>2812.0592410963418</c:v>
                </c:pt>
                <c:pt idx="498">
                  <c:v>0</c:v>
                </c:pt>
                <c:pt idx="499">
                  <c:v>42865.370523109174</c:v>
                </c:pt>
                <c:pt idx="500">
                  <c:v>0</c:v>
                </c:pt>
                <c:pt idx="501">
                  <c:v>1012316.6162565363</c:v>
                </c:pt>
                <c:pt idx="502">
                  <c:v>650052.71386422787</c:v>
                </c:pt>
                <c:pt idx="503">
                  <c:v>163391.02033371909</c:v>
                </c:pt>
                <c:pt idx="504">
                  <c:v>0</c:v>
                </c:pt>
                <c:pt idx="505">
                  <c:v>110372.08968612408</c:v>
                </c:pt>
                <c:pt idx="506">
                  <c:v>2088.0404733975474</c:v>
                </c:pt>
                <c:pt idx="507">
                  <c:v>56256.011144814867</c:v>
                </c:pt>
                <c:pt idx="508">
                  <c:v>166771.42195218991</c:v>
                </c:pt>
                <c:pt idx="509">
                  <c:v>0</c:v>
                </c:pt>
                <c:pt idx="510">
                  <c:v>0</c:v>
                </c:pt>
                <c:pt idx="511">
                  <c:v>76928.847358357918</c:v>
                </c:pt>
                <c:pt idx="512">
                  <c:v>333429.17542890488</c:v>
                </c:pt>
                <c:pt idx="513">
                  <c:v>201682.47024587102</c:v>
                </c:pt>
                <c:pt idx="514">
                  <c:v>571945.17383627163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92600.270651005543</c:v>
                </c:pt>
                <c:pt idx="519">
                  <c:v>41943.667450236644</c:v>
                </c:pt>
                <c:pt idx="520">
                  <c:v>0</c:v>
                </c:pt>
                <c:pt idx="521">
                  <c:v>604954.74621956283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8567.1435754666236</c:v>
                </c:pt>
                <c:pt idx="526">
                  <c:v>1410.9717281775143</c:v>
                </c:pt>
                <c:pt idx="527">
                  <c:v>0</c:v>
                </c:pt>
                <c:pt idx="528">
                  <c:v>0</c:v>
                </c:pt>
                <c:pt idx="529">
                  <c:v>199918.13782219545</c:v>
                </c:pt>
                <c:pt idx="530">
                  <c:v>502162.61410994409</c:v>
                </c:pt>
                <c:pt idx="531">
                  <c:v>0</c:v>
                </c:pt>
                <c:pt idx="532">
                  <c:v>0</c:v>
                </c:pt>
                <c:pt idx="533">
                  <c:v>16568.415827373436</c:v>
                </c:pt>
                <c:pt idx="534">
                  <c:v>104461.32896142948</c:v>
                </c:pt>
                <c:pt idx="535">
                  <c:v>0</c:v>
                </c:pt>
                <c:pt idx="536">
                  <c:v>0</c:v>
                </c:pt>
                <c:pt idx="537">
                  <c:v>476007.74500855198</c:v>
                </c:pt>
                <c:pt idx="538">
                  <c:v>5100.2550734822926</c:v>
                </c:pt>
                <c:pt idx="539">
                  <c:v>148489.33030434168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111963.44834277262</c:v>
                </c:pt>
                <c:pt idx="545">
                  <c:v>9979.3508305514733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798466.67702722212</c:v>
                </c:pt>
                <c:pt idx="550">
                  <c:v>0</c:v>
                </c:pt>
                <c:pt idx="551">
                  <c:v>18508.193071890684</c:v>
                </c:pt>
                <c:pt idx="552">
                  <c:v>311021.65943746234</c:v>
                </c:pt>
                <c:pt idx="553">
                  <c:v>0</c:v>
                </c:pt>
                <c:pt idx="554">
                  <c:v>165624.85298218226</c:v>
                </c:pt>
                <c:pt idx="555">
                  <c:v>0</c:v>
                </c:pt>
                <c:pt idx="556">
                  <c:v>0</c:v>
                </c:pt>
                <c:pt idx="557">
                  <c:v>25921.354515905645</c:v>
                </c:pt>
                <c:pt idx="558">
                  <c:v>494195.93661144271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1-49D6-A206-347219C25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8632"/>
        <c:axId val="582449024"/>
      </c:scatterChart>
      <c:valAx>
        <c:axId val="582448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stocked/hectare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582449024"/>
        <c:crosses val="autoZero"/>
        <c:crossBetween val="midCat"/>
      </c:valAx>
      <c:valAx>
        <c:axId val="58244902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No. harvested/ hectare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58244863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 all hyper sal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517169728783902"/>
                  <c:y val="-0.3162200402162087"/>
                </c:manualLayout>
              </c:layout>
              <c:numFmt formatCode="General" sourceLinked="0"/>
            </c:trendlineLbl>
          </c:trendline>
          <c:xVal>
            <c:numRef>
              <c:f>'SST scratch high salinity'!$AB$2:$AB$47</c:f>
              <c:numCache>
                <c:formatCode>General</c:formatCode>
                <c:ptCount val="46"/>
                <c:pt idx="0" formatCode="#,##0">
                  <c:v>293120</c:v>
                </c:pt>
                <c:pt idx="1">
                  <c:v>337088</c:v>
                </c:pt>
                <c:pt idx="2">
                  <c:v>295868</c:v>
                </c:pt>
                <c:pt idx="3">
                  <c:v>314188</c:v>
                </c:pt>
                <c:pt idx="4">
                  <c:v>236786</c:v>
                </c:pt>
                <c:pt idx="5" formatCode="#,##0">
                  <c:v>437390</c:v>
                </c:pt>
                <c:pt idx="6">
                  <c:v>370522</c:v>
                </c:pt>
                <c:pt idx="7" formatCode="#,##0">
                  <c:v>421818</c:v>
                </c:pt>
                <c:pt idx="8" formatCode="#,##0">
                  <c:v>245946</c:v>
                </c:pt>
                <c:pt idx="9">
                  <c:v>322890</c:v>
                </c:pt>
                <c:pt idx="10" formatCode="#,##0">
                  <c:v>474488</c:v>
                </c:pt>
                <c:pt idx="11" formatCode="#,##0">
                  <c:v>425482</c:v>
                </c:pt>
                <c:pt idx="12" formatCode="#,##0">
                  <c:v>491892</c:v>
                </c:pt>
                <c:pt idx="13" formatCode="#,##0">
                  <c:v>418612</c:v>
                </c:pt>
                <c:pt idx="14" formatCode="#,##0">
                  <c:v>397086</c:v>
                </c:pt>
                <c:pt idx="15" formatCode="#,##0">
                  <c:v>239992</c:v>
                </c:pt>
                <c:pt idx="16" formatCode="#,##0">
                  <c:v>400750</c:v>
                </c:pt>
                <c:pt idx="17">
                  <c:v>216863</c:v>
                </c:pt>
                <c:pt idx="18">
                  <c:v>252358</c:v>
                </c:pt>
                <c:pt idx="19" formatCode="#,##0">
                  <c:v>129156</c:v>
                </c:pt>
                <c:pt idx="20" formatCode="#,##0">
                  <c:v>311440</c:v>
                </c:pt>
                <c:pt idx="21">
                  <c:v>217092</c:v>
                </c:pt>
                <c:pt idx="22" formatCode="#,##0">
                  <c:v>461664</c:v>
                </c:pt>
                <c:pt idx="23" formatCode="#,##0">
                  <c:v>485480</c:v>
                </c:pt>
                <c:pt idx="24" formatCode="#,##0">
                  <c:v>427314</c:v>
                </c:pt>
                <c:pt idx="25" formatCode="#,##0">
                  <c:v>443802</c:v>
                </c:pt>
                <c:pt idx="26">
                  <c:v>205642</c:v>
                </c:pt>
                <c:pt idx="27" formatCode="#,##0">
                  <c:v>276632</c:v>
                </c:pt>
                <c:pt idx="28" formatCode="#,##0">
                  <c:v>425940</c:v>
                </c:pt>
                <c:pt idx="29" formatCode="#,##0">
                  <c:v>492579</c:v>
                </c:pt>
                <c:pt idx="30" formatCode="#,##0">
                  <c:v>443802</c:v>
                </c:pt>
                <c:pt idx="31" formatCode="#,##0">
                  <c:v>341897</c:v>
                </c:pt>
                <c:pt idx="32">
                  <c:v>580744</c:v>
                </c:pt>
                <c:pt idx="33">
                  <c:v>332508</c:v>
                </c:pt>
                <c:pt idx="34">
                  <c:v>230832</c:v>
                </c:pt>
                <c:pt idx="35" formatCode="#,##0">
                  <c:v>578912</c:v>
                </c:pt>
                <c:pt idx="36" formatCode="#,##0">
                  <c:v>198772</c:v>
                </c:pt>
                <c:pt idx="37" formatCode="#,##0">
                  <c:v>1044240</c:v>
                </c:pt>
                <c:pt idx="38">
                  <c:v>565772</c:v>
                </c:pt>
                <c:pt idx="39">
                  <c:v>103508</c:v>
                </c:pt>
                <c:pt idx="40" formatCode="#,##0">
                  <c:v>665016</c:v>
                </c:pt>
                <c:pt idx="41" formatCode="#,##0">
                  <c:v>670970</c:v>
                </c:pt>
                <c:pt idx="42">
                  <c:v>179536</c:v>
                </c:pt>
                <c:pt idx="43" formatCode="#,##0">
                  <c:v>707152</c:v>
                </c:pt>
                <c:pt idx="44">
                  <c:v>251708</c:v>
                </c:pt>
                <c:pt idx="45">
                  <c:v>231748</c:v>
                </c:pt>
              </c:numCache>
            </c:numRef>
          </c:xVal>
          <c:yVal>
            <c:numRef>
              <c:f>'SST scratch high salinity'!$BT$2:$BT$47</c:f>
              <c:numCache>
                <c:formatCode>0.00</c:formatCode>
                <c:ptCount val="46"/>
                <c:pt idx="0">
                  <c:v>0</c:v>
                </c:pt>
                <c:pt idx="1">
                  <c:v>31.633876020505031</c:v>
                </c:pt>
                <c:pt idx="2">
                  <c:v>26.714615977395322</c:v>
                </c:pt>
                <c:pt idx="3">
                  <c:v>37.256356067068126</c:v>
                </c:pt>
                <c:pt idx="4">
                  <c:v>28.548985159595585</c:v>
                </c:pt>
                <c:pt idx="5">
                  <c:v>7.638034705868904</c:v>
                </c:pt>
                <c:pt idx="6">
                  <c:v>4.8752840587063657</c:v>
                </c:pt>
                <c:pt idx="7">
                  <c:v>4.2236225101821168</c:v>
                </c:pt>
                <c:pt idx="8">
                  <c:v>2.6184609629756128</c:v>
                </c:pt>
                <c:pt idx="9">
                  <c:v>19.886648703892966</c:v>
                </c:pt>
                <c:pt idx="10">
                  <c:v>8.1911449815379935</c:v>
                </c:pt>
                <c:pt idx="11">
                  <c:v>15.183956078047956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3.3684456148538287</c:v>
                </c:pt>
                <c:pt idx="16">
                  <c:v>0</c:v>
                </c:pt>
                <c:pt idx="17">
                  <c:v>8.069610768088608E-3</c:v>
                </c:pt>
                <c:pt idx="18">
                  <c:v>10.786660220797438</c:v>
                </c:pt>
                <c:pt idx="19">
                  <c:v>0</c:v>
                </c:pt>
                <c:pt idx="20">
                  <c:v>18.31107115335217</c:v>
                </c:pt>
                <c:pt idx="21">
                  <c:v>18.35074530613749</c:v>
                </c:pt>
                <c:pt idx="22">
                  <c:v>0</c:v>
                </c:pt>
                <c:pt idx="23">
                  <c:v>0</c:v>
                </c:pt>
                <c:pt idx="24">
                  <c:v>5.1109956612701666</c:v>
                </c:pt>
                <c:pt idx="25">
                  <c:v>0</c:v>
                </c:pt>
                <c:pt idx="26">
                  <c:v>8.331226111397477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3.2697013533062043</c:v>
                </c:pt>
                <c:pt idx="31">
                  <c:v>3.5126075981947782</c:v>
                </c:pt>
                <c:pt idx="32">
                  <c:v>3.0519471574394226</c:v>
                </c:pt>
                <c:pt idx="33">
                  <c:v>25.080599564521755</c:v>
                </c:pt>
                <c:pt idx="34">
                  <c:v>1.3854231648991475</c:v>
                </c:pt>
                <c:pt idx="35">
                  <c:v>33.802028633021948</c:v>
                </c:pt>
                <c:pt idx="36">
                  <c:v>5.7090535890366851</c:v>
                </c:pt>
                <c:pt idx="37">
                  <c:v>33.542672182640004</c:v>
                </c:pt>
                <c:pt idx="38">
                  <c:v>0</c:v>
                </c:pt>
                <c:pt idx="39">
                  <c:v>36.752714766008424</c:v>
                </c:pt>
                <c:pt idx="40">
                  <c:v>15.296022952831208</c:v>
                </c:pt>
                <c:pt idx="41">
                  <c:v>0</c:v>
                </c:pt>
                <c:pt idx="42">
                  <c:v>2.0976294447910169</c:v>
                </c:pt>
                <c:pt idx="43">
                  <c:v>2.8568115482951333</c:v>
                </c:pt>
                <c:pt idx="44">
                  <c:v>0.71670348181225862</c:v>
                </c:pt>
                <c:pt idx="45">
                  <c:v>34.639781141584827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2B-4816-AE7F-191B4D0C2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49416"/>
        <c:axId val="582449808"/>
      </c:scatterChart>
      <c:valAx>
        <c:axId val="582449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stocked/acre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2449808"/>
        <c:crosses val="autoZero"/>
        <c:crossBetween val="midCat"/>
      </c:valAx>
      <c:valAx>
        <c:axId val="58244980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2449416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SST single stocked ponds hyper sal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704519881225775"/>
                  <c:y val="-0.63737729533754195"/>
                </c:manualLayout>
              </c:layout>
              <c:numFmt formatCode="#,##0.00000" sourceLinked="0"/>
            </c:trendlineLbl>
          </c:trendline>
          <c:xVal>
            <c:numRef>
              <c:f>'SST scratch high salinity'!$AB$2:$AB$31</c:f>
              <c:numCache>
                <c:formatCode>General</c:formatCode>
                <c:ptCount val="30"/>
                <c:pt idx="0" formatCode="#,##0">
                  <c:v>293120</c:v>
                </c:pt>
                <c:pt idx="1">
                  <c:v>337088</c:v>
                </c:pt>
                <c:pt idx="2">
                  <c:v>295868</c:v>
                </c:pt>
                <c:pt idx="3">
                  <c:v>314188</c:v>
                </c:pt>
                <c:pt idx="4">
                  <c:v>236786</c:v>
                </c:pt>
                <c:pt idx="5" formatCode="#,##0">
                  <c:v>437390</c:v>
                </c:pt>
                <c:pt idx="6">
                  <c:v>370522</c:v>
                </c:pt>
                <c:pt idx="7" formatCode="#,##0">
                  <c:v>421818</c:v>
                </c:pt>
                <c:pt idx="8" formatCode="#,##0">
                  <c:v>245946</c:v>
                </c:pt>
                <c:pt idx="9">
                  <c:v>322890</c:v>
                </c:pt>
                <c:pt idx="10" formatCode="#,##0">
                  <c:v>474488</c:v>
                </c:pt>
                <c:pt idx="11" formatCode="#,##0">
                  <c:v>425482</c:v>
                </c:pt>
                <c:pt idx="12" formatCode="#,##0">
                  <c:v>491892</c:v>
                </c:pt>
                <c:pt idx="13" formatCode="#,##0">
                  <c:v>418612</c:v>
                </c:pt>
                <c:pt idx="14" formatCode="#,##0">
                  <c:v>397086</c:v>
                </c:pt>
                <c:pt idx="15" formatCode="#,##0">
                  <c:v>239992</c:v>
                </c:pt>
                <c:pt idx="16" formatCode="#,##0">
                  <c:v>400750</c:v>
                </c:pt>
                <c:pt idx="17">
                  <c:v>216863</c:v>
                </c:pt>
                <c:pt idx="18">
                  <c:v>252358</c:v>
                </c:pt>
                <c:pt idx="19" formatCode="#,##0">
                  <c:v>129156</c:v>
                </c:pt>
                <c:pt idx="20" formatCode="#,##0">
                  <c:v>311440</c:v>
                </c:pt>
                <c:pt idx="21">
                  <c:v>217092</c:v>
                </c:pt>
                <c:pt idx="22" formatCode="#,##0">
                  <c:v>461664</c:v>
                </c:pt>
                <c:pt idx="23" formatCode="#,##0">
                  <c:v>485480</c:v>
                </c:pt>
                <c:pt idx="24" formatCode="#,##0">
                  <c:v>427314</c:v>
                </c:pt>
                <c:pt idx="25" formatCode="#,##0">
                  <c:v>443802</c:v>
                </c:pt>
                <c:pt idx="26">
                  <c:v>205642</c:v>
                </c:pt>
                <c:pt idx="27" formatCode="#,##0">
                  <c:v>276632</c:v>
                </c:pt>
                <c:pt idx="28" formatCode="#,##0">
                  <c:v>425940</c:v>
                </c:pt>
                <c:pt idx="29" formatCode="#,##0">
                  <c:v>492579</c:v>
                </c:pt>
              </c:numCache>
            </c:numRef>
          </c:xVal>
          <c:yVal>
            <c:numRef>
              <c:f>'SST scratch high salinity'!$BT$2:$BT$31</c:f>
              <c:numCache>
                <c:formatCode>0.00</c:formatCode>
                <c:ptCount val="30"/>
                <c:pt idx="0">
                  <c:v>0</c:v>
                </c:pt>
                <c:pt idx="1">
                  <c:v>31.633876020505031</c:v>
                </c:pt>
                <c:pt idx="2">
                  <c:v>26.714615977395322</c:v>
                </c:pt>
                <c:pt idx="3">
                  <c:v>37.256356067068126</c:v>
                </c:pt>
                <c:pt idx="4">
                  <c:v>28.548985159595585</c:v>
                </c:pt>
                <c:pt idx="5">
                  <c:v>7.638034705868904</c:v>
                </c:pt>
                <c:pt idx="6">
                  <c:v>4.8752840587063657</c:v>
                </c:pt>
                <c:pt idx="7">
                  <c:v>4.2236225101821168</c:v>
                </c:pt>
                <c:pt idx="8">
                  <c:v>2.6184609629756128</c:v>
                </c:pt>
                <c:pt idx="9">
                  <c:v>19.886648703892966</c:v>
                </c:pt>
                <c:pt idx="10">
                  <c:v>8.1911449815379935</c:v>
                </c:pt>
                <c:pt idx="11">
                  <c:v>15.183956078047956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3.3684456148538287</c:v>
                </c:pt>
                <c:pt idx="16">
                  <c:v>0</c:v>
                </c:pt>
                <c:pt idx="17">
                  <c:v>8.069610768088608E-3</c:v>
                </c:pt>
                <c:pt idx="18">
                  <c:v>10.786660220797438</c:v>
                </c:pt>
                <c:pt idx="19">
                  <c:v>0</c:v>
                </c:pt>
                <c:pt idx="20">
                  <c:v>18.31107115335217</c:v>
                </c:pt>
                <c:pt idx="21">
                  <c:v>18.35074530613749</c:v>
                </c:pt>
                <c:pt idx="22">
                  <c:v>0</c:v>
                </c:pt>
                <c:pt idx="23">
                  <c:v>0</c:v>
                </c:pt>
                <c:pt idx="24">
                  <c:v>5.1109956612701666</c:v>
                </c:pt>
                <c:pt idx="25">
                  <c:v>0</c:v>
                </c:pt>
                <c:pt idx="26">
                  <c:v>8.331226111397477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4-4C35-8E9A-3756CA5DA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57016"/>
        <c:axId val="583657408"/>
      </c:scatterChart>
      <c:valAx>
        <c:axId val="583657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stocked/acre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3657408"/>
        <c:crosses val="autoZero"/>
        <c:crossBetween val="midCat"/>
      </c:valAx>
      <c:valAx>
        <c:axId val="58365740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3657016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SST multi stocked ponds hyper sal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9.7019310447095219E-2"/>
                  <c:y val="-0.14981363347952151"/>
                </c:manualLayout>
              </c:layout>
              <c:numFmt formatCode="#,##0.00000" sourceLinked="0"/>
            </c:trendlineLbl>
          </c:trendline>
          <c:xVal>
            <c:numRef>
              <c:f>'SST scratch high salinity'!$AB$32:$AB$47</c:f>
              <c:numCache>
                <c:formatCode>#,##0</c:formatCode>
                <c:ptCount val="16"/>
                <c:pt idx="0">
                  <c:v>443802</c:v>
                </c:pt>
                <c:pt idx="1">
                  <c:v>341897</c:v>
                </c:pt>
                <c:pt idx="2" formatCode="General">
                  <c:v>580744</c:v>
                </c:pt>
                <c:pt idx="3" formatCode="General">
                  <c:v>332508</c:v>
                </c:pt>
                <c:pt idx="4" formatCode="General">
                  <c:v>230832</c:v>
                </c:pt>
                <c:pt idx="5">
                  <c:v>578912</c:v>
                </c:pt>
                <c:pt idx="6">
                  <c:v>198772</c:v>
                </c:pt>
                <c:pt idx="7">
                  <c:v>1044240</c:v>
                </c:pt>
                <c:pt idx="8" formatCode="General">
                  <c:v>565772</c:v>
                </c:pt>
                <c:pt idx="9" formatCode="General">
                  <c:v>103508</c:v>
                </c:pt>
                <c:pt idx="10">
                  <c:v>665016</c:v>
                </c:pt>
                <c:pt idx="11">
                  <c:v>670970</c:v>
                </c:pt>
                <c:pt idx="12" formatCode="General">
                  <c:v>179536</c:v>
                </c:pt>
                <c:pt idx="13">
                  <c:v>707152</c:v>
                </c:pt>
                <c:pt idx="14" formatCode="General">
                  <c:v>251708</c:v>
                </c:pt>
                <c:pt idx="15" formatCode="General">
                  <c:v>231748</c:v>
                </c:pt>
              </c:numCache>
            </c:numRef>
          </c:xVal>
          <c:yVal>
            <c:numRef>
              <c:f>'SST scratch high salinity'!$BT$32:$BT$47</c:f>
              <c:numCache>
                <c:formatCode>0.00</c:formatCode>
                <c:ptCount val="16"/>
                <c:pt idx="0">
                  <c:v>3.2697013533062043</c:v>
                </c:pt>
                <c:pt idx="1">
                  <c:v>3.5126075981947782</c:v>
                </c:pt>
                <c:pt idx="2">
                  <c:v>3.0519471574394226</c:v>
                </c:pt>
                <c:pt idx="3">
                  <c:v>25.080599564521755</c:v>
                </c:pt>
                <c:pt idx="4">
                  <c:v>1.3854231648991475</c:v>
                </c:pt>
                <c:pt idx="5">
                  <c:v>33.802028633021948</c:v>
                </c:pt>
                <c:pt idx="6">
                  <c:v>5.7090535890366851</c:v>
                </c:pt>
                <c:pt idx="7">
                  <c:v>33.542672182640004</c:v>
                </c:pt>
                <c:pt idx="8">
                  <c:v>0</c:v>
                </c:pt>
                <c:pt idx="9">
                  <c:v>36.752714766008424</c:v>
                </c:pt>
                <c:pt idx="10">
                  <c:v>15.296022952831208</c:v>
                </c:pt>
                <c:pt idx="11">
                  <c:v>0</c:v>
                </c:pt>
                <c:pt idx="12">
                  <c:v>2.0976294447910169</c:v>
                </c:pt>
                <c:pt idx="13">
                  <c:v>2.8568115482951333</c:v>
                </c:pt>
                <c:pt idx="14">
                  <c:v>0.71670348181225862</c:v>
                </c:pt>
                <c:pt idx="15">
                  <c:v>34.639781141584827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19-4386-B1E6-0D8740E2E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58192"/>
        <c:axId val="583658584"/>
      </c:scatterChart>
      <c:valAx>
        <c:axId val="58365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No. stocked/acre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3658584"/>
        <c:crosses val="autoZero"/>
        <c:crossBetween val="midCat"/>
      </c:valAx>
      <c:valAx>
        <c:axId val="58365858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 total stockings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3658192"/>
        <c:crosses val="autoZero"/>
        <c:crossBetween val="midCat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RDM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'RDM scratch high salinity'!$CD$7</c:f>
              <c:strCache>
                <c:ptCount val="1"/>
                <c:pt idx="0">
                  <c:v>17-39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salinity'!$CD$8</c:f>
              <c:numCache>
                <c:formatCode>0.00</c:formatCode>
                <c:ptCount val="1"/>
                <c:pt idx="0">
                  <c:v>8.6378737541528228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1-4668-9AB1-66A93CED0867}"/>
            </c:ext>
          </c:extLst>
        </c:ser>
        <c:ser>
          <c:idx val="1"/>
          <c:order val="1"/>
          <c:tx>
            <c:strRef>
              <c:f>'RDM scratch high salinity'!$CE$7</c:f>
              <c:strCache>
                <c:ptCount val="1"/>
                <c:pt idx="0">
                  <c:v>40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salinity'!$CE$8</c:f>
              <c:numCache>
                <c:formatCode>0.00</c:formatCode>
                <c:ptCount val="1"/>
                <c:pt idx="0">
                  <c:v>14.893617021276595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1-4668-9AB1-66A93CED0867}"/>
            </c:ext>
          </c:extLst>
        </c:ser>
        <c:ser>
          <c:idx val="2"/>
          <c:order val="2"/>
          <c:tx>
            <c:strRef>
              <c:f>'RDM scratch high salinity'!$CF$7</c:f>
              <c:strCache>
                <c:ptCount val="1"/>
                <c:pt idx="0">
                  <c:v>41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salinity'!$CF$8</c:f>
              <c:numCache>
                <c:formatCode>0.00</c:formatCode>
                <c:ptCount val="1"/>
                <c:pt idx="0">
                  <c:v>11.111111111111111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1-4668-9AB1-66A93CED0867}"/>
            </c:ext>
          </c:extLst>
        </c:ser>
        <c:ser>
          <c:idx val="3"/>
          <c:order val="3"/>
          <c:tx>
            <c:strRef>
              <c:f>'RDM scratch high salinity'!$CG$7</c:f>
              <c:strCache>
                <c:ptCount val="1"/>
                <c:pt idx="0">
                  <c:v>42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salinity'!$CG$8</c:f>
              <c:numCache>
                <c:formatCode>0.00</c:formatCode>
                <c:ptCount val="1"/>
                <c:pt idx="0">
                  <c:v>19.047619047619047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51-4668-9AB1-66A93CED0867}"/>
            </c:ext>
          </c:extLst>
        </c:ser>
        <c:ser>
          <c:idx val="4"/>
          <c:order val="4"/>
          <c:tx>
            <c:strRef>
              <c:f>'RDM scratch high salinity'!$CH$7</c:f>
              <c:strCache>
                <c:ptCount val="1"/>
                <c:pt idx="0">
                  <c:v>43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salinity'!$CH$8</c:f>
              <c:numCache>
                <c:formatCode>0.00</c:formatCode>
                <c:ptCount val="1"/>
                <c:pt idx="0">
                  <c:v>21.428571428571427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51-4668-9AB1-66A93CED0867}"/>
            </c:ext>
          </c:extLst>
        </c:ser>
        <c:ser>
          <c:idx val="5"/>
          <c:order val="5"/>
          <c:tx>
            <c:strRef>
              <c:f>'RDM scratch high salinity'!$CI$7</c:f>
              <c:strCache>
                <c:ptCount val="1"/>
                <c:pt idx="0">
                  <c:v>44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salinity'!$CI$8</c:f>
              <c:numCache>
                <c:formatCode>0.00</c:formatCode>
                <c:ptCount val="1"/>
                <c:pt idx="0">
                  <c:v>29.411764705882355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51-4668-9AB1-66A93CED0867}"/>
            </c:ext>
          </c:extLst>
        </c:ser>
        <c:ser>
          <c:idx val="6"/>
          <c:order val="6"/>
          <c:tx>
            <c:strRef>
              <c:f>'RDM scratch high salinity'!$CJ$7</c:f>
              <c:strCache>
                <c:ptCount val="1"/>
                <c:pt idx="0">
                  <c:v>45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salinity'!$CJ$8</c:f>
              <c:numCache>
                <c:formatCode>0.00</c:formatCode>
                <c:ptCount val="1"/>
                <c:pt idx="0">
                  <c:v>19.35483870967742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51-4668-9AB1-66A93CED0867}"/>
            </c:ext>
          </c:extLst>
        </c:ser>
        <c:ser>
          <c:idx val="7"/>
          <c:order val="7"/>
          <c:tx>
            <c:strRef>
              <c:f>'RDM scratch high salinity'!$CK$7</c:f>
              <c:strCache>
                <c:ptCount val="1"/>
                <c:pt idx="0">
                  <c:v>46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salinity'!$CK$8</c:f>
              <c:numCache>
                <c:formatCode>0.00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51-4668-9AB1-66A93CED0867}"/>
            </c:ext>
          </c:extLst>
        </c:ser>
        <c:ser>
          <c:idx val="8"/>
          <c:order val="8"/>
          <c:tx>
            <c:strRef>
              <c:f>'RDM scratch high salinity'!$CL$7</c:f>
              <c:strCache>
                <c:ptCount val="1"/>
                <c:pt idx="0">
                  <c:v>47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salinity'!$CL$8</c:f>
              <c:numCache>
                <c:formatCode>0.00</c:formatCode>
                <c:ptCount val="1"/>
                <c:pt idx="0">
                  <c:v>44.444444444444443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51-4668-9AB1-66A93CED0867}"/>
            </c:ext>
          </c:extLst>
        </c:ser>
        <c:ser>
          <c:idx val="9"/>
          <c:order val="9"/>
          <c:tx>
            <c:strRef>
              <c:f>'RDM scratch high salinity'!$CM$7</c:f>
              <c:strCache>
                <c:ptCount val="1"/>
                <c:pt idx="0">
                  <c:v>48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salinity'!$CM$8</c:f>
              <c:numCache>
                <c:formatCode>0.00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51-4668-9AB1-66A93CED0867}"/>
            </c:ext>
          </c:extLst>
        </c:ser>
        <c:ser>
          <c:idx val="10"/>
          <c:order val="10"/>
          <c:tx>
            <c:strRef>
              <c:f>'RDM scratch high salinity'!$CN$7</c:f>
              <c:strCache>
                <c:ptCount val="1"/>
                <c:pt idx="0">
                  <c:v>49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salinity'!$CN$8</c:f>
              <c:numCache>
                <c:formatCode>0.00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51-4668-9AB1-66A93CED0867}"/>
            </c:ext>
          </c:extLst>
        </c:ser>
        <c:ser>
          <c:idx val="11"/>
          <c:order val="11"/>
          <c:tx>
            <c:strRef>
              <c:f>'RDM scratch high salinity'!$CO$7</c:f>
              <c:strCache>
                <c:ptCount val="1"/>
                <c:pt idx="0">
                  <c:v>50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salinity'!$CO$8</c:f>
              <c:numCache>
                <c:formatCode>0.00</c:formatCode>
                <c:ptCount val="1"/>
                <c:pt idx="0">
                  <c:v>55.555555555555557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51-4668-9AB1-66A93CED0867}"/>
            </c:ext>
          </c:extLst>
        </c:ser>
        <c:ser>
          <c:idx val="12"/>
          <c:order val="12"/>
          <c:tx>
            <c:strRef>
              <c:f>'RDM scratch high salinity'!$CP$7</c:f>
              <c:strCache>
                <c:ptCount val="1"/>
                <c:pt idx="0">
                  <c:v>51-62</c:v>
                </c:pt>
              </c:strCache>
            </c:strRef>
          </c:tx>
          <c:invertIfNegative val="0"/>
          <c:cat>
            <c:strRef>
              <c:f>'RDM scratch high salinity'!$CR$7</c:f>
              <c:strCache>
                <c:ptCount val="1"/>
                <c:pt idx="0">
                  <c:v>17-39           40          41          42          43          44          45           46            47         48          49           50          51-62</c:v>
                </c:pt>
              </c:strCache>
            </c:strRef>
          </c:cat>
          <c:val>
            <c:numRef>
              <c:f>'RDM scratch high salinity'!$CP$8</c:f>
              <c:numCache>
                <c:formatCode>0.00</c:formatCode>
                <c:ptCount val="1"/>
                <c:pt idx="0">
                  <c:v>93.877551020408163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D51-4668-9AB1-66A93CED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3659760"/>
        <c:axId val="583660152"/>
      </c:barChart>
      <c:catAx>
        <c:axId val="58365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(ppt) at stocking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83660152"/>
        <c:crosses val="autoZero"/>
        <c:auto val="0"/>
        <c:lblAlgn val="ctr"/>
        <c:lblOffset val="100"/>
        <c:noMultiLvlLbl val="0"/>
      </c:catAx>
      <c:valAx>
        <c:axId val="58366015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of ponds that                were drain-outs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583659760"/>
        <c:crosses val="autoZero"/>
        <c:crossBetween val="between"/>
      </c:valAx>
    </c:plotArea>
    <c:plotVisOnly val="1"/>
    <c:dispBlanksAs val="gap"/>
    <c:showDLblsOverMax val="0"/>
  </c:chart>
  <c:spPr>
    <a:solidFill>
      <a:srgbClr val="FFFF00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RDM single stocked ponds hyper-saline conditions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9056255468066488"/>
                  <c:y val="-0.55743219597550298"/>
                </c:manualLayout>
              </c:layout>
              <c:numFmt formatCode="General" sourceLinked="0"/>
            </c:trendlineLbl>
          </c:trendline>
          <c:xVal>
            <c:numRef>
              <c:f>'RDM scratch high salinity'!$X$303:$X$487</c:f>
              <c:numCache>
                <c:formatCode>#,##0</c:formatCode>
                <c:ptCount val="185"/>
                <c:pt idx="0">
                  <c:v>884856</c:v>
                </c:pt>
                <c:pt idx="1">
                  <c:v>412200</c:v>
                </c:pt>
                <c:pt idx="2">
                  <c:v>427772</c:v>
                </c:pt>
                <c:pt idx="3">
                  <c:v>545936</c:v>
                </c:pt>
                <c:pt idx="4">
                  <c:v>457084</c:v>
                </c:pt>
                <c:pt idx="5">
                  <c:v>457084</c:v>
                </c:pt>
                <c:pt idx="6">
                  <c:v>403040</c:v>
                </c:pt>
                <c:pt idx="7">
                  <c:v>429146</c:v>
                </c:pt>
                <c:pt idx="8">
                  <c:v>408078</c:v>
                </c:pt>
                <c:pt idx="9">
                  <c:v>446092</c:v>
                </c:pt>
                <c:pt idx="10">
                  <c:v>316936</c:v>
                </c:pt>
                <c:pt idx="11">
                  <c:v>398002</c:v>
                </c:pt>
                <c:pt idx="12">
                  <c:v>392506</c:v>
                </c:pt>
                <c:pt idx="13">
                  <c:v>772188</c:v>
                </c:pt>
                <c:pt idx="14">
                  <c:v>392964</c:v>
                </c:pt>
                <c:pt idx="15">
                  <c:v>404414</c:v>
                </c:pt>
                <c:pt idx="16">
                  <c:v>404414</c:v>
                </c:pt>
                <c:pt idx="17">
                  <c:v>373270</c:v>
                </c:pt>
                <c:pt idx="18">
                  <c:v>963632</c:v>
                </c:pt>
                <c:pt idx="19">
                  <c:v>445863</c:v>
                </c:pt>
                <c:pt idx="20">
                  <c:v>814782</c:v>
                </c:pt>
                <c:pt idx="21">
                  <c:v>438764</c:v>
                </c:pt>
                <c:pt idx="22">
                  <c:v>501052</c:v>
                </c:pt>
                <c:pt idx="23">
                  <c:v>403856</c:v>
                </c:pt>
                <c:pt idx="24">
                  <c:v>402124</c:v>
                </c:pt>
                <c:pt idx="25">
                  <c:v>415864</c:v>
                </c:pt>
                <c:pt idx="26">
                  <c:v>436474</c:v>
                </c:pt>
                <c:pt idx="27">
                  <c:v>486854</c:v>
                </c:pt>
                <c:pt idx="28">
                  <c:v>401208</c:v>
                </c:pt>
                <c:pt idx="29">
                  <c:v>417696</c:v>
                </c:pt>
                <c:pt idx="30">
                  <c:v>344416</c:v>
                </c:pt>
                <c:pt idx="31">
                  <c:v>398002</c:v>
                </c:pt>
                <c:pt idx="32">
                  <c:v>801500</c:v>
                </c:pt>
                <c:pt idx="33">
                  <c:v>752036</c:v>
                </c:pt>
                <c:pt idx="34">
                  <c:v>425024</c:v>
                </c:pt>
                <c:pt idx="35">
                  <c:v>413574</c:v>
                </c:pt>
                <c:pt idx="36">
                  <c:v>478839</c:v>
                </c:pt>
                <c:pt idx="37">
                  <c:v>452504</c:v>
                </c:pt>
                <c:pt idx="38">
                  <c:v>405330</c:v>
                </c:pt>
                <c:pt idx="39">
                  <c:v>407162</c:v>
                </c:pt>
                <c:pt idx="40">
                  <c:v>518914</c:v>
                </c:pt>
                <c:pt idx="41">
                  <c:v>424566</c:v>
                </c:pt>
                <c:pt idx="42">
                  <c:v>370293</c:v>
                </c:pt>
                <c:pt idx="43">
                  <c:v>899741</c:v>
                </c:pt>
                <c:pt idx="44">
                  <c:v>414948</c:v>
                </c:pt>
                <c:pt idx="45">
                  <c:v>595400</c:v>
                </c:pt>
                <c:pt idx="46">
                  <c:v>434184</c:v>
                </c:pt>
                <c:pt idx="47">
                  <c:v>282128</c:v>
                </c:pt>
                <c:pt idx="48">
                  <c:v>423192</c:v>
                </c:pt>
                <c:pt idx="49">
                  <c:v>460748</c:v>
                </c:pt>
                <c:pt idx="50">
                  <c:v>401666</c:v>
                </c:pt>
                <c:pt idx="51">
                  <c:v>410139</c:v>
                </c:pt>
                <c:pt idx="52">
                  <c:v>819591</c:v>
                </c:pt>
                <c:pt idx="53">
                  <c:v>671438</c:v>
                </c:pt>
                <c:pt idx="54">
                  <c:v>827148</c:v>
                </c:pt>
                <c:pt idx="55">
                  <c:v>807683</c:v>
                </c:pt>
                <c:pt idx="56">
                  <c:v>447466</c:v>
                </c:pt>
                <c:pt idx="57">
                  <c:v>375560</c:v>
                </c:pt>
                <c:pt idx="58">
                  <c:v>440596</c:v>
                </c:pt>
                <c:pt idx="59">
                  <c:v>440138</c:v>
                </c:pt>
                <c:pt idx="60">
                  <c:v>932717</c:v>
                </c:pt>
                <c:pt idx="61">
                  <c:v>521204</c:v>
                </c:pt>
                <c:pt idx="62">
                  <c:v>808828</c:v>
                </c:pt>
                <c:pt idx="63">
                  <c:v>821652</c:v>
                </c:pt>
                <c:pt idx="64">
                  <c:v>855086</c:v>
                </c:pt>
                <c:pt idx="65">
                  <c:v>470824</c:v>
                </c:pt>
                <c:pt idx="66">
                  <c:v>815698</c:v>
                </c:pt>
                <c:pt idx="67">
                  <c:v>438535</c:v>
                </c:pt>
                <c:pt idx="68">
                  <c:v>429832.5</c:v>
                </c:pt>
                <c:pt idx="69">
                  <c:v>796001</c:v>
                </c:pt>
                <c:pt idx="70">
                  <c:v>644864</c:v>
                </c:pt>
                <c:pt idx="71">
                  <c:v>411742</c:v>
                </c:pt>
                <c:pt idx="72">
                  <c:v>387926</c:v>
                </c:pt>
                <c:pt idx="73">
                  <c:v>419299</c:v>
                </c:pt>
                <c:pt idx="74">
                  <c:v>442657</c:v>
                </c:pt>
                <c:pt idx="75">
                  <c:v>435480</c:v>
                </c:pt>
                <c:pt idx="76">
                  <c:v>495556</c:v>
                </c:pt>
                <c:pt idx="77">
                  <c:v>383117</c:v>
                </c:pt>
                <c:pt idx="78">
                  <c:v>396628</c:v>
                </c:pt>
                <c:pt idx="79">
                  <c:v>1024088</c:v>
                </c:pt>
                <c:pt idx="80">
                  <c:v>397315</c:v>
                </c:pt>
                <c:pt idx="81">
                  <c:v>1010348</c:v>
                </c:pt>
                <c:pt idx="82">
                  <c:v>944396</c:v>
                </c:pt>
                <c:pt idx="83">
                  <c:v>437848</c:v>
                </c:pt>
                <c:pt idx="84">
                  <c:v>405330</c:v>
                </c:pt>
                <c:pt idx="85">
                  <c:v>408536</c:v>
                </c:pt>
                <c:pt idx="86">
                  <c:v>414948</c:v>
                </c:pt>
                <c:pt idx="87">
                  <c:v>470824</c:v>
                </c:pt>
                <c:pt idx="88">
                  <c:v>778600</c:v>
                </c:pt>
                <c:pt idx="89">
                  <c:v>413803</c:v>
                </c:pt>
                <c:pt idx="90">
                  <c:v>494411</c:v>
                </c:pt>
                <c:pt idx="91">
                  <c:v>425253</c:v>
                </c:pt>
                <c:pt idx="92">
                  <c:v>384491</c:v>
                </c:pt>
                <c:pt idx="93">
                  <c:v>517540</c:v>
                </c:pt>
                <c:pt idx="94">
                  <c:v>534944</c:v>
                </c:pt>
                <c:pt idx="95">
                  <c:v>451588</c:v>
                </c:pt>
                <c:pt idx="96">
                  <c:v>404872</c:v>
                </c:pt>
                <c:pt idx="97">
                  <c:v>414719</c:v>
                </c:pt>
                <c:pt idx="98">
                  <c:v>415864</c:v>
                </c:pt>
                <c:pt idx="99">
                  <c:v>856002</c:v>
                </c:pt>
                <c:pt idx="100">
                  <c:v>854399</c:v>
                </c:pt>
                <c:pt idx="101">
                  <c:v>914168</c:v>
                </c:pt>
                <c:pt idx="102">
                  <c:v>342584</c:v>
                </c:pt>
                <c:pt idx="103">
                  <c:v>760280</c:v>
                </c:pt>
                <c:pt idx="104">
                  <c:v>387468</c:v>
                </c:pt>
                <c:pt idx="105">
                  <c:v>435787</c:v>
                </c:pt>
                <c:pt idx="106">
                  <c:v>766692</c:v>
                </c:pt>
                <c:pt idx="107">
                  <c:v>410826</c:v>
                </c:pt>
                <c:pt idx="108">
                  <c:v>339376</c:v>
                </c:pt>
                <c:pt idx="109">
                  <c:v>774055</c:v>
                </c:pt>
                <c:pt idx="110">
                  <c:v>421818</c:v>
                </c:pt>
                <c:pt idx="111">
                  <c:v>432352</c:v>
                </c:pt>
                <c:pt idx="112">
                  <c:v>419986</c:v>
                </c:pt>
                <c:pt idx="113">
                  <c:v>588072</c:v>
                </c:pt>
                <c:pt idx="114">
                  <c:v>513876</c:v>
                </c:pt>
                <c:pt idx="115">
                  <c:v>467160</c:v>
                </c:pt>
                <c:pt idx="116">
                  <c:v>314188</c:v>
                </c:pt>
                <c:pt idx="117">
                  <c:v>444260</c:v>
                </c:pt>
                <c:pt idx="118">
                  <c:v>850506</c:v>
                </c:pt>
                <c:pt idx="119">
                  <c:v>861498</c:v>
                </c:pt>
                <c:pt idx="120">
                  <c:v>533112</c:v>
                </c:pt>
                <c:pt idx="121">
                  <c:v>471740</c:v>
                </c:pt>
                <c:pt idx="122">
                  <c:v>394796</c:v>
                </c:pt>
                <c:pt idx="123">
                  <c:v>440138</c:v>
                </c:pt>
                <c:pt idx="124">
                  <c:v>453000</c:v>
                </c:pt>
                <c:pt idx="125">
                  <c:v>372354</c:v>
                </c:pt>
                <c:pt idx="126">
                  <c:v>425253</c:v>
                </c:pt>
                <c:pt idx="127">
                  <c:v>111752</c:v>
                </c:pt>
                <c:pt idx="128">
                  <c:v>408994</c:v>
                </c:pt>
                <c:pt idx="129">
                  <c:v>419299</c:v>
                </c:pt>
                <c:pt idx="130">
                  <c:v>477236</c:v>
                </c:pt>
                <c:pt idx="131">
                  <c:v>387468</c:v>
                </c:pt>
                <c:pt idx="132">
                  <c:v>386094</c:v>
                </c:pt>
                <c:pt idx="133">
                  <c:v>387468</c:v>
                </c:pt>
                <c:pt idx="134">
                  <c:v>377392</c:v>
                </c:pt>
                <c:pt idx="135">
                  <c:v>396399</c:v>
                </c:pt>
                <c:pt idx="136">
                  <c:v>731884</c:v>
                </c:pt>
                <c:pt idx="137">
                  <c:v>391590</c:v>
                </c:pt>
                <c:pt idx="138">
                  <c:v>404185</c:v>
                </c:pt>
                <c:pt idx="139">
                  <c:v>618529</c:v>
                </c:pt>
                <c:pt idx="140">
                  <c:v>477520</c:v>
                </c:pt>
                <c:pt idx="141">
                  <c:v>541356</c:v>
                </c:pt>
                <c:pt idx="142">
                  <c:v>1037828</c:v>
                </c:pt>
                <c:pt idx="143">
                  <c:v>495556</c:v>
                </c:pt>
                <c:pt idx="144">
                  <c:v>407620</c:v>
                </c:pt>
                <c:pt idx="145">
                  <c:v>1047904</c:v>
                </c:pt>
                <c:pt idx="146">
                  <c:v>1040576</c:v>
                </c:pt>
                <c:pt idx="147">
                  <c:v>665245</c:v>
                </c:pt>
                <c:pt idx="148">
                  <c:v>490976</c:v>
                </c:pt>
                <c:pt idx="149">
                  <c:v>381972</c:v>
                </c:pt>
                <c:pt idx="150">
                  <c:v>405788</c:v>
                </c:pt>
                <c:pt idx="151">
                  <c:v>436474</c:v>
                </c:pt>
                <c:pt idx="152">
                  <c:v>434184</c:v>
                </c:pt>
                <c:pt idx="153">
                  <c:v>427543</c:v>
                </c:pt>
                <c:pt idx="154">
                  <c:v>429146</c:v>
                </c:pt>
                <c:pt idx="155">
                  <c:v>282128</c:v>
                </c:pt>
                <c:pt idx="156">
                  <c:v>736464</c:v>
                </c:pt>
                <c:pt idx="157">
                  <c:v>1149580</c:v>
                </c:pt>
                <c:pt idx="158">
                  <c:v>794172</c:v>
                </c:pt>
                <c:pt idx="159">
                  <c:v>734632</c:v>
                </c:pt>
                <c:pt idx="160">
                  <c:v>389300</c:v>
                </c:pt>
                <c:pt idx="161">
                  <c:v>820965</c:v>
                </c:pt>
                <c:pt idx="162">
                  <c:v>899054</c:v>
                </c:pt>
                <c:pt idx="163">
                  <c:v>418154</c:v>
                </c:pt>
                <c:pt idx="164">
                  <c:v>859208</c:v>
                </c:pt>
                <c:pt idx="165">
                  <c:v>455252</c:v>
                </c:pt>
                <c:pt idx="166">
                  <c:v>444260</c:v>
                </c:pt>
                <c:pt idx="167">
                  <c:v>784096</c:v>
                </c:pt>
                <c:pt idx="168">
                  <c:v>420444</c:v>
                </c:pt>
                <c:pt idx="169">
                  <c:v>473801</c:v>
                </c:pt>
                <c:pt idx="170">
                  <c:v>434184</c:v>
                </c:pt>
                <c:pt idx="171">
                  <c:v>431665</c:v>
                </c:pt>
                <c:pt idx="172">
                  <c:v>413574</c:v>
                </c:pt>
                <c:pt idx="173">
                  <c:v>417238</c:v>
                </c:pt>
                <c:pt idx="174">
                  <c:v>744250</c:v>
                </c:pt>
                <c:pt idx="175">
                  <c:v>884856</c:v>
                </c:pt>
                <c:pt idx="176">
                  <c:v>699366</c:v>
                </c:pt>
                <c:pt idx="177">
                  <c:v>412658</c:v>
                </c:pt>
                <c:pt idx="178">
                  <c:v>886230</c:v>
                </c:pt>
                <c:pt idx="179">
                  <c:v>847758</c:v>
                </c:pt>
                <c:pt idx="180">
                  <c:v>481816</c:v>
                </c:pt>
                <c:pt idx="181">
                  <c:v>852338</c:v>
                </c:pt>
                <c:pt idx="182">
                  <c:v>410368</c:v>
                </c:pt>
                <c:pt idx="183">
                  <c:v>796233</c:v>
                </c:pt>
                <c:pt idx="184">
                  <c:v>500823</c:v>
                </c:pt>
              </c:numCache>
            </c:numRef>
          </c:xVal>
          <c:yVal>
            <c:numRef>
              <c:f>'RDM scratch high salinity'!$BP$303:$BP$487</c:f>
              <c:numCache>
                <c:formatCode>0.00</c:formatCode>
                <c:ptCount val="185"/>
                <c:pt idx="0">
                  <c:v>0.75775041362662399</c:v>
                </c:pt>
                <c:pt idx="1">
                  <c:v>95.895439107229492</c:v>
                </c:pt>
                <c:pt idx="2">
                  <c:v>36.895355469736216</c:v>
                </c:pt>
                <c:pt idx="3">
                  <c:v>2.6581870402391488</c:v>
                </c:pt>
                <c:pt idx="4">
                  <c:v>4.7733020626405649</c:v>
                </c:pt>
                <c:pt idx="5">
                  <c:v>3.1718458751564267</c:v>
                </c:pt>
                <c:pt idx="6">
                  <c:v>3.7137753076617708</c:v>
                </c:pt>
                <c:pt idx="7">
                  <c:v>7.6913218345271774</c:v>
                </c:pt>
                <c:pt idx="8">
                  <c:v>4.1320531859105367</c:v>
                </c:pt>
                <c:pt idx="9">
                  <c:v>18.58630058373609</c:v>
                </c:pt>
                <c:pt idx="10">
                  <c:v>0</c:v>
                </c:pt>
                <c:pt idx="11">
                  <c:v>12.412500439696284</c:v>
                </c:pt>
                <c:pt idx="12">
                  <c:v>20.332682812492038</c:v>
                </c:pt>
                <c:pt idx="13">
                  <c:v>0</c:v>
                </c:pt>
                <c:pt idx="14">
                  <c:v>62.105180118280558</c:v>
                </c:pt>
                <c:pt idx="15">
                  <c:v>8.2796342362034938</c:v>
                </c:pt>
                <c:pt idx="16">
                  <c:v>47.207317254100992</c:v>
                </c:pt>
                <c:pt idx="17">
                  <c:v>21.860583491842366</c:v>
                </c:pt>
                <c:pt idx="18">
                  <c:v>33.532302787786215</c:v>
                </c:pt>
                <c:pt idx="19">
                  <c:v>5.0992120898123421</c:v>
                </c:pt>
                <c:pt idx="20">
                  <c:v>0</c:v>
                </c:pt>
                <c:pt idx="21">
                  <c:v>0</c:v>
                </c:pt>
                <c:pt idx="22">
                  <c:v>38.403598828065746</c:v>
                </c:pt>
                <c:pt idx="23">
                  <c:v>9.0611505090923501</c:v>
                </c:pt>
                <c:pt idx="24">
                  <c:v>22.936706090658603</c:v>
                </c:pt>
                <c:pt idx="25">
                  <c:v>43.952349806667563</c:v>
                </c:pt>
                <c:pt idx="26">
                  <c:v>38.211210747948329</c:v>
                </c:pt>
                <c:pt idx="27">
                  <c:v>27.653670299514843</c:v>
                </c:pt>
                <c:pt idx="28">
                  <c:v>71.80564694622241</c:v>
                </c:pt>
                <c:pt idx="29">
                  <c:v>10.166245307592124</c:v>
                </c:pt>
                <c:pt idx="30">
                  <c:v>14.49003530614141</c:v>
                </c:pt>
                <c:pt idx="31">
                  <c:v>46.610695423641083</c:v>
                </c:pt>
                <c:pt idx="32">
                  <c:v>2.6756082345601997</c:v>
                </c:pt>
                <c:pt idx="33">
                  <c:v>6.0079570658851438</c:v>
                </c:pt>
                <c:pt idx="34">
                  <c:v>0</c:v>
                </c:pt>
                <c:pt idx="35">
                  <c:v>51.218645272671878</c:v>
                </c:pt>
                <c:pt idx="36">
                  <c:v>21.111584478290197</c:v>
                </c:pt>
                <c:pt idx="37">
                  <c:v>11.656913530046143</c:v>
                </c:pt>
                <c:pt idx="38">
                  <c:v>0</c:v>
                </c:pt>
                <c:pt idx="39">
                  <c:v>35.092911421006875</c:v>
                </c:pt>
                <c:pt idx="40">
                  <c:v>9.7025711389555873</c:v>
                </c:pt>
                <c:pt idx="41">
                  <c:v>3.2433119938949422</c:v>
                </c:pt>
                <c:pt idx="42">
                  <c:v>36.268576505632026</c:v>
                </c:pt>
                <c:pt idx="43">
                  <c:v>6.6787553307007235</c:v>
                </c:pt>
                <c:pt idx="44">
                  <c:v>11.29394526543085</c:v>
                </c:pt>
                <c:pt idx="45">
                  <c:v>3.37655357742694</c:v>
                </c:pt>
                <c:pt idx="46">
                  <c:v>11.292908075838815</c:v>
                </c:pt>
                <c:pt idx="47">
                  <c:v>0</c:v>
                </c:pt>
                <c:pt idx="48">
                  <c:v>42.103820488099963</c:v>
                </c:pt>
                <c:pt idx="49">
                  <c:v>33.20643822653598</c:v>
                </c:pt>
                <c:pt idx="50">
                  <c:v>7.4908008146071614</c:v>
                </c:pt>
                <c:pt idx="51">
                  <c:v>0</c:v>
                </c:pt>
                <c:pt idx="52">
                  <c:v>2.1165434954751818</c:v>
                </c:pt>
                <c:pt idx="53">
                  <c:v>8.8521948415192462</c:v>
                </c:pt>
                <c:pt idx="54">
                  <c:v>7.9939744761517879</c:v>
                </c:pt>
                <c:pt idx="55">
                  <c:v>22.772362424366985</c:v>
                </c:pt>
                <c:pt idx="56">
                  <c:v>10.465934841976821</c:v>
                </c:pt>
                <c:pt idx="57">
                  <c:v>44.322345297688784</c:v>
                </c:pt>
                <c:pt idx="58">
                  <c:v>5.963059128997994</c:v>
                </c:pt>
                <c:pt idx="59">
                  <c:v>2.0440180125324328</c:v>
                </c:pt>
                <c:pt idx="60">
                  <c:v>0.43298235156001236</c:v>
                </c:pt>
                <c:pt idx="61">
                  <c:v>0</c:v>
                </c:pt>
                <c:pt idx="62">
                  <c:v>43.513824941767595</c:v>
                </c:pt>
                <c:pt idx="63">
                  <c:v>49.859307833486682</c:v>
                </c:pt>
                <c:pt idx="64">
                  <c:v>0</c:v>
                </c:pt>
                <c:pt idx="65">
                  <c:v>0</c:v>
                </c:pt>
                <c:pt idx="66">
                  <c:v>6.9772146063861866</c:v>
                </c:pt>
                <c:pt idx="67">
                  <c:v>18.831450169313737</c:v>
                </c:pt>
                <c:pt idx="68">
                  <c:v>33.098241756963468</c:v>
                </c:pt>
                <c:pt idx="69">
                  <c:v>19.909522726730241</c:v>
                </c:pt>
                <c:pt idx="70">
                  <c:v>0</c:v>
                </c:pt>
                <c:pt idx="71">
                  <c:v>27.272903905843947</c:v>
                </c:pt>
                <c:pt idx="72">
                  <c:v>14.9525940514428</c:v>
                </c:pt>
                <c:pt idx="73">
                  <c:v>29.630645434403611</c:v>
                </c:pt>
                <c:pt idx="74">
                  <c:v>42.635494299197802</c:v>
                </c:pt>
                <c:pt idx="75">
                  <c:v>3.2308027923211169</c:v>
                </c:pt>
                <c:pt idx="76">
                  <c:v>9.6546101752375115</c:v>
                </c:pt>
                <c:pt idx="77">
                  <c:v>9.3705056157779474</c:v>
                </c:pt>
                <c:pt idx="78">
                  <c:v>92.789969442399425</c:v>
                </c:pt>
                <c:pt idx="79">
                  <c:v>6.544945356258447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30.155213681460229</c:v>
                </c:pt>
                <c:pt idx="84">
                  <c:v>66.722670416697511</c:v>
                </c:pt>
                <c:pt idx="85">
                  <c:v>28.839074157479388</c:v>
                </c:pt>
                <c:pt idx="86">
                  <c:v>20.214701601164485</c:v>
                </c:pt>
                <c:pt idx="87">
                  <c:v>20.268932764684894</c:v>
                </c:pt>
                <c:pt idx="88">
                  <c:v>4.9943488312355511</c:v>
                </c:pt>
                <c:pt idx="89">
                  <c:v>37.491149170015689</c:v>
                </c:pt>
                <c:pt idx="90">
                  <c:v>3.9778645701653077</c:v>
                </c:pt>
                <c:pt idx="91">
                  <c:v>0.86454416547325952</c:v>
                </c:pt>
                <c:pt idx="92">
                  <c:v>13.365202306425896</c:v>
                </c:pt>
                <c:pt idx="93">
                  <c:v>0</c:v>
                </c:pt>
                <c:pt idx="94">
                  <c:v>78.758150385834782</c:v>
                </c:pt>
                <c:pt idx="95">
                  <c:v>5.6998857365563298</c:v>
                </c:pt>
                <c:pt idx="96">
                  <c:v>11.272204548598076</c:v>
                </c:pt>
                <c:pt idx="97">
                  <c:v>32.244604177768558</c:v>
                </c:pt>
                <c:pt idx="98">
                  <c:v>22.409970567300849</c:v>
                </c:pt>
                <c:pt idx="99">
                  <c:v>0</c:v>
                </c:pt>
                <c:pt idx="100">
                  <c:v>28.653650109609213</c:v>
                </c:pt>
                <c:pt idx="101">
                  <c:v>0</c:v>
                </c:pt>
                <c:pt idx="102">
                  <c:v>8.0354015365574565</c:v>
                </c:pt>
                <c:pt idx="103">
                  <c:v>0</c:v>
                </c:pt>
                <c:pt idx="104">
                  <c:v>28.858383143898337</c:v>
                </c:pt>
                <c:pt idx="105">
                  <c:v>11.565627244502474</c:v>
                </c:pt>
                <c:pt idx="106">
                  <c:v>0.78180025355683891</c:v>
                </c:pt>
                <c:pt idx="107">
                  <c:v>8.112193483372522</c:v>
                </c:pt>
                <c:pt idx="108">
                  <c:v>0</c:v>
                </c:pt>
                <c:pt idx="109">
                  <c:v>0.53859221889917386</c:v>
                </c:pt>
                <c:pt idx="110">
                  <c:v>72.498091594005004</c:v>
                </c:pt>
                <c:pt idx="111">
                  <c:v>0</c:v>
                </c:pt>
                <c:pt idx="112">
                  <c:v>2.3810317486773369E-2</c:v>
                </c:pt>
                <c:pt idx="113">
                  <c:v>0</c:v>
                </c:pt>
                <c:pt idx="114">
                  <c:v>33.734986650475989</c:v>
                </c:pt>
                <c:pt idx="115">
                  <c:v>5.4970459799640379</c:v>
                </c:pt>
                <c:pt idx="116">
                  <c:v>0</c:v>
                </c:pt>
                <c:pt idx="117">
                  <c:v>15.717147616260748</c:v>
                </c:pt>
                <c:pt idx="118">
                  <c:v>1.9957531163801314</c:v>
                </c:pt>
                <c:pt idx="119">
                  <c:v>6.6279898502376089E-2</c:v>
                </c:pt>
                <c:pt idx="120">
                  <c:v>15.471045483875809</c:v>
                </c:pt>
                <c:pt idx="121">
                  <c:v>0</c:v>
                </c:pt>
                <c:pt idx="122">
                  <c:v>0</c:v>
                </c:pt>
                <c:pt idx="123">
                  <c:v>18.818870445178558</c:v>
                </c:pt>
                <c:pt idx="124">
                  <c:v>7.1406181015452539</c:v>
                </c:pt>
                <c:pt idx="125">
                  <c:v>11.434011720029865</c:v>
                </c:pt>
                <c:pt idx="126">
                  <c:v>0.66348738280505959</c:v>
                </c:pt>
                <c:pt idx="127">
                  <c:v>39.417639057913952</c:v>
                </c:pt>
                <c:pt idx="128">
                  <c:v>11.92389130402891</c:v>
                </c:pt>
                <c:pt idx="129">
                  <c:v>1.0376843255051884</c:v>
                </c:pt>
                <c:pt idx="130">
                  <c:v>108.53581875633857</c:v>
                </c:pt>
                <c:pt idx="131">
                  <c:v>12.14577719966552</c:v>
                </c:pt>
                <c:pt idx="132">
                  <c:v>52.321714401156193</c:v>
                </c:pt>
                <c:pt idx="133">
                  <c:v>27.718934208760466</c:v>
                </c:pt>
                <c:pt idx="134">
                  <c:v>0.57142175774791193</c:v>
                </c:pt>
                <c:pt idx="135">
                  <c:v>4.0662312467993109</c:v>
                </c:pt>
                <c:pt idx="136">
                  <c:v>2.6278754556733031</c:v>
                </c:pt>
                <c:pt idx="137">
                  <c:v>28.08779590898644</c:v>
                </c:pt>
                <c:pt idx="138">
                  <c:v>14.428417680022761</c:v>
                </c:pt>
                <c:pt idx="139">
                  <c:v>0</c:v>
                </c:pt>
                <c:pt idx="140">
                  <c:v>11.979393533255152</c:v>
                </c:pt>
                <c:pt idx="141">
                  <c:v>51.409423743340795</c:v>
                </c:pt>
                <c:pt idx="142">
                  <c:v>0</c:v>
                </c:pt>
                <c:pt idx="143">
                  <c:v>28.079974816166086</c:v>
                </c:pt>
                <c:pt idx="144">
                  <c:v>0</c:v>
                </c:pt>
                <c:pt idx="145">
                  <c:v>1.001045897334107</c:v>
                </c:pt>
                <c:pt idx="146">
                  <c:v>0</c:v>
                </c:pt>
                <c:pt idx="147">
                  <c:v>2.0772797991717336</c:v>
                </c:pt>
                <c:pt idx="148">
                  <c:v>50.153979013230789</c:v>
                </c:pt>
                <c:pt idx="149">
                  <c:v>115.64198422921052</c:v>
                </c:pt>
                <c:pt idx="150">
                  <c:v>16.641571460959913</c:v>
                </c:pt>
                <c:pt idx="151">
                  <c:v>0</c:v>
                </c:pt>
                <c:pt idx="152">
                  <c:v>22.415381497245406</c:v>
                </c:pt>
                <c:pt idx="153">
                  <c:v>9.7335238794694323</c:v>
                </c:pt>
                <c:pt idx="154">
                  <c:v>0.46476024476518479</c:v>
                </c:pt>
                <c:pt idx="155">
                  <c:v>0</c:v>
                </c:pt>
                <c:pt idx="156">
                  <c:v>17.94371483195377</c:v>
                </c:pt>
                <c:pt idx="157">
                  <c:v>17.397136345447901</c:v>
                </c:pt>
                <c:pt idx="158">
                  <c:v>10.350402683549659</c:v>
                </c:pt>
                <c:pt idx="159">
                  <c:v>7.3707652266713133</c:v>
                </c:pt>
                <c:pt idx="160">
                  <c:v>0</c:v>
                </c:pt>
                <c:pt idx="161">
                  <c:v>0</c:v>
                </c:pt>
                <c:pt idx="162">
                  <c:v>0.2295746417901483</c:v>
                </c:pt>
                <c:pt idx="163">
                  <c:v>27.083084222559151</c:v>
                </c:pt>
                <c:pt idx="164">
                  <c:v>0</c:v>
                </c:pt>
                <c:pt idx="165">
                  <c:v>0</c:v>
                </c:pt>
                <c:pt idx="166">
                  <c:v>21.897987664880926</c:v>
                </c:pt>
                <c:pt idx="167">
                  <c:v>8.6772538056564503</c:v>
                </c:pt>
                <c:pt idx="168">
                  <c:v>6.540466744679434</c:v>
                </c:pt>
                <c:pt idx="169">
                  <c:v>0</c:v>
                </c:pt>
                <c:pt idx="170">
                  <c:v>9.6664087115140127</c:v>
                </c:pt>
                <c:pt idx="171">
                  <c:v>7.0307993467156242</c:v>
                </c:pt>
                <c:pt idx="172">
                  <c:v>57.541093008748135</c:v>
                </c:pt>
                <c:pt idx="173">
                  <c:v>38.198342432856066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17.426052566532093</c:v>
                </c:pt>
                <c:pt idx="178">
                  <c:v>4.7700935423084303</c:v>
                </c:pt>
                <c:pt idx="179">
                  <c:v>4.4203652457422988</c:v>
                </c:pt>
                <c:pt idx="180">
                  <c:v>0</c:v>
                </c:pt>
                <c:pt idx="181">
                  <c:v>0</c:v>
                </c:pt>
                <c:pt idx="182">
                  <c:v>43.108380770430443</c:v>
                </c:pt>
                <c:pt idx="183">
                  <c:v>0.4549547682650682</c:v>
                </c:pt>
                <c:pt idx="1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6-4F70-8C5A-332750C16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60936"/>
        <c:axId val="583661328"/>
      </c:scatterChart>
      <c:valAx>
        <c:axId val="583660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stocked/acre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3661328"/>
        <c:crosses val="autoZero"/>
        <c:crossBetween val="midCat"/>
      </c:valAx>
      <c:valAx>
        <c:axId val="58366132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3660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RDM single stocked ponds hyper-saline conditions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6.5158324599035783E-2"/>
                  <c:y val="-0.59455525651120067"/>
                </c:manualLayout>
              </c:layout>
              <c:numFmt formatCode="General" sourceLinked="0"/>
            </c:trendlineLbl>
          </c:trendline>
          <c:xVal>
            <c:numRef>
              <c:f>'RDM scratch high salinity'!$X$256:$X$384</c:f>
              <c:numCache>
                <c:formatCode>#,##0</c:formatCode>
                <c:ptCount val="129"/>
                <c:pt idx="0">
                  <c:v>264266</c:v>
                </c:pt>
                <c:pt idx="1">
                  <c:v>435329</c:v>
                </c:pt>
                <c:pt idx="2">
                  <c:v>456397</c:v>
                </c:pt>
                <c:pt idx="3">
                  <c:v>417925</c:v>
                </c:pt>
                <c:pt idx="4">
                  <c:v>554180</c:v>
                </c:pt>
                <c:pt idx="5">
                  <c:v>450672</c:v>
                </c:pt>
                <c:pt idx="6">
                  <c:v>423192</c:v>
                </c:pt>
                <c:pt idx="7">
                  <c:v>410597</c:v>
                </c:pt>
                <c:pt idx="8">
                  <c:v>414719</c:v>
                </c:pt>
                <c:pt idx="9">
                  <c:v>799439</c:v>
                </c:pt>
                <c:pt idx="10">
                  <c:v>479984</c:v>
                </c:pt>
                <c:pt idx="11">
                  <c:v>395254</c:v>
                </c:pt>
                <c:pt idx="12">
                  <c:v>426398</c:v>
                </c:pt>
                <c:pt idx="13">
                  <c:v>379244</c:v>
                </c:pt>
                <c:pt idx="14">
                  <c:v>415864</c:v>
                </c:pt>
                <c:pt idx="15">
                  <c:v>389529</c:v>
                </c:pt>
                <c:pt idx="16">
                  <c:v>437161</c:v>
                </c:pt>
                <c:pt idx="17">
                  <c:v>994776</c:v>
                </c:pt>
                <c:pt idx="18">
                  <c:v>343958</c:v>
                </c:pt>
                <c:pt idx="19">
                  <c:v>399834</c:v>
                </c:pt>
                <c:pt idx="20">
                  <c:v>388842</c:v>
                </c:pt>
                <c:pt idx="21">
                  <c:v>399376</c:v>
                </c:pt>
                <c:pt idx="22">
                  <c:v>380140</c:v>
                </c:pt>
                <c:pt idx="23">
                  <c:v>358156</c:v>
                </c:pt>
                <c:pt idx="24">
                  <c:v>413803</c:v>
                </c:pt>
                <c:pt idx="25">
                  <c:v>375789</c:v>
                </c:pt>
                <c:pt idx="26">
                  <c:v>443802</c:v>
                </c:pt>
                <c:pt idx="27">
                  <c:v>401208</c:v>
                </c:pt>
                <c:pt idx="28">
                  <c:v>422276</c:v>
                </c:pt>
                <c:pt idx="29">
                  <c:v>454336</c:v>
                </c:pt>
                <c:pt idx="30">
                  <c:v>419528</c:v>
                </c:pt>
                <c:pt idx="31">
                  <c:v>390216</c:v>
                </c:pt>
                <c:pt idx="32">
                  <c:v>489602</c:v>
                </c:pt>
                <c:pt idx="33">
                  <c:v>992028</c:v>
                </c:pt>
                <c:pt idx="34">
                  <c:v>517540</c:v>
                </c:pt>
                <c:pt idx="35">
                  <c:v>356553</c:v>
                </c:pt>
                <c:pt idx="36">
                  <c:v>390445</c:v>
                </c:pt>
                <c:pt idx="37">
                  <c:v>459374</c:v>
                </c:pt>
                <c:pt idx="38">
                  <c:v>425024</c:v>
                </c:pt>
                <c:pt idx="39">
                  <c:v>500136</c:v>
                </c:pt>
                <c:pt idx="40">
                  <c:v>390445</c:v>
                </c:pt>
                <c:pt idx="41">
                  <c:v>427314</c:v>
                </c:pt>
                <c:pt idx="42">
                  <c:v>396170</c:v>
                </c:pt>
                <c:pt idx="43">
                  <c:v>419070</c:v>
                </c:pt>
                <c:pt idx="44">
                  <c:v>389071</c:v>
                </c:pt>
                <c:pt idx="45">
                  <c:v>839514</c:v>
                </c:pt>
                <c:pt idx="46">
                  <c:v>824858</c:v>
                </c:pt>
                <c:pt idx="47">
                  <c:v>884856</c:v>
                </c:pt>
                <c:pt idx="48">
                  <c:v>412200</c:v>
                </c:pt>
                <c:pt idx="49">
                  <c:v>427772</c:v>
                </c:pt>
                <c:pt idx="50">
                  <c:v>545936</c:v>
                </c:pt>
                <c:pt idx="51">
                  <c:v>457084</c:v>
                </c:pt>
                <c:pt idx="52">
                  <c:v>457084</c:v>
                </c:pt>
                <c:pt idx="53">
                  <c:v>403040</c:v>
                </c:pt>
                <c:pt idx="54">
                  <c:v>429146</c:v>
                </c:pt>
                <c:pt idx="55">
                  <c:v>408078</c:v>
                </c:pt>
                <c:pt idx="56">
                  <c:v>446092</c:v>
                </c:pt>
                <c:pt idx="57">
                  <c:v>316936</c:v>
                </c:pt>
                <c:pt idx="58">
                  <c:v>398002</c:v>
                </c:pt>
                <c:pt idx="59">
                  <c:v>392506</c:v>
                </c:pt>
                <c:pt idx="60">
                  <c:v>772188</c:v>
                </c:pt>
                <c:pt idx="61">
                  <c:v>392964</c:v>
                </c:pt>
                <c:pt idx="62">
                  <c:v>404414</c:v>
                </c:pt>
                <c:pt idx="63">
                  <c:v>404414</c:v>
                </c:pt>
                <c:pt idx="64">
                  <c:v>373270</c:v>
                </c:pt>
                <c:pt idx="65">
                  <c:v>963632</c:v>
                </c:pt>
                <c:pt idx="66">
                  <c:v>445863</c:v>
                </c:pt>
                <c:pt idx="67">
                  <c:v>814782</c:v>
                </c:pt>
                <c:pt idx="68">
                  <c:v>438764</c:v>
                </c:pt>
                <c:pt idx="69">
                  <c:v>501052</c:v>
                </c:pt>
                <c:pt idx="70">
                  <c:v>403856</c:v>
                </c:pt>
                <c:pt idx="71">
                  <c:v>402124</c:v>
                </c:pt>
                <c:pt idx="72">
                  <c:v>415864</c:v>
                </c:pt>
                <c:pt idx="73">
                  <c:v>436474</c:v>
                </c:pt>
                <c:pt idx="74">
                  <c:v>486854</c:v>
                </c:pt>
                <c:pt idx="75">
                  <c:v>401208</c:v>
                </c:pt>
                <c:pt idx="76">
                  <c:v>417696</c:v>
                </c:pt>
                <c:pt idx="77">
                  <c:v>344416</c:v>
                </c:pt>
                <c:pt idx="78">
                  <c:v>398002</c:v>
                </c:pt>
                <c:pt idx="79">
                  <c:v>801500</c:v>
                </c:pt>
                <c:pt idx="80">
                  <c:v>752036</c:v>
                </c:pt>
                <c:pt idx="81">
                  <c:v>425024</c:v>
                </c:pt>
                <c:pt idx="82">
                  <c:v>413574</c:v>
                </c:pt>
                <c:pt idx="83">
                  <c:v>478839</c:v>
                </c:pt>
                <c:pt idx="84">
                  <c:v>452504</c:v>
                </c:pt>
                <c:pt idx="85">
                  <c:v>405330</c:v>
                </c:pt>
                <c:pt idx="86">
                  <c:v>407162</c:v>
                </c:pt>
                <c:pt idx="87">
                  <c:v>518914</c:v>
                </c:pt>
                <c:pt idx="88">
                  <c:v>424566</c:v>
                </c:pt>
                <c:pt idx="89">
                  <c:v>370293</c:v>
                </c:pt>
                <c:pt idx="90">
                  <c:v>899741</c:v>
                </c:pt>
                <c:pt idx="91">
                  <c:v>414948</c:v>
                </c:pt>
                <c:pt idx="92">
                  <c:v>595400</c:v>
                </c:pt>
                <c:pt idx="93">
                  <c:v>434184</c:v>
                </c:pt>
                <c:pt idx="94">
                  <c:v>282128</c:v>
                </c:pt>
                <c:pt idx="95">
                  <c:v>423192</c:v>
                </c:pt>
                <c:pt idx="96">
                  <c:v>460748</c:v>
                </c:pt>
                <c:pt idx="97">
                  <c:v>401666</c:v>
                </c:pt>
                <c:pt idx="98">
                  <c:v>410139</c:v>
                </c:pt>
                <c:pt idx="99">
                  <c:v>819591</c:v>
                </c:pt>
                <c:pt idx="100">
                  <c:v>671438</c:v>
                </c:pt>
                <c:pt idx="101">
                  <c:v>827148</c:v>
                </c:pt>
                <c:pt idx="102">
                  <c:v>807683</c:v>
                </c:pt>
                <c:pt idx="103">
                  <c:v>447466</c:v>
                </c:pt>
                <c:pt idx="104">
                  <c:v>375560</c:v>
                </c:pt>
                <c:pt idx="105">
                  <c:v>440596</c:v>
                </c:pt>
                <c:pt idx="106">
                  <c:v>440138</c:v>
                </c:pt>
                <c:pt idx="107">
                  <c:v>932717</c:v>
                </c:pt>
                <c:pt idx="108">
                  <c:v>521204</c:v>
                </c:pt>
                <c:pt idx="109">
                  <c:v>808828</c:v>
                </c:pt>
                <c:pt idx="110">
                  <c:v>821652</c:v>
                </c:pt>
                <c:pt idx="111">
                  <c:v>855086</c:v>
                </c:pt>
                <c:pt idx="112">
                  <c:v>470824</c:v>
                </c:pt>
                <c:pt idx="113">
                  <c:v>815698</c:v>
                </c:pt>
                <c:pt idx="114">
                  <c:v>438535</c:v>
                </c:pt>
                <c:pt idx="115">
                  <c:v>429832.5</c:v>
                </c:pt>
                <c:pt idx="116">
                  <c:v>796001</c:v>
                </c:pt>
                <c:pt idx="117">
                  <c:v>644864</c:v>
                </c:pt>
                <c:pt idx="118">
                  <c:v>411742</c:v>
                </c:pt>
                <c:pt idx="119">
                  <c:v>387926</c:v>
                </c:pt>
                <c:pt idx="120">
                  <c:v>419299</c:v>
                </c:pt>
                <c:pt idx="121">
                  <c:v>442657</c:v>
                </c:pt>
                <c:pt idx="122">
                  <c:v>435480</c:v>
                </c:pt>
                <c:pt idx="123">
                  <c:v>495556</c:v>
                </c:pt>
                <c:pt idx="124">
                  <c:v>383117</c:v>
                </c:pt>
                <c:pt idx="125">
                  <c:v>396628</c:v>
                </c:pt>
                <c:pt idx="126">
                  <c:v>1024088</c:v>
                </c:pt>
                <c:pt idx="127">
                  <c:v>397315</c:v>
                </c:pt>
                <c:pt idx="128">
                  <c:v>1010348</c:v>
                </c:pt>
              </c:numCache>
            </c:numRef>
          </c:xVal>
          <c:yVal>
            <c:numRef>
              <c:f>'RDM scratch high salinity'!$BP$256:$BP$384</c:f>
              <c:numCache>
                <c:formatCode>0.00</c:formatCode>
                <c:ptCount val="129"/>
                <c:pt idx="0">
                  <c:v>9.5646053597511607</c:v>
                </c:pt>
                <c:pt idx="1">
                  <c:v>71.115179553854674</c:v>
                </c:pt>
                <c:pt idx="2">
                  <c:v>24.00903161063723</c:v>
                </c:pt>
                <c:pt idx="3">
                  <c:v>43.88873601722797</c:v>
                </c:pt>
                <c:pt idx="4">
                  <c:v>16.97246382041936</c:v>
                </c:pt>
                <c:pt idx="5">
                  <c:v>67.992686477083112</c:v>
                </c:pt>
                <c:pt idx="6">
                  <c:v>59.757509593754129</c:v>
                </c:pt>
                <c:pt idx="7">
                  <c:v>42.699897953467755</c:v>
                </c:pt>
                <c:pt idx="8">
                  <c:v>0.22207808178549812</c:v>
                </c:pt>
                <c:pt idx="9">
                  <c:v>0.32485280302812347</c:v>
                </c:pt>
                <c:pt idx="10">
                  <c:v>0</c:v>
                </c:pt>
                <c:pt idx="11">
                  <c:v>64.712311576859435</c:v>
                </c:pt>
                <c:pt idx="12">
                  <c:v>82.607563825346276</c:v>
                </c:pt>
                <c:pt idx="13">
                  <c:v>0</c:v>
                </c:pt>
                <c:pt idx="14">
                  <c:v>15.576727006906104</c:v>
                </c:pt>
                <c:pt idx="15">
                  <c:v>44.487060013503488</c:v>
                </c:pt>
                <c:pt idx="16">
                  <c:v>60.939104814930886</c:v>
                </c:pt>
                <c:pt idx="17">
                  <c:v>12.652697692746909</c:v>
                </c:pt>
                <c:pt idx="18">
                  <c:v>117.1503497520046</c:v>
                </c:pt>
                <c:pt idx="19">
                  <c:v>56.98639935573263</c:v>
                </c:pt>
                <c:pt idx="20">
                  <c:v>33.808333461920263</c:v>
                </c:pt>
                <c:pt idx="21">
                  <c:v>33.334752213452987</c:v>
                </c:pt>
                <c:pt idx="22">
                  <c:v>3.6063029410217289</c:v>
                </c:pt>
                <c:pt idx="23">
                  <c:v>60.430650331140626</c:v>
                </c:pt>
                <c:pt idx="24">
                  <c:v>20.520875875718637</c:v>
                </c:pt>
                <c:pt idx="25">
                  <c:v>16.597745011163177</c:v>
                </c:pt>
                <c:pt idx="26">
                  <c:v>33.106880996480413</c:v>
                </c:pt>
                <c:pt idx="27">
                  <c:v>94.490887519690531</c:v>
                </c:pt>
                <c:pt idx="28">
                  <c:v>101.66005171972834</c:v>
                </c:pt>
                <c:pt idx="29">
                  <c:v>1.9133416678405408</c:v>
                </c:pt>
                <c:pt idx="30">
                  <c:v>5.78721801643752</c:v>
                </c:pt>
                <c:pt idx="31">
                  <c:v>68.148666379646144</c:v>
                </c:pt>
                <c:pt idx="32">
                  <c:v>3.1866699890931818</c:v>
                </c:pt>
                <c:pt idx="33">
                  <c:v>0.7550190115601576</c:v>
                </c:pt>
                <c:pt idx="34">
                  <c:v>47.056845847663951</c:v>
                </c:pt>
                <c:pt idx="35">
                  <c:v>6.4892175917745751</c:v>
                </c:pt>
                <c:pt idx="36">
                  <c:v>63.78593655956665</c:v>
                </c:pt>
                <c:pt idx="37">
                  <c:v>0</c:v>
                </c:pt>
                <c:pt idx="38">
                  <c:v>72.782242885107664</c:v>
                </c:pt>
                <c:pt idx="39">
                  <c:v>3.9917142537229875</c:v>
                </c:pt>
                <c:pt idx="40">
                  <c:v>26.373496907374914</c:v>
                </c:pt>
                <c:pt idx="41">
                  <c:v>5.5872262551659908</c:v>
                </c:pt>
                <c:pt idx="42">
                  <c:v>17.870611101294898</c:v>
                </c:pt>
                <c:pt idx="43">
                  <c:v>1.873195408881571</c:v>
                </c:pt>
                <c:pt idx="44">
                  <c:v>23.357819009897938</c:v>
                </c:pt>
                <c:pt idx="45">
                  <c:v>9.7220534737955528</c:v>
                </c:pt>
                <c:pt idx="46">
                  <c:v>31.89239844918762</c:v>
                </c:pt>
                <c:pt idx="47">
                  <c:v>0.75775041362662399</c:v>
                </c:pt>
                <c:pt idx="48">
                  <c:v>95.895439107229492</c:v>
                </c:pt>
                <c:pt idx="49">
                  <c:v>36.895355469736216</c:v>
                </c:pt>
                <c:pt idx="50">
                  <c:v>2.6581870402391488</c:v>
                </c:pt>
                <c:pt idx="51">
                  <c:v>4.7733020626405649</c:v>
                </c:pt>
                <c:pt idx="52">
                  <c:v>3.1718458751564267</c:v>
                </c:pt>
                <c:pt idx="53">
                  <c:v>3.7137753076617708</c:v>
                </c:pt>
                <c:pt idx="54">
                  <c:v>7.6913218345271774</c:v>
                </c:pt>
                <c:pt idx="55">
                  <c:v>4.1320531859105367</c:v>
                </c:pt>
                <c:pt idx="56">
                  <c:v>18.58630058373609</c:v>
                </c:pt>
                <c:pt idx="57">
                  <c:v>0</c:v>
                </c:pt>
                <c:pt idx="58">
                  <c:v>12.412500439696284</c:v>
                </c:pt>
                <c:pt idx="59">
                  <c:v>20.332682812492038</c:v>
                </c:pt>
                <c:pt idx="60">
                  <c:v>0</c:v>
                </c:pt>
                <c:pt idx="61">
                  <c:v>62.105180118280558</c:v>
                </c:pt>
                <c:pt idx="62">
                  <c:v>8.2796342362034938</c:v>
                </c:pt>
                <c:pt idx="63">
                  <c:v>47.207317254100992</c:v>
                </c:pt>
                <c:pt idx="64">
                  <c:v>21.860583491842366</c:v>
                </c:pt>
                <c:pt idx="65">
                  <c:v>33.532302787786215</c:v>
                </c:pt>
                <c:pt idx="66">
                  <c:v>5.0992120898123421</c:v>
                </c:pt>
                <c:pt idx="67">
                  <c:v>0</c:v>
                </c:pt>
                <c:pt idx="68">
                  <c:v>0</c:v>
                </c:pt>
                <c:pt idx="69">
                  <c:v>38.403598828065746</c:v>
                </c:pt>
                <c:pt idx="70">
                  <c:v>9.0611505090923501</c:v>
                </c:pt>
                <c:pt idx="71">
                  <c:v>22.936706090658603</c:v>
                </c:pt>
                <c:pt idx="72">
                  <c:v>43.952349806667563</c:v>
                </c:pt>
                <c:pt idx="73">
                  <c:v>38.211210747948329</c:v>
                </c:pt>
                <c:pt idx="74">
                  <c:v>27.653670299514843</c:v>
                </c:pt>
                <c:pt idx="75">
                  <c:v>71.80564694622241</c:v>
                </c:pt>
                <c:pt idx="76">
                  <c:v>10.166245307592124</c:v>
                </c:pt>
                <c:pt idx="77">
                  <c:v>14.49003530614141</c:v>
                </c:pt>
                <c:pt idx="78">
                  <c:v>46.610695423641083</c:v>
                </c:pt>
                <c:pt idx="79">
                  <c:v>2.6756082345601997</c:v>
                </c:pt>
                <c:pt idx="80">
                  <c:v>6.0079570658851438</c:v>
                </c:pt>
                <c:pt idx="81">
                  <c:v>0</c:v>
                </c:pt>
                <c:pt idx="82">
                  <c:v>51.218645272671878</c:v>
                </c:pt>
                <c:pt idx="83">
                  <c:v>21.111584478290197</c:v>
                </c:pt>
                <c:pt idx="84">
                  <c:v>11.656913530046143</c:v>
                </c:pt>
                <c:pt idx="85">
                  <c:v>0</c:v>
                </c:pt>
                <c:pt idx="86">
                  <c:v>35.092911421006875</c:v>
                </c:pt>
                <c:pt idx="87">
                  <c:v>9.7025711389555873</c:v>
                </c:pt>
                <c:pt idx="88">
                  <c:v>3.2433119938949422</c:v>
                </c:pt>
                <c:pt idx="89">
                  <c:v>36.268576505632026</c:v>
                </c:pt>
                <c:pt idx="90">
                  <c:v>6.6787553307007235</c:v>
                </c:pt>
                <c:pt idx="91">
                  <c:v>11.29394526543085</c:v>
                </c:pt>
                <c:pt idx="92">
                  <c:v>3.37655357742694</c:v>
                </c:pt>
                <c:pt idx="93">
                  <c:v>11.292908075838815</c:v>
                </c:pt>
                <c:pt idx="94">
                  <c:v>0</c:v>
                </c:pt>
                <c:pt idx="95">
                  <c:v>42.103820488099963</c:v>
                </c:pt>
                <c:pt idx="96">
                  <c:v>33.20643822653598</c:v>
                </c:pt>
                <c:pt idx="97">
                  <c:v>7.4908008146071614</c:v>
                </c:pt>
                <c:pt idx="98">
                  <c:v>0</c:v>
                </c:pt>
                <c:pt idx="99">
                  <c:v>2.1165434954751818</c:v>
                </c:pt>
                <c:pt idx="100">
                  <c:v>8.8521948415192462</c:v>
                </c:pt>
                <c:pt idx="101">
                  <c:v>7.9939744761517879</c:v>
                </c:pt>
                <c:pt idx="102">
                  <c:v>22.772362424366985</c:v>
                </c:pt>
                <c:pt idx="103">
                  <c:v>10.465934841976821</c:v>
                </c:pt>
                <c:pt idx="104">
                  <c:v>44.322345297688784</c:v>
                </c:pt>
                <c:pt idx="105">
                  <c:v>5.963059128997994</c:v>
                </c:pt>
                <c:pt idx="106">
                  <c:v>2.0440180125324328</c:v>
                </c:pt>
                <c:pt idx="107">
                  <c:v>0.43298235156001236</c:v>
                </c:pt>
                <c:pt idx="108">
                  <c:v>0</c:v>
                </c:pt>
                <c:pt idx="109">
                  <c:v>43.513824941767595</c:v>
                </c:pt>
                <c:pt idx="110">
                  <c:v>49.859307833486682</c:v>
                </c:pt>
                <c:pt idx="111">
                  <c:v>0</c:v>
                </c:pt>
                <c:pt idx="112">
                  <c:v>0</c:v>
                </c:pt>
                <c:pt idx="113">
                  <c:v>6.9772146063861866</c:v>
                </c:pt>
                <c:pt idx="114">
                  <c:v>18.831450169313737</c:v>
                </c:pt>
                <c:pt idx="115">
                  <c:v>33.098241756963468</c:v>
                </c:pt>
                <c:pt idx="116">
                  <c:v>19.909522726730241</c:v>
                </c:pt>
                <c:pt idx="117">
                  <c:v>0</c:v>
                </c:pt>
                <c:pt idx="118">
                  <c:v>27.272903905843947</c:v>
                </c:pt>
                <c:pt idx="119">
                  <c:v>14.9525940514428</c:v>
                </c:pt>
                <c:pt idx="120">
                  <c:v>29.630645434403611</c:v>
                </c:pt>
                <c:pt idx="121">
                  <c:v>42.635494299197802</c:v>
                </c:pt>
                <c:pt idx="122">
                  <c:v>3.2308027923211169</c:v>
                </c:pt>
                <c:pt idx="123">
                  <c:v>9.6546101752375115</c:v>
                </c:pt>
                <c:pt idx="124">
                  <c:v>9.3705056157779474</c:v>
                </c:pt>
                <c:pt idx="125">
                  <c:v>92.789969442399425</c:v>
                </c:pt>
                <c:pt idx="126">
                  <c:v>6.544945356258447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F4-4797-86B8-A591FB3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62504"/>
        <c:axId val="583662896"/>
      </c:scatterChart>
      <c:valAx>
        <c:axId val="583662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stocked/acre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83662896"/>
        <c:crosses val="autoZero"/>
        <c:crossBetween val="midCat"/>
      </c:valAx>
      <c:valAx>
        <c:axId val="58366289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3662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Sheet2!$CD$8</c:f>
              <c:numCache>
                <c:formatCode>0.00</c:formatCode>
                <c:ptCount val="1"/>
                <c:pt idx="0">
                  <c:v>9.3023255813953494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4-41DA-93F4-A2E895A03504}"/>
            </c:ext>
          </c:extLst>
        </c:ser>
        <c:ser>
          <c:idx val="1"/>
          <c:order val="1"/>
          <c:tx>
            <c:strRef>
              <c:f>Sheet2!$CE$4</c:f>
              <c:strCache>
                <c:ptCount val="1"/>
                <c:pt idx="0">
                  <c:v>40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Sheet2!$CE$8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4-41DA-93F4-A2E895A03504}"/>
            </c:ext>
          </c:extLst>
        </c:ser>
        <c:ser>
          <c:idx val="2"/>
          <c:order val="2"/>
          <c:tx>
            <c:strRef>
              <c:f>Sheet2!$CF$4</c:f>
              <c:strCache>
                <c:ptCount val="1"/>
                <c:pt idx="0">
                  <c:v>41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Sheet2!$CF$8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4-41DA-93F4-A2E895A03504}"/>
            </c:ext>
          </c:extLst>
        </c:ser>
        <c:ser>
          <c:idx val="3"/>
          <c:order val="3"/>
          <c:tx>
            <c:strRef>
              <c:f>Sheet2!$CG$4</c:f>
              <c:strCache>
                <c:ptCount val="1"/>
                <c:pt idx="0">
                  <c:v>42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Sheet2!$CG$8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4-41DA-93F4-A2E895A03504}"/>
            </c:ext>
          </c:extLst>
        </c:ser>
        <c:ser>
          <c:idx val="4"/>
          <c:order val="4"/>
          <c:tx>
            <c:strRef>
              <c:f>Sheet2!$CH$4</c:f>
              <c:strCache>
                <c:ptCount val="1"/>
                <c:pt idx="0">
                  <c:v>43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Sheet2!$CH$8</c:f>
              <c:numCache>
                <c:formatCode>0.00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04-41DA-93F4-A2E895A03504}"/>
            </c:ext>
          </c:extLst>
        </c:ser>
        <c:ser>
          <c:idx val="5"/>
          <c:order val="5"/>
          <c:tx>
            <c:strRef>
              <c:f>Sheet2!$CI$4</c:f>
              <c:strCache>
                <c:ptCount val="1"/>
                <c:pt idx="0">
                  <c:v>44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Sheet2!$CI$8</c:f>
              <c:numCache>
                <c:formatCode>0.00</c:formatCode>
                <c:ptCount val="1"/>
                <c:pt idx="0">
                  <c:v>28.571428571428569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04-41DA-93F4-A2E895A03504}"/>
            </c:ext>
          </c:extLst>
        </c:ser>
        <c:ser>
          <c:idx val="6"/>
          <c:order val="6"/>
          <c:tx>
            <c:strRef>
              <c:f>Sheet2!$CJ$4</c:f>
              <c:strCache>
                <c:ptCount val="1"/>
                <c:pt idx="0">
                  <c:v>45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Sheet2!$CJ$8</c:f>
              <c:numCache>
                <c:formatCode>0.00</c:formatCode>
                <c:ptCount val="1"/>
                <c:pt idx="0">
                  <c:v>42.857142857142854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04-41DA-93F4-A2E895A03504}"/>
            </c:ext>
          </c:extLst>
        </c:ser>
        <c:ser>
          <c:idx val="7"/>
          <c:order val="7"/>
          <c:tx>
            <c:strRef>
              <c:f>Sheet2!$CK$4</c:f>
              <c:strCache>
                <c:ptCount val="1"/>
                <c:pt idx="0">
                  <c:v>46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Sheet2!$CK$8</c:f>
              <c:numCache>
                <c:formatCode>0.00</c:formatCode>
                <c:ptCount val="1"/>
                <c:pt idx="0">
                  <c:v>33.333333333333329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04-41DA-93F4-A2E895A03504}"/>
            </c:ext>
          </c:extLst>
        </c:ser>
        <c:ser>
          <c:idx val="8"/>
          <c:order val="8"/>
          <c:tx>
            <c:strRef>
              <c:f>Sheet2!$CL$4</c:f>
              <c:strCache>
                <c:ptCount val="1"/>
                <c:pt idx="0">
                  <c:v>47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Sheet2!$CL$8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04-41DA-93F4-A2E895A03504}"/>
            </c:ext>
          </c:extLst>
        </c:ser>
        <c:ser>
          <c:idx val="9"/>
          <c:order val="9"/>
          <c:tx>
            <c:strRef>
              <c:f>Sheet2!$CM$4</c:f>
              <c:strCache>
                <c:ptCount val="1"/>
                <c:pt idx="0">
                  <c:v>48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Sheet2!$CM$8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A04-41DA-93F4-A2E895A03504}"/>
            </c:ext>
          </c:extLst>
        </c:ser>
        <c:ser>
          <c:idx val="10"/>
          <c:order val="10"/>
          <c:tx>
            <c:strRef>
              <c:f>Sheet2!$CN$4</c:f>
              <c:strCache>
                <c:ptCount val="1"/>
                <c:pt idx="0">
                  <c:v>49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Sheet2!$CN$8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04-41DA-93F4-A2E895A03504}"/>
            </c:ext>
          </c:extLst>
        </c:ser>
        <c:ser>
          <c:idx val="11"/>
          <c:order val="11"/>
          <c:tx>
            <c:strRef>
              <c:f>Sheet2!$CO$4</c:f>
              <c:strCache>
                <c:ptCount val="1"/>
                <c:pt idx="0">
                  <c:v>50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Sheet2!$CO$8</c:f>
              <c:numCache>
                <c:formatCode>0.00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A04-41DA-93F4-A2E895A03504}"/>
            </c:ext>
          </c:extLst>
        </c:ser>
        <c:ser>
          <c:idx val="12"/>
          <c:order val="12"/>
          <c:tx>
            <c:strRef>
              <c:f>Sheet2!$CP$4</c:f>
              <c:strCache>
                <c:ptCount val="1"/>
                <c:pt idx="0">
                  <c:v>51-62</c:v>
                </c:pt>
              </c:strCache>
            </c:strRef>
          </c:tx>
          <c:invertIfNegative val="0"/>
          <c:cat>
            <c:strRef>
              <c:f>Sheet2!$CD$3</c:f>
              <c:strCache>
                <c:ptCount val="1"/>
                <c:pt idx="0">
                  <c:v>14-39           40            41            42            43             44            45           46          47           48          49          50          51-62</c:v>
                </c:pt>
              </c:strCache>
            </c:strRef>
          </c:cat>
          <c:val>
            <c:numRef>
              <c:f>Sheet2!$CP$8</c:f>
              <c:numCache>
                <c:formatCode>0.00</c:formatCode>
                <c:ptCount val="1"/>
                <c:pt idx="0">
                  <c:v>66.666666666666657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A04-41DA-93F4-A2E895A03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3663680"/>
        <c:axId val="583664072"/>
      </c:barChart>
      <c:catAx>
        <c:axId val="58366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Salinity (ppt) at stocking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83664072"/>
        <c:crosses val="autoZero"/>
        <c:auto val="0"/>
        <c:lblAlgn val="ctr"/>
        <c:lblOffset val="100"/>
        <c:noMultiLvlLbl val="0"/>
      </c:catAx>
      <c:valAx>
        <c:axId val="583664072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% drain-outs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836636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000" b="1"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452437</xdr:colOff>
      <xdr:row>1</xdr:row>
      <xdr:rowOff>146446</xdr:rowOff>
    </xdr:from>
    <xdr:to>
      <xdr:col>84</xdr:col>
      <xdr:colOff>190500</xdr:colOff>
      <xdr:row>17</xdr:row>
      <xdr:rowOff>107156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1</xdr:colOff>
      <xdr:row>1</xdr:row>
      <xdr:rowOff>158350</xdr:rowOff>
    </xdr:from>
    <xdr:to>
      <xdr:col>92</xdr:col>
      <xdr:colOff>261938</xdr:colOff>
      <xdr:row>17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76</xdr:col>
      <xdr:colOff>440530</xdr:colOff>
      <xdr:row>18</xdr:row>
      <xdr:rowOff>86915</xdr:rowOff>
    </xdr:from>
    <xdr:to>
      <xdr:col>86</xdr:col>
      <xdr:colOff>59532</xdr:colOff>
      <xdr:row>32</xdr:row>
      <xdr:rowOff>23813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86</xdr:col>
      <xdr:colOff>381000</xdr:colOff>
      <xdr:row>18</xdr:row>
      <xdr:rowOff>110728</xdr:rowOff>
    </xdr:from>
    <xdr:to>
      <xdr:col>95</xdr:col>
      <xdr:colOff>523876</xdr:colOff>
      <xdr:row>32</xdr:row>
      <xdr:rowOff>83344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428626</xdr:colOff>
      <xdr:row>32</xdr:row>
      <xdr:rowOff>154780</xdr:rowOff>
    </xdr:from>
    <xdr:to>
      <xdr:col>86</xdr:col>
      <xdr:colOff>71438</xdr:colOff>
      <xdr:row>47</xdr:row>
      <xdr:rowOff>154780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86</xdr:col>
      <xdr:colOff>345284</xdr:colOff>
      <xdr:row>33</xdr:row>
      <xdr:rowOff>11906</xdr:rowOff>
    </xdr:from>
    <xdr:to>
      <xdr:col>95</xdr:col>
      <xdr:colOff>285751</xdr:colOff>
      <xdr:row>48</xdr:row>
      <xdr:rowOff>35719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440532</xdr:colOff>
      <xdr:row>48</xdr:row>
      <xdr:rowOff>154782</xdr:rowOff>
    </xdr:from>
    <xdr:to>
      <xdr:col>86</xdr:col>
      <xdr:colOff>59533</xdr:colOff>
      <xdr:row>67</xdr:row>
      <xdr:rowOff>107156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86</xdr:col>
      <xdr:colOff>381001</xdr:colOff>
      <xdr:row>48</xdr:row>
      <xdr:rowOff>130968</xdr:rowOff>
    </xdr:from>
    <xdr:to>
      <xdr:col>95</xdr:col>
      <xdr:colOff>309563</xdr:colOff>
      <xdr:row>67</xdr:row>
      <xdr:rowOff>130968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76</xdr:col>
      <xdr:colOff>452439</xdr:colOff>
      <xdr:row>68</xdr:row>
      <xdr:rowOff>107157</xdr:rowOff>
    </xdr:from>
    <xdr:to>
      <xdr:col>86</xdr:col>
      <xdr:colOff>47626</xdr:colOff>
      <xdr:row>87</xdr:row>
      <xdr:rowOff>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86</xdr:col>
      <xdr:colOff>357189</xdr:colOff>
      <xdr:row>68</xdr:row>
      <xdr:rowOff>142875</xdr:rowOff>
    </xdr:from>
    <xdr:to>
      <xdr:col>95</xdr:col>
      <xdr:colOff>333375</xdr:colOff>
      <xdr:row>86</xdr:row>
      <xdr:rowOff>142875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76</xdr:col>
      <xdr:colOff>464345</xdr:colOff>
      <xdr:row>87</xdr:row>
      <xdr:rowOff>107157</xdr:rowOff>
    </xdr:from>
    <xdr:to>
      <xdr:col>86</xdr:col>
      <xdr:colOff>226219</xdr:colOff>
      <xdr:row>104</xdr:row>
      <xdr:rowOff>130969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86</xdr:col>
      <xdr:colOff>464346</xdr:colOff>
      <xdr:row>87</xdr:row>
      <xdr:rowOff>142874</xdr:rowOff>
    </xdr:from>
    <xdr:to>
      <xdr:col>95</xdr:col>
      <xdr:colOff>273845</xdr:colOff>
      <xdr:row>105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452438</xdr:colOff>
      <xdr:row>105</xdr:row>
      <xdr:rowOff>154781</xdr:rowOff>
    </xdr:from>
    <xdr:to>
      <xdr:col>86</xdr:col>
      <xdr:colOff>261939</xdr:colOff>
      <xdr:row>122</xdr:row>
      <xdr:rowOff>59531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86</xdr:col>
      <xdr:colOff>476252</xdr:colOff>
      <xdr:row>105</xdr:row>
      <xdr:rowOff>107156</xdr:rowOff>
    </xdr:from>
    <xdr:to>
      <xdr:col>95</xdr:col>
      <xdr:colOff>297657</xdr:colOff>
      <xdr:row>122</xdr:row>
      <xdr:rowOff>71438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77</xdr:col>
      <xdr:colOff>11905</xdr:colOff>
      <xdr:row>189</xdr:row>
      <xdr:rowOff>39289</xdr:rowOff>
    </xdr:from>
    <xdr:to>
      <xdr:col>88</xdr:col>
      <xdr:colOff>154780</xdr:colOff>
      <xdr:row>211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23812</xdr:colOff>
      <xdr:row>211</xdr:row>
      <xdr:rowOff>130969</xdr:rowOff>
    </xdr:from>
    <xdr:to>
      <xdr:col>84</xdr:col>
      <xdr:colOff>345281</xdr:colOff>
      <xdr:row>228</xdr:row>
      <xdr:rowOff>35719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85</xdr:col>
      <xdr:colOff>0</xdr:colOff>
      <xdr:row>212</xdr:row>
      <xdr:rowOff>0</xdr:rowOff>
    </xdr:from>
    <xdr:to>
      <xdr:col>92</xdr:col>
      <xdr:colOff>321469</xdr:colOff>
      <xdr:row>228</xdr:row>
      <xdr:rowOff>71437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0</xdr:colOff>
      <xdr:row>212</xdr:row>
      <xdr:rowOff>0</xdr:rowOff>
    </xdr:from>
    <xdr:to>
      <xdr:col>100</xdr:col>
      <xdr:colOff>321469</xdr:colOff>
      <xdr:row>228</xdr:row>
      <xdr:rowOff>71437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77</xdr:col>
      <xdr:colOff>0</xdr:colOff>
      <xdr:row>229</xdr:row>
      <xdr:rowOff>0</xdr:rowOff>
    </xdr:from>
    <xdr:to>
      <xdr:col>84</xdr:col>
      <xdr:colOff>321469</xdr:colOff>
      <xdr:row>245</xdr:row>
      <xdr:rowOff>71437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85</xdr:col>
      <xdr:colOff>0</xdr:colOff>
      <xdr:row>229</xdr:row>
      <xdr:rowOff>0</xdr:rowOff>
    </xdr:from>
    <xdr:to>
      <xdr:col>92</xdr:col>
      <xdr:colOff>321469</xdr:colOff>
      <xdr:row>245</xdr:row>
      <xdr:rowOff>71437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93</xdr:col>
      <xdr:colOff>0</xdr:colOff>
      <xdr:row>229</xdr:row>
      <xdr:rowOff>0</xdr:rowOff>
    </xdr:from>
    <xdr:to>
      <xdr:col>100</xdr:col>
      <xdr:colOff>321469</xdr:colOff>
      <xdr:row>245</xdr:row>
      <xdr:rowOff>71437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77</xdr:col>
      <xdr:colOff>0</xdr:colOff>
      <xdr:row>246</xdr:row>
      <xdr:rowOff>0</xdr:rowOff>
    </xdr:from>
    <xdr:to>
      <xdr:col>84</xdr:col>
      <xdr:colOff>321469</xdr:colOff>
      <xdr:row>262</xdr:row>
      <xdr:rowOff>71437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85</xdr:col>
      <xdr:colOff>11906</xdr:colOff>
      <xdr:row>246</xdr:row>
      <xdr:rowOff>0</xdr:rowOff>
    </xdr:from>
    <xdr:to>
      <xdr:col>92</xdr:col>
      <xdr:colOff>333375</xdr:colOff>
      <xdr:row>262</xdr:row>
      <xdr:rowOff>71437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92</xdr:col>
      <xdr:colOff>571500</xdr:colOff>
      <xdr:row>246</xdr:row>
      <xdr:rowOff>0</xdr:rowOff>
    </xdr:from>
    <xdr:to>
      <xdr:col>100</xdr:col>
      <xdr:colOff>285750</xdr:colOff>
      <xdr:row>262</xdr:row>
      <xdr:rowOff>71437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77</xdr:col>
      <xdr:colOff>0</xdr:colOff>
      <xdr:row>264</xdr:row>
      <xdr:rowOff>0</xdr:rowOff>
    </xdr:from>
    <xdr:to>
      <xdr:col>89</xdr:col>
      <xdr:colOff>559593</xdr:colOff>
      <xdr:row>291</xdr:row>
      <xdr:rowOff>23812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79</xdr:col>
      <xdr:colOff>595313</xdr:colOff>
      <xdr:row>1</xdr:row>
      <xdr:rowOff>164306</xdr:rowOff>
    </xdr:from>
    <xdr:to>
      <xdr:col>90</xdr:col>
      <xdr:colOff>71437</xdr:colOff>
      <xdr:row>26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11905</xdr:colOff>
      <xdr:row>27</xdr:row>
      <xdr:rowOff>9523</xdr:rowOff>
    </xdr:from>
    <xdr:to>
      <xdr:col>89</xdr:col>
      <xdr:colOff>523873</xdr:colOff>
      <xdr:row>48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-1</xdr:colOff>
      <xdr:row>50</xdr:row>
      <xdr:rowOff>21431</xdr:rowOff>
    </xdr:from>
    <xdr:to>
      <xdr:col>94</xdr:col>
      <xdr:colOff>357188</xdr:colOff>
      <xdr:row>77</xdr:row>
      <xdr:rowOff>23811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13606</xdr:colOff>
      <xdr:row>1</xdr:row>
      <xdr:rowOff>95251</xdr:rowOff>
    </xdr:from>
    <xdr:to>
      <xdr:col>70</xdr:col>
      <xdr:colOff>408214</xdr:colOff>
      <xdr:row>18</xdr:row>
      <xdr:rowOff>176893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0</xdr:colOff>
      <xdr:row>21</xdr:row>
      <xdr:rowOff>0</xdr:rowOff>
    </xdr:from>
    <xdr:to>
      <xdr:col>70</xdr:col>
      <xdr:colOff>394608</xdr:colOff>
      <xdr:row>38</xdr:row>
      <xdr:rowOff>81642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0</xdr:colOff>
      <xdr:row>40</xdr:row>
      <xdr:rowOff>0</xdr:rowOff>
    </xdr:from>
    <xdr:to>
      <xdr:col>70</xdr:col>
      <xdr:colOff>394608</xdr:colOff>
      <xdr:row>57</xdr:row>
      <xdr:rowOff>81642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13607</xdr:colOff>
      <xdr:row>59</xdr:row>
      <xdr:rowOff>29936</xdr:rowOff>
    </xdr:from>
    <xdr:to>
      <xdr:col>71</xdr:col>
      <xdr:colOff>13607</xdr:colOff>
      <xdr:row>76</xdr:row>
      <xdr:rowOff>136072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0</xdr:colOff>
      <xdr:row>78</xdr:row>
      <xdr:rowOff>0</xdr:rowOff>
    </xdr:from>
    <xdr:to>
      <xdr:col>71</xdr:col>
      <xdr:colOff>0</xdr:colOff>
      <xdr:row>95</xdr:row>
      <xdr:rowOff>106136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97</xdr:row>
      <xdr:rowOff>0</xdr:rowOff>
    </xdr:from>
    <xdr:to>
      <xdr:col>71</xdr:col>
      <xdr:colOff>0</xdr:colOff>
      <xdr:row>114</xdr:row>
      <xdr:rowOff>106136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273843</xdr:colOff>
      <xdr:row>1</xdr:row>
      <xdr:rowOff>116680</xdr:rowOff>
    </xdr:from>
    <xdr:to>
      <xdr:col>88</xdr:col>
      <xdr:colOff>595312</xdr:colOff>
      <xdr:row>18</xdr:row>
      <xdr:rowOff>26193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81</xdr:col>
      <xdr:colOff>285751</xdr:colOff>
      <xdr:row>19</xdr:row>
      <xdr:rowOff>23813</xdr:rowOff>
    </xdr:from>
    <xdr:to>
      <xdr:col>89</xdr:col>
      <xdr:colOff>2</xdr:colOff>
      <xdr:row>35</xdr:row>
      <xdr:rowOff>100013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285751</xdr:colOff>
      <xdr:row>36</xdr:row>
      <xdr:rowOff>130969</xdr:rowOff>
    </xdr:from>
    <xdr:to>
      <xdr:col>89</xdr:col>
      <xdr:colOff>2</xdr:colOff>
      <xdr:row>53</xdr:row>
      <xdr:rowOff>40481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250031</xdr:colOff>
      <xdr:row>53</xdr:row>
      <xdr:rowOff>164307</xdr:rowOff>
    </xdr:from>
    <xdr:to>
      <xdr:col>88</xdr:col>
      <xdr:colOff>571499</xdr:colOff>
      <xdr:row>70</xdr:row>
      <xdr:rowOff>73820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81</xdr:col>
      <xdr:colOff>261937</xdr:colOff>
      <xdr:row>71</xdr:row>
      <xdr:rowOff>83343</xdr:rowOff>
    </xdr:from>
    <xdr:to>
      <xdr:col>88</xdr:col>
      <xdr:colOff>583405</xdr:colOff>
      <xdr:row>87</xdr:row>
      <xdr:rowOff>159543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82</xdr:col>
      <xdr:colOff>0</xdr:colOff>
      <xdr:row>90</xdr:row>
      <xdr:rowOff>0</xdr:rowOff>
    </xdr:from>
    <xdr:to>
      <xdr:col>89</xdr:col>
      <xdr:colOff>321467</xdr:colOff>
      <xdr:row>106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89</xdr:col>
      <xdr:colOff>297656</xdr:colOff>
      <xdr:row>19</xdr:row>
      <xdr:rowOff>23813</xdr:rowOff>
    </xdr:from>
    <xdr:to>
      <xdr:col>97</xdr:col>
      <xdr:colOff>11907</xdr:colOff>
      <xdr:row>35</xdr:row>
      <xdr:rowOff>100013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89</xdr:col>
      <xdr:colOff>345280</xdr:colOff>
      <xdr:row>37</xdr:row>
      <xdr:rowOff>11907</xdr:rowOff>
    </xdr:from>
    <xdr:to>
      <xdr:col>97</xdr:col>
      <xdr:colOff>59531</xdr:colOff>
      <xdr:row>53</xdr:row>
      <xdr:rowOff>88107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89</xdr:col>
      <xdr:colOff>321469</xdr:colOff>
      <xdr:row>55</xdr:row>
      <xdr:rowOff>0</xdr:rowOff>
    </xdr:from>
    <xdr:to>
      <xdr:col>97</xdr:col>
      <xdr:colOff>35719</xdr:colOff>
      <xdr:row>71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89</xdr:col>
      <xdr:colOff>345282</xdr:colOff>
      <xdr:row>72</xdr:row>
      <xdr:rowOff>33337</xdr:rowOff>
    </xdr:from>
    <xdr:to>
      <xdr:col>97</xdr:col>
      <xdr:colOff>59532</xdr:colOff>
      <xdr:row>88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79</xdr:col>
      <xdr:colOff>95250</xdr:colOff>
      <xdr:row>1</xdr:row>
      <xdr:rowOff>63102</xdr:rowOff>
    </xdr:from>
    <xdr:to>
      <xdr:col>86</xdr:col>
      <xdr:colOff>416719</xdr:colOff>
      <xdr:row>17</xdr:row>
      <xdr:rowOff>139302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79</xdr:col>
      <xdr:colOff>119063</xdr:colOff>
      <xdr:row>19</xdr:row>
      <xdr:rowOff>0</xdr:rowOff>
    </xdr:from>
    <xdr:to>
      <xdr:col>86</xdr:col>
      <xdr:colOff>440532</xdr:colOff>
      <xdr:row>35</xdr:row>
      <xdr:rowOff>76200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79</xdr:col>
      <xdr:colOff>214313</xdr:colOff>
      <xdr:row>36</xdr:row>
      <xdr:rowOff>130969</xdr:rowOff>
    </xdr:from>
    <xdr:to>
      <xdr:col>86</xdr:col>
      <xdr:colOff>535782</xdr:colOff>
      <xdr:row>53</xdr:row>
      <xdr:rowOff>40481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79</xdr:col>
      <xdr:colOff>214312</xdr:colOff>
      <xdr:row>54</xdr:row>
      <xdr:rowOff>39291</xdr:rowOff>
    </xdr:from>
    <xdr:to>
      <xdr:col>86</xdr:col>
      <xdr:colOff>535780</xdr:colOff>
      <xdr:row>70</xdr:row>
      <xdr:rowOff>115491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79</xdr:col>
      <xdr:colOff>214313</xdr:colOff>
      <xdr:row>71</xdr:row>
      <xdr:rowOff>122633</xdr:rowOff>
    </xdr:from>
    <xdr:to>
      <xdr:col>86</xdr:col>
      <xdr:colOff>535782</xdr:colOff>
      <xdr:row>88</xdr:row>
      <xdr:rowOff>32146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353785</xdr:colOff>
      <xdr:row>1</xdr:row>
      <xdr:rowOff>40821</xdr:rowOff>
    </xdr:from>
    <xdr:to>
      <xdr:col>94</xdr:col>
      <xdr:colOff>381000</xdr:colOff>
      <xdr:row>19</xdr:row>
      <xdr:rowOff>149678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84</xdr:col>
      <xdr:colOff>381000</xdr:colOff>
      <xdr:row>20</xdr:row>
      <xdr:rowOff>149678</xdr:rowOff>
    </xdr:from>
    <xdr:to>
      <xdr:col>94</xdr:col>
      <xdr:colOff>380999</xdr:colOff>
      <xdr:row>38</xdr:row>
      <xdr:rowOff>108856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84</xdr:col>
      <xdr:colOff>394608</xdr:colOff>
      <xdr:row>41</xdr:row>
      <xdr:rowOff>0</xdr:rowOff>
    </xdr:from>
    <xdr:to>
      <xdr:col>94</xdr:col>
      <xdr:colOff>394607</xdr:colOff>
      <xdr:row>58</xdr:row>
      <xdr:rowOff>122464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571499</xdr:colOff>
      <xdr:row>10</xdr:row>
      <xdr:rowOff>0</xdr:rowOff>
    </xdr:from>
    <xdr:to>
      <xdr:col>93</xdr:col>
      <xdr:colOff>598714</xdr:colOff>
      <xdr:row>29</xdr:row>
      <xdr:rowOff>149679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81</xdr:col>
      <xdr:colOff>149679</xdr:colOff>
      <xdr:row>432</xdr:row>
      <xdr:rowOff>166005</xdr:rowOff>
    </xdr:from>
    <xdr:to>
      <xdr:col>92</xdr:col>
      <xdr:colOff>585107</xdr:colOff>
      <xdr:row>453</xdr:row>
      <xdr:rowOff>149678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0</xdr:colOff>
      <xdr:row>255</xdr:row>
      <xdr:rowOff>0</xdr:rowOff>
    </xdr:from>
    <xdr:to>
      <xdr:col>92</xdr:col>
      <xdr:colOff>435428</xdr:colOff>
      <xdr:row>275</xdr:row>
      <xdr:rowOff>174173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408213</xdr:colOff>
      <xdr:row>10</xdr:row>
      <xdr:rowOff>0</xdr:rowOff>
    </xdr:from>
    <xdr:to>
      <xdr:col>94</xdr:col>
      <xdr:colOff>585107</xdr:colOff>
      <xdr:row>30</xdr:row>
      <xdr:rowOff>27214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64"/>
  <sheetViews>
    <sheetView topLeftCell="BB1" zoomScale="80" zoomScaleNormal="80" workbookViewId="0">
      <pane ySplit="1" topLeftCell="A19" activePane="bottomLeft" state="frozen"/>
      <selection pane="bottomLeft" activeCell="BO51" sqref="BO51"/>
    </sheetView>
  </sheetViews>
  <sheetFormatPr defaultColWidth="9.140625" defaultRowHeight="12.75" x14ac:dyDescent="0.2"/>
  <cols>
    <col min="1" max="1" width="10.28515625" style="4" customWidth="1"/>
    <col min="2" max="3" width="9.140625" style="4"/>
    <col min="4" max="4" width="11" style="4" customWidth="1"/>
    <col min="5" max="5" width="10.7109375" style="4" customWidth="1"/>
    <col min="6" max="12" width="9.140625" style="4"/>
    <col min="13" max="13" width="9.140625" style="9"/>
    <col min="14" max="14" width="11.28515625" style="4" customWidth="1"/>
    <col min="15" max="15" width="9.140625" style="4"/>
    <col min="16" max="16" width="12.7109375" style="4" customWidth="1"/>
    <col min="17" max="17" width="9.140625" style="4"/>
    <col min="18" max="18" width="10.5703125" style="4" customWidth="1"/>
    <col min="19" max="21" width="9.140625" style="4"/>
    <col min="22" max="22" width="11.28515625" style="4" customWidth="1"/>
    <col min="23" max="37" width="9.140625" style="4"/>
    <col min="38" max="41" width="9.140625" style="20"/>
    <col min="42" max="62" width="9.140625" style="5"/>
    <col min="63" max="65" width="9.140625" style="4"/>
    <col min="66" max="67" width="9.140625" style="9"/>
    <col min="68" max="69" width="9.140625" style="11"/>
    <col min="70" max="72" width="9.140625" style="6"/>
    <col min="73" max="73" width="10.5703125" style="5" customWidth="1"/>
    <col min="74" max="76" width="9.140625" style="11"/>
    <col min="77" max="16384" width="9.140625" style="52"/>
  </cols>
  <sheetData>
    <row r="1" spans="1:76" ht="107.25" customHeight="1" x14ac:dyDescent="0.2">
      <c r="A1" s="1" t="s">
        <v>0</v>
      </c>
      <c r="B1" s="3" t="s">
        <v>1</v>
      </c>
      <c r="C1" s="1" t="s">
        <v>2</v>
      </c>
      <c r="D1" s="1" t="s">
        <v>3</v>
      </c>
      <c r="E1" s="4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84</v>
      </c>
      <c r="N1" s="1" t="s">
        <v>12</v>
      </c>
      <c r="O1" s="48" t="s">
        <v>13</v>
      </c>
      <c r="P1" s="1" t="s">
        <v>14</v>
      </c>
      <c r="Q1" s="48" t="s">
        <v>15</v>
      </c>
      <c r="R1" s="1" t="s">
        <v>16</v>
      </c>
      <c r="S1" s="48" t="s">
        <v>17</v>
      </c>
      <c r="T1" s="1" t="s">
        <v>18</v>
      </c>
      <c r="U1" s="48" t="s">
        <v>19</v>
      </c>
      <c r="V1" s="1" t="s">
        <v>20</v>
      </c>
      <c r="W1" s="1" t="s">
        <v>21</v>
      </c>
      <c r="X1" s="1" t="s">
        <v>22</v>
      </c>
      <c r="Y1" s="2" t="s">
        <v>79</v>
      </c>
      <c r="Z1" s="2" t="s">
        <v>23</v>
      </c>
      <c r="AA1" s="2" t="s">
        <v>80</v>
      </c>
      <c r="AB1" s="2" t="s">
        <v>81</v>
      </c>
      <c r="AC1" s="2" t="s">
        <v>82</v>
      </c>
      <c r="AD1" s="1" t="s">
        <v>24</v>
      </c>
      <c r="AE1" s="3" t="s">
        <v>25</v>
      </c>
      <c r="AF1" s="3" t="s">
        <v>26</v>
      </c>
      <c r="AG1" s="2" t="s">
        <v>27</v>
      </c>
      <c r="AH1" s="2" t="s">
        <v>28</v>
      </c>
      <c r="AI1" s="2" t="s">
        <v>29</v>
      </c>
      <c r="AJ1" s="2" t="s">
        <v>30</v>
      </c>
      <c r="AK1" s="2" t="s">
        <v>31</v>
      </c>
      <c r="AL1" s="49" t="s">
        <v>32</v>
      </c>
      <c r="AM1" s="49" t="s">
        <v>33</v>
      </c>
      <c r="AN1" s="49" t="s">
        <v>34</v>
      </c>
      <c r="AO1" s="49" t="s">
        <v>35</v>
      </c>
      <c r="AP1" s="48" t="s">
        <v>36</v>
      </c>
      <c r="AQ1" s="48" t="s">
        <v>37</v>
      </c>
      <c r="AR1" s="48" t="s">
        <v>38</v>
      </c>
      <c r="AS1" s="48" t="s">
        <v>83</v>
      </c>
      <c r="AT1" s="48" t="s">
        <v>39</v>
      </c>
      <c r="AU1" s="48" t="s">
        <v>40</v>
      </c>
      <c r="AV1" s="48" t="s">
        <v>41</v>
      </c>
      <c r="AW1" s="48" t="s">
        <v>42</v>
      </c>
      <c r="AX1" s="48" t="s">
        <v>43</v>
      </c>
      <c r="AY1" s="48" t="s">
        <v>44</v>
      </c>
      <c r="AZ1" s="48" t="s">
        <v>45</v>
      </c>
      <c r="BA1" s="48" t="s">
        <v>46</v>
      </c>
      <c r="BB1" s="48" t="s">
        <v>47</v>
      </c>
      <c r="BC1" s="48" t="s">
        <v>48</v>
      </c>
      <c r="BD1" s="48" t="s">
        <v>49</v>
      </c>
      <c r="BE1" s="48" t="s">
        <v>50</v>
      </c>
      <c r="BF1" s="48" t="s">
        <v>51</v>
      </c>
      <c r="BG1" s="48" t="s">
        <v>52</v>
      </c>
      <c r="BH1" s="48" t="s">
        <v>53</v>
      </c>
      <c r="BI1" s="48" t="s">
        <v>54</v>
      </c>
      <c r="BJ1" s="48" t="s">
        <v>55</v>
      </c>
      <c r="BK1" s="50" t="s">
        <v>56</v>
      </c>
      <c r="BL1" s="50" t="s">
        <v>57</v>
      </c>
      <c r="BM1" s="1" t="s">
        <v>58</v>
      </c>
      <c r="BN1" s="3" t="s">
        <v>59</v>
      </c>
      <c r="BO1" s="3" t="s">
        <v>60</v>
      </c>
      <c r="BP1" s="50" t="s">
        <v>61</v>
      </c>
      <c r="BQ1" s="50" t="s">
        <v>86</v>
      </c>
      <c r="BR1" s="51" t="s">
        <v>62</v>
      </c>
      <c r="BS1" s="51" t="s">
        <v>63</v>
      </c>
      <c r="BT1" s="51" t="s">
        <v>64</v>
      </c>
      <c r="BU1" s="48" t="s">
        <v>65</v>
      </c>
      <c r="BV1" s="50" t="s">
        <v>66</v>
      </c>
      <c r="BW1" s="50" t="s">
        <v>67</v>
      </c>
      <c r="BX1" s="50" t="s">
        <v>68</v>
      </c>
    </row>
    <row r="2" spans="1:76" s="36" customFormat="1" x14ac:dyDescent="0.2">
      <c r="A2" s="46" t="s">
        <v>69</v>
      </c>
      <c r="B2" s="37">
        <v>2</v>
      </c>
      <c r="C2" s="37">
        <v>2</v>
      </c>
      <c r="D2" s="38">
        <f t="shared" ref="D2:D65" si="0">C2*0.40468564224</f>
        <v>0.80937128447999995</v>
      </c>
      <c r="E2" s="39">
        <v>40443</v>
      </c>
      <c r="F2" s="31">
        <v>1</v>
      </c>
      <c r="G2" s="31" t="s">
        <v>70</v>
      </c>
      <c r="H2" s="31" t="s">
        <v>71</v>
      </c>
      <c r="I2" s="37">
        <v>135</v>
      </c>
      <c r="J2" s="37">
        <v>285</v>
      </c>
      <c r="K2" s="37"/>
      <c r="L2" s="31"/>
      <c r="M2" s="31">
        <f t="shared" ref="M2:M65" si="1">AVERAGE(I2:L2)</f>
        <v>210</v>
      </c>
      <c r="N2" s="39">
        <v>40455</v>
      </c>
      <c r="O2" s="40">
        <v>701198</v>
      </c>
      <c r="P2" s="39"/>
      <c r="Q2" s="40"/>
      <c r="R2" s="39"/>
      <c r="S2" s="31"/>
      <c r="T2" s="39"/>
      <c r="U2" s="39"/>
      <c r="V2" s="39">
        <v>40493</v>
      </c>
      <c r="W2" s="31">
        <f t="shared" ref="W2:W65" si="2">V2-N2</f>
        <v>38</v>
      </c>
      <c r="X2" s="31">
        <v>6</v>
      </c>
      <c r="Y2" s="41">
        <v>4.9000000000000004</v>
      </c>
      <c r="Z2" s="41">
        <v>26.1</v>
      </c>
      <c r="AA2" s="41">
        <v>17.7</v>
      </c>
      <c r="AB2" s="41">
        <v>28.3</v>
      </c>
      <c r="AC2" s="41">
        <v>24.627777777777776</v>
      </c>
      <c r="AD2" s="31">
        <v>17</v>
      </c>
      <c r="AE2" s="31">
        <v>17</v>
      </c>
      <c r="AF2" s="31">
        <v>20</v>
      </c>
      <c r="AG2" s="31">
        <v>17.899999999999999</v>
      </c>
      <c r="AH2" s="41">
        <v>9</v>
      </c>
      <c r="AI2" s="41">
        <v>8.6999999999999993</v>
      </c>
      <c r="AJ2" s="41">
        <v>9.3000000000000007</v>
      </c>
      <c r="AK2" s="41">
        <v>9.082271424943503</v>
      </c>
      <c r="AL2" s="42">
        <v>330</v>
      </c>
      <c r="AM2" s="42">
        <v>700</v>
      </c>
      <c r="AN2" s="42">
        <v>72</v>
      </c>
      <c r="AO2" s="42">
        <v>30</v>
      </c>
      <c r="AP2" s="40">
        <v>290</v>
      </c>
      <c r="AQ2" s="40">
        <v>415</v>
      </c>
      <c r="AR2" s="40">
        <v>355</v>
      </c>
      <c r="AS2" s="40">
        <v>1060</v>
      </c>
      <c r="AT2" s="40">
        <v>0</v>
      </c>
      <c r="AU2" s="40">
        <v>0</v>
      </c>
      <c r="AV2" s="40">
        <v>0</v>
      </c>
      <c r="AW2" s="40">
        <v>0</v>
      </c>
      <c r="AX2" s="40">
        <v>345</v>
      </c>
      <c r="AY2" s="40">
        <v>55</v>
      </c>
      <c r="AZ2" s="40">
        <v>45</v>
      </c>
      <c r="BA2" s="40">
        <v>345</v>
      </c>
      <c r="BB2" s="40">
        <v>62.666666666666664</v>
      </c>
      <c r="BC2" s="40">
        <v>13.666666666666666</v>
      </c>
      <c r="BD2" s="40">
        <v>8.3333333333333339</v>
      </c>
      <c r="BE2" s="40">
        <v>84.666666666666671</v>
      </c>
      <c r="BF2" s="40">
        <v>15</v>
      </c>
      <c r="BG2" s="40">
        <v>5</v>
      </c>
      <c r="BH2" s="40">
        <v>0</v>
      </c>
      <c r="BI2" s="40">
        <v>40</v>
      </c>
      <c r="BJ2" s="40">
        <v>60</v>
      </c>
      <c r="BK2" s="43">
        <f>(BJ2/O2)*100</f>
        <v>8.5567842463897502E-3</v>
      </c>
      <c r="BL2" s="43">
        <f>((BJ2/(O2+Q2+S2+U2))*100)</f>
        <v>8.5567842463897502E-3</v>
      </c>
      <c r="BM2" s="37" t="s">
        <v>72</v>
      </c>
      <c r="BN2" s="31">
        <v>38</v>
      </c>
      <c r="BO2" s="31">
        <v>57</v>
      </c>
      <c r="BP2" s="43">
        <v>48.97</v>
      </c>
      <c r="BQ2" s="43">
        <f t="shared" ref="BQ2:BQ65" si="3">BP2/W2</f>
        <v>1.2886842105263157</v>
      </c>
      <c r="BR2" s="38">
        <v>0.52</v>
      </c>
      <c r="BS2" s="38">
        <v>1.58</v>
      </c>
      <c r="BT2" s="38">
        <v>1.0349999999999999</v>
      </c>
      <c r="BU2" s="40">
        <f t="shared" ref="BU2:BU65" si="4">BJ2/(C2*0.40468564224)</f>
        <v>74.131614440149605</v>
      </c>
      <c r="BV2" s="43">
        <v>0</v>
      </c>
      <c r="BW2" s="43">
        <f t="shared" ref="BW2:BW65" si="5">(BV2/D2)/W2</f>
        <v>0</v>
      </c>
      <c r="BX2" s="43">
        <f t="shared" ref="BX2:BX33" si="6">(BT2/BP2^3)*100000</f>
        <v>0.88135330565132197</v>
      </c>
    </row>
    <row r="3" spans="1:76" s="36" customFormat="1" x14ac:dyDescent="0.2">
      <c r="A3" s="26" t="s">
        <v>69</v>
      </c>
      <c r="B3" s="27">
        <v>11</v>
      </c>
      <c r="C3" s="27">
        <v>0.5</v>
      </c>
      <c r="D3" s="28">
        <f t="shared" si="0"/>
        <v>0.20234282111999999</v>
      </c>
      <c r="E3" s="29">
        <v>40463</v>
      </c>
      <c r="F3" s="30">
        <v>2</v>
      </c>
      <c r="G3" s="30" t="s">
        <v>70</v>
      </c>
      <c r="H3" s="30" t="s">
        <v>71</v>
      </c>
      <c r="I3" s="27">
        <v>0</v>
      </c>
      <c r="J3" s="27">
        <v>0</v>
      </c>
      <c r="K3" s="27">
        <v>55</v>
      </c>
      <c r="L3" s="30"/>
      <c r="M3" s="31">
        <f t="shared" si="1"/>
        <v>18.333333333333332</v>
      </c>
      <c r="N3" s="29">
        <v>40471</v>
      </c>
      <c r="O3" s="32">
        <v>215718</v>
      </c>
      <c r="P3" s="29">
        <v>40475</v>
      </c>
      <c r="Q3" s="32">
        <v>226252</v>
      </c>
      <c r="R3" s="29"/>
      <c r="S3" s="30"/>
      <c r="T3" s="29"/>
      <c r="U3" s="29"/>
      <c r="V3" s="29">
        <v>40519</v>
      </c>
      <c r="W3" s="30">
        <f t="shared" si="2"/>
        <v>48</v>
      </c>
      <c r="X3" s="30">
        <v>10</v>
      </c>
      <c r="Y3" s="33">
        <v>5.5</v>
      </c>
      <c r="Z3" s="33">
        <v>26.7</v>
      </c>
      <c r="AA3" s="33">
        <v>16.3</v>
      </c>
      <c r="AB3" s="33">
        <v>27.9</v>
      </c>
      <c r="AC3" s="33">
        <v>21.704347826086966</v>
      </c>
      <c r="AD3" s="30">
        <v>18</v>
      </c>
      <c r="AE3" s="30">
        <v>17</v>
      </c>
      <c r="AF3" s="30">
        <v>25</v>
      </c>
      <c r="AG3" s="33">
        <v>21.153846153846153</v>
      </c>
      <c r="AH3" s="33">
        <v>8.9</v>
      </c>
      <c r="AI3" s="33">
        <v>8.4</v>
      </c>
      <c r="AJ3" s="33">
        <v>9</v>
      </c>
      <c r="AK3" s="33">
        <v>8.7345141844183409</v>
      </c>
      <c r="AL3" s="34">
        <v>138</v>
      </c>
      <c r="AM3" s="34">
        <v>147.5</v>
      </c>
      <c r="AN3" s="34">
        <v>12</v>
      </c>
      <c r="AO3" s="34">
        <v>4.9749999999999996</v>
      </c>
      <c r="AP3" s="32">
        <v>130</v>
      </c>
      <c r="AQ3" s="32">
        <v>1095</v>
      </c>
      <c r="AR3" s="32">
        <v>1920</v>
      </c>
      <c r="AS3" s="32">
        <v>3045</v>
      </c>
      <c r="AT3" s="32">
        <v>0</v>
      </c>
      <c r="AU3" s="32">
        <v>0</v>
      </c>
      <c r="AV3" s="32">
        <v>0</v>
      </c>
      <c r="AW3" s="32">
        <v>5</v>
      </c>
      <c r="AX3" s="32">
        <v>325</v>
      </c>
      <c r="AY3" s="32">
        <v>410</v>
      </c>
      <c r="AZ3" s="32">
        <v>3995</v>
      </c>
      <c r="BA3" s="32">
        <v>4640</v>
      </c>
      <c r="BB3" s="32">
        <v>109.11764705882354</v>
      </c>
      <c r="BC3" s="32">
        <v>40.588235294117645</v>
      </c>
      <c r="BD3" s="32">
        <v>798.82352941176475</v>
      </c>
      <c r="BE3" s="32">
        <v>948.52941176470586</v>
      </c>
      <c r="BF3" s="32">
        <v>105</v>
      </c>
      <c r="BG3" s="32">
        <v>10</v>
      </c>
      <c r="BH3" s="32">
        <v>345</v>
      </c>
      <c r="BI3" s="32">
        <v>445</v>
      </c>
      <c r="BJ3" s="32">
        <v>101609</v>
      </c>
      <c r="BK3" s="35">
        <f>(BJ3/Q3)*100</f>
        <v>44.909658257164573</v>
      </c>
      <c r="BL3" s="35">
        <f>((BJ3/(O3+Q3+S3+U3))*100)</f>
        <v>22.990021947190986</v>
      </c>
      <c r="BM3" s="27" t="s">
        <v>72</v>
      </c>
      <c r="BN3" s="30">
        <v>20</v>
      </c>
      <c r="BO3" s="30">
        <v>35</v>
      </c>
      <c r="BP3" s="35">
        <v>28.44</v>
      </c>
      <c r="BQ3" s="43">
        <f t="shared" si="3"/>
        <v>0.59250000000000003</v>
      </c>
      <c r="BR3" s="28">
        <v>5.6000000000000001E-2</v>
      </c>
      <c r="BS3" s="28">
        <v>0.25900000000000001</v>
      </c>
      <c r="BT3" s="28">
        <v>0.184</v>
      </c>
      <c r="BU3" s="32">
        <f t="shared" si="4"/>
        <v>502162.61410994409</v>
      </c>
      <c r="BV3" s="35">
        <v>19.55</v>
      </c>
      <c r="BW3" s="35">
        <f t="shared" si="5"/>
        <v>2.0128792532012842</v>
      </c>
      <c r="BX3" s="35">
        <f t="shared" si="6"/>
        <v>0.7998877519604336</v>
      </c>
    </row>
    <row r="4" spans="1:76" s="36" customFormat="1" x14ac:dyDescent="0.2">
      <c r="A4" s="26" t="s">
        <v>69</v>
      </c>
      <c r="B4" s="27">
        <v>27</v>
      </c>
      <c r="C4" s="27">
        <v>1</v>
      </c>
      <c r="D4" s="28">
        <f t="shared" si="0"/>
        <v>0.40468564223999998</v>
      </c>
      <c r="E4" s="29">
        <v>40448</v>
      </c>
      <c r="F4" s="30">
        <v>1</v>
      </c>
      <c r="G4" s="30" t="s">
        <v>70</v>
      </c>
      <c r="H4" s="30" t="s">
        <v>71</v>
      </c>
      <c r="I4" s="27">
        <v>73</v>
      </c>
      <c r="J4" s="27">
        <v>48</v>
      </c>
      <c r="K4" s="27"/>
      <c r="L4" s="30"/>
      <c r="M4" s="31">
        <f t="shared" si="1"/>
        <v>60.5</v>
      </c>
      <c r="N4" s="29">
        <v>40463</v>
      </c>
      <c r="O4" s="32">
        <v>399834</v>
      </c>
      <c r="P4" s="29"/>
      <c r="Q4" s="32"/>
      <c r="R4" s="29"/>
      <c r="S4" s="30"/>
      <c r="T4" s="29"/>
      <c r="U4" s="29"/>
      <c r="V4" s="29">
        <v>40499</v>
      </c>
      <c r="W4" s="30">
        <f t="shared" si="2"/>
        <v>36</v>
      </c>
      <c r="X4" s="30">
        <v>10</v>
      </c>
      <c r="Y4" s="33">
        <v>5.5</v>
      </c>
      <c r="Z4" s="33">
        <v>28.7</v>
      </c>
      <c r="AA4" s="33">
        <v>17.5</v>
      </c>
      <c r="AB4" s="33">
        <v>28.5</v>
      </c>
      <c r="AC4" s="33">
        <v>23.958823529411763</v>
      </c>
      <c r="AD4" s="30">
        <v>19</v>
      </c>
      <c r="AE4" s="30">
        <v>18</v>
      </c>
      <c r="AF4" s="30">
        <v>23</v>
      </c>
      <c r="AG4" s="30">
        <v>20.2</v>
      </c>
      <c r="AH4" s="33">
        <v>9</v>
      </c>
      <c r="AI4" s="33">
        <v>8.3000000000000007</v>
      </c>
      <c r="AJ4" s="33">
        <v>9.6</v>
      </c>
      <c r="AK4" s="33">
        <v>8.9850088032769584</v>
      </c>
      <c r="AL4" s="34">
        <v>144</v>
      </c>
      <c r="AM4" s="34">
        <v>325</v>
      </c>
      <c r="AN4" s="34">
        <v>31</v>
      </c>
      <c r="AO4" s="34">
        <v>13.25</v>
      </c>
      <c r="AP4" s="32">
        <v>390</v>
      </c>
      <c r="AQ4" s="32">
        <v>295</v>
      </c>
      <c r="AR4" s="32">
        <v>410</v>
      </c>
      <c r="AS4" s="32">
        <v>1095</v>
      </c>
      <c r="AT4" s="32">
        <v>0</v>
      </c>
      <c r="AU4" s="32">
        <v>0</v>
      </c>
      <c r="AV4" s="32">
        <v>0</v>
      </c>
      <c r="AW4" s="32">
        <v>10</v>
      </c>
      <c r="AX4" s="32">
        <v>215</v>
      </c>
      <c r="AY4" s="32">
        <v>50</v>
      </c>
      <c r="AZ4" s="32">
        <v>1880</v>
      </c>
      <c r="BA4" s="32">
        <v>1960</v>
      </c>
      <c r="BB4" s="32">
        <v>59.666666666666664</v>
      </c>
      <c r="BC4" s="32">
        <v>19.666666666666668</v>
      </c>
      <c r="BD4" s="32">
        <v>291.66666666666669</v>
      </c>
      <c r="BE4" s="32">
        <v>371</v>
      </c>
      <c r="BF4" s="32">
        <v>30</v>
      </c>
      <c r="BG4" s="32">
        <v>15</v>
      </c>
      <c r="BH4" s="32">
        <v>30</v>
      </c>
      <c r="BI4" s="32">
        <v>120</v>
      </c>
      <c r="BJ4" s="32">
        <v>92159</v>
      </c>
      <c r="BK4" s="35">
        <v>23.05</v>
      </c>
      <c r="BL4" s="35">
        <f>((BJ4/(O4+Q4+S4+U4))*100)</f>
        <v>23.049315465918358</v>
      </c>
      <c r="BM4" s="27" t="s">
        <v>72</v>
      </c>
      <c r="BN4" s="30">
        <v>27</v>
      </c>
      <c r="BO4" s="30">
        <v>40</v>
      </c>
      <c r="BP4" s="35">
        <v>35.36</v>
      </c>
      <c r="BQ4" s="43">
        <f t="shared" si="3"/>
        <v>0.98222222222222222</v>
      </c>
      <c r="BR4" s="28">
        <v>0.17399999999999999</v>
      </c>
      <c r="BS4" s="28">
        <v>0.64100000000000001</v>
      </c>
      <c r="BT4" s="28">
        <v>0.375</v>
      </c>
      <c r="BU4" s="32">
        <f t="shared" si="4"/>
        <v>227729.84850632492</v>
      </c>
      <c r="BV4" s="35">
        <v>33.270000000000003</v>
      </c>
      <c r="BW4" s="35">
        <f t="shared" si="5"/>
        <v>2.2836655670590535</v>
      </c>
      <c r="BX4" s="35">
        <f t="shared" si="6"/>
        <v>0.84819263815793067</v>
      </c>
    </row>
    <row r="5" spans="1:76" s="36" customFormat="1" x14ac:dyDescent="0.2">
      <c r="A5" s="26" t="s">
        <v>69</v>
      </c>
      <c r="B5" s="27">
        <v>33</v>
      </c>
      <c r="C5" s="27">
        <v>1</v>
      </c>
      <c r="D5" s="28">
        <f t="shared" si="0"/>
        <v>0.40468564223999998</v>
      </c>
      <c r="E5" s="29">
        <v>40453</v>
      </c>
      <c r="F5" s="30">
        <v>2</v>
      </c>
      <c r="G5" s="30" t="s">
        <v>70</v>
      </c>
      <c r="H5" s="30" t="s">
        <v>71</v>
      </c>
      <c r="I5" s="27">
        <v>86</v>
      </c>
      <c r="J5" s="27">
        <v>115</v>
      </c>
      <c r="K5" s="27"/>
      <c r="L5" s="30"/>
      <c r="M5" s="31">
        <f t="shared" si="1"/>
        <v>100.5</v>
      </c>
      <c r="N5" s="29">
        <v>40464</v>
      </c>
      <c r="O5" s="32">
        <v>257396</v>
      </c>
      <c r="P5" s="29">
        <v>40465</v>
      </c>
      <c r="Q5" s="32">
        <v>210222</v>
      </c>
      <c r="R5" s="29"/>
      <c r="S5" s="30"/>
      <c r="T5" s="29"/>
      <c r="U5" s="29"/>
      <c r="V5" s="29">
        <v>40493</v>
      </c>
      <c r="W5" s="30">
        <f t="shared" si="2"/>
        <v>29</v>
      </c>
      <c r="X5" s="30">
        <v>9</v>
      </c>
      <c r="Y5" s="33">
        <v>4.0999999999999996</v>
      </c>
      <c r="Z5" s="33">
        <v>28.4</v>
      </c>
      <c r="AA5" s="33">
        <v>17.5</v>
      </c>
      <c r="AB5" s="33">
        <v>27.5</v>
      </c>
      <c r="AC5" s="33">
        <v>24.111111111111114</v>
      </c>
      <c r="AD5" s="30">
        <v>20</v>
      </c>
      <c r="AE5" s="30">
        <v>18</v>
      </c>
      <c r="AF5" s="30">
        <v>24</v>
      </c>
      <c r="AG5" s="33">
        <v>20.875</v>
      </c>
      <c r="AH5" s="33">
        <v>9.3000000000000007</v>
      </c>
      <c r="AI5" s="33">
        <v>8.9</v>
      </c>
      <c r="AJ5" s="33">
        <v>9.4</v>
      </c>
      <c r="AK5" s="33">
        <v>9.112846309534401</v>
      </c>
      <c r="AL5" s="34">
        <v>104</v>
      </c>
      <c r="AM5" s="34">
        <v>350</v>
      </c>
      <c r="AN5" s="34">
        <v>16</v>
      </c>
      <c r="AO5" s="34">
        <v>7</v>
      </c>
      <c r="AP5" s="32">
        <v>55</v>
      </c>
      <c r="AQ5" s="32">
        <v>475</v>
      </c>
      <c r="AR5" s="32">
        <v>405</v>
      </c>
      <c r="AS5" s="32">
        <v>935</v>
      </c>
      <c r="AT5" s="32">
        <v>0</v>
      </c>
      <c r="AU5" s="32">
        <v>0</v>
      </c>
      <c r="AV5" s="32">
        <v>0</v>
      </c>
      <c r="AW5" s="32">
        <v>85</v>
      </c>
      <c r="AX5" s="32">
        <v>715</v>
      </c>
      <c r="AY5" s="32">
        <v>295</v>
      </c>
      <c r="AZ5" s="32">
        <v>855</v>
      </c>
      <c r="BA5" s="32">
        <v>865</v>
      </c>
      <c r="BB5" s="32">
        <v>186.36363636363637</v>
      </c>
      <c r="BC5" s="32">
        <v>42.727272727272727</v>
      </c>
      <c r="BD5" s="32">
        <v>165.45454545454547</v>
      </c>
      <c r="BE5" s="32">
        <v>396.36363636363637</v>
      </c>
      <c r="BF5" s="32">
        <v>60</v>
      </c>
      <c r="BG5" s="32">
        <v>10</v>
      </c>
      <c r="BH5" s="32">
        <v>25</v>
      </c>
      <c r="BI5" s="32">
        <v>395</v>
      </c>
      <c r="BJ5" s="32">
        <v>223270</v>
      </c>
      <c r="BK5" s="35">
        <f>(BJ5/Q5)*100</f>
        <v>106.20677188876522</v>
      </c>
      <c r="BL5" s="35">
        <f>((BJ5/(O5+Q5+S5+U5))*100)</f>
        <v>47.746237313362613</v>
      </c>
      <c r="BM5" s="27" t="s">
        <v>72</v>
      </c>
      <c r="BN5" s="30">
        <v>25</v>
      </c>
      <c r="BO5" s="30">
        <v>32</v>
      </c>
      <c r="BP5" s="35">
        <v>28.85</v>
      </c>
      <c r="BQ5" s="43">
        <f t="shared" si="3"/>
        <v>0.9948275862068966</v>
      </c>
      <c r="BR5" s="28">
        <v>0.157</v>
      </c>
      <c r="BS5" s="28">
        <v>0.38800000000000001</v>
      </c>
      <c r="BT5" s="28">
        <v>0.24299999999999999</v>
      </c>
      <c r="BU5" s="32">
        <f t="shared" si="4"/>
        <v>551712.18520174013</v>
      </c>
      <c r="BV5" s="35">
        <v>46.68</v>
      </c>
      <c r="BW5" s="35">
        <f t="shared" si="5"/>
        <v>3.9775445540990613</v>
      </c>
      <c r="BX5" s="35">
        <f t="shared" si="6"/>
        <v>1.0119727569229515</v>
      </c>
    </row>
    <row r="6" spans="1:76" s="36" customFormat="1" x14ac:dyDescent="0.2">
      <c r="A6" s="37" t="s">
        <v>69</v>
      </c>
      <c r="B6" s="37">
        <v>3</v>
      </c>
      <c r="C6" s="37">
        <v>2</v>
      </c>
      <c r="D6" s="38">
        <f t="shared" si="0"/>
        <v>0.80937128447999995</v>
      </c>
      <c r="E6" s="39">
        <v>39361</v>
      </c>
      <c r="F6" s="37">
        <v>2</v>
      </c>
      <c r="G6" s="37" t="s">
        <v>70</v>
      </c>
      <c r="H6" s="37" t="s">
        <v>71</v>
      </c>
      <c r="I6" s="37">
        <v>503</v>
      </c>
      <c r="J6" s="37">
        <v>93</v>
      </c>
      <c r="K6" s="37"/>
      <c r="L6" s="37"/>
      <c r="M6" s="31">
        <f t="shared" si="1"/>
        <v>298</v>
      </c>
      <c r="N6" s="39">
        <v>39367</v>
      </c>
      <c r="O6" s="40">
        <v>444718</v>
      </c>
      <c r="P6" s="39">
        <v>39368</v>
      </c>
      <c r="Q6" s="40">
        <v>130530</v>
      </c>
      <c r="R6" s="37"/>
      <c r="S6" s="40"/>
      <c r="T6" s="37"/>
      <c r="U6" s="37"/>
      <c r="V6" s="39">
        <v>39415</v>
      </c>
      <c r="W6" s="31">
        <f t="shared" si="2"/>
        <v>48</v>
      </c>
      <c r="X6" s="31">
        <v>0</v>
      </c>
      <c r="Y6" s="37">
        <v>4.0999999999999996</v>
      </c>
      <c r="Z6" s="41">
        <v>29.1</v>
      </c>
      <c r="AA6" s="41">
        <v>12.8</v>
      </c>
      <c r="AB6" s="41">
        <v>29.7</v>
      </c>
      <c r="AC6" s="41">
        <v>23.42173913043478</v>
      </c>
      <c r="AD6" s="41">
        <v>20</v>
      </c>
      <c r="AE6" s="41">
        <v>22</v>
      </c>
      <c r="AF6" s="41">
        <v>27</v>
      </c>
      <c r="AG6" s="41">
        <v>25.357142857142858</v>
      </c>
      <c r="AH6" s="41">
        <v>8.6999999999999993</v>
      </c>
      <c r="AI6" s="41">
        <v>8.3000000000000007</v>
      </c>
      <c r="AJ6" s="41">
        <v>8.9</v>
      </c>
      <c r="AK6" s="41">
        <v>8.6340425531914899</v>
      </c>
      <c r="AL6" s="42">
        <v>408</v>
      </c>
      <c r="AM6" s="42">
        <v>775</v>
      </c>
      <c r="AN6" s="42">
        <v>30</v>
      </c>
      <c r="AO6" s="42">
        <v>15</v>
      </c>
      <c r="AP6" s="40">
        <v>0</v>
      </c>
      <c r="AQ6" s="40">
        <v>5</v>
      </c>
      <c r="AR6" s="40">
        <v>620</v>
      </c>
      <c r="AS6" s="40">
        <v>625</v>
      </c>
      <c r="AT6" s="40">
        <v>0</v>
      </c>
      <c r="AU6" s="40">
        <v>0</v>
      </c>
      <c r="AV6" s="40">
        <v>0</v>
      </c>
      <c r="AW6" s="40">
        <v>15</v>
      </c>
      <c r="AX6" s="40">
        <v>160</v>
      </c>
      <c r="AY6" s="40">
        <v>350</v>
      </c>
      <c r="AZ6" s="40">
        <v>115</v>
      </c>
      <c r="BA6" s="40">
        <v>510</v>
      </c>
      <c r="BB6" s="40">
        <v>40.1875</v>
      </c>
      <c r="BC6" s="40">
        <v>129.0625</v>
      </c>
      <c r="BD6" s="40">
        <v>14.375</v>
      </c>
      <c r="BE6" s="40">
        <v>187.8125</v>
      </c>
      <c r="BF6" s="40">
        <v>25</v>
      </c>
      <c r="BG6" s="40">
        <v>95</v>
      </c>
      <c r="BH6" s="40">
        <v>182.5</v>
      </c>
      <c r="BI6" s="40">
        <v>182.5</v>
      </c>
      <c r="BJ6" s="40">
        <v>569286</v>
      </c>
      <c r="BK6" s="43">
        <f>(BJ6/Q6)*100</f>
        <v>436.1342220179269</v>
      </c>
      <c r="BL6" s="43">
        <f t="shared" ref="BL6:BL16" si="7">((BJ6)/(O6+Q6+S6+U6))*100</f>
        <v>98.963577448335329</v>
      </c>
      <c r="BM6" s="37" t="s">
        <v>72</v>
      </c>
      <c r="BN6" s="31">
        <v>30</v>
      </c>
      <c r="BO6" s="31">
        <v>55</v>
      </c>
      <c r="BP6" s="43">
        <v>37.85</v>
      </c>
      <c r="BQ6" s="43">
        <f t="shared" si="3"/>
        <v>0.7885416666666667</v>
      </c>
      <c r="BR6" s="38">
        <v>0.20200000000000001</v>
      </c>
      <c r="BS6" s="38">
        <v>1.351</v>
      </c>
      <c r="BT6" s="38">
        <v>0.45300000000000001</v>
      </c>
      <c r="BU6" s="40">
        <f t="shared" si="4"/>
        <v>703368.17096958344</v>
      </c>
      <c r="BV6" s="43">
        <v>231.45</v>
      </c>
      <c r="BW6" s="43">
        <f t="shared" si="5"/>
        <v>5.9575563063099395</v>
      </c>
      <c r="BX6" s="43">
        <f t="shared" si="6"/>
        <v>0.83541169462909559</v>
      </c>
    </row>
    <row r="7" spans="1:76" s="36" customFormat="1" x14ac:dyDescent="0.2">
      <c r="A7" s="15" t="s">
        <v>69</v>
      </c>
      <c r="B7" s="15">
        <v>4</v>
      </c>
      <c r="C7" s="15">
        <v>2</v>
      </c>
      <c r="D7" s="16">
        <f t="shared" si="0"/>
        <v>0.80937128447999995</v>
      </c>
      <c r="E7" s="17">
        <v>39357</v>
      </c>
      <c r="F7" s="15">
        <v>2</v>
      </c>
      <c r="G7" s="15" t="s">
        <v>70</v>
      </c>
      <c r="H7" s="15" t="s">
        <v>71</v>
      </c>
      <c r="I7" s="15">
        <v>1170</v>
      </c>
      <c r="J7" s="15">
        <v>311</v>
      </c>
      <c r="K7" s="15"/>
      <c r="L7" s="15"/>
      <c r="M7" s="13">
        <f t="shared" si="1"/>
        <v>740.5</v>
      </c>
      <c r="N7" s="17">
        <v>39363</v>
      </c>
      <c r="O7" s="14">
        <v>615236</v>
      </c>
      <c r="P7" s="17">
        <v>39364</v>
      </c>
      <c r="Q7" s="14">
        <v>204726</v>
      </c>
      <c r="R7" s="17">
        <v>39364</v>
      </c>
      <c r="S7" s="14"/>
      <c r="T7" s="15"/>
      <c r="U7" s="15"/>
      <c r="V7" s="17">
        <v>39416</v>
      </c>
      <c r="W7" s="13">
        <f t="shared" si="2"/>
        <v>53</v>
      </c>
      <c r="X7" s="13">
        <v>0</v>
      </c>
      <c r="Y7" s="15">
        <v>3.7</v>
      </c>
      <c r="Z7" s="18">
        <v>29.5</v>
      </c>
      <c r="AA7" s="18">
        <v>12.7</v>
      </c>
      <c r="AB7" s="18">
        <v>30.5</v>
      </c>
      <c r="AC7" s="18">
        <v>23.588235294117652</v>
      </c>
      <c r="AD7" s="18">
        <v>21</v>
      </c>
      <c r="AE7" s="18">
        <v>20</v>
      </c>
      <c r="AF7" s="18">
        <v>28</v>
      </c>
      <c r="AG7" s="18">
        <v>25.6</v>
      </c>
      <c r="AH7" s="18">
        <v>8.8000000000000007</v>
      </c>
      <c r="AI7" s="18">
        <v>8.1999999999999993</v>
      </c>
      <c r="AJ7" s="18">
        <v>9.3000000000000007</v>
      </c>
      <c r="AK7" s="18">
        <v>8.6596153846153836</v>
      </c>
      <c r="AL7" s="21">
        <v>448</v>
      </c>
      <c r="AM7" s="21">
        <v>625</v>
      </c>
      <c r="AN7" s="21">
        <v>38</v>
      </c>
      <c r="AO7" s="21">
        <v>18</v>
      </c>
      <c r="AP7" s="14">
        <v>0</v>
      </c>
      <c r="AQ7" s="14">
        <v>15</v>
      </c>
      <c r="AR7" s="14">
        <v>620</v>
      </c>
      <c r="AS7" s="14">
        <v>635</v>
      </c>
      <c r="AT7" s="14">
        <v>0</v>
      </c>
      <c r="AU7" s="14">
        <v>0</v>
      </c>
      <c r="AV7" s="14">
        <v>0</v>
      </c>
      <c r="AW7" s="14">
        <v>20</v>
      </c>
      <c r="AX7" s="14">
        <v>285</v>
      </c>
      <c r="AY7" s="14">
        <v>985</v>
      </c>
      <c r="AZ7" s="14">
        <v>65</v>
      </c>
      <c r="BA7" s="14">
        <v>1180</v>
      </c>
      <c r="BB7" s="14">
        <v>56.470588235294116</v>
      </c>
      <c r="BC7" s="14">
        <v>126.17647058823529</v>
      </c>
      <c r="BD7" s="14">
        <v>4.7058823529411766</v>
      </c>
      <c r="BE7" s="14">
        <v>187.35294117647058</v>
      </c>
      <c r="BF7" s="14">
        <v>15</v>
      </c>
      <c r="BG7" s="14">
        <v>75</v>
      </c>
      <c r="BH7" s="14">
        <v>0</v>
      </c>
      <c r="BI7" s="14">
        <v>90</v>
      </c>
      <c r="BJ7" s="14">
        <v>664037</v>
      </c>
      <c r="BK7" s="19">
        <f>(BJ7/Q7)*100</f>
        <v>324.35401463419396</v>
      </c>
      <c r="BL7" s="19">
        <f t="shared" si="7"/>
        <v>80.983874862493636</v>
      </c>
      <c r="BM7" s="15" t="s">
        <v>72</v>
      </c>
      <c r="BN7" s="13">
        <v>25</v>
      </c>
      <c r="BO7" s="13">
        <v>60</v>
      </c>
      <c r="BP7" s="19">
        <v>36.26</v>
      </c>
      <c r="BQ7" s="19">
        <f t="shared" si="3"/>
        <v>0.6841509433962264</v>
      </c>
      <c r="BR7" s="16">
        <v>0.13500000000000001</v>
      </c>
      <c r="BS7" s="16">
        <v>2</v>
      </c>
      <c r="BT7" s="16">
        <v>0.44</v>
      </c>
      <c r="BU7" s="14">
        <f t="shared" si="4"/>
        <v>820435.5809665604</v>
      </c>
      <c r="BV7" s="19">
        <v>258.86</v>
      </c>
      <c r="BW7" s="19">
        <f t="shared" si="5"/>
        <v>6.0344999100557013</v>
      </c>
      <c r="BX7" s="19">
        <f t="shared" si="6"/>
        <v>0.92293109268409546</v>
      </c>
    </row>
    <row r="8" spans="1:76" s="36" customFormat="1" x14ac:dyDescent="0.2">
      <c r="A8" s="4" t="s">
        <v>69</v>
      </c>
      <c r="B8" s="4">
        <v>16</v>
      </c>
      <c r="C8" s="4">
        <v>0.5</v>
      </c>
      <c r="D8" s="6">
        <f t="shared" si="0"/>
        <v>0.20234282111999999</v>
      </c>
      <c r="E8" s="8">
        <v>38109</v>
      </c>
      <c r="F8" s="4">
        <v>1</v>
      </c>
      <c r="G8" s="4" t="s">
        <v>70</v>
      </c>
      <c r="H8" s="4" t="s">
        <v>71</v>
      </c>
      <c r="I8" s="4">
        <v>2</v>
      </c>
      <c r="J8" s="4">
        <v>6</v>
      </c>
      <c r="K8" s="4"/>
      <c r="L8" s="4"/>
      <c r="M8" s="13">
        <f t="shared" si="1"/>
        <v>4</v>
      </c>
      <c r="N8" s="8">
        <v>38115</v>
      </c>
      <c r="O8" s="5">
        <v>206100</v>
      </c>
      <c r="P8" s="4"/>
      <c r="Q8" s="5"/>
      <c r="R8" s="4"/>
      <c r="S8" s="4"/>
      <c r="T8" s="4"/>
      <c r="U8" s="4"/>
      <c r="V8" s="8">
        <v>38141</v>
      </c>
      <c r="W8" s="4">
        <f t="shared" si="2"/>
        <v>26</v>
      </c>
      <c r="X8" s="4">
        <v>2</v>
      </c>
      <c r="Y8" s="10">
        <v>3.8</v>
      </c>
      <c r="Z8" s="4">
        <v>24.5</v>
      </c>
      <c r="AA8" s="4">
        <v>22</v>
      </c>
      <c r="AB8" s="4">
        <v>32.6</v>
      </c>
      <c r="AC8" s="10">
        <v>29.179166666666674</v>
      </c>
      <c r="AD8" s="9">
        <v>22</v>
      </c>
      <c r="AE8" s="9">
        <v>19</v>
      </c>
      <c r="AF8" s="9">
        <v>22</v>
      </c>
      <c r="AG8" s="9">
        <v>20.428571428571427</v>
      </c>
      <c r="AH8" s="4">
        <v>8.6</v>
      </c>
      <c r="AI8" s="4">
        <v>8</v>
      </c>
      <c r="AJ8" s="4">
        <v>10.1</v>
      </c>
      <c r="AK8" s="10">
        <v>8.870000000000001</v>
      </c>
      <c r="AL8" s="20">
        <v>88</v>
      </c>
      <c r="AM8" s="20">
        <v>200</v>
      </c>
      <c r="AN8" s="20">
        <v>12</v>
      </c>
      <c r="AO8" s="20">
        <v>5</v>
      </c>
      <c r="AP8" s="5">
        <v>30</v>
      </c>
      <c r="AQ8" s="5">
        <v>5</v>
      </c>
      <c r="AR8" s="5">
        <v>315</v>
      </c>
      <c r="AS8" s="5">
        <v>350</v>
      </c>
      <c r="AT8" s="5">
        <v>0</v>
      </c>
      <c r="AU8" s="5">
        <v>0</v>
      </c>
      <c r="AV8" s="5">
        <v>5</v>
      </c>
      <c r="AW8" s="5">
        <v>30</v>
      </c>
      <c r="AX8" s="5">
        <v>140</v>
      </c>
      <c r="AY8" s="5">
        <v>335</v>
      </c>
      <c r="AZ8" s="5">
        <v>315</v>
      </c>
      <c r="BA8" s="5">
        <v>685</v>
      </c>
      <c r="BB8" s="5">
        <v>48.888888888888886</v>
      </c>
      <c r="BC8" s="5">
        <v>76.111111111111114</v>
      </c>
      <c r="BD8" s="5">
        <v>60</v>
      </c>
      <c r="BE8" s="5">
        <v>185</v>
      </c>
      <c r="BF8" s="5">
        <v>35</v>
      </c>
      <c r="BG8" s="5">
        <v>15</v>
      </c>
      <c r="BH8" s="5">
        <v>25</v>
      </c>
      <c r="BI8" s="5">
        <v>105</v>
      </c>
      <c r="BJ8" s="5">
        <v>5118</v>
      </c>
      <c r="BK8" s="11">
        <f t="shared" ref="BK8:BK15" si="8">(BJ8/O8)*100</f>
        <v>2.4832605531295489</v>
      </c>
      <c r="BL8" s="11">
        <f t="shared" si="7"/>
        <v>2.4832605531295489</v>
      </c>
      <c r="BM8" s="4" t="s">
        <v>72</v>
      </c>
      <c r="BN8" s="9">
        <v>35</v>
      </c>
      <c r="BO8" s="9">
        <v>53</v>
      </c>
      <c r="BP8" s="11">
        <v>40.89</v>
      </c>
      <c r="BQ8" s="19">
        <f t="shared" si="3"/>
        <v>1.5726923076923076</v>
      </c>
      <c r="BR8" s="6">
        <v>0.34899999999999998</v>
      </c>
      <c r="BS8" s="6">
        <v>0.90300000000000002</v>
      </c>
      <c r="BT8" s="6">
        <v>0.59787000000000001</v>
      </c>
      <c r="BU8" s="5">
        <f t="shared" si="4"/>
        <v>25293.706846979047</v>
      </c>
      <c r="BV8" s="11">
        <v>2.77</v>
      </c>
      <c r="BW8" s="11">
        <f t="shared" si="5"/>
        <v>0.52652454358772927</v>
      </c>
      <c r="BX8" s="11">
        <f t="shared" si="6"/>
        <v>0.87449117318722669</v>
      </c>
    </row>
    <row r="9" spans="1:76" s="36" customFormat="1" x14ac:dyDescent="0.2">
      <c r="A9" s="15" t="s">
        <v>69</v>
      </c>
      <c r="B9" s="15">
        <v>7</v>
      </c>
      <c r="C9" s="15">
        <v>2</v>
      </c>
      <c r="D9" s="16">
        <f t="shared" si="0"/>
        <v>0.80937128447999995</v>
      </c>
      <c r="E9" s="17">
        <v>38104</v>
      </c>
      <c r="F9" s="15">
        <v>1</v>
      </c>
      <c r="G9" s="15" t="s">
        <v>70</v>
      </c>
      <c r="H9" s="15" t="s">
        <v>71</v>
      </c>
      <c r="I9" s="15">
        <v>47</v>
      </c>
      <c r="J9" s="15">
        <v>490</v>
      </c>
      <c r="K9" s="15"/>
      <c r="L9" s="15"/>
      <c r="M9" s="13">
        <f t="shared" si="1"/>
        <v>268.5</v>
      </c>
      <c r="N9" s="17">
        <v>38114</v>
      </c>
      <c r="O9" s="14">
        <v>814324</v>
      </c>
      <c r="P9" s="15"/>
      <c r="Q9" s="14"/>
      <c r="R9" s="15"/>
      <c r="S9" s="15"/>
      <c r="T9" s="15"/>
      <c r="U9" s="15"/>
      <c r="V9" s="17">
        <v>38148</v>
      </c>
      <c r="W9" s="15">
        <f t="shared" si="2"/>
        <v>34</v>
      </c>
      <c r="X9" s="15">
        <v>0</v>
      </c>
      <c r="Y9" s="18">
        <v>3</v>
      </c>
      <c r="Z9" s="15">
        <v>25.2</v>
      </c>
      <c r="AA9" s="15">
        <v>24.4</v>
      </c>
      <c r="AB9" s="15">
        <v>32.5</v>
      </c>
      <c r="AC9" s="18">
        <v>29.362500000000004</v>
      </c>
      <c r="AD9" s="13">
        <v>23</v>
      </c>
      <c r="AE9" s="13">
        <v>18</v>
      </c>
      <c r="AF9" s="13">
        <v>26</v>
      </c>
      <c r="AG9" s="13">
        <v>22.888888888888889</v>
      </c>
      <c r="AH9" s="15">
        <v>9.1</v>
      </c>
      <c r="AI9" s="15">
        <v>7.8</v>
      </c>
      <c r="AJ9" s="15">
        <v>9.6999999999999993</v>
      </c>
      <c r="AK9" s="18">
        <v>8.8153846153846143</v>
      </c>
      <c r="AL9" s="21">
        <v>336</v>
      </c>
      <c r="AM9" s="21">
        <v>800</v>
      </c>
      <c r="AN9" s="21">
        <v>72</v>
      </c>
      <c r="AO9" s="21">
        <v>30</v>
      </c>
      <c r="AP9" s="14">
        <v>0</v>
      </c>
      <c r="AQ9" s="14">
        <v>85</v>
      </c>
      <c r="AR9" s="14">
        <v>0</v>
      </c>
      <c r="AS9" s="14">
        <v>85</v>
      </c>
      <c r="AT9" s="14">
        <v>0</v>
      </c>
      <c r="AU9" s="14">
        <v>0</v>
      </c>
      <c r="AV9" s="14">
        <v>10</v>
      </c>
      <c r="AW9" s="14">
        <v>40</v>
      </c>
      <c r="AX9" s="14">
        <v>70</v>
      </c>
      <c r="AY9" s="14">
        <v>865</v>
      </c>
      <c r="AZ9" s="14">
        <v>4400</v>
      </c>
      <c r="BA9" s="14">
        <v>4460</v>
      </c>
      <c r="BB9" s="14">
        <v>17.307692307692307</v>
      </c>
      <c r="BC9" s="14">
        <v>95.384615384615387</v>
      </c>
      <c r="BD9" s="14">
        <v>893.84615384615381</v>
      </c>
      <c r="BE9" s="14">
        <v>1006.5384615384615</v>
      </c>
      <c r="BF9" s="14">
        <v>15</v>
      </c>
      <c r="BG9" s="14">
        <v>10</v>
      </c>
      <c r="BH9" s="14">
        <v>330</v>
      </c>
      <c r="BI9" s="14">
        <v>620</v>
      </c>
      <c r="BJ9" s="14">
        <v>239858</v>
      </c>
      <c r="BK9" s="19">
        <f t="shared" si="8"/>
        <v>29.454860718829362</v>
      </c>
      <c r="BL9" s="19">
        <f t="shared" si="7"/>
        <v>29.454860718829362</v>
      </c>
      <c r="BM9" s="15" t="s">
        <v>72</v>
      </c>
      <c r="BN9" s="13">
        <v>28</v>
      </c>
      <c r="BO9" s="13">
        <v>37</v>
      </c>
      <c r="BP9" s="19">
        <v>31.74</v>
      </c>
      <c r="BQ9" s="19">
        <f t="shared" si="3"/>
        <v>0.93352941176470583</v>
      </c>
      <c r="BR9" s="16">
        <v>0.16900000000000001</v>
      </c>
      <c r="BS9" s="16">
        <v>0.372</v>
      </c>
      <c r="BT9" s="16">
        <v>0.24646000000000004</v>
      </c>
      <c r="BU9" s="14">
        <f t="shared" si="4"/>
        <v>296351.01293975674</v>
      </c>
      <c r="BV9" s="19">
        <v>65.36</v>
      </c>
      <c r="BW9" s="19">
        <f t="shared" si="5"/>
        <v>2.3751187842196955</v>
      </c>
      <c r="BX9" s="19">
        <f t="shared" si="6"/>
        <v>0.77077155156512001</v>
      </c>
    </row>
    <row r="10" spans="1:76" s="36" customFormat="1" x14ac:dyDescent="0.2">
      <c r="A10" s="4" t="s">
        <v>69</v>
      </c>
      <c r="B10" s="4">
        <v>13</v>
      </c>
      <c r="C10" s="4">
        <v>0.5</v>
      </c>
      <c r="D10" s="6">
        <f t="shared" si="0"/>
        <v>0.20234282111999999</v>
      </c>
      <c r="E10" s="8">
        <v>39364</v>
      </c>
      <c r="F10" s="4">
        <v>1</v>
      </c>
      <c r="G10" s="4" t="s">
        <v>70</v>
      </c>
      <c r="H10" s="4" t="s">
        <v>71</v>
      </c>
      <c r="I10" s="4">
        <v>1346</v>
      </c>
      <c r="J10" s="4">
        <v>492</v>
      </c>
      <c r="K10" s="4"/>
      <c r="L10" s="4"/>
      <c r="M10" s="13">
        <f t="shared" si="1"/>
        <v>919</v>
      </c>
      <c r="N10" s="8">
        <v>39373</v>
      </c>
      <c r="O10" s="5">
        <v>244572</v>
      </c>
      <c r="P10" s="4"/>
      <c r="Q10" s="5"/>
      <c r="R10" s="4"/>
      <c r="S10" s="5"/>
      <c r="T10" s="4"/>
      <c r="U10" s="4"/>
      <c r="V10" s="8">
        <v>39406</v>
      </c>
      <c r="W10" s="9">
        <f t="shared" si="2"/>
        <v>33</v>
      </c>
      <c r="X10" s="9">
        <v>0</v>
      </c>
      <c r="Y10" s="4">
        <v>2.9</v>
      </c>
      <c r="Z10" s="10">
        <v>29</v>
      </c>
      <c r="AA10" s="10">
        <v>19</v>
      </c>
      <c r="AB10" s="10">
        <v>29.6</v>
      </c>
      <c r="AC10" s="10">
        <v>23.741935483870972</v>
      </c>
      <c r="AD10" s="9">
        <v>24</v>
      </c>
      <c r="AE10" s="9">
        <v>23</v>
      </c>
      <c r="AF10" s="9">
        <v>30</v>
      </c>
      <c r="AG10" s="9">
        <v>25.9</v>
      </c>
      <c r="AH10" s="10">
        <v>9</v>
      </c>
      <c r="AI10" s="10">
        <v>8.3000000000000007</v>
      </c>
      <c r="AJ10" s="10">
        <v>9.1</v>
      </c>
      <c r="AK10" s="10">
        <v>8.734375</v>
      </c>
      <c r="AL10" s="20">
        <v>128</v>
      </c>
      <c r="AM10" s="20">
        <v>167.5</v>
      </c>
      <c r="AN10" s="20">
        <v>11</v>
      </c>
      <c r="AO10" s="20">
        <v>4</v>
      </c>
      <c r="AP10" s="5">
        <v>10</v>
      </c>
      <c r="AQ10" s="5">
        <v>320</v>
      </c>
      <c r="AR10" s="5">
        <v>45</v>
      </c>
      <c r="AS10" s="5">
        <v>375</v>
      </c>
      <c r="AT10" s="5">
        <v>0</v>
      </c>
      <c r="AU10" s="5">
        <v>0</v>
      </c>
      <c r="AV10" s="5">
        <v>0</v>
      </c>
      <c r="AW10" s="5">
        <v>5</v>
      </c>
      <c r="AX10" s="5">
        <v>410</v>
      </c>
      <c r="AY10" s="5">
        <v>350</v>
      </c>
      <c r="AZ10" s="5">
        <v>1080</v>
      </c>
      <c r="BA10" s="5">
        <v>1290</v>
      </c>
      <c r="BB10" s="5">
        <v>87.692307692307693</v>
      </c>
      <c r="BC10" s="5">
        <v>38.846153846153847</v>
      </c>
      <c r="BD10" s="5">
        <v>220.53846153846155</v>
      </c>
      <c r="BE10" s="5">
        <v>346.92307692307691</v>
      </c>
      <c r="BF10" s="5">
        <v>15</v>
      </c>
      <c r="BG10" s="5">
        <v>10</v>
      </c>
      <c r="BH10" s="5">
        <v>2</v>
      </c>
      <c r="BI10" s="5">
        <v>30</v>
      </c>
      <c r="BJ10" s="5">
        <v>134940</v>
      </c>
      <c r="BK10" s="11">
        <f t="shared" si="8"/>
        <v>55.173936509494141</v>
      </c>
      <c r="BL10" s="11">
        <f t="shared" si="7"/>
        <v>55.173936509494141</v>
      </c>
      <c r="BM10" s="4" t="s">
        <v>72</v>
      </c>
      <c r="BN10" s="9">
        <v>21</v>
      </c>
      <c r="BO10" s="9">
        <v>37</v>
      </c>
      <c r="BP10" s="11">
        <v>28.25</v>
      </c>
      <c r="BQ10" s="19">
        <f t="shared" si="3"/>
        <v>0.85606060606060608</v>
      </c>
      <c r="BR10" s="6">
        <v>8.1000000000000003E-2</v>
      </c>
      <c r="BS10" s="6">
        <v>0.314</v>
      </c>
      <c r="BT10" s="6">
        <v>0.193</v>
      </c>
      <c r="BU10" s="5">
        <f t="shared" si="4"/>
        <v>666888.00350358582</v>
      </c>
      <c r="BV10" s="11">
        <v>25.05</v>
      </c>
      <c r="BW10" s="11">
        <f t="shared" si="5"/>
        <v>3.7515089731833284</v>
      </c>
      <c r="BX10" s="11">
        <f t="shared" si="6"/>
        <v>0.85605556044540942</v>
      </c>
    </row>
    <row r="11" spans="1:76" s="36" customFormat="1" x14ac:dyDescent="0.2">
      <c r="A11" s="4" t="s">
        <v>69</v>
      </c>
      <c r="B11" s="4">
        <v>15</v>
      </c>
      <c r="C11" s="4">
        <v>0.5</v>
      </c>
      <c r="D11" s="6">
        <f t="shared" si="0"/>
        <v>0.20234282111999999</v>
      </c>
      <c r="E11" s="8">
        <v>39365</v>
      </c>
      <c r="F11" s="4">
        <v>1</v>
      </c>
      <c r="G11" s="4" t="s">
        <v>70</v>
      </c>
      <c r="H11" s="4" t="s">
        <v>71</v>
      </c>
      <c r="I11" s="4">
        <v>217</v>
      </c>
      <c r="J11" s="4">
        <v>42</v>
      </c>
      <c r="K11" s="4"/>
      <c r="L11" s="4"/>
      <c r="M11" s="13">
        <f t="shared" si="1"/>
        <v>129.5</v>
      </c>
      <c r="N11" s="8">
        <v>39373</v>
      </c>
      <c r="O11" s="5">
        <v>241366</v>
      </c>
      <c r="P11" s="4"/>
      <c r="Q11" s="5"/>
      <c r="R11" s="4"/>
      <c r="S11" s="5"/>
      <c r="T11" s="4"/>
      <c r="U11" s="4"/>
      <c r="V11" s="8">
        <v>39406</v>
      </c>
      <c r="W11" s="9">
        <f t="shared" si="2"/>
        <v>33</v>
      </c>
      <c r="X11" s="9">
        <v>0</v>
      </c>
      <c r="Y11" s="4">
        <v>3.5</v>
      </c>
      <c r="Z11" s="10">
        <v>29</v>
      </c>
      <c r="AA11" s="10">
        <v>19.100000000000001</v>
      </c>
      <c r="AB11" s="10">
        <v>29.6</v>
      </c>
      <c r="AC11" s="10">
        <v>23.700000000000003</v>
      </c>
      <c r="AD11" s="9">
        <v>24</v>
      </c>
      <c r="AE11" s="9">
        <v>23</v>
      </c>
      <c r="AF11" s="9">
        <v>28</v>
      </c>
      <c r="AG11" s="9">
        <v>25.9</v>
      </c>
      <c r="AH11" s="10">
        <v>8.9</v>
      </c>
      <c r="AI11" s="10">
        <v>8.6</v>
      </c>
      <c r="AJ11" s="10">
        <v>9.1999999999999993</v>
      </c>
      <c r="AK11" s="10">
        <v>8.8593750000000018</v>
      </c>
      <c r="AL11" s="20">
        <v>132</v>
      </c>
      <c r="AM11" s="20">
        <v>167.5</v>
      </c>
      <c r="AN11" s="20">
        <v>11</v>
      </c>
      <c r="AO11" s="20">
        <v>4</v>
      </c>
      <c r="AP11" s="5">
        <v>10</v>
      </c>
      <c r="AQ11" s="5">
        <v>65</v>
      </c>
      <c r="AR11" s="5">
        <v>525</v>
      </c>
      <c r="AS11" s="5">
        <v>600</v>
      </c>
      <c r="AT11" s="5">
        <v>0</v>
      </c>
      <c r="AU11" s="5">
        <v>0</v>
      </c>
      <c r="AV11" s="5">
        <v>0</v>
      </c>
      <c r="AW11" s="5">
        <v>20</v>
      </c>
      <c r="AX11" s="5">
        <v>270</v>
      </c>
      <c r="AY11" s="5">
        <v>530</v>
      </c>
      <c r="AZ11" s="5">
        <v>3990</v>
      </c>
      <c r="BA11" s="5">
        <v>4515</v>
      </c>
      <c r="BB11" s="5">
        <v>43.928571428571431</v>
      </c>
      <c r="BC11" s="5">
        <v>100.35714285714286</v>
      </c>
      <c r="BD11" s="5">
        <v>553</v>
      </c>
      <c r="BE11" s="5">
        <v>693.57142857142856</v>
      </c>
      <c r="BF11" s="5">
        <v>17.5</v>
      </c>
      <c r="BG11" s="5">
        <v>32.5</v>
      </c>
      <c r="BH11" s="5">
        <v>0</v>
      </c>
      <c r="BI11" s="5">
        <v>75</v>
      </c>
      <c r="BJ11" s="5">
        <v>236885</v>
      </c>
      <c r="BK11" s="11">
        <f t="shared" si="8"/>
        <v>98.143483340652779</v>
      </c>
      <c r="BL11" s="11">
        <f t="shared" si="7"/>
        <v>98.143483340652779</v>
      </c>
      <c r="BM11" s="4" t="s">
        <v>72</v>
      </c>
      <c r="BN11" s="9">
        <v>15</v>
      </c>
      <c r="BO11" s="9">
        <v>32</v>
      </c>
      <c r="BP11" s="11">
        <v>22.32</v>
      </c>
      <c r="BQ11" s="19">
        <f t="shared" si="3"/>
        <v>0.67636363636363639</v>
      </c>
      <c r="BR11" s="6">
        <v>3.3000000000000002E-2</v>
      </c>
      <c r="BS11" s="6">
        <v>0.32800000000000001</v>
      </c>
      <c r="BT11" s="6">
        <v>0.112</v>
      </c>
      <c r="BU11" s="5">
        <f t="shared" si="4"/>
        <v>1170711.1657769894</v>
      </c>
      <c r="BV11" s="11">
        <v>29.5</v>
      </c>
      <c r="BW11" s="11">
        <f t="shared" si="5"/>
        <v>4.4179446989584106</v>
      </c>
      <c r="BX11" s="11">
        <f t="shared" si="6"/>
        <v>1.0072457692109165</v>
      </c>
    </row>
    <row r="12" spans="1:76" s="36" customFormat="1" x14ac:dyDescent="0.2">
      <c r="A12" s="4" t="s">
        <v>69</v>
      </c>
      <c r="B12" s="4">
        <v>11</v>
      </c>
      <c r="C12" s="4">
        <v>0.5</v>
      </c>
      <c r="D12" s="6">
        <f t="shared" si="0"/>
        <v>0.20234282111999999</v>
      </c>
      <c r="E12" s="8">
        <v>39366</v>
      </c>
      <c r="F12" s="4">
        <v>1</v>
      </c>
      <c r="G12" s="4" t="s">
        <v>70</v>
      </c>
      <c r="H12" s="4" t="s">
        <v>71</v>
      </c>
      <c r="I12" s="4">
        <v>561</v>
      </c>
      <c r="J12" s="4">
        <v>760</v>
      </c>
      <c r="K12" s="4"/>
      <c r="L12" s="4"/>
      <c r="M12" s="13">
        <f t="shared" si="1"/>
        <v>660.5</v>
      </c>
      <c r="N12" s="8">
        <v>39376</v>
      </c>
      <c r="O12" s="5">
        <v>262434</v>
      </c>
      <c r="P12" s="4"/>
      <c r="Q12" s="5"/>
      <c r="R12" s="4"/>
      <c r="S12" s="5"/>
      <c r="T12" s="4"/>
      <c r="U12" s="4"/>
      <c r="V12" s="8">
        <v>39422</v>
      </c>
      <c r="W12" s="9">
        <f t="shared" si="2"/>
        <v>46</v>
      </c>
      <c r="X12" s="9">
        <v>0</v>
      </c>
      <c r="Y12" s="4">
        <v>3.8</v>
      </c>
      <c r="Z12" s="10">
        <v>27.6</v>
      </c>
      <c r="AA12" s="10">
        <v>13.2</v>
      </c>
      <c r="AB12" s="10">
        <v>26.7</v>
      </c>
      <c r="AC12" s="10">
        <v>21.770454545454545</v>
      </c>
      <c r="AD12" s="9">
        <v>24</v>
      </c>
      <c r="AE12" s="9">
        <v>24</v>
      </c>
      <c r="AF12" s="9">
        <v>30</v>
      </c>
      <c r="AG12" s="9">
        <v>26.53846153846154</v>
      </c>
      <c r="AH12" s="10">
        <v>9</v>
      </c>
      <c r="AI12" s="10">
        <v>8</v>
      </c>
      <c r="AJ12" s="10">
        <v>9.1999999999999993</v>
      </c>
      <c r="AK12" s="10">
        <v>8.7159090909090917</v>
      </c>
      <c r="AL12" s="20">
        <v>198</v>
      </c>
      <c r="AM12" s="20">
        <v>187.5</v>
      </c>
      <c r="AN12" s="20">
        <v>8</v>
      </c>
      <c r="AO12" s="20">
        <v>2.5</v>
      </c>
      <c r="AP12" s="5">
        <v>40</v>
      </c>
      <c r="AQ12" s="5">
        <v>225</v>
      </c>
      <c r="AR12" s="5">
        <v>1330</v>
      </c>
      <c r="AS12" s="5">
        <v>1595</v>
      </c>
      <c r="AT12" s="5">
        <v>0</v>
      </c>
      <c r="AU12" s="5">
        <v>0</v>
      </c>
      <c r="AV12" s="5">
        <v>0</v>
      </c>
      <c r="AW12" s="5">
        <v>0</v>
      </c>
      <c r="AX12" s="5">
        <v>285</v>
      </c>
      <c r="AY12" s="5">
        <v>155</v>
      </c>
      <c r="AZ12" s="5">
        <v>675</v>
      </c>
      <c r="BA12" s="5">
        <v>850</v>
      </c>
      <c r="BB12" s="5">
        <v>53.529411764705884</v>
      </c>
      <c r="BC12" s="5">
        <v>33.235294117647058</v>
      </c>
      <c r="BD12" s="5">
        <v>42.647058823529413</v>
      </c>
      <c r="BE12" s="5">
        <v>129.41176470588235</v>
      </c>
      <c r="BF12" s="5">
        <v>5</v>
      </c>
      <c r="BG12" s="5">
        <v>20</v>
      </c>
      <c r="BH12" s="5">
        <v>0</v>
      </c>
      <c r="BI12" s="5">
        <v>40</v>
      </c>
      <c r="BJ12" s="5">
        <v>53200</v>
      </c>
      <c r="BK12" s="11">
        <f t="shared" si="8"/>
        <v>20.271763567220709</v>
      </c>
      <c r="BL12" s="11">
        <f t="shared" si="7"/>
        <v>20.271763567220709</v>
      </c>
      <c r="BM12" s="4" t="s">
        <v>72</v>
      </c>
      <c r="BN12" s="9">
        <v>17</v>
      </c>
      <c r="BO12" s="9">
        <v>51</v>
      </c>
      <c r="BP12" s="11">
        <v>31.34</v>
      </c>
      <c r="BQ12" s="19">
        <f t="shared" si="3"/>
        <v>0.68130434782608695</v>
      </c>
      <c r="BR12" s="6">
        <v>6.5000000000000002E-2</v>
      </c>
      <c r="BS12" s="6">
        <v>0.82199999999999995</v>
      </c>
      <c r="BT12" s="6">
        <v>0.26700000000000002</v>
      </c>
      <c r="BU12" s="5">
        <f t="shared" si="4"/>
        <v>262920.12588106393</v>
      </c>
      <c r="BV12" s="11">
        <v>12.73</v>
      </c>
      <c r="BW12" s="11">
        <f t="shared" si="5"/>
        <v>1.3676745678595719</v>
      </c>
      <c r="BX12" s="11">
        <f t="shared" si="6"/>
        <v>0.86738974842095984</v>
      </c>
    </row>
    <row r="13" spans="1:76" s="36" customFormat="1" x14ac:dyDescent="0.2">
      <c r="A13" s="4" t="s">
        <v>69</v>
      </c>
      <c r="B13" s="4">
        <v>32</v>
      </c>
      <c r="C13" s="4">
        <v>1</v>
      </c>
      <c r="D13" s="6">
        <f t="shared" si="0"/>
        <v>0.40468564223999998</v>
      </c>
      <c r="E13" s="8">
        <v>39356</v>
      </c>
      <c r="F13" s="4">
        <v>1</v>
      </c>
      <c r="G13" s="4" t="s">
        <v>70</v>
      </c>
      <c r="H13" s="4" t="s">
        <v>71</v>
      </c>
      <c r="I13" s="4">
        <v>121</v>
      </c>
      <c r="J13" s="4">
        <v>79</v>
      </c>
      <c r="K13" s="4"/>
      <c r="L13" s="4"/>
      <c r="M13" s="13">
        <f t="shared" si="1"/>
        <v>100</v>
      </c>
      <c r="N13" s="8">
        <v>39365</v>
      </c>
      <c r="O13" s="5">
        <v>403956</v>
      </c>
      <c r="P13" s="4"/>
      <c r="Q13" s="5"/>
      <c r="R13" s="4"/>
      <c r="S13" s="5"/>
      <c r="T13" s="4"/>
      <c r="U13" s="4"/>
      <c r="V13" s="8">
        <v>39400</v>
      </c>
      <c r="W13" s="9">
        <f t="shared" si="2"/>
        <v>35</v>
      </c>
      <c r="X13" s="9">
        <v>0</v>
      </c>
      <c r="Y13" s="4">
        <v>4.5</v>
      </c>
      <c r="Z13" s="10">
        <v>29.9</v>
      </c>
      <c r="AA13" s="10">
        <v>19.899999999999999</v>
      </c>
      <c r="AB13" s="10">
        <v>30.8</v>
      </c>
      <c r="AC13" s="10">
        <v>25.572727272727274</v>
      </c>
      <c r="AD13" s="9">
        <v>24</v>
      </c>
      <c r="AE13" s="9">
        <v>24</v>
      </c>
      <c r="AF13" s="9">
        <v>30</v>
      </c>
      <c r="AG13" s="9">
        <v>26</v>
      </c>
      <c r="AH13" s="10">
        <v>8.4</v>
      </c>
      <c r="AI13" s="10">
        <v>7.7</v>
      </c>
      <c r="AJ13" s="10">
        <v>9.3000000000000007</v>
      </c>
      <c r="AK13" s="10">
        <v>8.65</v>
      </c>
      <c r="AL13" s="20">
        <v>212</v>
      </c>
      <c r="AM13" s="20">
        <v>225</v>
      </c>
      <c r="AN13" s="20">
        <v>18</v>
      </c>
      <c r="AO13" s="20">
        <v>6</v>
      </c>
      <c r="AP13" s="5">
        <v>10</v>
      </c>
      <c r="AQ13" s="5">
        <v>65</v>
      </c>
      <c r="AR13" s="5">
        <v>630</v>
      </c>
      <c r="AS13" s="5">
        <v>705</v>
      </c>
      <c r="AT13" s="5">
        <v>5</v>
      </c>
      <c r="AU13" s="5">
        <v>25</v>
      </c>
      <c r="AV13" s="5">
        <v>0</v>
      </c>
      <c r="AW13" s="5">
        <v>50</v>
      </c>
      <c r="AX13" s="5">
        <v>140</v>
      </c>
      <c r="AY13" s="5">
        <v>820</v>
      </c>
      <c r="AZ13" s="5">
        <v>1165</v>
      </c>
      <c r="BA13" s="5">
        <v>1530</v>
      </c>
      <c r="BB13" s="5">
        <v>67.083333333333329</v>
      </c>
      <c r="BC13" s="5">
        <v>318.75</v>
      </c>
      <c r="BD13" s="5">
        <v>103.33333333333333</v>
      </c>
      <c r="BE13" s="5">
        <v>489.16666666666669</v>
      </c>
      <c r="BF13" s="5">
        <v>55</v>
      </c>
      <c r="BG13" s="5">
        <v>232.5</v>
      </c>
      <c r="BH13" s="5">
        <v>5</v>
      </c>
      <c r="BI13" s="5">
        <v>317.5</v>
      </c>
      <c r="BJ13" s="5">
        <v>426262</v>
      </c>
      <c r="BK13" s="11">
        <f t="shared" si="8"/>
        <v>105.52188852251237</v>
      </c>
      <c r="BL13" s="11">
        <f t="shared" si="7"/>
        <v>105.52188852251237</v>
      </c>
      <c r="BM13" s="4" t="s">
        <v>72</v>
      </c>
      <c r="BN13" s="9">
        <v>24</v>
      </c>
      <c r="BO13" s="9">
        <v>44</v>
      </c>
      <c r="BP13" s="11">
        <v>35.22</v>
      </c>
      <c r="BQ13" s="19">
        <f t="shared" si="3"/>
        <v>1.0062857142857142</v>
      </c>
      <c r="BR13" s="6">
        <v>9.1999999999999998E-2</v>
      </c>
      <c r="BS13" s="6">
        <v>0.60799999999999998</v>
      </c>
      <c r="BT13" s="6">
        <v>0.33700000000000002</v>
      </c>
      <c r="BU13" s="5">
        <f t="shared" si="4"/>
        <v>1053316.3411495683</v>
      </c>
      <c r="BV13" s="11">
        <v>124.68</v>
      </c>
      <c r="BW13" s="11">
        <f t="shared" si="5"/>
        <v>8.8025997032360515</v>
      </c>
      <c r="BX13" s="11">
        <f t="shared" si="6"/>
        <v>0.77136840436865717</v>
      </c>
    </row>
    <row r="14" spans="1:76" s="36" customFormat="1" x14ac:dyDescent="0.2">
      <c r="A14" s="15" t="s">
        <v>69</v>
      </c>
      <c r="B14" s="15">
        <v>6</v>
      </c>
      <c r="C14" s="15">
        <v>2</v>
      </c>
      <c r="D14" s="16">
        <f t="shared" si="0"/>
        <v>0.80937128447999995</v>
      </c>
      <c r="E14" s="17">
        <v>38112</v>
      </c>
      <c r="F14" s="15">
        <v>1</v>
      </c>
      <c r="G14" s="15" t="s">
        <v>70</v>
      </c>
      <c r="H14" s="15" t="s">
        <v>71</v>
      </c>
      <c r="I14" s="15">
        <v>187</v>
      </c>
      <c r="J14" s="15">
        <v>44</v>
      </c>
      <c r="K14" s="15"/>
      <c r="L14" s="15"/>
      <c r="M14" s="13">
        <f t="shared" si="1"/>
        <v>115.5</v>
      </c>
      <c r="N14" s="17">
        <v>38122</v>
      </c>
      <c r="O14" s="14">
        <v>909130</v>
      </c>
      <c r="P14" s="15"/>
      <c r="Q14" s="14"/>
      <c r="R14" s="15"/>
      <c r="S14" s="15"/>
      <c r="T14" s="15"/>
      <c r="U14" s="15"/>
      <c r="V14" s="17">
        <v>38155</v>
      </c>
      <c r="W14" s="15">
        <f t="shared" si="2"/>
        <v>33</v>
      </c>
      <c r="X14" s="15">
        <v>7</v>
      </c>
      <c r="Y14" s="18">
        <v>3.4</v>
      </c>
      <c r="Z14" s="15">
        <v>26.4</v>
      </c>
      <c r="AA14" s="15">
        <v>27.7</v>
      </c>
      <c r="AB14" s="15">
        <v>33.799999999999997</v>
      </c>
      <c r="AC14" s="18">
        <v>30.354838709677423</v>
      </c>
      <c r="AD14" s="13">
        <v>24</v>
      </c>
      <c r="AE14" s="13">
        <v>23</v>
      </c>
      <c r="AF14" s="13">
        <v>30</v>
      </c>
      <c r="AG14" s="13">
        <v>26.727272727272727</v>
      </c>
      <c r="AH14" s="15">
        <v>8.6</v>
      </c>
      <c r="AI14" s="15">
        <v>8.5</v>
      </c>
      <c r="AJ14" s="15">
        <v>9.5</v>
      </c>
      <c r="AK14" s="18">
        <v>9.0142857142857142</v>
      </c>
      <c r="AL14" s="21">
        <v>220</v>
      </c>
      <c r="AM14" s="21">
        <v>750</v>
      </c>
      <c r="AN14" s="21">
        <v>78</v>
      </c>
      <c r="AO14" s="21">
        <v>32.5</v>
      </c>
      <c r="AP14" s="14">
        <v>25</v>
      </c>
      <c r="AQ14" s="14">
        <v>285</v>
      </c>
      <c r="AR14" s="14">
        <v>35</v>
      </c>
      <c r="AS14" s="14">
        <v>345</v>
      </c>
      <c r="AT14" s="14">
        <v>0</v>
      </c>
      <c r="AU14" s="14">
        <v>10</v>
      </c>
      <c r="AV14" s="14">
        <v>340</v>
      </c>
      <c r="AW14" s="14">
        <v>545</v>
      </c>
      <c r="AX14" s="14">
        <v>260</v>
      </c>
      <c r="AY14" s="14">
        <v>480</v>
      </c>
      <c r="AZ14" s="14">
        <v>5280</v>
      </c>
      <c r="BA14" s="14">
        <v>5620</v>
      </c>
      <c r="BB14" s="14">
        <v>44.545454545454547</v>
      </c>
      <c r="BC14" s="14">
        <v>152.72727272727272</v>
      </c>
      <c r="BD14" s="14">
        <v>2169.4545454545455</v>
      </c>
      <c r="BE14" s="14">
        <v>2349.4545454545455</v>
      </c>
      <c r="BF14" s="14">
        <v>20</v>
      </c>
      <c r="BG14" s="14">
        <v>115</v>
      </c>
      <c r="BH14" s="14">
        <v>1900</v>
      </c>
      <c r="BI14" s="14">
        <v>1965</v>
      </c>
      <c r="BJ14" s="14">
        <v>262816</v>
      </c>
      <c r="BK14" s="19">
        <f t="shared" si="8"/>
        <v>28.90851693377185</v>
      </c>
      <c r="BL14" s="19">
        <f t="shared" si="7"/>
        <v>28.90851693377185</v>
      </c>
      <c r="BM14" s="15" t="s">
        <v>72</v>
      </c>
      <c r="BN14" s="13">
        <v>29</v>
      </c>
      <c r="BO14" s="13">
        <v>42</v>
      </c>
      <c r="BP14" s="19">
        <v>33.729999999999997</v>
      </c>
      <c r="BQ14" s="19">
        <f t="shared" si="3"/>
        <v>1.022121212121212</v>
      </c>
      <c r="BR14" s="16">
        <v>0.18029999999999999</v>
      </c>
      <c r="BS14" s="16">
        <v>0.5847</v>
      </c>
      <c r="BT14" s="16">
        <v>0.30061800000000011</v>
      </c>
      <c r="BU14" s="14">
        <f t="shared" si="4"/>
        <v>324716.23967837263</v>
      </c>
      <c r="BV14" s="19">
        <v>69.45</v>
      </c>
      <c r="BW14" s="19">
        <f t="shared" si="5"/>
        <v>2.6002225368022174</v>
      </c>
      <c r="BX14" s="19">
        <f t="shared" si="6"/>
        <v>0.78336823556285984</v>
      </c>
    </row>
    <row r="15" spans="1:76" s="36" customFormat="1" x14ac:dyDescent="0.2">
      <c r="A15" s="15" t="s">
        <v>69</v>
      </c>
      <c r="B15" s="15">
        <v>6</v>
      </c>
      <c r="C15" s="15">
        <v>2</v>
      </c>
      <c r="D15" s="16">
        <f t="shared" si="0"/>
        <v>0.80937128447999995</v>
      </c>
      <c r="E15" s="17">
        <v>39368</v>
      </c>
      <c r="F15" s="15">
        <v>1</v>
      </c>
      <c r="G15" s="15" t="s">
        <v>70</v>
      </c>
      <c r="H15" s="15" t="s">
        <v>71</v>
      </c>
      <c r="I15" s="15">
        <v>302</v>
      </c>
      <c r="J15" s="15">
        <v>144</v>
      </c>
      <c r="K15" s="15"/>
      <c r="L15" s="15"/>
      <c r="M15" s="13">
        <f t="shared" si="1"/>
        <v>223</v>
      </c>
      <c r="N15" s="17">
        <v>39374</v>
      </c>
      <c r="O15" s="14">
        <v>807912</v>
      </c>
      <c r="P15" s="15"/>
      <c r="Q15" s="14"/>
      <c r="R15" s="15"/>
      <c r="S15" s="14"/>
      <c r="T15" s="15"/>
      <c r="U15" s="15"/>
      <c r="V15" s="17">
        <v>39428</v>
      </c>
      <c r="W15" s="13">
        <f t="shared" si="2"/>
        <v>54</v>
      </c>
      <c r="X15" s="13">
        <v>0</v>
      </c>
      <c r="Y15" s="15">
        <v>3.6</v>
      </c>
      <c r="Z15" s="18">
        <v>29.4</v>
      </c>
      <c r="AA15" s="18">
        <v>12.6</v>
      </c>
      <c r="AB15" s="18">
        <v>28</v>
      </c>
      <c r="AC15" s="18">
        <v>21.699999999999996</v>
      </c>
      <c r="AD15" s="13">
        <v>24</v>
      </c>
      <c r="AE15" s="13">
        <v>24</v>
      </c>
      <c r="AF15" s="13">
        <v>28</v>
      </c>
      <c r="AG15" s="13">
        <v>26.428571428571427</v>
      </c>
      <c r="AH15" s="18">
        <v>8.4</v>
      </c>
      <c r="AI15" s="18">
        <v>8.4</v>
      </c>
      <c r="AJ15" s="18">
        <v>8.9</v>
      </c>
      <c r="AK15" s="18">
        <v>8.6285714285714246</v>
      </c>
      <c r="AL15" s="21">
        <v>426</v>
      </c>
      <c r="AM15" s="21">
        <v>550</v>
      </c>
      <c r="AN15" s="21">
        <v>18</v>
      </c>
      <c r="AO15" s="21">
        <v>8</v>
      </c>
      <c r="AP15" s="14">
        <v>35</v>
      </c>
      <c r="AQ15" s="14">
        <v>15</v>
      </c>
      <c r="AR15" s="14">
        <v>45</v>
      </c>
      <c r="AS15" s="14">
        <v>95</v>
      </c>
      <c r="AT15" s="14">
        <v>0</v>
      </c>
      <c r="AU15" s="14">
        <v>0</v>
      </c>
      <c r="AV15" s="14">
        <v>0</v>
      </c>
      <c r="AW15" s="14">
        <v>5</v>
      </c>
      <c r="AX15" s="14">
        <v>150</v>
      </c>
      <c r="AY15" s="14">
        <v>780</v>
      </c>
      <c r="AZ15" s="14">
        <v>10</v>
      </c>
      <c r="BA15" s="14">
        <v>780</v>
      </c>
      <c r="BB15" s="14">
        <v>31.578947368421051</v>
      </c>
      <c r="BC15" s="14">
        <v>129.47368421052633</v>
      </c>
      <c r="BD15" s="14">
        <v>1.5789473684210527</v>
      </c>
      <c r="BE15" s="14">
        <v>162.63157894736841</v>
      </c>
      <c r="BF15" s="14">
        <v>10</v>
      </c>
      <c r="BG15" s="14">
        <v>45</v>
      </c>
      <c r="BH15" s="14">
        <v>0</v>
      </c>
      <c r="BI15" s="14">
        <v>75</v>
      </c>
      <c r="BJ15" s="14">
        <v>298278</v>
      </c>
      <c r="BK15" s="19">
        <f t="shared" si="8"/>
        <v>36.919615007575082</v>
      </c>
      <c r="BL15" s="19">
        <f t="shared" si="7"/>
        <v>36.919615007575082</v>
      </c>
      <c r="BM15" s="15" t="s">
        <v>72</v>
      </c>
      <c r="BN15" s="13">
        <v>24</v>
      </c>
      <c r="BO15" s="13">
        <v>52</v>
      </c>
      <c r="BP15" s="19">
        <v>34.659999999999997</v>
      </c>
      <c r="BQ15" s="19">
        <f t="shared" si="3"/>
        <v>0.64185185185185178</v>
      </c>
      <c r="BR15" s="16">
        <v>9.2999999999999999E-2</v>
      </c>
      <c r="BS15" s="16">
        <v>0.49099999999999999</v>
      </c>
      <c r="BT15" s="16">
        <v>0.34499999999999997</v>
      </c>
      <c r="BU15" s="14">
        <f t="shared" si="4"/>
        <v>368530.49486631574</v>
      </c>
      <c r="BV15" s="19">
        <v>96.64</v>
      </c>
      <c r="BW15" s="19">
        <f t="shared" si="5"/>
        <v>2.2111355615728576</v>
      </c>
      <c r="BX15" s="19">
        <f t="shared" si="6"/>
        <v>0.82857804197325913</v>
      </c>
    </row>
    <row r="16" spans="1:76" s="36" customFormat="1" x14ac:dyDescent="0.2">
      <c r="A16" s="15" t="s">
        <v>69</v>
      </c>
      <c r="B16" s="15">
        <v>2</v>
      </c>
      <c r="C16" s="15">
        <v>2</v>
      </c>
      <c r="D16" s="16">
        <f t="shared" si="0"/>
        <v>0.80937128447999995</v>
      </c>
      <c r="E16" s="17">
        <v>39348</v>
      </c>
      <c r="F16" s="15">
        <v>2</v>
      </c>
      <c r="G16" s="15" t="s">
        <v>70</v>
      </c>
      <c r="H16" s="15" t="s">
        <v>71</v>
      </c>
      <c r="I16" s="15">
        <v>436</v>
      </c>
      <c r="J16" s="15">
        <v>86</v>
      </c>
      <c r="K16" s="15"/>
      <c r="L16" s="15"/>
      <c r="M16" s="13">
        <f t="shared" si="1"/>
        <v>261</v>
      </c>
      <c r="N16" s="17">
        <v>39358</v>
      </c>
      <c r="O16" s="14">
        <v>524410</v>
      </c>
      <c r="P16" s="17">
        <v>39359</v>
      </c>
      <c r="Q16" s="14">
        <v>251900</v>
      </c>
      <c r="R16" s="15"/>
      <c r="S16" s="14"/>
      <c r="T16" s="15"/>
      <c r="U16" s="15"/>
      <c r="V16" s="17">
        <v>39401</v>
      </c>
      <c r="W16" s="13">
        <f t="shared" si="2"/>
        <v>43</v>
      </c>
      <c r="X16" s="13">
        <v>0</v>
      </c>
      <c r="Y16" s="15">
        <v>3.7</v>
      </c>
      <c r="Z16" s="18">
        <v>29.4</v>
      </c>
      <c r="AA16" s="18">
        <v>19.600000000000001</v>
      </c>
      <c r="AB16" s="18">
        <v>30.6</v>
      </c>
      <c r="AC16" s="18">
        <v>25.675609756097558</v>
      </c>
      <c r="AD16" s="18">
        <v>24</v>
      </c>
      <c r="AE16" s="18">
        <v>22</v>
      </c>
      <c r="AF16" s="18">
        <v>30</v>
      </c>
      <c r="AG16" s="18">
        <v>24.923076923076923</v>
      </c>
      <c r="AH16" s="18">
        <v>8.5</v>
      </c>
      <c r="AI16" s="18">
        <v>7.6</v>
      </c>
      <c r="AJ16" s="18">
        <v>8.9</v>
      </c>
      <c r="AK16" s="18">
        <v>8.5024999999999995</v>
      </c>
      <c r="AL16" s="21">
        <v>328</v>
      </c>
      <c r="AM16" s="21">
        <v>725</v>
      </c>
      <c r="AN16" s="21">
        <v>24</v>
      </c>
      <c r="AO16" s="21">
        <v>10</v>
      </c>
      <c r="AP16" s="14">
        <v>10</v>
      </c>
      <c r="AQ16" s="14">
        <v>620</v>
      </c>
      <c r="AR16" s="14">
        <v>75</v>
      </c>
      <c r="AS16" s="14">
        <v>705</v>
      </c>
      <c r="AT16" s="14">
        <v>0</v>
      </c>
      <c r="AU16" s="14">
        <v>5</v>
      </c>
      <c r="AV16" s="14">
        <v>0</v>
      </c>
      <c r="AW16" s="14">
        <v>15</v>
      </c>
      <c r="AX16" s="14">
        <v>210</v>
      </c>
      <c r="AY16" s="14">
        <v>580</v>
      </c>
      <c r="AZ16" s="14">
        <v>1540</v>
      </c>
      <c r="BA16" s="14">
        <v>2150</v>
      </c>
      <c r="BB16" s="14">
        <v>32.307692307692307</v>
      </c>
      <c r="BC16" s="14">
        <v>125.76923076923077</v>
      </c>
      <c r="BD16" s="14">
        <v>206.53846153846155</v>
      </c>
      <c r="BE16" s="14">
        <v>364.61538461538464</v>
      </c>
      <c r="BF16" s="14">
        <v>5</v>
      </c>
      <c r="BG16" s="14">
        <v>40</v>
      </c>
      <c r="BH16" s="14">
        <v>65</v>
      </c>
      <c r="BI16" s="14">
        <v>65</v>
      </c>
      <c r="BJ16" s="14">
        <v>349028</v>
      </c>
      <c r="BK16" s="19">
        <f>(BJ16/Q16)*100</f>
        <v>138.55815799920603</v>
      </c>
      <c r="BL16" s="19">
        <f t="shared" si="7"/>
        <v>44.959874277028504</v>
      </c>
      <c r="BM16" s="15" t="s">
        <v>72</v>
      </c>
      <c r="BN16" s="13">
        <v>28</v>
      </c>
      <c r="BO16" s="13">
        <v>60</v>
      </c>
      <c r="BP16" s="19">
        <v>39.22</v>
      </c>
      <c r="BQ16" s="19">
        <f t="shared" si="3"/>
        <v>0.91209302325581387</v>
      </c>
      <c r="BR16" s="16">
        <v>0.155</v>
      </c>
      <c r="BS16" s="16">
        <v>2.0030000000000001</v>
      </c>
      <c r="BT16" s="16">
        <v>0.46800000000000003</v>
      </c>
      <c r="BU16" s="14">
        <f t="shared" si="4"/>
        <v>431233.48541360896</v>
      </c>
      <c r="BV16" s="19">
        <v>141.27000000000001</v>
      </c>
      <c r="BW16" s="19">
        <f t="shared" si="5"/>
        <v>4.0591368883565639</v>
      </c>
      <c r="BX16" s="19">
        <f t="shared" si="6"/>
        <v>0.77575232357237933</v>
      </c>
    </row>
    <row r="17" spans="1:76" s="36" customFormat="1" x14ac:dyDescent="0.2">
      <c r="A17" s="15" t="s">
        <v>69</v>
      </c>
      <c r="B17" s="15">
        <v>14</v>
      </c>
      <c r="C17" s="15">
        <v>0.5</v>
      </c>
      <c r="D17" s="16">
        <f t="shared" si="0"/>
        <v>0.20234282111999999</v>
      </c>
      <c r="E17" s="17">
        <v>37751</v>
      </c>
      <c r="F17" s="15">
        <v>1</v>
      </c>
      <c r="G17" s="15" t="s">
        <v>70</v>
      </c>
      <c r="H17" s="15" t="s">
        <v>71</v>
      </c>
      <c r="I17" s="15">
        <v>14</v>
      </c>
      <c r="J17" s="15">
        <v>13</v>
      </c>
      <c r="K17" s="15"/>
      <c r="L17" s="15"/>
      <c r="M17" s="13">
        <f t="shared" si="1"/>
        <v>13.5</v>
      </c>
      <c r="N17" s="17">
        <v>37757</v>
      </c>
      <c r="O17" s="14">
        <v>239534</v>
      </c>
      <c r="P17" s="15"/>
      <c r="Q17" s="14"/>
      <c r="R17" s="15"/>
      <c r="S17" s="15"/>
      <c r="T17" s="15"/>
      <c r="U17" s="15"/>
      <c r="V17" s="17">
        <v>37796</v>
      </c>
      <c r="W17" s="15">
        <f t="shared" si="2"/>
        <v>39</v>
      </c>
      <c r="X17" s="15">
        <v>10</v>
      </c>
      <c r="Y17" s="18">
        <v>2.6</v>
      </c>
      <c r="Z17" s="18">
        <v>30.3</v>
      </c>
      <c r="AA17" s="18">
        <v>29</v>
      </c>
      <c r="AB17" s="18">
        <v>33.9</v>
      </c>
      <c r="AC17" s="18">
        <v>31.122222222222224</v>
      </c>
      <c r="AD17" s="13">
        <v>25</v>
      </c>
      <c r="AE17" s="13">
        <v>29</v>
      </c>
      <c r="AF17" s="13">
        <v>41</v>
      </c>
      <c r="AG17" s="13">
        <v>37.636363636363633</v>
      </c>
      <c r="AH17" s="18">
        <v>9.1</v>
      </c>
      <c r="AI17" s="18">
        <v>9</v>
      </c>
      <c r="AJ17" s="18">
        <v>9.4</v>
      </c>
      <c r="AK17" s="18">
        <v>9.2379137751849711</v>
      </c>
      <c r="AL17" s="21">
        <v>100</v>
      </c>
      <c r="AM17" s="21">
        <v>200</v>
      </c>
      <c r="AN17" s="21">
        <v>16.5</v>
      </c>
      <c r="AO17" s="21">
        <v>6.85</v>
      </c>
      <c r="AP17" s="14">
        <v>10</v>
      </c>
      <c r="AQ17" s="14">
        <v>65</v>
      </c>
      <c r="AR17" s="14">
        <v>255</v>
      </c>
      <c r="AS17" s="14">
        <v>330</v>
      </c>
      <c r="AT17" s="14">
        <v>0</v>
      </c>
      <c r="AU17" s="14">
        <v>0</v>
      </c>
      <c r="AV17" s="14">
        <v>180</v>
      </c>
      <c r="AW17" s="14">
        <v>390</v>
      </c>
      <c r="AX17" s="14">
        <v>340</v>
      </c>
      <c r="AY17" s="14">
        <v>1310</v>
      </c>
      <c r="AZ17" s="14">
        <v>10000</v>
      </c>
      <c r="BA17" s="14">
        <v>10030</v>
      </c>
      <c r="BB17" s="14">
        <v>44.285714285714285</v>
      </c>
      <c r="BC17" s="14">
        <v>176.78571428571428</v>
      </c>
      <c r="BD17" s="14">
        <v>3460.5714285714284</v>
      </c>
      <c r="BE17" s="14">
        <v>3667.8571428571427</v>
      </c>
      <c r="BF17" s="14">
        <v>10</v>
      </c>
      <c r="BG17" s="14">
        <v>60</v>
      </c>
      <c r="BH17" s="14">
        <v>2989</v>
      </c>
      <c r="BI17" s="14">
        <v>3090</v>
      </c>
      <c r="BJ17" s="14">
        <v>139859</v>
      </c>
      <c r="BK17" s="19">
        <f>BJ17/(O17)*100</f>
        <v>58.387953275944128</v>
      </c>
      <c r="BL17" s="19">
        <f>BJ17/(O17+Q17)*100</f>
        <v>58.387953275944128</v>
      </c>
      <c r="BM17" s="15" t="s">
        <v>72</v>
      </c>
      <c r="BN17" s="13">
        <v>26</v>
      </c>
      <c r="BO17" s="13">
        <v>52</v>
      </c>
      <c r="BP17" s="19">
        <v>32.25</v>
      </c>
      <c r="BQ17" s="19">
        <f t="shared" si="3"/>
        <v>0.82692307692307687</v>
      </c>
      <c r="BR17" s="16">
        <v>0.156</v>
      </c>
      <c r="BS17" s="16">
        <v>1.202</v>
      </c>
      <c r="BT17" s="16">
        <v>0.29699999999999999</v>
      </c>
      <c r="BU17" s="14">
        <f t="shared" si="4"/>
        <v>691198.23093232559</v>
      </c>
      <c r="BV17" s="19">
        <v>39.36</v>
      </c>
      <c r="BW17" s="19">
        <f t="shared" si="5"/>
        <v>4.9877270843833985</v>
      </c>
      <c r="BX17" s="19">
        <f t="shared" si="6"/>
        <v>0.88545662646056322</v>
      </c>
    </row>
    <row r="18" spans="1:76" s="36" customFormat="1" x14ac:dyDescent="0.2">
      <c r="A18" s="7" t="s">
        <v>69</v>
      </c>
      <c r="B18" s="4">
        <v>16</v>
      </c>
      <c r="C18" s="4">
        <v>0.5</v>
      </c>
      <c r="D18" s="6">
        <f t="shared" si="0"/>
        <v>0.20234282111999999</v>
      </c>
      <c r="E18" s="8">
        <v>40419</v>
      </c>
      <c r="F18" s="9">
        <v>1</v>
      </c>
      <c r="G18" s="9" t="s">
        <v>70</v>
      </c>
      <c r="H18" s="9" t="s">
        <v>71</v>
      </c>
      <c r="I18" s="4">
        <v>77</v>
      </c>
      <c r="J18" s="4">
        <v>60</v>
      </c>
      <c r="K18" s="4"/>
      <c r="L18" s="9"/>
      <c r="M18" s="13">
        <f t="shared" si="1"/>
        <v>68.5</v>
      </c>
      <c r="N18" s="8">
        <v>40432</v>
      </c>
      <c r="O18" s="5">
        <v>212512</v>
      </c>
      <c r="P18" s="8"/>
      <c r="Q18" s="5"/>
      <c r="R18" s="8"/>
      <c r="S18" s="9"/>
      <c r="T18" s="8"/>
      <c r="U18" s="8"/>
      <c r="V18" s="8">
        <v>40472</v>
      </c>
      <c r="W18" s="9">
        <f t="shared" si="2"/>
        <v>40</v>
      </c>
      <c r="X18" s="9">
        <v>10</v>
      </c>
      <c r="Y18" s="10">
        <v>3.4</v>
      </c>
      <c r="Z18" s="10">
        <v>31.9</v>
      </c>
      <c r="AA18" s="10">
        <v>24.8</v>
      </c>
      <c r="AB18" s="10">
        <v>33.1</v>
      </c>
      <c r="AC18" s="10">
        <v>28.113157894736833</v>
      </c>
      <c r="AD18" s="9">
        <v>25</v>
      </c>
      <c r="AE18" s="9">
        <v>15</v>
      </c>
      <c r="AF18" s="9">
        <v>26</v>
      </c>
      <c r="AG18" s="9">
        <v>21</v>
      </c>
      <c r="AH18" s="10">
        <v>8.6</v>
      </c>
      <c r="AI18" s="10">
        <v>8.1999999999999993</v>
      </c>
      <c r="AJ18" s="10">
        <v>9.3000000000000007</v>
      </c>
      <c r="AK18" s="10">
        <v>8.8971187757336487</v>
      </c>
      <c r="AL18" s="20">
        <v>182</v>
      </c>
      <c r="AM18" s="20">
        <v>172</v>
      </c>
      <c r="AN18" s="20">
        <v>16.5</v>
      </c>
      <c r="AO18" s="20">
        <v>7</v>
      </c>
      <c r="AP18" s="5">
        <v>15</v>
      </c>
      <c r="AQ18" s="5">
        <v>70</v>
      </c>
      <c r="AR18" s="5">
        <v>185</v>
      </c>
      <c r="AS18" s="5">
        <v>270</v>
      </c>
      <c r="AT18" s="5">
        <v>0</v>
      </c>
      <c r="AU18" s="5">
        <v>0</v>
      </c>
      <c r="AV18" s="5">
        <v>0</v>
      </c>
      <c r="AW18" s="5">
        <v>15</v>
      </c>
      <c r="AX18" s="5">
        <v>385</v>
      </c>
      <c r="AY18" s="5">
        <v>1195</v>
      </c>
      <c r="AZ18" s="5">
        <v>2780</v>
      </c>
      <c r="BA18" s="5">
        <v>3095</v>
      </c>
      <c r="BB18" s="5">
        <v>121</v>
      </c>
      <c r="BC18" s="5">
        <v>256.33333333333331</v>
      </c>
      <c r="BD18" s="5">
        <v>1004</v>
      </c>
      <c r="BE18" s="5">
        <v>1384.3333333333333</v>
      </c>
      <c r="BF18" s="5">
        <v>60</v>
      </c>
      <c r="BG18" s="5">
        <v>210</v>
      </c>
      <c r="BH18" s="5">
        <v>905</v>
      </c>
      <c r="BI18" s="5">
        <v>1260</v>
      </c>
      <c r="BJ18" s="5">
        <v>215654</v>
      </c>
      <c r="BK18" s="11">
        <v>101.48</v>
      </c>
      <c r="BL18" s="11">
        <f>((BJ18/(O18+Q18+S18+U18))*100)</f>
        <v>101.47850474326157</v>
      </c>
      <c r="BM18" s="4" t="s">
        <v>72</v>
      </c>
      <c r="BN18" s="9">
        <v>29</v>
      </c>
      <c r="BO18" s="9">
        <v>49</v>
      </c>
      <c r="BP18" s="11">
        <v>38.75</v>
      </c>
      <c r="BQ18" s="19">
        <f t="shared" si="3"/>
        <v>0.96875</v>
      </c>
      <c r="BR18" s="6">
        <v>0.14199999999999999</v>
      </c>
      <c r="BS18" s="6">
        <v>0.75</v>
      </c>
      <c r="BT18" s="6">
        <v>0.43099999999999999</v>
      </c>
      <c r="BU18" s="5">
        <f t="shared" si="4"/>
        <v>1065785.2786984015</v>
      </c>
      <c r="BV18" s="11">
        <v>85.09</v>
      </c>
      <c r="BW18" s="11">
        <f t="shared" si="5"/>
        <v>10.51309845452055</v>
      </c>
      <c r="BX18" s="11">
        <f t="shared" si="6"/>
        <v>0.74073377865798395</v>
      </c>
    </row>
    <row r="19" spans="1:76" s="36" customFormat="1" x14ac:dyDescent="0.2">
      <c r="A19" s="4" t="s">
        <v>69</v>
      </c>
      <c r="B19" s="4">
        <v>32</v>
      </c>
      <c r="C19" s="4">
        <v>1</v>
      </c>
      <c r="D19" s="6">
        <f t="shared" si="0"/>
        <v>0.40468564223999998</v>
      </c>
      <c r="E19" s="8">
        <v>38109</v>
      </c>
      <c r="F19" s="4">
        <v>1</v>
      </c>
      <c r="G19" s="4" t="s">
        <v>70</v>
      </c>
      <c r="H19" s="4" t="s">
        <v>71</v>
      </c>
      <c r="I19" s="4">
        <v>173</v>
      </c>
      <c r="J19" s="4">
        <v>83</v>
      </c>
      <c r="K19" s="4"/>
      <c r="L19" s="4"/>
      <c r="M19" s="13">
        <f t="shared" si="1"/>
        <v>128</v>
      </c>
      <c r="N19" s="8">
        <v>38119</v>
      </c>
      <c r="O19" s="5">
        <v>407162</v>
      </c>
      <c r="P19" s="4"/>
      <c r="Q19" s="5"/>
      <c r="R19" s="4"/>
      <c r="S19" s="4"/>
      <c r="T19" s="4"/>
      <c r="U19" s="4"/>
      <c r="V19" s="8">
        <v>38168</v>
      </c>
      <c r="W19" s="4">
        <f t="shared" si="2"/>
        <v>49</v>
      </c>
      <c r="X19" s="4">
        <v>9</v>
      </c>
      <c r="Y19" s="10">
        <v>2.2999999999999998</v>
      </c>
      <c r="Z19" s="4">
        <v>28.1</v>
      </c>
      <c r="AA19" s="4">
        <v>26.7</v>
      </c>
      <c r="AB19" s="4">
        <v>33.5</v>
      </c>
      <c r="AC19" s="10">
        <v>30.539130434782606</v>
      </c>
      <c r="AD19" s="9">
        <v>25</v>
      </c>
      <c r="AE19" s="9">
        <v>20</v>
      </c>
      <c r="AF19" s="9">
        <v>30</v>
      </c>
      <c r="AG19" s="9">
        <v>24.90909090909091</v>
      </c>
      <c r="AH19" s="4">
        <v>9.1</v>
      </c>
      <c r="AI19" s="4">
        <v>7.9</v>
      </c>
      <c r="AJ19" s="4">
        <v>10.1</v>
      </c>
      <c r="AK19" s="10">
        <v>9.3630434782608685</v>
      </c>
      <c r="AL19" s="20">
        <v>392</v>
      </c>
      <c r="AM19" s="20">
        <v>375</v>
      </c>
      <c r="AN19" s="20">
        <v>48</v>
      </c>
      <c r="AO19" s="20">
        <v>20</v>
      </c>
      <c r="AP19" s="5">
        <v>30</v>
      </c>
      <c r="AQ19" s="5">
        <v>220</v>
      </c>
      <c r="AR19" s="5">
        <v>35</v>
      </c>
      <c r="AS19" s="5">
        <v>285</v>
      </c>
      <c r="AT19" s="5">
        <v>0</v>
      </c>
      <c r="AU19" s="5">
        <v>0</v>
      </c>
      <c r="AV19" s="5">
        <v>20</v>
      </c>
      <c r="AW19" s="5">
        <v>20</v>
      </c>
      <c r="AX19" s="5">
        <v>100</v>
      </c>
      <c r="AY19" s="5">
        <v>800</v>
      </c>
      <c r="AZ19" s="5">
        <v>14400</v>
      </c>
      <c r="BA19" s="5">
        <v>14430</v>
      </c>
      <c r="BB19" s="5">
        <v>18.611111111111111</v>
      </c>
      <c r="BC19" s="5">
        <v>116.66666666666667</v>
      </c>
      <c r="BD19" s="5">
        <v>2218.3333333333335</v>
      </c>
      <c r="BE19" s="5">
        <v>2353.6111111111113</v>
      </c>
      <c r="BF19" s="5">
        <v>10</v>
      </c>
      <c r="BG19" s="5">
        <v>10</v>
      </c>
      <c r="BH19" s="5">
        <v>1477.5</v>
      </c>
      <c r="BI19" s="5">
        <v>1507.5</v>
      </c>
      <c r="BJ19" s="5">
        <v>299462</v>
      </c>
      <c r="BK19" s="11">
        <f>(BJ19/O19)*100</f>
        <v>73.548612100343348</v>
      </c>
      <c r="BL19" s="11">
        <f>((BJ19)/(O19+Q19+S19+U19))*100</f>
        <v>73.548612100343348</v>
      </c>
      <c r="BM19" s="4" t="s">
        <v>72</v>
      </c>
      <c r="BN19" s="9">
        <v>27</v>
      </c>
      <c r="BO19" s="9">
        <v>54</v>
      </c>
      <c r="BP19" s="11">
        <v>35.68</v>
      </c>
      <c r="BQ19" s="19">
        <f t="shared" si="3"/>
        <v>0.72816326530612241</v>
      </c>
      <c r="BR19" s="22">
        <v>0.20710000000000001</v>
      </c>
      <c r="BS19" s="22">
        <v>1.175</v>
      </c>
      <c r="BT19" s="22">
        <v>0.40169700000000008</v>
      </c>
      <c r="BU19" s="5">
        <f t="shared" si="4"/>
        <v>739986.71744920267</v>
      </c>
      <c r="BV19" s="11">
        <v>107.64</v>
      </c>
      <c r="BW19" s="11">
        <f t="shared" si="5"/>
        <v>5.42824964512769</v>
      </c>
      <c r="BX19" s="11">
        <f t="shared" si="6"/>
        <v>0.88434973737590494</v>
      </c>
    </row>
    <row r="20" spans="1:76" s="36" customFormat="1" x14ac:dyDescent="0.2">
      <c r="A20" s="4" t="s">
        <v>69</v>
      </c>
      <c r="B20" s="4">
        <v>25</v>
      </c>
      <c r="C20" s="4">
        <v>1</v>
      </c>
      <c r="D20" s="6">
        <f t="shared" si="0"/>
        <v>0.40468564223999998</v>
      </c>
      <c r="E20" s="8">
        <v>38260</v>
      </c>
      <c r="F20" s="4">
        <v>1</v>
      </c>
      <c r="G20" s="4" t="s">
        <v>70</v>
      </c>
      <c r="H20" s="4" t="s">
        <v>71</v>
      </c>
      <c r="I20" s="4">
        <v>63</v>
      </c>
      <c r="J20" s="4">
        <v>21</v>
      </c>
      <c r="K20" s="4"/>
      <c r="L20" s="4"/>
      <c r="M20" s="13">
        <f t="shared" si="1"/>
        <v>42</v>
      </c>
      <c r="N20" s="8">
        <v>38269</v>
      </c>
      <c r="O20" s="5">
        <v>440596</v>
      </c>
      <c r="P20" s="4"/>
      <c r="Q20" s="5"/>
      <c r="R20" s="4"/>
      <c r="S20" s="4"/>
      <c r="T20" s="4"/>
      <c r="U20" s="4"/>
      <c r="V20" s="8">
        <v>38301</v>
      </c>
      <c r="W20" s="4">
        <f t="shared" si="2"/>
        <v>32</v>
      </c>
      <c r="X20" s="4">
        <v>9</v>
      </c>
      <c r="Y20" s="10">
        <v>2.2000000000000002</v>
      </c>
      <c r="Z20" s="4">
        <v>29.4</v>
      </c>
      <c r="AA20" s="4">
        <v>20</v>
      </c>
      <c r="AB20" s="4">
        <v>31.8</v>
      </c>
      <c r="AC20" s="10">
        <v>27.963333333333331</v>
      </c>
      <c r="AD20" s="9">
        <v>25</v>
      </c>
      <c r="AE20" s="9">
        <v>26</v>
      </c>
      <c r="AF20" s="9">
        <v>30</v>
      </c>
      <c r="AG20" s="9">
        <v>28</v>
      </c>
      <c r="AH20" s="4">
        <v>8.6999999999999993</v>
      </c>
      <c r="AI20" s="4">
        <v>8.9</v>
      </c>
      <c r="AJ20" s="4">
        <v>9.6999999999999993</v>
      </c>
      <c r="AK20" s="10">
        <v>9.2333333333333325</v>
      </c>
      <c r="AL20" s="20">
        <v>284</v>
      </c>
      <c r="AM20" s="20">
        <v>400</v>
      </c>
      <c r="AN20" s="20">
        <v>15</v>
      </c>
      <c r="AO20" s="20">
        <v>6.25</v>
      </c>
      <c r="AP20" s="5">
        <v>0</v>
      </c>
      <c r="AQ20" s="5">
        <v>35</v>
      </c>
      <c r="AR20" s="5">
        <v>135</v>
      </c>
      <c r="AS20" s="5">
        <v>170</v>
      </c>
      <c r="AT20" s="5">
        <v>0</v>
      </c>
      <c r="AU20" s="5">
        <v>5</v>
      </c>
      <c r="AV20" s="5">
        <v>5</v>
      </c>
      <c r="AW20" s="5">
        <v>20</v>
      </c>
      <c r="AX20" s="5">
        <v>125</v>
      </c>
      <c r="AY20" s="5">
        <v>1280</v>
      </c>
      <c r="AZ20" s="5">
        <v>525</v>
      </c>
      <c r="BA20" s="5">
        <v>1375</v>
      </c>
      <c r="BB20" s="5">
        <v>39.583333333333336</v>
      </c>
      <c r="BC20" s="5">
        <v>330.41666666666669</v>
      </c>
      <c r="BD20" s="5">
        <v>131.25</v>
      </c>
      <c r="BE20" s="5">
        <v>499.58333333333331</v>
      </c>
      <c r="BF20" s="5">
        <v>25</v>
      </c>
      <c r="BG20" s="5">
        <v>310</v>
      </c>
      <c r="BH20" s="5">
        <v>47.5</v>
      </c>
      <c r="BI20" s="5">
        <v>417.5</v>
      </c>
      <c r="BJ20" s="5">
        <v>318825</v>
      </c>
      <c r="BK20" s="11">
        <f>(BJ20/O20)*100</f>
        <v>72.362209370942992</v>
      </c>
      <c r="BL20" s="11">
        <f>((BJ20)/(O20+Q20+S20+U20))*100</f>
        <v>72.362209370942992</v>
      </c>
      <c r="BM20" s="4" t="s">
        <v>72</v>
      </c>
      <c r="BN20" s="9">
        <v>26</v>
      </c>
      <c r="BO20" s="9">
        <v>42</v>
      </c>
      <c r="BP20" s="11">
        <v>33.94</v>
      </c>
      <c r="BQ20" s="19">
        <f t="shared" si="3"/>
        <v>1.0606249999999999</v>
      </c>
      <c r="BR20" s="6">
        <v>0.23899999999999999</v>
      </c>
      <c r="BS20" s="6">
        <v>0.52</v>
      </c>
      <c r="BT20" s="6">
        <v>0.33141799999999988</v>
      </c>
      <c r="BU20" s="5">
        <f t="shared" si="4"/>
        <v>787833.73246268998</v>
      </c>
      <c r="BV20" s="11">
        <v>102.27</v>
      </c>
      <c r="BW20" s="11">
        <f t="shared" si="5"/>
        <v>7.8973335508271871</v>
      </c>
      <c r="BX20" s="11">
        <f t="shared" si="6"/>
        <v>0.84769686731538341</v>
      </c>
    </row>
    <row r="21" spans="1:76" s="36" customFormat="1" x14ac:dyDescent="0.2">
      <c r="A21" s="15" t="s">
        <v>69</v>
      </c>
      <c r="B21" s="15">
        <v>8</v>
      </c>
      <c r="C21" s="15">
        <v>2</v>
      </c>
      <c r="D21" s="16">
        <f t="shared" si="0"/>
        <v>0.80937128447999995</v>
      </c>
      <c r="E21" s="17">
        <v>37478</v>
      </c>
      <c r="F21" s="15">
        <v>1</v>
      </c>
      <c r="G21" s="15" t="s">
        <v>70</v>
      </c>
      <c r="H21" s="15" t="s">
        <v>71</v>
      </c>
      <c r="I21" s="15">
        <v>122</v>
      </c>
      <c r="J21" s="15">
        <v>61</v>
      </c>
      <c r="K21" s="15"/>
      <c r="L21" s="15"/>
      <c r="M21" s="13">
        <f t="shared" si="1"/>
        <v>91.5</v>
      </c>
      <c r="N21" s="17">
        <v>37486</v>
      </c>
      <c r="O21" s="14">
        <v>813866</v>
      </c>
      <c r="P21" s="15"/>
      <c r="Q21" s="14"/>
      <c r="R21" s="15"/>
      <c r="S21" s="15"/>
      <c r="T21" s="15"/>
      <c r="U21" s="15"/>
      <c r="V21" s="17">
        <v>37524</v>
      </c>
      <c r="W21" s="15">
        <f t="shared" si="2"/>
        <v>38</v>
      </c>
      <c r="X21" s="15">
        <v>11</v>
      </c>
      <c r="Y21" s="18">
        <v>2.1</v>
      </c>
      <c r="Z21" s="18">
        <v>31.6</v>
      </c>
      <c r="AA21" s="18">
        <v>27.2</v>
      </c>
      <c r="AB21" s="18">
        <v>32.5</v>
      </c>
      <c r="AC21" s="18">
        <v>30.452777777777776</v>
      </c>
      <c r="AD21" s="13">
        <v>25</v>
      </c>
      <c r="AE21" s="13">
        <v>25</v>
      </c>
      <c r="AF21" s="13">
        <v>38</v>
      </c>
      <c r="AG21" s="13">
        <v>32.666666666666664</v>
      </c>
      <c r="AH21" s="18">
        <v>8.6999999999999993</v>
      </c>
      <c r="AI21" s="18">
        <v>8.6999999999999993</v>
      </c>
      <c r="AJ21" s="18">
        <v>9.1999999999999993</v>
      </c>
      <c r="AK21" s="18">
        <v>8.9604640667160567</v>
      </c>
      <c r="AL21" s="21">
        <v>45.5</v>
      </c>
      <c r="AM21" s="21">
        <v>775</v>
      </c>
      <c r="AN21" s="21">
        <v>60</v>
      </c>
      <c r="AO21" s="21">
        <v>25</v>
      </c>
      <c r="AP21" s="14">
        <v>450</v>
      </c>
      <c r="AQ21" s="14">
        <v>540</v>
      </c>
      <c r="AR21" s="14">
        <v>70</v>
      </c>
      <c r="AS21" s="14">
        <v>1060</v>
      </c>
      <c r="AT21" s="14">
        <v>0</v>
      </c>
      <c r="AU21" s="14">
        <v>5</v>
      </c>
      <c r="AV21" s="14">
        <v>2</v>
      </c>
      <c r="AW21" s="14">
        <v>40</v>
      </c>
      <c r="AX21" s="14">
        <v>1870</v>
      </c>
      <c r="AY21" s="14">
        <v>3020</v>
      </c>
      <c r="AZ21" s="14">
        <v>2280</v>
      </c>
      <c r="BA21" s="14">
        <v>4360</v>
      </c>
      <c r="BB21" s="14">
        <v>259.375</v>
      </c>
      <c r="BC21" s="14">
        <v>266.5625</v>
      </c>
      <c r="BD21" s="14">
        <v>430.75</v>
      </c>
      <c r="BE21" s="14">
        <v>956.875</v>
      </c>
      <c r="BF21" s="14">
        <v>22.5</v>
      </c>
      <c r="BG21" s="14">
        <v>70</v>
      </c>
      <c r="BH21" s="14">
        <v>85</v>
      </c>
      <c r="BI21" s="14">
        <v>170</v>
      </c>
      <c r="BJ21" s="14">
        <v>436170</v>
      </c>
      <c r="BK21" s="19">
        <f>BJ21/(O21)*100</f>
        <v>53.592360413139261</v>
      </c>
      <c r="BL21" s="19">
        <f>BJ21/(O21+Q21)*100</f>
        <v>53.592360413139261</v>
      </c>
      <c r="BM21" s="15" t="s">
        <v>72</v>
      </c>
      <c r="BN21" s="13">
        <v>22</v>
      </c>
      <c r="BO21" s="13">
        <v>50</v>
      </c>
      <c r="BP21" s="19">
        <v>31.37</v>
      </c>
      <c r="BQ21" s="19">
        <f t="shared" si="3"/>
        <v>0.82552631578947366</v>
      </c>
      <c r="BR21" s="16">
        <v>8.5000000000000006E-2</v>
      </c>
      <c r="BS21" s="16">
        <v>0.79</v>
      </c>
      <c r="BT21" s="16">
        <v>0.23400000000000001</v>
      </c>
      <c r="BU21" s="14">
        <f t="shared" si="4"/>
        <v>538899.77117266762</v>
      </c>
      <c r="BV21" s="19">
        <v>105.68</v>
      </c>
      <c r="BW21" s="19">
        <f t="shared" si="5"/>
        <v>3.4360653570328998</v>
      </c>
      <c r="BX21" s="19">
        <f t="shared" si="6"/>
        <v>0.75800540310222764</v>
      </c>
    </row>
    <row r="22" spans="1:76" s="36" customFormat="1" x14ac:dyDescent="0.2">
      <c r="A22" s="27" t="s">
        <v>69</v>
      </c>
      <c r="B22" s="27">
        <v>12</v>
      </c>
      <c r="C22" s="27">
        <v>0.5</v>
      </c>
      <c r="D22" s="28">
        <f t="shared" si="0"/>
        <v>0.20234282111999999</v>
      </c>
      <c r="E22" s="29">
        <v>38228</v>
      </c>
      <c r="F22" s="27">
        <v>1</v>
      </c>
      <c r="G22" s="27" t="s">
        <v>70</v>
      </c>
      <c r="H22" s="27" t="s">
        <v>71</v>
      </c>
      <c r="I22" s="27">
        <v>3</v>
      </c>
      <c r="J22" s="27">
        <v>3</v>
      </c>
      <c r="K22" s="27"/>
      <c r="L22" s="27"/>
      <c r="M22" s="31">
        <f t="shared" si="1"/>
        <v>3</v>
      </c>
      <c r="N22" s="29">
        <v>38235</v>
      </c>
      <c r="O22" s="32">
        <v>234038</v>
      </c>
      <c r="P22" s="27"/>
      <c r="Q22" s="32"/>
      <c r="R22" s="27"/>
      <c r="S22" s="27"/>
      <c r="T22" s="27"/>
      <c r="U22" s="27"/>
      <c r="V22" s="29">
        <v>38263</v>
      </c>
      <c r="W22" s="27">
        <f t="shared" si="2"/>
        <v>28</v>
      </c>
      <c r="X22" s="27">
        <v>19</v>
      </c>
      <c r="Y22" s="33">
        <v>0.4</v>
      </c>
      <c r="Z22" s="27">
        <v>34.1</v>
      </c>
      <c r="AA22" s="27">
        <v>29.4</v>
      </c>
      <c r="AB22" s="27">
        <v>34.5</v>
      </c>
      <c r="AC22" s="33">
        <v>31.715384615384615</v>
      </c>
      <c r="AD22" s="30">
        <v>26</v>
      </c>
      <c r="AE22" s="30">
        <v>26</v>
      </c>
      <c r="AF22" s="30">
        <v>40</v>
      </c>
      <c r="AG22" s="30">
        <v>31.25</v>
      </c>
      <c r="AH22" s="27">
        <v>9.5</v>
      </c>
      <c r="AI22" s="27">
        <v>9.1</v>
      </c>
      <c r="AJ22" s="27">
        <v>9.8000000000000007</v>
      </c>
      <c r="AK22" s="33">
        <v>9.25</v>
      </c>
      <c r="AL22" s="34">
        <v>30</v>
      </c>
      <c r="AM22" s="34">
        <v>150</v>
      </c>
      <c r="AN22" s="34">
        <v>15</v>
      </c>
      <c r="AO22" s="34">
        <v>6.1999999999999993</v>
      </c>
      <c r="AP22" s="32">
        <v>0</v>
      </c>
      <c r="AQ22" s="32">
        <v>5</v>
      </c>
      <c r="AR22" s="32">
        <v>85</v>
      </c>
      <c r="AS22" s="32">
        <v>90</v>
      </c>
      <c r="AT22" s="32">
        <v>0</v>
      </c>
      <c r="AU22" s="32">
        <v>0</v>
      </c>
      <c r="AV22" s="32">
        <v>40</v>
      </c>
      <c r="AW22" s="32">
        <v>75</v>
      </c>
      <c r="AX22" s="32">
        <v>640</v>
      </c>
      <c r="AY22" s="32">
        <v>380</v>
      </c>
      <c r="AZ22" s="32">
        <v>7500</v>
      </c>
      <c r="BA22" s="32">
        <v>7500</v>
      </c>
      <c r="BB22" s="32">
        <v>147.5</v>
      </c>
      <c r="BC22" s="32">
        <v>121.25</v>
      </c>
      <c r="BD22" s="32">
        <v>1323.3333333333333</v>
      </c>
      <c r="BE22" s="32">
        <v>1557.7272727272727</v>
      </c>
      <c r="BF22" s="32">
        <v>17.5</v>
      </c>
      <c r="BG22" s="32">
        <v>62.5</v>
      </c>
      <c r="BH22" s="32">
        <v>297.5</v>
      </c>
      <c r="BI22" s="32">
        <v>850</v>
      </c>
      <c r="BJ22" s="32">
        <v>0</v>
      </c>
      <c r="BK22" s="35">
        <f>(BJ22/O22)*100</f>
        <v>0</v>
      </c>
      <c r="BL22" s="35">
        <f>((BJ22)/(O22+Q22+S22+U22))*100</f>
        <v>0</v>
      </c>
      <c r="BM22" s="27" t="s">
        <v>73</v>
      </c>
      <c r="BN22" s="30">
        <v>0</v>
      </c>
      <c r="BO22" s="30">
        <v>0</v>
      </c>
      <c r="BP22" s="35">
        <v>0</v>
      </c>
      <c r="BQ22" s="43">
        <f t="shared" si="3"/>
        <v>0</v>
      </c>
      <c r="BR22" s="28">
        <v>0</v>
      </c>
      <c r="BS22" s="28">
        <v>0</v>
      </c>
      <c r="BT22" s="28">
        <v>0</v>
      </c>
      <c r="BU22" s="32">
        <f t="shared" si="4"/>
        <v>0</v>
      </c>
      <c r="BV22" s="35">
        <v>0</v>
      </c>
      <c r="BW22" s="35">
        <f t="shared" si="5"/>
        <v>0</v>
      </c>
      <c r="BX22" s="35" t="e">
        <f t="shared" si="6"/>
        <v>#DIV/0!</v>
      </c>
    </row>
    <row r="23" spans="1:76" s="36" customFormat="1" x14ac:dyDescent="0.2">
      <c r="A23" s="27" t="s">
        <v>69</v>
      </c>
      <c r="B23" s="27">
        <v>11</v>
      </c>
      <c r="C23" s="27">
        <v>0.5</v>
      </c>
      <c r="D23" s="28">
        <f t="shared" si="0"/>
        <v>0.20234282111999999</v>
      </c>
      <c r="E23" s="29">
        <v>39252</v>
      </c>
      <c r="F23" s="27">
        <v>1</v>
      </c>
      <c r="G23" s="27" t="s">
        <v>70</v>
      </c>
      <c r="H23" s="27" t="s">
        <v>71</v>
      </c>
      <c r="I23" s="27">
        <v>10</v>
      </c>
      <c r="J23" s="27">
        <v>82</v>
      </c>
      <c r="K23" s="27"/>
      <c r="L23" s="27"/>
      <c r="M23" s="31">
        <f t="shared" si="1"/>
        <v>46</v>
      </c>
      <c r="N23" s="29">
        <v>39272</v>
      </c>
      <c r="O23" s="32">
        <v>226710</v>
      </c>
      <c r="P23" s="27"/>
      <c r="Q23" s="32"/>
      <c r="R23" s="27"/>
      <c r="S23" s="32"/>
      <c r="T23" s="27"/>
      <c r="U23" s="27"/>
      <c r="V23" s="29">
        <v>39325</v>
      </c>
      <c r="W23" s="27">
        <f t="shared" si="2"/>
        <v>53</v>
      </c>
      <c r="X23" s="27">
        <v>2</v>
      </c>
      <c r="Y23" s="27">
        <v>1.2</v>
      </c>
      <c r="Z23" s="33">
        <v>32.6</v>
      </c>
      <c r="AA23" s="33">
        <v>31.6</v>
      </c>
      <c r="AB23" s="33">
        <v>35.1</v>
      </c>
      <c r="AC23" s="33">
        <v>31.341176470588234</v>
      </c>
      <c r="AD23" s="30">
        <v>26</v>
      </c>
      <c r="AE23" s="30">
        <v>25</v>
      </c>
      <c r="AF23" s="30">
        <v>30</v>
      </c>
      <c r="AG23" s="30">
        <v>27.5</v>
      </c>
      <c r="AH23" s="33">
        <v>9.1</v>
      </c>
      <c r="AI23" s="33">
        <v>8.9</v>
      </c>
      <c r="AJ23" s="33">
        <v>9.6999999999999993</v>
      </c>
      <c r="AK23" s="33">
        <v>9.2519999999999971</v>
      </c>
      <c r="AL23" s="34">
        <v>202</v>
      </c>
      <c r="AM23" s="34">
        <v>155</v>
      </c>
      <c r="AN23" s="34">
        <v>16.5</v>
      </c>
      <c r="AO23" s="34">
        <v>6.9</v>
      </c>
      <c r="AP23" s="32">
        <v>40</v>
      </c>
      <c r="AQ23" s="32">
        <v>20</v>
      </c>
      <c r="AR23" s="32">
        <v>0</v>
      </c>
      <c r="AS23" s="32">
        <v>60</v>
      </c>
      <c r="AT23" s="32">
        <v>0</v>
      </c>
      <c r="AU23" s="32">
        <v>5</v>
      </c>
      <c r="AV23" s="32">
        <v>0</v>
      </c>
      <c r="AW23" s="32">
        <v>5</v>
      </c>
      <c r="AX23" s="32">
        <v>45</v>
      </c>
      <c r="AY23" s="32">
        <v>450</v>
      </c>
      <c r="AZ23" s="32">
        <v>15</v>
      </c>
      <c r="BA23" s="32">
        <v>470</v>
      </c>
      <c r="BB23" s="32">
        <v>16.666666666666668</v>
      </c>
      <c r="BC23" s="32">
        <v>125</v>
      </c>
      <c r="BD23" s="32">
        <v>2.0833333333333335</v>
      </c>
      <c r="BE23" s="32">
        <v>143.75</v>
      </c>
      <c r="BF23" s="32">
        <v>20</v>
      </c>
      <c r="BG23" s="32">
        <v>37.5</v>
      </c>
      <c r="BH23" s="32">
        <v>0</v>
      </c>
      <c r="BI23" s="32">
        <v>62.5</v>
      </c>
      <c r="BJ23" s="32">
        <v>11186</v>
      </c>
      <c r="BK23" s="35">
        <f>(BJ23/O23)*100</f>
        <v>4.9340567244497375</v>
      </c>
      <c r="BL23" s="35">
        <f>((BJ23)/(O23+Q23+S23+U23))*100</f>
        <v>4.9340567244497375</v>
      </c>
      <c r="BM23" s="27" t="s">
        <v>72</v>
      </c>
      <c r="BN23" s="30">
        <v>24</v>
      </c>
      <c r="BO23" s="30">
        <v>106</v>
      </c>
      <c r="BP23" s="35">
        <v>46.18</v>
      </c>
      <c r="BQ23" s="43">
        <f t="shared" si="3"/>
        <v>0.87132075471698112</v>
      </c>
      <c r="BR23" s="28">
        <v>0.11600000000000001</v>
      </c>
      <c r="BS23" s="28">
        <v>3.1019999999999999</v>
      </c>
      <c r="BT23" s="28">
        <v>0.95199999999999996</v>
      </c>
      <c r="BU23" s="32">
        <f t="shared" si="4"/>
        <v>55282.415941834231</v>
      </c>
      <c r="BV23" s="35">
        <v>8.0500000000000007</v>
      </c>
      <c r="BW23" s="35">
        <f t="shared" si="5"/>
        <v>0.75064087577761551</v>
      </c>
      <c r="BX23" s="35">
        <f t="shared" si="6"/>
        <v>0.9666631486599554</v>
      </c>
    </row>
    <row r="24" spans="1:76" s="36" customFormat="1" x14ac:dyDescent="0.2">
      <c r="A24" s="37" t="s">
        <v>69</v>
      </c>
      <c r="B24" s="37">
        <v>9</v>
      </c>
      <c r="C24" s="37">
        <v>2</v>
      </c>
      <c r="D24" s="38">
        <f t="shared" si="0"/>
        <v>0.80937128447999995</v>
      </c>
      <c r="E24" s="39">
        <v>37481</v>
      </c>
      <c r="F24" s="37">
        <v>1</v>
      </c>
      <c r="G24" s="37" t="s">
        <v>70</v>
      </c>
      <c r="H24" s="37" t="s">
        <v>71</v>
      </c>
      <c r="I24" s="37">
        <v>273</v>
      </c>
      <c r="J24" s="37">
        <v>113</v>
      </c>
      <c r="K24" s="37"/>
      <c r="L24" s="37"/>
      <c r="M24" s="31">
        <f t="shared" si="1"/>
        <v>193</v>
      </c>
      <c r="N24" s="39">
        <v>37486</v>
      </c>
      <c r="O24" s="40">
        <v>828522</v>
      </c>
      <c r="P24" s="37"/>
      <c r="Q24" s="40"/>
      <c r="R24" s="37"/>
      <c r="S24" s="37"/>
      <c r="T24" s="37"/>
      <c r="U24" s="37"/>
      <c r="V24" s="39">
        <v>37517</v>
      </c>
      <c r="W24" s="37">
        <f t="shared" si="2"/>
        <v>31</v>
      </c>
      <c r="X24" s="37">
        <v>12</v>
      </c>
      <c r="Y24" s="41">
        <v>2.7</v>
      </c>
      <c r="Z24" s="41">
        <v>32</v>
      </c>
      <c r="AA24" s="41">
        <v>28</v>
      </c>
      <c r="AB24" s="41">
        <v>32.299999999999997</v>
      </c>
      <c r="AC24" s="41">
        <v>30.713793103448282</v>
      </c>
      <c r="AD24" s="31">
        <v>26</v>
      </c>
      <c r="AE24" s="31">
        <v>26</v>
      </c>
      <c r="AF24" s="31">
        <v>40</v>
      </c>
      <c r="AG24" s="31">
        <v>34.700000000000003</v>
      </c>
      <c r="AH24" s="41">
        <v>8.8000000000000007</v>
      </c>
      <c r="AI24" s="41">
        <v>8.8000000000000007</v>
      </c>
      <c r="AJ24" s="41">
        <v>9.1</v>
      </c>
      <c r="AK24" s="41">
        <v>8.9579189216162796</v>
      </c>
      <c r="AL24" s="42">
        <v>36</v>
      </c>
      <c r="AM24" s="42">
        <v>600</v>
      </c>
      <c r="AN24" s="42">
        <v>48</v>
      </c>
      <c r="AO24" s="42">
        <v>20</v>
      </c>
      <c r="AP24" s="40">
        <v>105</v>
      </c>
      <c r="AQ24" s="40">
        <v>710</v>
      </c>
      <c r="AR24" s="40">
        <v>5</v>
      </c>
      <c r="AS24" s="40">
        <v>820</v>
      </c>
      <c r="AT24" s="40">
        <v>0</v>
      </c>
      <c r="AU24" s="40">
        <v>10</v>
      </c>
      <c r="AV24" s="40">
        <v>5</v>
      </c>
      <c r="AW24" s="40">
        <v>135</v>
      </c>
      <c r="AX24" s="40">
        <v>600</v>
      </c>
      <c r="AY24" s="40">
        <v>1690</v>
      </c>
      <c r="AZ24" s="40">
        <v>2565</v>
      </c>
      <c r="BA24" s="40">
        <v>2610</v>
      </c>
      <c r="BB24" s="40">
        <v>144.23076923076923</v>
      </c>
      <c r="BC24" s="40">
        <v>248.07692307692307</v>
      </c>
      <c r="BD24" s="40">
        <v>633.46153846153845</v>
      </c>
      <c r="BE24" s="40">
        <v>1025.7692307692307</v>
      </c>
      <c r="BF24" s="40">
        <v>65</v>
      </c>
      <c r="BG24" s="40">
        <v>80</v>
      </c>
      <c r="BH24" s="40">
        <v>325</v>
      </c>
      <c r="BI24" s="40">
        <v>745</v>
      </c>
      <c r="BJ24" s="40">
        <v>533907</v>
      </c>
      <c r="BK24" s="43">
        <f>BJ24/(O24)*100</f>
        <v>64.440895956896739</v>
      </c>
      <c r="BL24" s="43">
        <f>BJ24/(O24+Q24)*100</f>
        <v>64.440895956896739</v>
      </c>
      <c r="BM24" s="37" t="s">
        <v>72</v>
      </c>
      <c r="BN24" s="31">
        <v>24</v>
      </c>
      <c r="BO24" s="31">
        <v>34</v>
      </c>
      <c r="BP24" s="43">
        <v>29.38</v>
      </c>
      <c r="BQ24" s="43">
        <f t="shared" si="3"/>
        <v>0.94774193548387098</v>
      </c>
      <c r="BR24" s="38">
        <v>0.125</v>
      </c>
      <c r="BS24" s="38">
        <v>0.36099999999999999</v>
      </c>
      <c r="BT24" s="38">
        <v>0.21199999999999999</v>
      </c>
      <c r="BU24" s="40">
        <f t="shared" si="4"/>
        <v>659656.46451494924</v>
      </c>
      <c r="BV24" s="43">
        <v>127.86</v>
      </c>
      <c r="BW24" s="43">
        <f t="shared" si="5"/>
        <v>5.0959506571599613</v>
      </c>
      <c r="BX24" s="43">
        <f t="shared" si="6"/>
        <v>0.83595035504592319</v>
      </c>
    </row>
    <row r="25" spans="1:76" s="36" customFormat="1" x14ac:dyDescent="0.2">
      <c r="A25" s="37" t="s">
        <v>69</v>
      </c>
      <c r="B25" s="37">
        <v>3</v>
      </c>
      <c r="C25" s="37">
        <v>2</v>
      </c>
      <c r="D25" s="38">
        <f t="shared" si="0"/>
        <v>0.80937128447999995</v>
      </c>
      <c r="E25" s="39">
        <v>38096</v>
      </c>
      <c r="F25" s="37">
        <v>1</v>
      </c>
      <c r="G25" s="37" t="s">
        <v>70</v>
      </c>
      <c r="H25" s="37" t="s">
        <v>71</v>
      </c>
      <c r="I25" s="37">
        <v>58</v>
      </c>
      <c r="J25" s="37">
        <v>349</v>
      </c>
      <c r="K25" s="37"/>
      <c r="L25" s="37"/>
      <c r="M25" s="31">
        <f t="shared" si="1"/>
        <v>203.5</v>
      </c>
      <c r="N25" s="39">
        <v>38105</v>
      </c>
      <c r="O25" s="40">
        <v>842720</v>
      </c>
      <c r="P25" s="37"/>
      <c r="Q25" s="40"/>
      <c r="R25" s="37"/>
      <c r="S25" s="37"/>
      <c r="T25" s="37"/>
      <c r="U25" s="37"/>
      <c r="V25" s="39">
        <v>38147</v>
      </c>
      <c r="W25" s="37">
        <f t="shared" si="2"/>
        <v>42</v>
      </c>
      <c r="X25" s="37">
        <v>8</v>
      </c>
      <c r="Y25" s="41">
        <v>2.9</v>
      </c>
      <c r="Z25" s="37">
        <v>25.1</v>
      </c>
      <c r="AA25" s="37">
        <v>20.100000000000001</v>
      </c>
      <c r="AB25" s="37">
        <v>32.5</v>
      </c>
      <c r="AC25" s="41">
        <v>28.217948717948712</v>
      </c>
      <c r="AD25" s="31">
        <v>26</v>
      </c>
      <c r="AE25" s="31">
        <v>25</v>
      </c>
      <c r="AF25" s="31">
        <v>32</v>
      </c>
      <c r="AG25" s="31">
        <v>28.09090909090909</v>
      </c>
      <c r="AH25" s="37">
        <v>8.4</v>
      </c>
      <c r="AI25" s="37">
        <v>8.3000000000000007</v>
      </c>
      <c r="AJ25" s="37">
        <v>9.4</v>
      </c>
      <c r="AK25" s="41">
        <v>8.8111111111111118</v>
      </c>
      <c r="AL25" s="42">
        <v>268</v>
      </c>
      <c r="AM25" s="42">
        <v>850</v>
      </c>
      <c r="AN25" s="42">
        <v>72</v>
      </c>
      <c r="AO25" s="42">
        <v>30</v>
      </c>
      <c r="AP25" s="40">
        <v>20</v>
      </c>
      <c r="AQ25" s="40">
        <v>415</v>
      </c>
      <c r="AR25" s="40">
        <v>10</v>
      </c>
      <c r="AS25" s="40">
        <v>445</v>
      </c>
      <c r="AT25" s="40">
        <v>0</v>
      </c>
      <c r="AU25" s="40">
        <v>5</v>
      </c>
      <c r="AV25" s="40">
        <v>0</v>
      </c>
      <c r="AW25" s="40">
        <v>25</v>
      </c>
      <c r="AX25" s="40">
        <v>579</v>
      </c>
      <c r="AY25" s="40">
        <v>225</v>
      </c>
      <c r="AZ25" s="40">
        <v>330</v>
      </c>
      <c r="BA25" s="40">
        <v>1015</v>
      </c>
      <c r="BB25" s="40">
        <v>81.5</v>
      </c>
      <c r="BC25" s="40">
        <v>72.5</v>
      </c>
      <c r="BD25" s="40">
        <v>60.3125</v>
      </c>
      <c r="BE25" s="40">
        <v>216.1875</v>
      </c>
      <c r="BF25" s="40">
        <v>17.5</v>
      </c>
      <c r="BG25" s="40">
        <v>55</v>
      </c>
      <c r="BH25" s="40">
        <v>20</v>
      </c>
      <c r="BI25" s="40">
        <v>107.5</v>
      </c>
      <c r="BJ25" s="40">
        <v>405665</v>
      </c>
      <c r="BK25" s="43">
        <f>(BJ25/O25)*100</f>
        <v>48.13757831782798</v>
      </c>
      <c r="BL25" s="43">
        <f>((BJ25)/(O25+Q25+S25+U25))*100</f>
        <v>48.13757831782798</v>
      </c>
      <c r="BM25" s="37" t="s">
        <v>72</v>
      </c>
      <c r="BN25" s="31">
        <v>27</v>
      </c>
      <c r="BO25" s="31">
        <v>46</v>
      </c>
      <c r="BP25" s="43">
        <v>34.78</v>
      </c>
      <c r="BQ25" s="43">
        <f t="shared" si="3"/>
        <v>0.82809523809523811</v>
      </c>
      <c r="BR25" s="38">
        <v>0.15809999999999999</v>
      </c>
      <c r="BS25" s="38">
        <v>0.6925</v>
      </c>
      <c r="BT25" s="38">
        <v>0.30308099999999993</v>
      </c>
      <c r="BU25" s="40">
        <f t="shared" si="4"/>
        <v>501210.02286438819</v>
      </c>
      <c r="BV25" s="43">
        <v>128.32</v>
      </c>
      <c r="BW25" s="43">
        <f t="shared" si="5"/>
        <v>3.7748288749841259</v>
      </c>
      <c r="BX25" s="43">
        <f t="shared" si="6"/>
        <v>0.72039382000784724</v>
      </c>
    </row>
    <row r="26" spans="1:76" s="36" customFormat="1" x14ac:dyDescent="0.2">
      <c r="A26" s="37" t="s">
        <v>69</v>
      </c>
      <c r="B26" s="37">
        <v>4</v>
      </c>
      <c r="C26" s="37">
        <v>2</v>
      </c>
      <c r="D26" s="38">
        <f t="shared" si="0"/>
        <v>0.80937128447999995</v>
      </c>
      <c r="E26" s="39">
        <v>38115</v>
      </c>
      <c r="F26" s="37">
        <v>1</v>
      </c>
      <c r="G26" s="37" t="s">
        <v>70</v>
      </c>
      <c r="H26" s="37" t="s">
        <v>71</v>
      </c>
      <c r="I26" s="37">
        <v>52</v>
      </c>
      <c r="J26" s="37">
        <v>11</v>
      </c>
      <c r="K26" s="37"/>
      <c r="L26" s="37"/>
      <c r="M26" s="31">
        <f t="shared" si="1"/>
        <v>31.5</v>
      </c>
      <c r="N26" s="39">
        <v>38124</v>
      </c>
      <c r="O26" s="40">
        <v>906374</v>
      </c>
      <c r="P26" s="37"/>
      <c r="Q26" s="40"/>
      <c r="R26" s="37"/>
      <c r="S26" s="37"/>
      <c r="T26" s="37"/>
      <c r="U26" s="37"/>
      <c r="V26" s="39">
        <v>38154</v>
      </c>
      <c r="W26" s="37">
        <f t="shared" si="2"/>
        <v>30</v>
      </c>
      <c r="X26" s="37">
        <v>9</v>
      </c>
      <c r="Y26" s="41">
        <v>2.6</v>
      </c>
      <c r="Z26" s="37">
        <v>28.1</v>
      </c>
      <c r="AA26" s="37">
        <v>27.7</v>
      </c>
      <c r="AB26" s="37">
        <v>34.299999999999997</v>
      </c>
      <c r="AC26" s="41">
        <v>30.653571428571421</v>
      </c>
      <c r="AD26" s="31">
        <v>26</v>
      </c>
      <c r="AE26" s="31">
        <v>24</v>
      </c>
      <c r="AF26" s="31">
        <v>30</v>
      </c>
      <c r="AG26" s="31">
        <v>27.666666666666668</v>
      </c>
      <c r="AH26" s="37">
        <v>9</v>
      </c>
      <c r="AI26" s="37">
        <v>8.1999999999999993</v>
      </c>
      <c r="AJ26" s="37">
        <v>9.6999999999999993</v>
      </c>
      <c r="AK26" s="41">
        <v>9.15</v>
      </c>
      <c r="AL26" s="42">
        <v>110</v>
      </c>
      <c r="AM26" s="42">
        <v>700</v>
      </c>
      <c r="AN26" s="42">
        <v>54</v>
      </c>
      <c r="AO26" s="42">
        <v>22.5</v>
      </c>
      <c r="AP26" s="40">
        <v>15</v>
      </c>
      <c r="AQ26" s="40">
        <v>85</v>
      </c>
      <c r="AR26" s="40">
        <v>180</v>
      </c>
      <c r="AS26" s="40">
        <v>200</v>
      </c>
      <c r="AT26" s="40">
        <v>0</v>
      </c>
      <c r="AU26" s="40">
        <v>0</v>
      </c>
      <c r="AV26" s="40">
        <v>0</v>
      </c>
      <c r="AW26" s="40">
        <v>20</v>
      </c>
      <c r="AX26" s="40">
        <v>80</v>
      </c>
      <c r="AY26" s="40">
        <v>135</v>
      </c>
      <c r="AZ26" s="40">
        <v>3150</v>
      </c>
      <c r="BA26" s="40">
        <v>3240</v>
      </c>
      <c r="BB26" s="40">
        <v>25.5</v>
      </c>
      <c r="BC26" s="40">
        <v>38.5</v>
      </c>
      <c r="BD26" s="40">
        <v>811.5</v>
      </c>
      <c r="BE26" s="40">
        <v>885.3</v>
      </c>
      <c r="BF26" s="40">
        <v>20</v>
      </c>
      <c r="BG26" s="40">
        <v>15</v>
      </c>
      <c r="BH26" s="40">
        <v>447.5</v>
      </c>
      <c r="BI26" s="40">
        <v>520</v>
      </c>
      <c r="BJ26" s="40">
        <v>52919</v>
      </c>
      <c r="BK26" s="43">
        <f>(BJ26/O26)*100</f>
        <v>5.8385390578282257</v>
      </c>
      <c r="BL26" s="43">
        <f>((BJ26)/(O26+Q26+S26+U26))*100</f>
        <v>5.8385390578282257</v>
      </c>
      <c r="BM26" s="37" t="s">
        <v>72</v>
      </c>
      <c r="BN26" s="31">
        <v>31</v>
      </c>
      <c r="BO26" s="31">
        <v>50</v>
      </c>
      <c r="BP26" s="43">
        <v>42.33</v>
      </c>
      <c r="BQ26" s="43">
        <f t="shared" si="3"/>
        <v>1.411</v>
      </c>
      <c r="BR26" s="38">
        <v>0.27500000000000002</v>
      </c>
      <c r="BS26" s="38">
        <v>0.91</v>
      </c>
      <c r="BT26" s="38">
        <v>0.58746000000000032</v>
      </c>
      <c r="BU26" s="40">
        <f t="shared" si="4"/>
        <v>65382.848409304621</v>
      </c>
      <c r="BV26" s="43">
        <v>28.77</v>
      </c>
      <c r="BW26" s="43">
        <f t="shared" si="5"/>
        <v>1.1848703041350579</v>
      </c>
      <c r="BX26" s="43">
        <f t="shared" si="6"/>
        <v>0.77452153148358693</v>
      </c>
    </row>
    <row r="27" spans="1:76" s="36" customFormat="1" x14ac:dyDescent="0.2">
      <c r="A27" s="37" t="s">
        <v>69</v>
      </c>
      <c r="B27" s="37">
        <v>8</v>
      </c>
      <c r="C27" s="37">
        <v>2</v>
      </c>
      <c r="D27" s="38">
        <f t="shared" si="0"/>
        <v>0.80937128447999995</v>
      </c>
      <c r="E27" s="39">
        <v>38139</v>
      </c>
      <c r="F27" s="37">
        <v>1</v>
      </c>
      <c r="G27" s="37" t="s">
        <v>70</v>
      </c>
      <c r="H27" s="37" t="s">
        <v>71</v>
      </c>
      <c r="I27" s="37">
        <v>225</v>
      </c>
      <c r="J27" s="37">
        <v>31</v>
      </c>
      <c r="K27" s="37"/>
      <c r="L27" s="37"/>
      <c r="M27" s="31">
        <f t="shared" si="1"/>
        <v>128</v>
      </c>
      <c r="N27" s="39">
        <v>38148</v>
      </c>
      <c r="O27" s="40">
        <v>714938</v>
      </c>
      <c r="P27" s="37"/>
      <c r="Q27" s="40"/>
      <c r="R27" s="37"/>
      <c r="S27" s="37"/>
      <c r="T27" s="37"/>
      <c r="U27" s="37"/>
      <c r="V27" s="39">
        <v>38177</v>
      </c>
      <c r="W27" s="37">
        <f t="shared" si="2"/>
        <v>29</v>
      </c>
      <c r="X27" s="37">
        <v>14</v>
      </c>
      <c r="Y27" s="41">
        <v>0.7</v>
      </c>
      <c r="Z27" s="37">
        <v>30.8</v>
      </c>
      <c r="AA27" s="37">
        <v>27.6</v>
      </c>
      <c r="AB27" s="37">
        <v>33.299999999999997</v>
      </c>
      <c r="AC27" s="41">
        <v>31.512000000000004</v>
      </c>
      <c r="AD27" s="31">
        <v>26</v>
      </c>
      <c r="AE27" s="31">
        <v>26</v>
      </c>
      <c r="AF27" s="31">
        <v>34</v>
      </c>
      <c r="AG27" s="31">
        <v>30.5</v>
      </c>
      <c r="AH27" s="37">
        <v>9.1999999999999993</v>
      </c>
      <c r="AI27" s="37">
        <v>8.5</v>
      </c>
      <c r="AJ27" s="37">
        <v>9.6999999999999993</v>
      </c>
      <c r="AK27" s="41">
        <v>9.3083333333333336</v>
      </c>
      <c r="AL27" s="42">
        <v>108</v>
      </c>
      <c r="AM27" s="42">
        <v>700</v>
      </c>
      <c r="AN27" s="42">
        <v>54</v>
      </c>
      <c r="AO27" s="42">
        <v>22.5</v>
      </c>
      <c r="AP27" s="40">
        <v>40</v>
      </c>
      <c r="AQ27" s="40">
        <v>90</v>
      </c>
      <c r="AR27" s="40">
        <v>5820</v>
      </c>
      <c r="AS27" s="40">
        <v>5950</v>
      </c>
      <c r="AT27" s="40">
        <v>0</v>
      </c>
      <c r="AU27" s="40">
        <v>5</v>
      </c>
      <c r="AV27" s="40">
        <v>5</v>
      </c>
      <c r="AW27" s="40">
        <v>65</v>
      </c>
      <c r="AX27" s="40">
        <v>440</v>
      </c>
      <c r="AY27" s="40">
        <v>435</v>
      </c>
      <c r="AZ27" s="40">
        <v>1650</v>
      </c>
      <c r="BA27" s="40">
        <v>1655</v>
      </c>
      <c r="BB27" s="40">
        <v>100.18181818181819</v>
      </c>
      <c r="BC27" s="40">
        <v>141.81818181818181</v>
      </c>
      <c r="BD27" s="40">
        <v>381.81818181818181</v>
      </c>
      <c r="BE27" s="40">
        <v>633.18181818181813</v>
      </c>
      <c r="BF27" s="40">
        <v>25</v>
      </c>
      <c r="BG27" s="40">
        <v>120</v>
      </c>
      <c r="BH27" s="40">
        <v>160</v>
      </c>
      <c r="BI27" s="40">
        <v>590</v>
      </c>
      <c r="BJ27" s="40">
        <v>40920</v>
      </c>
      <c r="BK27" s="43">
        <f>(BJ27/O27)*100</f>
        <v>5.7235732329236937</v>
      </c>
      <c r="BL27" s="43">
        <f>((BJ27)/(O27+Q27+S27+U27))*100</f>
        <v>5.7235732329236937</v>
      </c>
      <c r="BM27" s="37" t="s">
        <v>72</v>
      </c>
      <c r="BN27" s="31">
        <v>31</v>
      </c>
      <c r="BO27" s="31">
        <v>47</v>
      </c>
      <c r="BP27" s="43">
        <v>40.69</v>
      </c>
      <c r="BQ27" s="43">
        <f t="shared" si="3"/>
        <v>1.403103448275862</v>
      </c>
      <c r="BR27" s="38">
        <v>0.248</v>
      </c>
      <c r="BS27" s="38">
        <v>0.88800000000000001</v>
      </c>
      <c r="BT27" s="38">
        <v>0.57217000000000018</v>
      </c>
      <c r="BU27" s="40">
        <f t="shared" si="4"/>
        <v>50557.76104818203</v>
      </c>
      <c r="BV27" s="43">
        <v>22.55</v>
      </c>
      <c r="BW27" s="43">
        <f t="shared" si="5"/>
        <v>0.960728681393893</v>
      </c>
      <c r="BX27" s="43">
        <f t="shared" si="6"/>
        <v>0.84930173950786358</v>
      </c>
    </row>
    <row r="28" spans="1:76" s="36" customFormat="1" x14ac:dyDescent="0.2">
      <c r="A28" s="37" t="s">
        <v>69</v>
      </c>
      <c r="B28" s="37">
        <v>11</v>
      </c>
      <c r="C28" s="37">
        <v>0.5</v>
      </c>
      <c r="D28" s="38">
        <f t="shared" si="0"/>
        <v>0.20234282111999999</v>
      </c>
      <c r="E28" s="39">
        <v>37728</v>
      </c>
      <c r="F28" s="37">
        <v>1</v>
      </c>
      <c r="G28" s="37" t="s">
        <v>70</v>
      </c>
      <c r="H28" s="37" t="s">
        <v>71</v>
      </c>
      <c r="I28" s="37">
        <v>69</v>
      </c>
      <c r="J28" s="37">
        <v>41</v>
      </c>
      <c r="K28" s="37"/>
      <c r="L28" s="37"/>
      <c r="M28" s="31">
        <f t="shared" si="1"/>
        <v>55</v>
      </c>
      <c r="N28" s="39">
        <v>37737</v>
      </c>
      <c r="O28" s="40">
        <v>233580</v>
      </c>
      <c r="P28" s="37"/>
      <c r="Q28" s="40"/>
      <c r="R28" s="37"/>
      <c r="S28" s="37"/>
      <c r="T28" s="37"/>
      <c r="U28" s="37"/>
      <c r="V28" s="39">
        <v>37763</v>
      </c>
      <c r="W28" s="37">
        <f t="shared" si="2"/>
        <v>26</v>
      </c>
      <c r="X28" s="37">
        <v>15</v>
      </c>
      <c r="Y28" s="41">
        <v>4.0999999999999996</v>
      </c>
      <c r="Z28" s="41">
        <v>27.7</v>
      </c>
      <c r="AA28" s="41">
        <v>25.3</v>
      </c>
      <c r="AB28" s="41">
        <v>31.8</v>
      </c>
      <c r="AC28" s="41">
        <v>29.366666666666674</v>
      </c>
      <c r="AD28" s="31">
        <v>27</v>
      </c>
      <c r="AE28" s="31">
        <v>27</v>
      </c>
      <c r="AF28" s="31">
        <v>35</v>
      </c>
      <c r="AG28" s="31">
        <v>30.428571428571427</v>
      </c>
      <c r="AH28" s="41">
        <v>9</v>
      </c>
      <c r="AI28" s="41">
        <v>9</v>
      </c>
      <c r="AJ28" s="41">
        <v>9.4</v>
      </c>
      <c r="AK28" s="41">
        <v>9.222226540790599</v>
      </c>
      <c r="AL28" s="42">
        <v>4</v>
      </c>
      <c r="AM28" s="42">
        <v>200</v>
      </c>
      <c r="AN28" s="42">
        <v>12</v>
      </c>
      <c r="AO28" s="42">
        <v>5</v>
      </c>
      <c r="AP28" s="40">
        <v>15</v>
      </c>
      <c r="AQ28" s="40">
        <v>375</v>
      </c>
      <c r="AR28" s="40">
        <v>60</v>
      </c>
      <c r="AS28" s="40">
        <v>450</v>
      </c>
      <c r="AT28" s="40">
        <v>0</v>
      </c>
      <c r="AU28" s="40">
        <v>20</v>
      </c>
      <c r="AV28" s="40">
        <v>590</v>
      </c>
      <c r="AW28" s="40">
        <v>610</v>
      </c>
      <c r="AX28" s="40">
        <v>295</v>
      </c>
      <c r="AY28" s="40">
        <v>595</v>
      </c>
      <c r="AZ28" s="40">
        <v>8200</v>
      </c>
      <c r="BA28" s="40">
        <v>8240</v>
      </c>
      <c r="BB28" s="40">
        <v>57.727272727272727</v>
      </c>
      <c r="BC28" s="40">
        <v>109.09090909090909</v>
      </c>
      <c r="BD28" s="40">
        <v>2152.7272727272725</v>
      </c>
      <c r="BE28" s="40">
        <v>2319.5454545454545</v>
      </c>
      <c r="BF28" s="40">
        <v>10</v>
      </c>
      <c r="BG28" s="40">
        <v>30</v>
      </c>
      <c r="BH28" s="40">
        <v>1335</v>
      </c>
      <c r="BI28" s="40">
        <v>1650</v>
      </c>
      <c r="BJ28" s="40">
        <v>61809</v>
      </c>
      <c r="BK28" s="43">
        <f>BJ28/(O28)*100</f>
        <v>26.461597739532493</v>
      </c>
      <c r="BL28" s="43">
        <f>BJ28/(O28+Q28)*100</f>
        <v>26.461597739532493</v>
      </c>
      <c r="BM28" s="37" t="s">
        <v>72</v>
      </c>
      <c r="BN28" s="31">
        <v>26</v>
      </c>
      <c r="BO28" s="31">
        <v>37</v>
      </c>
      <c r="BP28" s="43">
        <v>30.34</v>
      </c>
      <c r="BQ28" s="43">
        <f t="shared" si="3"/>
        <v>1.166923076923077</v>
      </c>
      <c r="BR28" s="38">
        <v>0.14799999999999999</v>
      </c>
      <c r="BS28" s="38">
        <v>0.35899999999999999</v>
      </c>
      <c r="BT28" s="38">
        <v>0.222</v>
      </c>
      <c r="BU28" s="40">
        <f t="shared" si="4"/>
        <v>305466.73046208045</v>
      </c>
      <c r="BV28" s="43">
        <v>15</v>
      </c>
      <c r="BW28" s="43">
        <f t="shared" si="5"/>
        <v>2.851215940005754</v>
      </c>
      <c r="BX28" s="43">
        <f t="shared" si="6"/>
        <v>0.79488855710122752</v>
      </c>
    </row>
    <row r="29" spans="1:76" s="36" customFormat="1" x14ac:dyDescent="0.2">
      <c r="A29" s="27" t="s">
        <v>69</v>
      </c>
      <c r="B29" s="27">
        <v>17</v>
      </c>
      <c r="C29" s="27">
        <v>0.5</v>
      </c>
      <c r="D29" s="28">
        <f t="shared" si="0"/>
        <v>0.20234282111999999</v>
      </c>
      <c r="E29" s="29">
        <v>39265</v>
      </c>
      <c r="F29" s="27">
        <v>1</v>
      </c>
      <c r="G29" s="27" t="s">
        <v>70</v>
      </c>
      <c r="H29" s="27" t="s">
        <v>71</v>
      </c>
      <c r="I29" s="27">
        <v>23</v>
      </c>
      <c r="J29" s="27">
        <v>181</v>
      </c>
      <c r="K29" s="27"/>
      <c r="L29" s="27"/>
      <c r="M29" s="31">
        <f t="shared" si="1"/>
        <v>102</v>
      </c>
      <c r="N29" s="29">
        <v>39278</v>
      </c>
      <c r="O29" s="32">
        <v>199230</v>
      </c>
      <c r="P29" s="27"/>
      <c r="Q29" s="32"/>
      <c r="R29" s="27"/>
      <c r="S29" s="32"/>
      <c r="T29" s="27"/>
      <c r="U29" s="27"/>
      <c r="V29" s="29">
        <v>39338</v>
      </c>
      <c r="W29" s="30">
        <f t="shared" si="2"/>
        <v>60</v>
      </c>
      <c r="X29" s="30">
        <v>0</v>
      </c>
      <c r="Y29" s="27">
        <v>2.5</v>
      </c>
      <c r="Z29" s="33">
        <v>29.5</v>
      </c>
      <c r="AA29" s="33">
        <v>27.4</v>
      </c>
      <c r="AB29" s="33">
        <v>35.1</v>
      </c>
      <c r="AC29" s="33">
        <v>31.248275862068969</v>
      </c>
      <c r="AD29" s="30">
        <v>27</v>
      </c>
      <c r="AE29" s="30">
        <v>25</v>
      </c>
      <c r="AF29" s="30">
        <v>31</v>
      </c>
      <c r="AG29" s="30">
        <v>27.375</v>
      </c>
      <c r="AH29" s="33">
        <v>8.8000000000000007</v>
      </c>
      <c r="AI29" s="33">
        <v>8.8000000000000007</v>
      </c>
      <c r="AJ29" s="33">
        <v>9.6999999999999993</v>
      </c>
      <c r="AK29" s="33">
        <v>9.2796610169491505</v>
      </c>
      <c r="AL29" s="34">
        <v>262</v>
      </c>
      <c r="AM29" s="34">
        <v>150</v>
      </c>
      <c r="AN29" s="34">
        <v>12</v>
      </c>
      <c r="AO29" s="34">
        <v>4.8499999999999996</v>
      </c>
      <c r="AP29" s="32">
        <v>0</v>
      </c>
      <c r="AQ29" s="32">
        <v>15</v>
      </c>
      <c r="AR29" s="32">
        <v>25</v>
      </c>
      <c r="AS29" s="32">
        <v>40</v>
      </c>
      <c r="AT29" s="32">
        <v>5</v>
      </c>
      <c r="AU29" s="32">
        <v>15</v>
      </c>
      <c r="AV29" s="32">
        <v>0</v>
      </c>
      <c r="AW29" s="32">
        <v>20</v>
      </c>
      <c r="AX29" s="32">
        <v>160</v>
      </c>
      <c r="AY29" s="32">
        <v>140</v>
      </c>
      <c r="AZ29" s="32">
        <v>0</v>
      </c>
      <c r="BA29" s="32">
        <v>200</v>
      </c>
      <c r="BB29" s="32">
        <v>37.5</v>
      </c>
      <c r="BC29" s="32">
        <v>53.928571428571431</v>
      </c>
      <c r="BD29" s="32">
        <v>0</v>
      </c>
      <c r="BE29" s="32">
        <v>91.428571428571431</v>
      </c>
      <c r="BF29" s="32">
        <v>27.5</v>
      </c>
      <c r="BG29" s="32">
        <v>37.5</v>
      </c>
      <c r="BH29" s="32">
        <v>0</v>
      </c>
      <c r="BI29" s="32">
        <v>85</v>
      </c>
      <c r="BJ29" s="32">
        <v>24745</v>
      </c>
      <c r="BK29" s="35">
        <f t="shared" ref="BK29:BK35" si="9">(BJ29/O29)*100</f>
        <v>12.420318225166893</v>
      </c>
      <c r="BL29" s="35">
        <f t="shared" ref="BL29:BL36" si="10">((BJ29)/(O29+Q29+S29+U29))*100</f>
        <v>12.420318225166893</v>
      </c>
      <c r="BM29" s="27" t="s">
        <v>72</v>
      </c>
      <c r="BN29" s="30">
        <v>29</v>
      </c>
      <c r="BO29" s="30">
        <v>149</v>
      </c>
      <c r="BP29" s="35">
        <v>47.64</v>
      </c>
      <c r="BQ29" s="43">
        <f t="shared" si="3"/>
        <v>0.79400000000000004</v>
      </c>
      <c r="BR29" s="28">
        <v>0.19400000000000001</v>
      </c>
      <c r="BS29" s="28">
        <v>2.6619999999999999</v>
      </c>
      <c r="BT29" s="28">
        <v>1.1759999999999999</v>
      </c>
      <c r="BU29" s="32">
        <f t="shared" si="4"/>
        <v>122292.45328810014</v>
      </c>
      <c r="BV29" s="35">
        <v>16.09</v>
      </c>
      <c r="BW29" s="35">
        <f t="shared" si="5"/>
        <v>1.3253085292688966</v>
      </c>
      <c r="BX29" s="35">
        <f t="shared" si="6"/>
        <v>1.0876572606120041</v>
      </c>
    </row>
    <row r="30" spans="1:76" s="36" customFormat="1" x14ac:dyDescent="0.2">
      <c r="A30" s="27" t="s">
        <v>69</v>
      </c>
      <c r="B30" s="27">
        <v>15</v>
      </c>
      <c r="C30" s="27">
        <v>0.5</v>
      </c>
      <c r="D30" s="28">
        <f t="shared" si="0"/>
        <v>0.20234282111999999</v>
      </c>
      <c r="E30" s="29">
        <v>39293</v>
      </c>
      <c r="F30" s="27">
        <v>1</v>
      </c>
      <c r="G30" s="27" t="s">
        <v>70</v>
      </c>
      <c r="H30" s="27" t="s">
        <v>71</v>
      </c>
      <c r="I30" s="27">
        <v>245</v>
      </c>
      <c r="J30" s="27">
        <v>315</v>
      </c>
      <c r="K30" s="27"/>
      <c r="L30" s="27"/>
      <c r="M30" s="31">
        <f t="shared" si="1"/>
        <v>280</v>
      </c>
      <c r="N30" s="29">
        <v>39312</v>
      </c>
      <c r="O30" s="32">
        <v>218466</v>
      </c>
      <c r="P30" s="27"/>
      <c r="Q30" s="32"/>
      <c r="R30" s="27"/>
      <c r="S30" s="32"/>
      <c r="T30" s="27"/>
      <c r="U30" s="27"/>
      <c r="V30" s="29">
        <v>39352</v>
      </c>
      <c r="W30" s="30">
        <f t="shared" si="2"/>
        <v>40</v>
      </c>
      <c r="X30" s="30">
        <v>0</v>
      </c>
      <c r="Y30" s="27">
        <v>3</v>
      </c>
      <c r="Z30" s="33">
        <v>32</v>
      </c>
      <c r="AA30" s="33">
        <v>28.3</v>
      </c>
      <c r="AB30" s="33">
        <v>32.799999999999997</v>
      </c>
      <c r="AC30" s="33">
        <v>30.884210526315798</v>
      </c>
      <c r="AD30" s="30">
        <v>27</v>
      </c>
      <c r="AE30" s="30">
        <v>26</v>
      </c>
      <c r="AF30" s="30">
        <v>32</v>
      </c>
      <c r="AG30" s="30">
        <v>29.4</v>
      </c>
      <c r="AH30" s="33">
        <v>8.9</v>
      </c>
      <c r="AI30" s="33">
        <v>8.8000000000000007</v>
      </c>
      <c r="AJ30" s="33">
        <v>9.6</v>
      </c>
      <c r="AK30" s="33">
        <v>9.2102564102564131</v>
      </c>
      <c r="AL30" s="34">
        <v>148</v>
      </c>
      <c r="AM30" s="34">
        <v>187</v>
      </c>
      <c r="AN30" s="34">
        <v>12</v>
      </c>
      <c r="AO30" s="34">
        <v>4.875</v>
      </c>
      <c r="AP30" s="32">
        <v>10</v>
      </c>
      <c r="AQ30" s="32">
        <v>0</v>
      </c>
      <c r="AR30" s="32">
        <v>0</v>
      </c>
      <c r="AS30" s="32">
        <v>10</v>
      </c>
      <c r="AT30" s="32">
        <v>0</v>
      </c>
      <c r="AU30" s="32">
        <v>0</v>
      </c>
      <c r="AV30" s="32">
        <v>0</v>
      </c>
      <c r="AW30" s="32">
        <v>0</v>
      </c>
      <c r="AX30" s="32">
        <v>80</v>
      </c>
      <c r="AY30" s="32">
        <v>115</v>
      </c>
      <c r="AZ30" s="32">
        <v>10</v>
      </c>
      <c r="BA30" s="32">
        <v>195</v>
      </c>
      <c r="BB30" s="32">
        <v>19.545454545454547</v>
      </c>
      <c r="BC30" s="32">
        <v>29.545454545454547</v>
      </c>
      <c r="BD30" s="32">
        <v>0.90909090909090906</v>
      </c>
      <c r="BE30" s="32">
        <v>50</v>
      </c>
      <c r="BF30" s="32">
        <v>5</v>
      </c>
      <c r="BG30" s="32">
        <v>10</v>
      </c>
      <c r="BH30" s="32">
        <v>0</v>
      </c>
      <c r="BI30" s="32">
        <v>15</v>
      </c>
      <c r="BJ30" s="32">
        <v>17303</v>
      </c>
      <c r="BK30" s="35">
        <f t="shared" si="9"/>
        <v>7.9202255728580191</v>
      </c>
      <c r="BL30" s="35">
        <f t="shared" si="10"/>
        <v>7.9202255728580191</v>
      </c>
      <c r="BM30" s="27" t="s">
        <v>72</v>
      </c>
      <c r="BN30" s="30">
        <v>28</v>
      </c>
      <c r="BO30" s="30">
        <v>67</v>
      </c>
      <c r="BP30" s="35">
        <v>37.42</v>
      </c>
      <c r="BQ30" s="43">
        <f t="shared" si="3"/>
        <v>0.9355</v>
      </c>
      <c r="BR30" s="28">
        <v>0.16600000000000001</v>
      </c>
      <c r="BS30" s="28">
        <v>1.2969999999999999</v>
      </c>
      <c r="BT30" s="28">
        <v>0.501</v>
      </c>
      <c r="BU30" s="32">
        <f t="shared" si="4"/>
        <v>85513.288310527249</v>
      </c>
      <c r="BV30" s="35">
        <v>5</v>
      </c>
      <c r="BW30" s="35">
        <f t="shared" si="5"/>
        <v>0.61776345366791341</v>
      </c>
      <c r="BX30" s="35">
        <f t="shared" si="6"/>
        <v>0.95615076397207122</v>
      </c>
    </row>
    <row r="31" spans="1:76" s="36" customFormat="1" x14ac:dyDescent="0.2">
      <c r="A31" s="27" t="s">
        <v>69</v>
      </c>
      <c r="B31" s="27">
        <v>33</v>
      </c>
      <c r="C31" s="27">
        <v>1</v>
      </c>
      <c r="D31" s="28">
        <f t="shared" si="0"/>
        <v>0.40468564223999998</v>
      </c>
      <c r="E31" s="29">
        <v>38097</v>
      </c>
      <c r="F31" s="27">
        <v>1</v>
      </c>
      <c r="G31" s="27" t="s">
        <v>70</v>
      </c>
      <c r="H31" s="27" t="s">
        <v>71</v>
      </c>
      <c r="I31" s="27">
        <v>8</v>
      </c>
      <c r="J31" s="27">
        <v>67</v>
      </c>
      <c r="K31" s="27"/>
      <c r="L31" s="27"/>
      <c r="M31" s="31">
        <f t="shared" si="1"/>
        <v>37.5</v>
      </c>
      <c r="N31" s="29">
        <v>38107</v>
      </c>
      <c r="O31" s="32">
        <v>425482</v>
      </c>
      <c r="P31" s="27"/>
      <c r="Q31" s="32"/>
      <c r="R31" s="27"/>
      <c r="S31" s="27"/>
      <c r="T31" s="27"/>
      <c r="U31" s="27"/>
      <c r="V31" s="29">
        <v>38146</v>
      </c>
      <c r="W31" s="27">
        <f t="shared" si="2"/>
        <v>39</v>
      </c>
      <c r="X31" s="27">
        <v>9</v>
      </c>
      <c r="Y31" s="33">
        <v>1.8</v>
      </c>
      <c r="Z31" s="27">
        <v>26.9</v>
      </c>
      <c r="AA31" s="27">
        <v>22</v>
      </c>
      <c r="AB31" s="27">
        <v>32.6</v>
      </c>
      <c r="AC31" s="33">
        <v>28.688888888888886</v>
      </c>
      <c r="AD31" s="30">
        <v>27</v>
      </c>
      <c r="AE31" s="30">
        <v>23</v>
      </c>
      <c r="AF31" s="30">
        <v>28</v>
      </c>
      <c r="AG31" s="30">
        <v>26.125</v>
      </c>
      <c r="AH31" s="27">
        <v>8.6</v>
      </c>
      <c r="AI31" s="27">
        <v>8</v>
      </c>
      <c r="AJ31" s="27">
        <v>9.8000000000000007</v>
      </c>
      <c r="AK31" s="33">
        <v>8.9645161290322548</v>
      </c>
      <c r="AL31" s="34">
        <v>242</v>
      </c>
      <c r="AM31" s="34">
        <v>600</v>
      </c>
      <c r="AN31" s="34">
        <v>54</v>
      </c>
      <c r="AO31" s="34">
        <v>22.5</v>
      </c>
      <c r="AP31" s="32">
        <v>50</v>
      </c>
      <c r="AQ31" s="32">
        <v>195</v>
      </c>
      <c r="AR31" s="32">
        <v>90</v>
      </c>
      <c r="AS31" s="32">
        <v>335</v>
      </c>
      <c r="AT31" s="32">
        <v>0</v>
      </c>
      <c r="AU31" s="32">
        <v>0</v>
      </c>
      <c r="AV31" s="32">
        <v>35</v>
      </c>
      <c r="AW31" s="32">
        <v>145</v>
      </c>
      <c r="AX31" s="32">
        <v>625</v>
      </c>
      <c r="AY31" s="32">
        <v>890</v>
      </c>
      <c r="AZ31" s="32">
        <v>1360</v>
      </c>
      <c r="BA31" s="32">
        <v>1580</v>
      </c>
      <c r="BB31" s="32">
        <v>71.428571428571431</v>
      </c>
      <c r="BC31" s="32">
        <v>184.64285714285714</v>
      </c>
      <c r="BD31" s="32">
        <v>480</v>
      </c>
      <c r="BE31" s="32">
        <v>739.64285714285711</v>
      </c>
      <c r="BF31" s="32">
        <v>27.5</v>
      </c>
      <c r="BG31" s="32">
        <v>112.5</v>
      </c>
      <c r="BH31" s="32">
        <v>242.5</v>
      </c>
      <c r="BI31" s="32">
        <v>677.5</v>
      </c>
      <c r="BJ31" s="32">
        <v>158681</v>
      </c>
      <c r="BK31" s="35">
        <f t="shared" si="9"/>
        <v>37.294409634250094</v>
      </c>
      <c r="BL31" s="35">
        <f t="shared" si="10"/>
        <v>37.294409634250094</v>
      </c>
      <c r="BM31" s="27" t="s">
        <v>72</v>
      </c>
      <c r="BN31" s="30">
        <v>30</v>
      </c>
      <c r="BO31" s="30">
        <v>47</v>
      </c>
      <c r="BP31" s="35">
        <v>36.15</v>
      </c>
      <c r="BQ31" s="43">
        <f t="shared" si="3"/>
        <v>0.92692307692307685</v>
      </c>
      <c r="BR31" s="28">
        <v>0.24299999999999999</v>
      </c>
      <c r="BS31" s="28">
        <v>0.70799999999999996</v>
      </c>
      <c r="BT31" s="28">
        <v>0.39517999999999992</v>
      </c>
      <c r="BU31" s="32">
        <f t="shared" si="4"/>
        <v>392109.29036591266</v>
      </c>
      <c r="BV31" s="35">
        <v>72.64</v>
      </c>
      <c r="BW31" s="35">
        <f t="shared" si="5"/>
        <v>4.6024961307115104</v>
      </c>
      <c r="BX31" s="35">
        <f t="shared" si="6"/>
        <v>0.83650791001042513</v>
      </c>
    </row>
    <row r="32" spans="1:76" s="36" customFormat="1" x14ac:dyDescent="0.2">
      <c r="A32" s="27" t="s">
        <v>69</v>
      </c>
      <c r="B32" s="27">
        <v>29</v>
      </c>
      <c r="C32" s="27">
        <v>1</v>
      </c>
      <c r="D32" s="28">
        <f t="shared" si="0"/>
        <v>0.40468564223999998</v>
      </c>
      <c r="E32" s="29">
        <v>38104</v>
      </c>
      <c r="F32" s="27">
        <v>1</v>
      </c>
      <c r="G32" s="27" t="s">
        <v>70</v>
      </c>
      <c r="H32" s="27" t="s">
        <v>71</v>
      </c>
      <c r="I32" s="27">
        <v>179</v>
      </c>
      <c r="J32" s="27">
        <v>244</v>
      </c>
      <c r="K32" s="27"/>
      <c r="L32" s="27"/>
      <c r="M32" s="31">
        <f t="shared" si="1"/>
        <v>211.5</v>
      </c>
      <c r="N32" s="29">
        <v>38115</v>
      </c>
      <c r="O32" s="32">
        <v>414948</v>
      </c>
      <c r="P32" s="27"/>
      <c r="Q32" s="32"/>
      <c r="R32" s="27"/>
      <c r="S32" s="27"/>
      <c r="T32" s="27"/>
      <c r="U32" s="27"/>
      <c r="V32" s="29">
        <v>38146</v>
      </c>
      <c r="W32" s="27">
        <f t="shared" si="2"/>
        <v>31</v>
      </c>
      <c r="X32" s="27">
        <v>2</v>
      </c>
      <c r="Y32" s="33">
        <v>2.9</v>
      </c>
      <c r="Z32" s="27">
        <v>24.3</v>
      </c>
      <c r="AA32" s="27">
        <v>25.9</v>
      </c>
      <c r="AB32" s="27">
        <v>33.1</v>
      </c>
      <c r="AC32" s="33">
        <v>29.823333333333341</v>
      </c>
      <c r="AD32" s="30">
        <v>27</v>
      </c>
      <c r="AE32" s="30">
        <v>21</v>
      </c>
      <c r="AF32" s="30">
        <v>24</v>
      </c>
      <c r="AG32" s="30">
        <v>23.142857142857142</v>
      </c>
      <c r="AH32" s="27">
        <v>9</v>
      </c>
      <c r="AI32" s="27">
        <v>8</v>
      </c>
      <c r="AJ32" s="27">
        <v>9.9</v>
      </c>
      <c r="AK32" s="33">
        <v>9.2793103448275875</v>
      </c>
      <c r="AL32" s="34">
        <v>288</v>
      </c>
      <c r="AM32" s="34">
        <v>425</v>
      </c>
      <c r="AN32" s="34">
        <v>36</v>
      </c>
      <c r="AO32" s="34">
        <v>15</v>
      </c>
      <c r="AP32" s="32">
        <v>5</v>
      </c>
      <c r="AQ32" s="32">
        <v>270</v>
      </c>
      <c r="AR32" s="32">
        <v>65</v>
      </c>
      <c r="AS32" s="32">
        <v>340</v>
      </c>
      <c r="AT32" s="32">
        <v>0</v>
      </c>
      <c r="AU32" s="32">
        <v>0</v>
      </c>
      <c r="AV32" s="32">
        <v>195</v>
      </c>
      <c r="AW32" s="32">
        <v>330</v>
      </c>
      <c r="AX32" s="32">
        <v>145</v>
      </c>
      <c r="AY32" s="32">
        <v>445</v>
      </c>
      <c r="AZ32" s="32">
        <v>5275</v>
      </c>
      <c r="BA32" s="32">
        <v>5295</v>
      </c>
      <c r="BB32" s="32">
        <v>48.333333333333336</v>
      </c>
      <c r="BC32" s="32">
        <v>61.666666666666664</v>
      </c>
      <c r="BD32" s="32">
        <v>1618.3333333333333</v>
      </c>
      <c r="BE32" s="32">
        <v>1727.0833333333333</v>
      </c>
      <c r="BF32" s="32">
        <v>45</v>
      </c>
      <c r="BG32" s="32">
        <v>15</v>
      </c>
      <c r="BH32" s="32">
        <v>832.5</v>
      </c>
      <c r="BI32" s="32">
        <v>942.5</v>
      </c>
      <c r="BJ32" s="32">
        <v>133049</v>
      </c>
      <c r="BK32" s="35">
        <f t="shared" si="9"/>
        <v>32.064017660044151</v>
      </c>
      <c r="BL32" s="35">
        <f t="shared" si="10"/>
        <v>32.064017660044151</v>
      </c>
      <c r="BM32" s="27" t="s">
        <v>72</v>
      </c>
      <c r="BN32" s="30">
        <v>29</v>
      </c>
      <c r="BO32" s="30">
        <v>47</v>
      </c>
      <c r="BP32" s="35">
        <v>35.44</v>
      </c>
      <c r="BQ32" s="43">
        <f t="shared" si="3"/>
        <v>1.1432258064516128</v>
      </c>
      <c r="BR32" s="28">
        <v>0.223</v>
      </c>
      <c r="BS32" s="28">
        <v>0.90100000000000002</v>
      </c>
      <c r="BT32" s="28">
        <v>0.35611999999999999</v>
      </c>
      <c r="BU32" s="32">
        <f t="shared" si="4"/>
        <v>328771.23898824886</v>
      </c>
      <c r="BV32" s="35">
        <v>49.41</v>
      </c>
      <c r="BW32" s="35">
        <f t="shared" si="5"/>
        <v>3.9385409349331097</v>
      </c>
      <c r="BX32" s="35">
        <f t="shared" si="6"/>
        <v>0.80004649158857</v>
      </c>
    </row>
    <row r="33" spans="1:76" s="36" customFormat="1" x14ac:dyDescent="0.2">
      <c r="A33" s="27" t="s">
        <v>69</v>
      </c>
      <c r="B33" s="27">
        <v>34</v>
      </c>
      <c r="C33" s="27">
        <v>1</v>
      </c>
      <c r="D33" s="28">
        <f t="shared" si="0"/>
        <v>0.40468564223999998</v>
      </c>
      <c r="E33" s="29">
        <v>38139</v>
      </c>
      <c r="F33" s="27">
        <v>1</v>
      </c>
      <c r="G33" s="27" t="s">
        <v>70</v>
      </c>
      <c r="H33" s="27" t="s">
        <v>71</v>
      </c>
      <c r="I33" s="27">
        <v>332</v>
      </c>
      <c r="J33" s="27">
        <v>70</v>
      </c>
      <c r="K33" s="27"/>
      <c r="L33" s="27"/>
      <c r="M33" s="31">
        <f t="shared" si="1"/>
        <v>201</v>
      </c>
      <c r="N33" s="29">
        <v>38148</v>
      </c>
      <c r="O33" s="32">
        <v>418154</v>
      </c>
      <c r="P33" s="27"/>
      <c r="Q33" s="32"/>
      <c r="R33" s="27"/>
      <c r="S33" s="27"/>
      <c r="T33" s="27"/>
      <c r="U33" s="27"/>
      <c r="V33" s="29">
        <v>38183</v>
      </c>
      <c r="W33" s="27">
        <f t="shared" si="2"/>
        <v>35</v>
      </c>
      <c r="X33" s="27">
        <v>13</v>
      </c>
      <c r="Y33" s="33">
        <v>1.4</v>
      </c>
      <c r="Z33" s="27">
        <v>31</v>
      </c>
      <c r="AA33" s="27">
        <v>29.4</v>
      </c>
      <c r="AB33" s="27">
        <v>33.700000000000003</v>
      </c>
      <c r="AC33" s="33">
        <v>31.900000000000002</v>
      </c>
      <c r="AD33" s="30">
        <v>27</v>
      </c>
      <c r="AE33" s="30">
        <v>27</v>
      </c>
      <c r="AF33" s="30">
        <v>37</v>
      </c>
      <c r="AG33" s="30">
        <v>32.333333333333336</v>
      </c>
      <c r="AH33" s="27">
        <v>9.4</v>
      </c>
      <c r="AI33" s="27">
        <v>9</v>
      </c>
      <c r="AJ33" s="27">
        <v>10</v>
      </c>
      <c r="AK33" s="33">
        <v>9.4000000000000021</v>
      </c>
      <c r="AL33" s="34">
        <v>190</v>
      </c>
      <c r="AM33" s="34">
        <v>400</v>
      </c>
      <c r="AN33" s="34">
        <v>24</v>
      </c>
      <c r="AO33" s="34">
        <v>10</v>
      </c>
      <c r="AP33" s="32">
        <v>30</v>
      </c>
      <c r="AQ33" s="32">
        <v>10</v>
      </c>
      <c r="AR33" s="32">
        <v>2065</v>
      </c>
      <c r="AS33" s="32">
        <v>2105</v>
      </c>
      <c r="AT33" s="32">
        <v>0</v>
      </c>
      <c r="AU33" s="32">
        <v>5</v>
      </c>
      <c r="AV33" s="32">
        <v>30</v>
      </c>
      <c r="AW33" s="32">
        <v>90</v>
      </c>
      <c r="AX33" s="32">
        <v>60</v>
      </c>
      <c r="AY33" s="32">
        <v>300</v>
      </c>
      <c r="AZ33" s="32">
        <v>7620</v>
      </c>
      <c r="BA33" s="32">
        <v>7920</v>
      </c>
      <c r="BB33" s="32">
        <v>18.333333333333332</v>
      </c>
      <c r="BC33" s="32">
        <v>84.166666666666671</v>
      </c>
      <c r="BD33" s="32">
        <v>2034.5833333333333</v>
      </c>
      <c r="BE33" s="32">
        <v>2137.0833333333335</v>
      </c>
      <c r="BF33" s="32">
        <v>9.4</v>
      </c>
      <c r="BG33" s="32">
        <v>47.5</v>
      </c>
      <c r="BH33" s="32">
        <v>1120</v>
      </c>
      <c r="BI33" s="32">
        <v>1155</v>
      </c>
      <c r="BJ33" s="32">
        <v>292507</v>
      </c>
      <c r="BK33" s="35">
        <f t="shared" si="9"/>
        <v>69.951979414282775</v>
      </c>
      <c r="BL33" s="35">
        <f t="shared" si="10"/>
        <v>69.951979414282775</v>
      </c>
      <c r="BM33" s="27" t="s">
        <v>72</v>
      </c>
      <c r="BN33" s="30">
        <v>30</v>
      </c>
      <c r="BO33" s="30">
        <v>44</v>
      </c>
      <c r="BP33" s="35">
        <v>35.28</v>
      </c>
      <c r="BQ33" s="43">
        <f t="shared" si="3"/>
        <v>1.008</v>
      </c>
      <c r="BR33" s="28">
        <v>0.20599999999999999</v>
      </c>
      <c r="BS33" s="28">
        <v>0.71799999999999997</v>
      </c>
      <c r="BT33" s="28">
        <v>0.34453000000000011</v>
      </c>
      <c r="BU33" s="32">
        <f t="shared" si="4"/>
        <v>722800.53816816141</v>
      </c>
      <c r="BV33" s="35">
        <v>105.14</v>
      </c>
      <c r="BW33" s="35">
        <f t="shared" si="5"/>
        <v>7.4230456592736473</v>
      </c>
      <c r="BX33" s="35">
        <f t="shared" si="6"/>
        <v>0.78458737366704534</v>
      </c>
    </row>
    <row r="34" spans="1:76" s="36" customFormat="1" x14ac:dyDescent="0.2">
      <c r="A34" s="27" t="s">
        <v>69</v>
      </c>
      <c r="B34" s="27">
        <v>32</v>
      </c>
      <c r="C34" s="27">
        <v>1</v>
      </c>
      <c r="D34" s="28">
        <f t="shared" si="0"/>
        <v>0.40468564223999998</v>
      </c>
      <c r="E34" s="29">
        <v>38183</v>
      </c>
      <c r="F34" s="27">
        <v>1</v>
      </c>
      <c r="G34" s="27" t="s">
        <v>70</v>
      </c>
      <c r="H34" s="27" t="s">
        <v>71</v>
      </c>
      <c r="I34" s="27">
        <v>462</v>
      </c>
      <c r="J34" s="27">
        <v>274</v>
      </c>
      <c r="K34" s="27"/>
      <c r="L34" s="27"/>
      <c r="M34" s="31">
        <f t="shared" si="1"/>
        <v>368</v>
      </c>
      <c r="N34" s="29">
        <v>38188</v>
      </c>
      <c r="O34" s="32">
        <v>481358</v>
      </c>
      <c r="P34" s="27"/>
      <c r="Q34" s="32"/>
      <c r="R34" s="27"/>
      <c r="S34" s="27"/>
      <c r="T34" s="27"/>
      <c r="U34" s="27"/>
      <c r="V34" s="29">
        <v>38224</v>
      </c>
      <c r="W34" s="27">
        <f t="shared" si="2"/>
        <v>36</v>
      </c>
      <c r="X34" s="27">
        <v>12</v>
      </c>
      <c r="Y34" s="33">
        <v>1.8</v>
      </c>
      <c r="Z34" s="27">
        <v>33.700000000000003</v>
      </c>
      <c r="AA34" s="27">
        <v>30.1</v>
      </c>
      <c r="AB34" s="27">
        <v>34.6</v>
      </c>
      <c r="AC34" s="33">
        <v>32.547058823529419</v>
      </c>
      <c r="AD34" s="30">
        <v>27</v>
      </c>
      <c r="AE34" s="30">
        <v>27</v>
      </c>
      <c r="AF34" s="30">
        <v>37</v>
      </c>
      <c r="AG34" s="30">
        <v>34.333333333333336</v>
      </c>
      <c r="AH34" s="27">
        <v>9.1</v>
      </c>
      <c r="AI34" s="27">
        <v>8.6</v>
      </c>
      <c r="AJ34" s="27">
        <v>9.8000000000000007</v>
      </c>
      <c r="AK34" s="33">
        <v>9.132352941176471</v>
      </c>
      <c r="AL34" s="34">
        <v>232</v>
      </c>
      <c r="AM34" s="34">
        <v>375</v>
      </c>
      <c r="AN34" s="34">
        <v>36</v>
      </c>
      <c r="AO34" s="34">
        <v>15</v>
      </c>
      <c r="AP34" s="32">
        <v>40</v>
      </c>
      <c r="AQ34" s="32">
        <v>30</v>
      </c>
      <c r="AR34" s="32">
        <v>45</v>
      </c>
      <c r="AS34" s="32">
        <v>115</v>
      </c>
      <c r="AT34" s="32">
        <v>0</v>
      </c>
      <c r="AU34" s="32">
        <v>5</v>
      </c>
      <c r="AV34" s="32">
        <v>165</v>
      </c>
      <c r="AW34" s="32">
        <v>1.345</v>
      </c>
      <c r="AX34" s="32">
        <v>715</v>
      </c>
      <c r="AY34" s="32">
        <v>590</v>
      </c>
      <c r="AZ34" s="32">
        <v>3400</v>
      </c>
      <c r="BA34" s="32">
        <v>3500</v>
      </c>
      <c r="BB34" s="32">
        <v>85.333333333333329</v>
      </c>
      <c r="BC34" s="32">
        <v>123.66666666666667</v>
      </c>
      <c r="BD34" s="32">
        <v>1959</v>
      </c>
      <c r="BE34" s="32">
        <v>2045.0896666666667</v>
      </c>
      <c r="BF34" s="32">
        <v>30</v>
      </c>
      <c r="BG34" s="32">
        <v>60</v>
      </c>
      <c r="BH34" s="32">
        <v>1980</v>
      </c>
      <c r="BI34" s="32">
        <v>2240</v>
      </c>
      <c r="BJ34" s="32">
        <v>246889</v>
      </c>
      <c r="BK34" s="35">
        <f t="shared" si="9"/>
        <v>51.290100091823554</v>
      </c>
      <c r="BL34" s="35">
        <f t="shared" si="10"/>
        <v>51.290100091823554</v>
      </c>
      <c r="BM34" s="27" t="s">
        <v>72</v>
      </c>
      <c r="BN34" s="30">
        <v>32</v>
      </c>
      <c r="BO34" s="30">
        <v>49</v>
      </c>
      <c r="BP34" s="35">
        <v>37.17</v>
      </c>
      <c r="BQ34" s="43">
        <f t="shared" si="3"/>
        <v>1.0325</v>
      </c>
      <c r="BR34" s="28">
        <v>0.253</v>
      </c>
      <c r="BS34" s="28">
        <v>0.93500000000000005</v>
      </c>
      <c r="BT34" s="28">
        <v>0.42081000000000002</v>
      </c>
      <c r="BU34" s="32">
        <f t="shared" si="4"/>
        <v>610076.0052504699</v>
      </c>
      <c r="BV34" s="35">
        <v>99.14</v>
      </c>
      <c r="BW34" s="35">
        <f t="shared" si="5"/>
        <v>6.8050076440707707</v>
      </c>
      <c r="BX34" s="35">
        <f t="shared" ref="BX34:BX52" si="11">(BT34/BP34^3)*100000</f>
        <v>0.81942341250140072</v>
      </c>
    </row>
    <row r="35" spans="1:76" s="36" customFormat="1" x14ac:dyDescent="0.2">
      <c r="A35" s="27" t="s">
        <v>69</v>
      </c>
      <c r="B35" s="27">
        <v>31</v>
      </c>
      <c r="C35" s="27">
        <v>1</v>
      </c>
      <c r="D35" s="28">
        <f t="shared" si="0"/>
        <v>0.40468564223999998</v>
      </c>
      <c r="E35" s="29">
        <v>38263</v>
      </c>
      <c r="F35" s="27">
        <v>1</v>
      </c>
      <c r="G35" s="27" t="s">
        <v>70</v>
      </c>
      <c r="H35" s="27" t="s">
        <v>71</v>
      </c>
      <c r="I35" s="27">
        <v>92</v>
      </c>
      <c r="J35" s="27">
        <v>175</v>
      </c>
      <c r="K35" s="27"/>
      <c r="L35" s="27"/>
      <c r="M35" s="31">
        <f t="shared" si="1"/>
        <v>133.5</v>
      </c>
      <c r="N35" s="29">
        <v>38269</v>
      </c>
      <c r="O35" s="32">
        <v>484564</v>
      </c>
      <c r="P35" s="27"/>
      <c r="Q35" s="32"/>
      <c r="R35" s="27"/>
      <c r="S35" s="27"/>
      <c r="T35" s="27"/>
      <c r="U35" s="27"/>
      <c r="V35" s="29">
        <v>38309</v>
      </c>
      <c r="W35" s="27">
        <f t="shared" si="2"/>
        <v>40</v>
      </c>
      <c r="X35" s="27">
        <v>9</v>
      </c>
      <c r="Y35" s="33">
        <v>3.4</v>
      </c>
      <c r="Z35" s="27">
        <v>29.4</v>
      </c>
      <c r="AA35" s="27">
        <v>18.600000000000001</v>
      </c>
      <c r="AB35" s="27">
        <v>31.6</v>
      </c>
      <c r="AC35" s="33">
        <v>26.892105263157898</v>
      </c>
      <c r="AD35" s="30">
        <v>27</v>
      </c>
      <c r="AE35" s="30">
        <v>26</v>
      </c>
      <c r="AF35" s="30">
        <v>31</v>
      </c>
      <c r="AG35" s="30">
        <v>28.90909090909091</v>
      </c>
      <c r="AH35" s="27">
        <v>9</v>
      </c>
      <c r="AI35" s="27">
        <v>8.9</v>
      </c>
      <c r="AJ35" s="27">
        <v>9.9</v>
      </c>
      <c r="AK35" s="33">
        <v>9.1692307692307704</v>
      </c>
      <c r="AL35" s="34">
        <v>352</v>
      </c>
      <c r="AM35" s="34">
        <v>400</v>
      </c>
      <c r="AN35" s="34">
        <v>15</v>
      </c>
      <c r="AO35" s="34">
        <v>6.25</v>
      </c>
      <c r="AP35" s="32">
        <v>20</v>
      </c>
      <c r="AQ35" s="32">
        <v>10</v>
      </c>
      <c r="AR35" s="32">
        <v>305</v>
      </c>
      <c r="AS35" s="32">
        <v>335</v>
      </c>
      <c r="AT35" s="32">
        <v>10</v>
      </c>
      <c r="AU35" s="32">
        <v>0</v>
      </c>
      <c r="AV35" s="32">
        <v>0</v>
      </c>
      <c r="AW35" s="32">
        <v>50</v>
      </c>
      <c r="AX35" s="32">
        <v>740</v>
      </c>
      <c r="AY35" s="32">
        <v>510</v>
      </c>
      <c r="AZ35" s="32">
        <v>880</v>
      </c>
      <c r="BA35" s="32">
        <v>1100</v>
      </c>
      <c r="BB35" s="32">
        <v>118</v>
      </c>
      <c r="BC35" s="32">
        <v>125.33333333333333</v>
      </c>
      <c r="BD35" s="32">
        <v>184.66666666666666</v>
      </c>
      <c r="BE35" s="32">
        <v>428</v>
      </c>
      <c r="BF35" s="32">
        <v>30</v>
      </c>
      <c r="BG35" s="32">
        <v>90</v>
      </c>
      <c r="BH35" s="32">
        <v>60</v>
      </c>
      <c r="BI35" s="32">
        <v>265</v>
      </c>
      <c r="BJ35" s="32">
        <v>246895</v>
      </c>
      <c r="BK35" s="35">
        <f t="shared" si="9"/>
        <v>50.951989830032772</v>
      </c>
      <c r="BL35" s="35">
        <f t="shared" si="10"/>
        <v>50.951989830032772</v>
      </c>
      <c r="BM35" s="27" t="s">
        <v>72</v>
      </c>
      <c r="BN35" s="30">
        <v>28</v>
      </c>
      <c r="BO35" s="30">
        <v>48</v>
      </c>
      <c r="BP35" s="35">
        <v>33.79</v>
      </c>
      <c r="BQ35" s="43">
        <f t="shared" si="3"/>
        <v>0.84475</v>
      </c>
      <c r="BR35" s="28">
        <v>0.16700000000000001</v>
      </c>
      <c r="BS35" s="28">
        <v>0.83599999999999997</v>
      </c>
      <c r="BT35" s="28">
        <v>0.33769000000000005</v>
      </c>
      <c r="BU35" s="32">
        <f t="shared" si="4"/>
        <v>610090.83157335792</v>
      </c>
      <c r="BV35" s="35">
        <v>86.73</v>
      </c>
      <c r="BW35" s="35">
        <f t="shared" si="5"/>
        <v>5.357862433661813</v>
      </c>
      <c r="BX35" s="35">
        <f t="shared" si="11"/>
        <v>0.87529334155221661</v>
      </c>
    </row>
    <row r="36" spans="1:76" s="36" customFormat="1" x14ac:dyDescent="0.2">
      <c r="A36" s="37" t="s">
        <v>69</v>
      </c>
      <c r="B36" s="37">
        <v>27</v>
      </c>
      <c r="C36" s="37">
        <v>1</v>
      </c>
      <c r="D36" s="38">
        <f t="shared" si="0"/>
        <v>0.40468564223999998</v>
      </c>
      <c r="E36" s="39">
        <v>39373</v>
      </c>
      <c r="F36" s="37">
        <v>3</v>
      </c>
      <c r="G36" s="37" t="s">
        <v>70</v>
      </c>
      <c r="H36" s="37" t="s">
        <v>71</v>
      </c>
      <c r="I36" s="37">
        <v>87</v>
      </c>
      <c r="J36" s="37">
        <v>47</v>
      </c>
      <c r="K36" s="37"/>
      <c r="L36" s="37"/>
      <c r="M36" s="31">
        <f t="shared" si="1"/>
        <v>67</v>
      </c>
      <c r="N36" s="39">
        <v>39380</v>
      </c>
      <c r="O36" s="40">
        <v>154346</v>
      </c>
      <c r="P36" s="39">
        <v>39381</v>
      </c>
      <c r="Q36" s="40">
        <v>103050</v>
      </c>
      <c r="R36" s="39">
        <v>39382</v>
      </c>
      <c r="S36" s="40">
        <v>189612</v>
      </c>
      <c r="T36" s="37"/>
      <c r="U36" s="37"/>
      <c r="V36" s="39">
        <v>39422</v>
      </c>
      <c r="W36" s="31">
        <f t="shared" si="2"/>
        <v>42</v>
      </c>
      <c r="X36" s="31">
        <v>0</v>
      </c>
      <c r="Y36" s="37">
        <v>5.0999999999999996</v>
      </c>
      <c r="Z36" s="41">
        <v>20.100000000000001</v>
      </c>
      <c r="AA36" s="41">
        <v>13</v>
      </c>
      <c r="AB36" s="41">
        <v>26.7</v>
      </c>
      <c r="AC36" s="41">
        <v>22.0075</v>
      </c>
      <c r="AD36" s="41">
        <v>27</v>
      </c>
      <c r="AE36" s="41">
        <v>26</v>
      </c>
      <c r="AF36" s="41">
        <v>30</v>
      </c>
      <c r="AG36" s="41">
        <v>27.90909090909091</v>
      </c>
      <c r="AH36" s="41">
        <v>8.9</v>
      </c>
      <c r="AI36" s="41">
        <v>8.5</v>
      </c>
      <c r="AJ36" s="41">
        <v>9.3000000000000007</v>
      </c>
      <c r="AK36" s="41">
        <v>8.851219512195124</v>
      </c>
      <c r="AL36" s="42">
        <v>194</v>
      </c>
      <c r="AM36" s="42">
        <v>240</v>
      </c>
      <c r="AN36" s="42">
        <v>6</v>
      </c>
      <c r="AO36" s="42">
        <v>2.5</v>
      </c>
      <c r="AP36" s="40">
        <v>35</v>
      </c>
      <c r="AQ36" s="40">
        <v>70</v>
      </c>
      <c r="AR36" s="40">
        <v>15</v>
      </c>
      <c r="AS36" s="40">
        <v>120</v>
      </c>
      <c r="AT36" s="40">
        <v>0</v>
      </c>
      <c r="AU36" s="40">
        <v>10</v>
      </c>
      <c r="AV36" s="40">
        <v>0</v>
      </c>
      <c r="AW36" s="40">
        <v>10</v>
      </c>
      <c r="AX36" s="40">
        <v>190</v>
      </c>
      <c r="AY36" s="40">
        <v>360</v>
      </c>
      <c r="AZ36" s="40">
        <v>0</v>
      </c>
      <c r="BA36" s="40">
        <v>440</v>
      </c>
      <c r="BB36" s="40">
        <v>61.333333333333336</v>
      </c>
      <c r="BC36" s="40">
        <v>114.33333333333333</v>
      </c>
      <c r="BD36" s="40">
        <v>0</v>
      </c>
      <c r="BE36" s="40">
        <v>175.66666666666666</v>
      </c>
      <c r="BF36" s="40">
        <v>50</v>
      </c>
      <c r="BG36" s="40">
        <v>40</v>
      </c>
      <c r="BH36" s="40">
        <v>0</v>
      </c>
      <c r="BI36" s="40">
        <v>140</v>
      </c>
      <c r="BJ36" s="40">
        <v>112974</v>
      </c>
      <c r="BK36" s="43">
        <f>(BJ36/S36)*100</f>
        <v>59.581672046073031</v>
      </c>
      <c r="BL36" s="43">
        <f t="shared" si="10"/>
        <v>25.273373183477698</v>
      </c>
      <c r="BM36" s="37" t="s">
        <v>72</v>
      </c>
      <c r="BN36" s="31">
        <v>19</v>
      </c>
      <c r="BO36" s="31">
        <v>38</v>
      </c>
      <c r="BP36" s="43">
        <v>28.22</v>
      </c>
      <c r="BQ36" s="43">
        <f t="shared" si="3"/>
        <v>0.67190476190476189</v>
      </c>
      <c r="BR36" s="38">
        <v>7.4999999999999997E-2</v>
      </c>
      <c r="BS36" s="38">
        <v>0.40400000000000003</v>
      </c>
      <c r="BT36" s="38">
        <v>0.22800000000000001</v>
      </c>
      <c r="BU36" s="40">
        <f t="shared" si="4"/>
        <v>279164.83365871542</v>
      </c>
      <c r="BV36" s="43">
        <v>23.82</v>
      </c>
      <c r="BW36" s="43">
        <f t="shared" si="5"/>
        <v>1.4014405206066378</v>
      </c>
      <c r="BX36" s="43">
        <f t="shared" si="11"/>
        <v>1.0145274886402817</v>
      </c>
    </row>
    <row r="37" spans="1:76" s="36" customFormat="1" x14ac:dyDescent="0.2">
      <c r="A37" s="37" t="s">
        <v>69</v>
      </c>
      <c r="B37" s="37">
        <v>7</v>
      </c>
      <c r="C37" s="37">
        <v>2</v>
      </c>
      <c r="D37" s="38">
        <f t="shared" si="0"/>
        <v>0.80937128447999995</v>
      </c>
      <c r="E37" s="39">
        <v>37504</v>
      </c>
      <c r="F37" s="37">
        <v>1</v>
      </c>
      <c r="G37" s="37" t="s">
        <v>70</v>
      </c>
      <c r="H37" s="37" t="s">
        <v>71</v>
      </c>
      <c r="I37" s="37">
        <v>287</v>
      </c>
      <c r="J37" s="37">
        <v>98</v>
      </c>
      <c r="K37" s="37"/>
      <c r="L37" s="37"/>
      <c r="M37" s="31">
        <f t="shared" si="1"/>
        <v>192.5</v>
      </c>
      <c r="N37" s="39">
        <v>37520</v>
      </c>
      <c r="O37" s="40">
        <v>779516</v>
      </c>
      <c r="P37" s="37"/>
      <c r="Q37" s="40"/>
      <c r="R37" s="37"/>
      <c r="S37" s="37"/>
      <c r="T37" s="37"/>
      <c r="U37" s="37"/>
      <c r="V37" s="39">
        <v>37553</v>
      </c>
      <c r="W37" s="37">
        <f t="shared" si="2"/>
        <v>33</v>
      </c>
      <c r="X37" s="37">
        <v>15</v>
      </c>
      <c r="Y37" s="41">
        <v>2.7</v>
      </c>
      <c r="Z37" s="41">
        <v>29.7</v>
      </c>
      <c r="AA37" s="41">
        <v>22.3</v>
      </c>
      <c r="AB37" s="41">
        <v>31</v>
      </c>
      <c r="AC37" s="41">
        <v>27.958064516129031</v>
      </c>
      <c r="AD37" s="31">
        <v>27</v>
      </c>
      <c r="AE37" s="31">
        <v>26</v>
      </c>
      <c r="AF37" s="31">
        <v>30</v>
      </c>
      <c r="AG37" s="31">
        <v>28.888888888888889</v>
      </c>
      <c r="AH37" s="41">
        <v>9.3000000000000007</v>
      </c>
      <c r="AI37" s="41">
        <v>9.1</v>
      </c>
      <c r="AJ37" s="41">
        <v>9.3000000000000007</v>
      </c>
      <c r="AK37" s="41">
        <v>9.1996376668894673</v>
      </c>
      <c r="AL37" s="42">
        <v>47</v>
      </c>
      <c r="AM37" s="42">
        <v>800</v>
      </c>
      <c r="AN37" s="42">
        <v>75</v>
      </c>
      <c r="AO37" s="42">
        <v>31.25</v>
      </c>
      <c r="AP37" s="40">
        <v>135</v>
      </c>
      <c r="AQ37" s="40">
        <v>1305</v>
      </c>
      <c r="AR37" s="40">
        <v>65</v>
      </c>
      <c r="AS37" s="40">
        <v>1505</v>
      </c>
      <c r="AT37" s="40">
        <v>0</v>
      </c>
      <c r="AU37" s="40">
        <v>0</v>
      </c>
      <c r="AV37" s="40">
        <v>0</v>
      </c>
      <c r="AW37" s="40">
        <v>0</v>
      </c>
      <c r="AX37" s="40">
        <v>110</v>
      </c>
      <c r="AY37" s="40">
        <v>305</v>
      </c>
      <c r="AZ37" s="40">
        <v>40</v>
      </c>
      <c r="BA37" s="40">
        <v>430</v>
      </c>
      <c r="BB37" s="40">
        <v>24.583333333333332</v>
      </c>
      <c r="BC37" s="40">
        <v>45.833333333333336</v>
      </c>
      <c r="BD37" s="40">
        <v>9.1666666666666661</v>
      </c>
      <c r="BE37" s="40">
        <v>79.583333333333329</v>
      </c>
      <c r="BF37" s="40">
        <v>15</v>
      </c>
      <c r="BG37" s="40">
        <v>12.5</v>
      </c>
      <c r="BH37" s="40">
        <v>2.5</v>
      </c>
      <c r="BI37" s="40">
        <v>40</v>
      </c>
      <c r="BJ37" s="40">
        <v>200498</v>
      </c>
      <c r="BK37" s="43">
        <f>BJ37/(O37)*100</f>
        <v>25.720831900820507</v>
      </c>
      <c r="BL37" s="43">
        <f>BJ37/(O37+Q37)*100</f>
        <v>25.720831900820507</v>
      </c>
      <c r="BM37" s="37" t="s">
        <v>72</v>
      </c>
      <c r="BN37" s="31">
        <v>18</v>
      </c>
      <c r="BO37" s="31">
        <v>52</v>
      </c>
      <c r="BP37" s="43">
        <v>27.93</v>
      </c>
      <c r="BQ37" s="43">
        <f t="shared" si="3"/>
        <v>0.84636363636363632</v>
      </c>
      <c r="BR37" s="38">
        <v>1.7000000000000001E-2</v>
      </c>
      <c r="BS37" s="38">
        <v>1.0740000000000001</v>
      </c>
      <c r="BT37" s="38">
        <v>0.188</v>
      </c>
      <c r="BU37" s="40">
        <f t="shared" si="4"/>
        <v>247720.6738670186</v>
      </c>
      <c r="BV37" s="43">
        <v>30.23</v>
      </c>
      <c r="BW37" s="43">
        <f t="shared" si="5"/>
        <v>1.1318175275382436</v>
      </c>
      <c r="BX37" s="43">
        <f t="shared" si="11"/>
        <v>0.86286934896839973</v>
      </c>
    </row>
    <row r="38" spans="1:76" s="36" customFormat="1" x14ac:dyDescent="0.2">
      <c r="A38" s="37" t="s">
        <v>69</v>
      </c>
      <c r="B38" s="37">
        <v>10</v>
      </c>
      <c r="C38" s="37">
        <v>2</v>
      </c>
      <c r="D38" s="38">
        <f t="shared" si="0"/>
        <v>0.80937128447999995</v>
      </c>
      <c r="E38" s="39">
        <v>37504</v>
      </c>
      <c r="F38" s="37">
        <v>1</v>
      </c>
      <c r="G38" s="37" t="s">
        <v>70</v>
      </c>
      <c r="H38" s="37" t="s">
        <v>71</v>
      </c>
      <c r="I38" s="37">
        <v>69</v>
      </c>
      <c r="J38" s="37">
        <v>269</v>
      </c>
      <c r="K38" s="37"/>
      <c r="L38" s="37"/>
      <c r="M38" s="31">
        <f t="shared" si="1"/>
        <v>169</v>
      </c>
      <c r="N38" s="39">
        <v>37510</v>
      </c>
      <c r="O38" s="40">
        <v>848216</v>
      </c>
      <c r="P38" s="37"/>
      <c r="Q38" s="40"/>
      <c r="R38" s="37"/>
      <c r="S38" s="37"/>
      <c r="T38" s="37"/>
      <c r="U38" s="37"/>
      <c r="V38" s="39">
        <v>37545</v>
      </c>
      <c r="W38" s="37">
        <f t="shared" si="2"/>
        <v>35</v>
      </c>
      <c r="X38" s="37">
        <v>9</v>
      </c>
      <c r="Y38" s="41">
        <v>2.9</v>
      </c>
      <c r="Z38" s="41">
        <v>29.3</v>
      </c>
      <c r="AA38" s="41">
        <v>22.2</v>
      </c>
      <c r="AB38" s="41">
        <v>32.1</v>
      </c>
      <c r="AC38" s="41">
        <v>28.921212121212125</v>
      </c>
      <c r="AD38" s="31">
        <v>27</v>
      </c>
      <c r="AE38" s="31">
        <v>26</v>
      </c>
      <c r="AF38" s="31">
        <v>33</v>
      </c>
      <c r="AG38" s="31">
        <v>29.09090909090909</v>
      </c>
      <c r="AH38" s="41">
        <v>9.1</v>
      </c>
      <c r="AI38" s="41">
        <v>8.6999999999999993</v>
      </c>
      <c r="AJ38" s="41">
        <v>9.1999999999999993</v>
      </c>
      <c r="AK38" s="41">
        <v>8.9905073674530716</v>
      </c>
      <c r="AL38" s="42">
        <v>64</v>
      </c>
      <c r="AM38" s="42">
        <v>800</v>
      </c>
      <c r="AN38" s="42">
        <v>60</v>
      </c>
      <c r="AO38" s="42">
        <v>25</v>
      </c>
      <c r="AP38" s="40">
        <v>0</v>
      </c>
      <c r="AQ38" s="40">
        <v>40</v>
      </c>
      <c r="AR38" s="40">
        <v>430</v>
      </c>
      <c r="AS38" s="40">
        <v>470</v>
      </c>
      <c r="AT38" s="40">
        <v>0</v>
      </c>
      <c r="AU38" s="40">
        <v>0</v>
      </c>
      <c r="AV38" s="40">
        <v>0</v>
      </c>
      <c r="AW38" s="40">
        <v>0</v>
      </c>
      <c r="AX38" s="40">
        <v>700</v>
      </c>
      <c r="AY38" s="40">
        <v>240</v>
      </c>
      <c r="AZ38" s="40">
        <v>2040</v>
      </c>
      <c r="BA38" s="40">
        <v>2815</v>
      </c>
      <c r="BB38" s="40">
        <v>101.92307692307692</v>
      </c>
      <c r="BC38" s="40">
        <v>65.769230769230774</v>
      </c>
      <c r="BD38" s="40">
        <v>414.23076923076923</v>
      </c>
      <c r="BE38" s="40">
        <v>581.92307692307691</v>
      </c>
      <c r="BF38" s="40">
        <v>10</v>
      </c>
      <c r="BG38" s="40">
        <v>35</v>
      </c>
      <c r="BH38" s="40">
        <v>25</v>
      </c>
      <c r="BI38" s="40">
        <v>245</v>
      </c>
      <c r="BJ38" s="40">
        <v>583616</v>
      </c>
      <c r="BK38" s="43">
        <f>BJ38/(O38)*100</f>
        <v>68.805115678081989</v>
      </c>
      <c r="BL38" s="43">
        <f>BJ38/(O38+Q38)*100</f>
        <v>68.805115678081989</v>
      </c>
      <c r="BM38" s="37" t="s">
        <v>72</v>
      </c>
      <c r="BN38" s="31">
        <v>23</v>
      </c>
      <c r="BO38" s="31">
        <v>39</v>
      </c>
      <c r="BP38" s="43">
        <v>31.42</v>
      </c>
      <c r="BQ38" s="43">
        <f t="shared" si="3"/>
        <v>0.8977142857142858</v>
      </c>
      <c r="BR38" s="38">
        <v>0.16700000000000001</v>
      </c>
      <c r="BS38" s="38">
        <v>0.59799999999999998</v>
      </c>
      <c r="BT38" s="38">
        <v>0.28799999999999998</v>
      </c>
      <c r="BU38" s="40">
        <f t="shared" si="4"/>
        <v>721073.2715517059</v>
      </c>
      <c r="BV38" s="43">
        <v>155.86000000000001</v>
      </c>
      <c r="BW38" s="43">
        <f t="shared" si="5"/>
        <v>5.5019778222103417</v>
      </c>
      <c r="BX38" s="43">
        <f t="shared" si="11"/>
        <v>0.92848297688012538</v>
      </c>
    </row>
    <row r="39" spans="1:76" s="36" customFormat="1" x14ac:dyDescent="0.2">
      <c r="A39" s="37" t="s">
        <v>69</v>
      </c>
      <c r="B39" s="37">
        <v>2</v>
      </c>
      <c r="C39" s="37">
        <v>2</v>
      </c>
      <c r="D39" s="38">
        <f t="shared" si="0"/>
        <v>0.80937128447999995</v>
      </c>
      <c r="E39" s="39">
        <v>37735</v>
      </c>
      <c r="F39" s="37">
        <v>1</v>
      </c>
      <c r="G39" s="37" t="s">
        <v>70</v>
      </c>
      <c r="H39" s="37" t="s">
        <v>71</v>
      </c>
      <c r="I39" s="37">
        <v>185</v>
      </c>
      <c r="J39" s="37">
        <v>180</v>
      </c>
      <c r="K39" s="37"/>
      <c r="L39" s="37"/>
      <c r="M39" s="31">
        <f t="shared" si="1"/>
        <v>182.5</v>
      </c>
      <c r="N39" s="39">
        <v>37744</v>
      </c>
      <c r="O39" s="40">
        <v>832644</v>
      </c>
      <c r="P39" s="37"/>
      <c r="Q39" s="40"/>
      <c r="R39" s="37"/>
      <c r="S39" s="37"/>
      <c r="T39" s="37"/>
      <c r="U39" s="37"/>
      <c r="V39" s="39">
        <v>37781</v>
      </c>
      <c r="W39" s="31">
        <f t="shared" si="2"/>
        <v>37</v>
      </c>
      <c r="X39" s="37">
        <v>18</v>
      </c>
      <c r="Y39" s="41">
        <v>3.2</v>
      </c>
      <c r="Z39" s="41">
        <v>27.6</v>
      </c>
      <c r="AA39" s="41">
        <v>28.1</v>
      </c>
      <c r="AB39" s="41">
        <v>31.6</v>
      </c>
      <c r="AC39" s="41">
        <v>29.73142857142857</v>
      </c>
      <c r="AD39" s="31">
        <v>27</v>
      </c>
      <c r="AE39" s="31">
        <v>25</v>
      </c>
      <c r="AF39" s="31">
        <v>38</v>
      </c>
      <c r="AG39" s="31">
        <v>30.8</v>
      </c>
      <c r="AH39" s="41">
        <v>9.1999999999999993</v>
      </c>
      <c r="AI39" s="41">
        <v>8.9</v>
      </c>
      <c r="AJ39" s="41">
        <v>9.9</v>
      </c>
      <c r="AK39" s="41">
        <v>9.1965677794367888</v>
      </c>
      <c r="AL39" s="42">
        <v>59</v>
      </c>
      <c r="AM39" s="42">
        <v>900</v>
      </c>
      <c r="AN39" s="42">
        <v>72</v>
      </c>
      <c r="AO39" s="42">
        <v>30</v>
      </c>
      <c r="AP39" s="40">
        <v>15</v>
      </c>
      <c r="AQ39" s="40">
        <v>280</v>
      </c>
      <c r="AR39" s="40">
        <v>5</v>
      </c>
      <c r="AS39" s="40">
        <v>300</v>
      </c>
      <c r="AT39" s="40">
        <v>0</v>
      </c>
      <c r="AU39" s="40">
        <v>0</v>
      </c>
      <c r="AV39" s="40">
        <v>100</v>
      </c>
      <c r="AW39" s="40">
        <v>520</v>
      </c>
      <c r="AX39" s="40">
        <v>360</v>
      </c>
      <c r="AY39" s="40">
        <v>835</v>
      </c>
      <c r="AZ39" s="40">
        <v>26000</v>
      </c>
      <c r="BA39" s="40">
        <v>26240</v>
      </c>
      <c r="BB39" s="40">
        <v>91.071428571428569</v>
      </c>
      <c r="BC39" s="40">
        <v>146.07142857142858</v>
      </c>
      <c r="BD39" s="40">
        <v>4092.8571428571427</v>
      </c>
      <c r="BE39" s="40">
        <v>4319.2857142857147</v>
      </c>
      <c r="BF39" s="40">
        <v>35</v>
      </c>
      <c r="BG39" s="40">
        <v>22.5</v>
      </c>
      <c r="BH39" s="40">
        <v>1750</v>
      </c>
      <c r="BI39" s="40">
        <v>1830</v>
      </c>
      <c r="BJ39" s="40">
        <v>503943</v>
      </c>
      <c r="BK39" s="43">
        <f>BJ39/(O39)*100</f>
        <v>60.523224811564127</v>
      </c>
      <c r="BL39" s="43">
        <f>BJ39/(O39+Q39)*100</f>
        <v>60.523224811564127</v>
      </c>
      <c r="BM39" s="37" t="s">
        <v>72</v>
      </c>
      <c r="BN39" s="31">
        <v>22</v>
      </c>
      <c r="BO39" s="31">
        <v>38</v>
      </c>
      <c r="BP39" s="43">
        <v>27.01</v>
      </c>
      <c r="BQ39" s="43">
        <f t="shared" si="3"/>
        <v>0.73000000000000009</v>
      </c>
      <c r="BR39" s="38">
        <v>8.9999999999999993E-3</v>
      </c>
      <c r="BS39" s="38">
        <v>0.40500000000000003</v>
      </c>
      <c r="BT39" s="38">
        <v>0.13900000000000001</v>
      </c>
      <c r="BU39" s="40">
        <f t="shared" si="4"/>
        <v>622635.1362635385</v>
      </c>
      <c r="BV39" s="43">
        <v>64.180000000000007</v>
      </c>
      <c r="BW39" s="43">
        <f t="shared" si="5"/>
        <v>2.1431382949409019</v>
      </c>
      <c r="BX39" s="43">
        <f t="shared" si="11"/>
        <v>0.70540908341344122</v>
      </c>
    </row>
    <row r="40" spans="1:76" s="36" customFormat="1" x14ac:dyDescent="0.2">
      <c r="A40" s="37" t="s">
        <v>69</v>
      </c>
      <c r="B40" s="37">
        <v>3</v>
      </c>
      <c r="C40" s="37">
        <v>2</v>
      </c>
      <c r="D40" s="38">
        <f t="shared" si="0"/>
        <v>0.80937128447999995</v>
      </c>
      <c r="E40" s="39">
        <v>37741</v>
      </c>
      <c r="F40" s="37">
        <v>1</v>
      </c>
      <c r="G40" s="37" t="s">
        <v>70</v>
      </c>
      <c r="H40" s="37" t="s">
        <v>71</v>
      </c>
      <c r="I40" s="37">
        <v>562</v>
      </c>
      <c r="J40" s="37">
        <v>44</v>
      </c>
      <c r="K40" s="37"/>
      <c r="L40" s="37"/>
      <c r="M40" s="31">
        <f t="shared" si="1"/>
        <v>303</v>
      </c>
      <c r="N40" s="39">
        <v>37750</v>
      </c>
      <c r="O40" s="40">
        <v>882566</v>
      </c>
      <c r="P40" s="37"/>
      <c r="Q40" s="40"/>
      <c r="R40" s="37"/>
      <c r="S40" s="37"/>
      <c r="T40" s="37"/>
      <c r="U40" s="37"/>
      <c r="V40" s="39">
        <v>37796</v>
      </c>
      <c r="W40" s="37">
        <f t="shared" si="2"/>
        <v>46</v>
      </c>
      <c r="X40" s="37">
        <v>12</v>
      </c>
      <c r="Y40" s="41">
        <v>1.9</v>
      </c>
      <c r="Z40" s="41">
        <v>29.2</v>
      </c>
      <c r="AA40" s="41">
        <v>28.2</v>
      </c>
      <c r="AB40" s="41">
        <v>33.6</v>
      </c>
      <c r="AC40" s="41">
        <v>30.467441860465126</v>
      </c>
      <c r="AD40" s="31">
        <v>27</v>
      </c>
      <c r="AE40" s="31">
        <v>27</v>
      </c>
      <c r="AF40" s="31">
        <v>39</v>
      </c>
      <c r="AG40" s="31">
        <v>33.769230769230766</v>
      </c>
      <c r="AH40" s="41">
        <v>9.3000000000000007</v>
      </c>
      <c r="AI40" s="41">
        <v>8.9</v>
      </c>
      <c r="AJ40" s="41">
        <v>9.4</v>
      </c>
      <c r="AK40" s="41">
        <v>9.1344152461477801</v>
      </c>
      <c r="AL40" s="42">
        <v>156</v>
      </c>
      <c r="AM40" s="42">
        <v>750</v>
      </c>
      <c r="AN40" s="42">
        <v>78</v>
      </c>
      <c r="AO40" s="42">
        <v>32.5</v>
      </c>
      <c r="AP40" s="40">
        <v>5</v>
      </c>
      <c r="AQ40" s="40">
        <v>815</v>
      </c>
      <c r="AR40" s="40">
        <v>35</v>
      </c>
      <c r="AS40" s="40">
        <v>855</v>
      </c>
      <c r="AT40" s="40">
        <v>0</v>
      </c>
      <c r="AU40" s="40">
        <v>0</v>
      </c>
      <c r="AV40" s="40">
        <v>15</v>
      </c>
      <c r="AW40" s="40">
        <v>30</v>
      </c>
      <c r="AX40" s="40">
        <v>210</v>
      </c>
      <c r="AY40" s="40">
        <v>485</v>
      </c>
      <c r="AZ40" s="40">
        <v>2715</v>
      </c>
      <c r="BA40" s="40">
        <v>3135</v>
      </c>
      <c r="BB40" s="40">
        <v>37.647058823529413</v>
      </c>
      <c r="BC40" s="40">
        <v>55</v>
      </c>
      <c r="BD40" s="40">
        <v>579.70588235294122</v>
      </c>
      <c r="BE40" s="40">
        <v>672.35294117647061</v>
      </c>
      <c r="BF40" s="40">
        <v>15</v>
      </c>
      <c r="BG40" s="40">
        <v>20</v>
      </c>
      <c r="BH40" s="40">
        <v>280</v>
      </c>
      <c r="BI40" s="40">
        <v>315</v>
      </c>
      <c r="BJ40" s="40">
        <v>846409</v>
      </c>
      <c r="BK40" s="43">
        <f>BJ40/(O40)*100</f>
        <v>95.903195908294677</v>
      </c>
      <c r="BL40" s="43">
        <f>BJ40/(O40+Q40)*100</f>
        <v>95.903195908294677</v>
      </c>
      <c r="BM40" s="37" t="s">
        <v>72</v>
      </c>
      <c r="BN40" s="31">
        <v>19</v>
      </c>
      <c r="BO40" s="31">
        <v>36</v>
      </c>
      <c r="BP40" s="43">
        <v>23.67</v>
      </c>
      <c r="BQ40" s="43">
        <f t="shared" si="3"/>
        <v>0.51456521739130434</v>
      </c>
      <c r="BR40" s="38">
        <v>6.3E-2</v>
      </c>
      <c r="BS40" s="38">
        <v>0.40500000000000003</v>
      </c>
      <c r="BT40" s="38">
        <v>0.12</v>
      </c>
      <c r="BU40" s="40">
        <f t="shared" si="4"/>
        <v>1045761.0941112099</v>
      </c>
      <c r="BV40" s="43">
        <v>85.59</v>
      </c>
      <c r="BW40" s="43">
        <f t="shared" si="5"/>
        <v>2.2988858260624654</v>
      </c>
      <c r="BX40" s="43">
        <f t="shared" si="11"/>
        <v>0.90487058834815259</v>
      </c>
    </row>
    <row r="41" spans="1:76" s="36" customFormat="1" x14ac:dyDescent="0.2">
      <c r="A41" s="37" t="s">
        <v>69</v>
      </c>
      <c r="B41" s="37">
        <v>5</v>
      </c>
      <c r="C41" s="37">
        <v>2</v>
      </c>
      <c r="D41" s="38">
        <f t="shared" si="0"/>
        <v>0.80937128447999995</v>
      </c>
      <c r="E41" s="39">
        <v>38274</v>
      </c>
      <c r="F41" s="37">
        <v>1</v>
      </c>
      <c r="G41" s="37" t="s">
        <v>70</v>
      </c>
      <c r="H41" s="37" t="s">
        <v>71</v>
      </c>
      <c r="I41" s="37">
        <v>91</v>
      </c>
      <c r="J41" s="37">
        <v>20</v>
      </c>
      <c r="K41" s="37"/>
      <c r="L41" s="37"/>
      <c r="M41" s="31">
        <f t="shared" si="1"/>
        <v>55.5</v>
      </c>
      <c r="N41" s="39">
        <v>38280</v>
      </c>
      <c r="O41" s="40">
        <v>803790</v>
      </c>
      <c r="P41" s="37"/>
      <c r="Q41" s="40"/>
      <c r="R41" s="37"/>
      <c r="S41" s="37"/>
      <c r="T41" s="37"/>
      <c r="U41" s="37"/>
      <c r="V41" s="39">
        <v>38329</v>
      </c>
      <c r="W41" s="37">
        <f t="shared" si="2"/>
        <v>49</v>
      </c>
      <c r="X41" s="37">
        <v>8</v>
      </c>
      <c r="Y41" s="41">
        <v>3.6</v>
      </c>
      <c r="Z41" s="37">
        <v>31</v>
      </c>
      <c r="AA41" s="37">
        <v>16.3</v>
      </c>
      <c r="AB41" s="37">
        <v>31</v>
      </c>
      <c r="AC41" s="41">
        <v>24.122448979591827</v>
      </c>
      <c r="AD41" s="31">
        <v>27</v>
      </c>
      <c r="AE41" s="31">
        <v>25</v>
      </c>
      <c r="AF41" s="31">
        <v>35</v>
      </c>
      <c r="AG41" s="31">
        <v>29</v>
      </c>
      <c r="AH41" s="37">
        <v>8.8000000000000007</v>
      </c>
      <c r="AI41" s="37">
        <v>8.5</v>
      </c>
      <c r="AJ41" s="37">
        <v>9.3000000000000007</v>
      </c>
      <c r="AK41" s="41">
        <v>8.9071428571428566</v>
      </c>
      <c r="AL41" s="42">
        <v>552</v>
      </c>
      <c r="AM41" s="42">
        <v>850</v>
      </c>
      <c r="AN41" s="42">
        <v>54</v>
      </c>
      <c r="AO41" s="42">
        <v>22.5</v>
      </c>
      <c r="AP41" s="40">
        <v>5</v>
      </c>
      <c r="AQ41" s="40">
        <v>35</v>
      </c>
      <c r="AR41" s="40">
        <v>715</v>
      </c>
      <c r="AS41" s="40">
        <v>755</v>
      </c>
      <c r="AT41" s="40">
        <v>0</v>
      </c>
      <c r="AU41" s="40">
        <v>0</v>
      </c>
      <c r="AV41" s="40">
        <v>0</v>
      </c>
      <c r="AW41" s="40">
        <v>0</v>
      </c>
      <c r="AX41" s="40">
        <v>125</v>
      </c>
      <c r="AY41" s="40">
        <v>1090</v>
      </c>
      <c r="AZ41" s="40">
        <v>1920</v>
      </c>
      <c r="BA41" s="40">
        <v>3060</v>
      </c>
      <c r="BB41" s="40">
        <v>30.882352941176471</v>
      </c>
      <c r="BC41" s="40">
        <v>136.47058823529412</v>
      </c>
      <c r="BD41" s="40">
        <v>246.1764705882353</v>
      </c>
      <c r="BE41" s="40">
        <v>413.52941176470586</v>
      </c>
      <c r="BF41" s="40">
        <v>20</v>
      </c>
      <c r="BG41" s="40">
        <v>40</v>
      </c>
      <c r="BH41" s="40">
        <v>10</v>
      </c>
      <c r="BI41" s="40">
        <v>85</v>
      </c>
      <c r="BJ41" s="40">
        <v>556012</v>
      </c>
      <c r="BK41" s="43">
        <f>(BJ41/O41)*100</f>
        <v>69.173789173789174</v>
      </c>
      <c r="BL41" s="43">
        <f>((BJ41)/(O41+Q41+S41+U41))*100</f>
        <v>69.173789173789174</v>
      </c>
      <c r="BM41" s="37" t="s">
        <v>72</v>
      </c>
      <c r="BN41" s="31">
        <v>22</v>
      </c>
      <c r="BO41" s="31">
        <v>39</v>
      </c>
      <c r="BP41" s="43">
        <v>29.97</v>
      </c>
      <c r="BQ41" s="43">
        <f t="shared" si="3"/>
        <v>0.6116326530612245</v>
      </c>
      <c r="BR41" s="38">
        <v>0.11899999999999999</v>
      </c>
      <c r="BS41" s="38">
        <v>0.56000000000000005</v>
      </c>
      <c r="BT41" s="38">
        <v>0.2526199999999999</v>
      </c>
      <c r="BU41" s="40">
        <f t="shared" si="4"/>
        <v>686967.7868016077</v>
      </c>
      <c r="BV41" s="43">
        <v>106.86</v>
      </c>
      <c r="BW41" s="43">
        <f t="shared" si="5"/>
        <v>2.6944572513858458</v>
      </c>
      <c r="BX41" s="43">
        <f t="shared" si="11"/>
        <v>0.93844214166664641</v>
      </c>
    </row>
    <row r="42" spans="1:76" s="36" customFormat="1" x14ac:dyDescent="0.2">
      <c r="A42" s="27" t="s">
        <v>69</v>
      </c>
      <c r="B42" s="27">
        <v>12</v>
      </c>
      <c r="C42" s="27">
        <v>0.5</v>
      </c>
      <c r="D42" s="28">
        <f t="shared" si="0"/>
        <v>0.20234282111999999</v>
      </c>
      <c r="E42" s="29">
        <v>38084</v>
      </c>
      <c r="F42" s="27">
        <v>1</v>
      </c>
      <c r="G42" s="27" t="s">
        <v>70</v>
      </c>
      <c r="H42" s="27" t="s">
        <v>71</v>
      </c>
      <c r="I42" s="27">
        <v>39</v>
      </c>
      <c r="J42" s="27">
        <v>5</v>
      </c>
      <c r="K42" s="27"/>
      <c r="L42" s="27"/>
      <c r="M42" s="31">
        <f t="shared" si="1"/>
        <v>22</v>
      </c>
      <c r="N42" s="29">
        <v>38088</v>
      </c>
      <c r="O42" s="32">
        <v>237702</v>
      </c>
      <c r="P42" s="27"/>
      <c r="Q42" s="32"/>
      <c r="R42" s="27"/>
      <c r="S42" s="27"/>
      <c r="T42" s="27"/>
      <c r="U42" s="27"/>
      <c r="V42" s="29">
        <v>38125</v>
      </c>
      <c r="W42" s="27">
        <f t="shared" si="2"/>
        <v>37</v>
      </c>
      <c r="X42" s="27">
        <v>11</v>
      </c>
      <c r="Y42" s="33">
        <v>3.3</v>
      </c>
      <c r="Z42" s="27">
        <v>20.5</v>
      </c>
      <c r="AA42" s="27">
        <v>18.5</v>
      </c>
      <c r="AB42" s="27">
        <v>29.5</v>
      </c>
      <c r="AC42" s="33">
        <v>25.370588235294125</v>
      </c>
      <c r="AD42" s="30">
        <v>28</v>
      </c>
      <c r="AE42" s="30">
        <v>21</v>
      </c>
      <c r="AF42" s="30">
        <v>32</v>
      </c>
      <c r="AG42" s="30">
        <v>26.888888888888889</v>
      </c>
      <c r="AH42" s="27">
        <v>8.9</v>
      </c>
      <c r="AI42" s="27">
        <v>8.6</v>
      </c>
      <c r="AJ42" s="27">
        <v>9.8000000000000007</v>
      </c>
      <c r="AK42" s="33">
        <v>9.235714285714284</v>
      </c>
      <c r="AL42" s="34">
        <v>94</v>
      </c>
      <c r="AM42" s="34">
        <v>187.5</v>
      </c>
      <c r="AN42" s="34">
        <v>12</v>
      </c>
      <c r="AO42" s="34">
        <v>5</v>
      </c>
      <c r="AP42" s="32">
        <v>15</v>
      </c>
      <c r="AQ42" s="32">
        <v>45</v>
      </c>
      <c r="AR42" s="32">
        <v>55</v>
      </c>
      <c r="AS42" s="32">
        <v>115</v>
      </c>
      <c r="AT42" s="32">
        <v>0</v>
      </c>
      <c r="AU42" s="32">
        <v>5</v>
      </c>
      <c r="AV42" s="32">
        <v>0</v>
      </c>
      <c r="AW42" s="32">
        <v>45</v>
      </c>
      <c r="AX42" s="32">
        <v>160</v>
      </c>
      <c r="AY42" s="32">
        <v>1400</v>
      </c>
      <c r="AZ42" s="32">
        <v>295</v>
      </c>
      <c r="BA42" s="32">
        <v>1746</v>
      </c>
      <c r="BB42" s="32">
        <v>32.642857142857146</v>
      </c>
      <c r="BC42" s="32">
        <v>199.64285714285714</v>
      </c>
      <c r="BD42" s="32">
        <v>74.642857142857139</v>
      </c>
      <c r="BE42" s="32">
        <v>306.85714285714283</v>
      </c>
      <c r="BF42" s="32">
        <v>30</v>
      </c>
      <c r="BG42" s="32">
        <v>75</v>
      </c>
      <c r="BH42" s="32">
        <v>55</v>
      </c>
      <c r="BI42" s="32">
        <v>177.5</v>
      </c>
      <c r="BJ42" s="32">
        <v>2387</v>
      </c>
      <c r="BK42" s="35">
        <f>(BJ42/O42)*100</f>
        <v>1.0041985342992488</v>
      </c>
      <c r="BL42" s="35">
        <f>((BJ42)/(O42+Q42+S42+U42))*100</f>
        <v>1.0041985342992488</v>
      </c>
      <c r="BM42" s="27" t="s">
        <v>72</v>
      </c>
      <c r="BN42" s="30">
        <v>41</v>
      </c>
      <c r="BO42" s="30">
        <v>58</v>
      </c>
      <c r="BP42" s="35">
        <v>50.75</v>
      </c>
      <c r="BQ42" s="43">
        <f t="shared" si="3"/>
        <v>1.3716216216216217</v>
      </c>
      <c r="BR42" s="28">
        <v>0.49199999999999999</v>
      </c>
      <c r="BS42" s="28">
        <v>1.58</v>
      </c>
      <c r="BT42" s="28">
        <v>1.020049</v>
      </c>
      <c r="BU42" s="32">
        <f t="shared" si="4"/>
        <v>11796.810911242474</v>
      </c>
      <c r="BV42" s="35">
        <v>2.5</v>
      </c>
      <c r="BW42" s="35">
        <f t="shared" si="5"/>
        <v>0.33392619117184508</v>
      </c>
      <c r="BX42" s="35">
        <f t="shared" si="11"/>
        <v>0.78039215451883082</v>
      </c>
    </row>
    <row r="43" spans="1:76" s="36" customFormat="1" x14ac:dyDescent="0.2">
      <c r="A43" s="27" t="s">
        <v>69</v>
      </c>
      <c r="B43" s="27">
        <v>27</v>
      </c>
      <c r="C43" s="27">
        <v>1</v>
      </c>
      <c r="D43" s="28">
        <f t="shared" si="0"/>
        <v>0.40468564223999998</v>
      </c>
      <c r="E43" s="29">
        <v>38274</v>
      </c>
      <c r="F43" s="27">
        <v>1</v>
      </c>
      <c r="G43" s="27" t="s">
        <v>70</v>
      </c>
      <c r="H43" s="27" t="s">
        <v>71</v>
      </c>
      <c r="I43" s="27">
        <v>335</v>
      </c>
      <c r="J43" s="27">
        <v>120</v>
      </c>
      <c r="K43" s="27"/>
      <c r="L43" s="27"/>
      <c r="M43" s="31">
        <f t="shared" si="1"/>
        <v>227.5</v>
      </c>
      <c r="N43" s="29">
        <v>38279</v>
      </c>
      <c r="O43" s="32">
        <v>428230</v>
      </c>
      <c r="P43" s="27"/>
      <c r="Q43" s="32"/>
      <c r="R43" s="27"/>
      <c r="S43" s="27"/>
      <c r="T43" s="27"/>
      <c r="U43" s="27"/>
      <c r="V43" s="29">
        <v>38330</v>
      </c>
      <c r="W43" s="27">
        <f t="shared" si="2"/>
        <v>51</v>
      </c>
      <c r="X43" s="27">
        <v>6</v>
      </c>
      <c r="Y43" s="33">
        <v>3.4</v>
      </c>
      <c r="Z43" s="27">
        <v>31.2</v>
      </c>
      <c r="AA43" s="27">
        <v>16.100000000000001</v>
      </c>
      <c r="AB43" s="27">
        <v>32.1</v>
      </c>
      <c r="AC43" s="33">
        <v>24.514000000000006</v>
      </c>
      <c r="AD43" s="30">
        <v>28</v>
      </c>
      <c r="AE43" s="30">
        <v>23</v>
      </c>
      <c r="AF43" s="30">
        <v>37</v>
      </c>
      <c r="AG43" s="30">
        <v>28.466666666666665</v>
      </c>
      <c r="AH43" s="27">
        <v>9.5</v>
      </c>
      <c r="AI43" s="27">
        <v>8.8000000000000007</v>
      </c>
      <c r="AJ43" s="27">
        <v>9.4</v>
      </c>
      <c r="AK43" s="33">
        <v>9.0893617021276611</v>
      </c>
      <c r="AL43" s="34">
        <v>544</v>
      </c>
      <c r="AM43" s="34">
        <v>475</v>
      </c>
      <c r="AN43" s="34">
        <v>30</v>
      </c>
      <c r="AO43" s="34">
        <v>12.5</v>
      </c>
      <c r="AP43" s="32">
        <v>5</v>
      </c>
      <c r="AQ43" s="32">
        <v>5</v>
      </c>
      <c r="AR43" s="32">
        <v>180</v>
      </c>
      <c r="AS43" s="32">
        <v>190</v>
      </c>
      <c r="AT43" s="32">
        <v>0</v>
      </c>
      <c r="AU43" s="32">
        <v>5</v>
      </c>
      <c r="AV43" s="32">
        <v>0</v>
      </c>
      <c r="AW43" s="32">
        <v>5</v>
      </c>
      <c r="AX43" s="32">
        <v>145</v>
      </c>
      <c r="AY43" s="32">
        <v>210</v>
      </c>
      <c r="AZ43" s="32">
        <v>2125</v>
      </c>
      <c r="BA43" s="32">
        <v>2240</v>
      </c>
      <c r="BB43" s="32">
        <v>22.647058823529413</v>
      </c>
      <c r="BC43" s="32">
        <v>50.882352941176471</v>
      </c>
      <c r="BD43" s="32">
        <v>252.35294117647058</v>
      </c>
      <c r="BE43" s="32">
        <v>325.88235294117646</v>
      </c>
      <c r="BF43" s="32">
        <v>5</v>
      </c>
      <c r="BG43" s="32">
        <v>20</v>
      </c>
      <c r="BH43" s="32">
        <v>10</v>
      </c>
      <c r="BI43" s="32">
        <v>65</v>
      </c>
      <c r="BJ43" s="32">
        <v>314730</v>
      </c>
      <c r="BK43" s="35">
        <f>(BJ43/O43)*100</f>
        <v>73.495551455993279</v>
      </c>
      <c r="BL43" s="35">
        <f>((BJ43)/(O43+Q43+S43+U43))*100</f>
        <v>73.495551455993279</v>
      </c>
      <c r="BM43" s="27" t="s">
        <v>72</v>
      </c>
      <c r="BN43" s="30">
        <v>22</v>
      </c>
      <c r="BO43" s="30">
        <v>41</v>
      </c>
      <c r="BP43" s="35">
        <v>31.64</v>
      </c>
      <c r="BQ43" s="43">
        <f t="shared" si="3"/>
        <v>0.62039215686274507</v>
      </c>
      <c r="BR43" s="28">
        <v>0.108</v>
      </c>
      <c r="BS43" s="28">
        <v>1.177</v>
      </c>
      <c r="BT43" s="28">
        <v>0.27686000000000016</v>
      </c>
      <c r="BU43" s="32">
        <f t="shared" si="4"/>
        <v>777714.76709160954</v>
      </c>
      <c r="BV43" s="35">
        <v>73.36</v>
      </c>
      <c r="BW43" s="35">
        <f t="shared" si="5"/>
        <v>3.5544413302806372</v>
      </c>
      <c r="BX43" s="35">
        <f t="shared" si="11"/>
        <v>0.87407920885660928</v>
      </c>
    </row>
    <row r="44" spans="1:76" s="36" customFormat="1" x14ac:dyDescent="0.2">
      <c r="A44" s="26" t="s">
        <v>69</v>
      </c>
      <c r="B44" s="27">
        <v>26</v>
      </c>
      <c r="C44" s="27">
        <v>1</v>
      </c>
      <c r="D44" s="28">
        <f t="shared" si="0"/>
        <v>0.40468564223999998</v>
      </c>
      <c r="E44" s="29">
        <v>40420</v>
      </c>
      <c r="F44" s="30">
        <v>1</v>
      </c>
      <c r="G44" s="30" t="s">
        <v>70</v>
      </c>
      <c r="H44" s="30" t="s">
        <v>71</v>
      </c>
      <c r="I44" s="27">
        <v>173</v>
      </c>
      <c r="J44" s="27">
        <v>130</v>
      </c>
      <c r="K44" s="27"/>
      <c r="L44" s="30"/>
      <c r="M44" s="31">
        <f t="shared" si="1"/>
        <v>151.5</v>
      </c>
      <c r="N44" s="29">
        <v>40427</v>
      </c>
      <c r="O44" s="32">
        <v>413574</v>
      </c>
      <c r="P44" s="29"/>
      <c r="Q44" s="32"/>
      <c r="R44" s="29"/>
      <c r="S44" s="30"/>
      <c r="T44" s="29"/>
      <c r="U44" s="29"/>
      <c r="V44" s="29">
        <v>40465</v>
      </c>
      <c r="W44" s="30">
        <f t="shared" si="2"/>
        <v>38</v>
      </c>
      <c r="X44" s="30">
        <v>10</v>
      </c>
      <c r="Y44" s="33">
        <v>3.8</v>
      </c>
      <c r="Z44" s="33">
        <v>30.1</v>
      </c>
      <c r="AA44" s="33">
        <v>26</v>
      </c>
      <c r="AB44" s="33">
        <v>33.4</v>
      </c>
      <c r="AC44" s="33">
        <v>29.116666666666667</v>
      </c>
      <c r="AD44" s="30">
        <v>28</v>
      </c>
      <c r="AE44" s="30">
        <v>20</v>
      </c>
      <c r="AF44" s="30">
        <v>30</v>
      </c>
      <c r="AG44" s="30">
        <v>24.5</v>
      </c>
      <c r="AH44" s="33">
        <v>9</v>
      </c>
      <c r="AI44" s="33">
        <v>8.8000000000000007</v>
      </c>
      <c r="AJ44" s="33">
        <v>9.6999999999999993</v>
      </c>
      <c r="AK44" s="33">
        <v>9.1617861982844744</v>
      </c>
      <c r="AL44" s="34">
        <v>240</v>
      </c>
      <c r="AM44" s="34">
        <v>275</v>
      </c>
      <c r="AN44" s="34">
        <v>24</v>
      </c>
      <c r="AO44" s="34">
        <v>10</v>
      </c>
      <c r="AP44" s="32">
        <v>0</v>
      </c>
      <c r="AQ44" s="32">
        <v>10</v>
      </c>
      <c r="AR44" s="32">
        <v>3125</v>
      </c>
      <c r="AS44" s="32">
        <v>3135</v>
      </c>
      <c r="AT44" s="32">
        <v>0</v>
      </c>
      <c r="AU44" s="32">
        <v>0</v>
      </c>
      <c r="AV44" s="32">
        <v>10</v>
      </c>
      <c r="AW44" s="32">
        <v>120</v>
      </c>
      <c r="AX44" s="32">
        <v>170</v>
      </c>
      <c r="AY44" s="32">
        <v>305</v>
      </c>
      <c r="AZ44" s="32">
        <v>24375</v>
      </c>
      <c r="BA44" s="32">
        <v>24375</v>
      </c>
      <c r="BB44" s="32">
        <v>72.307692307692307</v>
      </c>
      <c r="BC44" s="32">
        <v>103.07692307692308</v>
      </c>
      <c r="BD44" s="32">
        <v>2761.5384615384614</v>
      </c>
      <c r="BE44" s="32">
        <v>2936.9230769230771</v>
      </c>
      <c r="BF44" s="32">
        <v>50</v>
      </c>
      <c r="BG44" s="32">
        <v>90</v>
      </c>
      <c r="BH44" s="32">
        <v>800</v>
      </c>
      <c r="BI44" s="32">
        <v>920</v>
      </c>
      <c r="BJ44" s="32">
        <v>363911</v>
      </c>
      <c r="BK44" s="35">
        <v>87.99</v>
      </c>
      <c r="BL44" s="35">
        <f>((BJ44/(O44+Q44+S44+U44))*100)</f>
        <v>87.991749964939771</v>
      </c>
      <c r="BM44" s="27" t="s">
        <v>72</v>
      </c>
      <c r="BN44" s="30">
        <v>29</v>
      </c>
      <c r="BO44" s="30">
        <v>48</v>
      </c>
      <c r="BP44" s="35">
        <v>34.75</v>
      </c>
      <c r="BQ44" s="43">
        <f t="shared" si="3"/>
        <v>0.91447368421052633</v>
      </c>
      <c r="BR44" s="28">
        <v>0.19700000000000001</v>
      </c>
      <c r="BS44" s="28">
        <v>0.71</v>
      </c>
      <c r="BT44" s="28">
        <v>0.36</v>
      </c>
      <c r="BU44" s="32">
        <f t="shared" si="4"/>
        <v>899243.66475097614</v>
      </c>
      <c r="BV44" s="35">
        <v>131.91</v>
      </c>
      <c r="BW44" s="35">
        <f t="shared" si="5"/>
        <v>8.5778081235088894</v>
      </c>
      <c r="BX44" s="35">
        <f t="shared" si="11"/>
        <v>0.85790277772089041</v>
      </c>
    </row>
    <row r="45" spans="1:76" s="36" customFormat="1" x14ac:dyDescent="0.2">
      <c r="A45" s="37" t="s">
        <v>69</v>
      </c>
      <c r="B45" s="37">
        <v>28</v>
      </c>
      <c r="C45" s="37">
        <v>1</v>
      </c>
      <c r="D45" s="38">
        <f t="shared" si="0"/>
        <v>0.40468564223999998</v>
      </c>
      <c r="E45" s="39">
        <v>37723</v>
      </c>
      <c r="F45" s="37">
        <v>2</v>
      </c>
      <c r="G45" s="37" t="s">
        <v>70</v>
      </c>
      <c r="H45" s="37" t="s">
        <v>71</v>
      </c>
      <c r="I45" s="37">
        <v>3</v>
      </c>
      <c r="J45" s="37">
        <v>2</v>
      </c>
      <c r="K45" s="37">
        <v>35</v>
      </c>
      <c r="L45" s="37">
        <v>52</v>
      </c>
      <c r="M45" s="31">
        <f t="shared" si="1"/>
        <v>23</v>
      </c>
      <c r="N45" s="39">
        <v>37731</v>
      </c>
      <c r="O45" s="40">
        <v>418612</v>
      </c>
      <c r="P45" s="39">
        <v>37735</v>
      </c>
      <c r="Q45" s="40">
        <v>288998</v>
      </c>
      <c r="R45" s="37"/>
      <c r="S45" s="37"/>
      <c r="T45" s="37"/>
      <c r="U45" s="37"/>
      <c r="V45" s="39">
        <v>37762</v>
      </c>
      <c r="W45" s="37">
        <f t="shared" si="2"/>
        <v>31</v>
      </c>
      <c r="X45" s="37"/>
      <c r="Y45" s="41">
        <v>2.9</v>
      </c>
      <c r="Z45" s="41">
        <v>24.3</v>
      </c>
      <c r="AA45" s="41">
        <v>24.3</v>
      </c>
      <c r="AB45" s="41">
        <v>31.3</v>
      </c>
      <c r="AC45" s="41">
        <v>28.141379310344828</v>
      </c>
      <c r="AD45" s="31">
        <v>28</v>
      </c>
      <c r="AE45" s="31">
        <v>28</v>
      </c>
      <c r="AF45" s="31">
        <v>36</v>
      </c>
      <c r="AG45" s="31">
        <v>30.125</v>
      </c>
      <c r="AH45" s="41">
        <v>9.1</v>
      </c>
      <c r="AI45" s="41">
        <v>8.8000000000000007</v>
      </c>
      <c r="AJ45" s="41">
        <v>9.1999999999999993</v>
      </c>
      <c r="AK45" s="41">
        <v>9.0521590409693964</v>
      </c>
      <c r="AL45" s="42">
        <v>0</v>
      </c>
      <c r="AM45" s="42">
        <v>400</v>
      </c>
      <c r="AN45" s="42">
        <v>36</v>
      </c>
      <c r="AO45" s="42">
        <v>15</v>
      </c>
      <c r="AP45" s="40">
        <v>10</v>
      </c>
      <c r="AQ45" s="40">
        <v>135</v>
      </c>
      <c r="AR45" s="40">
        <v>55</v>
      </c>
      <c r="AS45" s="40">
        <v>200</v>
      </c>
      <c r="AT45" s="40">
        <v>0</v>
      </c>
      <c r="AU45" s="40">
        <v>20</v>
      </c>
      <c r="AV45" s="40">
        <v>0</v>
      </c>
      <c r="AW45" s="40">
        <v>280</v>
      </c>
      <c r="AX45" s="40">
        <v>200</v>
      </c>
      <c r="AY45" s="40">
        <v>1095</v>
      </c>
      <c r="AZ45" s="40">
        <v>4540</v>
      </c>
      <c r="BA45" s="40">
        <v>5285</v>
      </c>
      <c r="BB45" s="40">
        <v>60.769230769230766</v>
      </c>
      <c r="BC45" s="40">
        <v>280</v>
      </c>
      <c r="BD45" s="40">
        <v>1147.6923076923076</v>
      </c>
      <c r="BE45" s="40">
        <v>1465.3846153846155</v>
      </c>
      <c r="BF45" s="40">
        <v>50</v>
      </c>
      <c r="BG45" s="40">
        <v>90</v>
      </c>
      <c r="BH45" s="40">
        <v>510</v>
      </c>
      <c r="BI45" s="40">
        <v>705</v>
      </c>
      <c r="BJ45" s="40">
        <v>179266</v>
      </c>
      <c r="BK45" s="43">
        <f>BJ45/(Q45)*100</f>
        <v>62.03018706011806</v>
      </c>
      <c r="BL45" s="43">
        <f>BJ45/(O45+Q45)*100</f>
        <v>25.334011673096761</v>
      </c>
      <c r="BM45" s="37" t="s">
        <v>72</v>
      </c>
      <c r="BN45" s="31">
        <v>25</v>
      </c>
      <c r="BO45" s="31">
        <v>42</v>
      </c>
      <c r="BP45" s="43">
        <v>30.52</v>
      </c>
      <c r="BQ45" s="43">
        <f t="shared" si="3"/>
        <v>0.98451612903225805</v>
      </c>
      <c r="BR45" s="38">
        <v>0.13700000000000001</v>
      </c>
      <c r="BS45" s="38">
        <v>0.60399999999999998</v>
      </c>
      <c r="BT45" s="38">
        <v>0.24</v>
      </c>
      <c r="BU45" s="40">
        <f t="shared" si="4"/>
        <v>442975.93314092862</v>
      </c>
      <c r="BV45" s="43">
        <v>43.14</v>
      </c>
      <c r="BW45" s="43">
        <f t="shared" si="5"/>
        <v>3.4387503730624238</v>
      </c>
      <c r="BX45" s="43">
        <f t="shared" si="11"/>
        <v>0.84422392134956015</v>
      </c>
    </row>
    <row r="46" spans="1:76" s="36" customFormat="1" x14ac:dyDescent="0.2">
      <c r="A46" s="37" t="s">
        <v>69</v>
      </c>
      <c r="B46" s="37">
        <v>4</v>
      </c>
      <c r="C46" s="37">
        <v>2</v>
      </c>
      <c r="D46" s="38">
        <f t="shared" si="0"/>
        <v>0.80937128447999995</v>
      </c>
      <c r="E46" s="39">
        <v>37508</v>
      </c>
      <c r="F46" s="37">
        <v>1</v>
      </c>
      <c r="G46" s="37" t="s">
        <v>70</v>
      </c>
      <c r="H46" s="37" t="s">
        <v>71</v>
      </c>
      <c r="I46" s="37">
        <v>129</v>
      </c>
      <c r="J46" s="37">
        <v>26</v>
      </c>
      <c r="K46" s="37"/>
      <c r="L46" s="37"/>
      <c r="M46" s="31">
        <f t="shared" si="1"/>
        <v>77.5</v>
      </c>
      <c r="N46" s="39">
        <v>37515</v>
      </c>
      <c r="O46" s="40">
        <v>723182</v>
      </c>
      <c r="P46" s="37"/>
      <c r="Q46" s="40"/>
      <c r="R46" s="37"/>
      <c r="S46" s="37"/>
      <c r="T46" s="37"/>
      <c r="U46" s="37"/>
      <c r="V46" s="39">
        <v>37547</v>
      </c>
      <c r="W46" s="37">
        <f t="shared" si="2"/>
        <v>32</v>
      </c>
      <c r="X46" s="37">
        <v>8</v>
      </c>
      <c r="Y46" s="41">
        <v>3.4</v>
      </c>
      <c r="Z46" s="41">
        <v>28.1</v>
      </c>
      <c r="AA46" s="41">
        <v>21.8</v>
      </c>
      <c r="AB46" s="41">
        <v>31.2</v>
      </c>
      <c r="AC46" s="41">
        <v>28.363333333333333</v>
      </c>
      <c r="AD46" s="31">
        <v>28</v>
      </c>
      <c r="AE46" s="31">
        <v>24</v>
      </c>
      <c r="AF46" s="31">
        <v>31</v>
      </c>
      <c r="AG46" s="31">
        <v>28.75</v>
      </c>
      <c r="AH46" s="41">
        <v>8.9</v>
      </c>
      <c r="AI46" s="41">
        <v>8.9</v>
      </c>
      <c r="AJ46" s="41">
        <v>9.3000000000000007</v>
      </c>
      <c r="AK46" s="41">
        <v>9.091677110084877</v>
      </c>
      <c r="AL46" s="42">
        <v>55.5</v>
      </c>
      <c r="AM46" s="42">
        <v>675</v>
      </c>
      <c r="AN46" s="42">
        <v>39</v>
      </c>
      <c r="AO46" s="42">
        <v>16.25</v>
      </c>
      <c r="AP46" s="40">
        <v>25</v>
      </c>
      <c r="AQ46" s="40">
        <v>100</v>
      </c>
      <c r="AR46" s="40">
        <v>80</v>
      </c>
      <c r="AS46" s="40">
        <v>205</v>
      </c>
      <c r="AT46" s="40">
        <v>0</v>
      </c>
      <c r="AU46" s="40">
        <v>0</v>
      </c>
      <c r="AV46" s="40">
        <v>0</v>
      </c>
      <c r="AW46" s="40">
        <v>0</v>
      </c>
      <c r="AX46" s="40">
        <v>70</v>
      </c>
      <c r="AY46" s="40">
        <v>800</v>
      </c>
      <c r="AZ46" s="40">
        <v>585</v>
      </c>
      <c r="BA46" s="40">
        <v>1415</v>
      </c>
      <c r="BB46" s="40">
        <v>29.583333333333332</v>
      </c>
      <c r="BC46" s="40">
        <v>123.33333333333333</v>
      </c>
      <c r="BD46" s="40">
        <v>105.83333333333333</v>
      </c>
      <c r="BE46" s="40">
        <v>258.75</v>
      </c>
      <c r="BF46" s="40">
        <v>35</v>
      </c>
      <c r="BG46" s="40">
        <v>37.5</v>
      </c>
      <c r="BH46" s="40">
        <v>10</v>
      </c>
      <c r="BI46" s="40">
        <v>80</v>
      </c>
      <c r="BJ46" s="40">
        <v>652104</v>
      </c>
      <c r="BK46" s="43">
        <f>BJ46/(O46)*100</f>
        <v>90.171492100190548</v>
      </c>
      <c r="BL46" s="43">
        <f>BJ46/(O46+Q46)*100</f>
        <v>90.171492100190548</v>
      </c>
      <c r="BM46" s="37" t="s">
        <v>72</v>
      </c>
      <c r="BN46" s="31">
        <v>226</v>
      </c>
      <c r="BO46" s="31">
        <v>35</v>
      </c>
      <c r="BP46" s="43">
        <v>29.11</v>
      </c>
      <c r="BQ46" s="43">
        <f t="shared" si="3"/>
        <v>0.90968749999999998</v>
      </c>
      <c r="BR46" s="38">
        <v>0.121</v>
      </c>
      <c r="BS46" s="38">
        <v>0.32500000000000001</v>
      </c>
      <c r="BT46" s="38">
        <v>0.17499999999999999</v>
      </c>
      <c r="BU46" s="40">
        <f t="shared" si="4"/>
        <v>805692.03838132194</v>
      </c>
      <c r="BV46" s="43">
        <v>111.18</v>
      </c>
      <c r="BW46" s="43">
        <f t="shared" si="5"/>
        <v>4.2926837986749131</v>
      </c>
      <c r="BX46" s="43">
        <f t="shared" si="11"/>
        <v>0.70943307532701927</v>
      </c>
    </row>
    <row r="47" spans="1:76" s="36" customFormat="1" x14ac:dyDescent="0.2">
      <c r="A47" s="37" t="s">
        <v>69</v>
      </c>
      <c r="B47" s="37">
        <v>9</v>
      </c>
      <c r="C47" s="37">
        <v>2</v>
      </c>
      <c r="D47" s="38">
        <f t="shared" si="0"/>
        <v>0.80937128447999995</v>
      </c>
      <c r="E47" s="39">
        <v>37725</v>
      </c>
      <c r="F47" s="37">
        <v>1</v>
      </c>
      <c r="G47" s="37" t="s">
        <v>70</v>
      </c>
      <c r="H47" s="37" t="s">
        <v>71</v>
      </c>
      <c r="I47" s="37">
        <v>67</v>
      </c>
      <c r="J47" s="37">
        <v>175</v>
      </c>
      <c r="K47" s="37"/>
      <c r="L47" s="37"/>
      <c r="M47" s="31">
        <f t="shared" si="1"/>
        <v>121</v>
      </c>
      <c r="N47" s="39">
        <v>37733</v>
      </c>
      <c r="O47" s="40">
        <v>916916</v>
      </c>
      <c r="P47" s="37"/>
      <c r="Q47" s="40"/>
      <c r="R47" s="37"/>
      <c r="S47" s="37"/>
      <c r="T47" s="37"/>
      <c r="U47" s="37"/>
      <c r="V47" s="39">
        <v>37762</v>
      </c>
      <c r="W47" s="37">
        <f t="shared" si="2"/>
        <v>29</v>
      </c>
      <c r="X47" s="37"/>
      <c r="Y47" s="41">
        <v>2.6</v>
      </c>
      <c r="Z47" s="41">
        <v>24.4</v>
      </c>
      <c r="AA47" s="41">
        <v>24.9</v>
      </c>
      <c r="AB47" s="41">
        <v>31.9</v>
      </c>
      <c r="AC47" s="41">
        <v>28.455555555555552</v>
      </c>
      <c r="AD47" s="31">
        <v>28</v>
      </c>
      <c r="AE47" s="31">
        <v>27</v>
      </c>
      <c r="AF47" s="31">
        <v>33</v>
      </c>
      <c r="AG47" s="31">
        <v>29.25</v>
      </c>
      <c r="AH47" s="41">
        <v>8.8000000000000007</v>
      </c>
      <c r="AI47" s="41">
        <v>8.9</v>
      </c>
      <c r="AJ47" s="41">
        <v>9.4</v>
      </c>
      <c r="AK47" s="41">
        <v>9.1735282432515923</v>
      </c>
      <c r="AL47" s="42">
        <v>0</v>
      </c>
      <c r="AM47" s="42">
        <v>750</v>
      </c>
      <c r="AN47" s="42">
        <v>78</v>
      </c>
      <c r="AO47" s="42">
        <v>32.5</v>
      </c>
      <c r="AP47" s="40">
        <v>25</v>
      </c>
      <c r="AQ47" s="40">
        <v>40</v>
      </c>
      <c r="AR47" s="40">
        <v>10</v>
      </c>
      <c r="AS47" s="40">
        <v>75</v>
      </c>
      <c r="AT47" s="40">
        <v>10</v>
      </c>
      <c r="AU47" s="40">
        <v>0</v>
      </c>
      <c r="AV47" s="40">
        <v>30</v>
      </c>
      <c r="AW47" s="40">
        <v>165</v>
      </c>
      <c r="AX47" s="40">
        <v>580</v>
      </c>
      <c r="AY47" s="40">
        <v>605</v>
      </c>
      <c r="AZ47" s="40">
        <v>2715</v>
      </c>
      <c r="BA47" s="40">
        <v>2990</v>
      </c>
      <c r="BB47" s="40">
        <v>116.25</v>
      </c>
      <c r="BC47" s="40">
        <v>155.5</v>
      </c>
      <c r="BD47" s="40">
        <v>1099.1666666666667</v>
      </c>
      <c r="BE47" s="40">
        <v>1438.75</v>
      </c>
      <c r="BF47" s="40">
        <v>32.5</v>
      </c>
      <c r="BG47" s="40">
        <v>100.5</v>
      </c>
      <c r="BH47" s="40">
        <v>757.5</v>
      </c>
      <c r="BI47" s="40">
        <v>1332.5</v>
      </c>
      <c r="BJ47" s="40">
        <v>67337</v>
      </c>
      <c r="BK47" s="43">
        <f>BJ47/(O47)*100</f>
        <v>7.3438570163460986</v>
      </c>
      <c r="BL47" s="43">
        <f>BJ47/(O47+Q47)*100</f>
        <v>7.3438570163460986</v>
      </c>
      <c r="BM47" s="37" t="s">
        <v>72</v>
      </c>
      <c r="BN47" s="31">
        <v>31</v>
      </c>
      <c r="BO47" s="31">
        <v>41</v>
      </c>
      <c r="BP47" s="43">
        <v>36.950000000000003</v>
      </c>
      <c r="BQ47" s="43">
        <f t="shared" si="3"/>
        <v>1.2741379310344829</v>
      </c>
      <c r="BR47" s="38">
        <v>0.254</v>
      </c>
      <c r="BS47" s="38">
        <v>0.54200000000000004</v>
      </c>
      <c r="BT47" s="38">
        <v>0.38900000000000001</v>
      </c>
      <c r="BU47" s="40">
        <f t="shared" si="4"/>
        <v>83196.675359272573</v>
      </c>
      <c r="BV47" s="43">
        <v>27.5</v>
      </c>
      <c r="BW47" s="43">
        <f t="shared" si="5"/>
        <v>1.1716203431632839</v>
      </c>
      <c r="BX47" s="43">
        <f t="shared" si="11"/>
        <v>0.77109213448632763</v>
      </c>
    </row>
    <row r="48" spans="1:76" s="36" customFormat="1" x14ac:dyDescent="0.2">
      <c r="A48" s="37" t="s">
        <v>69</v>
      </c>
      <c r="B48" s="37">
        <v>1</v>
      </c>
      <c r="C48" s="37">
        <v>2</v>
      </c>
      <c r="D48" s="38">
        <f t="shared" si="0"/>
        <v>0.80937128447999995</v>
      </c>
      <c r="E48" s="39">
        <v>38176</v>
      </c>
      <c r="F48" s="37">
        <v>1</v>
      </c>
      <c r="G48" s="37" t="s">
        <v>70</v>
      </c>
      <c r="H48" s="37" t="s">
        <v>71</v>
      </c>
      <c r="I48" s="37">
        <v>0</v>
      </c>
      <c r="J48" s="37">
        <v>0</v>
      </c>
      <c r="K48" s="37"/>
      <c r="L48" s="37"/>
      <c r="M48" s="31">
        <f t="shared" si="1"/>
        <v>0</v>
      </c>
      <c r="N48" s="39">
        <v>38186</v>
      </c>
      <c r="O48" s="40">
        <v>838959</v>
      </c>
      <c r="P48" s="37"/>
      <c r="Q48" s="40"/>
      <c r="R48" s="37"/>
      <c r="S48" s="37"/>
      <c r="T48" s="37"/>
      <c r="U48" s="37"/>
      <c r="V48" s="39">
        <v>38211</v>
      </c>
      <c r="W48" s="37">
        <f t="shared" si="2"/>
        <v>25</v>
      </c>
      <c r="X48" s="37">
        <v>3</v>
      </c>
      <c r="Y48" s="41">
        <v>2</v>
      </c>
      <c r="Z48" s="37">
        <v>31.9</v>
      </c>
      <c r="AA48" s="37">
        <v>31.6</v>
      </c>
      <c r="AB48" s="37">
        <v>34.299999999999997</v>
      </c>
      <c r="AC48" s="41">
        <v>33.047826086956519</v>
      </c>
      <c r="AD48" s="31">
        <v>28</v>
      </c>
      <c r="AE48" s="31">
        <v>28</v>
      </c>
      <c r="AF48" s="31">
        <v>35</v>
      </c>
      <c r="AG48" s="31">
        <v>31.571428571428573</v>
      </c>
      <c r="AH48" s="37">
        <v>10.1</v>
      </c>
      <c r="AI48" s="37">
        <v>9.4</v>
      </c>
      <c r="AJ48" s="37">
        <v>10</v>
      </c>
      <c r="AK48" s="41">
        <v>9.6363636363636367</v>
      </c>
      <c r="AL48" s="42">
        <v>0</v>
      </c>
      <c r="AM48" s="42">
        <v>600</v>
      </c>
      <c r="AN48" s="42">
        <v>60</v>
      </c>
      <c r="AO48" s="42">
        <v>25</v>
      </c>
      <c r="AP48" s="40">
        <v>0</v>
      </c>
      <c r="AQ48" s="40">
        <v>0</v>
      </c>
      <c r="AR48" s="40">
        <v>4300</v>
      </c>
      <c r="AS48" s="40">
        <v>4300</v>
      </c>
      <c r="AT48" s="40">
        <v>0</v>
      </c>
      <c r="AU48" s="40">
        <v>0</v>
      </c>
      <c r="AV48" s="40">
        <v>10</v>
      </c>
      <c r="AW48" s="40">
        <v>15</v>
      </c>
      <c r="AX48" s="40">
        <v>20</v>
      </c>
      <c r="AY48" s="40">
        <v>45</v>
      </c>
      <c r="AZ48" s="40">
        <v>11040</v>
      </c>
      <c r="BA48" s="40">
        <v>11045</v>
      </c>
      <c r="BB48" s="40">
        <v>7.5</v>
      </c>
      <c r="BC48" s="40">
        <v>15.5</v>
      </c>
      <c r="BD48" s="40">
        <v>1591.5</v>
      </c>
      <c r="BE48" s="40">
        <v>1614.5</v>
      </c>
      <c r="BF48" s="40">
        <v>5</v>
      </c>
      <c r="BG48" s="40">
        <v>12.5</v>
      </c>
      <c r="BH48" s="40">
        <v>657.5</v>
      </c>
      <c r="BI48" s="40">
        <v>682.5</v>
      </c>
      <c r="BJ48" s="40">
        <v>0</v>
      </c>
      <c r="BK48" s="43">
        <f>(BJ48/O48)*100</f>
        <v>0</v>
      </c>
      <c r="BL48" s="43">
        <f>((BJ48)/(O48+Q48+S48+U48))*100</f>
        <v>0</v>
      </c>
      <c r="BM48" s="37" t="s">
        <v>73</v>
      </c>
      <c r="BN48" s="31">
        <v>0</v>
      </c>
      <c r="BO48" s="31">
        <v>0</v>
      </c>
      <c r="BP48" s="43">
        <v>0</v>
      </c>
      <c r="BQ48" s="43">
        <f t="shared" si="3"/>
        <v>0</v>
      </c>
      <c r="BR48" s="38">
        <v>0</v>
      </c>
      <c r="BS48" s="38">
        <v>0</v>
      </c>
      <c r="BT48" s="38">
        <v>0</v>
      </c>
      <c r="BU48" s="40">
        <f t="shared" si="4"/>
        <v>0</v>
      </c>
      <c r="BV48" s="43">
        <v>0</v>
      </c>
      <c r="BW48" s="43">
        <f t="shared" si="5"/>
        <v>0</v>
      </c>
      <c r="BX48" s="43" t="e">
        <f t="shared" si="11"/>
        <v>#DIV/0!</v>
      </c>
    </row>
    <row r="49" spans="1:76" s="36" customFormat="1" x14ac:dyDescent="0.2">
      <c r="A49" s="37" t="s">
        <v>69</v>
      </c>
      <c r="B49" s="37">
        <v>9</v>
      </c>
      <c r="C49" s="37">
        <v>2</v>
      </c>
      <c r="D49" s="38">
        <f t="shared" si="0"/>
        <v>0.80937128447999995</v>
      </c>
      <c r="E49" s="39">
        <v>38271</v>
      </c>
      <c r="F49" s="37">
        <v>1</v>
      </c>
      <c r="G49" s="37" t="s">
        <v>70</v>
      </c>
      <c r="H49" s="37" t="s">
        <v>71</v>
      </c>
      <c r="I49" s="37">
        <v>218</v>
      </c>
      <c r="J49" s="37">
        <v>83</v>
      </c>
      <c r="K49" s="37"/>
      <c r="L49" s="37"/>
      <c r="M49" s="31">
        <f t="shared" si="1"/>
        <v>150.5</v>
      </c>
      <c r="N49" s="39">
        <v>38280</v>
      </c>
      <c r="O49" s="40">
        <v>849132</v>
      </c>
      <c r="P49" s="37"/>
      <c r="Q49" s="40"/>
      <c r="R49" s="37"/>
      <c r="S49" s="37"/>
      <c r="T49" s="37"/>
      <c r="U49" s="37"/>
      <c r="V49" s="39">
        <v>38323</v>
      </c>
      <c r="W49" s="37">
        <f t="shared" si="2"/>
        <v>43</v>
      </c>
      <c r="X49" s="37">
        <v>7</v>
      </c>
      <c r="Y49" s="41">
        <v>0.4</v>
      </c>
      <c r="Z49" s="37">
        <v>31.6</v>
      </c>
      <c r="AA49" s="37">
        <v>18.399999999999999</v>
      </c>
      <c r="AB49" s="37">
        <v>31</v>
      </c>
      <c r="AC49" s="41">
        <v>25.468292682926826</v>
      </c>
      <c r="AD49" s="31">
        <v>28</v>
      </c>
      <c r="AE49" s="31">
        <v>24</v>
      </c>
      <c r="AF49" s="31">
        <v>34</v>
      </c>
      <c r="AG49" s="31">
        <v>29.083333333333332</v>
      </c>
      <c r="AH49" s="37">
        <v>8.8000000000000007</v>
      </c>
      <c r="AI49" s="37">
        <v>8.8000000000000007</v>
      </c>
      <c r="AJ49" s="37">
        <v>9.4</v>
      </c>
      <c r="AK49" s="41">
        <v>9.0428571428571427</v>
      </c>
      <c r="AL49" s="42">
        <v>506</v>
      </c>
      <c r="AM49" s="42">
        <v>800</v>
      </c>
      <c r="AN49" s="42">
        <v>48</v>
      </c>
      <c r="AO49" s="42">
        <v>20</v>
      </c>
      <c r="AP49" s="40">
        <v>155</v>
      </c>
      <c r="AQ49" s="40">
        <v>325</v>
      </c>
      <c r="AR49" s="40">
        <v>50</v>
      </c>
      <c r="AS49" s="40">
        <v>530</v>
      </c>
      <c r="AT49" s="40">
        <v>0</v>
      </c>
      <c r="AU49" s="40">
        <v>0</v>
      </c>
      <c r="AV49" s="40">
        <v>0</v>
      </c>
      <c r="AW49" s="40">
        <v>5</v>
      </c>
      <c r="AX49" s="40">
        <v>160</v>
      </c>
      <c r="AY49" s="40">
        <v>430</v>
      </c>
      <c r="AZ49" s="40">
        <v>85</v>
      </c>
      <c r="BA49" s="40">
        <v>550</v>
      </c>
      <c r="BB49" s="40">
        <v>37.857142857142854</v>
      </c>
      <c r="BC49" s="40">
        <v>69.285714285714292</v>
      </c>
      <c r="BD49" s="40">
        <v>22.142857142857142</v>
      </c>
      <c r="BE49" s="40">
        <v>129.28571428571428</v>
      </c>
      <c r="BF49" s="40">
        <v>10</v>
      </c>
      <c r="BG49" s="40">
        <v>20</v>
      </c>
      <c r="BH49" s="40">
        <v>5</v>
      </c>
      <c r="BI49" s="40">
        <v>70</v>
      </c>
      <c r="BJ49" s="40">
        <v>160034</v>
      </c>
      <c r="BK49" s="43">
        <f>(BJ49/O49)*100</f>
        <v>18.846775295242672</v>
      </c>
      <c r="BL49" s="43">
        <f>((BJ49)/(O49+Q49+S49+U49))*100</f>
        <v>18.846775295242672</v>
      </c>
      <c r="BM49" s="37" t="s">
        <v>72</v>
      </c>
      <c r="BN49" s="31">
        <v>29</v>
      </c>
      <c r="BO49" s="31">
        <v>55</v>
      </c>
      <c r="BP49" s="43">
        <v>39.25</v>
      </c>
      <c r="BQ49" s="43">
        <f t="shared" si="3"/>
        <v>0.91279069767441856</v>
      </c>
      <c r="BR49" s="38">
        <v>0.1966</v>
      </c>
      <c r="BS49" s="38">
        <v>1.1737</v>
      </c>
      <c r="BT49" s="38">
        <v>0.47672999999999988</v>
      </c>
      <c r="BU49" s="40">
        <f t="shared" si="4"/>
        <v>197726.31308858169</v>
      </c>
      <c r="BV49" s="43">
        <v>27.59</v>
      </c>
      <c r="BW49" s="43">
        <f t="shared" si="5"/>
        <v>0.79274854356733637</v>
      </c>
      <c r="BX49" s="43">
        <f t="shared" si="11"/>
        <v>0.7884124961594543</v>
      </c>
    </row>
    <row r="50" spans="1:76" s="36" customFormat="1" x14ac:dyDescent="0.2">
      <c r="A50" s="37" t="s">
        <v>69</v>
      </c>
      <c r="B50" s="37">
        <v>3</v>
      </c>
      <c r="C50" s="37">
        <v>2</v>
      </c>
      <c r="D50" s="38">
        <f t="shared" si="0"/>
        <v>0.80937128447999995</v>
      </c>
      <c r="E50" s="39">
        <v>39268</v>
      </c>
      <c r="F50" s="37">
        <v>1</v>
      </c>
      <c r="G50" s="37" t="s">
        <v>70</v>
      </c>
      <c r="H50" s="37" t="s">
        <v>71</v>
      </c>
      <c r="I50" s="37">
        <v>473</v>
      </c>
      <c r="J50" s="37">
        <v>260</v>
      </c>
      <c r="K50" s="37"/>
      <c r="L50" s="37"/>
      <c r="M50" s="31">
        <f t="shared" si="1"/>
        <v>366.5</v>
      </c>
      <c r="N50" s="39">
        <v>39291</v>
      </c>
      <c r="O50" s="40">
        <v>787760</v>
      </c>
      <c r="P50" s="39"/>
      <c r="Q50" s="40"/>
      <c r="R50" s="39"/>
      <c r="S50" s="40"/>
      <c r="T50" s="39"/>
      <c r="U50" s="40"/>
      <c r="V50" s="39">
        <v>39331</v>
      </c>
      <c r="W50" s="37">
        <f t="shared" si="2"/>
        <v>40</v>
      </c>
      <c r="X50" s="37">
        <v>0</v>
      </c>
      <c r="Y50" s="37">
        <v>3.6</v>
      </c>
      <c r="Z50" s="41">
        <v>31.7</v>
      </c>
      <c r="AA50" s="41">
        <v>28.1</v>
      </c>
      <c r="AB50" s="41">
        <v>34.5</v>
      </c>
      <c r="AC50" s="41">
        <v>31.281578947368423</v>
      </c>
      <c r="AD50" s="31">
        <v>28</v>
      </c>
      <c r="AE50" s="31">
        <v>25</v>
      </c>
      <c r="AF50" s="31">
        <v>32</v>
      </c>
      <c r="AG50" s="31">
        <v>28.454545454545453</v>
      </c>
      <c r="AH50" s="41">
        <v>8.6999999999999993</v>
      </c>
      <c r="AI50" s="41">
        <v>8.6999999999999993</v>
      </c>
      <c r="AJ50" s="41">
        <v>9.4</v>
      </c>
      <c r="AK50" s="41">
        <v>9.0230769230769265</v>
      </c>
      <c r="AL50" s="42">
        <v>268</v>
      </c>
      <c r="AM50" s="42">
        <v>600</v>
      </c>
      <c r="AN50" s="42">
        <v>30</v>
      </c>
      <c r="AO50" s="42">
        <v>11.75</v>
      </c>
      <c r="AP50" s="40">
        <v>25</v>
      </c>
      <c r="AQ50" s="40">
        <v>140</v>
      </c>
      <c r="AR50" s="40">
        <v>10</v>
      </c>
      <c r="AS50" s="40">
        <v>175</v>
      </c>
      <c r="AT50" s="40">
        <v>0</v>
      </c>
      <c r="AU50" s="40">
        <v>0</v>
      </c>
      <c r="AV50" s="40">
        <v>0</v>
      </c>
      <c r="AW50" s="40">
        <v>0</v>
      </c>
      <c r="AX50" s="40">
        <v>875</v>
      </c>
      <c r="AY50" s="40">
        <v>165</v>
      </c>
      <c r="AZ50" s="40">
        <v>5</v>
      </c>
      <c r="BA50" s="40">
        <v>1000</v>
      </c>
      <c r="BB50" s="40">
        <v>91.5</v>
      </c>
      <c r="BC50" s="40">
        <v>46</v>
      </c>
      <c r="BD50" s="40">
        <v>0.5</v>
      </c>
      <c r="BE50" s="40">
        <v>137.5</v>
      </c>
      <c r="BF50" s="40">
        <v>2.5</v>
      </c>
      <c r="BG50" s="40">
        <v>7.5</v>
      </c>
      <c r="BH50" s="40">
        <v>15</v>
      </c>
      <c r="BI50" s="40">
        <v>15</v>
      </c>
      <c r="BJ50" s="40">
        <v>44544</v>
      </c>
      <c r="BK50" s="43">
        <f>(BJ50/O50)*100</f>
        <v>5.6545140651975219</v>
      </c>
      <c r="BL50" s="43">
        <f>((BJ50)/(O50+Q50+S50+U50))*100</f>
        <v>5.6545140651975219</v>
      </c>
      <c r="BM50" s="37" t="s">
        <v>72</v>
      </c>
      <c r="BN50" s="31">
        <v>21</v>
      </c>
      <c r="BO50" s="31">
        <v>78</v>
      </c>
      <c r="BP50" s="43">
        <v>46.25</v>
      </c>
      <c r="BQ50" s="43">
        <f t="shared" si="3"/>
        <v>1.15625</v>
      </c>
      <c r="BR50" s="38">
        <v>0.108</v>
      </c>
      <c r="BS50" s="38">
        <v>3.55</v>
      </c>
      <c r="BT50" s="38">
        <v>1.03</v>
      </c>
      <c r="BU50" s="40">
        <f t="shared" si="4"/>
        <v>55035.31056036707</v>
      </c>
      <c r="BV50" s="43">
        <v>43.64</v>
      </c>
      <c r="BW50" s="43">
        <f t="shared" si="5"/>
        <v>1.3479598559033872</v>
      </c>
      <c r="BX50" s="43">
        <f t="shared" si="11"/>
        <v>1.0411229344757467</v>
      </c>
    </row>
    <row r="51" spans="1:76" s="36" customFormat="1" x14ac:dyDescent="0.2">
      <c r="A51" s="37" t="s">
        <v>69</v>
      </c>
      <c r="B51" s="37">
        <v>5</v>
      </c>
      <c r="C51" s="37">
        <v>2</v>
      </c>
      <c r="D51" s="38">
        <f t="shared" si="0"/>
        <v>0.80937128447999995</v>
      </c>
      <c r="E51" s="39">
        <v>39340</v>
      </c>
      <c r="F51" s="37">
        <v>2</v>
      </c>
      <c r="G51" s="37" t="s">
        <v>70</v>
      </c>
      <c r="H51" s="37" t="s">
        <v>71</v>
      </c>
      <c r="I51" s="37"/>
      <c r="J51" s="37"/>
      <c r="K51" s="37"/>
      <c r="L51" s="37"/>
      <c r="M51" s="31" t="e">
        <f t="shared" si="1"/>
        <v>#DIV/0!</v>
      </c>
      <c r="N51" s="39">
        <v>39355</v>
      </c>
      <c r="O51" s="40">
        <v>406246</v>
      </c>
      <c r="P51" s="39">
        <v>39357</v>
      </c>
      <c r="Q51" s="40">
        <v>279838</v>
      </c>
      <c r="R51" s="37"/>
      <c r="S51" s="40"/>
      <c r="T51" s="37"/>
      <c r="U51" s="37"/>
      <c r="V51" s="39">
        <v>39388</v>
      </c>
      <c r="W51" s="31">
        <f t="shared" si="2"/>
        <v>33</v>
      </c>
      <c r="X51" s="31">
        <v>0</v>
      </c>
      <c r="Y51" s="37">
        <v>2.8</v>
      </c>
      <c r="Z51" s="41">
        <v>28.2</v>
      </c>
      <c r="AA51" s="41">
        <v>19.5</v>
      </c>
      <c r="AB51" s="41">
        <v>32.1</v>
      </c>
      <c r="AC51" s="41">
        <v>26.741935483870968</v>
      </c>
      <c r="AD51" s="41">
        <v>28</v>
      </c>
      <c r="AE51" s="41">
        <v>20</v>
      </c>
      <c r="AF51" s="41">
        <v>30</v>
      </c>
      <c r="AG51" s="41">
        <v>24.8</v>
      </c>
      <c r="AH51" s="41">
        <v>8.3000000000000007</v>
      </c>
      <c r="AI51" s="41">
        <v>8.3000000000000007</v>
      </c>
      <c r="AJ51" s="41">
        <v>9</v>
      </c>
      <c r="AK51" s="41">
        <v>8.7843749999999989</v>
      </c>
      <c r="AL51" s="42">
        <v>236</v>
      </c>
      <c r="AM51" s="42">
        <v>650</v>
      </c>
      <c r="AN51" s="42">
        <v>26</v>
      </c>
      <c r="AO51" s="42">
        <v>29.5</v>
      </c>
      <c r="AP51" s="40">
        <v>35</v>
      </c>
      <c r="AQ51" s="40">
        <v>335</v>
      </c>
      <c r="AR51" s="40">
        <v>560</v>
      </c>
      <c r="AS51" s="40">
        <v>930</v>
      </c>
      <c r="AT51" s="40">
        <v>0</v>
      </c>
      <c r="AU51" s="40">
        <v>5</v>
      </c>
      <c r="AV51" s="40">
        <v>0</v>
      </c>
      <c r="AW51" s="40">
        <v>25</v>
      </c>
      <c r="AX51" s="40">
        <v>540</v>
      </c>
      <c r="AY51" s="40">
        <v>340</v>
      </c>
      <c r="AZ51" s="40">
        <v>430</v>
      </c>
      <c r="BA51" s="40">
        <v>560</v>
      </c>
      <c r="BB51" s="40">
        <v>103.63636363636364</v>
      </c>
      <c r="BC51" s="40">
        <v>84.545454545454547</v>
      </c>
      <c r="BD51" s="40">
        <v>86.36363636363636</v>
      </c>
      <c r="BE51" s="40">
        <v>276.36363636363637</v>
      </c>
      <c r="BF51" s="40">
        <v>25</v>
      </c>
      <c r="BG51" s="40">
        <v>30</v>
      </c>
      <c r="BH51" s="40">
        <v>15</v>
      </c>
      <c r="BI51" s="40">
        <v>320</v>
      </c>
      <c r="BJ51" s="40">
        <v>390576</v>
      </c>
      <c r="BK51" s="43">
        <f>(BJ51/Q51)*100</f>
        <v>139.57218104760611</v>
      </c>
      <c r="BL51" s="43">
        <f>((BJ51)/(O51+Q51+S51+U51))*100</f>
        <v>56.928306154931462</v>
      </c>
      <c r="BM51" s="37" t="s">
        <v>72</v>
      </c>
      <c r="BN51" s="31">
        <v>17</v>
      </c>
      <c r="BO51" s="31">
        <v>43</v>
      </c>
      <c r="BP51" s="43">
        <v>28.17</v>
      </c>
      <c r="BQ51" s="43">
        <f t="shared" si="3"/>
        <v>0.85363636363636364</v>
      </c>
      <c r="BR51" s="38">
        <v>6.6000000000000003E-2</v>
      </c>
      <c r="BS51" s="38">
        <v>0.55100000000000005</v>
      </c>
      <c r="BT51" s="38">
        <v>0.218</v>
      </c>
      <c r="BU51" s="40">
        <f t="shared" si="4"/>
        <v>482567.15735959786</v>
      </c>
      <c r="BV51" s="43">
        <v>74.91</v>
      </c>
      <c r="BW51" s="43">
        <f t="shared" si="5"/>
        <v>2.8046460796523265</v>
      </c>
      <c r="BX51" s="43">
        <f t="shared" si="11"/>
        <v>0.97520507488321662</v>
      </c>
    </row>
    <row r="52" spans="1:76" s="36" customFormat="1" x14ac:dyDescent="0.2">
      <c r="A52" s="37" t="s">
        <v>69</v>
      </c>
      <c r="B52" s="37">
        <v>12</v>
      </c>
      <c r="C52" s="37">
        <v>0.5</v>
      </c>
      <c r="D52" s="38">
        <f t="shared" si="0"/>
        <v>0.20234282111999999</v>
      </c>
      <c r="E52" s="39">
        <v>37733</v>
      </c>
      <c r="F52" s="37">
        <v>1</v>
      </c>
      <c r="G52" s="37" t="s">
        <v>70</v>
      </c>
      <c r="H52" s="37" t="s">
        <v>71</v>
      </c>
      <c r="I52" s="37">
        <v>43</v>
      </c>
      <c r="J52" s="37">
        <v>27</v>
      </c>
      <c r="K52" s="37"/>
      <c r="L52" s="37"/>
      <c r="M52" s="31">
        <f t="shared" si="1"/>
        <v>35</v>
      </c>
      <c r="N52" s="39">
        <v>37737</v>
      </c>
      <c r="O52" s="40">
        <v>269762</v>
      </c>
      <c r="P52" s="37"/>
      <c r="Q52" s="40"/>
      <c r="R52" s="37"/>
      <c r="S52" s="37"/>
      <c r="T52" s="37"/>
      <c r="U52" s="37"/>
      <c r="V52" s="39">
        <v>37763</v>
      </c>
      <c r="W52" s="37">
        <f t="shared" si="2"/>
        <v>26</v>
      </c>
      <c r="X52" s="37">
        <v>12</v>
      </c>
      <c r="Y52" s="41">
        <v>4</v>
      </c>
      <c r="Z52" s="41">
        <v>27.8</v>
      </c>
      <c r="AA52" s="41">
        <v>25.4</v>
      </c>
      <c r="AB52" s="41">
        <v>32.5</v>
      </c>
      <c r="AC52" s="41">
        <v>29.243478260869566</v>
      </c>
      <c r="AD52" s="31">
        <v>29</v>
      </c>
      <c r="AE52" s="31">
        <v>27</v>
      </c>
      <c r="AF52" s="31">
        <v>34</v>
      </c>
      <c r="AG52" s="31">
        <v>30</v>
      </c>
      <c r="AH52" s="41">
        <v>8.9</v>
      </c>
      <c r="AI52" s="41">
        <v>8.5</v>
      </c>
      <c r="AJ52" s="41">
        <v>9.3000000000000007</v>
      </c>
      <c r="AK52" s="41">
        <v>8.9468346909969192</v>
      </c>
      <c r="AL52" s="42">
        <v>5.5</v>
      </c>
      <c r="AM52" s="42">
        <v>187.5</v>
      </c>
      <c r="AN52" s="42">
        <v>15</v>
      </c>
      <c r="AO52" s="42">
        <v>6.25</v>
      </c>
      <c r="AP52" s="40">
        <v>0</v>
      </c>
      <c r="AQ52" s="40">
        <v>50</v>
      </c>
      <c r="AR52" s="40">
        <v>80</v>
      </c>
      <c r="AS52" s="40">
        <v>130</v>
      </c>
      <c r="AT52" s="40">
        <v>0</v>
      </c>
      <c r="AU52" s="40">
        <v>0</v>
      </c>
      <c r="AV52" s="40">
        <v>0</v>
      </c>
      <c r="AW52" s="40">
        <v>0</v>
      </c>
      <c r="AX52" s="40">
        <v>810</v>
      </c>
      <c r="AY52" s="40">
        <v>850</v>
      </c>
      <c r="AZ52" s="40">
        <v>830</v>
      </c>
      <c r="BA52" s="40">
        <v>1000</v>
      </c>
      <c r="BB52" s="40">
        <v>110.83333333333333</v>
      </c>
      <c r="BC52" s="40">
        <v>200.41666666666666</v>
      </c>
      <c r="BD52" s="40">
        <v>128.33333333333334</v>
      </c>
      <c r="BE52" s="40">
        <v>431.25</v>
      </c>
      <c r="BF52" s="40">
        <v>40</v>
      </c>
      <c r="BG52" s="40">
        <v>60</v>
      </c>
      <c r="BH52" s="40">
        <v>57.5</v>
      </c>
      <c r="BI52" s="40">
        <v>310</v>
      </c>
      <c r="BJ52" s="40">
        <v>7674</v>
      </c>
      <c r="BK52" s="43">
        <f>BJ52/(O52)*100</f>
        <v>2.8447297988597358</v>
      </c>
      <c r="BL52" s="43">
        <f t="shared" ref="BL52:BL59" si="12">BJ52/(O52+Q52)*100</f>
        <v>2.8447297988597358</v>
      </c>
      <c r="BM52" s="37" t="s">
        <v>72</v>
      </c>
      <c r="BN52" s="31">
        <v>28</v>
      </c>
      <c r="BO52" s="31">
        <v>51</v>
      </c>
      <c r="BP52" s="43">
        <v>42.85</v>
      </c>
      <c r="BQ52" s="43">
        <f t="shared" si="3"/>
        <v>1.6480769230769232</v>
      </c>
      <c r="BR52" s="38">
        <v>0.2</v>
      </c>
      <c r="BS52" s="38">
        <v>0.96799999999999997</v>
      </c>
      <c r="BT52" s="38">
        <v>0.629</v>
      </c>
      <c r="BU52" s="40">
        <f t="shared" si="4"/>
        <v>37925.733947580542</v>
      </c>
      <c r="BV52" s="43">
        <v>4.82</v>
      </c>
      <c r="BW52" s="43">
        <f t="shared" si="5"/>
        <v>0.91619072205518237</v>
      </c>
      <c r="BX52" s="43">
        <f t="shared" si="11"/>
        <v>0.79946262765860765</v>
      </c>
    </row>
    <row r="53" spans="1:76" s="36" customFormat="1" x14ac:dyDescent="0.2">
      <c r="A53" s="29" t="s">
        <v>69</v>
      </c>
      <c r="B53" s="27">
        <v>12</v>
      </c>
      <c r="C53" s="27">
        <v>0.5</v>
      </c>
      <c r="D53" s="38">
        <f t="shared" si="0"/>
        <v>0.20234282111999999</v>
      </c>
      <c r="E53" s="29">
        <v>38448</v>
      </c>
      <c r="F53" s="27">
        <v>1</v>
      </c>
      <c r="G53" s="27" t="s">
        <v>70</v>
      </c>
      <c r="H53" s="27" t="s">
        <v>71</v>
      </c>
      <c r="I53" s="27">
        <v>170</v>
      </c>
      <c r="J53" s="27">
        <v>67</v>
      </c>
      <c r="K53" s="32"/>
      <c r="L53" s="27"/>
      <c r="M53" s="31">
        <f t="shared" si="1"/>
        <v>118.5</v>
      </c>
      <c r="N53" s="29">
        <v>38454</v>
      </c>
      <c r="O53" s="32">
        <v>280754</v>
      </c>
      <c r="P53" s="27"/>
      <c r="Q53" s="32"/>
      <c r="R53" s="27"/>
      <c r="S53" s="27"/>
      <c r="T53" s="27"/>
      <c r="U53" s="27"/>
      <c r="V53" s="29">
        <v>38503</v>
      </c>
      <c r="W53" s="37">
        <f t="shared" si="2"/>
        <v>49</v>
      </c>
      <c r="X53" s="27">
        <v>5</v>
      </c>
      <c r="Y53" s="33">
        <v>0.4</v>
      </c>
      <c r="Z53" s="33">
        <v>26.6</v>
      </c>
      <c r="AA53" s="33">
        <v>22.9</v>
      </c>
      <c r="AB53" s="33">
        <v>32.1</v>
      </c>
      <c r="AC53" s="33">
        <v>27.895744680851056</v>
      </c>
      <c r="AD53" s="30">
        <v>29</v>
      </c>
      <c r="AE53" s="30">
        <v>31</v>
      </c>
      <c r="AF53" s="30">
        <v>42</v>
      </c>
      <c r="AG53" s="30">
        <v>35.571428571428569</v>
      </c>
      <c r="AH53" s="33">
        <v>9.6</v>
      </c>
      <c r="AI53" s="33">
        <v>7.3</v>
      </c>
      <c r="AJ53" s="33">
        <v>9.9</v>
      </c>
      <c r="AK53" s="33">
        <v>9.2136642205268533</v>
      </c>
      <c r="AL53" s="34">
        <v>88</v>
      </c>
      <c r="AM53" s="34">
        <v>200</v>
      </c>
      <c r="AN53" s="34">
        <v>15</v>
      </c>
      <c r="AO53" s="34">
        <v>6.1949999999999994</v>
      </c>
      <c r="AP53" s="32">
        <v>15</v>
      </c>
      <c r="AQ53" s="32">
        <v>20</v>
      </c>
      <c r="AR53" s="32">
        <v>1280</v>
      </c>
      <c r="AS53" s="32">
        <v>1315</v>
      </c>
      <c r="AT53" s="32">
        <v>0</v>
      </c>
      <c r="AU53" s="32">
        <v>0</v>
      </c>
      <c r="AV53" s="32">
        <v>0</v>
      </c>
      <c r="AW53" s="32">
        <v>5</v>
      </c>
      <c r="AX53" s="32">
        <v>195</v>
      </c>
      <c r="AY53" s="32">
        <v>415</v>
      </c>
      <c r="AZ53" s="32">
        <v>190</v>
      </c>
      <c r="BA53" s="32">
        <v>455</v>
      </c>
      <c r="BB53" s="32">
        <v>30.65</v>
      </c>
      <c r="BC53" s="32">
        <v>66.5</v>
      </c>
      <c r="BD53" s="32">
        <v>29.25</v>
      </c>
      <c r="BE53" s="32">
        <v>127</v>
      </c>
      <c r="BF53" s="32">
        <v>15</v>
      </c>
      <c r="BG53" s="32">
        <v>32.5</v>
      </c>
      <c r="BH53" s="32">
        <v>0</v>
      </c>
      <c r="BI53" s="32">
        <v>87.5</v>
      </c>
      <c r="BJ53" s="32">
        <v>0</v>
      </c>
      <c r="BK53" s="43">
        <f>BJ53/O53*100</f>
        <v>0</v>
      </c>
      <c r="BL53" s="43">
        <f t="shared" si="12"/>
        <v>0</v>
      </c>
      <c r="BM53" s="27" t="s">
        <v>73</v>
      </c>
      <c r="BN53" s="30"/>
      <c r="BO53" s="30"/>
      <c r="BP53" s="35"/>
      <c r="BQ53" s="43">
        <f t="shared" si="3"/>
        <v>0</v>
      </c>
      <c r="BR53" s="28"/>
      <c r="BS53" s="28"/>
      <c r="BT53" s="28"/>
      <c r="BU53" s="40">
        <f t="shared" si="4"/>
        <v>0</v>
      </c>
      <c r="BV53" s="35">
        <v>0</v>
      </c>
      <c r="BW53" s="43">
        <f t="shared" si="5"/>
        <v>0</v>
      </c>
      <c r="BX53" s="43"/>
    </row>
    <row r="54" spans="1:76" s="36" customFormat="1" x14ac:dyDescent="0.2">
      <c r="A54" s="37" t="s">
        <v>69</v>
      </c>
      <c r="B54" s="37">
        <v>27</v>
      </c>
      <c r="C54" s="37">
        <v>1</v>
      </c>
      <c r="D54" s="38">
        <f t="shared" si="0"/>
        <v>0.40468564223999998</v>
      </c>
      <c r="E54" s="39">
        <v>37505</v>
      </c>
      <c r="F54" s="37">
        <v>1</v>
      </c>
      <c r="G54" s="37" t="s">
        <v>70</v>
      </c>
      <c r="H54" s="37" t="s">
        <v>71</v>
      </c>
      <c r="I54" s="37">
        <v>10</v>
      </c>
      <c r="J54" s="37">
        <v>3</v>
      </c>
      <c r="K54" s="37"/>
      <c r="L54" s="37"/>
      <c r="M54" s="31">
        <f t="shared" si="1"/>
        <v>6.5</v>
      </c>
      <c r="N54" s="39">
        <v>37510</v>
      </c>
      <c r="O54" s="40">
        <v>441054</v>
      </c>
      <c r="P54" s="37"/>
      <c r="Q54" s="40"/>
      <c r="R54" s="37"/>
      <c r="S54" s="37"/>
      <c r="T54" s="37"/>
      <c r="U54" s="37"/>
      <c r="V54" s="39">
        <v>37531</v>
      </c>
      <c r="W54" s="37">
        <f t="shared" si="2"/>
        <v>21</v>
      </c>
      <c r="X54" s="37">
        <v>9</v>
      </c>
      <c r="Y54" s="41">
        <v>3.8</v>
      </c>
      <c r="Z54" s="41">
        <v>30</v>
      </c>
      <c r="AA54" s="41">
        <v>26.6</v>
      </c>
      <c r="AB54" s="41">
        <v>31.4</v>
      </c>
      <c r="AC54" s="41">
        <v>29.315789473684209</v>
      </c>
      <c r="AD54" s="31">
        <v>29</v>
      </c>
      <c r="AE54" s="31">
        <v>27</v>
      </c>
      <c r="AF54" s="31">
        <v>34</v>
      </c>
      <c r="AG54" s="31">
        <v>29.375</v>
      </c>
      <c r="AH54" s="41">
        <v>8.9</v>
      </c>
      <c r="AI54" s="41">
        <v>8.8000000000000007</v>
      </c>
      <c r="AJ54" s="41">
        <v>9.4</v>
      </c>
      <c r="AK54" s="41">
        <v>9.2059950002984561</v>
      </c>
      <c r="AL54" s="42">
        <v>12</v>
      </c>
      <c r="AM54" s="42">
        <v>325</v>
      </c>
      <c r="AN54" s="42">
        <v>21</v>
      </c>
      <c r="AO54" s="42">
        <v>9</v>
      </c>
      <c r="AP54" s="40">
        <v>10</v>
      </c>
      <c r="AQ54" s="40">
        <v>40</v>
      </c>
      <c r="AR54" s="40">
        <v>520</v>
      </c>
      <c r="AS54" s="40">
        <v>570</v>
      </c>
      <c r="AT54" s="40">
        <v>15</v>
      </c>
      <c r="AU54" s="40">
        <v>0</v>
      </c>
      <c r="AV54" s="40">
        <v>0</v>
      </c>
      <c r="AW54" s="40">
        <v>30</v>
      </c>
      <c r="AX54" s="40">
        <v>355</v>
      </c>
      <c r="AY54" s="40">
        <v>515</v>
      </c>
      <c r="AZ54" s="40">
        <v>365</v>
      </c>
      <c r="BA54" s="40">
        <v>1120</v>
      </c>
      <c r="BB54" s="40">
        <v>104.375</v>
      </c>
      <c r="BC54" s="40">
        <v>105</v>
      </c>
      <c r="BD54" s="40">
        <v>71.875</v>
      </c>
      <c r="BE54" s="40">
        <v>281.25</v>
      </c>
      <c r="BF54" s="40">
        <v>47.5</v>
      </c>
      <c r="BG54" s="40">
        <v>20</v>
      </c>
      <c r="BH54" s="40">
        <v>17.5</v>
      </c>
      <c r="BI54" s="40">
        <v>115</v>
      </c>
      <c r="BJ54" s="40">
        <v>20743</v>
      </c>
      <c r="BK54" s="43">
        <f>BJ54/(O54)*100</f>
        <v>4.7030522339668162</v>
      </c>
      <c r="BL54" s="43">
        <f t="shared" si="12"/>
        <v>4.7030522339668162</v>
      </c>
      <c r="BM54" s="37" t="s">
        <v>72</v>
      </c>
      <c r="BN54" s="31">
        <v>27</v>
      </c>
      <c r="BO54" s="31">
        <v>41</v>
      </c>
      <c r="BP54" s="43">
        <v>36.03</v>
      </c>
      <c r="BQ54" s="43">
        <f t="shared" si="3"/>
        <v>1.7157142857142857</v>
      </c>
      <c r="BR54" s="38">
        <v>0.161</v>
      </c>
      <c r="BS54" s="38">
        <v>0.52300000000000002</v>
      </c>
      <c r="BT54" s="38">
        <v>0.372</v>
      </c>
      <c r="BU54" s="40">
        <f t="shared" si="4"/>
        <v>51257.06927773411</v>
      </c>
      <c r="BV54" s="43">
        <v>8.23</v>
      </c>
      <c r="BW54" s="43">
        <f t="shared" si="5"/>
        <v>0.96841775689274812</v>
      </c>
      <c r="BX54" s="43">
        <f t="shared" ref="BX54:BX68" si="13">(BT54/BP54^3)*100000</f>
        <v>0.79533510770299642</v>
      </c>
    </row>
    <row r="55" spans="1:76" s="36" customFormat="1" x14ac:dyDescent="0.2">
      <c r="A55" s="37" t="s">
        <v>69</v>
      </c>
      <c r="B55" s="37">
        <v>32</v>
      </c>
      <c r="C55" s="37">
        <v>1</v>
      </c>
      <c r="D55" s="38">
        <f t="shared" si="0"/>
        <v>0.40468564223999998</v>
      </c>
      <c r="E55" s="39">
        <v>37731</v>
      </c>
      <c r="F55" s="37">
        <v>1</v>
      </c>
      <c r="G55" s="37" t="s">
        <v>70</v>
      </c>
      <c r="H55" s="37" t="s">
        <v>71</v>
      </c>
      <c r="I55" s="37">
        <v>128</v>
      </c>
      <c r="J55" s="37">
        <v>249</v>
      </c>
      <c r="K55" s="37"/>
      <c r="L55" s="37"/>
      <c r="M55" s="31">
        <f t="shared" si="1"/>
        <v>188.5</v>
      </c>
      <c r="N55" s="39">
        <v>37740</v>
      </c>
      <c r="O55" s="40">
        <v>402124</v>
      </c>
      <c r="P55" s="37"/>
      <c r="Q55" s="40"/>
      <c r="R55" s="37"/>
      <c r="S55" s="37"/>
      <c r="T55" s="37"/>
      <c r="U55" s="37"/>
      <c r="V55" s="39">
        <v>37770</v>
      </c>
      <c r="W55" s="37">
        <f t="shared" si="2"/>
        <v>30</v>
      </c>
      <c r="X55" s="37">
        <v>22</v>
      </c>
      <c r="Y55" s="41">
        <v>4.0999999999999996</v>
      </c>
      <c r="Z55" s="41">
        <v>25</v>
      </c>
      <c r="AA55" s="41">
        <v>26.1</v>
      </c>
      <c r="AB55" s="41">
        <v>31.2</v>
      </c>
      <c r="AC55" s="41">
        <v>29.496428571428577</v>
      </c>
      <c r="AD55" s="31">
        <v>29</v>
      </c>
      <c r="AE55" s="31">
        <v>29</v>
      </c>
      <c r="AF55" s="31">
        <v>35</v>
      </c>
      <c r="AG55" s="31">
        <v>31</v>
      </c>
      <c r="AH55" s="41">
        <v>8.6999999999999993</v>
      </c>
      <c r="AI55" s="41">
        <v>8.8000000000000007</v>
      </c>
      <c r="AJ55" s="41">
        <v>9.5</v>
      </c>
      <c r="AK55" s="41">
        <v>9.182365690817802</v>
      </c>
      <c r="AL55" s="42">
        <v>9</v>
      </c>
      <c r="AM55" s="42">
        <v>450</v>
      </c>
      <c r="AN55" s="42">
        <v>48</v>
      </c>
      <c r="AO55" s="42">
        <v>20</v>
      </c>
      <c r="AP55" s="40">
        <v>20</v>
      </c>
      <c r="AQ55" s="40">
        <v>60</v>
      </c>
      <c r="AR55" s="40">
        <v>0</v>
      </c>
      <c r="AS55" s="40">
        <v>80</v>
      </c>
      <c r="AT55" s="40">
        <v>0</v>
      </c>
      <c r="AU55" s="40">
        <v>0</v>
      </c>
      <c r="AV55" s="40">
        <v>10</v>
      </c>
      <c r="AW55" s="40">
        <v>200</v>
      </c>
      <c r="AX55" s="40">
        <v>130</v>
      </c>
      <c r="AY55" s="40">
        <v>855</v>
      </c>
      <c r="AZ55" s="40">
        <v>10200</v>
      </c>
      <c r="BA55" s="40">
        <v>10280</v>
      </c>
      <c r="BB55" s="40">
        <v>44.166666666666664</v>
      </c>
      <c r="BC55" s="40">
        <v>172.5</v>
      </c>
      <c r="BD55" s="40">
        <v>2106.25</v>
      </c>
      <c r="BE55" s="40">
        <v>2322.9166666666665</v>
      </c>
      <c r="BF55" s="40">
        <v>35</v>
      </c>
      <c r="BG55" s="40">
        <v>40</v>
      </c>
      <c r="BH55" s="40">
        <v>1462.5</v>
      </c>
      <c r="BI55" s="40">
        <v>1595</v>
      </c>
      <c r="BJ55" s="40">
        <v>469242</v>
      </c>
      <c r="BK55" s="43">
        <f>BJ55/(O55)*100</f>
        <v>116.69087147248112</v>
      </c>
      <c r="BL55" s="43">
        <f t="shared" si="12"/>
        <v>116.69087147248112</v>
      </c>
      <c r="BM55" s="37" t="s">
        <v>72</v>
      </c>
      <c r="BN55" s="31">
        <v>17</v>
      </c>
      <c r="BO55" s="31">
        <v>29</v>
      </c>
      <c r="BP55" s="43">
        <v>24.02</v>
      </c>
      <c r="BQ55" s="43">
        <f t="shared" si="3"/>
        <v>0.80066666666666664</v>
      </c>
      <c r="BR55" s="38">
        <v>3.9E-2</v>
      </c>
      <c r="BS55" s="38">
        <v>0.214</v>
      </c>
      <c r="BT55" s="38">
        <v>9.5000000000000001E-2</v>
      </c>
      <c r="BU55" s="40">
        <f t="shared" si="4"/>
        <v>1159522.234104156</v>
      </c>
      <c r="BV55" s="43">
        <v>42.45</v>
      </c>
      <c r="BW55" s="43">
        <f t="shared" si="5"/>
        <v>3.4965411477603898</v>
      </c>
      <c r="BX55" s="43">
        <f t="shared" si="13"/>
        <v>0.6854954809335303</v>
      </c>
    </row>
    <row r="56" spans="1:76" s="36" customFormat="1" x14ac:dyDescent="0.2">
      <c r="A56" s="37" t="s">
        <v>69</v>
      </c>
      <c r="B56" s="37">
        <v>30</v>
      </c>
      <c r="C56" s="37">
        <v>1</v>
      </c>
      <c r="D56" s="38">
        <f t="shared" si="0"/>
        <v>0.40468564223999998</v>
      </c>
      <c r="E56" s="39">
        <v>37741</v>
      </c>
      <c r="F56" s="37">
        <v>1</v>
      </c>
      <c r="G56" s="37" t="s">
        <v>70</v>
      </c>
      <c r="H56" s="37" t="s">
        <v>71</v>
      </c>
      <c r="I56" s="37">
        <v>264</v>
      </c>
      <c r="J56" s="37">
        <v>399</v>
      </c>
      <c r="K56" s="37"/>
      <c r="L56" s="37"/>
      <c r="M56" s="31">
        <f t="shared" si="1"/>
        <v>331.5</v>
      </c>
      <c r="N56" s="39">
        <v>37747</v>
      </c>
      <c r="O56" s="40">
        <v>403498</v>
      </c>
      <c r="P56" s="37"/>
      <c r="Q56" s="40"/>
      <c r="R56" s="37"/>
      <c r="S56" s="37"/>
      <c r="T56" s="37"/>
      <c r="U56" s="37"/>
      <c r="V56" s="39">
        <v>37795</v>
      </c>
      <c r="W56" s="37">
        <f t="shared" si="2"/>
        <v>48</v>
      </c>
      <c r="X56" s="37">
        <v>15</v>
      </c>
      <c r="Y56" s="41">
        <v>3</v>
      </c>
      <c r="Z56" s="41">
        <v>28.3</v>
      </c>
      <c r="AA56" s="41">
        <v>28.8</v>
      </c>
      <c r="AB56" s="41">
        <v>34</v>
      </c>
      <c r="AC56" s="41">
        <v>30.604347826086954</v>
      </c>
      <c r="AD56" s="31">
        <v>29</v>
      </c>
      <c r="AE56" s="31">
        <v>30</v>
      </c>
      <c r="AF56" s="31">
        <v>40</v>
      </c>
      <c r="AG56" s="31">
        <v>35</v>
      </c>
      <c r="AH56" s="41">
        <v>9</v>
      </c>
      <c r="AI56" s="41">
        <v>8.8000000000000007</v>
      </c>
      <c r="AJ56" s="41">
        <v>9.4</v>
      </c>
      <c r="AK56" s="41">
        <v>9.1452817083372171</v>
      </c>
      <c r="AL56" s="42">
        <v>128</v>
      </c>
      <c r="AM56" s="42">
        <v>400</v>
      </c>
      <c r="AN56" s="42">
        <v>45</v>
      </c>
      <c r="AO56" s="42">
        <v>18.75</v>
      </c>
      <c r="AP56" s="40">
        <v>10</v>
      </c>
      <c r="AQ56" s="40">
        <v>15</v>
      </c>
      <c r="AR56" s="40">
        <v>175</v>
      </c>
      <c r="AS56" s="40">
        <v>200</v>
      </c>
      <c r="AT56" s="40">
        <v>0</v>
      </c>
      <c r="AU56" s="40">
        <v>0</v>
      </c>
      <c r="AV56" s="40">
        <v>30</v>
      </c>
      <c r="AW56" s="40">
        <v>235</v>
      </c>
      <c r="AX56" s="40">
        <v>215</v>
      </c>
      <c r="AY56" s="40">
        <v>760</v>
      </c>
      <c r="AZ56" s="40">
        <v>6000</v>
      </c>
      <c r="BA56" s="40">
        <v>6020</v>
      </c>
      <c r="BB56" s="40">
        <v>46.315789473684212</v>
      </c>
      <c r="BC56" s="40">
        <v>152.10526315789474</v>
      </c>
      <c r="BD56" s="40">
        <v>1673.6842105263158</v>
      </c>
      <c r="BE56" s="40">
        <v>1867.8947368421052</v>
      </c>
      <c r="BF56" s="40">
        <v>15</v>
      </c>
      <c r="BG56" s="40">
        <v>50</v>
      </c>
      <c r="BH56" s="40">
        <v>930</v>
      </c>
      <c r="BI56" s="40">
        <v>1155</v>
      </c>
      <c r="BJ56" s="40">
        <v>371594</v>
      </c>
      <c r="BK56" s="43">
        <f>BJ56/(O56)*100</f>
        <v>92.093145443100084</v>
      </c>
      <c r="BL56" s="43">
        <f t="shared" si="12"/>
        <v>92.093145443100084</v>
      </c>
      <c r="BM56" s="37" t="s">
        <v>72</v>
      </c>
      <c r="BN56" s="31">
        <v>23</v>
      </c>
      <c r="BO56" s="31">
        <v>50</v>
      </c>
      <c r="BP56" s="43">
        <v>33.57</v>
      </c>
      <c r="BQ56" s="43">
        <f t="shared" si="3"/>
        <v>0.69937499999999997</v>
      </c>
      <c r="BR56" s="38">
        <v>0.17100000000000001</v>
      </c>
      <c r="BS56" s="38">
        <v>0.90900000000000003</v>
      </c>
      <c r="BT56" s="38">
        <v>0.316</v>
      </c>
      <c r="BU56" s="40">
        <f t="shared" si="4"/>
        <v>918228.7712090984</v>
      </c>
      <c r="BV56" s="43">
        <v>102.18</v>
      </c>
      <c r="BW56" s="43">
        <f t="shared" si="5"/>
        <v>5.2602558079822828</v>
      </c>
      <c r="BX56" s="43">
        <f t="shared" si="13"/>
        <v>0.83528187737698256</v>
      </c>
    </row>
    <row r="57" spans="1:76" s="36" customFormat="1" x14ac:dyDescent="0.2">
      <c r="A57" s="37" t="s">
        <v>69</v>
      </c>
      <c r="B57" s="37">
        <v>31</v>
      </c>
      <c r="C57" s="37">
        <v>1</v>
      </c>
      <c r="D57" s="38">
        <f t="shared" si="0"/>
        <v>0.40468564223999998</v>
      </c>
      <c r="E57" s="39">
        <v>37746</v>
      </c>
      <c r="F57" s="37">
        <v>1</v>
      </c>
      <c r="G57" s="37" t="s">
        <v>70</v>
      </c>
      <c r="H57" s="37" t="s">
        <v>71</v>
      </c>
      <c r="I57" s="37">
        <v>188</v>
      </c>
      <c r="J57" s="37">
        <v>38</v>
      </c>
      <c r="K57" s="37"/>
      <c r="L57" s="37"/>
      <c r="M57" s="31">
        <f t="shared" si="1"/>
        <v>113</v>
      </c>
      <c r="N57" s="39">
        <v>37754</v>
      </c>
      <c r="O57" s="40">
        <v>333882</v>
      </c>
      <c r="P57" s="37"/>
      <c r="Q57" s="40"/>
      <c r="R57" s="37"/>
      <c r="S57" s="37"/>
      <c r="T57" s="37"/>
      <c r="U57" s="37"/>
      <c r="V57" s="39">
        <v>37791</v>
      </c>
      <c r="W57" s="37">
        <f t="shared" si="2"/>
        <v>37</v>
      </c>
      <c r="X57" s="37">
        <v>13</v>
      </c>
      <c r="Y57" s="41">
        <v>3.4</v>
      </c>
      <c r="Z57" s="41">
        <v>30.3</v>
      </c>
      <c r="AA57" s="41">
        <v>28.9</v>
      </c>
      <c r="AB57" s="41">
        <v>32.4</v>
      </c>
      <c r="AC57" s="41">
        <v>30.629411764705878</v>
      </c>
      <c r="AD57" s="31">
        <v>29</v>
      </c>
      <c r="AE57" s="31">
        <v>33</v>
      </c>
      <c r="AF57" s="31">
        <v>41</v>
      </c>
      <c r="AG57" s="31">
        <v>36.700000000000003</v>
      </c>
      <c r="AH57" s="41">
        <v>9.1999999999999993</v>
      </c>
      <c r="AI57" s="41">
        <v>8.8000000000000007</v>
      </c>
      <c r="AJ57" s="41">
        <v>9.9</v>
      </c>
      <c r="AK57" s="41">
        <v>9.2091329862684166</v>
      </c>
      <c r="AL57" s="42">
        <v>80</v>
      </c>
      <c r="AM57" s="42">
        <v>425</v>
      </c>
      <c r="AN57" s="42">
        <v>33</v>
      </c>
      <c r="AO57" s="42">
        <v>13.75</v>
      </c>
      <c r="AP57" s="40">
        <v>0</v>
      </c>
      <c r="AQ57" s="40">
        <v>20</v>
      </c>
      <c r="AR57" s="40">
        <v>25</v>
      </c>
      <c r="AS57" s="40">
        <v>45</v>
      </c>
      <c r="AT57" s="40">
        <v>0</v>
      </c>
      <c r="AU57" s="40">
        <v>6</v>
      </c>
      <c r="AV57" s="40">
        <v>50</v>
      </c>
      <c r="AW57" s="40">
        <v>170</v>
      </c>
      <c r="AX57" s="40">
        <v>1005</v>
      </c>
      <c r="AY57" s="40">
        <v>1325</v>
      </c>
      <c r="AZ57" s="40">
        <v>9800</v>
      </c>
      <c r="BA57" s="40">
        <v>10050</v>
      </c>
      <c r="BB57" s="40">
        <v>143.57142857142858</v>
      </c>
      <c r="BC57" s="40">
        <v>252.92857142857142</v>
      </c>
      <c r="BD57" s="40">
        <v>2325.3571428571427</v>
      </c>
      <c r="BE57" s="40">
        <v>2717.5</v>
      </c>
      <c r="BF57" s="40">
        <v>32.5</v>
      </c>
      <c r="BG57" s="40">
        <v>52.5</v>
      </c>
      <c r="BH57" s="40">
        <v>1325</v>
      </c>
      <c r="BI57" s="40">
        <v>1820</v>
      </c>
      <c r="BJ57" s="40">
        <v>343966</v>
      </c>
      <c r="BK57" s="43">
        <f>BJ57/(O57)*100</f>
        <v>103.02022870355394</v>
      </c>
      <c r="BL57" s="43">
        <f t="shared" si="12"/>
        <v>103.02022870355394</v>
      </c>
      <c r="BM57" s="37" t="s">
        <v>72</v>
      </c>
      <c r="BN57" s="31">
        <v>28</v>
      </c>
      <c r="BO57" s="31">
        <v>40</v>
      </c>
      <c r="BP57" s="43">
        <v>33.07</v>
      </c>
      <c r="BQ57" s="43">
        <f t="shared" si="3"/>
        <v>0.89378378378378376</v>
      </c>
      <c r="BR57" s="38">
        <v>0.15490000000000001</v>
      </c>
      <c r="BS57" s="38">
        <v>0.50670000000000004</v>
      </c>
      <c r="BT57" s="38">
        <v>0.27300000000000002</v>
      </c>
      <c r="BU57" s="40">
        <f t="shared" si="4"/>
        <v>849958.49641735002</v>
      </c>
      <c r="BV57" s="43">
        <v>98.95</v>
      </c>
      <c r="BW57" s="43">
        <f t="shared" si="5"/>
        <v>6.608399323290814</v>
      </c>
      <c r="BX57" s="43">
        <f t="shared" si="13"/>
        <v>0.75484896220299524</v>
      </c>
    </row>
    <row r="58" spans="1:76" s="36" customFormat="1" x14ac:dyDescent="0.2">
      <c r="A58" s="61" t="s">
        <v>69</v>
      </c>
      <c r="B58" s="61">
        <v>28</v>
      </c>
      <c r="C58" s="61">
        <v>1</v>
      </c>
      <c r="D58" s="62">
        <f t="shared" si="0"/>
        <v>0.40468564223999998</v>
      </c>
      <c r="E58" s="63">
        <v>38448</v>
      </c>
      <c r="F58" s="61">
        <v>1</v>
      </c>
      <c r="G58" s="61" t="s">
        <v>70</v>
      </c>
      <c r="H58" s="61" t="s">
        <v>71</v>
      </c>
      <c r="I58" s="61">
        <v>159</v>
      </c>
      <c r="J58" s="61">
        <v>142</v>
      </c>
      <c r="K58" s="61"/>
      <c r="L58" s="61"/>
      <c r="M58" s="31">
        <f t="shared" si="1"/>
        <v>150.5</v>
      </c>
      <c r="N58" s="63">
        <v>38454</v>
      </c>
      <c r="O58" s="64">
        <v>420902</v>
      </c>
      <c r="P58" s="61"/>
      <c r="Q58" s="64"/>
      <c r="R58" s="61"/>
      <c r="S58" s="61"/>
      <c r="T58" s="61"/>
      <c r="U58" s="61"/>
      <c r="V58" s="63">
        <v>38496</v>
      </c>
      <c r="W58" s="61">
        <f t="shared" si="2"/>
        <v>42</v>
      </c>
      <c r="X58" s="61">
        <v>5</v>
      </c>
      <c r="Y58" s="65">
        <v>3</v>
      </c>
      <c r="Z58" s="65">
        <v>27.4</v>
      </c>
      <c r="AA58" s="65">
        <v>23.2</v>
      </c>
      <c r="AB58" s="65">
        <v>32.9</v>
      </c>
      <c r="AC58" s="65">
        <v>27.54000000000001</v>
      </c>
      <c r="AD58" s="66">
        <v>29</v>
      </c>
      <c r="AE58" s="66">
        <v>30</v>
      </c>
      <c r="AF58" s="66">
        <v>38</v>
      </c>
      <c r="AG58" s="66">
        <v>34.909090909090907</v>
      </c>
      <c r="AH58" s="65">
        <v>9.3000000000000007</v>
      </c>
      <c r="AI58" s="65">
        <v>8.6999999999999993</v>
      </c>
      <c r="AJ58" s="65">
        <v>9.9</v>
      </c>
      <c r="AK58" s="65">
        <v>9.3749974718549165</v>
      </c>
      <c r="AL58" s="67">
        <v>72</v>
      </c>
      <c r="AM58" s="67">
        <v>400</v>
      </c>
      <c r="AN58" s="67">
        <v>24</v>
      </c>
      <c r="AO58" s="67">
        <v>9.375</v>
      </c>
      <c r="AP58" s="64">
        <v>5</v>
      </c>
      <c r="AQ58" s="64">
        <v>30</v>
      </c>
      <c r="AR58" s="64">
        <v>4310</v>
      </c>
      <c r="AS58" s="64">
        <v>4395</v>
      </c>
      <c r="AT58" s="64">
        <v>5</v>
      </c>
      <c r="AU58" s="64">
        <v>5</v>
      </c>
      <c r="AV58" s="64">
        <v>0</v>
      </c>
      <c r="AW58" s="64">
        <v>15</v>
      </c>
      <c r="AX58" s="64">
        <v>110</v>
      </c>
      <c r="AY58" s="64">
        <v>565</v>
      </c>
      <c r="AZ58" s="64">
        <v>140</v>
      </c>
      <c r="BA58" s="64">
        <v>2600</v>
      </c>
      <c r="BB58" s="64">
        <v>36.842105263157897</v>
      </c>
      <c r="BC58" s="64">
        <v>175</v>
      </c>
      <c r="BD58" s="64">
        <v>11.052631578947368</v>
      </c>
      <c r="BE58" s="64">
        <v>346.05263157894734</v>
      </c>
      <c r="BF58" s="64">
        <v>35</v>
      </c>
      <c r="BG58" s="64">
        <v>90</v>
      </c>
      <c r="BH58" s="64">
        <v>0</v>
      </c>
      <c r="BI58" s="64">
        <v>155</v>
      </c>
      <c r="BJ58" s="64">
        <v>61021</v>
      </c>
      <c r="BK58" s="68">
        <f>BJ58/O58*100</f>
        <v>14.497674042888844</v>
      </c>
      <c r="BL58" s="68">
        <f t="shared" si="12"/>
        <v>14.497674042888844</v>
      </c>
      <c r="BM58" s="61" t="s">
        <v>72</v>
      </c>
      <c r="BN58" s="66">
        <v>36</v>
      </c>
      <c r="BO58" s="66">
        <v>52</v>
      </c>
      <c r="BP58" s="68">
        <v>44.57</v>
      </c>
      <c r="BQ58" s="43">
        <f t="shared" si="3"/>
        <v>1.0611904761904762</v>
      </c>
      <c r="BR58" s="62">
        <v>0.36099999999999999</v>
      </c>
      <c r="BS58" s="62">
        <v>1.2629999999999999</v>
      </c>
      <c r="BT58" s="62">
        <v>0.71330000000000005</v>
      </c>
      <c r="BU58" s="64">
        <f t="shared" si="4"/>
        <v>150786.17482507898</v>
      </c>
      <c r="BV58" s="68">
        <v>43.73</v>
      </c>
      <c r="BW58" s="68">
        <f t="shared" si="5"/>
        <v>2.5728376979902712</v>
      </c>
      <c r="BX58" s="68">
        <f t="shared" si="13"/>
        <v>0.80564612351095544</v>
      </c>
    </row>
    <row r="59" spans="1:76" s="36" customFormat="1" x14ac:dyDescent="0.2">
      <c r="A59" s="37" t="s">
        <v>69</v>
      </c>
      <c r="B59" s="37">
        <v>10</v>
      </c>
      <c r="C59" s="37">
        <v>2</v>
      </c>
      <c r="D59" s="38">
        <f t="shared" si="0"/>
        <v>0.80937128447999995</v>
      </c>
      <c r="E59" s="39">
        <v>37744</v>
      </c>
      <c r="F59" s="37">
        <v>1</v>
      </c>
      <c r="G59" s="37" t="s">
        <v>70</v>
      </c>
      <c r="H59" s="37" t="s">
        <v>71</v>
      </c>
      <c r="I59" s="37">
        <v>93</v>
      </c>
      <c r="J59" s="37">
        <v>148</v>
      </c>
      <c r="K59" s="37"/>
      <c r="L59" s="37"/>
      <c r="M59" s="31">
        <f t="shared" si="1"/>
        <v>120.5</v>
      </c>
      <c r="N59" s="39">
        <v>37753</v>
      </c>
      <c r="O59" s="40">
        <v>792340</v>
      </c>
      <c r="P59" s="37"/>
      <c r="Q59" s="40"/>
      <c r="R59" s="37"/>
      <c r="S59" s="37"/>
      <c r="T59" s="37"/>
      <c r="U59" s="37"/>
      <c r="V59" s="39">
        <v>37789</v>
      </c>
      <c r="W59" s="37">
        <f t="shared" si="2"/>
        <v>36</v>
      </c>
      <c r="X59" s="37">
        <v>10</v>
      </c>
      <c r="Y59" s="41">
        <v>3.6</v>
      </c>
      <c r="Z59" s="41">
        <v>30.3</v>
      </c>
      <c r="AA59" s="41">
        <v>28.6</v>
      </c>
      <c r="AB59" s="41">
        <v>32.1</v>
      </c>
      <c r="AC59" s="41">
        <v>30.402941176470584</v>
      </c>
      <c r="AD59" s="31">
        <v>29</v>
      </c>
      <c r="AE59" s="31">
        <v>30</v>
      </c>
      <c r="AF59" s="31">
        <v>41</v>
      </c>
      <c r="AG59" s="31">
        <v>36</v>
      </c>
      <c r="AH59" s="41">
        <v>9.3000000000000007</v>
      </c>
      <c r="AI59" s="41">
        <v>9.1999999999999993</v>
      </c>
      <c r="AJ59" s="41">
        <v>9.5</v>
      </c>
      <c r="AK59" s="41">
        <v>9.3137603950407222</v>
      </c>
      <c r="AL59" s="42">
        <v>116</v>
      </c>
      <c r="AM59" s="42">
        <v>825</v>
      </c>
      <c r="AN59" s="42">
        <v>72</v>
      </c>
      <c r="AO59" s="42">
        <v>35</v>
      </c>
      <c r="AP59" s="40">
        <v>20</v>
      </c>
      <c r="AQ59" s="40">
        <v>175</v>
      </c>
      <c r="AR59" s="40">
        <v>35</v>
      </c>
      <c r="AS59" s="40">
        <v>230</v>
      </c>
      <c r="AT59" s="40">
        <v>5</v>
      </c>
      <c r="AU59" s="40">
        <v>10</v>
      </c>
      <c r="AV59" s="40">
        <v>205</v>
      </c>
      <c r="AW59" s="40">
        <v>525</v>
      </c>
      <c r="AX59" s="40">
        <v>840</v>
      </c>
      <c r="AY59" s="40">
        <v>505</v>
      </c>
      <c r="AZ59" s="40">
        <v>16100</v>
      </c>
      <c r="BA59" s="40">
        <v>16175</v>
      </c>
      <c r="BB59" s="40">
        <v>112.5</v>
      </c>
      <c r="BC59" s="40">
        <v>195.71428571428572</v>
      </c>
      <c r="BD59" s="40">
        <v>3840</v>
      </c>
      <c r="BE59" s="40">
        <v>4154.2857142857147</v>
      </c>
      <c r="BF59" s="40">
        <v>37.5</v>
      </c>
      <c r="BG59" s="40">
        <v>172.5</v>
      </c>
      <c r="BH59" s="40">
        <v>2452.5</v>
      </c>
      <c r="BI59" s="40">
        <v>2605</v>
      </c>
      <c r="BJ59" s="40">
        <v>899815</v>
      </c>
      <c r="BK59" s="43">
        <f>BJ59/(O59)*100</f>
        <v>113.56425271979201</v>
      </c>
      <c r="BL59" s="43">
        <f t="shared" si="12"/>
        <v>113.56425271979201</v>
      </c>
      <c r="BM59" s="37" t="s">
        <v>72</v>
      </c>
      <c r="BN59" s="31">
        <v>24</v>
      </c>
      <c r="BO59" s="31">
        <v>40</v>
      </c>
      <c r="BP59" s="43">
        <v>31.56</v>
      </c>
      <c r="BQ59" s="43">
        <f t="shared" si="3"/>
        <v>0.87666666666666659</v>
      </c>
      <c r="BR59" s="38">
        <v>0.11700000000000001</v>
      </c>
      <c r="BS59" s="38">
        <v>0.495</v>
      </c>
      <c r="BT59" s="38">
        <v>0.27200000000000002</v>
      </c>
      <c r="BU59" s="40">
        <f t="shared" si="4"/>
        <v>1111745.6441243871</v>
      </c>
      <c r="BV59" s="43">
        <v>239.05</v>
      </c>
      <c r="BW59" s="43">
        <f t="shared" si="5"/>
        <v>8.2042418666285943</v>
      </c>
      <c r="BX59" s="43">
        <f t="shared" si="13"/>
        <v>0.86528250010792129</v>
      </c>
    </row>
    <row r="60" spans="1:76" s="36" customFormat="1" x14ac:dyDescent="0.2">
      <c r="A60" s="37" t="s">
        <v>69</v>
      </c>
      <c r="B60" s="37">
        <v>3</v>
      </c>
      <c r="C60" s="37">
        <v>2</v>
      </c>
      <c r="D60" s="38">
        <f t="shared" si="0"/>
        <v>0.80937128447999995</v>
      </c>
      <c r="E60" s="39">
        <v>38154</v>
      </c>
      <c r="F60" s="37">
        <v>1</v>
      </c>
      <c r="G60" s="37" t="s">
        <v>70</v>
      </c>
      <c r="H60" s="37" t="s">
        <v>71</v>
      </c>
      <c r="I60" s="37">
        <v>132</v>
      </c>
      <c r="J60" s="37">
        <v>97</v>
      </c>
      <c r="K60" s="37"/>
      <c r="L60" s="37"/>
      <c r="M60" s="31">
        <f t="shared" si="1"/>
        <v>114.5</v>
      </c>
      <c r="N60" s="39">
        <v>38161</v>
      </c>
      <c r="O60" s="40">
        <v>919895</v>
      </c>
      <c r="P60" s="37"/>
      <c r="Q60" s="40"/>
      <c r="R60" s="37"/>
      <c r="S60" s="37"/>
      <c r="T60" s="37"/>
      <c r="U60" s="37"/>
      <c r="V60" s="39">
        <v>38190</v>
      </c>
      <c r="W60" s="37">
        <f t="shared" si="2"/>
        <v>29</v>
      </c>
      <c r="X60" s="37">
        <v>10</v>
      </c>
      <c r="Y60" s="41">
        <v>2.1</v>
      </c>
      <c r="Z60" s="37">
        <v>29.5</v>
      </c>
      <c r="AA60" s="37">
        <v>29.6</v>
      </c>
      <c r="AB60" s="37">
        <v>34.9</v>
      </c>
      <c r="AC60" s="41">
        <v>31.750000000000004</v>
      </c>
      <c r="AD60" s="31">
        <v>29</v>
      </c>
      <c r="AE60" s="31">
        <v>28</v>
      </c>
      <c r="AF60" s="31">
        <v>35</v>
      </c>
      <c r="AG60" s="31">
        <v>31.5</v>
      </c>
      <c r="AH60" s="37">
        <v>9.1</v>
      </c>
      <c r="AI60" s="37">
        <v>8.4</v>
      </c>
      <c r="AJ60" s="37">
        <v>9.6</v>
      </c>
      <c r="AK60" s="41">
        <v>9.0909090909090917</v>
      </c>
      <c r="AL60" s="42">
        <v>228</v>
      </c>
      <c r="AM60" s="42">
        <v>700</v>
      </c>
      <c r="AN60" s="42">
        <v>54</v>
      </c>
      <c r="AO60" s="42">
        <v>22.5</v>
      </c>
      <c r="AP60" s="40">
        <v>40</v>
      </c>
      <c r="AQ60" s="40">
        <v>65</v>
      </c>
      <c r="AR60" s="40">
        <v>0</v>
      </c>
      <c r="AS60" s="40">
        <v>105</v>
      </c>
      <c r="AT60" s="40">
        <v>0</v>
      </c>
      <c r="AU60" s="40">
        <v>0</v>
      </c>
      <c r="AV60" s="40">
        <v>90</v>
      </c>
      <c r="AW60" s="40">
        <v>175</v>
      </c>
      <c r="AX60" s="40">
        <v>170</v>
      </c>
      <c r="AY60" s="40">
        <v>230</v>
      </c>
      <c r="AZ60" s="40">
        <v>3000</v>
      </c>
      <c r="BA60" s="40">
        <v>3040</v>
      </c>
      <c r="BB60" s="40">
        <v>43.636363636363633</v>
      </c>
      <c r="BC60" s="40">
        <v>58.636363636363633</v>
      </c>
      <c r="BD60" s="40">
        <v>1252.7272727272727</v>
      </c>
      <c r="BE60" s="40">
        <v>1357.7272727272727</v>
      </c>
      <c r="BF60" s="40">
        <v>10</v>
      </c>
      <c r="BG60" s="40">
        <v>40</v>
      </c>
      <c r="BH60" s="40">
        <v>995</v>
      </c>
      <c r="BI60" s="40">
        <v>1130</v>
      </c>
      <c r="BJ60" s="40">
        <v>355674</v>
      </c>
      <c r="BK60" s="43">
        <f t="shared" ref="BK60:BK68" si="14">(BJ60/O60)*100</f>
        <v>38.664630202360051</v>
      </c>
      <c r="BL60" s="43">
        <f t="shared" ref="BL60:BL68" si="15">((BJ60)/(O60+Q60+S60+U60))*100</f>
        <v>38.664630202360051</v>
      </c>
      <c r="BM60" s="37" t="s">
        <v>72</v>
      </c>
      <c r="BN60" s="31">
        <v>28</v>
      </c>
      <c r="BO60" s="31">
        <v>45</v>
      </c>
      <c r="BP60" s="43">
        <v>34.21</v>
      </c>
      <c r="BQ60" s="43">
        <f t="shared" si="3"/>
        <v>1.1796551724137931</v>
      </c>
      <c r="BR60" s="38">
        <v>0.17699999999999999</v>
      </c>
      <c r="BS60" s="38">
        <v>0.67800000000000005</v>
      </c>
      <c r="BT60" s="38">
        <v>0.2964099999999999</v>
      </c>
      <c r="BU60" s="40">
        <f t="shared" si="4"/>
        <v>439444.79723976285</v>
      </c>
      <c r="BV60" s="43">
        <v>102.91</v>
      </c>
      <c r="BW60" s="43">
        <f t="shared" si="5"/>
        <v>4.3844163459975842</v>
      </c>
      <c r="BX60" s="43">
        <f t="shared" si="13"/>
        <v>0.74034411549311763</v>
      </c>
    </row>
    <row r="61" spans="1:76" s="36" customFormat="1" x14ac:dyDescent="0.2">
      <c r="A61" s="37" t="s">
        <v>69</v>
      </c>
      <c r="B61" s="37">
        <v>9</v>
      </c>
      <c r="C61" s="37">
        <v>2</v>
      </c>
      <c r="D61" s="38">
        <f t="shared" si="0"/>
        <v>0.80937128447999995</v>
      </c>
      <c r="E61" s="39">
        <v>39271</v>
      </c>
      <c r="F61" s="37">
        <v>1</v>
      </c>
      <c r="G61" s="37" t="s">
        <v>70</v>
      </c>
      <c r="H61" s="37" t="s">
        <v>71</v>
      </c>
      <c r="I61" s="37">
        <v>475</v>
      </c>
      <c r="J61" s="37">
        <v>430</v>
      </c>
      <c r="K61" s="37"/>
      <c r="L61" s="37"/>
      <c r="M61" s="31">
        <f t="shared" si="1"/>
        <v>452.5</v>
      </c>
      <c r="N61" s="39">
        <v>39292</v>
      </c>
      <c r="O61" s="40">
        <v>753410</v>
      </c>
      <c r="P61" s="37"/>
      <c r="Q61" s="40"/>
      <c r="R61" s="37"/>
      <c r="S61" s="40"/>
      <c r="T61" s="37"/>
      <c r="U61" s="37"/>
      <c r="V61" s="39">
        <v>39345</v>
      </c>
      <c r="W61" s="31">
        <f t="shared" si="2"/>
        <v>53</v>
      </c>
      <c r="X61" s="31">
        <v>0</v>
      </c>
      <c r="Y61" s="37">
        <v>1.8</v>
      </c>
      <c r="Z61" s="41">
        <v>31.5</v>
      </c>
      <c r="AA61" s="41">
        <v>28.2</v>
      </c>
      <c r="AB61" s="41">
        <v>33.5</v>
      </c>
      <c r="AC61" s="41">
        <v>31.056862745098041</v>
      </c>
      <c r="AD61" s="31">
        <v>29</v>
      </c>
      <c r="AE61" s="31">
        <v>27</v>
      </c>
      <c r="AF61" s="31">
        <v>32</v>
      </c>
      <c r="AG61" s="31">
        <v>29.75</v>
      </c>
      <c r="AH61" s="41">
        <v>9.3000000000000007</v>
      </c>
      <c r="AI61" s="41">
        <v>8.6999999999999993</v>
      </c>
      <c r="AJ61" s="41">
        <v>9.6999999999999993</v>
      </c>
      <c r="AK61" s="41">
        <v>9.259615384615385</v>
      </c>
      <c r="AL61" s="42">
        <v>366</v>
      </c>
      <c r="AM61" s="42">
        <v>505</v>
      </c>
      <c r="AN61" s="42">
        <v>34</v>
      </c>
      <c r="AO61" s="42">
        <v>15.5</v>
      </c>
      <c r="AP61" s="40">
        <v>35</v>
      </c>
      <c r="AQ61" s="40">
        <v>80</v>
      </c>
      <c r="AR61" s="40">
        <v>40</v>
      </c>
      <c r="AS61" s="40">
        <v>155</v>
      </c>
      <c r="AT61" s="40">
        <v>0</v>
      </c>
      <c r="AU61" s="40">
        <v>0</v>
      </c>
      <c r="AV61" s="40">
        <v>0</v>
      </c>
      <c r="AW61" s="40">
        <v>0</v>
      </c>
      <c r="AX61" s="40">
        <v>280</v>
      </c>
      <c r="AY61" s="40">
        <v>255</v>
      </c>
      <c r="AZ61" s="40">
        <v>0</v>
      </c>
      <c r="BA61" s="40">
        <v>300</v>
      </c>
      <c r="BB61" s="40">
        <v>52.857142857142854</v>
      </c>
      <c r="BC61" s="40">
        <v>83.928571428571431</v>
      </c>
      <c r="BD61" s="40">
        <v>0</v>
      </c>
      <c r="BE61" s="40">
        <v>136.78571428571428</v>
      </c>
      <c r="BF61" s="40">
        <v>17.5</v>
      </c>
      <c r="BG61" s="40">
        <v>60</v>
      </c>
      <c r="BH61" s="40">
        <v>0</v>
      </c>
      <c r="BI61" s="40">
        <v>130</v>
      </c>
      <c r="BJ61" s="40">
        <v>115115</v>
      </c>
      <c r="BK61" s="43">
        <f t="shared" si="14"/>
        <v>15.279197249837406</v>
      </c>
      <c r="BL61" s="43">
        <f t="shared" si="15"/>
        <v>15.279197249837406</v>
      </c>
      <c r="BM61" s="37" t="s">
        <v>72</v>
      </c>
      <c r="BN61" s="31">
        <v>24</v>
      </c>
      <c r="BO61" s="31">
        <v>132</v>
      </c>
      <c r="BP61" s="43">
        <v>46.54</v>
      </c>
      <c r="BQ61" s="43">
        <f t="shared" si="3"/>
        <v>0.87811320754716982</v>
      </c>
      <c r="BR61" s="38">
        <v>0.114</v>
      </c>
      <c r="BS61" s="38">
        <v>22.141999999999999</v>
      </c>
      <c r="BT61" s="38">
        <v>1.4139999999999999</v>
      </c>
      <c r="BU61" s="40">
        <f t="shared" si="4"/>
        <v>142227.67993796369</v>
      </c>
      <c r="BV61" s="43">
        <v>65</v>
      </c>
      <c r="BW61" s="43">
        <f t="shared" si="5"/>
        <v>1.5152688486194101</v>
      </c>
      <c r="BX61" s="43">
        <f t="shared" si="13"/>
        <v>1.4027176854634595</v>
      </c>
    </row>
    <row r="62" spans="1:76" s="36" customFormat="1" x14ac:dyDescent="0.2">
      <c r="A62" s="27" t="s">
        <v>69</v>
      </c>
      <c r="B62" s="27">
        <v>14</v>
      </c>
      <c r="C62" s="27">
        <v>0.5</v>
      </c>
      <c r="D62" s="28">
        <f t="shared" si="0"/>
        <v>0.20234282111999999</v>
      </c>
      <c r="E62" s="29">
        <v>38091</v>
      </c>
      <c r="F62" s="27">
        <v>1</v>
      </c>
      <c r="G62" s="27" t="s">
        <v>70</v>
      </c>
      <c r="H62" s="27" t="s">
        <v>71</v>
      </c>
      <c r="I62" s="27">
        <v>0</v>
      </c>
      <c r="J62" s="27">
        <v>21</v>
      </c>
      <c r="K62" s="27"/>
      <c r="L62" s="27"/>
      <c r="M62" s="31">
        <f t="shared" si="1"/>
        <v>10.5</v>
      </c>
      <c r="N62" s="29">
        <v>38109</v>
      </c>
      <c r="O62" s="32">
        <v>272052</v>
      </c>
      <c r="P62" s="27"/>
      <c r="Q62" s="32"/>
      <c r="R62" s="27"/>
      <c r="S62" s="27"/>
      <c r="T62" s="27"/>
      <c r="U62" s="27"/>
      <c r="V62" s="29">
        <v>38141</v>
      </c>
      <c r="W62" s="27">
        <f t="shared" si="2"/>
        <v>32</v>
      </c>
      <c r="X62" s="27">
        <v>16</v>
      </c>
      <c r="Y62" s="33">
        <v>3.7</v>
      </c>
      <c r="Z62" s="27">
        <v>27</v>
      </c>
      <c r="AA62" s="27">
        <v>21.4</v>
      </c>
      <c r="AB62" s="27">
        <v>32</v>
      </c>
      <c r="AC62" s="33">
        <v>27.792307692307688</v>
      </c>
      <c r="AD62" s="27">
        <v>30</v>
      </c>
      <c r="AE62" s="27">
        <v>20</v>
      </c>
      <c r="AF62" s="27">
        <v>30</v>
      </c>
      <c r="AG62" s="30">
        <v>24.583333333333332</v>
      </c>
      <c r="AH62" s="27">
        <v>8.9</v>
      </c>
      <c r="AI62" s="27">
        <v>8.8000000000000007</v>
      </c>
      <c r="AJ62" s="27">
        <v>9.6</v>
      </c>
      <c r="AK62" s="33">
        <v>9.1999999999999993</v>
      </c>
      <c r="AL62" s="34">
        <v>234</v>
      </c>
      <c r="AM62" s="34">
        <v>212.5</v>
      </c>
      <c r="AN62" s="34">
        <v>21</v>
      </c>
      <c r="AO62" s="34">
        <v>8.75</v>
      </c>
      <c r="AP62" s="32">
        <v>40</v>
      </c>
      <c r="AQ62" s="32">
        <v>125</v>
      </c>
      <c r="AR62" s="32">
        <v>10</v>
      </c>
      <c r="AS62" s="32">
        <v>175</v>
      </c>
      <c r="AT62" s="32">
        <v>0</v>
      </c>
      <c r="AU62" s="32">
        <v>0</v>
      </c>
      <c r="AV62" s="32">
        <v>0</v>
      </c>
      <c r="AW62" s="32">
        <v>75</v>
      </c>
      <c r="AX62" s="32">
        <v>20</v>
      </c>
      <c r="AY62" s="32">
        <v>180</v>
      </c>
      <c r="AZ62" s="32">
        <v>4650</v>
      </c>
      <c r="BA62" s="32">
        <v>4665</v>
      </c>
      <c r="BB62" s="32">
        <v>7.1875</v>
      </c>
      <c r="BC62" s="32">
        <v>46.875</v>
      </c>
      <c r="BD62" s="32">
        <v>2347.1875</v>
      </c>
      <c r="BE62" s="32">
        <v>2401.1875</v>
      </c>
      <c r="BF62" s="32">
        <v>5</v>
      </c>
      <c r="BG62" s="32">
        <v>35</v>
      </c>
      <c r="BH62" s="32">
        <v>2337.5</v>
      </c>
      <c r="BI62" s="32">
        <v>2467.5</v>
      </c>
      <c r="BJ62" s="32">
        <v>78132</v>
      </c>
      <c r="BK62" s="35">
        <f t="shared" si="14"/>
        <v>28.719509505535708</v>
      </c>
      <c r="BL62" s="35">
        <f t="shared" si="15"/>
        <v>28.719509505535708</v>
      </c>
      <c r="BM62" s="27" t="s">
        <v>72</v>
      </c>
      <c r="BN62" s="30">
        <v>24</v>
      </c>
      <c r="BO62" s="30">
        <v>54</v>
      </c>
      <c r="BP62" s="35">
        <v>38.28</v>
      </c>
      <c r="BQ62" s="43">
        <f t="shared" si="3"/>
        <v>1.19625</v>
      </c>
      <c r="BR62" s="28">
        <v>0.16600000000000001</v>
      </c>
      <c r="BS62" s="28">
        <v>1.2</v>
      </c>
      <c r="BT62" s="28">
        <v>0.50221999999999956</v>
      </c>
      <c r="BU62" s="32">
        <f t="shared" si="4"/>
        <v>386136.75329585129</v>
      </c>
      <c r="BV62" s="35">
        <v>34.82</v>
      </c>
      <c r="BW62" s="35">
        <f t="shared" si="5"/>
        <v>5.3776308641791859</v>
      </c>
      <c r="BX62" s="35">
        <f t="shared" si="13"/>
        <v>0.89531985643191359</v>
      </c>
    </row>
    <row r="63" spans="1:76" s="36" customFormat="1" x14ac:dyDescent="0.2">
      <c r="A63" s="27" t="s">
        <v>69</v>
      </c>
      <c r="B63" s="27">
        <v>16</v>
      </c>
      <c r="C63" s="27">
        <v>0.5</v>
      </c>
      <c r="D63" s="28">
        <f t="shared" si="0"/>
        <v>0.20234282111999999</v>
      </c>
      <c r="E63" s="29">
        <v>38157</v>
      </c>
      <c r="F63" s="27">
        <v>1</v>
      </c>
      <c r="G63" s="27" t="s">
        <v>70</v>
      </c>
      <c r="H63" s="27" t="s">
        <v>71</v>
      </c>
      <c r="I63" s="27">
        <v>4</v>
      </c>
      <c r="J63" s="27">
        <v>0</v>
      </c>
      <c r="K63" s="27"/>
      <c r="L63" s="27"/>
      <c r="M63" s="31">
        <f t="shared" si="1"/>
        <v>2</v>
      </c>
      <c r="N63" s="29">
        <v>38162</v>
      </c>
      <c r="O63" s="32">
        <v>264266</v>
      </c>
      <c r="P63" s="27"/>
      <c r="Q63" s="32"/>
      <c r="R63" s="27"/>
      <c r="S63" s="27"/>
      <c r="T63" s="27"/>
      <c r="U63" s="27"/>
      <c r="V63" s="29">
        <v>38191</v>
      </c>
      <c r="W63" s="27">
        <f t="shared" si="2"/>
        <v>29</v>
      </c>
      <c r="X63" s="27">
        <v>14</v>
      </c>
      <c r="Y63" s="33">
        <v>2.7</v>
      </c>
      <c r="Z63" s="27">
        <v>32.200000000000003</v>
      </c>
      <c r="AA63" s="27">
        <v>30.2</v>
      </c>
      <c r="AB63" s="27">
        <v>33.799999999999997</v>
      </c>
      <c r="AC63" s="33">
        <v>32.480769230769234</v>
      </c>
      <c r="AD63" s="27">
        <v>30</v>
      </c>
      <c r="AE63" s="27">
        <v>28</v>
      </c>
      <c r="AF63" s="27">
        <v>35</v>
      </c>
      <c r="AG63" s="30">
        <v>30.5</v>
      </c>
      <c r="AH63" s="27">
        <v>9.6</v>
      </c>
      <c r="AI63" s="27">
        <v>9.1999999999999993</v>
      </c>
      <c r="AJ63" s="27">
        <v>9.9</v>
      </c>
      <c r="AK63" s="33">
        <v>9.4272727272727295</v>
      </c>
      <c r="AL63" s="34">
        <v>116</v>
      </c>
      <c r="AM63" s="34">
        <v>187.5</v>
      </c>
      <c r="AN63" s="34">
        <v>13.5</v>
      </c>
      <c r="AO63" s="34">
        <v>5.75</v>
      </c>
      <c r="AP63" s="32">
        <v>0</v>
      </c>
      <c r="AQ63" s="32">
        <v>45</v>
      </c>
      <c r="AR63" s="32">
        <v>40</v>
      </c>
      <c r="AS63" s="32">
        <v>85</v>
      </c>
      <c r="AT63" s="32">
        <v>0</v>
      </c>
      <c r="AU63" s="32">
        <v>0</v>
      </c>
      <c r="AV63" s="32">
        <v>25</v>
      </c>
      <c r="AW63" s="32">
        <v>55</v>
      </c>
      <c r="AX63" s="32">
        <v>100</v>
      </c>
      <c r="AY63" s="32">
        <v>190</v>
      </c>
      <c r="AZ63" s="32">
        <v>2500</v>
      </c>
      <c r="BA63" s="32">
        <v>2535</v>
      </c>
      <c r="BB63" s="32">
        <v>26.363636363636363</v>
      </c>
      <c r="BC63" s="32">
        <v>40.454545454545453</v>
      </c>
      <c r="BD63" s="32">
        <v>576.81818181818187</v>
      </c>
      <c r="BE63" s="32">
        <v>643.63636363636363</v>
      </c>
      <c r="BF63" s="32">
        <v>25</v>
      </c>
      <c r="BG63" s="32">
        <v>10</v>
      </c>
      <c r="BH63" s="32">
        <v>90</v>
      </c>
      <c r="BI63" s="32">
        <v>250</v>
      </c>
      <c r="BJ63" s="32">
        <v>4175</v>
      </c>
      <c r="BK63" s="35">
        <f t="shared" si="14"/>
        <v>1.5798475778193182</v>
      </c>
      <c r="BL63" s="35">
        <f t="shared" si="15"/>
        <v>1.5798475778193182</v>
      </c>
      <c r="BM63" s="27" t="s">
        <v>72</v>
      </c>
      <c r="BN63" s="30">
        <v>36</v>
      </c>
      <c r="BO63" s="30">
        <v>53</v>
      </c>
      <c r="BP63" s="35">
        <v>45.12</v>
      </c>
      <c r="BQ63" s="43">
        <f t="shared" si="3"/>
        <v>1.5558620689655172</v>
      </c>
      <c r="BR63" s="28">
        <v>0.42299999999999999</v>
      </c>
      <c r="BS63" s="28">
        <v>1.296</v>
      </c>
      <c r="BT63" s="28">
        <v>0.76188000000000011</v>
      </c>
      <c r="BU63" s="32">
        <f t="shared" si="4"/>
        <v>20633.299352508307</v>
      </c>
      <c r="BV63" s="35">
        <v>2.91</v>
      </c>
      <c r="BW63" s="35">
        <f t="shared" si="5"/>
        <v>0.49591493797893188</v>
      </c>
      <c r="BX63" s="35">
        <f t="shared" si="13"/>
        <v>0.82942916102137532</v>
      </c>
    </row>
    <row r="64" spans="1:76" s="36" customFormat="1" x14ac:dyDescent="0.2">
      <c r="A64" s="27" t="s">
        <v>69</v>
      </c>
      <c r="B64" s="27">
        <v>11</v>
      </c>
      <c r="C64" s="27">
        <v>0.5</v>
      </c>
      <c r="D64" s="28">
        <f t="shared" si="0"/>
        <v>0.20234282111999999</v>
      </c>
      <c r="E64" s="29">
        <v>38167</v>
      </c>
      <c r="F64" s="27">
        <v>1</v>
      </c>
      <c r="G64" s="27" t="s">
        <v>70</v>
      </c>
      <c r="H64" s="27" t="s">
        <v>71</v>
      </c>
      <c r="I64" s="27">
        <v>27</v>
      </c>
      <c r="J64" s="27">
        <v>10</v>
      </c>
      <c r="K64" s="27"/>
      <c r="L64" s="27"/>
      <c r="M64" s="31">
        <f t="shared" si="1"/>
        <v>18.5</v>
      </c>
      <c r="N64" s="29">
        <v>38175</v>
      </c>
      <c r="O64" s="32">
        <v>225794</v>
      </c>
      <c r="P64" s="27"/>
      <c r="Q64" s="32"/>
      <c r="R64" s="27"/>
      <c r="S64" s="27"/>
      <c r="T64" s="27"/>
      <c r="U64" s="27"/>
      <c r="V64" s="29">
        <v>38217</v>
      </c>
      <c r="W64" s="27">
        <f t="shared" si="2"/>
        <v>42</v>
      </c>
      <c r="X64" s="27">
        <v>8</v>
      </c>
      <c r="Y64" s="33">
        <v>2.9</v>
      </c>
      <c r="Z64" s="27">
        <v>32.799999999999997</v>
      </c>
      <c r="AA64" s="27">
        <v>29.8</v>
      </c>
      <c r="AB64" s="27">
        <v>34.299999999999997</v>
      </c>
      <c r="AC64" s="33">
        <v>32.61</v>
      </c>
      <c r="AD64" s="27">
        <v>30</v>
      </c>
      <c r="AE64" s="27">
        <v>30</v>
      </c>
      <c r="AF64" s="27">
        <v>40</v>
      </c>
      <c r="AG64" s="30">
        <v>35</v>
      </c>
      <c r="AH64" s="27">
        <v>9.1999999999999993</v>
      </c>
      <c r="AI64" s="27">
        <v>9</v>
      </c>
      <c r="AJ64" s="27">
        <v>9.4</v>
      </c>
      <c r="AK64" s="33">
        <v>9.1999999999999993</v>
      </c>
      <c r="AL64" s="34">
        <v>262</v>
      </c>
      <c r="AM64" s="34">
        <v>162.5</v>
      </c>
      <c r="AN64" s="34">
        <v>19.5</v>
      </c>
      <c r="AO64" s="34">
        <v>8.25</v>
      </c>
      <c r="AP64" s="32">
        <v>225</v>
      </c>
      <c r="AQ64" s="32">
        <v>445</v>
      </c>
      <c r="AR64" s="32">
        <v>2100</v>
      </c>
      <c r="AS64" s="32">
        <v>2770</v>
      </c>
      <c r="AT64" s="32">
        <v>0</v>
      </c>
      <c r="AU64" s="32">
        <v>5</v>
      </c>
      <c r="AV64" s="32">
        <v>20</v>
      </c>
      <c r="AW64" s="32">
        <v>50</v>
      </c>
      <c r="AX64" s="32">
        <v>205</v>
      </c>
      <c r="AY64" s="32">
        <v>410</v>
      </c>
      <c r="AZ64" s="32">
        <v>1660</v>
      </c>
      <c r="BA64" s="32">
        <v>2000</v>
      </c>
      <c r="BB64" s="32">
        <v>36</v>
      </c>
      <c r="BC64" s="32">
        <v>88.666666666666671</v>
      </c>
      <c r="BD64" s="32">
        <v>211.66666666666666</v>
      </c>
      <c r="BE64" s="32">
        <v>2770</v>
      </c>
      <c r="BF64" s="32">
        <v>10</v>
      </c>
      <c r="BG64" s="32">
        <v>45</v>
      </c>
      <c r="BH64" s="32">
        <v>65</v>
      </c>
      <c r="BI64" s="32">
        <v>145</v>
      </c>
      <c r="BJ64" s="32">
        <v>61512</v>
      </c>
      <c r="BK64" s="35">
        <f t="shared" si="14"/>
        <v>27.242530802412819</v>
      </c>
      <c r="BL64" s="35">
        <f t="shared" si="15"/>
        <v>27.242530802412819</v>
      </c>
      <c r="BM64" s="27" t="s">
        <v>72</v>
      </c>
      <c r="BN64" s="30">
        <v>23</v>
      </c>
      <c r="BO64" s="30">
        <v>63</v>
      </c>
      <c r="BP64" s="35">
        <v>38.24</v>
      </c>
      <c r="BQ64" s="43">
        <f t="shared" si="3"/>
        <v>0.91047619047619055</v>
      </c>
      <c r="BR64" s="28">
        <v>0.113</v>
      </c>
      <c r="BS64" s="28">
        <v>2.0680000000000001</v>
      </c>
      <c r="BT64" s="28">
        <v>0.6006189999999999</v>
      </c>
      <c r="BU64" s="32">
        <f t="shared" si="4"/>
        <v>303998.92449616553</v>
      </c>
      <c r="BV64" s="35">
        <v>30</v>
      </c>
      <c r="BW64" s="35">
        <f t="shared" si="5"/>
        <v>3.5300768781023621</v>
      </c>
      <c r="BX64" s="35">
        <f t="shared" si="13"/>
        <v>1.0741017291918811</v>
      </c>
    </row>
    <row r="65" spans="1:76" s="36" customFormat="1" x14ac:dyDescent="0.2">
      <c r="A65" s="27" t="s">
        <v>69</v>
      </c>
      <c r="B65" s="27">
        <v>14</v>
      </c>
      <c r="C65" s="27">
        <v>0.5</v>
      </c>
      <c r="D65" s="28">
        <f t="shared" si="0"/>
        <v>0.20234282111999999</v>
      </c>
      <c r="E65" s="29">
        <v>38172</v>
      </c>
      <c r="F65" s="27">
        <v>1</v>
      </c>
      <c r="G65" s="27" t="s">
        <v>70</v>
      </c>
      <c r="H65" s="27" t="s">
        <v>71</v>
      </c>
      <c r="I65" s="27">
        <v>140</v>
      </c>
      <c r="J65" s="27">
        <v>25</v>
      </c>
      <c r="K65" s="27"/>
      <c r="L65" s="27"/>
      <c r="M65" s="31">
        <f t="shared" si="1"/>
        <v>82.5</v>
      </c>
      <c r="N65" s="29">
        <v>38178</v>
      </c>
      <c r="O65" s="32">
        <v>284876</v>
      </c>
      <c r="P65" s="27"/>
      <c r="Q65" s="32"/>
      <c r="R65" s="27"/>
      <c r="S65" s="27"/>
      <c r="T65" s="27"/>
      <c r="U65" s="27"/>
      <c r="V65" s="29">
        <v>38217</v>
      </c>
      <c r="W65" s="27">
        <f t="shared" si="2"/>
        <v>39</v>
      </c>
      <c r="X65" s="27">
        <v>11</v>
      </c>
      <c r="Y65" s="33">
        <v>2.7</v>
      </c>
      <c r="Z65" s="27">
        <v>31.6</v>
      </c>
      <c r="AA65" s="27">
        <v>27.5</v>
      </c>
      <c r="AB65" s="27">
        <v>34.4</v>
      </c>
      <c r="AC65" s="33">
        <v>32.667567567567573</v>
      </c>
      <c r="AD65" s="27">
        <v>30</v>
      </c>
      <c r="AE65" s="27">
        <v>31</v>
      </c>
      <c r="AF65" s="27">
        <v>40</v>
      </c>
      <c r="AG65" s="30">
        <v>35.18181818181818</v>
      </c>
      <c r="AH65" s="27">
        <v>9.1999999999999993</v>
      </c>
      <c r="AI65" s="27">
        <v>8.3000000000000007</v>
      </c>
      <c r="AJ65" s="27">
        <v>9.3000000000000007</v>
      </c>
      <c r="AK65" s="33">
        <v>8.9818181818181824</v>
      </c>
      <c r="AL65" s="34">
        <v>230</v>
      </c>
      <c r="AM65" s="34">
        <v>162.5</v>
      </c>
      <c r="AN65" s="34">
        <v>19.5</v>
      </c>
      <c r="AO65" s="34">
        <v>8.5</v>
      </c>
      <c r="AP65" s="32">
        <v>40</v>
      </c>
      <c r="AQ65" s="32">
        <v>740</v>
      </c>
      <c r="AR65" s="32">
        <v>125</v>
      </c>
      <c r="AS65" s="32">
        <v>905</v>
      </c>
      <c r="AT65" s="32">
        <v>0</v>
      </c>
      <c r="AU65" s="32">
        <v>0</v>
      </c>
      <c r="AV65" s="32">
        <v>0</v>
      </c>
      <c r="AW65" s="32">
        <v>90</v>
      </c>
      <c r="AX65" s="32">
        <v>335</v>
      </c>
      <c r="AY65" s="32">
        <v>560</v>
      </c>
      <c r="AZ65" s="32">
        <v>1230</v>
      </c>
      <c r="BA65" s="32">
        <v>1660</v>
      </c>
      <c r="BB65" s="32">
        <v>64.375</v>
      </c>
      <c r="BC65" s="32">
        <v>155.3125</v>
      </c>
      <c r="BD65" s="32">
        <v>349.6875</v>
      </c>
      <c r="BE65" s="32">
        <v>569.375</v>
      </c>
      <c r="BF65" s="32">
        <v>15</v>
      </c>
      <c r="BG65" s="32">
        <v>122.5</v>
      </c>
      <c r="BH65" s="32">
        <v>165</v>
      </c>
      <c r="BI65" s="32">
        <v>480</v>
      </c>
      <c r="BJ65" s="32">
        <v>132842</v>
      </c>
      <c r="BK65" s="35">
        <f t="shared" si="14"/>
        <v>46.631516870498039</v>
      </c>
      <c r="BL65" s="35">
        <f t="shared" si="15"/>
        <v>46.631516870498039</v>
      </c>
      <c r="BM65" s="27" t="s">
        <v>72</v>
      </c>
      <c r="BN65" s="30">
        <v>19</v>
      </c>
      <c r="BO65" s="30">
        <v>45</v>
      </c>
      <c r="BP65" s="35">
        <v>30.67</v>
      </c>
      <c r="BQ65" s="43">
        <f t="shared" si="3"/>
        <v>0.78641025641025641</v>
      </c>
      <c r="BR65" s="28">
        <v>7.0000000000000007E-2</v>
      </c>
      <c r="BS65" s="28">
        <v>0.79700000000000004</v>
      </c>
      <c r="BT65" s="28">
        <v>0.32902000000000009</v>
      </c>
      <c r="BU65" s="32">
        <f t="shared" si="4"/>
        <v>656519.4616972236</v>
      </c>
      <c r="BV65" s="35">
        <v>28.86</v>
      </c>
      <c r="BW65" s="35">
        <f t="shared" si="5"/>
        <v>3.6571596457140472</v>
      </c>
      <c r="BX65" s="35">
        <f t="shared" si="13"/>
        <v>1.1404623961207498</v>
      </c>
    </row>
    <row r="66" spans="1:76" s="36" customFormat="1" x14ac:dyDescent="0.2">
      <c r="A66" s="27" t="s">
        <v>69</v>
      </c>
      <c r="B66" s="27">
        <v>16</v>
      </c>
      <c r="C66" s="27">
        <v>0.5</v>
      </c>
      <c r="D66" s="28">
        <f t="shared" ref="D66:D129" si="16">C66*0.40468564224</f>
        <v>0.20234282111999999</v>
      </c>
      <c r="E66" s="29">
        <v>38204</v>
      </c>
      <c r="F66" s="27">
        <v>1</v>
      </c>
      <c r="G66" s="27" t="s">
        <v>70</v>
      </c>
      <c r="H66" s="27" t="s">
        <v>71</v>
      </c>
      <c r="I66" s="27">
        <v>62</v>
      </c>
      <c r="J66" s="27">
        <v>52</v>
      </c>
      <c r="K66" s="27"/>
      <c r="L66" s="27"/>
      <c r="M66" s="31">
        <f t="shared" ref="M66:M129" si="17">AVERAGE(I66:L66)</f>
        <v>57</v>
      </c>
      <c r="N66" s="29">
        <v>38211</v>
      </c>
      <c r="O66" s="32">
        <v>239534</v>
      </c>
      <c r="P66" s="29">
        <v>38232</v>
      </c>
      <c r="Q66" s="32">
        <v>142438</v>
      </c>
      <c r="R66" s="27"/>
      <c r="S66" s="27"/>
      <c r="T66" s="27"/>
      <c r="U66" s="27"/>
      <c r="V66" s="29">
        <v>38253</v>
      </c>
      <c r="W66" s="27">
        <f t="shared" ref="W66:W129" si="18">V66-N66</f>
        <v>42</v>
      </c>
      <c r="X66" s="27">
        <v>12</v>
      </c>
      <c r="Y66" s="33">
        <v>2.4</v>
      </c>
      <c r="Z66" s="27">
        <v>29.3</v>
      </c>
      <c r="AA66" s="27">
        <v>29.3</v>
      </c>
      <c r="AB66" s="27">
        <v>34.4</v>
      </c>
      <c r="AC66" s="33">
        <v>31.910526315789472</v>
      </c>
      <c r="AD66" s="27">
        <v>30</v>
      </c>
      <c r="AE66" s="27">
        <v>22</v>
      </c>
      <c r="AF66" s="27">
        <v>30</v>
      </c>
      <c r="AG66" s="30">
        <v>28.4</v>
      </c>
      <c r="AH66" s="27">
        <v>8.9</v>
      </c>
      <c r="AI66" s="27">
        <v>8.8000000000000007</v>
      </c>
      <c r="AJ66" s="27">
        <v>9.1</v>
      </c>
      <c r="AK66" s="33">
        <v>9</v>
      </c>
      <c r="AL66" s="34">
        <v>340</v>
      </c>
      <c r="AM66" s="34">
        <v>187.5</v>
      </c>
      <c r="AN66" s="34">
        <v>12</v>
      </c>
      <c r="AO66" s="34">
        <v>5.4950000000000001</v>
      </c>
      <c r="AP66" s="32">
        <v>145</v>
      </c>
      <c r="AQ66" s="32">
        <v>170</v>
      </c>
      <c r="AR66" s="32">
        <v>220</v>
      </c>
      <c r="AS66" s="32">
        <v>535</v>
      </c>
      <c r="AT66" s="32">
        <v>5</v>
      </c>
      <c r="AU66" s="32">
        <v>30</v>
      </c>
      <c r="AV66" s="32">
        <v>35</v>
      </c>
      <c r="AW66" s="32">
        <v>70</v>
      </c>
      <c r="AX66" s="32">
        <v>105</v>
      </c>
      <c r="AY66" s="32">
        <v>320</v>
      </c>
      <c r="AZ66" s="32">
        <v>2295</v>
      </c>
      <c r="BA66" s="32">
        <v>2525</v>
      </c>
      <c r="BB66" s="32">
        <v>32.857142857142854</v>
      </c>
      <c r="BC66" s="32">
        <v>137.85714285714286</v>
      </c>
      <c r="BD66" s="32">
        <v>1068.5714285714287</v>
      </c>
      <c r="BE66" s="32">
        <v>1325</v>
      </c>
      <c r="BF66" s="32">
        <v>10</v>
      </c>
      <c r="BG66" s="32">
        <v>100</v>
      </c>
      <c r="BH66" s="32">
        <v>1000</v>
      </c>
      <c r="BI66" s="32">
        <v>1665</v>
      </c>
      <c r="BJ66" s="32">
        <v>172592</v>
      </c>
      <c r="BK66" s="35">
        <f t="shared" si="14"/>
        <v>72.053236701261611</v>
      </c>
      <c r="BL66" s="35">
        <f t="shared" si="15"/>
        <v>45.18446378268564</v>
      </c>
      <c r="BM66" s="27" t="s">
        <v>72</v>
      </c>
      <c r="BN66" s="30">
        <v>29</v>
      </c>
      <c r="BO66" s="30">
        <v>42</v>
      </c>
      <c r="BP66" s="35">
        <v>34.36</v>
      </c>
      <c r="BQ66" s="43">
        <f t="shared" ref="BQ66:BQ129" si="19">BP66/W66</f>
        <v>0.8180952380952381</v>
      </c>
      <c r="BR66" s="28">
        <v>0.20699999999999999</v>
      </c>
      <c r="BS66" s="28">
        <v>0.57999999999999996</v>
      </c>
      <c r="BT66" s="28">
        <v>0.34509999999999985</v>
      </c>
      <c r="BU66" s="32">
        <f t="shared" ref="BU66:BU129" si="20">BJ66/(C66*0.40468564224)</f>
        <v>852968.23996362009</v>
      </c>
      <c r="BV66" s="35">
        <v>50.91</v>
      </c>
      <c r="BW66" s="35">
        <f t="shared" ref="BW66:BW129" si="21">(BV66/D66)/W66</f>
        <v>5.990540462139708</v>
      </c>
      <c r="BX66" s="35">
        <f t="shared" si="13"/>
        <v>0.8507177489723311</v>
      </c>
    </row>
    <row r="67" spans="1:76" s="36" customFormat="1" x14ac:dyDescent="0.2">
      <c r="A67" s="27" t="s">
        <v>69</v>
      </c>
      <c r="B67" s="27">
        <v>14</v>
      </c>
      <c r="C67" s="27">
        <v>0.5</v>
      </c>
      <c r="D67" s="28">
        <f t="shared" si="16"/>
        <v>0.20234282111999999</v>
      </c>
      <c r="E67" s="29">
        <v>38233</v>
      </c>
      <c r="F67" s="27">
        <v>1</v>
      </c>
      <c r="G67" s="27" t="s">
        <v>70</v>
      </c>
      <c r="H67" s="27" t="s">
        <v>71</v>
      </c>
      <c r="I67" s="27">
        <v>234</v>
      </c>
      <c r="J67" s="27">
        <v>28</v>
      </c>
      <c r="K67" s="27"/>
      <c r="L67" s="27"/>
      <c r="M67" s="31">
        <f t="shared" si="17"/>
        <v>131</v>
      </c>
      <c r="N67" s="29">
        <v>38240</v>
      </c>
      <c r="O67" s="32">
        <v>182742</v>
      </c>
      <c r="P67" s="27"/>
      <c r="Q67" s="32"/>
      <c r="R67" s="27"/>
      <c r="S67" s="27"/>
      <c r="T67" s="27"/>
      <c r="U67" s="27"/>
      <c r="V67" s="29">
        <v>38273</v>
      </c>
      <c r="W67" s="27">
        <f t="shared" si="18"/>
        <v>33</v>
      </c>
      <c r="X67" s="27">
        <v>12</v>
      </c>
      <c r="Y67" s="33">
        <v>3</v>
      </c>
      <c r="Z67" s="27">
        <v>30.6</v>
      </c>
      <c r="AA67" s="27">
        <v>26.6</v>
      </c>
      <c r="AB67" s="27">
        <v>34.6</v>
      </c>
      <c r="AC67" s="33">
        <v>30.806451612903224</v>
      </c>
      <c r="AD67" s="27">
        <v>30</v>
      </c>
      <c r="AE67" s="27">
        <v>25</v>
      </c>
      <c r="AF67" s="27">
        <v>35</v>
      </c>
      <c r="AG67" s="30">
        <v>28.375</v>
      </c>
      <c r="AH67" s="27">
        <v>9.1</v>
      </c>
      <c r="AI67" s="27">
        <v>8.8000000000000007</v>
      </c>
      <c r="AJ67" s="27">
        <v>9.4</v>
      </c>
      <c r="AK67" s="33">
        <v>9.0785714285714274</v>
      </c>
      <c r="AL67" s="34">
        <v>208</v>
      </c>
      <c r="AM67" s="34">
        <v>187.5</v>
      </c>
      <c r="AN67" s="34">
        <v>12</v>
      </c>
      <c r="AO67" s="34">
        <v>4.8999999999999995</v>
      </c>
      <c r="AP67" s="32">
        <v>40</v>
      </c>
      <c r="AQ67" s="32">
        <v>465</v>
      </c>
      <c r="AR67" s="32">
        <v>60</v>
      </c>
      <c r="AS67" s="32">
        <v>565</v>
      </c>
      <c r="AT67" s="32">
        <v>0</v>
      </c>
      <c r="AU67" s="32">
        <v>5</v>
      </c>
      <c r="AV67" s="32">
        <v>180</v>
      </c>
      <c r="AW67" s="32">
        <v>205</v>
      </c>
      <c r="AX67" s="32">
        <v>130</v>
      </c>
      <c r="AY67" s="32">
        <v>450</v>
      </c>
      <c r="AZ67" s="32">
        <v>4120</v>
      </c>
      <c r="BA67" s="32">
        <v>4520</v>
      </c>
      <c r="BB67" s="32">
        <v>36.153846153846153</v>
      </c>
      <c r="BC67" s="32">
        <v>159.61538461538461</v>
      </c>
      <c r="BD67" s="32">
        <v>1770.3846153846155</v>
      </c>
      <c r="BE67" s="32">
        <v>1962.3076923076924</v>
      </c>
      <c r="BF67" s="32">
        <v>15</v>
      </c>
      <c r="BG67" s="32">
        <v>80</v>
      </c>
      <c r="BH67" s="32">
        <v>1685</v>
      </c>
      <c r="BI67" s="32">
        <v>2150</v>
      </c>
      <c r="BJ67" s="32">
        <v>149146</v>
      </c>
      <c r="BK67" s="35">
        <f t="shared" si="14"/>
        <v>81.615611080101999</v>
      </c>
      <c r="BL67" s="35">
        <f t="shared" si="15"/>
        <v>81.615611080101999</v>
      </c>
      <c r="BM67" s="27" t="s">
        <v>72</v>
      </c>
      <c r="BN67" s="30">
        <v>29</v>
      </c>
      <c r="BO67" s="30">
        <v>44</v>
      </c>
      <c r="BP67" s="35">
        <v>34.49</v>
      </c>
      <c r="BQ67" s="43">
        <f t="shared" si="19"/>
        <v>1.0451515151515152</v>
      </c>
      <c r="BR67" s="28">
        <v>0.20399999999999999</v>
      </c>
      <c r="BS67" s="28">
        <v>0.68</v>
      </c>
      <c r="BT67" s="28">
        <v>0.34046464646464641</v>
      </c>
      <c r="BU67" s="32">
        <f t="shared" si="20"/>
        <v>737095.58448603691</v>
      </c>
      <c r="BV67" s="35">
        <v>45.05</v>
      </c>
      <c r="BW67" s="35">
        <f t="shared" si="21"/>
        <v>6.7467257182398779</v>
      </c>
      <c r="BX67" s="35">
        <f t="shared" si="13"/>
        <v>0.82983631958625648</v>
      </c>
    </row>
    <row r="68" spans="1:76" s="36" customFormat="1" x14ac:dyDescent="0.2">
      <c r="A68" s="27" t="s">
        <v>69</v>
      </c>
      <c r="B68" s="27">
        <v>16</v>
      </c>
      <c r="C68" s="27">
        <v>0.5</v>
      </c>
      <c r="D68" s="28">
        <f t="shared" si="16"/>
        <v>0.20234282111999999</v>
      </c>
      <c r="E68" s="29">
        <v>38271</v>
      </c>
      <c r="F68" s="27">
        <v>1</v>
      </c>
      <c r="G68" s="27" t="s">
        <v>70</v>
      </c>
      <c r="H68" s="27" t="s">
        <v>71</v>
      </c>
      <c r="I68" s="27">
        <v>74</v>
      </c>
      <c r="J68" s="27">
        <v>285</v>
      </c>
      <c r="K68" s="27"/>
      <c r="L68" s="27"/>
      <c r="M68" s="31">
        <f t="shared" si="17"/>
        <v>179.5</v>
      </c>
      <c r="N68" s="29">
        <v>38281</v>
      </c>
      <c r="O68" s="32">
        <v>226710</v>
      </c>
      <c r="P68" s="27"/>
      <c r="Q68" s="32"/>
      <c r="R68" s="27"/>
      <c r="S68" s="27"/>
      <c r="T68" s="27"/>
      <c r="U68" s="27"/>
      <c r="V68" s="29">
        <v>38329</v>
      </c>
      <c r="W68" s="27">
        <f t="shared" si="18"/>
        <v>48</v>
      </c>
      <c r="X68" s="27">
        <v>8</v>
      </c>
      <c r="Y68" s="33">
        <v>2.9</v>
      </c>
      <c r="Z68" s="27">
        <v>31.6</v>
      </c>
      <c r="AA68" s="27">
        <v>16.3</v>
      </c>
      <c r="AB68" s="27">
        <v>30.8</v>
      </c>
      <c r="AC68" s="33">
        <v>24.384782608695662</v>
      </c>
      <c r="AD68" s="27">
        <v>30</v>
      </c>
      <c r="AE68" s="27">
        <v>25</v>
      </c>
      <c r="AF68" s="27">
        <v>33</v>
      </c>
      <c r="AG68" s="30">
        <v>29.23076923076923</v>
      </c>
      <c r="AH68" s="27">
        <v>8.9</v>
      </c>
      <c r="AI68" s="27">
        <v>8.8000000000000007</v>
      </c>
      <c r="AJ68" s="27">
        <v>9.9</v>
      </c>
      <c r="AK68" s="33">
        <v>9.2533333333333321</v>
      </c>
      <c r="AL68" s="34">
        <v>332</v>
      </c>
      <c r="AM68" s="34">
        <v>225</v>
      </c>
      <c r="AN68" s="34">
        <v>6</v>
      </c>
      <c r="AO68" s="34">
        <v>2.5100000000000002</v>
      </c>
      <c r="AP68" s="32">
        <v>50</v>
      </c>
      <c r="AQ68" s="32">
        <v>230</v>
      </c>
      <c r="AR68" s="32">
        <v>20</v>
      </c>
      <c r="AS68" s="32">
        <v>300</v>
      </c>
      <c r="AT68" s="32">
        <v>0</v>
      </c>
      <c r="AU68" s="32">
        <v>0</v>
      </c>
      <c r="AV68" s="32">
        <v>280</v>
      </c>
      <c r="AW68" s="32">
        <v>315</v>
      </c>
      <c r="AX68" s="32">
        <v>85</v>
      </c>
      <c r="AY68" s="32">
        <v>80</v>
      </c>
      <c r="AZ68" s="32">
        <v>10440</v>
      </c>
      <c r="BA68" s="32">
        <v>10440</v>
      </c>
      <c r="BB68" s="32">
        <v>11.875</v>
      </c>
      <c r="BC68" s="32">
        <v>15.9375</v>
      </c>
      <c r="BD68" s="32">
        <v>1890.9375</v>
      </c>
      <c r="BE68" s="32">
        <v>1918.125</v>
      </c>
      <c r="BF68" s="32">
        <v>0</v>
      </c>
      <c r="BG68" s="32">
        <v>0</v>
      </c>
      <c r="BH68" s="32">
        <v>897.5</v>
      </c>
      <c r="BI68" s="32">
        <v>900</v>
      </c>
      <c r="BJ68" s="32">
        <v>46953</v>
      </c>
      <c r="BK68" s="35">
        <f t="shared" si="14"/>
        <v>20.710599444223899</v>
      </c>
      <c r="BL68" s="35">
        <f t="shared" si="15"/>
        <v>20.710599444223899</v>
      </c>
      <c r="BM68" s="27" t="s">
        <v>72</v>
      </c>
      <c r="BN68" s="30">
        <v>17</v>
      </c>
      <c r="BO68" s="30">
        <v>51</v>
      </c>
      <c r="BP68" s="35">
        <v>27.91</v>
      </c>
      <c r="BQ68" s="43">
        <f t="shared" si="19"/>
        <v>0.5814583333333333</v>
      </c>
      <c r="BR68" s="28">
        <v>5.1999999999999998E-2</v>
      </c>
      <c r="BS68" s="28">
        <v>1.1870000000000001</v>
      </c>
      <c r="BT68" s="28">
        <v>0.25303600000000009</v>
      </c>
      <c r="BU68" s="32">
        <f t="shared" si="20"/>
        <v>232046.7795205563</v>
      </c>
      <c r="BV68" s="35">
        <v>7.45</v>
      </c>
      <c r="BW68" s="35">
        <f t="shared" si="21"/>
        <v>0.76705628830432582</v>
      </c>
      <c r="BX68" s="35">
        <f t="shared" si="13"/>
        <v>1.1638655251787757</v>
      </c>
    </row>
    <row r="69" spans="1:76" s="36" customFormat="1" x14ac:dyDescent="0.2">
      <c r="A69" s="29" t="s">
        <v>69</v>
      </c>
      <c r="B69" s="27">
        <v>14</v>
      </c>
      <c r="C69" s="27">
        <v>0.5</v>
      </c>
      <c r="D69" s="28">
        <f t="shared" si="16"/>
        <v>0.20234282111999999</v>
      </c>
      <c r="E69" s="29">
        <v>38450</v>
      </c>
      <c r="F69" s="27">
        <v>1</v>
      </c>
      <c r="G69" s="27" t="s">
        <v>70</v>
      </c>
      <c r="H69" s="27" t="s">
        <v>71</v>
      </c>
      <c r="I69" s="27">
        <v>102</v>
      </c>
      <c r="J69" s="27">
        <v>62</v>
      </c>
      <c r="K69" s="32"/>
      <c r="L69" s="27"/>
      <c r="M69" s="31">
        <f t="shared" si="17"/>
        <v>82</v>
      </c>
      <c r="N69" s="29">
        <v>38455</v>
      </c>
      <c r="O69" s="32">
        <v>266098</v>
      </c>
      <c r="P69" s="27"/>
      <c r="Q69" s="32"/>
      <c r="R69" s="27"/>
      <c r="S69" s="27"/>
      <c r="T69" s="27"/>
      <c r="U69" s="27"/>
      <c r="V69" s="29">
        <v>38476</v>
      </c>
      <c r="W69" s="27">
        <f t="shared" si="18"/>
        <v>21</v>
      </c>
      <c r="X69" s="27">
        <v>4</v>
      </c>
      <c r="Y69" s="33">
        <v>0.2</v>
      </c>
      <c r="Z69" s="33">
        <v>29</v>
      </c>
      <c r="AA69" s="33">
        <v>22.6</v>
      </c>
      <c r="AB69" s="33">
        <v>28.4</v>
      </c>
      <c r="AC69" s="33">
        <v>25.915000000000003</v>
      </c>
      <c r="AD69" s="30">
        <v>30</v>
      </c>
      <c r="AE69" s="30">
        <v>29</v>
      </c>
      <c r="AF69" s="30">
        <v>35</v>
      </c>
      <c r="AG69" s="30">
        <v>32.333333333333336</v>
      </c>
      <c r="AH69" s="33">
        <v>9.5</v>
      </c>
      <c r="AI69" s="33">
        <v>8.5</v>
      </c>
      <c r="AJ69" s="33">
        <v>9.8000000000000007</v>
      </c>
      <c r="AK69" s="33">
        <v>9.2638427371100764</v>
      </c>
      <c r="AL69" s="34">
        <v>4</v>
      </c>
      <c r="AM69" s="34">
        <v>150</v>
      </c>
      <c r="AN69" s="34">
        <v>10.5</v>
      </c>
      <c r="AO69" s="34">
        <v>4.3499999999999996</v>
      </c>
      <c r="AP69" s="32">
        <v>35</v>
      </c>
      <c r="AQ69" s="32">
        <v>50</v>
      </c>
      <c r="AR69" s="32">
        <v>1525</v>
      </c>
      <c r="AS69" s="32">
        <v>1605</v>
      </c>
      <c r="AT69" s="32">
        <v>5</v>
      </c>
      <c r="AU69" s="32">
        <v>35</v>
      </c>
      <c r="AV69" s="32">
        <v>0</v>
      </c>
      <c r="AW69" s="32">
        <v>40</v>
      </c>
      <c r="AX69" s="32">
        <v>30</v>
      </c>
      <c r="AY69" s="32">
        <v>380</v>
      </c>
      <c r="AZ69" s="32">
        <v>220</v>
      </c>
      <c r="BA69" s="32">
        <v>410</v>
      </c>
      <c r="BB69" s="32">
        <v>19.285714285714285</v>
      </c>
      <c r="BC69" s="32">
        <v>101.57142857142857</v>
      </c>
      <c r="BD69" s="32">
        <v>33.571428571428569</v>
      </c>
      <c r="BE69" s="32">
        <v>154.42857142857142</v>
      </c>
      <c r="BF69" s="32">
        <v>25</v>
      </c>
      <c r="BG69" s="32">
        <v>50</v>
      </c>
      <c r="BH69" s="32">
        <v>0</v>
      </c>
      <c r="BI69" s="32">
        <v>80</v>
      </c>
      <c r="BJ69" s="32">
        <v>0</v>
      </c>
      <c r="BK69" s="43">
        <f>BJ69/O69*100</f>
        <v>0</v>
      </c>
      <c r="BL69" s="43">
        <f>BJ69/(O69+Q69)*100</f>
        <v>0</v>
      </c>
      <c r="BM69" s="27" t="s">
        <v>73</v>
      </c>
      <c r="BN69" s="30"/>
      <c r="BO69" s="30"/>
      <c r="BP69" s="35"/>
      <c r="BQ69" s="43">
        <f t="shared" si="19"/>
        <v>0</v>
      </c>
      <c r="BR69" s="28"/>
      <c r="BS69" s="28"/>
      <c r="BT69" s="28"/>
      <c r="BU69" s="32">
        <f t="shared" si="20"/>
        <v>0</v>
      </c>
      <c r="BV69" s="35">
        <v>0</v>
      </c>
      <c r="BW69" s="35">
        <f t="shared" si="21"/>
        <v>0</v>
      </c>
      <c r="BX69" s="43"/>
    </row>
    <row r="70" spans="1:76" s="36" customFormat="1" x14ac:dyDescent="0.2">
      <c r="A70" s="29" t="s">
        <v>69</v>
      </c>
      <c r="B70" s="27">
        <v>20</v>
      </c>
      <c r="C70" s="27">
        <v>0.5</v>
      </c>
      <c r="D70" s="28">
        <f t="shared" si="16"/>
        <v>0.20234282111999999</v>
      </c>
      <c r="E70" s="29">
        <v>38480</v>
      </c>
      <c r="F70" s="27">
        <v>1</v>
      </c>
      <c r="G70" s="27" t="s">
        <v>70</v>
      </c>
      <c r="H70" s="27" t="s">
        <v>71</v>
      </c>
      <c r="I70" s="27">
        <v>195</v>
      </c>
      <c r="J70" s="27">
        <v>6</v>
      </c>
      <c r="K70" s="32"/>
      <c r="L70" s="27"/>
      <c r="M70" s="31">
        <f t="shared" si="17"/>
        <v>100.5</v>
      </c>
      <c r="N70" s="29">
        <v>38486</v>
      </c>
      <c r="O70" s="32">
        <v>247320</v>
      </c>
      <c r="P70" s="27"/>
      <c r="Q70" s="32"/>
      <c r="R70" s="27"/>
      <c r="S70" s="27"/>
      <c r="T70" s="27"/>
      <c r="U70" s="27"/>
      <c r="V70" s="29">
        <v>38518</v>
      </c>
      <c r="W70" s="27">
        <f t="shared" si="18"/>
        <v>32</v>
      </c>
      <c r="X70" s="27">
        <v>9</v>
      </c>
      <c r="Y70" s="33">
        <v>2.1</v>
      </c>
      <c r="Z70" s="33">
        <v>29.1</v>
      </c>
      <c r="AA70" s="33">
        <v>27.5</v>
      </c>
      <c r="AB70" s="33">
        <v>32.700000000000003</v>
      </c>
      <c r="AC70" s="33">
        <v>31.046666666666667</v>
      </c>
      <c r="AD70" s="30">
        <v>30</v>
      </c>
      <c r="AE70" s="30">
        <v>30</v>
      </c>
      <c r="AF70" s="30">
        <v>45</v>
      </c>
      <c r="AG70" s="30">
        <v>35.333333333333336</v>
      </c>
      <c r="AH70" s="33">
        <v>9</v>
      </c>
      <c r="AI70" s="33">
        <v>8.4</v>
      </c>
      <c r="AJ70" s="33">
        <v>8.9</v>
      </c>
      <c r="AK70" s="33">
        <v>8.6906607892322629</v>
      </c>
      <c r="AL70" s="34">
        <v>208.60000000000002</v>
      </c>
      <c r="AM70" s="34">
        <v>169.5</v>
      </c>
      <c r="AN70" s="34">
        <v>9</v>
      </c>
      <c r="AO70" s="34">
        <v>3.75</v>
      </c>
      <c r="AP70" s="32">
        <v>5</v>
      </c>
      <c r="AQ70" s="32">
        <v>20</v>
      </c>
      <c r="AR70" s="32">
        <v>5</v>
      </c>
      <c r="AS70" s="32">
        <v>30</v>
      </c>
      <c r="AT70" s="32">
        <v>0</v>
      </c>
      <c r="AU70" s="32">
        <v>35</v>
      </c>
      <c r="AV70" s="32">
        <v>0</v>
      </c>
      <c r="AW70" s="32">
        <v>45</v>
      </c>
      <c r="AX70" s="32">
        <v>85</v>
      </c>
      <c r="AY70" s="32">
        <v>660</v>
      </c>
      <c r="AZ70" s="32">
        <v>2550</v>
      </c>
      <c r="BA70" s="32">
        <v>2630</v>
      </c>
      <c r="BB70" s="32">
        <v>22.307692307692307</v>
      </c>
      <c r="BC70" s="32">
        <v>169.23076923076923</v>
      </c>
      <c r="BD70" s="32">
        <v>580</v>
      </c>
      <c r="BE70" s="32">
        <v>771.53846153846155</v>
      </c>
      <c r="BF70" s="32">
        <v>10</v>
      </c>
      <c r="BG70" s="32">
        <v>85</v>
      </c>
      <c r="BH70" s="32">
        <v>90</v>
      </c>
      <c r="BI70" s="32">
        <v>190</v>
      </c>
      <c r="BJ70" s="32">
        <v>58313</v>
      </c>
      <c r="BK70" s="35">
        <f>BJ70/O70*100</f>
        <v>23.577955684942584</v>
      </c>
      <c r="BL70" s="35">
        <f>BJ70/(O70+Q70)*100</f>
        <v>23.577955684942584</v>
      </c>
      <c r="BM70" s="27" t="s">
        <v>72</v>
      </c>
      <c r="BN70" s="30">
        <v>34</v>
      </c>
      <c r="BO70" s="30">
        <v>53</v>
      </c>
      <c r="BP70" s="35">
        <v>41.5</v>
      </c>
      <c r="BQ70" s="43">
        <f t="shared" si="19"/>
        <v>1.296875</v>
      </c>
      <c r="BR70" s="28">
        <v>0.33400000000000002</v>
      </c>
      <c r="BS70" s="28">
        <v>1.002</v>
      </c>
      <c r="BT70" s="28">
        <v>0.55900000000000005</v>
      </c>
      <c r="BU70" s="32">
        <f t="shared" si="20"/>
        <v>288189.1221898963</v>
      </c>
      <c r="BV70" s="35">
        <v>29</v>
      </c>
      <c r="BW70" s="35">
        <f t="shared" si="21"/>
        <v>4.4787850390923722</v>
      </c>
      <c r="BX70" s="35">
        <f t="shared" ref="BX70:BX92" si="22">(BT70/BP70^3)*100000</f>
        <v>0.7821094218651351</v>
      </c>
    </row>
    <row r="71" spans="1:76" s="36" customFormat="1" x14ac:dyDescent="0.2">
      <c r="A71" s="27" t="s">
        <v>69</v>
      </c>
      <c r="B71" s="27">
        <v>16</v>
      </c>
      <c r="C71" s="27">
        <v>0.5</v>
      </c>
      <c r="D71" s="28">
        <f t="shared" si="16"/>
        <v>0.20234282111999999</v>
      </c>
      <c r="E71" s="29">
        <v>39683</v>
      </c>
      <c r="F71" s="27">
        <v>1</v>
      </c>
      <c r="G71" s="27" t="s">
        <v>70</v>
      </c>
      <c r="H71" s="27" t="s">
        <v>71</v>
      </c>
      <c r="I71" s="27">
        <v>141</v>
      </c>
      <c r="J71" s="27">
        <v>10</v>
      </c>
      <c r="K71" s="27"/>
      <c r="L71" s="27"/>
      <c r="M71" s="31">
        <f t="shared" si="17"/>
        <v>75.5</v>
      </c>
      <c r="N71" s="29">
        <v>39690</v>
      </c>
      <c r="O71" s="32">
        <v>172668</v>
      </c>
      <c r="P71" s="27"/>
      <c r="Q71" s="32"/>
      <c r="R71" s="27"/>
      <c r="S71" s="32"/>
      <c r="T71" s="27"/>
      <c r="U71" s="30"/>
      <c r="V71" s="29">
        <v>39723</v>
      </c>
      <c r="W71" s="27">
        <f t="shared" si="18"/>
        <v>33</v>
      </c>
      <c r="X71" s="27">
        <v>0</v>
      </c>
      <c r="Y71" s="33">
        <v>2.9</v>
      </c>
      <c r="Z71" s="33">
        <v>32.299999999999997</v>
      </c>
      <c r="AA71" s="33">
        <v>24.2</v>
      </c>
      <c r="AB71" s="33">
        <v>32.4</v>
      </c>
      <c r="AC71" s="33">
        <v>28.893548387096768</v>
      </c>
      <c r="AD71" s="30">
        <v>30</v>
      </c>
      <c r="AE71" s="30">
        <v>27</v>
      </c>
      <c r="AF71" s="30">
        <v>34</v>
      </c>
      <c r="AG71" s="30">
        <v>31.5</v>
      </c>
      <c r="AH71" s="33">
        <v>9.1999999999999993</v>
      </c>
      <c r="AI71" s="33">
        <v>8.9</v>
      </c>
      <c r="AJ71" s="33">
        <v>9.3000000000000007</v>
      </c>
      <c r="AK71" s="33">
        <v>9.0827055454807901</v>
      </c>
      <c r="AL71" s="42">
        <f>2*70</f>
        <v>140</v>
      </c>
      <c r="AM71" s="34">
        <v>172.5</v>
      </c>
      <c r="AN71" s="34">
        <v>17</v>
      </c>
      <c r="AO71" s="34">
        <v>6</v>
      </c>
      <c r="AP71" s="32">
        <v>0</v>
      </c>
      <c r="AQ71" s="32">
        <v>5</v>
      </c>
      <c r="AR71" s="32">
        <v>2640</v>
      </c>
      <c r="AS71" s="32">
        <v>2645</v>
      </c>
      <c r="AT71" s="32">
        <v>5</v>
      </c>
      <c r="AU71" s="32">
        <v>10</v>
      </c>
      <c r="AV71" s="32">
        <v>85</v>
      </c>
      <c r="AW71" s="32">
        <v>150</v>
      </c>
      <c r="AX71" s="32">
        <v>825</v>
      </c>
      <c r="AY71" s="32">
        <v>410</v>
      </c>
      <c r="AZ71" s="32">
        <v>4100</v>
      </c>
      <c r="BA71" s="32">
        <v>4780</v>
      </c>
      <c r="BB71" s="32">
        <v>239.09090909090909</v>
      </c>
      <c r="BC71" s="32">
        <v>156.81818181818181</v>
      </c>
      <c r="BD71" s="32">
        <v>1930</v>
      </c>
      <c r="BE71" s="32">
        <v>2325.909090909091</v>
      </c>
      <c r="BF71" s="32">
        <v>145</v>
      </c>
      <c r="BG71" s="32">
        <v>100</v>
      </c>
      <c r="BH71" s="32">
        <v>1525</v>
      </c>
      <c r="BI71" s="32">
        <v>2175</v>
      </c>
      <c r="BJ71" s="32">
        <v>153530</v>
      </c>
      <c r="BK71" s="35">
        <f>BJ71/O71*100</f>
        <v>88.916301804619266</v>
      </c>
      <c r="BL71" s="35">
        <f>(BJ71)/(O71+Q71+S71+U71)*100</f>
        <v>88.916301804619266</v>
      </c>
      <c r="BM71" s="27" t="s">
        <v>72</v>
      </c>
      <c r="BN71" s="30">
        <v>30</v>
      </c>
      <c r="BO71" s="30">
        <v>45</v>
      </c>
      <c r="BP71" s="35">
        <v>35.01</v>
      </c>
      <c r="BQ71" s="43">
        <f t="shared" si="19"/>
        <v>1.0609090909090908</v>
      </c>
      <c r="BR71" s="28">
        <v>0.22</v>
      </c>
      <c r="BS71" s="28">
        <v>0.64</v>
      </c>
      <c r="BT71" s="28">
        <v>0.37</v>
      </c>
      <c r="BU71" s="32">
        <f t="shared" si="20"/>
        <v>758761.78433307796</v>
      </c>
      <c r="BV71" s="35">
        <v>54.86</v>
      </c>
      <c r="BW71" s="35">
        <f t="shared" si="21"/>
        <v>8.2158795316901152</v>
      </c>
      <c r="BX71" s="35">
        <f t="shared" si="22"/>
        <v>0.86223449161769472</v>
      </c>
    </row>
    <row r="72" spans="1:76" s="36" customFormat="1" x14ac:dyDescent="0.2">
      <c r="A72" s="37" t="s">
        <v>69</v>
      </c>
      <c r="B72" s="37">
        <v>15</v>
      </c>
      <c r="C72" s="37">
        <v>0.5</v>
      </c>
      <c r="D72" s="38">
        <f t="shared" si="16"/>
        <v>0.20234282111999999</v>
      </c>
      <c r="E72" s="39">
        <v>37758</v>
      </c>
      <c r="F72" s="37">
        <v>2</v>
      </c>
      <c r="G72" s="37" t="s">
        <v>70</v>
      </c>
      <c r="H72" s="37" t="s">
        <v>71</v>
      </c>
      <c r="I72" s="37">
        <v>3</v>
      </c>
      <c r="J72" s="37">
        <v>3</v>
      </c>
      <c r="K72" s="37">
        <v>4</v>
      </c>
      <c r="L72" s="37">
        <v>9</v>
      </c>
      <c r="M72" s="31">
        <f t="shared" si="17"/>
        <v>4.75</v>
      </c>
      <c r="N72" s="39">
        <v>37764</v>
      </c>
      <c r="O72" s="40">
        <v>207932</v>
      </c>
      <c r="P72" s="39">
        <v>37768</v>
      </c>
      <c r="Q72" s="40">
        <v>207474</v>
      </c>
      <c r="R72" s="37"/>
      <c r="S72" s="37"/>
      <c r="T72" s="37"/>
      <c r="U72" s="37"/>
      <c r="V72" s="39">
        <v>37799</v>
      </c>
      <c r="W72" s="37">
        <f t="shared" si="18"/>
        <v>35</v>
      </c>
      <c r="X72" s="37">
        <v>10</v>
      </c>
      <c r="Y72" s="41">
        <v>2.6</v>
      </c>
      <c r="Z72" s="41">
        <v>30.2</v>
      </c>
      <c r="AA72" s="41">
        <v>28.9</v>
      </c>
      <c r="AB72" s="41">
        <v>34.299999999999997</v>
      </c>
      <c r="AC72" s="41">
        <v>31.457575757575754</v>
      </c>
      <c r="AD72" s="31">
        <v>30</v>
      </c>
      <c r="AE72" s="31">
        <v>35</v>
      </c>
      <c r="AF72" s="31">
        <v>44</v>
      </c>
      <c r="AG72" s="31">
        <v>39.777777777777779</v>
      </c>
      <c r="AH72" s="41">
        <v>9.1999999999999993</v>
      </c>
      <c r="AI72" s="41">
        <v>8.9</v>
      </c>
      <c r="AJ72" s="41">
        <v>9.4</v>
      </c>
      <c r="AK72" s="41">
        <v>9.2065603950129304</v>
      </c>
      <c r="AL72" s="42">
        <v>91</v>
      </c>
      <c r="AM72" s="42">
        <v>212.5</v>
      </c>
      <c r="AN72" s="42">
        <v>16.5</v>
      </c>
      <c r="AO72" s="42">
        <v>7</v>
      </c>
      <c r="AP72" s="40">
        <v>15</v>
      </c>
      <c r="AQ72" s="40">
        <v>5</v>
      </c>
      <c r="AR72" s="40">
        <v>100</v>
      </c>
      <c r="AS72" s="40">
        <v>120</v>
      </c>
      <c r="AT72" s="40">
        <v>0</v>
      </c>
      <c r="AU72" s="40">
        <v>0</v>
      </c>
      <c r="AV72" s="40">
        <v>0</v>
      </c>
      <c r="AW72" s="40">
        <v>35</v>
      </c>
      <c r="AX72" s="40">
        <v>340</v>
      </c>
      <c r="AY72" s="40">
        <v>980</v>
      </c>
      <c r="AZ72" s="40">
        <v>9600</v>
      </c>
      <c r="BA72" s="40">
        <v>9665</v>
      </c>
      <c r="BB72" s="40">
        <v>52.5</v>
      </c>
      <c r="BC72" s="40">
        <v>120.83333333333333</v>
      </c>
      <c r="BD72" s="40">
        <v>4007.0833333333335</v>
      </c>
      <c r="BE72" s="40">
        <v>4182.083333333333</v>
      </c>
      <c r="BF72" s="40">
        <v>30</v>
      </c>
      <c r="BG72" s="40">
        <v>45</v>
      </c>
      <c r="BH72" s="40">
        <v>2980</v>
      </c>
      <c r="BI72" s="40">
        <v>3667.5</v>
      </c>
      <c r="BJ72" s="40">
        <v>33745</v>
      </c>
      <c r="BK72" s="43">
        <f>BJ72/(Q72)*100</f>
        <v>16.264688587485658</v>
      </c>
      <c r="BL72" s="43">
        <f>BJ72/(O72+Q72)*100</f>
        <v>8.1233780927574468</v>
      </c>
      <c r="BM72" s="37" t="s">
        <v>72</v>
      </c>
      <c r="BN72" s="31">
        <v>24</v>
      </c>
      <c r="BO72" s="31">
        <v>47</v>
      </c>
      <c r="BP72" s="43">
        <v>39.58</v>
      </c>
      <c r="BQ72" s="43">
        <f t="shared" si="19"/>
        <v>1.1308571428571428</v>
      </c>
      <c r="BR72" s="38">
        <v>0.14000000000000001</v>
      </c>
      <c r="BS72" s="38">
        <v>1.016</v>
      </c>
      <c r="BT72" s="38">
        <v>0.61199999999999999</v>
      </c>
      <c r="BU72" s="40">
        <f t="shared" si="20"/>
        <v>166771.42195218991</v>
      </c>
      <c r="BV72" s="43">
        <v>20.95</v>
      </c>
      <c r="BW72" s="43">
        <f t="shared" si="21"/>
        <v>2.9582044238497796</v>
      </c>
      <c r="BX72" s="43">
        <f t="shared" si="22"/>
        <v>0.98701568111254512</v>
      </c>
    </row>
    <row r="73" spans="1:76" s="36" customFormat="1" x14ac:dyDescent="0.2">
      <c r="A73" s="27" t="s">
        <v>69</v>
      </c>
      <c r="B73" s="27">
        <v>14</v>
      </c>
      <c r="C73" s="27">
        <v>0.5</v>
      </c>
      <c r="D73" s="28">
        <f t="shared" si="16"/>
        <v>0.20234282111999999</v>
      </c>
      <c r="E73" s="29">
        <v>39258</v>
      </c>
      <c r="F73" s="27">
        <v>2</v>
      </c>
      <c r="G73" s="27" t="s">
        <v>70</v>
      </c>
      <c r="H73" s="27" t="s">
        <v>71</v>
      </c>
      <c r="I73" s="27">
        <v>20</v>
      </c>
      <c r="J73" s="27">
        <v>28</v>
      </c>
      <c r="K73" s="27">
        <v>51</v>
      </c>
      <c r="L73" s="27">
        <v>29</v>
      </c>
      <c r="M73" s="31">
        <f t="shared" si="17"/>
        <v>32</v>
      </c>
      <c r="N73" s="29">
        <v>39272</v>
      </c>
      <c r="O73" s="32">
        <v>218924</v>
      </c>
      <c r="P73" s="29">
        <v>39277</v>
      </c>
      <c r="Q73" s="32">
        <v>196482</v>
      </c>
      <c r="R73" s="27"/>
      <c r="S73" s="32"/>
      <c r="T73" s="27"/>
      <c r="U73" s="27"/>
      <c r="V73" s="29">
        <v>39324</v>
      </c>
      <c r="W73" s="27">
        <f t="shared" si="18"/>
        <v>52</v>
      </c>
      <c r="X73" s="27">
        <v>2</v>
      </c>
      <c r="Y73" s="27">
        <v>3.1</v>
      </c>
      <c r="Z73" s="33">
        <v>31.5</v>
      </c>
      <c r="AA73" s="33">
        <v>27.5</v>
      </c>
      <c r="AB73" s="33">
        <v>34.1</v>
      </c>
      <c r="AC73" s="33">
        <v>31.495999999999999</v>
      </c>
      <c r="AD73" s="33">
        <v>30</v>
      </c>
      <c r="AE73" s="33">
        <v>26</v>
      </c>
      <c r="AF73" s="33">
        <v>33</v>
      </c>
      <c r="AG73" s="33">
        <v>29.714285714285715</v>
      </c>
      <c r="AH73" s="33">
        <v>8.9</v>
      </c>
      <c r="AI73" s="33">
        <v>8.5</v>
      </c>
      <c r="AJ73" s="33">
        <v>9.5</v>
      </c>
      <c r="AK73" s="33">
        <v>9.0450980392156843</v>
      </c>
      <c r="AL73" s="34">
        <v>186</v>
      </c>
      <c r="AM73" s="34">
        <v>181.5</v>
      </c>
      <c r="AN73" s="34">
        <v>24</v>
      </c>
      <c r="AO73" s="34">
        <v>9.9499999999999993</v>
      </c>
      <c r="AP73" s="32">
        <v>15</v>
      </c>
      <c r="AQ73" s="32">
        <v>25</v>
      </c>
      <c r="AR73" s="32">
        <v>0</v>
      </c>
      <c r="AS73" s="32">
        <v>40</v>
      </c>
      <c r="AT73" s="32">
        <v>0</v>
      </c>
      <c r="AU73" s="32">
        <v>0</v>
      </c>
      <c r="AV73" s="32">
        <v>0</v>
      </c>
      <c r="AW73" s="32">
        <v>0</v>
      </c>
      <c r="AX73" s="32">
        <v>60</v>
      </c>
      <c r="AY73" s="32">
        <v>450</v>
      </c>
      <c r="AZ73" s="32">
        <v>350</v>
      </c>
      <c r="BA73" s="32">
        <v>675</v>
      </c>
      <c r="BB73" s="32">
        <v>13.333333333333334</v>
      </c>
      <c r="BC73" s="32">
        <v>68.75</v>
      </c>
      <c r="BD73" s="32">
        <v>47.5</v>
      </c>
      <c r="BE73" s="32">
        <v>129.58333333333334</v>
      </c>
      <c r="BF73" s="32">
        <v>0</v>
      </c>
      <c r="BG73" s="32">
        <v>5</v>
      </c>
      <c r="BH73" s="32">
        <v>0</v>
      </c>
      <c r="BI73" s="32">
        <v>17.5</v>
      </c>
      <c r="BJ73" s="32">
        <v>11383</v>
      </c>
      <c r="BK73" s="35">
        <f>(BJ73/O73)*100</f>
        <v>5.1995212950612997</v>
      </c>
      <c r="BL73" s="35">
        <f>((BJ73)/(O73+Q73+S73+U73))*100</f>
        <v>2.740210781741236</v>
      </c>
      <c r="BM73" s="27" t="s">
        <v>72</v>
      </c>
      <c r="BN73" s="30">
        <v>37</v>
      </c>
      <c r="BO73" s="30">
        <v>93</v>
      </c>
      <c r="BP73" s="35">
        <v>56.68</v>
      </c>
      <c r="BQ73" s="43">
        <f t="shared" si="19"/>
        <v>1.0900000000000001</v>
      </c>
      <c r="BR73" s="28">
        <v>0.41199999999999998</v>
      </c>
      <c r="BS73" s="28">
        <v>6.5940000000000003</v>
      </c>
      <c r="BT73" s="28">
        <v>1.585</v>
      </c>
      <c r="BU73" s="32">
        <f t="shared" si="20"/>
        <v>56256.011144814867</v>
      </c>
      <c r="BV73" s="35">
        <v>13.91</v>
      </c>
      <c r="BW73" s="35">
        <f t="shared" si="21"/>
        <v>1.3220137908493348</v>
      </c>
      <c r="BX73" s="35">
        <f t="shared" si="22"/>
        <v>0.87044180693615358</v>
      </c>
    </row>
    <row r="74" spans="1:76" s="36" customFormat="1" x14ac:dyDescent="0.2">
      <c r="A74" s="37" t="s">
        <v>69</v>
      </c>
      <c r="B74" s="37">
        <v>29</v>
      </c>
      <c r="C74" s="37">
        <v>1</v>
      </c>
      <c r="D74" s="38">
        <f t="shared" si="16"/>
        <v>0.40468564223999998</v>
      </c>
      <c r="E74" s="39">
        <v>37728</v>
      </c>
      <c r="F74" s="37">
        <v>1</v>
      </c>
      <c r="G74" s="37" t="s">
        <v>70</v>
      </c>
      <c r="H74" s="37" t="s">
        <v>71</v>
      </c>
      <c r="I74" s="37">
        <v>142</v>
      </c>
      <c r="J74" s="37">
        <v>141</v>
      </c>
      <c r="K74" s="37"/>
      <c r="L74" s="37"/>
      <c r="M74" s="31">
        <f t="shared" si="17"/>
        <v>141.5</v>
      </c>
      <c r="N74" s="39">
        <v>37739</v>
      </c>
      <c r="O74" s="40">
        <v>408994</v>
      </c>
      <c r="P74" s="37"/>
      <c r="Q74" s="40"/>
      <c r="R74" s="37"/>
      <c r="S74" s="37"/>
      <c r="T74" s="37"/>
      <c r="U74" s="37"/>
      <c r="V74" s="39">
        <v>37770</v>
      </c>
      <c r="W74" s="37">
        <f t="shared" si="18"/>
        <v>31</v>
      </c>
      <c r="X74" s="37">
        <v>23</v>
      </c>
      <c r="Y74" s="41">
        <v>3.9</v>
      </c>
      <c r="Z74" s="41">
        <v>26.1</v>
      </c>
      <c r="AA74" s="41">
        <v>25</v>
      </c>
      <c r="AB74" s="41">
        <v>31.6</v>
      </c>
      <c r="AC74" s="41">
        <v>29.357142857142858</v>
      </c>
      <c r="AD74" s="31">
        <v>30</v>
      </c>
      <c r="AE74" s="31">
        <v>29</v>
      </c>
      <c r="AF74" s="31">
        <v>37</v>
      </c>
      <c r="AG74" s="31">
        <v>31.875</v>
      </c>
      <c r="AH74" s="41">
        <v>9.1</v>
      </c>
      <c r="AI74" s="41">
        <v>9</v>
      </c>
      <c r="AJ74" s="41">
        <v>9.6</v>
      </c>
      <c r="AK74" s="41">
        <v>9.3750105445547014</v>
      </c>
      <c r="AL74" s="42">
        <v>5</v>
      </c>
      <c r="AM74" s="42">
        <v>400</v>
      </c>
      <c r="AN74" s="42">
        <v>36</v>
      </c>
      <c r="AO74" s="42">
        <v>15</v>
      </c>
      <c r="AP74" s="40">
        <v>95</v>
      </c>
      <c r="AQ74" s="40">
        <v>700</v>
      </c>
      <c r="AR74" s="40">
        <v>65</v>
      </c>
      <c r="AS74" s="40">
        <v>860</v>
      </c>
      <c r="AT74" s="40">
        <v>0</v>
      </c>
      <c r="AU74" s="40">
        <v>0</v>
      </c>
      <c r="AV74" s="40">
        <v>215</v>
      </c>
      <c r="AW74" s="40">
        <v>670</v>
      </c>
      <c r="AX74" s="40">
        <v>5035</v>
      </c>
      <c r="AY74" s="40">
        <v>1340</v>
      </c>
      <c r="AZ74" s="40">
        <v>14200</v>
      </c>
      <c r="BA74" s="40">
        <v>14200</v>
      </c>
      <c r="BB74" s="40">
        <v>454.41666666666669</v>
      </c>
      <c r="BC74" s="40">
        <v>211.66666666666666</v>
      </c>
      <c r="BD74" s="40">
        <v>2462.0833333333335</v>
      </c>
      <c r="BE74" s="40">
        <v>2705.909090909091</v>
      </c>
      <c r="BF74" s="40">
        <v>17.5</v>
      </c>
      <c r="BG74" s="40">
        <v>57.5</v>
      </c>
      <c r="BH74" s="40">
        <v>1480</v>
      </c>
      <c r="BI74" s="40">
        <v>1605</v>
      </c>
      <c r="BJ74" s="40">
        <v>192470</v>
      </c>
      <c r="BK74" s="43">
        <f>BJ74/(O74)*100</f>
        <v>47.059370064108521</v>
      </c>
      <c r="BL74" s="43">
        <f>BJ74/(O74+Q74)*100</f>
        <v>47.059370064108521</v>
      </c>
      <c r="BM74" s="37" t="s">
        <v>72</v>
      </c>
      <c r="BN74" s="31">
        <v>21</v>
      </c>
      <c r="BO74" s="31">
        <v>36</v>
      </c>
      <c r="BP74" s="43">
        <v>25.73</v>
      </c>
      <c r="BQ74" s="43">
        <f t="shared" si="19"/>
        <v>0.83</v>
      </c>
      <c r="BR74" s="38">
        <v>5.5E-2</v>
      </c>
      <c r="BS74" s="38">
        <v>0.26600000000000001</v>
      </c>
      <c r="BT74" s="38">
        <v>0.104</v>
      </c>
      <c r="BU74" s="40">
        <f t="shared" si="20"/>
        <v>475603.72770985315</v>
      </c>
      <c r="BV74" s="43">
        <v>18.5</v>
      </c>
      <c r="BW74" s="43">
        <f t="shared" si="21"/>
        <v>1.4746611474653417</v>
      </c>
      <c r="BX74" s="43">
        <f t="shared" si="22"/>
        <v>0.61053980081789572</v>
      </c>
    </row>
    <row r="75" spans="1:76" s="36" customFormat="1" x14ac:dyDescent="0.2">
      <c r="A75" s="37" t="s">
        <v>69</v>
      </c>
      <c r="B75" s="37">
        <v>25</v>
      </c>
      <c r="C75" s="37">
        <v>1</v>
      </c>
      <c r="D75" s="38">
        <f t="shared" si="16"/>
        <v>0.40468564223999998</v>
      </c>
      <c r="E75" s="39">
        <v>37754</v>
      </c>
      <c r="F75" s="37">
        <v>1</v>
      </c>
      <c r="G75" s="37" t="s">
        <v>70</v>
      </c>
      <c r="H75" s="37" t="s">
        <v>71</v>
      </c>
      <c r="I75" s="37">
        <v>1</v>
      </c>
      <c r="J75" s="37">
        <v>0</v>
      </c>
      <c r="K75" s="37"/>
      <c r="L75" s="37"/>
      <c r="M75" s="31">
        <f t="shared" si="17"/>
        <v>0.5</v>
      </c>
      <c r="N75" s="39">
        <v>37764</v>
      </c>
      <c r="O75" s="40">
        <v>327470</v>
      </c>
      <c r="P75" s="37"/>
      <c r="Q75" s="40"/>
      <c r="R75" s="37"/>
      <c r="S75" s="37"/>
      <c r="T75" s="37"/>
      <c r="U75" s="37"/>
      <c r="V75" s="39">
        <v>37798</v>
      </c>
      <c r="W75" s="37">
        <f t="shared" si="18"/>
        <v>34</v>
      </c>
      <c r="X75" s="37">
        <v>7</v>
      </c>
      <c r="Y75" s="41">
        <v>2.9</v>
      </c>
      <c r="Z75" s="41">
        <v>30</v>
      </c>
      <c r="AA75" s="41">
        <v>28.8</v>
      </c>
      <c r="AB75" s="41">
        <v>34</v>
      </c>
      <c r="AC75" s="41">
        <v>31.287499999999998</v>
      </c>
      <c r="AD75" s="31">
        <v>30</v>
      </c>
      <c r="AE75" s="31">
        <v>35</v>
      </c>
      <c r="AF75" s="31">
        <v>44</v>
      </c>
      <c r="AG75" s="31">
        <v>38.875</v>
      </c>
      <c r="AH75" s="41">
        <v>9.1</v>
      </c>
      <c r="AI75" s="41">
        <v>9.1</v>
      </c>
      <c r="AJ75" s="41">
        <v>9.9</v>
      </c>
      <c r="AK75" s="41">
        <v>9.378052893340012</v>
      </c>
      <c r="AL75" s="42">
        <v>37</v>
      </c>
      <c r="AM75" s="42">
        <v>425</v>
      </c>
      <c r="AN75" s="42">
        <v>36</v>
      </c>
      <c r="AO75" s="42">
        <v>15</v>
      </c>
      <c r="AP75" s="40">
        <v>15</v>
      </c>
      <c r="AQ75" s="40">
        <v>0</v>
      </c>
      <c r="AR75" s="40">
        <v>675</v>
      </c>
      <c r="AS75" s="40">
        <v>690</v>
      </c>
      <c r="AT75" s="40">
        <v>0</v>
      </c>
      <c r="AU75" s="40">
        <v>0</v>
      </c>
      <c r="AV75" s="40">
        <v>95</v>
      </c>
      <c r="AW75" s="40">
        <v>190</v>
      </c>
      <c r="AX75" s="40">
        <v>325</v>
      </c>
      <c r="AY75" s="40">
        <v>525</v>
      </c>
      <c r="AZ75" s="40">
        <v>19100</v>
      </c>
      <c r="BA75" s="40">
        <v>19100</v>
      </c>
      <c r="BB75" s="40">
        <v>69.090909090909093</v>
      </c>
      <c r="BC75" s="40">
        <v>102.72727272727273</v>
      </c>
      <c r="BD75" s="40">
        <v>4515.454545454545</v>
      </c>
      <c r="BE75" s="40">
        <v>4684.818181818182</v>
      </c>
      <c r="BF75" s="40">
        <v>20</v>
      </c>
      <c r="BG75" s="40">
        <v>25</v>
      </c>
      <c r="BH75" s="40">
        <v>1350</v>
      </c>
      <c r="BI75" s="40">
        <v>1370</v>
      </c>
      <c r="BJ75" s="40">
        <v>792</v>
      </c>
      <c r="BK75" s="43">
        <f>BJ75/(O75)*100</f>
        <v>0.24185421565334231</v>
      </c>
      <c r="BL75" s="43">
        <f>BJ75/(O75+Q75)*100</f>
        <v>0.24185421565334231</v>
      </c>
      <c r="BM75" s="37" t="s">
        <v>72</v>
      </c>
      <c r="BN75" s="31">
        <v>37</v>
      </c>
      <c r="BO75" s="31">
        <v>51</v>
      </c>
      <c r="BP75" s="43">
        <v>45.93</v>
      </c>
      <c r="BQ75" s="43">
        <f t="shared" si="19"/>
        <v>1.3508823529411764</v>
      </c>
      <c r="BR75" s="38">
        <v>0.46100000000000002</v>
      </c>
      <c r="BS75" s="38">
        <v>1.1060000000000001</v>
      </c>
      <c r="BT75" s="38">
        <v>0.80200000000000005</v>
      </c>
      <c r="BU75" s="40">
        <f t="shared" si="20"/>
        <v>1957.0746212199497</v>
      </c>
      <c r="BV75" s="43">
        <v>0.65</v>
      </c>
      <c r="BW75" s="43">
        <f t="shared" si="21"/>
        <v>4.72407346922522E-2</v>
      </c>
      <c r="BX75" s="43">
        <f t="shared" si="22"/>
        <v>0.82772301694557904</v>
      </c>
    </row>
    <row r="76" spans="1:76" s="36" customFormat="1" x14ac:dyDescent="0.2">
      <c r="A76" s="27" t="s">
        <v>69</v>
      </c>
      <c r="B76" s="27">
        <v>28</v>
      </c>
      <c r="C76" s="27">
        <v>1</v>
      </c>
      <c r="D76" s="28">
        <f t="shared" si="16"/>
        <v>0.40468564223999998</v>
      </c>
      <c r="E76" s="29">
        <v>38178</v>
      </c>
      <c r="F76" s="27">
        <v>1</v>
      </c>
      <c r="G76" s="27" t="s">
        <v>70</v>
      </c>
      <c r="H76" s="27" t="s">
        <v>71</v>
      </c>
      <c r="I76" s="27">
        <v>20</v>
      </c>
      <c r="J76" s="27">
        <v>0</v>
      </c>
      <c r="K76" s="27"/>
      <c r="L76" s="27"/>
      <c r="M76" s="31">
        <f t="shared" si="17"/>
        <v>10</v>
      </c>
      <c r="N76" s="29">
        <v>38187</v>
      </c>
      <c r="O76" s="32">
        <v>450672</v>
      </c>
      <c r="P76" s="27"/>
      <c r="Q76" s="32"/>
      <c r="R76" s="27"/>
      <c r="S76" s="27"/>
      <c r="T76" s="27"/>
      <c r="U76" s="27"/>
      <c r="V76" s="29">
        <v>38211</v>
      </c>
      <c r="W76" s="27">
        <f t="shared" si="18"/>
        <v>24</v>
      </c>
      <c r="X76" s="27">
        <v>0</v>
      </c>
      <c r="Y76" s="33">
        <v>1</v>
      </c>
      <c r="Z76" s="27">
        <v>34</v>
      </c>
      <c r="AA76" s="27">
        <v>32.299999999999997</v>
      </c>
      <c r="AB76" s="27">
        <v>34.6</v>
      </c>
      <c r="AC76" s="33">
        <v>33.604545454545452</v>
      </c>
      <c r="AD76" s="27">
        <v>30</v>
      </c>
      <c r="AE76" s="27">
        <v>30</v>
      </c>
      <c r="AF76" s="27">
        <v>39</v>
      </c>
      <c r="AG76" s="30">
        <v>34.4</v>
      </c>
      <c r="AH76" s="27">
        <v>9.6</v>
      </c>
      <c r="AI76" s="27">
        <v>8.4</v>
      </c>
      <c r="AJ76" s="27">
        <v>9.9</v>
      </c>
      <c r="AK76" s="33">
        <v>9.4260869565217416</v>
      </c>
      <c r="AL76" s="34">
        <v>0</v>
      </c>
      <c r="AM76" s="34">
        <v>325</v>
      </c>
      <c r="AN76" s="34">
        <v>21</v>
      </c>
      <c r="AO76" s="34">
        <v>8.75</v>
      </c>
      <c r="AP76" s="32">
        <v>40</v>
      </c>
      <c r="AQ76" s="32">
        <v>60</v>
      </c>
      <c r="AR76" s="32">
        <v>7725</v>
      </c>
      <c r="AS76" s="32">
        <v>7825</v>
      </c>
      <c r="AT76" s="32">
        <v>0</v>
      </c>
      <c r="AU76" s="32">
        <v>0</v>
      </c>
      <c r="AV76" s="32">
        <v>65</v>
      </c>
      <c r="AW76" s="32">
        <v>340</v>
      </c>
      <c r="AX76" s="32">
        <v>125</v>
      </c>
      <c r="AY76" s="32">
        <v>150</v>
      </c>
      <c r="AZ76" s="32">
        <v>1830</v>
      </c>
      <c r="BA76" s="32">
        <v>1840</v>
      </c>
      <c r="BB76" s="32">
        <v>25</v>
      </c>
      <c r="BC76" s="32">
        <v>60.625</v>
      </c>
      <c r="BD76" s="32">
        <v>1056.25</v>
      </c>
      <c r="BE76" s="32">
        <v>1140.625</v>
      </c>
      <c r="BF76" s="32">
        <v>10</v>
      </c>
      <c r="BG76" s="32">
        <v>30</v>
      </c>
      <c r="BH76" s="32">
        <v>1202.5</v>
      </c>
      <c r="BI76" s="32">
        <v>1232.5</v>
      </c>
      <c r="BJ76" s="32">
        <v>0</v>
      </c>
      <c r="BK76" s="35">
        <f>(BJ76/O76)*100</f>
        <v>0</v>
      </c>
      <c r="BL76" s="35">
        <f>((BJ76)/(O76+Q76+S76+U76))*100</f>
        <v>0</v>
      </c>
      <c r="BM76" s="27" t="s">
        <v>73</v>
      </c>
      <c r="BN76" s="30">
        <v>0</v>
      </c>
      <c r="BO76" s="30">
        <v>0</v>
      </c>
      <c r="BP76" s="35">
        <v>0</v>
      </c>
      <c r="BQ76" s="43">
        <f t="shared" si="19"/>
        <v>0</v>
      </c>
      <c r="BR76" s="28">
        <v>0</v>
      </c>
      <c r="BS76" s="28">
        <v>0</v>
      </c>
      <c r="BT76" s="28">
        <v>0</v>
      </c>
      <c r="BU76" s="32">
        <f t="shared" si="20"/>
        <v>0</v>
      </c>
      <c r="BV76" s="35">
        <v>0</v>
      </c>
      <c r="BW76" s="35">
        <f t="shared" si="21"/>
        <v>0</v>
      </c>
      <c r="BX76" s="35" t="e">
        <f t="shared" si="22"/>
        <v>#DIV/0!</v>
      </c>
    </row>
    <row r="77" spans="1:76" s="36" customFormat="1" x14ac:dyDescent="0.2">
      <c r="A77" s="27" t="s">
        <v>69</v>
      </c>
      <c r="B77" s="27">
        <v>34</v>
      </c>
      <c r="C77" s="27">
        <v>1</v>
      </c>
      <c r="D77" s="28">
        <f t="shared" si="16"/>
        <v>0.40468564223999998</v>
      </c>
      <c r="E77" s="29">
        <v>38233</v>
      </c>
      <c r="F77" s="27">
        <v>1</v>
      </c>
      <c r="G77" s="27" t="s">
        <v>70</v>
      </c>
      <c r="H77" s="27" t="s">
        <v>71</v>
      </c>
      <c r="I77" s="27">
        <v>57</v>
      </c>
      <c r="J77" s="27">
        <v>15</v>
      </c>
      <c r="K77" s="27"/>
      <c r="L77" s="27"/>
      <c r="M77" s="31">
        <f t="shared" si="17"/>
        <v>36</v>
      </c>
      <c r="N77" s="29">
        <v>38240</v>
      </c>
      <c r="O77" s="32">
        <v>414490</v>
      </c>
      <c r="P77" s="27"/>
      <c r="Q77" s="32"/>
      <c r="R77" s="27"/>
      <c r="S77" s="27"/>
      <c r="T77" s="27"/>
      <c r="U77" s="27"/>
      <c r="V77" s="29">
        <v>38287</v>
      </c>
      <c r="W77" s="27">
        <f t="shared" si="18"/>
        <v>47</v>
      </c>
      <c r="X77" s="27">
        <v>1</v>
      </c>
      <c r="Y77" s="33">
        <v>1.8</v>
      </c>
      <c r="Z77" s="27">
        <v>31.1</v>
      </c>
      <c r="AA77" s="27">
        <v>25.3</v>
      </c>
      <c r="AB77" s="27">
        <v>34.200000000000003</v>
      </c>
      <c r="AC77" s="33">
        <v>30.402222222222225</v>
      </c>
      <c r="AD77" s="27">
        <v>30</v>
      </c>
      <c r="AE77" s="27">
        <v>20</v>
      </c>
      <c r="AF77" s="27">
        <v>35</v>
      </c>
      <c r="AG77" s="30">
        <v>28.785714285714285</v>
      </c>
      <c r="AH77" s="27">
        <v>8.6999999999999993</v>
      </c>
      <c r="AI77" s="27">
        <v>8.8000000000000007</v>
      </c>
      <c r="AJ77" s="27">
        <v>9.5</v>
      </c>
      <c r="AK77" s="33">
        <v>9.038636363636364</v>
      </c>
      <c r="AL77" s="34">
        <v>612</v>
      </c>
      <c r="AM77" s="34">
        <v>325</v>
      </c>
      <c r="AN77" s="34">
        <v>30</v>
      </c>
      <c r="AO77" s="34">
        <v>12.5</v>
      </c>
      <c r="AP77" s="32">
        <v>0</v>
      </c>
      <c r="AQ77" s="32">
        <v>20</v>
      </c>
      <c r="AR77" s="32">
        <v>10</v>
      </c>
      <c r="AS77" s="32">
        <v>30</v>
      </c>
      <c r="AT77" s="32">
        <v>0</v>
      </c>
      <c r="AU77" s="32">
        <v>0</v>
      </c>
      <c r="AV77" s="32">
        <v>0</v>
      </c>
      <c r="AW77" s="32">
        <v>0</v>
      </c>
      <c r="AX77" s="32">
        <v>165</v>
      </c>
      <c r="AY77" s="32">
        <v>405</v>
      </c>
      <c r="AZ77" s="32">
        <v>175</v>
      </c>
      <c r="BA77" s="32">
        <v>615</v>
      </c>
      <c r="BB77" s="32">
        <v>29.736842105263158</v>
      </c>
      <c r="BC77" s="32">
        <v>86.94736842105263</v>
      </c>
      <c r="BD77" s="32">
        <v>23.684210526315791</v>
      </c>
      <c r="BE77" s="32">
        <v>140.52631578947367</v>
      </c>
      <c r="BF77" s="32"/>
      <c r="BG77" s="32"/>
      <c r="BH77" s="32"/>
      <c r="BI77" s="32"/>
      <c r="BJ77" s="32">
        <v>267611</v>
      </c>
      <c r="BK77" s="35">
        <f>(BJ77/O77)*100</f>
        <v>64.563921928152666</v>
      </c>
      <c r="BL77" s="35">
        <f>((BJ77)/(O77+Q77+S77+U77))*100</f>
        <v>64.563921928152666</v>
      </c>
      <c r="BM77" s="27" t="s">
        <v>72</v>
      </c>
      <c r="BN77" s="30">
        <v>25</v>
      </c>
      <c r="BO77" s="30">
        <v>55</v>
      </c>
      <c r="BP77" s="35">
        <v>35.44</v>
      </c>
      <c r="BQ77" s="43">
        <f t="shared" si="19"/>
        <v>0.75404255319148927</v>
      </c>
      <c r="BR77" s="28">
        <v>0.123</v>
      </c>
      <c r="BS77" s="28">
        <v>1.23</v>
      </c>
      <c r="BT77" s="28">
        <v>0.36670400000000009</v>
      </c>
      <c r="BU77" s="32">
        <f t="shared" si="20"/>
        <v>661281.18239809584</v>
      </c>
      <c r="BV77" s="35">
        <v>100.86</v>
      </c>
      <c r="BW77" s="35">
        <f t="shared" si="21"/>
        <v>5.3027763350592121</v>
      </c>
      <c r="BX77" s="35">
        <f t="shared" si="22"/>
        <v>0.82382412852829112</v>
      </c>
    </row>
    <row r="78" spans="1:76" s="36" customFormat="1" x14ac:dyDescent="0.2">
      <c r="A78" s="27" t="s">
        <v>69</v>
      </c>
      <c r="B78" s="27">
        <v>30</v>
      </c>
      <c r="C78" s="27">
        <v>1</v>
      </c>
      <c r="D78" s="28">
        <f t="shared" si="16"/>
        <v>0.40468564223999998</v>
      </c>
      <c r="E78" s="29">
        <v>38251</v>
      </c>
      <c r="F78" s="27">
        <v>1</v>
      </c>
      <c r="G78" s="27" t="s">
        <v>70</v>
      </c>
      <c r="H78" s="27" t="s">
        <v>71</v>
      </c>
      <c r="I78" s="27">
        <v>64</v>
      </c>
      <c r="J78" s="27">
        <v>5</v>
      </c>
      <c r="K78" s="27"/>
      <c r="L78" s="27"/>
      <c r="M78" s="31">
        <f t="shared" si="17"/>
        <v>34.5</v>
      </c>
      <c r="N78" s="29">
        <v>38257</v>
      </c>
      <c r="O78" s="32">
        <v>407620</v>
      </c>
      <c r="P78" s="27"/>
      <c r="Q78" s="32"/>
      <c r="R78" s="27"/>
      <c r="S78" s="27"/>
      <c r="T78" s="27"/>
      <c r="U78" s="27"/>
      <c r="V78" s="29">
        <v>38295</v>
      </c>
      <c r="W78" s="27">
        <f t="shared" si="18"/>
        <v>38</v>
      </c>
      <c r="X78" s="27">
        <v>7</v>
      </c>
      <c r="Y78" s="33">
        <v>3.7</v>
      </c>
      <c r="Z78" s="27">
        <v>30.2</v>
      </c>
      <c r="AA78" s="27">
        <v>3</v>
      </c>
      <c r="AB78" s="27">
        <v>31.9</v>
      </c>
      <c r="AC78" s="33">
        <v>28.552777777777774</v>
      </c>
      <c r="AD78" s="27">
        <v>30</v>
      </c>
      <c r="AE78" s="27">
        <v>26</v>
      </c>
      <c r="AF78" s="27">
        <v>30</v>
      </c>
      <c r="AG78" s="30">
        <v>27.90909090909091</v>
      </c>
      <c r="AH78" s="27">
        <v>8.8000000000000007</v>
      </c>
      <c r="AI78" s="27">
        <v>8.6</v>
      </c>
      <c r="AJ78" s="27">
        <v>9.9</v>
      </c>
      <c r="AK78" s="33">
        <v>9.1055555555555543</v>
      </c>
      <c r="AL78" s="34">
        <v>408</v>
      </c>
      <c r="AM78" s="34">
        <v>375</v>
      </c>
      <c r="AN78" s="34">
        <v>15</v>
      </c>
      <c r="AO78" s="34">
        <v>6.25</v>
      </c>
      <c r="AP78" s="32">
        <v>0</v>
      </c>
      <c r="AQ78" s="32">
        <v>10</v>
      </c>
      <c r="AR78" s="32">
        <v>250</v>
      </c>
      <c r="AS78" s="32">
        <v>260</v>
      </c>
      <c r="AT78" s="32">
        <v>0</v>
      </c>
      <c r="AU78" s="32">
        <v>15</v>
      </c>
      <c r="AV78" s="32">
        <v>5</v>
      </c>
      <c r="AW78" s="32">
        <v>35</v>
      </c>
      <c r="AX78" s="32">
        <v>200</v>
      </c>
      <c r="AY78" s="32">
        <v>805</v>
      </c>
      <c r="AZ78" s="32">
        <v>520</v>
      </c>
      <c r="BA78" s="32">
        <v>1030</v>
      </c>
      <c r="BB78" s="32">
        <v>42.692307692307693</v>
      </c>
      <c r="BC78" s="32">
        <v>229.23076923076923</v>
      </c>
      <c r="BD78" s="32">
        <v>153.84615384615384</v>
      </c>
      <c r="BE78" s="32">
        <v>429.61538461538464</v>
      </c>
      <c r="BF78" s="32">
        <v>30</v>
      </c>
      <c r="BG78" s="32">
        <v>180</v>
      </c>
      <c r="BH78" s="32">
        <v>130</v>
      </c>
      <c r="BI78" s="32">
        <v>435</v>
      </c>
      <c r="BJ78" s="32">
        <v>251597</v>
      </c>
      <c r="BK78" s="35">
        <f>(BJ78/O78)*100</f>
        <v>61.723418870516653</v>
      </c>
      <c r="BL78" s="35">
        <f>((BJ78)/(O78+Q78+S78+U78))*100</f>
        <v>61.723418870516653</v>
      </c>
      <c r="BM78" s="27" t="s">
        <v>72</v>
      </c>
      <c r="BN78" s="30">
        <v>32</v>
      </c>
      <c r="BO78" s="30">
        <v>53</v>
      </c>
      <c r="BP78" s="35">
        <v>40.36</v>
      </c>
      <c r="BQ78" s="43">
        <f t="shared" si="19"/>
        <v>1.0621052631578947</v>
      </c>
      <c r="BR78" s="28">
        <v>0.29599999999999999</v>
      </c>
      <c r="BS78" s="28">
        <v>1.155</v>
      </c>
      <c r="BT78" s="28">
        <v>0.56006000000000022</v>
      </c>
      <c r="BU78" s="32">
        <f t="shared" si="20"/>
        <v>621709.72660994402</v>
      </c>
      <c r="BV78" s="35">
        <v>132.36000000000001</v>
      </c>
      <c r="BW78" s="35">
        <f t="shared" si="21"/>
        <v>8.6070706028931596</v>
      </c>
      <c r="BX78" s="35">
        <f t="shared" si="22"/>
        <v>0.85188521992914523</v>
      </c>
    </row>
    <row r="79" spans="1:76" s="36" customFormat="1" x14ac:dyDescent="0.2">
      <c r="A79" s="27" t="s">
        <v>69</v>
      </c>
      <c r="B79" s="27">
        <v>26</v>
      </c>
      <c r="C79" s="27">
        <v>1</v>
      </c>
      <c r="D79" s="28">
        <f t="shared" si="16"/>
        <v>0.40468564223999998</v>
      </c>
      <c r="E79" s="29">
        <v>38255</v>
      </c>
      <c r="F79" s="27">
        <v>1</v>
      </c>
      <c r="G79" s="27" t="s">
        <v>70</v>
      </c>
      <c r="H79" s="27" t="s">
        <v>71</v>
      </c>
      <c r="I79" s="27">
        <v>196</v>
      </c>
      <c r="J79" s="27">
        <v>274</v>
      </c>
      <c r="K79" s="27"/>
      <c r="L79" s="27"/>
      <c r="M79" s="31">
        <f t="shared" si="17"/>
        <v>235</v>
      </c>
      <c r="N79" s="29">
        <v>38260</v>
      </c>
      <c r="O79" s="32">
        <v>428230</v>
      </c>
      <c r="P79" s="27"/>
      <c r="Q79" s="32"/>
      <c r="R79" s="27"/>
      <c r="S79" s="27"/>
      <c r="T79" s="27"/>
      <c r="U79" s="27"/>
      <c r="V79" s="29">
        <v>38301</v>
      </c>
      <c r="W79" s="27">
        <f t="shared" si="18"/>
        <v>41</v>
      </c>
      <c r="X79" s="27">
        <v>9</v>
      </c>
      <c r="Y79" s="33">
        <v>2.6</v>
      </c>
      <c r="Z79" s="27">
        <v>30.5</v>
      </c>
      <c r="AA79" s="27">
        <v>20.399999999999999</v>
      </c>
      <c r="AB79" s="27">
        <v>31.5</v>
      </c>
      <c r="AC79" s="33">
        <v>28.235897435897439</v>
      </c>
      <c r="AD79" s="27">
        <v>30</v>
      </c>
      <c r="AE79" s="27">
        <v>25</v>
      </c>
      <c r="AF79" s="27">
        <v>31</v>
      </c>
      <c r="AG79" s="30">
        <v>28.076923076923077</v>
      </c>
      <c r="AH79" s="27">
        <v>9.1999999999999993</v>
      </c>
      <c r="AI79" s="27">
        <v>8.5</v>
      </c>
      <c r="AJ79" s="27">
        <v>9.6</v>
      </c>
      <c r="AK79" s="33">
        <v>9.0828571428571419</v>
      </c>
      <c r="AL79" s="34">
        <v>390</v>
      </c>
      <c r="AM79" s="34">
        <v>350</v>
      </c>
      <c r="AN79" s="34">
        <v>21</v>
      </c>
      <c r="AO79" s="34">
        <v>8.75</v>
      </c>
      <c r="AP79" s="32">
        <v>20</v>
      </c>
      <c r="AQ79" s="32">
        <v>0</v>
      </c>
      <c r="AR79" s="32">
        <v>375</v>
      </c>
      <c r="AS79" s="32">
        <v>395</v>
      </c>
      <c r="AT79" s="32">
        <v>0</v>
      </c>
      <c r="AU79" s="32">
        <v>10</v>
      </c>
      <c r="AV79" s="32">
        <v>0</v>
      </c>
      <c r="AW79" s="32">
        <v>50</v>
      </c>
      <c r="AX79" s="32">
        <v>120</v>
      </c>
      <c r="AY79" s="32">
        <v>750</v>
      </c>
      <c r="AZ79" s="32">
        <v>3620</v>
      </c>
      <c r="BA79" s="32">
        <v>3645</v>
      </c>
      <c r="BB79" s="32">
        <v>47.5</v>
      </c>
      <c r="BC79" s="32">
        <v>194.0625</v>
      </c>
      <c r="BD79" s="32">
        <v>245.9375</v>
      </c>
      <c r="BE79" s="32">
        <v>488.125</v>
      </c>
      <c r="BF79" s="32">
        <v>42.5</v>
      </c>
      <c r="BG79" s="32">
        <v>125</v>
      </c>
      <c r="BH79" s="32">
        <v>5</v>
      </c>
      <c r="BI79" s="32">
        <v>225</v>
      </c>
      <c r="BJ79" s="32">
        <v>411654</v>
      </c>
      <c r="BK79" s="35">
        <f>(BJ79/O79)*100</f>
        <v>96.129182915722851</v>
      </c>
      <c r="BL79" s="35">
        <f>((BJ79)/(O79+Q79+S79+U79))*100</f>
        <v>96.129182915722851</v>
      </c>
      <c r="BM79" s="27" t="s">
        <v>72</v>
      </c>
      <c r="BN79" s="30">
        <v>23</v>
      </c>
      <c r="BO79" s="30">
        <v>45</v>
      </c>
      <c r="BP79" s="35">
        <v>29.677083333333332</v>
      </c>
      <c r="BQ79" s="43">
        <f t="shared" si="19"/>
        <v>0.72383130081300806</v>
      </c>
      <c r="BR79" s="28">
        <v>0.13300000000000001</v>
      </c>
      <c r="BS79" s="28">
        <v>0.89700000000000002</v>
      </c>
      <c r="BT79" s="28">
        <v>0.24504166666666669</v>
      </c>
      <c r="BU79" s="32">
        <f t="shared" si="20"/>
        <v>1017219.1870248449</v>
      </c>
      <c r="BV79" s="35">
        <v>99.32</v>
      </c>
      <c r="BW79" s="35">
        <f t="shared" si="21"/>
        <v>5.9859771920289901</v>
      </c>
      <c r="BX79" s="35">
        <f t="shared" si="22"/>
        <v>0.93751082082568848</v>
      </c>
    </row>
    <row r="80" spans="1:76" s="36" customFormat="1" x14ac:dyDescent="0.2">
      <c r="A80" s="29" t="s">
        <v>69</v>
      </c>
      <c r="B80" s="27">
        <v>24</v>
      </c>
      <c r="C80" s="27">
        <v>1</v>
      </c>
      <c r="D80" s="28">
        <f t="shared" si="16"/>
        <v>0.40468564223999998</v>
      </c>
      <c r="E80" s="29">
        <v>38452</v>
      </c>
      <c r="F80" s="27">
        <v>1</v>
      </c>
      <c r="G80" s="27" t="s">
        <v>70</v>
      </c>
      <c r="H80" s="27" t="s">
        <v>71</v>
      </c>
      <c r="I80" s="27">
        <v>432</v>
      </c>
      <c r="J80" s="27">
        <v>391</v>
      </c>
      <c r="K80" s="32"/>
      <c r="L80" s="27"/>
      <c r="M80" s="31">
        <f t="shared" si="17"/>
        <v>411.5</v>
      </c>
      <c r="N80" s="29">
        <v>38462</v>
      </c>
      <c r="O80" s="32">
        <v>428688</v>
      </c>
      <c r="P80" s="27"/>
      <c r="Q80" s="32"/>
      <c r="R80" s="27"/>
      <c r="S80" s="27"/>
      <c r="T80" s="27"/>
      <c r="U80" s="27"/>
      <c r="V80" s="29">
        <v>38524</v>
      </c>
      <c r="W80" s="27">
        <f t="shared" si="18"/>
        <v>62</v>
      </c>
      <c r="X80" s="27">
        <v>7</v>
      </c>
      <c r="Y80" s="33">
        <v>1.5</v>
      </c>
      <c r="Z80" s="33">
        <v>25.9</v>
      </c>
      <c r="AA80" s="33">
        <v>20.5</v>
      </c>
      <c r="AB80" s="33">
        <v>34.299999999999997</v>
      </c>
      <c r="AC80" s="33">
        <v>29.36666666666666</v>
      </c>
      <c r="AD80" s="30">
        <v>30</v>
      </c>
      <c r="AE80" s="30">
        <v>31</v>
      </c>
      <c r="AF80" s="30">
        <v>44</v>
      </c>
      <c r="AG80" s="30">
        <v>37.277777777777779</v>
      </c>
      <c r="AH80" s="33">
        <v>9</v>
      </c>
      <c r="AI80" s="33">
        <v>8.4</v>
      </c>
      <c r="AJ80" s="33">
        <v>9.4</v>
      </c>
      <c r="AK80" s="33">
        <v>9.107633581756355</v>
      </c>
      <c r="AL80" s="34">
        <v>248</v>
      </c>
      <c r="AM80" s="34">
        <v>400</v>
      </c>
      <c r="AN80" s="34">
        <v>25.5</v>
      </c>
      <c r="AO80" s="34">
        <v>10.875</v>
      </c>
      <c r="AP80" s="32">
        <v>20</v>
      </c>
      <c r="AQ80" s="32">
        <v>335</v>
      </c>
      <c r="AR80" s="32">
        <v>20</v>
      </c>
      <c r="AS80" s="32">
        <v>375</v>
      </c>
      <c r="AT80" s="32">
        <v>0</v>
      </c>
      <c r="AU80" s="32">
        <v>0</v>
      </c>
      <c r="AV80" s="32">
        <v>0</v>
      </c>
      <c r="AW80" s="32">
        <v>15</v>
      </c>
      <c r="AX80" s="32">
        <v>270</v>
      </c>
      <c r="AY80" s="32">
        <v>350</v>
      </c>
      <c r="AZ80" s="32">
        <v>775</v>
      </c>
      <c r="BA80" s="32">
        <v>1090</v>
      </c>
      <c r="BB80" s="32">
        <v>52.74</v>
      </c>
      <c r="BC80" s="32">
        <v>100.6</v>
      </c>
      <c r="BD80" s="32">
        <v>36.200000000000003</v>
      </c>
      <c r="BE80" s="32">
        <v>196.4</v>
      </c>
      <c r="BF80" s="32">
        <v>30</v>
      </c>
      <c r="BG80" s="32">
        <v>70</v>
      </c>
      <c r="BH80" s="32">
        <v>0</v>
      </c>
      <c r="BI80" s="32">
        <v>105</v>
      </c>
      <c r="BJ80" s="32">
        <v>56087</v>
      </c>
      <c r="BK80" s="35">
        <f>BJ80/O80*100</f>
        <v>13.08340797969619</v>
      </c>
      <c r="BL80" s="35">
        <f>BJ80/(O80+Q80)*100</f>
        <v>13.08340797969619</v>
      </c>
      <c r="BM80" s="27" t="s">
        <v>72</v>
      </c>
      <c r="BN80" s="30">
        <v>32</v>
      </c>
      <c r="BO80" s="30">
        <v>68</v>
      </c>
      <c r="BP80" s="35">
        <v>43.61</v>
      </c>
      <c r="BQ80" s="43">
        <f t="shared" si="19"/>
        <v>0.70338709677419353</v>
      </c>
      <c r="BR80" s="28">
        <v>0.24099999999999999</v>
      </c>
      <c r="BS80" s="28">
        <v>1.2390000000000001</v>
      </c>
      <c r="BT80" s="28">
        <v>0.70399999999999996</v>
      </c>
      <c r="BU80" s="32">
        <f t="shared" si="20"/>
        <v>138593.99530348903</v>
      </c>
      <c r="BV80" s="35">
        <v>36.6</v>
      </c>
      <c r="BW80" s="35">
        <f t="shared" si="21"/>
        <v>1.4587188647900409</v>
      </c>
      <c r="BX80" s="35">
        <f t="shared" si="22"/>
        <v>0.84881764526229042</v>
      </c>
    </row>
    <row r="81" spans="1:76" s="36" customFormat="1" x14ac:dyDescent="0.2">
      <c r="A81" s="27" t="s">
        <v>69</v>
      </c>
      <c r="B81" s="27">
        <v>27</v>
      </c>
      <c r="C81" s="27">
        <v>1</v>
      </c>
      <c r="D81" s="28">
        <f t="shared" si="16"/>
        <v>0.40468564223999998</v>
      </c>
      <c r="E81" s="29">
        <v>38969</v>
      </c>
      <c r="F81" s="27">
        <v>1</v>
      </c>
      <c r="G81" s="27" t="s">
        <v>70</v>
      </c>
      <c r="H81" s="27" t="s">
        <v>71</v>
      </c>
      <c r="I81" s="27">
        <v>247</v>
      </c>
      <c r="J81" s="27">
        <v>66</v>
      </c>
      <c r="K81" s="27"/>
      <c r="L81" s="27"/>
      <c r="M81" s="31">
        <f t="shared" si="17"/>
        <v>156.5</v>
      </c>
      <c r="N81" s="29">
        <v>38977</v>
      </c>
      <c r="O81" s="32">
        <v>407620</v>
      </c>
      <c r="P81" s="27"/>
      <c r="Q81" s="32"/>
      <c r="R81" s="27"/>
      <c r="S81" s="27"/>
      <c r="T81" s="27"/>
      <c r="U81" s="27"/>
      <c r="V81" s="29">
        <v>39023</v>
      </c>
      <c r="W81" s="30">
        <f t="shared" si="18"/>
        <v>46</v>
      </c>
      <c r="X81" s="27">
        <v>2</v>
      </c>
      <c r="Y81" s="27">
        <v>3.5</v>
      </c>
      <c r="Z81" s="27">
        <v>30.6</v>
      </c>
      <c r="AA81" s="27">
        <v>21.4</v>
      </c>
      <c r="AB81" s="27">
        <v>31.2</v>
      </c>
      <c r="AC81" s="33">
        <v>27.584090909090911</v>
      </c>
      <c r="AD81" s="27">
        <v>30</v>
      </c>
      <c r="AE81" s="27">
        <v>30</v>
      </c>
      <c r="AF81" s="27">
        <v>41</v>
      </c>
      <c r="AG81" s="30">
        <v>38.25</v>
      </c>
      <c r="AH81" s="27">
        <v>9</v>
      </c>
      <c r="AI81" s="27">
        <v>8.6</v>
      </c>
      <c r="AJ81" s="27">
        <v>9.4</v>
      </c>
      <c r="AK81" s="33">
        <v>9.0116845853793386</v>
      </c>
      <c r="AL81" s="34">
        <v>386</v>
      </c>
      <c r="AM81" s="34">
        <v>225</v>
      </c>
      <c r="AN81" s="34">
        <v>7.5</v>
      </c>
      <c r="AO81" s="34">
        <v>5.75</v>
      </c>
      <c r="AP81" s="32">
        <v>20</v>
      </c>
      <c r="AQ81" s="32">
        <v>40</v>
      </c>
      <c r="AR81" s="32">
        <v>3185</v>
      </c>
      <c r="AS81" s="32">
        <v>3245</v>
      </c>
      <c r="AT81" s="32">
        <v>5</v>
      </c>
      <c r="AU81" s="32">
        <v>0</v>
      </c>
      <c r="AV81" s="32">
        <v>0</v>
      </c>
      <c r="AW81" s="32">
        <v>5</v>
      </c>
      <c r="AX81" s="32">
        <v>2225</v>
      </c>
      <c r="AY81" s="32">
        <v>735</v>
      </c>
      <c r="AZ81" s="32">
        <v>0</v>
      </c>
      <c r="BA81" s="32">
        <v>990</v>
      </c>
      <c r="BB81" s="32">
        <v>272.38888888888891</v>
      </c>
      <c r="BC81" s="32">
        <v>270.83333333333331</v>
      </c>
      <c r="BD81" s="32">
        <v>0</v>
      </c>
      <c r="BE81" s="32">
        <v>432.11111111111109</v>
      </c>
      <c r="BF81" s="32">
        <v>109</v>
      </c>
      <c r="BG81" s="32">
        <v>217.5</v>
      </c>
      <c r="BH81" s="32">
        <v>0</v>
      </c>
      <c r="BI81" s="32">
        <v>385</v>
      </c>
      <c r="BJ81" s="32">
        <v>120946</v>
      </c>
      <c r="BK81" s="35">
        <f>BJ81/O81*100</f>
        <v>29.671262450321379</v>
      </c>
      <c r="BL81" s="35">
        <f>BJ81/(O81+Q81)*100</f>
        <v>29.671262450321379</v>
      </c>
      <c r="BM81" s="27" t="s">
        <v>72</v>
      </c>
      <c r="BN81" s="30">
        <v>29</v>
      </c>
      <c r="BO81" s="30">
        <v>64</v>
      </c>
      <c r="BP81" s="35">
        <v>40.43</v>
      </c>
      <c r="BQ81" s="43">
        <f t="shared" si="19"/>
        <v>0.87891304347826082</v>
      </c>
      <c r="BR81" s="28">
        <v>0.18</v>
      </c>
      <c r="BS81" s="28">
        <v>1.06</v>
      </c>
      <c r="BT81" s="28">
        <v>0.53800000000000003</v>
      </c>
      <c r="BU81" s="32">
        <f t="shared" si="20"/>
        <v>298864.07466927782</v>
      </c>
      <c r="BV81" s="35">
        <v>61.91</v>
      </c>
      <c r="BW81" s="35">
        <f t="shared" si="21"/>
        <v>3.3257161231809143</v>
      </c>
      <c r="BX81" s="35">
        <f t="shared" si="22"/>
        <v>0.81408743494707714</v>
      </c>
    </row>
    <row r="82" spans="1:76" s="36" customFormat="1" x14ac:dyDescent="0.2">
      <c r="A82" s="27" t="s">
        <v>69</v>
      </c>
      <c r="B82" s="27">
        <v>26</v>
      </c>
      <c r="C82" s="27">
        <v>1</v>
      </c>
      <c r="D82" s="28">
        <f t="shared" si="16"/>
        <v>0.40468564223999998</v>
      </c>
      <c r="E82" s="29">
        <v>39260</v>
      </c>
      <c r="F82" s="27">
        <v>1</v>
      </c>
      <c r="G82" s="27" t="s">
        <v>70</v>
      </c>
      <c r="H82" s="27" t="s">
        <v>71</v>
      </c>
      <c r="I82" s="27">
        <v>126</v>
      </c>
      <c r="J82" s="27">
        <v>94</v>
      </c>
      <c r="K82" s="27"/>
      <c r="L82" s="27"/>
      <c r="M82" s="31">
        <f t="shared" si="17"/>
        <v>110</v>
      </c>
      <c r="N82" s="29">
        <v>39274</v>
      </c>
      <c r="O82" s="32">
        <v>392048</v>
      </c>
      <c r="P82" s="27"/>
      <c r="Q82" s="32"/>
      <c r="R82" s="27"/>
      <c r="S82" s="32"/>
      <c r="T82" s="27"/>
      <c r="U82" s="27"/>
      <c r="V82" s="29">
        <v>39330</v>
      </c>
      <c r="W82" s="27">
        <f t="shared" si="18"/>
        <v>56</v>
      </c>
      <c r="X82" s="27">
        <v>0</v>
      </c>
      <c r="Y82" s="27">
        <v>2.6</v>
      </c>
      <c r="Z82" s="33">
        <v>32.5</v>
      </c>
      <c r="AA82" s="33">
        <v>27.6</v>
      </c>
      <c r="AB82" s="33">
        <v>34.1</v>
      </c>
      <c r="AC82" s="33">
        <v>31.205555555555552</v>
      </c>
      <c r="AD82" s="30">
        <v>30</v>
      </c>
      <c r="AE82" s="30">
        <v>25</v>
      </c>
      <c r="AF82" s="30">
        <v>35</v>
      </c>
      <c r="AG82" s="30">
        <v>30.9375</v>
      </c>
      <c r="AH82" s="33">
        <v>9.3000000000000007</v>
      </c>
      <c r="AI82" s="33">
        <v>8.6</v>
      </c>
      <c r="AJ82" s="33">
        <v>9.6</v>
      </c>
      <c r="AK82" s="33">
        <v>9.1054545454545455</v>
      </c>
      <c r="AL82" s="34">
        <v>294</v>
      </c>
      <c r="AM82" s="34">
        <v>310</v>
      </c>
      <c r="AN82" s="34">
        <v>21</v>
      </c>
      <c r="AO82" s="34">
        <v>8.75</v>
      </c>
      <c r="AP82" s="32">
        <v>5</v>
      </c>
      <c r="AQ82" s="32">
        <v>10</v>
      </c>
      <c r="AR82" s="32">
        <v>0</v>
      </c>
      <c r="AS82" s="32">
        <v>15</v>
      </c>
      <c r="AT82" s="32">
        <v>0</v>
      </c>
      <c r="AU82" s="32">
        <v>0</v>
      </c>
      <c r="AV82" s="32">
        <v>0</v>
      </c>
      <c r="AW82" s="32">
        <v>0</v>
      </c>
      <c r="AX82" s="32">
        <v>155</v>
      </c>
      <c r="AY82" s="32">
        <v>235</v>
      </c>
      <c r="AZ82" s="32">
        <v>0</v>
      </c>
      <c r="BA82" s="32">
        <v>255</v>
      </c>
      <c r="BB82" s="32">
        <v>40.833333333333336</v>
      </c>
      <c r="BC82" s="32">
        <v>47.083333333333336</v>
      </c>
      <c r="BD82" s="32">
        <v>0</v>
      </c>
      <c r="BE82" s="32">
        <v>87.916666666666671</v>
      </c>
      <c r="BF82" s="32">
        <v>20</v>
      </c>
      <c r="BG82" s="32">
        <v>17.5</v>
      </c>
      <c r="BH82" s="32">
        <v>0</v>
      </c>
      <c r="BI82" s="32">
        <v>72.5</v>
      </c>
      <c r="BJ82" s="32">
        <v>29033</v>
      </c>
      <c r="BK82" s="35">
        <f>(BJ82/O82)*100</f>
        <v>7.4054707586826103</v>
      </c>
      <c r="BL82" s="35">
        <f>((BJ82)/(O82+Q82+S82+U82))*100</f>
        <v>7.4054707586826103</v>
      </c>
      <c r="BM82" s="27" t="s">
        <v>72</v>
      </c>
      <c r="BN82" s="30">
        <v>43</v>
      </c>
      <c r="BO82" s="30">
        <v>102</v>
      </c>
      <c r="BP82" s="35">
        <v>60.25</v>
      </c>
      <c r="BQ82" s="43">
        <f t="shared" si="19"/>
        <v>1.0758928571428572</v>
      </c>
      <c r="BR82" s="28">
        <v>0.70899999999999996</v>
      </c>
      <c r="BS82" s="28">
        <v>10.805999999999999</v>
      </c>
      <c r="BT82" s="28">
        <v>2.0619999999999998</v>
      </c>
      <c r="BU82" s="32">
        <f t="shared" si="20"/>
        <v>71742.105401362118</v>
      </c>
      <c r="BV82" s="35">
        <v>55.68</v>
      </c>
      <c r="BW82" s="35">
        <f t="shared" si="21"/>
        <v>2.4569335071592442</v>
      </c>
      <c r="BX82" s="35">
        <f t="shared" si="22"/>
        <v>0.94279551357701119</v>
      </c>
    </row>
    <row r="83" spans="1:76" s="36" customFormat="1" x14ac:dyDescent="0.2">
      <c r="A83" s="27" t="s">
        <v>69</v>
      </c>
      <c r="B83" s="27">
        <v>24</v>
      </c>
      <c r="C83" s="27">
        <v>1</v>
      </c>
      <c r="D83" s="28">
        <f t="shared" si="16"/>
        <v>0.40468564223999998</v>
      </c>
      <c r="E83" s="29">
        <v>39674</v>
      </c>
      <c r="F83" s="27">
        <v>1</v>
      </c>
      <c r="G83" s="27" t="s">
        <v>70</v>
      </c>
      <c r="H83" s="27" t="s">
        <v>71</v>
      </c>
      <c r="I83" s="27">
        <v>335</v>
      </c>
      <c r="J83" s="27">
        <v>26</v>
      </c>
      <c r="K83" s="27"/>
      <c r="L83" s="27"/>
      <c r="M83" s="31">
        <f t="shared" si="17"/>
        <v>180.5</v>
      </c>
      <c r="N83" s="29">
        <v>39689</v>
      </c>
      <c r="O83" s="32">
        <v>384262</v>
      </c>
      <c r="P83" s="27"/>
      <c r="Q83" s="32"/>
      <c r="R83" s="27"/>
      <c r="S83" s="32"/>
      <c r="T83" s="27"/>
      <c r="U83" s="30"/>
      <c r="V83" s="29">
        <v>39730</v>
      </c>
      <c r="W83" s="27">
        <f t="shared" si="18"/>
        <v>41</v>
      </c>
      <c r="X83" s="27">
        <v>0</v>
      </c>
      <c r="Y83" s="33">
        <v>3.3</v>
      </c>
      <c r="Z83" s="33">
        <v>31.3</v>
      </c>
      <c r="AA83" s="33">
        <v>25.3</v>
      </c>
      <c r="AB83" s="33">
        <v>32.9</v>
      </c>
      <c r="AC83" s="33">
        <v>28.974358974358974</v>
      </c>
      <c r="AD83" s="30">
        <v>30</v>
      </c>
      <c r="AE83" s="30">
        <v>31</v>
      </c>
      <c r="AF83" s="30">
        <v>42</v>
      </c>
      <c r="AG83" s="30">
        <v>34.636363636363633</v>
      </c>
      <c r="AH83" s="33">
        <v>9</v>
      </c>
      <c r="AI83" s="33">
        <v>8.5</v>
      </c>
      <c r="AJ83" s="33">
        <v>9.3000000000000007</v>
      </c>
      <c r="AK83" s="33">
        <v>8.9302908842737363</v>
      </c>
      <c r="AL83" s="42">
        <f>2*182</f>
        <v>364</v>
      </c>
      <c r="AM83" s="34">
        <v>350</v>
      </c>
      <c r="AN83" s="34">
        <v>30</v>
      </c>
      <c r="AO83" s="34">
        <v>13</v>
      </c>
      <c r="AP83" s="32">
        <v>5</v>
      </c>
      <c r="AQ83" s="32">
        <v>0</v>
      </c>
      <c r="AR83" s="32">
        <v>90</v>
      </c>
      <c r="AS83" s="32">
        <v>95</v>
      </c>
      <c r="AT83" s="32">
        <v>15</v>
      </c>
      <c r="AU83" s="32">
        <v>35</v>
      </c>
      <c r="AV83" s="32">
        <v>0</v>
      </c>
      <c r="AW83" s="32">
        <v>185</v>
      </c>
      <c r="AX83" s="32">
        <v>665</v>
      </c>
      <c r="AY83" s="32">
        <v>490</v>
      </c>
      <c r="AZ83" s="32">
        <v>1925</v>
      </c>
      <c r="BA83" s="32">
        <v>2295</v>
      </c>
      <c r="BB83" s="32">
        <v>159.28571428571428</v>
      </c>
      <c r="BC83" s="32">
        <v>242.5</v>
      </c>
      <c r="BD83" s="32">
        <v>302.14285714285717</v>
      </c>
      <c r="BE83" s="32">
        <v>703.92857142857144</v>
      </c>
      <c r="BF83" s="32">
        <v>90</v>
      </c>
      <c r="BG83" s="32">
        <v>172.5</v>
      </c>
      <c r="BH83" s="32">
        <v>25</v>
      </c>
      <c r="BI83" s="32">
        <v>585</v>
      </c>
      <c r="BJ83" s="32">
        <v>264010</v>
      </c>
      <c r="BK83" s="35">
        <f>BJ83/O83*100</f>
        <v>68.705726821803864</v>
      </c>
      <c r="BL83" s="35">
        <f>(BJ83)/(O83+Q83+S83+U83)*100</f>
        <v>68.705726821803864</v>
      </c>
      <c r="BM83" s="27" t="s">
        <v>72</v>
      </c>
      <c r="BN83" s="30">
        <v>25</v>
      </c>
      <c r="BO83" s="30">
        <v>55</v>
      </c>
      <c r="BP83" s="35">
        <v>37.520000000000003</v>
      </c>
      <c r="BQ83" s="43">
        <f t="shared" si="19"/>
        <v>0.91512195121951223</v>
      </c>
      <c r="BR83" s="28">
        <v>0.123</v>
      </c>
      <c r="BS83" s="28">
        <v>0.95299999999999996</v>
      </c>
      <c r="BT83" s="28">
        <v>0.44600000000000001</v>
      </c>
      <c r="BU83" s="32">
        <f t="shared" si="20"/>
        <v>652382.91761146323</v>
      </c>
      <c r="BV83" s="35">
        <v>95.09</v>
      </c>
      <c r="BW83" s="35">
        <f t="shared" si="21"/>
        <v>5.7310367618811604</v>
      </c>
      <c r="BX83" s="35">
        <f t="shared" si="22"/>
        <v>0.84439639323927818</v>
      </c>
    </row>
    <row r="84" spans="1:76" s="36" customFormat="1" x14ac:dyDescent="0.2">
      <c r="A84" s="27" t="s">
        <v>69</v>
      </c>
      <c r="B84" s="27">
        <v>23</v>
      </c>
      <c r="C84" s="27">
        <v>1</v>
      </c>
      <c r="D84" s="28">
        <f t="shared" si="16"/>
        <v>0.40468564223999998</v>
      </c>
      <c r="E84" s="29">
        <v>39681</v>
      </c>
      <c r="F84" s="27">
        <v>1</v>
      </c>
      <c r="G84" s="27" t="s">
        <v>70</v>
      </c>
      <c r="H84" s="27" t="s">
        <v>71</v>
      </c>
      <c r="I84" s="27">
        <v>273</v>
      </c>
      <c r="J84" s="27">
        <v>199</v>
      </c>
      <c r="K84" s="27"/>
      <c r="L84" s="27"/>
      <c r="M84" s="31">
        <f t="shared" si="17"/>
        <v>236</v>
      </c>
      <c r="N84" s="29">
        <v>39692</v>
      </c>
      <c r="O84" s="32">
        <v>419070</v>
      </c>
      <c r="P84" s="27"/>
      <c r="Q84" s="32"/>
      <c r="R84" s="27"/>
      <c r="S84" s="32"/>
      <c r="T84" s="27"/>
      <c r="U84" s="30"/>
      <c r="V84" s="29">
        <v>39744</v>
      </c>
      <c r="W84" s="27">
        <f t="shared" si="18"/>
        <v>52</v>
      </c>
      <c r="X84" s="27">
        <v>0</v>
      </c>
      <c r="Y84" s="33">
        <v>2.9</v>
      </c>
      <c r="Z84" s="33">
        <v>31.7</v>
      </c>
      <c r="AA84" s="33">
        <v>24.6</v>
      </c>
      <c r="AB84" s="33">
        <v>31.8</v>
      </c>
      <c r="AC84" s="33">
        <v>28.054000000000002</v>
      </c>
      <c r="AD84" s="30">
        <v>30</v>
      </c>
      <c r="AE84" s="30">
        <v>30</v>
      </c>
      <c r="AF84" s="30">
        <v>41</v>
      </c>
      <c r="AG84" s="30">
        <v>36.142857142857146</v>
      </c>
      <c r="AH84" s="33">
        <v>9.1</v>
      </c>
      <c r="AI84" s="33">
        <v>8.6</v>
      </c>
      <c r="AJ84" s="33">
        <v>9.5</v>
      </c>
      <c r="AK84" s="33">
        <v>9.0410706735719639</v>
      </c>
      <c r="AL84" s="42">
        <f>2*285</f>
        <v>570</v>
      </c>
      <c r="AM84" s="34">
        <v>375</v>
      </c>
      <c r="AN84" s="34">
        <v>36</v>
      </c>
      <c r="AO84" s="34">
        <v>15</v>
      </c>
      <c r="AP84" s="32">
        <v>105</v>
      </c>
      <c r="AQ84" s="32">
        <v>125</v>
      </c>
      <c r="AR84" s="32">
        <v>5</v>
      </c>
      <c r="AS84" s="32">
        <v>235</v>
      </c>
      <c r="AT84" s="32">
        <v>5</v>
      </c>
      <c r="AU84" s="32">
        <v>5</v>
      </c>
      <c r="AV84" s="32">
        <v>0</v>
      </c>
      <c r="AW84" s="32">
        <v>30</v>
      </c>
      <c r="AX84" s="32">
        <v>580</v>
      </c>
      <c r="AY84" s="32">
        <v>1065</v>
      </c>
      <c r="AZ84" s="32">
        <v>535</v>
      </c>
      <c r="BA84" s="32">
        <v>1796</v>
      </c>
      <c r="BB84" s="32">
        <v>106.85714285714286</v>
      </c>
      <c r="BC84" s="32">
        <v>262.5</v>
      </c>
      <c r="BD84" s="32">
        <v>136.78571428571428</v>
      </c>
      <c r="BE84" s="32">
        <v>506.14285714285717</v>
      </c>
      <c r="BF84" s="32">
        <v>47.5</v>
      </c>
      <c r="BG84" s="32">
        <v>127.5</v>
      </c>
      <c r="BH84" s="32">
        <v>47.5</v>
      </c>
      <c r="BI84" s="32">
        <v>330</v>
      </c>
      <c r="BJ84" s="32">
        <v>1790</v>
      </c>
      <c r="BK84" s="35">
        <f>BJ84/O84*100</f>
        <v>0.42713627794879133</v>
      </c>
      <c r="BL84" s="35">
        <f>(BJ84)/(O84+Q84+S84+U84)*100</f>
        <v>0.42713627794879133</v>
      </c>
      <c r="BM84" s="27" t="s">
        <v>72</v>
      </c>
      <c r="BN84" s="30">
        <v>38</v>
      </c>
      <c r="BO84" s="30">
        <v>99</v>
      </c>
      <c r="BP84" s="35">
        <v>55.96</v>
      </c>
      <c r="BQ84" s="43">
        <f t="shared" si="19"/>
        <v>1.0761538461538462</v>
      </c>
      <c r="BR84" s="28">
        <v>0.17899999999999999</v>
      </c>
      <c r="BS84" s="28">
        <v>8.7360000000000007</v>
      </c>
      <c r="BT84" s="28">
        <v>1.575</v>
      </c>
      <c r="BU84" s="32">
        <f t="shared" si="20"/>
        <v>4423.1863282622598</v>
      </c>
      <c r="BV84" s="35">
        <v>56.68</v>
      </c>
      <c r="BW84" s="35">
        <f t="shared" si="21"/>
        <v>2.6934486579921022</v>
      </c>
      <c r="BX84" s="35">
        <f t="shared" si="22"/>
        <v>0.89876766762397697</v>
      </c>
    </row>
    <row r="85" spans="1:76" s="36" customFormat="1" x14ac:dyDescent="0.2">
      <c r="A85" s="27" t="s">
        <v>69</v>
      </c>
      <c r="B85" s="27">
        <v>29</v>
      </c>
      <c r="C85" s="27">
        <v>1</v>
      </c>
      <c r="D85" s="28">
        <f t="shared" si="16"/>
        <v>0.40468564223999998</v>
      </c>
      <c r="E85" s="29">
        <v>39691</v>
      </c>
      <c r="F85" s="27">
        <v>1</v>
      </c>
      <c r="G85" s="27" t="s">
        <v>70</v>
      </c>
      <c r="H85" s="27" t="s">
        <v>71</v>
      </c>
      <c r="I85" s="27">
        <v>287</v>
      </c>
      <c r="J85" s="27">
        <v>288</v>
      </c>
      <c r="K85" s="27"/>
      <c r="L85" s="27"/>
      <c r="M85" s="31">
        <f t="shared" si="17"/>
        <v>287.5</v>
      </c>
      <c r="N85" s="29">
        <v>39697</v>
      </c>
      <c r="O85" s="32">
        <v>408536</v>
      </c>
      <c r="P85" s="27"/>
      <c r="Q85" s="32"/>
      <c r="R85" s="27"/>
      <c r="S85" s="32"/>
      <c r="T85" s="27"/>
      <c r="U85" s="30"/>
      <c r="V85" s="29">
        <v>39730</v>
      </c>
      <c r="W85" s="27">
        <f t="shared" si="18"/>
        <v>33</v>
      </c>
      <c r="X85" s="27">
        <v>1</v>
      </c>
      <c r="Y85" s="33">
        <v>2</v>
      </c>
      <c r="Z85" s="33">
        <v>31.1</v>
      </c>
      <c r="AA85" s="33">
        <v>24.5</v>
      </c>
      <c r="AB85" s="33">
        <v>30.7</v>
      </c>
      <c r="AC85" s="33">
        <v>28.236666666666665</v>
      </c>
      <c r="AD85" s="30">
        <v>30</v>
      </c>
      <c r="AE85" s="30">
        <v>31</v>
      </c>
      <c r="AF85" s="30">
        <v>41</v>
      </c>
      <c r="AG85" s="30">
        <v>36</v>
      </c>
      <c r="AH85" s="33">
        <v>9</v>
      </c>
      <c r="AI85" s="33">
        <v>9</v>
      </c>
      <c r="AJ85" s="33">
        <v>9.5</v>
      </c>
      <c r="AK85" s="33">
        <v>9.2177189215659538</v>
      </c>
      <c r="AL85" s="42">
        <f>2*131</f>
        <v>262</v>
      </c>
      <c r="AM85" s="34">
        <v>350</v>
      </c>
      <c r="AN85" s="34">
        <v>30</v>
      </c>
      <c r="AO85" s="34">
        <v>12.5</v>
      </c>
      <c r="AP85" s="32">
        <v>15</v>
      </c>
      <c r="AQ85" s="32">
        <v>25</v>
      </c>
      <c r="AR85" s="32">
        <v>215</v>
      </c>
      <c r="AS85" s="32">
        <v>255</v>
      </c>
      <c r="AT85" s="32">
        <v>0</v>
      </c>
      <c r="AU85" s="32">
        <v>0</v>
      </c>
      <c r="AV85" s="32">
        <v>5</v>
      </c>
      <c r="AW85" s="32">
        <v>5</v>
      </c>
      <c r="AX85" s="32">
        <v>425</v>
      </c>
      <c r="AY85" s="32">
        <v>805</v>
      </c>
      <c r="AZ85" s="32">
        <v>2125</v>
      </c>
      <c r="BA85" s="32">
        <v>3265</v>
      </c>
      <c r="BB85" s="32">
        <v>61.5</v>
      </c>
      <c r="BC85" s="32">
        <v>211.5</v>
      </c>
      <c r="BD85" s="32">
        <v>810</v>
      </c>
      <c r="BE85" s="32">
        <v>1083</v>
      </c>
      <c r="BF85" s="32">
        <v>5</v>
      </c>
      <c r="BG85" s="32">
        <v>85</v>
      </c>
      <c r="BH85" s="32">
        <v>882.5</v>
      </c>
      <c r="BI85" s="32">
        <v>1040</v>
      </c>
      <c r="BJ85" s="32">
        <v>390710</v>
      </c>
      <c r="BK85" s="35">
        <f>BJ85/O85*100</f>
        <v>95.636614643507542</v>
      </c>
      <c r="BL85" s="35">
        <f>(BJ85)/(O85+Q85+S85+U85)*100</f>
        <v>95.636614643507542</v>
      </c>
      <c r="BM85" s="27" t="s">
        <v>72</v>
      </c>
      <c r="BN85" s="30">
        <v>25</v>
      </c>
      <c r="BO85" s="30">
        <v>47</v>
      </c>
      <c r="BP85" s="35">
        <v>32.53</v>
      </c>
      <c r="BQ85" s="43">
        <f t="shared" si="19"/>
        <v>0.98575757575757583</v>
      </c>
      <c r="BR85" s="28">
        <v>0.123</v>
      </c>
      <c r="BS85" s="28">
        <v>0.68100000000000005</v>
      </c>
      <c r="BT85" s="28">
        <v>0.29599999999999999</v>
      </c>
      <c r="BU85" s="32">
        <f t="shared" si="20"/>
        <v>965465.43593036174</v>
      </c>
      <c r="BV85" s="35">
        <v>81.95</v>
      </c>
      <c r="BW85" s="35">
        <f t="shared" si="21"/>
        <v>6.1364503064346065</v>
      </c>
      <c r="BX85" s="35">
        <f t="shared" si="22"/>
        <v>0.85988331330509138</v>
      </c>
    </row>
    <row r="86" spans="1:76" s="36" customFormat="1" x14ac:dyDescent="0.2">
      <c r="A86" s="37" t="s">
        <v>69</v>
      </c>
      <c r="B86" s="37">
        <v>31</v>
      </c>
      <c r="C86" s="37">
        <v>1</v>
      </c>
      <c r="D86" s="38">
        <f t="shared" si="16"/>
        <v>0.40468564223999998</v>
      </c>
      <c r="E86" s="39">
        <v>37480</v>
      </c>
      <c r="F86" s="37">
        <v>2</v>
      </c>
      <c r="G86" s="37" t="s">
        <v>70</v>
      </c>
      <c r="H86" s="37" t="s">
        <v>71</v>
      </c>
      <c r="I86" s="37">
        <v>21</v>
      </c>
      <c r="J86" s="37">
        <v>24</v>
      </c>
      <c r="K86" s="37"/>
      <c r="L86" s="37"/>
      <c r="M86" s="31">
        <f t="shared" si="17"/>
        <v>22.5</v>
      </c>
      <c r="N86" s="39">
        <v>37485</v>
      </c>
      <c r="O86" s="40">
        <v>299990</v>
      </c>
      <c r="P86" s="39">
        <v>37486</v>
      </c>
      <c r="Q86" s="40">
        <v>129156</v>
      </c>
      <c r="R86" s="37"/>
      <c r="S86" s="37"/>
      <c r="T86" s="37"/>
      <c r="U86" s="37"/>
      <c r="V86" s="39">
        <v>37519</v>
      </c>
      <c r="W86" s="37">
        <f t="shared" si="18"/>
        <v>34</v>
      </c>
      <c r="X86" s="37">
        <v>22</v>
      </c>
      <c r="Y86" s="41">
        <v>2.8</v>
      </c>
      <c r="Z86" s="41">
        <v>31.7</v>
      </c>
      <c r="AA86" s="41">
        <v>28</v>
      </c>
      <c r="AB86" s="41">
        <v>32.9</v>
      </c>
      <c r="AC86" s="41">
        <v>30.875</v>
      </c>
      <c r="AD86" s="31">
        <v>30</v>
      </c>
      <c r="AE86" s="31">
        <v>30</v>
      </c>
      <c r="AF86" s="31">
        <v>43</v>
      </c>
      <c r="AG86" s="31">
        <v>35.1</v>
      </c>
      <c r="AH86" s="41">
        <v>9</v>
      </c>
      <c r="AI86" s="41">
        <v>8.8000000000000007</v>
      </c>
      <c r="AJ86" s="41">
        <v>9.1999999999999993</v>
      </c>
      <c r="AK86" s="41">
        <v>8.9920251468975909</v>
      </c>
      <c r="AL86" s="42">
        <v>14</v>
      </c>
      <c r="AM86" s="42">
        <v>300</v>
      </c>
      <c r="AN86" s="42">
        <v>24</v>
      </c>
      <c r="AO86" s="42">
        <v>10</v>
      </c>
      <c r="AP86" s="40">
        <v>90</v>
      </c>
      <c r="AQ86" s="40">
        <v>360</v>
      </c>
      <c r="AR86" s="40">
        <v>50</v>
      </c>
      <c r="AS86" s="40">
        <v>500</v>
      </c>
      <c r="AT86" s="40">
        <v>0</v>
      </c>
      <c r="AU86" s="40">
        <v>15</v>
      </c>
      <c r="AV86" s="40">
        <v>10</v>
      </c>
      <c r="AW86" s="40">
        <v>295</v>
      </c>
      <c r="AX86" s="40">
        <v>315</v>
      </c>
      <c r="AY86" s="40">
        <v>325</v>
      </c>
      <c r="AZ86" s="40">
        <v>2185</v>
      </c>
      <c r="BA86" s="40">
        <v>2265</v>
      </c>
      <c r="BB86" s="40">
        <v>79.642857142857139</v>
      </c>
      <c r="BC86" s="40">
        <v>127.14285714285714</v>
      </c>
      <c r="BD86" s="40">
        <v>570</v>
      </c>
      <c r="BE86" s="40">
        <v>776.07142857142856</v>
      </c>
      <c r="BF86" s="40">
        <v>70</v>
      </c>
      <c r="BG86" s="40">
        <v>105</v>
      </c>
      <c r="BH86" s="40">
        <v>397.5</v>
      </c>
      <c r="BI86" s="40">
        <v>607.5</v>
      </c>
      <c r="BJ86" s="40">
        <v>360865</v>
      </c>
      <c r="BK86" s="43">
        <f>BJ86/(Q86)*100</f>
        <v>279.40242807147945</v>
      </c>
      <c r="BL86" s="43">
        <f>BJ86/(O86+Q86)*100</f>
        <v>84.089097882771838</v>
      </c>
      <c r="BM86" s="37" t="s">
        <v>72</v>
      </c>
      <c r="BN86" s="31">
        <v>27</v>
      </c>
      <c r="BO86" s="31">
        <v>43</v>
      </c>
      <c r="BP86" s="43">
        <v>30.89</v>
      </c>
      <c r="BQ86" s="43">
        <f t="shared" si="19"/>
        <v>0.90852941176470592</v>
      </c>
      <c r="BR86" s="38">
        <v>0.16800000000000001</v>
      </c>
      <c r="BS86" s="38">
        <v>3.42</v>
      </c>
      <c r="BT86" s="38">
        <v>0.27500000000000002</v>
      </c>
      <c r="BU86" s="40">
        <f t="shared" si="20"/>
        <v>891716.83483148622</v>
      </c>
      <c r="BV86" s="43">
        <v>72.77</v>
      </c>
      <c r="BW86" s="43">
        <f t="shared" si="21"/>
        <v>5.288781943931065</v>
      </c>
      <c r="BX86" s="43">
        <f t="shared" si="22"/>
        <v>0.93299425366881583</v>
      </c>
    </row>
    <row r="87" spans="1:76" s="36" customFormat="1" x14ac:dyDescent="0.2">
      <c r="A87" s="27" t="s">
        <v>69</v>
      </c>
      <c r="B87" s="27">
        <v>32</v>
      </c>
      <c r="C87" s="27">
        <v>1</v>
      </c>
      <c r="D87" s="28">
        <f t="shared" si="16"/>
        <v>0.40468564223999998</v>
      </c>
      <c r="E87" s="29">
        <v>39265</v>
      </c>
      <c r="F87" s="27">
        <v>2</v>
      </c>
      <c r="G87" s="27" t="s">
        <v>70</v>
      </c>
      <c r="H87" s="27" t="s">
        <v>71</v>
      </c>
      <c r="I87" s="27">
        <v>63</v>
      </c>
      <c r="J87" s="27">
        <v>79</v>
      </c>
      <c r="K87" s="27"/>
      <c r="L87" s="27"/>
      <c r="M87" s="31">
        <f t="shared" si="17"/>
        <v>71</v>
      </c>
      <c r="N87" s="29">
        <v>39284</v>
      </c>
      <c r="O87" s="32">
        <v>353118</v>
      </c>
      <c r="P87" s="29">
        <v>39285</v>
      </c>
      <c r="Q87" s="32">
        <v>86104</v>
      </c>
      <c r="R87" s="27"/>
      <c r="S87" s="32"/>
      <c r="T87" s="27"/>
      <c r="U87" s="27"/>
      <c r="V87" s="29">
        <v>39331</v>
      </c>
      <c r="W87" s="30">
        <f t="shared" si="18"/>
        <v>47</v>
      </c>
      <c r="X87" s="30">
        <v>0</v>
      </c>
      <c r="Y87" s="27">
        <v>2.8</v>
      </c>
      <c r="Z87" s="33">
        <v>32.700000000000003</v>
      </c>
      <c r="AA87" s="33">
        <v>28.5</v>
      </c>
      <c r="AB87" s="33">
        <v>33.700000000000003</v>
      </c>
      <c r="AC87" s="33">
        <v>31.488888888888894</v>
      </c>
      <c r="AD87" s="33">
        <v>30</v>
      </c>
      <c r="AE87" s="33">
        <v>26</v>
      </c>
      <c r="AF87" s="33">
        <v>35</v>
      </c>
      <c r="AG87" s="33">
        <v>29.384615384615383</v>
      </c>
      <c r="AH87" s="33">
        <v>8.9</v>
      </c>
      <c r="AI87" s="33">
        <v>8.9</v>
      </c>
      <c r="AJ87" s="33">
        <v>9.6999999999999993</v>
      </c>
      <c r="AK87" s="33">
        <v>9.2956521739130427</v>
      </c>
      <c r="AL87" s="34">
        <v>203</v>
      </c>
      <c r="AM87" s="34">
        <v>260</v>
      </c>
      <c r="AN87" s="34">
        <v>28</v>
      </c>
      <c r="AO87" s="34">
        <v>13</v>
      </c>
      <c r="AP87" s="32">
        <v>35</v>
      </c>
      <c r="AQ87" s="32">
        <v>5</v>
      </c>
      <c r="AR87" s="32">
        <v>0</v>
      </c>
      <c r="AS87" s="32">
        <v>40</v>
      </c>
      <c r="AT87" s="32">
        <v>0</v>
      </c>
      <c r="AU87" s="32">
        <v>0</v>
      </c>
      <c r="AV87" s="32">
        <v>0</v>
      </c>
      <c r="AW87" s="32">
        <v>5</v>
      </c>
      <c r="AX87" s="32">
        <v>105</v>
      </c>
      <c r="AY87" s="32">
        <v>330</v>
      </c>
      <c r="AZ87" s="32">
        <v>5</v>
      </c>
      <c r="BA87" s="32">
        <v>375</v>
      </c>
      <c r="BB87" s="32">
        <v>27.272727272727273</v>
      </c>
      <c r="BC87" s="32">
        <v>76.36363636363636</v>
      </c>
      <c r="BD87" s="32">
        <v>0.45454545454545453</v>
      </c>
      <c r="BE87" s="32">
        <v>104.09090909090909</v>
      </c>
      <c r="BF87" s="32">
        <v>10</v>
      </c>
      <c r="BG87" s="32">
        <v>30</v>
      </c>
      <c r="BH87" s="32">
        <v>0</v>
      </c>
      <c r="BI87" s="32">
        <v>30</v>
      </c>
      <c r="BJ87" s="32">
        <v>40229</v>
      </c>
      <c r="BK87" s="35">
        <f>(BJ87/Q87)*100</f>
        <v>46.721406671002505</v>
      </c>
      <c r="BL87" s="35">
        <f>((BJ87)/(O87+Q87+S87+U87))*100</f>
        <v>9.1591495872246842</v>
      </c>
      <c r="BM87" s="27" t="s">
        <v>72</v>
      </c>
      <c r="BN87" s="30">
        <v>34</v>
      </c>
      <c r="BO87" s="30">
        <v>72</v>
      </c>
      <c r="BP87" s="35">
        <v>44.4</v>
      </c>
      <c r="BQ87" s="43">
        <f t="shared" si="19"/>
        <v>0.94468085106382971</v>
      </c>
      <c r="BR87" s="28">
        <v>0.35199999999999998</v>
      </c>
      <c r="BS87" s="28">
        <v>1.8069999999999999</v>
      </c>
      <c r="BT87" s="28">
        <v>0.82699999999999996</v>
      </c>
      <c r="BU87" s="32">
        <f t="shared" si="20"/>
        <v>99408.023910425953</v>
      </c>
      <c r="BV87" s="35">
        <v>31.64</v>
      </c>
      <c r="BW87" s="35">
        <f t="shared" si="21"/>
        <v>1.663492397791726</v>
      </c>
      <c r="BX87" s="35">
        <f t="shared" si="22"/>
        <v>0.94483636302482188</v>
      </c>
    </row>
    <row r="88" spans="1:76" s="36" customFormat="1" x14ac:dyDescent="0.2">
      <c r="A88" s="37" t="s">
        <v>69</v>
      </c>
      <c r="B88" s="37">
        <v>6</v>
      </c>
      <c r="C88" s="37">
        <v>2</v>
      </c>
      <c r="D88" s="38">
        <f t="shared" si="16"/>
        <v>0.80937128447999995</v>
      </c>
      <c r="E88" s="39">
        <v>37501</v>
      </c>
      <c r="F88" s="37">
        <v>1</v>
      </c>
      <c r="G88" s="37" t="s">
        <v>70</v>
      </c>
      <c r="H88" s="37" t="s">
        <v>71</v>
      </c>
      <c r="I88" s="37">
        <v>74</v>
      </c>
      <c r="J88" s="37">
        <v>42</v>
      </c>
      <c r="K88" s="37"/>
      <c r="L88" s="37"/>
      <c r="M88" s="31">
        <f t="shared" si="17"/>
        <v>58</v>
      </c>
      <c r="N88" s="39">
        <v>37509</v>
      </c>
      <c r="O88" s="40">
        <v>865162</v>
      </c>
      <c r="P88" s="37"/>
      <c r="Q88" s="40"/>
      <c r="R88" s="37"/>
      <c r="S88" s="37"/>
      <c r="T88" s="37"/>
      <c r="U88" s="37"/>
      <c r="V88" s="39">
        <v>37546</v>
      </c>
      <c r="W88" s="37">
        <f t="shared" si="18"/>
        <v>37</v>
      </c>
      <c r="X88" s="37">
        <v>10</v>
      </c>
      <c r="Y88" s="41">
        <v>2.4</v>
      </c>
      <c r="Z88" s="41">
        <v>27.8</v>
      </c>
      <c r="AA88" s="41">
        <v>22.3</v>
      </c>
      <c r="AB88" s="41">
        <v>30.9</v>
      </c>
      <c r="AC88" s="41">
        <v>28.405714285714282</v>
      </c>
      <c r="AD88" s="31">
        <v>30</v>
      </c>
      <c r="AE88" s="31">
        <v>28</v>
      </c>
      <c r="AF88" s="31">
        <v>35</v>
      </c>
      <c r="AG88" s="31">
        <v>31.3</v>
      </c>
      <c r="AH88" s="41">
        <v>8.6999999999999993</v>
      </c>
      <c r="AI88" s="41">
        <v>8.8000000000000007</v>
      </c>
      <c r="AJ88" s="41">
        <v>9.5</v>
      </c>
      <c r="AK88" s="41">
        <v>9.0284658693024191</v>
      </c>
      <c r="AL88" s="42">
        <v>54</v>
      </c>
      <c r="AM88" s="42">
        <v>725</v>
      </c>
      <c r="AN88" s="42">
        <v>66</v>
      </c>
      <c r="AO88" s="42">
        <v>27.5</v>
      </c>
      <c r="AP88" s="40">
        <v>285</v>
      </c>
      <c r="AQ88" s="40">
        <v>1000</v>
      </c>
      <c r="AR88" s="40">
        <v>2010</v>
      </c>
      <c r="AS88" s="40">
        <v>3295</v>
      </c>
      <c r="AT88" s="40">
        <v>0</v>
      </c>
      <c r="AU88" s="40">
        <v>0</v>
      </c>
      <c r="AV88" s="40">
        <v>5</v>
      </c>
      <c r="AW88" s="40">
        <v>35</v>
      </c>
      <c r="AX88" s="40">
        <v>1140</v>
      </c>
      <c r="AY88" s="40">
        <v>1140</v>
      </c>
      <c r="AZ88" s="40">
        <v>1460</v>
      </c>
      <c r="BA88" s="40">
        <v>3740</v>
      </c>
      <c r="BB88" s="40">
        <v>200</v>
      </c>
      <c r="BC88" s="40">
        <v>172.30769230769232</v>
      </c>
      <c r="BD88" s="40">
        <v>188.07692307692307</v>
      </c>
      <c r="BE88" s="40">
        <v>560.38461538461536</v>
      </c>
      <c r="BF88" s="40">
        <v>30</v>
      </c>
      <c r="BG88" s="40">
        <v>40</v>
      </c>
      <c r="BH88" s="40">
        <v>75</v>
      </c>
      <c r="BI88" s="40">
        <v>205</v>
      </c>
      <c r="BJ88" s="40">
        <v>916993</v>
      </c>
      <c r="BK88" s="43">
        <f>BJ88/(O88)*100</f>
        <v>105.99090112603189</v>
      </c>
      <c r="BL88" s="43">
        <f>BJ88/(O88+Q88)*100</f>
        <v>105.99090112603189</v>
      </c>
      <c r="BM88" s="37" t="s">
        <v>72</v>
      </c>
      <c r="BN88" s="31">
        <v>25</v>
      </c>
      <c r="BO88" s="31">
        <v>36</v>
      </c>
      <c r="BP88" s="43">
        <v>27.27</v>
      </c>
      <c r="BQ88" s="43">
        <f t="shared" si="19"/>
        <v>0.73702702702702705</v>
      </c>
      <c r="BR88" s="38">
        <v>0.106</v>
      </c>
      <c r="BS88" s="38">
        <v>0.33600000000000002</v>
      </c>
      <c r="BT88" s="38">
        <v>0.14499999999999999</v>
      </c>
      <c r="BU88" s="40">
        <f t="shared" si="20"/>
        <v>1132969.5253386018</v>
      </c>
      <c r="BV88" s="43">
        <v>127.82</v>
      </c>
      <c r="BW88" s="43">
        <f t="shared" si="21"/>
        <v>4.2682445755585237</v>
      </c>
      <c r="BX88" s="43">
        <f t="shared" si="22"/>
        <v>0.71501077808011204</v>
      </c>
    </row>
    <row r="89" spans="1:76" s="36" customFormat="1" x14ac:dyDescent="0.2">
      <c r="A89" s="37" t="s">
        <v>69</v>
      </c>
      <c r="B89" s="37">
        <v>4</v>
      </c>
      <c r="C89" s="37">
        <v>2</v>
      </c>
      <c r="D89" s="38">
        <f t="shared" si="16"/>
        <v>0.80937128447999995</v>
      </c>
      <c r="E89" s="39">
        <v>37751</v>
      </c>
      <c r="F89" s="37">
        <v>1</v>
      </c>
      <c r="G89" s="37" t="s">
        <v>70</v>
      </c>
      <c r="H89" s="37" t="s">
        <v>71</v>
      </c>
      <c r="I89" s="37">
        <v>158</v>
      </c>
      <c r="J89" s="37">
        <v>157</v>
      </c>
      <c r="K89" s="37"/>
      <c r="L89" s="37"/>
      <c r="M89" s="31">
        <f t="shared" si="17"/>
        <v>157.5</v>
      </c>
      <c r="N89" s="39">
        <v>37760</v>
      </c>
      <c r="O89" s="40">
        <v>779974</v>
      </c>
      <c r="P89" s="37"/>
      <c r="Q89" s="40"/>
      <c r="R89" s="37"/>
      <c r="S89" s="37"/>
      <c r="T89" s="37"/>
      <c r="U89" s="37"/>
      <c r="V89" s="39">
        <v>37799</v>
      </c>
      <c r="W89" s="37">
        <f t="shared" si="18"/>
        <v>39</v>
      </c>
      <c r="X89" s="37">
        <v>11</v>
      </c>
      <c r="Y89" s="41">
        <v>2.4</v>
      </c>
      <c r="Z89" s="41">
        <v>30.9</v>
      </c>
      <c r="AA89" s="41">
        <v>20.6</v>
      </c>
      <c r="AB89" s="41">
        <v>33.9</v>
      </c>
      <c r="AC89" s="41">
        <v>30.772972972972969</v>
      </c>
      <c r="AD89" s="31">
        <v>30</v>
      </c>
      <c r="AE89" s="31">
        <v>31</v>
      </c>
      <c r="AF89" s="31">
        <v>41</v>
      </c>
      <c r="AG89" s="31">
        <v>37.1</v>
      </c>
      <c r="AH89" s="41">
        <v>9.3000000000000007</v>
      </c>
      <c r="AI89" s="41">
        <v>8.8000000000000007</v>
      </c>
      <c r="AJ89" s="41">
        <v>9.4</v>
      </c>
      <c r="AK89" s="41">
        <v>9.1216291323684597</v>
      </c>
      <c r="AL89" s="42">
        <v>135</v>
      </c>
      <c r="AM89" s="42">
        <v>700</v>
      </c>
      <c r="AN89" s="42">
        <v>78</v>
      </c>
      <c r="AO89" s="42">
        <v>32.5</v>
      </c>
      <c r="AP89" s="40">
        <v>10</v>
      </c>
      <c r="AQ89" s="40">
        <v>45</v>
      </c>
      <c r="AR89" s="40">
        <v>320</v>
      </c>
      <c r="AS89" s="40">
        <v>375</v>
      </c>
      <c r="AT89" s="40">
        <v>0</v>
      </c>
      <c r="AU89" s="40">
        <v>0</v>
      </c>
      <c r="AV89" s="40">
        <v>10</v>
      </c>
      <c r="AW89" s="40">
        <v>50</v>
      </c>
      <c r="AX89" s="40">
        <v>1005</v>
      </c>
      <c r="AY89" s="40">
        <v>560</v>
      </c>
      <c r="AZ89" s="40">
        <v>15000</v>
      </c>
      <c r="BA89" s="40">
        <v>15020</v>
      </c>
      <c r="BB89" s="40">
        <v>110</v>
      </c>
      <c r="BC89" s="40">
        <v>86.92307692307692</v>
      </c>
      <c r="BD89" s="40">
        <v>2096.9230769230771</v>
      </c>
      <c r="BE89" s="40">
        <v>2296.1538461538462</v>
      </c>
      <c r="BF89" s="40">
        <v>30</v>
      </c>
      <c r="BG89" s="40">
        <v>55</v>
      </c>
      <c r="BH89" s="40">
        <v>160</v>
      </c>
      <c r="BI89" s="40">
        <v>290</v>
      </c>
      <c r="BJ89" s="40">
        <v>388774</v>
      </c>
      <c r="BK89" s="43">
        <f>BJ89/(O89)*100</f>
        <v>49.8444819955537</v>
      </c>
      <c r="BL89" s="43">
        <f>BJ89/(O89+Q89)*100</f>
        <v>49.8444819955537</v>
      </c>
      <c r="BM89" s="37" t="s">
        <v>72</v>
      </c>
      <c r="BN89" s="31">
        <v>25</v>
      </c>
      <c r="BO89" s="31">
        <v>43</v>
      </c>
      <c r="BP89" s="43">
        <v>31.18</v>
      </c>
      <c r="BQ89" s="43">
        <f t="shared" si="19"/>
        <v>0.79948717948717951</v>
      </c>
      <c r="BR89" s="38">
        <v>0.17799999999999999</v>
      </c>
      <c r="BS89" s="38">
        <v>0.749</v>
      </c>
      <c r="BT89" s="38">
        <v>0.29599999999999999</v>
      </c>
      <c r="BU89" s="40">
        <f t="shared" si="20"/>
        <v>480340.73787257873</v>
      </c>
      <c r="BV89" s="43">
        <v>102.68</v>
      </c>
      <c r="BW89" s="43">
        <f t="shared" si="21"/>
        <v>3.252920585775454</v>
      </c>
      <c r="BX89" s="43">
        <f t="shared" si="22"/>
        <v>0.97648005820720563</v>
      </c>
    </row>
    <row r="90" spans="1:76" s="36" customFormat="1" x14ac:dyDescent="0.2">
      <c r="A90" s="37" t="s">
        <v>69</v>
      </c>
      <c r="B90" s="37">
        <v>9</v>
      </c>
      <c r="C90" s="37">
        <v>2</v>
      </c>
      <c r="D90" s="38">
        <f t="shared" si="16"/>
        <v>0.80937128447999995</v>
      </c>
      <c r="E90" s="39">
        <v>38148</v>
      </c>
      <c r="F90" s="37">
        <v>1</v>
      </c>
      <c r="G90" s="37" t="s">
        <v>70</v>
      </c>
      <c r="H90" s="37" t="s">
        <v>71</v>
      </c>
      <c r="I90" s="37">
        <v>56</v>
      </c>
      <c r="J90" s="37">
        <v>24</v>
      </c>
      <c r="K90" s="37"/>
      <c r="L90" s="37"/>
      <c r="M90" s="31">
        <f t="shared" si="17"/>
        <v>40</v>
      </c>
      <c r="N90" s="39">
        <v>38157</v>
      </c>
      <c r="O90" s="40">
        <v>804706</v>
      </c>
      <c r="P90" s="37"/>
      <c r="Q90" s="40"/>
      <c r="R90" s="37"/>
      <c r="S90" s="37"/>
      <c r="T90" s="37"/>
      <c r="U90" s="37"/>
      <c r="V90" s="39">
        <v>38184</v>
      </c>
      <c r="W90" s="37">
        <f t="shared" si="18"/>
        <v>27</v>
      </c>
      <c r="X90" s="37">
        <v>5</v>
      </c>
      <c r="Y90" s="41">
        <v>2.2999999999999998</v>
      </c>
      <c r="Z90" s="37">
        <v>32.700000000000003</v>
      </c>
      <c r="AA90" s="37">
        <v>29.5</v>
      </c>
      <c r="AB90" s="37">
        <v>33.200000000000003</v>
      </c>
      <c r="AC90" s="41">
        <v>31.425000000000008</v>
      </c>
      <c r="AD90" s="37">
        <v>30</v>
      </c>
      <c r="AE90" s="37">
        <v>30</v>
      </c>
      <c r="AF90" s="37">
        <v>35</v>
      </c>
      <c r="AG90" s="31">
        <v>31.857142857142858</v>
      </c>
      <c r="AH90" s="37">
        <v>9.6</v>
      </c>
      <c r="AI90" s="37">
        <v>9.1</v>
      </c>
      <c r="AJ90" s="37">
        <v>9.6999999999999993</v>
      </c>
      <c r="AK90" s="41">
        <v>9.3090909090909104</v>
      </c>
      <c r="AL90" s="42">
        <v>160</v>
      </c>
      <c r="AM90" s="42">
        <v>350</v>
      </c>
      <c r="AN90" s="42">
        <v>36</v>
      </c>
      <c r="AO90" s="42">
        <v>15</v>
      </c>
      <c r="AP90" s="40">
        <v>35</v>
      </c>
      <c r="AQ90" s="40">
        <v>5</v>
      </c>
      <c r="AR90" s="40">
        <v>2173</v>
      </c>
      <c r="AS90" s="40">
        <v>2215</v>
      </c>
      <c r="AT90" s="40">
        <v>20</v>
      </c>
      <c r="AU90" s="40">
        <v>0</v>
      </c>
      <c r="AV90" s="40">
        <v>5</v>
      </c>
      <c r="AW90" s="40">
        <v>115</v>
      </c>
      <c r="AX90" s="40">
        <v>245</v>
      </c>
      <c r="AY90" s="40">
        <v>150</v>
      </c>
      <c r="AZ90" s="40">
        <v>1655</v>
      </c>
      <c r="BA90" s="40">
        <v>1740</v>
      </c>
      <c r="BB90" s="40">
        <v>97.5</v>
      </c>
      <c r="BC90" s="40">
        <v>49</v>
      </c>
      <c r="BD90" s="40">
        <v>369</v>
      </c>
      <c r="BE90" s="40">
        <v>515.5</v>
      </c>
      <c r="BF90" s="40">
        <v>65</v>
      </c>
      <c r="BG90" s="40">
        <v>40</v>
      </c>
      <c r="BH90" s="40">
        <v>162.5</v>
      </c>
      <c r="BI90" s="40">
        <v>297.5</v>
      </c>
      <c r="BJ90" s="40">
        <v>23587</v>
      </c>
      <c r="BK90" s="43">
        <f>(BJ90/O90)*100</f>
        <v>2.9311326124075125</v>
      </c>
      <c r="BL90" s="43">
        <f>((BJ90)/(O90+Q90+S90+U90))*100</f>
        <v>2.9311326124075125</v>
      </c>
      <c r="BM90" s="37" t="s">
        <v>72</v>
      </c>
      <c r="BN90" s="31">
        <v>29</v>
      </c>
      <c r="BO90" s="31">
        <v>45</v>
      </c>
      <c r="BP90" s="43">
        <v>39.25</v>
      </c>
      <c r="BQ90" s="43">
        <f t="shared" si="19"/>
        <v>1.4537037037037037</v>
      </c>
      <c r="BR90" s="38">
        <v>0.24099999999999999</v>
      </c>
      <c r="BS90" s="38">
        <v>0.84599999999999997</v>
      </c>
      <c r="BT90" s="38">
        <v>0.51273000000000002</v>
      </c>
      <c r="BU90" s="40">
        <f t="shared" si="20"/>
        <v>29142.373163330147</v>
      </c>
      <c r="BV90" s="43">
        <v>13.09</v>
      </c>
      <c r="BW90" s="43">
        <f t="shared" si="21"/>
        <v>0.59900174877873968</v>
      </c>
      <c r="BX90" s="43">
        <f t="shared" si="22"/>
        <v>0.84794902598082167</v>
      </c>
    </row>
    <row r="91" spans="1:76" s="36" customFormat="1" x14ac:dyDescent="0.2">
      <c r="A91" s="37" t="s">
        <v>69</v>
      </c>
      <c r="B91" s="37">
        <v>7</v>
      </c>
      <c r="C91" s="37">
        <v>2</v>
      </c>
      <c r="D91" s="38">
        <f t="shared" si="16"/>
        <v>0.80937128447999995</v>
      </c>
      <c r="E91" s="39">
        <v>38282</v>
      </c>
      <c r="F91" s="37">
        <v>1</v>
      </c>
      <c r="G91" s="37" t="s">
        <v>70</v>
      </c>
      <c r="H91" s="37" t="s">
        <v>71</v>
      </c>
      <c r="I91" s="37">
        <v>491</v>
      </c>
      <c r="J91" s="37">
        <v>405</v>
      </c>
      <c r="K91" s="37"/>
      <c r="L91" s="37"/>
      <c r="M91" s="31">
        <f t="shared" si="17"/>
        <v>448</v>
      </c>
      <c r="N91" s="39">
        <v>38291</v>
      </c>
      <c r="O91" s="40">
        <v>989738</v>
      </c>
      <c r="P91" s="37"/>
      <c r="Q91" s="40"/>
      <c r="R91" s="37"/>
      <c r="S91" s="37"/>
      <c r="T91" s="37"/>
      <c r="U91" s="37"/>
      <c r="V91" s="39">
        <v>38342</v>
      </c>
      <c r="W91" s="37">
        <f t="shared" si="18"/>
        <v>51</v>
      </c>
      <c r="X91" s="37">
        <v>7</v>
      </c>
      <c r="Y91" s="41">
        <v>3.6</v>
      </c>
      <c r="Z91" s="37">
        <v>29.5</v>
      </c>
      <c r="AA91" s="37">
        <v>15.6</v>
      </c>
      <c r="AB91" s="37">
        <v>27.4</v>
      </c>
      <c r="AC91" s="41">
        <v>21.977083333333329</v>
      </c>
      <c r="AD91" s="37">
        <v>30</v>
      </c>
      <c r="AE91" s="37">
        <v>23</v>
      </c>
      <c r="AF91" s="37">
        <v>35</v>
      </c>
      <c r="AG91" s="31">
        <v>29.933333333333334</v>
      </c>
      <c r="AH91" s="37">
        <v>9.1</v>
      </c>
      <c r="AI91" s="37">
        <v>9.1</v>
      </c>
      <c r="AJ91" s="37">
        <v>10</v>
      </c>
      <c r="AK91" s="41">
        <v>9.2933333333333312</v>
      </c>
      <c r="AL91" s="42">
        <v>434</v>
      </c>
      <c r="AM91" s="42">
        <v>750</v>
      </c>
      <c r="AN91" s="42">
        <v>30</v>
      </c>
      <c r="AO91" s="42">
        <v>12.5</v>
      </c>
      <c r="AP91" s="40">
        <v>5</v>
      </c>
      <c r="AQ91" s="40">
        <v>370</v>
      </c>
      <c r="AR91" s="40">
        <v>10</v>
      </c>
      <c r="AS91" s="40">
        <v>385</v>
      </c>
      <c r="AT91" s="40">
        <v>0</v>
      </c>
      <c r="AU91" s="40">
        <v>0</v>
      </c>
      <c r="AV91" s="40">
        <v>0</v>
      </c>
      <c r="AW91" s="40">
        <v>0</v>
      </c>
      <c r="AX91" s="40">
        <v>370</v>
      </c>
      <c r="AY91" s="40">
        <v>995</v>
      </c>
      <c r="AZ91" s="40">
        <v>20</v>
      </c>
      <c r="BA91" s="40">
        <v>1130</v>
      </c>
      <c r="BB91" s="40">
        <v>74.617647058823536</v>
      </c>
      <c r="BC91" s="40">
        <v>153.8235294117647</v>
      </c>
      <c r="BD91" s="40">
        <v>1.4705882352941178</v>
      </c>
      <c r="BE91" s="40">
        <v>237.05882352941177</v>
      </c>
      <c r="BF91" s="40">
        <v>30</v>
      </c>
      <c r="BG91" s="40">
        <v>30</v>
      </c>
      <c r="BH91" s="40">
        <v>0</v>
      </c>
      <c r="BI91" s="40">
        <v>115</v>
      </c>
      <c r="BJ91" s="40">
        <v>36593</v>
      </c>
      <c r="BK91" s="43">
        <f>(BJ91/O91)*100</f>
        <v>3.6972410880455233</v>
      </c>
      <c r="BL91" s="43">
        <f>((BJ91)/(O91+Q91+S91+U91))*100</f>
        <v>3.6972410880455233</v>
      </c>
      <c r="BM91" s="37" t="s">
        <v>72</v>
      </c>
      <c r="BN91" s="31">
        <v>22</v>
      </c>
      <c r="BO91" s="31">
        <v>37</v>
      </c>
      <c r="BP91" s="43">
        <v>29.17</v>
      </c>
      <c r="BQ91" s="43">
        <f t="shared" si="19"/>
        <v>0.57196078431372555</v>
      </c>
      <c r="BR91" s="38">
        <v>9.2999999999999999E-2</v>
      </c>
      <c r="BS91" s="38">
        <v>0.39900000000000002</v>
      </c>
      <c r="BT91" s="38">
        <v>0.20888000000000007</v>
      </c>
      <c r="BU91" s="40">
        <f t="shared" si="20"/>
        <v>45211.636120139912</v>
      </c>
      <c r="BV91" s="43">
        <v>6.45</v>
      </c>
      <c r="BW91" s="43">
        <f t="shared" si="21"/>
        <v>0.15625781475129574</v>
      </c>
      <c r="BX91" s="43">
        <f t="shared" si="22"/>
        <v>0.84156481826912399</v>
      </c>
    </row>
    <row r="92" spans="1:76" s="36" customFormat="1" x14ac:dyDescent="0.2">
      <c r="A92" s="37" t="s">
        <v>69</v>
      </c>
      <c r="B92" s="37">
        <v>8</v>
      </c>
      <c r="C92" s="37">
        <v>2</v>
      </c>
      <c r="D92" s="38">
        <f t="shared" si="16"/>
        <v>0.80937128447999995</v>
      </c>
      <c r="E92" s="39">
        <v>37730</v>
      </c>
      <c r="F92" s="37">
        <v>2</v>
      </c>
      <c r="G92" s="37" t="s">
        <v>70</v>
      </c>
      <c r="H92" s="37" t="s">
        <v>71</v>
      </c>
      <c r="I92" s="37">
        <v>18</v>
      </c>
      <c r="J92" s="37">
        <v>215</v>
      </c>
      <c r="K92" s="37">
        <v>288</v>
      </c>
      <c r="L92" s="37"/>
      <c r="M92" s="31">
        <f t="shared" si="17"/>
        <v>173.66666666666666</v>
      </c>
      <c r="N92" s="39">
        <v>37742</v>
      </c>
      <c r="O92" s="40">
        <v>782264</v>
      </c>
      <c r="P92" s="39">
        <v>37745</v>
      </c>
      <c r="Q92" s="40">
        <v>778142</v>
      </c>
      <c r="R92" s="37"/>
      <c r="S92" s="37"/>
      <c r="T92" s="37"/>
      <c r="U92" s="37"/>
      <c r="V92" s="39">
        <v>37771</v>
      </c>
      <c r="W92" s="37">
        <f t="shared" si="18"/>
        <v>29</v>
      </c>
      <c r="X92" s="37">
        <v>15</v>
      </c>
      <c r="Y92" s="41">
        <v>4</v>
      </c>
      <c r="Z92" s="41">
        <v>27.4</v>
      </c>
      <c r="AA92" s="41">
        <v>27.8</v>
      </c>
      <c r="AB92" s="41">
        <v>31.4</v>
      </c>
      <c r="AC92" s="41">
        <v>29.629629629629626</v>
      </c>
      <c r="AD92" s="31">
        <v>30</v>
      </c>
      <c r="AE92" s="31">
        <v>27</v>
      </c>
      <c r="AF92" s="31">
        <v>36</v>
      </c>
      <c r="AG92" s="31">
        <v>30.5</v>
      </c>
      <c r="AH92" s="41">
        <v>9.3000000000000007</v>
      </c>
      <c r="AI92" s="41">
        <v>8.9</v>
      </c>
      <c r="AJ92" s="41">
        <v>9.3000000000000007</v>
      </c>
      <c r="AK92" s="41">
        <v>9.1241628804466952</v>
      </c>
      <c r="AL92" s="42">
        <v>23</v>
      </c>
      <c r="AM92" s="42">
        <v>400</v>
      </c>
      <c r="AN92" s="42">
        <v>48</v>
      </c>
      <c r="AO92" s="42">
        <v>20</v>
      </c>
      <c r="AP92" s="40">
        <v>145</v>
      </c>
      <c r="AQ92" s="40">
        <v>635</v>
      </c>
      <c r="AR92" s="40">
        <v>0</v>
      </c>
      <c r="AS92" s="40">
        <v>780</v>
      </c>
      <c r="AT92" s="40">
        <v>5</v>
      </c>
      <c r="AU92" s="40">
        <v>0</v>
      </c>
      <c r="AV92" s="40">
        <v>0</v>
      </c>
      <c r="AW92" s="40">
        <v>95</v>
      </c>
      <c r="AX92" s="40">
        <v>830</v>
      </c>
      <c r="AY92" s="40">
        <v>835</v>
      </c>
      <c r="AZ92" s="40">
        <v>430</v>
      </c>
      <c r="BA92" s="40">
        <v>1720</v>
      </c>
      <c r="BB92" s="40">
        <v>195.90909090909091</v>
      </c>
      <c r="BC92" s="40">
        <v>139.54545454545453</v>
      </c>
      <c r="BD92" s="40">
        <v>80.454545454545453</v>
      </c>
      <c r="BE92" s="40">
        <v>415.90909090909093</v>
      </c>
      <c r="BF92" s="40">
        <v>75</v>
      </c>
      <c r="BG92" s="40">
        <v>25</v>
      </c>
      <c r="BH92" s="40">
        <v>20</v>
      </c>
      <c r="BI92" s="40">
        <v>270</v>
      </c>
      <c r="BJ92" s="40">
        <v>525571</v>
      </c>
      <c r="BK92" s="43">
        <f>BJ92/(Q92)*100</f>
        <v>67.541785432478903</v>
      </c>
      <c r="BL92" s="43">
        <f>BJ92/(O92+Q92)*100</f>
        <v>33.681682844080321</v>
      </c>
      <c r="BM92" s="37" t="s">
        <v>72</v>
      </c>
      <c r="BN92" s="31">
        <v>17</v>
      </c>
      <c r="BO92" s="31">
        <v>35</v>
      </c>
      <c r="BP92" s="43">
        <v>26.51</v>
      </c>
      <c r="BQ92" s="43">
        <f t="shared" si="19"/>
        <v>0.91413793103448282</v>
      </c>
      <c r="BR92" s="38">
        <v>3.5299999999999998E-2</v>
      </c>
      <c r="BS92" s="38">
        <v>0.4995</v>
      </c>
      <c r="BT92" s="38">
        <v>0.17199999999999999</v>
      </c>
      <c r="BU92" s="40">
        <f t="shared" si="20"/>
        <v>649357.11221539776</v>
      </c>
      <c r="BV92" s="43">
        <v>63</v>
      </c>
      <c r="BW92" s="43">
        <f t="shared" si="21"/>
        <v>2.6840756952467961</v>
      </c>
      <c r="BX92" s="43">
        <f t="shared" si="22"/>
        <v>0.92320737189871938</v>
      </c>
    </row>
    <row r="93" spans="1:76" s="36" customFormat="1" x14ac:dyDescent="0.2">
      <c r="A93" s="37" t="s">
        <v>69</v>
      </c>
      <c r="B93" s="37">
        <v>5</v>
      </c>
      <c r="C93" s="37">
        <v>2</v>
      </c>
      <c r="D93" s="38">
        <f t="shared" si="16"/>
        <v>0.80937128447999995</v>
      </c>
      <c r="E93" s="39">
        <v>39265</v>
      </c>
      <c r="F93" s="37">
        <v>2</v>
      </c>
      <c r="G93" s="37" t="s">
        <v>70</v>
      </c>
      <c r="H93" s="37" t="s">
        <v>71</v>
      </c>
      <c r="I93" s="37">
        <v>544</v>
      </c>
      <c r="J93" s="37">
        <v>300</v>
      </c>
      <c r="K93" s="37"/>
      <c r="L93" s="37"/>
      <c r="M93" s="31">
        <f t="shared" si="17"/>
        <v>422</v>
      </c>
      <c r="N93" s="39">
        <v>39284</v>
      </c>
      <c r="O93" s="40">
        <v>750662</v>
      </c>
      <c r="P93" s="39">
        <v>39285</v>
      </c>
      <c r="Q93" s="40">
        <v>189154</v>
      </c>
      <c r="R93" s="37"/>
      <c r="S93" s="40"/>
      <c r="T93" s="37"/>
      <c r="U93" s="37"/>
      <c r="V93" s="39">
        <v>39331</v>
      </c>
      <c r="W93" s="37">
        <f t="shared" si="18"/>
        <v>47</v>
      </c>
      <c r="X93" s="37">
        <v>0</v>
      </c>
      <c r="Y93" s="37">
        <v>0.5</v>
      </c>
      <c r="Z93" s="41">
        <v>30.6</v>
      </c>
      <c r="AA93" s="41">
        <v>28.7</v>
      </c>
      <c r="AB93" s="41">
        <v>34.200000000000003</v>
      </c>
      <c r="AC93" s="41">
        <v>31.048888888888889</v>
      </c>
      <c r="AD93" s="41">
        <v>30</v>
      </c>
      <c r="AE93" s="41">
        <v>24</v>
      </c>
      <c r="AF93" s="41">
        <v>28</v>
      </c>
      <c r="AG93" s="41">
        <v>25.615384615384617</v>
      </c>
      <c r="AH93" s="41">
        <v>9</v>
      </c>
      <c r="AI93" s="41">
        <v>8.4</v>
      </c>
      <c r="AJ93" s="41">
        <v>9.6999999999999993</v>
      </c>
      <c r="AK93" s="41">
        <v>9.1282608695652225</v>
      </c>
      <c r="AL93" s="42">
        <v>326</v>
      </c>
      <c r="AM93" s="42">
        <v>675</v>
      </c>
      <c r="AN93" s="42">
        <v>20</v>
      </c>
      <c r="AO93" s="42">
        <v>9</v>
      </c>
      <c r="AP93" s="40">
        <v>100</v>
      </c>
      <c r="AQ93" s="40">
        <v>0</v>
      </c>
      <c r="AR93" s="40">
        <v>0</v>
      </c>
      <c r="AS93" s="40">
        <v>100</v>
      </c>
      <c r="AT93" s="40">
        <v>0</v>
      </c>
      <c r="AU93" s="40">
        <v>0</v>
      </c>
      <c r="AV93" s="40">
        <v>0</v>
      </c>
      <c r="AW93" s="40">
        <v>0</v>
      </c>
      <c r="AX93" s="40">
        <v>180</v>
      </c>
      <c r="AY93" s="40">
        <v>130</v>
      </c>
      <c r="AZ93" s="40">
        <v>5</v>
      </c>
      <c r="BA93" s="40">
        <v>180</v>
      </c>
      <c r="BB93" s="40">
        <v>17.727272727272727</v>
      </c>
      <c r="BC93" s="40">
        <v>24.545454545454547</v>
      </c>
      <c r="BD93" s="40">
        <v>0.54545454545454541</v>
      </c>
      <c r="BE93" s="40">
        <v>42.727272727272727</v>
      </c>
      <c r="BF93" s="40">
        <v>0</v>
      </c>
      <c r="BG93" s="40">
        <v>10</v>
      </c>
      <c r="BH93" s="40">
        <v>0</v>
      </c>
      <c r="BI93" s="40">
        <v>20</v>
      </c>
      <c r="BJ93" s="40">
        <v>0</v>
      </c>
      <c r="BK93" s="43">
        <f>(BJ93/O93)*100</f>
        <v>0</v>
      </c>
      <c r="BL93" s="43">
        <f>((BJ93)/(O93+Q93+S93+U93))*100</f>
        <v>0</v>
      </c>
      <c r="BM93" s="37" t="s">
        <v>73</v>
      </c>
      <c r="BN93" s="31"/>
      <c r="BO93" s="31"/>
      <c r="BP93" s="43"/>
      <c r="BQ93" s="43">
        <f t="shared" si="19"/>
        <v>0</v>
      </c>
      <c r="BR93" s="38"/>
      <c r="BS93" s="38"/>
      <c r="BT93" s="38"/>
      <c r="BU93" s="40">
        <f t="shared" si="20"/>
        <v>0</v>
      </c>
      <c r="BV93" s="43">
        <v>0</v>
      </c>
      <c r="BW93" s="43">
        <f t="shared" si="21"/>
        <v>0</v>
      </c>
      <c r="BX93" s="43"/>
    </row>
    <row r="94" spans="1:76" s="36" customFormat="1" x14ac:dyDescent="0.2">
      <c r="A94" s="37" t="s">
        <v>69</v>
      </c>
      <c r="B94" s="37">
        <v>7</v>
      </c>
      <c r="C94" s="37">
        <v>2</v>
      </c>
      <c r="D94" s="38">
        <f t="shared" si="16"/>
        <v>0.80937128447999995</v>
      </c>
      <c r="E94" s="39">
        <v>39299</v>
      </c>
      <c r="F94" s="37">
        <v>2</v>
      </c>
      <c r="G94" s="37" t="s">
        <v>70</v>
      </c>
      <c r="H94" s="37" t="s">
        <v>71</v>
      </c>
      <c r="I94" s="37">
        <v>0</v>
      </c>
      <c r="J94" s="37">
        <v>0</v>
      </c>
      <c r="K94" s="37">
        <v>1</v>
      </c>
      <c r="L94" s="37">
        <v>0</v>
      </c>
      <c r="M94" s="31">
        <f t="shared" si="17"/>
        <v>0.25</v>
      </c>
      <c r="N94" s="39">
        <v>39318</v>
      </c>
      <c r="O94" s="40">
        <v>497388</v>
      </c>
      <c r="P94" s="39">
        <v>39319</v>
      </c>
      <c r="Q94" s="40">
        <v>360446</v>
      </c>
      <c r="R94" s="37"/>
      <c r="S94" s="40"/>
      <c r="T94" s="37"/>
      <c r="U94" s="37"/>
      <c r="V94" s="39">
        <v>39353</v>
      </c>
      <c r="W94" s="31">
        <f t="shared" si="18"/>
        <v>35</v>
      </c>
      <c r="X94" s="31">
        <v>0</v>
      </c>
      <c r="Y94" s="37">
        <v>2.7</v>
      </c>
      <c r="Z94" s="41">
        <v>33.700000000000003</v>
      </c>
      <c r="AA94" s="41">
        <v>28.1</v>
      </c>
      <c r="AB94" s="41">
        <v>34.1</v>
      </c>
      <c r="AC94" s="41">
        <v>30.903030303030299</v>
      </c>
      <c r="AD94" s="41">
        <v>30</v>
      </c>
      <c r="AE94" s="41">
        <v>25</v>
      </c>
      <c r="AF94" s="41">
        <v>32</v>
      </c>
      <c r="AG94" s="41">
        <v>29.25</v>
      </c>
      <c r="AH94" s="41">
        <v>9.3000000000000007</v>
      </c>
      <c r="AI94" s="41">
        <v>8.6999999999999993</v>
      </c>
      <c r="AJ94" s="41">
        <v>9.4</v>
      </c>
      <c r="AK94" s="41">
        <v>9.1205882352941163</v>
      </c>
      <c r="AL94" s="42">
        <v>180</v>
      </c>
      <c r="AM94" s="42">
        <v>580</v>
      </c>
      <c r="AN94" s="42">
        <v>26</v>
      </c>
      <c r="AO94" s="42">
        <v>11.5</v>
      </c>
      <c r="AP94" s="40">
        <v>60</v>
      </c>
      <c r="AQ94" s="40">
        <v>205</v>
      </c>
      <c r="AR94" s="40">
        <v>0</v>
      </c>
      <c r="AS94" s="40">
        <v>265</v>
      </c>
      <c r="AT94" s="40">
        <v>10</v>
      </c>
      <c r="AU94" s="40">
        <v>5</v>
      </c>
      <c r="AV94" s="40">
        <v>0</v>
      </c>
      <c r="AW94" s="40">
        <v>25</v>
      </c>
      <c r="AX94" s="40">
        <v>130</v>
      </c>
      <c r="AY94" s="40">
        <v>125</v>
      </c>
      <c r="AZ94" s="40">
        <v>5</v>
      </c>
      <c r="BA94" s="40">
        <v>145</v>
      </c>
      <c r="BB94" s="40">
        <v>36.875</v>
      </c>
      <c r="BC94" s="40">
        <v>38.75</v>
      </c>
      <c r="BD94" s="40">
        <v>0.625</v>
      </c>
      <c r="BE94" s="40">
        <v>76.25</v>
      </c>
      <c r="BF94" s="40">
        <v>22.5</v>
      </c>
      <c r="BG94" s="40">
        <v>32.5</v>
      </c>
      <c r="BH94" s="40">
        <v>0</v>
      </c>
      <c r="BI94" s="40">
        <v>67.5</v>
      </c>
      <c r="BJ94" s="40">
        <v>74628</v>
      </c>
      <c r="BK94" s="43">
        <f>(BJ94/Q94)*100</f>
        <v>20.704349611314871</v>
      </c>
      <c r="BL94" s="43">
        <f>((BJ94)/(O94+Q94+S94+U94))*100</f>
        <v>8.6995852344392972</v>
      </c>
      <c r="BM94" s="37" t="s">
        <v>72</v>
      </c>
      <c r="BN94" s="31">
        <v>27</v>
      </c>
      <c r="BO94" s="31">
        <v>53</v>
      </c>
      <c r="BP94" s="43">
        <v>33.9</v>
      </c>
      <c r="BQ94" s="43">
        <f t="shared" si="19"/>
        <v>0.96857142857142853</v>
      </c>
      <c r="BR94" s="38">
        <v>0.16400000000000001</v>
      </c>
      <c r="BS94" s="38">
        <v>1.397</v>
      </c>
      <c r="BT94" s="38">
        <v>0.36299999999999999</v>
      </c>
      <c r="BU94" s="40">
        <f t="shared" si="20"/>
        <v>92204.902040658082</v>
      </c>
      <c r="BV94" s="43">
        <v>24.55</v>
      </c>
      <c r="BW94" s="43">
        <f t="shared" si="21"/>
        <v>0.86663387357413002</v>
      </c>
      <c r="BX94" s="43">
        <f>(BT94/BP94^3)*100000</f>
        <v>0.93176744039556858</v>
      </c>
    </row>
    <row r="95" spans="1:76" s="36" customFormat="1" x14ac:dyDescent="0.2">
      <c r="A95" s="37" t="s">
        <v>69</v>
      </c>
      <c r="B95" s="37">
        <v>1</v>
      </c>
      <c r="C95" s="37">
        <v>2</v>
      </c>
      <c r="D95" s="38">
        <f t="shared" si="16"/>
        <v>0.80937128447999995</v>
      </c>
      <c r="E95" s="39">
        <v>39331</v>
      </c>
      <c r="F95" s="37">
        <v>3</v>
      </c>
      <c r="G95" s="37" t="s">
        <v>70</v>
      </c>
      <c r="H95" s="37" t="s">
        <v>71</v>
      </c>
      <c r="I95" s="37">
        <v>675</v>
      </c>
      <c r="J95" s="37">
        <v>468</v>
      </c>
      <c r="K95" s="37"/>
      <c r="L95" s="37"/>
      <c r="M95" s="31">
        <f t="shared" si="17"/>
        <v>571.5</v>
      </c>
      <c r="N95" s="39">
        <v>39343</v>
      </c>
      <c r="O95" s="40">
        <v>259686</v>
      </c>
      <c r="P95" s="39">
        <v>39344</v>
      </c>
      <c r="Q95" s="40">
        <v>164880</v>
      </c>
      <c r="R95" s="39">
        <v>39345</v>
      </c>
      <c r="S95" s="40">
        <v>202894</v>
      </c>
      <c r="T95" s="37"/>
      <c r="U95" s="37"/>
      <c r="V95" s="39">
        <v>39387</v>
      </c>
      <c r="W95" s="31">
        <f t="shared" si="18"/>
        <v>44</v>
      </c>
      <c r="X95" s="31">
        <v>0</v>
      </c>
      <c r="Y95" s="37">
        <v>4.5</v>
      </c>
      <c r="Z95" s="41">
        <v>30.7</v>
      </c>
      <c r="AA95" s="41">
        <v>19.399999999999999</v>
      </c>
      <c r="AB95" s="41">
        <v>31.5</v>
      </c>
      <c r="AC95" s="41">
        <v>27.711904761904758</v>
      </c>
      <c r="AD95" s="41">
        <v>30</v>
      </c>
      <c r="AE95" s="41">
        <v>20</v>
      </c>
      <c r="AF95" s="41">
        <v>31</v>
      </c>
      <c r="AG95" s="41">
        <v>27.166666666666668</v>
      </c>
      <c r="AH95" s="41">
        <v>8.6999999999999993</v>
      </c>
      <c r="AI95" s="41">
        <v>8.1999999999999993</v>
      </c>
      <c r="AJ95" s="41">
        <v>9.1</v>
      </c>
      <c r="AK95" s="41">
        <v>8.6081395348837226</v>
      </c>
      <c r="AL95" s="42">
        <v>314</v>
      </c>
      <c r="AM95" s="42">
        <v>650</v>
      </c>
      <c r="AN95" s="42">
        <v>46</v>
      </c>
      <c r="AO95" s="42">
        <v>20</v>
      </c>
      <c r="AP95" s="40">
        <v>10</v>
      </c>
      <c r="AQ95" s="40">
        <v>5</v>
      </c>
      <c r="AR95" s="40">
        <v>0</v>
      </c>
      <c r="AS95" s="40">
        <v>15</v>
      </c>
      <c r="AT95" s="40">
        <v>0</v>
      </c>
      <c r="AU95" s="40">
        <v>0</v>
      </c>
      <c r="AV95" s="40">
        <v>0</v>
      </c>
      <c r="AW95" s="40">
        <v>0</v>
      </c>
      <c r="AX95" s="40">
        <v>70</v>
      </c>
      <c r="AY95" s="40">
        <v>150</v>
      </c>
      <c r="AZ95" s="40">
        <v>5</v>
      </c>
      <c r="BA95" s="40">
        <v>220</v>
      </c>
      <c r="BB95" s="40">
        <v>12.307692307692308</v>
      </c>
      <c r="BC95" s="40">
        <v>22.692307692307693</v>
      </c>
      <c r="BD95" s="40">
        <v>0.76923076923076927</v>
      </c>
      <c r="BE95" s="40">
        <v>35.769230769230766</v>
      </c>
      <c r="BF95" s="40">
        <v>0</v>
      </c>
      <c r="BG95" s="40">
        <v>5</v>
      </c>
      <c r="BH95" s="40">
        <v>15</v>
      </c>
      <c r="BI95" s="40">
        <v>15</v>
      </c>
      <c r="BJ95" s="40">
        <v>21191</v>
      </c>
      <c r="BK95" s="43">
        <f>(BJ95/S95)*100</f>
        <v>10.444369966583537</v>
      </c>
      <c r="BL95" s="43">
        <f>((BJ95)/(O95+Q95+S95+U95))*100</f>
        <v>3.3772670767857713</v>
      </c>
      <c r="BM95" s="37" t="s">
        <v>72</v>
      </c>
      <c r="BN95" s="31">
        <v>37</v>
      </c>
      <c r="BO95" s="31">
        <v>80</v>
      </c>
      <c r="BP95" s="43">
        <v>54.24</v>
      </c>
      <c r="BQ95" s="43">
        <f t="shared" si="19"/>
        <v>1.2327272727272727</v>
      </c>
      <c r="BR95" s="38">
        <v>0.35099999999999998</v>
      </c>
      <c r="BS95" s="38">
        <v>3.9689999999999999</v>
      </c>
      <c r="BT95" s="38">
        <v>1.4390000000000001</v>
      </c>
      <c r="BU95" s="40">
        <f t="shared" si="20"/>
        <v>26182.050693353507</v>
      </c>
      <c r="BV95" s="43">
        <v>24.95</v>
      </c>
      <c r="BW95" s="43">
        <f t="shared" si="21"/>
        <v>0.70059991677338362</v>
      </c>
      <c r="BX95" s="43">
        <f>(BT95/BP95^3)*100000</f>
        <v>0.90178239250362024</v>
      </c>
    </row>
    <row r="96" spans="1:76" s="36" customFormat="1" x14ac:dyDescent="0.2">
      <c r="A96" s="15" t="s">
        <v>69</v>
      </c>
      <c r="B96" s="15">
        <v>13</v>
      </c>
      <c r="C96" s="15">
        <v>0.5</v>
      </c>
      <c r="D96" s="16">
        <f t="shared" si="16"/>
        <v>0.20234282111999999</v>
      </c>
      <c r="E96" s="17">
        <v>37353</v>
      </c>
      <c r="F96" s="15">
        <v>1</v>
      </c>
      <c r="G96" s="15" t="s">
        <v>70</v>
      </c>
      <c r="H96" s="15" t="s">
        <v>71</v>
      </c>
      <c r="I96" s="15">
        <v>3</v>
      </c>
      <c r="J96" s="15">
        <v>0</v>
      </c>
      <c r="K96" s="15"/>
      <c r="L96" s="15"/>
      <c r="M96" s="13">
        <f t="shared" si="17"/>
        <v>1.5</v>
      </c>
      <c r="N96" s="17">
        <v>37359</v>
      </c>
      <c r="O96" s="14">
        <v>143354</v>
      </c>
      <c r="P96" s="15"/>
      <c r="Q96" s="14"/>
      <c r="R96" s="15"/>
      <c r="S96" s="15"/>
      <c r="T96" s="15"/>
      <c r="U96" s="15"/>
      <c r="V96" s="17">
        <v>37390</v>
      </c>
      <c r="W96" s="15">
        <f t="shared" si="18"/>
        <v>31</v>
      </c>
      <c r="X96" s="15"/>
      <c r="Y96" s="18">
        <v>3.3</v>
      </c>
      <c r="Z96" s="18">
        <v>27.6</v>
      </c>
      <c r="AA96" s="18">
        <v>26.1</v>
      </c>
      <c r="AB96" s="18">
        <v>30.8</v>
      </c>
      <c r="AC96" s="18">
        <v>29.25</v>
      </c>
      <c r="AD96" s="13">
        <v>31</v>
      </c>
      <c r="AE96" s="13">
        <v>32</v>
      </c>
      <c r="AF96" s="13">
        <v>40</v>
      </c>
      <c r="AG96" s="13">
        <v>35.6</v>
      </c>
      <c r="AH96" s="18">
        <v>8.4</v>
      </c>
      <c r="AI96" s="18">
        <v>8.6999999999999993</v>
      </c>
      <c r="AJ96" s="18">
        <v>9.5</v>
      </c>
      <c r="AK96" s="18">
        <v>8.9886945757050665</v>
      </c>
      <c r="AL96" s="21">
        <v>0</v>
      </c>
      <c r="AM96" s="21">
        <v>187.5</v>
      </c>
      <c r="AN96" s="21">
        <v>12</v>
      </c>
      <c r="AO96" s="21">
        <v>5.25</v>
      </c>
      <c r="AP96" s="14">
        <v>25</v>
      </c>
      <c r="AQ96" s="14">
        <v>15</v>
      </c>
      <c r="AR96" s="14">
        <v>0</v>
      </c>
      <c r="AS96" s="14">
        <v>40</v>
      </c>
      <c r="AT96" s="14">
        <v>0</v>
      </c>
      <c r="AU96" s="14">
        <v>0</v>
      </c>
      <c r="AV96" s="14">
        <v>0</v>
      </c>
      <c r="AW96" s="14">
        <v>85</v>
      </c>
      <c r="AX96" s="14">
        <v>420</v>
      </c>
      <c r="AY96" s="14">
        <v>2700</v>
      </c>
      <c r="AZ96" s="14">
        <v>1280</v>
      </c>
      <c r="BA96" s="14">
        <v>3120</v>
      </c>
      <c r="BB96" s="14">
        <v>101.92307692307692</v>
      </c>
      <c r="BC96" s="14">
        <v>283.84615384615387</v>
      </c>
      <c r="BD96" s="14">
        <v>270.38461538461536</v>
      </c>
      <c r="BE96" s="14">
        <v>656.15384615384619</v>
      </c>
      <c r="BF96" s="14">
        <v>30</v>
      </c>
      <c r="BG96" s="14">
        <v>70</v>
      </c>
      <c r="BH96" s="14">
        <v>140</v>
      </c>
      <c r="BI96" s="14">
        <v>360</v>
      </c>
      <c r="BJ96" s="14">
        <v>0</v>
      </c>
      <c r="BK96" s="19">
        <f>BJ96/(O96)*100</f>
        <v>0</v>
      </c>
      <c r="BL96" s="19">
        <f>BJ96/(O96+Q96)*100</f>
        <v>0</v>
      </c>
      <c r="BM96" s="15" t="s">
        <v>73</v>
      </c>
      <c r="BN96" s="13"/>
      <c r="BO96" s="13"/>
      <c r="BP96" s="19"/>
      <c r="BQ96" s="19">
        <f t="shared" si="19"/>
        <v>0</v>
      </c>
      <c r="BR96" s="16"/>
      <c r="BS96" s="16"/>
      <c r="BT96" s="16"/>
      <c r="BU96" s="14">
        <f t="shared" si="20"/>
        <v>0</v>
      </c>
      <c r="BV96" s="19">
        <v>0</v>
      </c>
      <c r="BW96" s="19">
        <f t="shared" si="21"/>
        <v>0</v>
      </c>
      <c r="BX96" s="19" t="e">
        <f>(BT96/BP96^3)*100000</f>
        <v>#DIV/0!</v>
      </c>
    </row>
    <row r="97" spans="1:76" s="36" customFormat="1" x14ac:dyDescent="0.2">
      <c r="A97" s="4" t="s">
        <v>69</v>
      </c>
      <c r="B97" s="4">
        <v>13</v>
      </c>
      <c r="C97" s="4">
        <v>0.5</v>
      </c>
      <c r="D97" s="6">
        <f t="shared" si="16"/>
        <v>0.20234282111999999</v>
      </c>
      <c r="E97" s="8">
        <v>38165</v>
      </c>
      <c r="F97" s="4">
        <v>1</v>
      </c>
      <c r="G97" s="4" t="s">
        <v>70</v>
      </c>
      <c r="H97" s="4" t="s">
        <v>71</v>
      </c>
      <c r="I97" s="4">
        <v>5</v>
      </c>
      <c r="J97" s="4">
        <v>25</v>
      </c>
      <c r="K97" s="4"/>
      <c r="L97" s="4"/>
      <c r="M97" s="13">
        <f t="shared" si="17"/>
        <v>15</v>
      </c>
      <c r="N97" s="8">
        <v>38171</v>
      </c>
      <c r="O97" s="5">
        <v>284418</v>
      </c>
      <c r="P97" s="4"/>
      <c r="Q97" s="5"/>
      <c r="R97" s="4"/>
      <c r="S97" s="4"/>
      <c r="T97" s="4"/>
      <c r="U97" s="4"/>
      <c r="V97" s="8">
        <v>38196</v>
      </c>
      <c r="W97" s="4">
        <f t="shared" si="18"/>
        <v>25</v>
      </c>
      <c r="X97" s="4">
        <v>12</v>
      </c>
      <c r="Y97" s="10">
        <v>1.7</v>
      </c>
      <c r="Z97" s="4">
        <v>32.799999999999997</v>
      </c>
      <c r="AA97" s="4">
        <v>31.8</v>
      </c>
      <c r="AB97" s="4">
        <v>34.1</v>
      </c>
      <c r="AC97" s="10">
        <v>33.082608695652176</v>
      </c>
      <c r="AD97" s="4">
        <v>31</v>
      </c>
      <c r="AE97" s="4">
        <v>30</v>
      </c>
      <c r="AF97" s="4">
        <v>35</v>
      </c>
      <c r="AG97" s="10">
        <v>32.375</v>
      </c>
      <c r="AH97" s="4">
        <v>9.1999999999999993</v>
      </c>
      <c r="AI97" s="4">
        <v>9.1999999999999993</v>
      </c>
      <c r="AJ97" s="4">
        <v>9.6999999999999993</v>
      </c>
      <c r="AK97" s="10">
        <v>9.4333333333333336</v>
      </c>
      <c r="AL97" s="20">
        <v>68</v>
      </c>
      <c r="AM97" s="20">
        <v>175</v>
      </c>
      <c r="AN97" s="20">
        <v>9</v>
      </c>
      <c r="AO97" s="20">
        <v>4</v>
      </c>
      <c r="AP97" s="5">
        <v>55</v>
      </c>
      <c r="AQ97" s="5">
        <v>455</v>
      </c>
      <c r="AR97" s="5">
        <v>215</v>
      </c>
      <c r="AS97" s="5">
        <v>215</v>
      </c>
      <c r="AT97" s="5">
        <v>0</v>
      </c>
      <c r="AU97" s="5">
        <v>0</v>
      </c>
      <c r="AV97" s="5">
        <v>65</v>
      </c>
      <c r="AW97" s="5">
        <v>110</v>
      </c>
      <c r="AX97" s="5">
        <v>120</v>
      </c>
      <c r="AY97" s="5">
        <v>185</v>
      </c>
      <c r="AZ97" s="5">
        <v>4660</v>
      </c>
      <c r="BA97" s="5">
        <v>4660</v>
      </c>
      <c r="BB97" s="5">
        <v>27</v>
      </c>
      <c r="BC97" s="5">
        <v>39</v>
      </c>
      <c r="BD97" s="5">
        <v>1118</v>
      </c>
      <c r="BE97" s="5">
        <v>1191.5</v>
      </c>
      <c r="BF97" s="5">
        <v>10</v>
      </c>
      <c r="BG97" s="5">
        <v>17.5</v>
      </c>
      <c r="BH97" s="5">
        <v>427.5</v>
      </c>
      <c r="BI97" s="5">
        <v>642.5</v>
      </c>
      <c r="BJ97" s="5">
        <v>8869</v>
      </c>
      <c r="BK97" s="11">
        <f>(BJ97/O97)*100</f>
        <v>3.1182977167408534</v>
      </c>
      <c r="BL97" s="11">
        <f>((BJ97)/(O97+Q97+S97+U97))*100</f>
        <v>3.1182977167408534</v>
      </c>
      <c r="BM97" s="4" t="s">
        <v>72</v>
      </c>
      <c r="BN97" s="9">
        <v>27</v>
      </c>
      <c r="BO97" s="9">
        <v>38</v>
      </c>
      <c r="BP97" s="11">
        <v>31.46</v>
      </c>
      <c r="BQ97" s="19">
        <f t="shared" si="19"/>
        <v>1.2584</v>
      </c>
      <c r="BR97" s="6">
        <v>0.1222</v>
      </c>
      <c r="BS97" s="6">
        <v>0.5665</v>
      </c>
      <c r="BT97" s="6">
        <v>0.28406700000000007</v>
      </c>
      <c r="BU97" s="5">
        <f t="shared" si="20"/>
        <v>43831.55256464579</v>
      </c>
      <c r="BV97" s="11">
        <v>2.68</v>
      </c>
      <c r="BW97" s="11">
        <f t="shared" si="21"/>
        <v>0.52979393786560258</v>
      </c>
      <c r="BX97" s="11">
        <f>(BT97/BP97^3)*100000</f>
        <v>0.9123146101990578</v>
      </c>
    </row>
    <row r="98" spans="1:76" s="36" customFormat="1" x14ac:dyDescent="0.2">
      <c r="A98" s="4" t="s">
        <v>69</v>
      </c>
      <c r="B98" s="4">
        <v>15</v>
      </c>
      <c r="C98" s="4">
        <v>0.5</v>
      </c>
      <c r="D98" s="6">
        <f t="shared" si="16"/>
        <v>0.20234282111999999</v>
      </c>
      <c r="E98" s="8">
        <v>38205</v>
      </c>
      <c r="F98" s="4">
        <v>1</v>
      </c>
      <c r="G98" s="4" t="s">
        <v>70</v>
      </c>
      <c r="H98" s="4" t="s">
        <v>71</v>
      </c>
      <c r="I98" s="4">
        <v>15</v>
      </c>
      <c r="J98" s="4">
        <v>14</v>
      </c>
      <c r="K98" s="4"/>
      <c r="L98" s="4"/>
      <c r="M98" s="13">
        <f t="shared" si="17"/>
        <v>14.5</v>
      </c>
      <c r="N98" s="8">
        <v>38211</v>
      </c>
      <c r="O98" s="5">
        <v>235412</v>
      </c>
      <c r="P98" s="8">
        <v>38232</v>
      </c>
      <c r="Q98" s="5">
        <v>184116</v>
      </c>
      <c r="R98" s="4"/>
      <c r="S98" s="4"/>
      <c r="T98" s="4"/>
      <c r="U98" s="4"/>
      <c r="V98" s="8">
        <v>38239</v>
      </c>
      <c r="W98" s="4">
        <f t="shared" si="18"/>
        <v>28</v>
      </c>
      <c r="X98" s="4">
        <v>12</v>
      </c>
      <c r="Y98" s="10">
        <v>2.9</v>
      </c>
      <c r="Z98" s="4">
        <v>30.2</v>
      </c>
      <c r="AA98" s="4">
        <v>28.6</v>
      </c>
      <c r="AB98" s="4">
        <v>35</v>
      </c>
      <c r="AC98" s="10">
        <v>31.607692307692311</v>
      </c>
      <c r="AD98" s="4">
        <v>31</v>
      </c>
      <c r="AE98" s="4">
        <v>28</v>
      </c>
      <c r="AF98" s="4">
        <v>37</v>
      </c>
      <c r="AG98" s="10">
        <v>32.166666666666664</v>
      </c>
      <c r="AH98" s="4">
        <v>9.1</v>
      </c>
      <c r="AI98" s="4">
        <v>8.5</v>
      </c>
      <c r="AJ98" s="4">
        <v>9.4</v>
      </c>
      <c r="AK98" s="10">
        <v>8.9166666666666661</v>
      </c>
      <c r="AL98" s="20">
        <v>150</v>
      </c>
      <c r="AM98" s="20">
        <v>200</v>
      </c>
      <c r="AN98" s="20">
        <v>12</v>
      </c>
      <c r="AO98" s="20">
        <v>5</v>
      </c>
      <c r="AP98" s="5">
        <v>0</v>
      </c>
      <c r="AQ98" s="5">
        <v>40</v>
      </c>
      <c r="AR98" s="5">
        <v>1210</v>
      </c>
      <c r="AS98" s="5">
        <v>1250</v>
      </c>
      <c r="AT98" s="5">
        <v>0</v>
      </c>
      <c r="AU98" s="5">
        <v>0</v>
      </c>
      <c r="AV98" s="5">
        <v>20</v>
      </c>
      <c r="AW98" s="5">
        <v>250</v>
      </c>
      <c r="AX98" s="5">
        <v>220</v>
      </c>
      <c r="AY98" s="5">
        <v>1215</v>
      </c>
      <c r="AZ98" s="5">
        <v>4900</v>
      </c>
      <c r="BA98" s="5">
        <v>4935</v>
      </c>
      <c r="BB98" s="5">
        <v>40.909090909090907</v>
      </c>
      <c r="BC98" s="5">
        <v>216.36363636363637</v>
      </c>
      <c r="BD98" s="5">
        <v>1436.3636363636363</v>
      </c>
      <c r="BE98" s="5">
        <v>1695.4545454545455</v>
      </c>
      <c r="BF98" s="5">
        <v>20</v>
      </c>
      <c r="BG98" s="5">
        <v>30</v>
      </c>
      <c r="BH98" s="5">
        <v>845</v>
      </c>
      <c r="BI98" s="5">
        <v>1040</v>
      </c>
      <c r="BJ98" s="5">
        <v>67467</v>
      </c>
      <c r="BK98" s="11">
        <f>(BJ98/O98)*100</f>
        <v>28.659116782491971</v>
      </c>
      <c r="BL98" s="11">
        <f>((BJ98)/(O98+Q98+S98+U98))*100</f>
        <v>16.081644133407067</v>
      </c>
      <c r="BM98" s="4" t="s">
        <v>72</v>
      </c>
      <c r="BN98" s="13">
        <v>32</v>
      </c>
      <c r="BO98" s="9">
        <v>47</v>
      </c>
      <c r="BP98" s="11">
        <v>38.979999999999997</v>
      </c>
      <c r="BQ98" s="19">
        <f t="shared" si="19"/>
        <v>1.3921428571428571</v>
      </c>
      <c r="BR98" s="6">
        <v>0.32100000000000001</v>
      </c>
      <c r="BS98" s="6">
        <v>0.68400000000000005</v>
      </c>
      <c r="BT98" s="6">
        <v>0.45368000000000003</v>
      </c>
      <c r="BU98" s="5">
        <f t="shared" si="20"/>
        <v>333429.17542890488</v>
      </c>
      <c r="BV98" s="11">
        <v>25.73</v>
      </c>
      <c r="BW98" s="11">
        <f t="shared" si="21"/>
        <v>4.5414439036786893</v>
      </c>
      <c r="BX98" s="11">
        <f>(BT98/BP98^3)*100000</f>
        <v>0.76599181663374161</v>
      </c>
    </row>
    <row r="99" spans="1:76" s="36" customFormat="1" x14ac:dyDescent="0.2">
      <c r="A99" s="8" t="s">
        <v>69</v>
      </c>
      <c r="B99" s="4">
        <v>16</v>
      </c>
      <c r="C99" s="4">
        <v>0.5</v>
      </c>
      <c r="D99" s="6">
        <f t="shared" si="16"/>
        <v>0.20234282111999999</v>
      </c>
      <c r="E99" s="8">
        <v>38465</v>
      </c>
      <c r="F99" s="4">
        <v>1</v>
      </c>
      <c r="G99" s="4" t="s">
        <v>70</v>
      </c>
      <c r="H99" s="4" t="s">
        <v>71</v>
      </c>
      <c r="I99" s="4">
        <v>17</v>
      </c>
      <c r="J99" s="4">
        <v>3</v>
      </c>
      <c r="K99" s="5"/>
      <c r="L99" s="4"/>
      <c r="M99" s="13">
        <f t="shared" si="17"/>
        <v>10</v>
      </c>
      <c r="N99" s="8">
        <v>38475</v>
      </c>
      <c r="O99" s="5">
        <v>221214</v>
      </c>
      <c r="P99" s="4"/>
      <c r="Q99" s="5"/>
      <c r="R99" s="4"/>
      <c r="S99" s="4"/>
      <c r="T99" s="4"/>
      <c r="U99" s="4"/>
      <c r="V99" s="8">
        <v>38505</v>
      </c>
      <c r="W99" s="4">
        <f t="shared" si="18"/>
        <v>30</v>
      </c>
      <c r="X99" s="4"/>
      <c r="Y99" s="10">
        <v>1.5</v>
      </c>
      <c r="Z99" s="10">
        <v>23.5</v>
      </c>
      <c r="AA99" s="10">
        <v>25.6</v>
      </c>
      <c r="AB99" s="10">
        <v>33.200000000000003</v>
      </c>
      <c r="AC99" s="10">
        <v>29.662068965517239</v>
      </c>
      <c r="AD99" s="9">
        <v>31</v>
      </c>
      <c r="AE99" s="9">
        <v>32</v>
      </c>
      <c r="AF99" s="9">
        <v>38</v>
      </c>
      <c r="AG99" s="9">
        <v>35.125</v>
      </c>
      <c r="AH99" s="10">
        <v>9.3000000000000007</v>
      </c>
      <c r="AI99" s="10">
        <v>9.1</v>
      </c>
      <c r="AJ99" s="10">
        <v>9.6</v>
      </c>
      <c r="AK99" s="10">
        <v>9.318313888864159</v>
      </c>
      <c r="AL99" s="20">
        <v>0</v>
      </c>
      <c r="AM99" s="20">
        <v>187.5</v>
      </c>
      <c r="AN99" s="20">
        <v>10.5</v>
      </c>
      <c r="AO99" s="20">
        <v>4.37</v>
      </c>
      <c r="AP99" s="5">
        <v>30</v>
      </c>
      <c r="AQ99" s="5">
        <v>105</v>
      </c>
      <c r="AR99" s="5">
        <v>0</v>
      </c>
      <c r="AS99" s="5">
        <v>135</v>
      </c>
      <c r="AT99" s="5">
        <v>0</v>
      </c>
      <c r="AU99" s="5">
        <v>0</v>
      </c>
      <c r="AV99" s="5">
        <v>0</v>
      </c>
      <c r="AW99" s="5">
        <v>0</v>
      </c>
      <c r="AX99" s="5">
        <v>90</v>
      </c>
      <c r="AY99" s="5">
        <v>190</v>
      </c>
      <c r="AZ99" s="5">
        <v>15</v>
      </c>
      <c r="BA99" s="5">
        <v>190</v>
      </c>
      <c r="BB99" s="5">
        <v>22.083333333333332</v>
      </c>
      <c r="BC99" s="5">
        <v>47.083333333333336</v>
      </c>
      <c r="BD99" s="5">
        <v>2.0833333333333335</v>
      </c>
      <c r="BE99" s="5">
        <v>71.25</v>
      </c>
      <c r="BF99" s="5">
        <v>7.5</v>
      </c>
      <c r="BG99" s="5">
        <v>25</v>
      </c>
      <c r="BH99" s="5">
        <v>0</v>
      </c>
      <c r="BI99" s="5">
        <v>55</v>
      </c>
      <c r="BJ99" s="5">
        <v>0</v>
      </c>
      <c r="BK99" s="11">
        <f>BJ99/O99*100</f>
        <v>0</v>
      </c>
      <c r="BL99" s="11">
        <f>BJ99/(O99+Q99)*100</f>
        <v>0</v>
      </c>
      <c r="BM99" s="4" t="s">
        <v>73</v>
      </c>
      <c r="BN99" s="9"/>
      <c r="BO99" s="9"/>
      <c r="BP99" s="11"/>
      <c r="BQ99" s="19">
        <f t="shared" si="19"/>
        <v>0</v>
      </c>
      <c r="BR99" s="6"/>
      <c r="BS99" s="6"/>
      <c r="BT99" s="6"/>
      <c r="BU99" s="5">
        <f t="shared" si="20"/>
        <v>0</v>
      </c>
      <c r="BV99" s="11">
        <v>0</v>
      </c>
      <c r="BW99" s="11">
        <f t="shared" si="21"/>
        <v>0</v>
      </c>
      <c r="BX99" s="19"/>
    </row>
    <row r="100" spans="1:76" s="36" customFormat="1" x14ac:dyDescent="0.2">
      <c r="A100" s="8" t="s">
        <v>69</v>
      </c>
      <c r="B100" s="4">
        <v>17</v>
      </c>
      <c r="C100" s="4">
        <v>0.5</v>
      </c>
      <c r="D100" s="6">
        <f t="shared" si="16"/>
        <v>0.20234282111999999</v>
      </c>
      <c r="E100" s="8">
        <v>38476</v>
      </c>
      <c r="F100" s="4">
        <v>1</v>
      </c>
      <c r="G100" s="4" t="s">
        <v>70</v>
      </c>
      <c r="H100" s="4" t="s">
        <v>71</v>
      </c>
      <c r="I100" s="4">
        <v>183</v>
      </c>
      <c r="J100" s="4">
        <v>523</v>
      </c>
      <c r="K100" s="5"/>
      <c r="L100" s="4"/>
      <c r="M100" s="13">
        <f t="shared" si="17"/>
        <v>353</v>
      </c>
      <c r="N100" s="8">
        <v>38481</v>
      </c>
      <c r="O100" s="5">
        <v>256480</v>
      </c>
      <c r="P100" s="4"/>
      <c r="Q100" s="5"/>
      <c r="R100" s="4"/>
      <c r="S100" s="4"/>
      <c r="T100" s="4"/>
      <c r="U100" s="4"/>
      <c r="V100" s="8">
        <v>38533</v>
      </c>
      <c r="W100" s="4">
        <f t="shared" si="18"/>
        <v>52</v>
      </c>
      <c r="X100" s="4">
        <v>9</v>
      </c>
      <c r="Y100" s="10">
        <v>3.2</v>
      </c>
      <c r="Z100" s="10">
        <v>27</v>
      </c>
      <c r="AA100" s="10">
        <v>23.1</v>
      </c>
      <c r="AB100" s="10">
        <v>34</v>
      </c>
      <c r="AC100" s="10">
        <v>31.050000000000015</v>
      </c>
      <c r="AD100" s="9">
        <v>31</v>
      </c>
      <c r="AE100" s="9">
        <v>30</v>
      </c>
      <c r="AF100" s="9">
        <v>45</v>
      </c>
      <c r="AG100" s="9">
        <v>37.266666666666666</v>
      </c>
      <c r="AH100" s="10">
        <v>8.9</v>
      </c>
      <c r="AI100" s="10">
        <v>8.1999999999999993</v>
      </c>
      <c r="AJ100" s="10">
        <v>9.6999999999999993</v>
      </c>
      <c r="AK100" s="10">
        <v>9.0726506491451602</v>
      </c>
      <c r="AL100" s="20">
        <v>126</v>
      </c>
      <c r="AM100" s="20">
        <v>194.5</v>
      </c>
      <c r="AN100" s="20">
        <v>4.5</v>
      </c>
      <c r="AO100" s="20">
        <v>1.875</v>
      </c>
      <c r="AP100" s="5">
        <v>40</v>
      </c>
      <c r="AQ100" s="5">
        <v>20</v>
      </c>
      <c r="AR100" s="5">
        <v>190</v>
      </c>
      <c r="AS100" s="5">
        <v>250</v>
      </c>
      <c r="AT100" s="5">
        <v>0</v>
      </c>
      <c r="AU100" s="5">
        <v>0</v>
      </c>
      <c r="AV100" s="5">
        <v>0</v>
      </c>
      <c r="AW100" s="5">
        <v>0</v>
      </c>
      <c r="AX100" s="5">
        <v>95</v>
      </c>
      <c r="AY100" s="5">
        <v>950</v>
      </c>
      <c r="AZ100" s="5">
        <v>30</v>
      </c>
      <c r="BA100" s="5">
        <v>1035</v>
      </c>
      <c r="BB100" s="5">
        <v>26.111111111111111</v>
      </c>
      <c r="BC100" s="5">
        <v>106.66666666666667</v>
      </c>
      <c r="BD100" s="5">
        <v>4.4444444444444446</v>
      </c>
      <c r="BE100" s="5">
        <v>137.22222222222223</v>
      </c>
      <c r="BF100" s="5">
        <v>12.5</v>
      </c>
      <c r="BG100" s="5">
        <v>37.5</v>
      </c>
      <c r="BH100" s="5">
        <v>0</v>
      </c>
      <c r="BI100" s="5">
        <v>57.5</v>
      </c>
      <c r="BJ100" s="5">
        <v>8008</v>
      </c>
      <c r="BK100" s="11">
        <f>BJ100/O100*100</f>
        <v>3.1222707423580789</v>
      </c>
      <c r="BL100" s="11">
        <f>BJ100/(O100+Q100)*100</f>
        <v>3.1222707423580789</v>
      </c>
      <c r="BM100" s="4" t="s">
        <v>72</v>
      </c>
      <c r="BN100" s="9">
        <v>35</v>
      </c>
      <c r="BO100" s="9">
        <v>65</v>
      </c>
      <c r="BP100" s="11">
        <v>46.4</v>
      </c>
      <c r="BQ100" s="19">
        <f t="shared" si="19"/>
        <v>0.89230769230769225</v>
      </c>
      <c r="BR100" s="6">
        <v>0.33500000000000002</v>
      </c>
      <c r="BS100" s="6">
        <v>2.5339999999999998</v>
      </c>
      <c r="BT100" s="6">
        <v>0.83099999999999996</v>
      </c>
      <c r="BU100" s="5">
        <f t="shared" si="20"/>
        <v>39576.397895781207</v>
      </c>
      <c r="BV100" s="11">
        <v>3.64</v>
      </c>
      <c r="BW100" s="11">
        <f t="shared" si="21"/>
        <v>0.3459475340540315</v>
      </c>
      <c r="BX100" s="19">
        <f t="shared" ref="BX100:BX111" si="23">(BT100/BP100^3)*100000</f>
        <v>0.83185394798884749</v>
      </c>
    </row>
    <row r="101" spans="1:76" s="36" customFormat="1" x14ac:dyDescent="0.2">
      <c r="A101" s="4" t="s">
        <v>69</v>
      </c>
      <c r="B101" s="4">
        <v>13</v>
      </c>
      <c r="C101" s="4">
        <v>0.5</v>
      </c>
      <c r="D101" s="6">
        <f t="shared" si="16"/>
        <v>0.20234282111999999</v>
      </c>
      <c r="E101" s="8">
        <v>39190</v>
      </c>
      <c r="F101" s="4">
        <v>1</v>
      </c>
      <c r="G101" s="4" t="s">
        <v>70</v>
      </c>
      <c r="H101" s="4" t="s">
        <v>71</v>
      </c>
      <c r="I101" s="4">
        <v>188</v>
      </c>
      <c r="J101" s="4">
        <v>119</v>
      </c>
      <c r="K101" s="4"/>
      <c r="L101" s="4"/>
      <c r="M101" s="13">
        <f t="shared" si="17"/>
        <v>153.5</v>
      </c>
      <c r="N101" s="8">
        <v>39198</v>
      </c>
      <c r="O101" s="5">
        <v>202894</v>
      </c>
      <c r="P101" s="4"/>
      <c r="Q101" s="5"/>
      <c r="R101" s="4"/>
      <c r="S101" s="5"/>
      <c r="T101" s="4"/>
      <c r="U101" s="4"/>
      <c r="V101" s="8">
        <v>39234</v>
      </c>
      <c r="W101" s="4">
        <f t="shared" si="18"/>
        <v>36</v>
      </c>
      <c r="X101" s="4">
        <v>1</v>
      </c>
      <c r="Y101" s="4">
        <v>3.3</v>
      </c>
      <c r="Z101" s="10">
        <v>28.5</v>
      </c>
      <c r="AA101" s="10">
        <v>24.7</v>
      </c>
      <c r="AB101" s="10">
        <v>31</v>
      </c>
      <c r="AC101" s="10">
        <v>27.885294117647064</v>
      </c>
      <c r="AD101" s="10">
        <v>31</v>
      </c>
      <c r="AE101" s="10">
        <v>31</v>
      </c>
      <c r="AF101" s="10">
        <v>40</v>
      </c>
      <c r="AG101" s="10">
        <v>36.454545454545453</v>
      </c>
      <c r="AH101" s="10">
        <v>8.9</v>
      </c>
      <c r="AI101" s="10">
        <v>8.8000000000000007</v>
      </c>
      <c r="AJ101" s="10">
        <v>9.4</v>
      </c>
      <c r="AK101" s="10">
        <v>9.1457142857142877</v>
      </c>
      <c r="AL101" s="20">
        <v>126</v>
      </c>
      <c r="AM101" s="20">
        <v>162.5</v>
      </c>
      <c r="AN101" s="20">
        <v>12</v>
      </c>
      <c r="AO101" s="20">
        <v>5.2250000000000005</v>
      </c>
      <c r="AP101" s="5">
        <v>50</v>
      </c>
      <c r="AQ101" s="5">
        <v>115</v>
      </c>
      <c r="AR101" s="5">
        <v>270</v>
      </c>
      <c r="AS101" s="5">
        <v>435</v>
      </c>
      <c r="AT101" s="5">
        <v>0</v>
      </c>
      <c r="AU101" s="5">
        <v>0</v>
      </c>
      <c r="AV101" s="5">
        <v>0</v>
      </c>
      <c r="AW101" s="5">
        <v>5</v>
      </c>
      <c r="AX101" s="5">
        <v>360</v>
      </c>
      <c r="AY101" s="5">
        <v>860</v>
      </c>
      <c r="AZ101" s="5">
        <v>470</v>
      </c>
      <c r="BA101" s="5">
        <v>1130</v>
      </c>
      <c r="BB101" s="5">
        <v>56.428571428571431</v>
      </c>
      <c r="BC101" s="5">
        <v>191.07142857142858</v>
      </c>
      <c r="BD101" s="5">
        <v>80.357142857142861</v>
      </c>
      <c r="BE101" s="5">
        <v>327.85714285714283</v>
      </c>
      <c r="BF101" s="5">
        <v>10</v>
      </c>
      <c r="BG101" s="5">
        <v>85</v>
      </c>
      <c r="BH101" s="5">
        <v>0</v>
      </c>
      <c r="BI101" s="5">
        <v>160</v>
      </c>
      <c r="BJ101" s="5">
        <v>155738</v>
      </c>
      <c r="BK101" s="11">
        <f>(BJ101/O101)*100</f>
        <v>76.758307293463574</v>
      </c>
      <c r="BL101" s="11">
        <f>((BJ101)/(O101+Q101+S101+U101))*100</f>
        <v>76.758307293463574</v>
      </c>
      <c r="BM101" s="4" t="s">
        <v>72</v>
      </c>
      <c r="BN101" s="9">
        <v>25</v>
      </c>
      <c r="BO101" s="9">
        <v>44</v>
      </c>
      <c r="BP101" s="11">
        <v>30.3</v>
      </c>
      <c r="BQ101" s="19">
        <f t="shared" si="19"/>
        <v>0.84166666666666667</v>
      </c>
      <c r="BR101" s="6">
        <v>0.111</v>
      </c>
      <c r="BS101" s="6">
        <v>0.63100000000000001</v>
      </c>
      <c r="BT101" s="6">
        <v>0.219</v>
      </c>
      <c r="BU101" s="5">
        <f t="shared" si="20"/>
        <v>769673.95797866792</v>
      </c>
      <c r="BV101" s="11">
        <v>33.450000000000003</v>
      </c>
      <c r="BW101" s="11">
        <f t="shared" si="21"/>
        <v>4.5920416722648234</v>
      </c>
      <c r="BX101" s="11">
        <f t="shared" si="23"/>
        <v>0.78725645331908944</v>
      </c>
    </row>
    <row r="102" spans="1:76" s="36" customFormat="1" x14ac:dyDescent="0.2">
      <c r="A102" s="4" t="s">
        <v>69</v>
      </c>
      <c r="B102" s="4">
        <v>14</v>
      </c>
      <c r="C102" s="4">
        <v>0.5</v>
      </c>
      <c r="D102" s="6">
        <f t="shared" si="16"/>
        <v>0.20234282111999999</v>
      </c>
      <c r="E102" s="8">
        <v>39190</v>
      </c>
      <c r="F102" s="4">
        <v>1</v>
      </c>
      <c r="G102" s="4" t="s">
        <v>70</v>
      </c>
      <c r="H102" s="4" t="s">
        <v>71</v>
      </c>
      <c r="I102" s="4">
        <v>155</v>
      </c>
      <c r="J102" s="4">
        <v>56</v>
      </c>
      <c r="K102" s="4"/>
      <c r="L102" s="4"/>
      <c r="M102" s="13">
        <f t="shared" si="17"/>
        <v>105.5</v>
      </c>
      <c r="N102" s="8">
        <v>39198</v>
      </c>
      <c r="O102" s="5">
        <v>207474</v>
      </c>
      <c r="P102" s="4"/>
      <c r="Q102" s="5"/>
      <c r="R102" s="4"/>
      <c r="S102" s="5"/>
      <c r="T102" s="4"/>
      <c r="U102" s="4"/>
      <c r="V102" s="8">
        <v>39234</v>
      </c>
      <c r="W102" s="4">
        <f t="shared" si="18"/>
        <v>36</v>
      </c>
      <c r="X102" s="4">
        <v>1</v>
      </c>
      <c r="Y102" s="4">
        <v>3.5</v>
      </c>
      <c r="Z102" s="10">
        <v>27.9</v>
      </c>
      <c r="AA102" s="10">
        <v>24.2</v>
      </c>
      <c r="AB102" s="10">
        <v>30.6</v>
      </c>
      <c r="AC102" s="10">
        <v>27.726470588235301</v>
      </c>
      <c r="AD102" s="10">
        <v>31</v>
      </c>
      <c r="AE102" s="10">
        <v>31</v>
      </c>
      <c r="AF102" s="10">
        <v>40</v>
      </c>
      <c r="AG102" s="10">
        <v>37</v>
      </c>
      <c r="AH102" s="10">
        <v>8.8000000000000007</v>
      </c>
      <c r="AI102" s="10">
        <v>8.8000000000000007</v>
      </c>
      <c r="AJ102" s="10">
        <v>9.4</v>
      </c>
      <c r="AK102" s="10">
        <v>9.0848484848484858</v>
      </c>
      <c r="AL102" s="20">
        <v>123</v>
      </c>
      <c r="AM102" s="20">
        <v>162.5</v>
      </c>
      <c r="AN102" s="20">
        <v>13.5</v>
      </c>
      <c r="AO102" s="20">
        <v>6.6000000000000005</v>
      </c>
      <c r="AP102" s="5">
        <v>30</v>
      </c>
      <c r="AQ102" s="5">
        <v>165</v>
      </c>
      <c r="AR102" s="5">
        <v>300</v>
      </c>
      <c r="AS102" s="5">
        <v>495</v>
      </c>
      <c r="AT102" s="5">
        <v>0</v>
      </c>
      <c r="AU102" s="5">
        <v>0</v>
      </c>
      <c r="AV102" s="5">
        <v>0</v>
      </c>
      <c r="AW102" s="5">
        <v>0</v>
      </c>
      <c r="AX102" s="5">
        <v>420</v>
      </c>
      <c r="AY102" s="5">
        <v>1310</v>
      </c>
      <c r="AZ102" s="5">
        <v>45</v>
      </c>
      <c r="BA102" s="5">
        <v>1375</v>
      </c>
      <c r="BB102" s="5">
        <v>50.714285714285715</v>
      </c>
      <c r="BC102" s="5">
        <v>208.57142857142858</v>
      </c>
      <c r="BD102" s="5">
        <v>5</v>
      </c>
      <c r="BE102" s="5">
        <v>264.28571428571428</v>
      </c>
      <c r="BF102" s="5">
        <v>10</v>
      </c>
      <c r="BG102" s="5">
        <v>45</v>
      </c>
      <c r="BH102" s="5">
        <v>0</v>
      </c>
      <c r="BI102" s="5">
        <v>62.5</v>
      </c>
      <c r="BJ102" s="5">
        <v>152028</v>
      </c>
      <c r="BK102" s="11">
        <f>(BJ102/O102)*100</f>
        <v>73.275687556031116</v>
      </c>
      <c r="BL102" s="11">
        <f>((BJ102)/(O102+Q102+S102+U102))*100</f>
        <v>73.275687556031116</v>
      </c>
      <c r="BM102" s="4" t="s">
        <v>72</v>
      </c>
      <c r="BN102" s="9">
        <v>21</v>
      </c>
      <c r="BO102" s="9">
        <v>45</v>
      </c>
      <c r="BP102" s="11">
        <v>30.78</v>
      </c>
      <c r="BQ102" s="19">
        <f t="shared" si="19"/>
        <v>0.85499999999999998</v>
      </c>
      <c r="BR102" s="6">
        <v>6.4000000000000001E-2</v>
      </c>
      <c r="BS102" s="6">
        <v>0.42799999999999999</v>
      </c>
      <c r="BT102" s="6">
        <v>0.221</v>
      </c>
      <c r="BU102" s="5">
        <f t="shared" si="20"/>
        <v>751338.73867380433</v>
      </c>
      <c r="BV102" s="11">
        <v>25.73</v>
      </c>
      <c r="BW102" s="11">
        <f t="shared" si="21"/>
        <v>3.5322341473056471</v>
      </c>
      <c r="BX102" s="11">
        <f t="shared" si="23"/>
        <v>0.75785553564317221</v>
      </c>
    </row>
    <row r="103" spans="1:76" s="36" customFormat="1" x14ac:dyDescent="0.2">
      <c r="A103" s="4" t="s">
        <v>69</v>
      </c>
      <c r="B103" s="4">
        <v>11</v>
      </c>
      <c r="C103" s="4">
        <v>0.5</v>
      </c>
      <c r="D103" s="6">
        <f t="shared" si="16"/>
        <v>0.20234282111999999</v>
      </c>
      <c r="E103" s="8">
        <v>39538</v>
      </c>
      <c r="F103" s="4">
        <v>1</v>
      </c>
      <c r="G103" s="4" t="s">
        <v>70</v>
      </c>
      <c r="H103" s="4" t="s">
        <v>71</v>
      </c>
      <c r="I103" s="4">
        <v>117</v>
      </c>
      <c r="J103" s="4">
        <v>155</v>
      </c>
      <c r="K103" s="4"/>
      <c r="L103" s="4"/>
      <c r="M103" s="13">
        <f t="shared" si="17"/>
        <v>136</v>
      </c>
      <c r="N103" s="8">
        <v>39544</v>
      </c>
      <c r="O103" s="5">
        <v>225794</v>
      </c>
      <c r="P103" s="4"/>
      <c r="Q103" s="5"/>
      <c r="R103" s="4"/>
      <c r="S103" s="5"/>
      <c r="T103" s="4"/>
      <c r="U103" s="9"/>
      <c r="V103" s="8">
        <v>39590</v>
      </c>
      <c r="W103" s="4">
        <f t="shared" si="18"/>
        <v>46</v>
      </c>
      <c r="X103" s="4">
        <v>1</v>
      </c>
      <c r="Y103" s="10">
        <v>3.4</v>
      </c>
      <c r="Z103" s="10">
        <v>25.8</v>
      </c>
      <c r="AA103" s="10">
        <v>22.1</v>
      </c>
      <c r="AB103" s="10">
        <v>29.7</v>
      </c>
      <c r="AC103" s="10">
        <v>26.093181818181822</v>
      </c>
      <c r="AD103" s="9">
        <v>31</v>
      </c>
      <c r="AE103" s="9">
        <v>31</v>
      </c>
      <c r="AF103" s="9">
        <v>40</v>
      </c>
      <c r="AG103" s="9">
        <v>36.307692307692307</v>
      </c>
      <c r="AH103" s="10">
        <v>8.6</v>
      </c>
      <c r="AI103" s="10">
        <v>8.6</v>
      </c>
      <c r="AJ103" s="10">
        <v>9.1999999999999993</v>
      </c>
      <c r="AK103" s="10">
        <v>8.8644444444444446</v>
      </c>
      <c r="AL103" s="21">
        <v>158</v>
      </c>
      <c r="AM103" s="20">
        <v>103.5</v>
      </c>
      <c r="AN103" s="20">
        <v>15.5</v>
      </c>
      <c r="AO103" s="20">
        <v>4</v>
      </c>
      <c r="AP103" s="5">
        <v>30</v>
      </c>
      <c r="AQ103" s="5">
        <v>60</v>
      </c>
      <c r="AR103" s="5">
        <v>0</v>
      </c>
      <c r="AS103" s="5">
        <v>90</v>
      </c>
      <c r="AT103" s="5">
        <v>0</v>
      </c>
      <c r="AU103" s="5">
        <v>0</v>
      </c>
      <c r="AV103" s="5">
        <v>0</v>
      </c>
      <c r="AW103" s="5">
        <v>10</v>
      </c>
      <c r="AX103" s="5">
        <v>145</v>
      </c>
      <c r="AY103" s="5">
        <v>795</v>
      </c>
      <c r="AZ103" s="5">
        <v>0</v>
      </c>
      <c r="BA103" s="5">
        <v>885</v>
      </c>
      <c r="BB103" s="5">
        <v>43</v>
      </c>
      <c r="BC103" s="5">
        <v>238.5</v>
      </c>
      <c r="BD103" s="5">
        <v>0</v>
      </c>
      <c r="BE103" s="5">
        <v>281.5</v>
      </c>
      <c r="BF103" s="5">
        <v>25</v>
      </c>
      <c r="BG103" s="5">
        <v>97.5</v>
      </c>
      <c r="BH103" s="5">
        <v>0</v>
      </c>
      <c r="BI103" s="5">
        <v>150</v>
      </c>
      <c r="BJ103" s="5">
        <v>73879</v>
      </c>
      <c r="BK103" s="11">
        <f>BJ103/O103*100</f>
        <v>32.719647111969316</v>
      </c>
      <c r="BL103" s="11">
        <f>(BJ103)/(O103+Q103+S103+U103)*100</f>
        <v>32.719647111969316</v>
      </c>
      <c r="BM103" s="4" t="s">
        <v>72</v>
      </c>
      <c r="BN103" s="9">
        <v>26</v>
      </c>
      <c r="BO103" s="9">
        <v>57</v>
      </c>
      <c r="BP103" s="11">
        <v>39.25</v>
      </c>
      <c r="BQ103" s="19">
        <f t="shared" si="19"/>
        <v>0.85326086956521741</v>
      </c>
      <c r="BR103" s="6">
        <v>0.13900000000000001</v>
      </c>
      <c r="BS103" s="6">
        <v>0.92900000000000005</v>
      </c>
      <c r="BT103" s="6">
        <v>0.48799999999999999</v>
      </c>
      <c r="BU103" s="5">
        <f t="shared" si="20"/>
        <v>365117.96954825422</v>
      </c>
      <c r="BV103" s="11">
        <v>34.729999999999997</v>
      </c>
      <c r="BW103" s="11">
        <f t="shared" si="21"/>
        <v>3.7312912601541965</v>
      </c>
      <c r="BX103" s="11">
        <f t="shared" si="23"/>
        <v>0.80705073757853263</v>
      </c>
    </row>
    <row r="104" spans="1:76" s="36" customFormat="1" x14ac:dyDescent="0.2">
      <c r="A104" s="4" t="s">
        <v>69</v>
      </c>
      <c r="B104" s="4">
        <v>34</v>
      </c>
      <c r="C104" s="4">
        <v>1</v>
      </c>
      <c r="D104" s="6">
        <f t="shared" si="16"/>
        <v>0.40468564223999998</v>
      </c>
      <c r="E104" s="8">
        <v>38080</v>
      </c>
      <c r="F104" s="4">
        <v>1</v>
      </c>
      <c r="G104" s="4" t="s">
        <v>70</v>
      </c>
      <c r="H104" s="4" t="s">
        <v>71</v>
      </c>
      <c r="I104" s="4">
        <v>36</v>
      </c>
      <c r="J104" s="4">
        <v>86</v>
      </c>
      <c r="K104" s="4"/>
      <c r="L104" s="4"/>
      <c r="M104" s="13">
        <f t="shared" si="17"/>
        <v>61</v>
      </c>
      <c r="N104" s="8">
        <v>38085</v>
      </c>
      <c r="O104" s="5">
        <v>435558</v>
      </c>
      <c r="P104" s="4"/>
      <c r="Q104" s="5"/>
      <c r="R104" s="4"/>
      <c r="S104" s="4"/>
      <c r="T104" s="4"/>
      <c r="U104" s="4"/>
      <c r="V104" s="8">
        <v>38125</v>
      </c>
      <c r="W104" s="4">
        <f t="shared" si="18"/>
        <v>40</v>
      </c>
      <c r="X104" s="4">
        <v>13</v>
      </c>
      <c r="Y104" s="10">
        <v>1.3</v>
      </c>
      <c r="Z104" s="4">
        <v>27.9</v>
      </c>
      <c r="AA104" s="4">
        <v>19.5</v>
      </c>
      <c r="AB104" s="4">
        <v>30.3</v>
      </c>
      <c r="AC104" s="10">
        <v>25.621621621621617</v>
      </c>
      <c r="AD104" s="4">
        <v>31</v>
      </c>
      <c r="AE104" s="4">
        <v>24</v>
      </c>
      <c r="AF104" s="4">
        <v>34</v>
      </c>
      <c r="AG104" s="10">
        <v>29.454545454545453</v>
      </c>
      <c r="AH104" s="4">
        <v>8.9</v>
      </c>
      <c r="AI104" s="4">
        <v>8.3000000000000007</v>
      </c>
      <c r="AJ104" s="4">
        <v>9.9</v>
      </c>
      <c r="AK104" s="10">
        <v>9.1605263157894719</v>
      </c>
      <c r="AL104" s="20">
        <v>84</v>
      </c>
      <c r="AM104" s="20">
        <v>425</v>
      </c>
      <c r="AN104" s="20">
        <v>36</v>
      </c>
      <c r="AO104" s="20">
        <v>15</v>
      </c>
      <c r="AP104" s="5">
        <v>10</v>
      </c>
      <c r="AQ104" s="5">
        <v>95</v>
      </c>
      <c r="AR104" s="5">
        <v>375</v>
      </c>
      <c r="AS104" s="5">
        <v>470</v>
      </c>
      <c r="AT104" s="5">
        <v>0</v>
      </c>
      <c r="AU104" s="5">
        <v>0</v>
      </c>
      <c r="AV104" s="5">
        <v>20</v>
      </c>
      <c r="AW104" s="5">
        <v>75</v>
      </c>
      <c r="AX104" s="5">
        <v>375</v>
      </c>
      <c r="AY104" s="5">
        <v>520</v>
      </c>
      <c r="AZ104" s="5">
        <v>4450</v>
      </c>
      <c r="BA104" s="5">
        <v>4500</v>
      </c>
      <c r="BB104" s="5">
        <v>79.333333333333329</v>
      </c>
      <c r="BC104" s="5">
        <v>100.33333333333333</v>
      </c>
      <c r="BD104" s="5">
        <v>845.33333333333337</v>
      </c>
      <c r="BE104" s="5">
        <v>1025</v>
      </c>
      <c r="BF104" s="5">
        <v>60</v>
      </c>
      <c r="BG104" s="5">
        <v>25</v>
      </c>
      <c r="BH104" s="5">
        <v>110</v>
      </c>
      <c r="BI104" s="5">
        <v>290</v>
      </c>
      <c r="BJ104" s="5">
        <v>0</v>
      </c>
      <c r="BK104" s="11">
        <f t="shared" ref="BK104:BK110" si="24">(BJ104/O104)*100</f>
        <v>0</v>
      </c>
      <c r="BL104" s="11">
        <f t="shared" ref="BL104:BL110" si="25">((BJ104)/(O104+Q104+S104+U104))*100</f>
        <v>0</v>
      </c>
      <c r="BM104" s="4" t="s">
        <v>73</v>
      </c>
      <c r="BN104" s="9">
        <v>0</v>
      </c>
      <c r="BO104" s="9">
        <v>0</v>
      </c>
      <c r="BP104" s="11">
        <v>0</v>
      </c>
      <c r="BQ104" s="19">
        <f t="shared" si="19"/>
        <v>0</v>
      </c>
      <c r="BR104" s="6">
        <v>0</v>
      </c>
      <c r="BS104" s="6">
        <v>0</v>
      </c>
      <c r="BT104" s="6">
        <v>0</v>
      </c>
      <c r="BU104" s="5">
        <f t="shared" si="20"/>
        <v>0</v>
      </c>
      <c r="BV104" s="11">
        <v>0</v>
      </c>
      <c r="BW104" s="11">
        <f t="shared" si="21"/>
        <v>0</v>
      </c>
      <c r="BX104" s="11" t="e">
        <f t="shared" si="23"/>
        <v>#DIV/0!</v>
      </c>
    </row>
    <row r="105" spans="1:76" s="36" customFormat="1" x14ac:dyDescent="0.2">
      <c r="A105" s="4" t="s">
        <v>69</v>
      </c>
      <c r="B105" s="4">
        <v>31</v>
      </c>
      <c r="C105" s="4">
        <v>1</v>
      </c>
      <c r="D105" s="6">
        <f t="shared" si="16"/>
        <v>0.40468564223999998</v>
      </c>
      <c r="E105" s="8">
        <v>38091</v>
      </c>
      <c r="F105" s="4">
        <v>1</v>
      </c>
      <c r="G105" s="4" t="s">
        <v>70</v>
      </c>
      <c r="H105" s="4" t="s">
        <v>71</v>
      </c>
      <c r="I105" s="4">
        <v>170</v>
      </c>
      <c r="J105" s="4">
        <v>34</v>
      </c>
      <c r="K105" s="4"/>
      <c r="L105" s="4"/>
      <c r="M105" s="13">
        <f t="shared" si="17"/>
        <v>102</v>
      </c>
      <c r="N105" s="8">
        <v>38101</v>
      </c>
      <c r="O105" s="5">
        <v>420444</v>
      </c>
      <c r="P105" s="4"/>
      <c r="Q105" s="5"/>
      <c r="R105" s="4"/>
      <c r="S105" s="4"/>
      <c r="T105" s="4"/>
      <c r="U105" s="4"/>
      <c r="V105" s="8">
        <v>38142</v>
      </c>
      <c r="W105" s="4">
        <f t="shared" si="18"/>
        <v>41</v>
      </c>
      <c r="X105" s="4">
        <v>5</v>
      </c>
      <c r="Y105" s="10">
        <v>3.4</v>
      </c>
      <c r="Z105" s="4">
        <v>25.9</v>
      </c>
      <c r="AA105" s="4">
        <v>21.6</v>
      </c>
      <c r="AB105" s="4">
        <v>32.200000000000003</v>
      </c>
      <c r="AC105" s="10">
        <v>27.686486486486491</v>
      </c>
      <c r="AD105" s="4">
        <v>31</v>
      </c>
      <c r="AE105" s="4">
        <v>21</v>
      </c>
      <c r="AF105" s="4">
        <v>30</v>
      </c>
      <c r="AG105" s="10">
        <v>25.6</v>
      </c>
      <c r="AH105" s="4">
        <v>8.9</v>
      </c>
      <c r="AI105" s="4">
        <v>8.1999999999999993</v>
      </c>
      <c r="AJ105" s="4">
        <v>9.9</v>
      </c>
      <c r="AK105" s="10">
        <v>9.2228571428571424</v>
      </c>
      <c r="AL105" s="20">
        <v>252</v>
      </c>
      <c r="AM105" s="20">
        <v>450</v>
      </c>
      <c r="AN105" s="20">
        <v>48</v>
      </c>
      <c r="AO105" s="20">
        <v>20</v>
      </c>
      <c r="AP105" s="5">
        <v>0</v>
      </c>
      <c r="AQ105" s="5">
        <v>15</v>
      </c>
      <c r="AR105" s="5">
        <v>15</v>
      </c>
      <c r="AS105" s="5">
        <v>30</v>
      </c>
      <c r="AT105" s="5">
        <v>0</v>
      </c>
      <c r="AU105" s="5">
        <v>0</v>
      </c>
      <c r="AV105" s="5">
        <v>0</v>
      </c>
      <c r="AW105" s="5">
        <v>255</v>
      </c>
      <c r="AX105" s="5">
        <v>145</v>
      </c>
      <c r="AY105" s="5">
        <v>225</v>
      </c>
      <c r="AZ105" s="5">
        <v>8310</v>
      </c>
      <c r="BA105" s="5">
        <v>8365</v>
      </c>
      <c r="BB105" s="5">
        <v>25</v>
      </c>
      <c r="BC105" s="5">
        <v>27.1875</v>
      </c>
      <c r="BD105" s="5">
        <v>2805.3125</v>
      </c>
      <c r="BE105" s="5">
        <v>2943</v>
      </c>
      <c r="BF105" s="5">
        <v>10</v>
      </c>
      <c r="BG105" s="5">
        <v>5</v>
      </c>
      <c r="BH105" s="5">
        <v>2382.5</v>
      </c>
      <c r="BI105" s="5">
        <v>3165</v>
      </c>
      <c r="BJ105" s="5">
        <v>244118</v>
      </c>
      <c r="BK105" s="11">
        <f t="shared" si="24"/>
        <v>58.061953553862111</v>
      </c>
      <c r="BL105" s="11">
        <f t="shared" si="25"/>
        <v>58.061953553862111</v>
      </c>
      <c r="BM105" s="4" t="s">
        <v>72</v>
      </c>
      <c r="BN105" s="9">
        <v>24</v>
      </c>
      <c r="BO105" s="9">
        <v>47</v>
      </c>
      <c r="BP105" s="11">
        <v>32.74</v>
      </c>
      <c r="BQ105" s="19">
        <f t="shared" si="19"/>
        <v>0.7985365853658537</v>
      </c>
      <c r="BR105" s="6">
        <v>0.129</v>
      </c>
      <c r="BS105" s="6">
        <v>0.99199999999999999</v>
      </c>
      <c r="BT105" s="6">
        <v>0.32214999999999983</v>
      </c>
      <c r="BU105" s="5">
        <f t="shared" si="20"/>
        <v>603228.71513001469</v>
      </c>
      <c r="BV105" s="11">
        <v>67.45</v>
      </c>
      <c r="BW105" s="11">
        <f t="shared" si="21"/>
        <v>4.0651848731610496</v>
      </c>
      <c r="BX105" s="11">
        <f t="shared" si="23"/>
        <v>0.91795651913854059</v>
      </c>
    </row>
    <row r="106" spans="1:76" s="36" customFormat="1" x14ac:dyDescent="0.2">
      <c r="A106" s="4" t="s">
        <v>69</v>
      </c>
      <c r="B106" s="4">
        <v>28</v>
      </c>
      <c r="C106" s="4">
        <v>1</v>
      </c>
      <c r="D106" s="6">
        <f t="shared" si="16"/>
        <v>0.40468564223999998</v>
      </c>
      <c r="E106" s="8">
        <v>38127</v>
      </c>
      <c r="F106" s="4">
        <v>1</v>
      </c>
      <c r="G106" s="4" t="s">
        <v>70</v>
      </c>
      <c r="H106" s="4" t="s">
        <v>71</v>
      </c>
      <c r="I106" s="4">
        <v>553</v>
      </c>
      <c r="J106" s="4">
        <v>548</v>
      </c>
      <c r="K106" s="4"/>
      <c r="L106" s="4"/>
      <c r="M106" s="13">
        <f t="shared" si="17"/>
        <v>550.5</v>
      </c>
      <c r="N106" s="8">
        <v>38137</v>
      </c>
      <c r="O106" s="5">
        <v>386552</v>
      </c>
      <c r="P106" s="4"/>
      <c r="Q106" s="5"/>
      <c r="R106" s="4"/>
      <c r="S106" s="4"/>
      <c r="T106" s="4"/>
      <c r="U106" s="4"/>
      <c r="V106" s="8">
        <v>38169</v>
      </c>
      <c r="W106" s="4">
        <f t="shared" si="18"/>
        <v>32</v>
      </c>
      <c r="X106" s="4">
        <v>15</v>
      </c>
      <c r="Y106" s="10">
        <v>2.8</v>
      </c>
      <c r="Z106" s="4">
        <v>31</v>
      </c>
      <c r="AA106" s="4">
        <v>27.8</v>
      </c>
      <c r="AB106" s="4">
        <v>33.799999999999997</v>
      </c>
      <c r="AC106" s="10">
        <v>31.637931034482758</v>
      </c>
      <c r="AD106" s="4">
        <v>31</v>
      </c>
      <c r="AE106" s="4">
        <v>31</v>
      </c>
      <c r="AF106" s="4">
        <v>37</v>
      </c>
      <c r="AG106" s="10">
        <v>33.833333333333336</v>
      </c>
      <c r="AH106" s="4">
        <v>9.3000000000000007</v>
      </c>
      <c r="AI106" s="4">
        <v>8.9</v>
      </c>
      <c r="AJ106" s="4">
        <v>9.8000000000000007</v>
      </c>
      <c r="AK106" s="10">
        <v>9.3137931034482762</v>
      </c>
      <c r="AL106" s="20">
        <v>124</v>
      </c>
      <c r="AM106" s="20">
        <v>375</v>
      </c>
      <c r="AN106" s="20">
        <v>42</v>
      </c>
      <c r="AO106" s="20">
        <v>17.5</v>
      </c>
      <c r="AP106" s="5">
        <v>35</v>
      </c>
      <c r="AQ106" s="5">
        <v>140</v>
      </c>
      <c r="AR106" s="5">
        <v>140</v>
      </c>
      <c r="AS106" s="5">
        <v>315</v>
      </c>
      <c r="AT106" s="5">
        <v>0</v>
      </c>
      <c r="AU106" s="5">
        <v>0</v>
      </c>
      <c r="AV106" s="5">
        <v>205</v>
      </c>
      <c r="AW106" s="5">
        <v>365</v>
      </c>
      <c r="AX106" s="5">
        <v>130</v>
      </c>
      <c r="AY106" s="5">
        <v>225</v>
      </c>
      <c r="AZ106" s="5">
        <v>5050</v>
      </c>
      <c r="BA106" s="5">
        <v>5075</v>
      </c>
      <c r="BB106" s="5">
        <v>32.916666666666664</v>
      </c>
      <c r="BC106" s="5">
        <v>90.416666666666671</v>
      </c>
      <c r="BD106" s="5">
        <v>1528.3333333333333</v>
      </c>
      <c r="BE106" s="5">
        <v>1662.5</v>
      </c>
      <c r="BF106" s="5">
        <v>17.5</v>
      </c>
      <c r="BG106" s="5">
        <v>70</v>
      </c>
      <c r="BH106" s="5">
        <v>1245</v>
      </c>
      <c r="BI106" s="5">
        <v>1327.5</v>
      </c>
      <c r="BJ106" s="5">
        <v>274798</v>
      </c>
      <c r="BK106" s="11">
        <f t="shared" si="24"/>
        <v>71.089529998551299</v>
      </c>
      <c r="BL106" s="11">
        <f t="shared" si="25"/>
        <v>71.089529998551299</v>
      </c>
      <c r="BM106" s="4" t="s">
        <v>72</v>
      </c>
      <c r="BN106" s="9">
        <v>25</v>
      </c>
      <c r="BO106" s="9">
        <v>52</v>
      </c>
      <c r="BP106" s="11">
        <v>33.94</v>
      </c>
      <c r="BQ106" s="19">
        <f t="shared" si="19"/>
        <v>1.0606249999999999</v>
      </c>
      <c r="BR106" s="6">
        <v>0.124</v>
      </c>
      <c r="BS106" s="6">
        <v>1.226</v>
      </c>
      <c r="BT106" s="6">
        <v>0.33088100000000004</v>
      </c>
      <c r="BU106" s="5">
        <f t="shared" si="20"/>
        <v>679040.64616414101</v>
      </c>
      <c r="BV106" s="11">
        <v>84.45</v>
      </c>
      <c r="BW106" s="11">
        <f t="shared" si="21"/>
        <v>6.5212654577819107</v>
      </c>
      <c r="BX106" s="11">
        <f t="shared" si="23"/>
        <v>0.84632333534745086</v>
      </c>
    </row>
    <row r="107" spans="1:76" s="59" customFormat="1" x14ac:dyDescent="0.2">
      <c r="A107" s="4" t="s">
        <v>69</v>
      </c>
      <c r="B107" s="4">
        <v>30</v>
      </c>
      <c r="C107" s="4">
        <v>1</v>
      </c>
      <c r="D107" s="6">
        <f t="shared" si="16"/>
        <v>0.40468564223999998</v>
      </c>
      <c r="E107" s="8">
        <v>38137</v>
      </c>
      <c r="F107" s="4">
        <v>1</v>
      </c>
      <c r="G107" s="4" t="s">
        <v>70</v>
      </c>
      <c r="H107" s="4" t="s">
        <v>71</v>
      </c>
      <c r="I107" s="4">
        <v>33</v>
      </c>
      <c r="J107" s="4">
        <v>95</v>
      </c>
      <c r="K107" s="4"/>
      <c r="L107" s="4"/>
      <c r="M107" s="13">
        <f t="shared" si="17"/>
        <v>64</v>
      </c>
      <c r="N107" s="8">
        <v>38144</v>
      </c>
      <c r="O107" s="5">
        <v>389300</v>
      </c>
      <c r="P107" s="4"/>
      <c r="Q107" s="5"/>
      <c r="R107" s="4"/>
      <c r="S107" s="4"/>
      <c r="T107" s="4"/>
      <c r="U107" s="4"/>
      <c r="V107" s="8">
        <v>38175</v>
      </c>
      <c r="W107" s="4">
        <f t="shared" si="18"/>
        <v>31</v>
      </c>
      <c r="X107" s="4">
        <v>9</v>
      </c>
      <c r="Y107" s="10">
        <v>2.2000000000000002</v>
      </c>
      <c r="Z107" s="4">
        <v>31.2</v>
      </c>
      <c r="AA107" s="4">
        <v>28.9</v>
      </c>
      <c r="AB107" s="4">
        <v>33.5</v>
      </c>
      <c r="AC107" s="10">
        <v>31.485714285714291</v>
      </c>
      <c r="AD107" s="4">
        <v>31</v>
      </c>
      <c r="AE107" s="4">
        <v>30</v>
      </c>
      <c r="AF107" s="4">
        <v>40</v>
      </c>
      <c r="AG107" s="10">
        <v>33.875</v>
      </c>
      <c r="AH107" s="4">
        <v>9.3000000000000007</v>
      </c>
      <c r="AI107" s="4">
        <v>9</v>
      </c>
      <c r="AJ107" s="4">
        <v>9.6</v>
      </c>
      <c r="AK107" s="10">
        <v>9.3142857142857149</v>
      </c>
      <c r="AL107" s="20">
        <v>124</v>
      </c>
      <c r="AM107" s="20">
        <v>350</v>
      </c>
      <c r="AN107" s="20">
        <v>30</v>
      </c>
      <c r="AO107" s="20">
        <v>12.5</v>
      </c>
      <c r="AP107" s="5">
        <v>50</v>
      </c>
      <c r="AQ107" s="5">
        <v>30</v>
      </c>
      <c r="AR107" s="5">
        <v>935</v>
      </c>
      <c r="AS107" s="5">
        <v>1015</v>
      </c>
      <c r="AT107" s="5">
        <v>5</v>
      </c>
      <c r="AU107" s="5">
        <v>0</v>
      </c>
      <c r="AV107" s="5">
        <v>0</v>
      </c>
      <c r="AW107" s="5">
        <v>10</v>
      </c>
      <c r="AX107" s="5">
        <v>185</v>
      </c>
      <c r="AY107" s="5">
        <v>500</v>
      </c>
      <c r="AZ107" s="5">
        <v>7040</v>
      </c>
      <c r="BA107" s="5">
        <v>7600</v>
      </c>
      <c r="BB107" s="5">
        <v>44.583333333333336</v>
      </c>
      <c r="BC107" s="5">
        <v>137.91666666666666</v>
      </c>
      <c r="BD107" s="5">
        <v>1187.0833333333333</v>
      </c>
      <c r="BE107" s="5">
        <v>1386.25</v>
      </c>
      <c r="BF107" s="5">
        <v>15</v>
      </c>
      <c r="BG107" s="5">
        <v>52.5</v>
      </c>
      <c r="BH107" s="5">
        <v>270</v>
      </c>
      <c r="BI107" s="5">
        <v>467.5</v>
      </c>
      <c r="BJ107" s="5">
        <v>29195</v>
      </c>
      <c r="BK107" s="11">
        <f t="shared" si="24"/>
        <v>7.499357821731313</v>
      </c>
      <c r="BL107" s="11">
        <f t="shared" si="25"/>
        <v>7.499357821731313</v>
      </c>
      <c r="BM107" s="4" t="s">
        <v>72</v>
      </c>
      <c r="BN107" s="9">
        <v>21</v>
      </c>
      <c r="BO107" s="9">
        <v>60</v>
      </c>
      <c r="BP107" s="11">
        <v>42.67</v>
      </c>
      <c r="BQ107" s="19">
        <f t="shared" si="19"/>
        <v>1.3764516129032258</v>
      </c>
      <c r="BR107" s="6">
        <v>8.7999999999999995E-2</v>
      </c>
      <c r="BS107" s="6">
        <v>1.8572</v>
      </c>
      <c r="BT107" s="6">
        <v>0.77376699999999954</v>
      </c>
      <c r="BU107" s="5">
        <f t="shared" si="20"/>
        <v>72142.41611933893</v>
      </c>
      <c r="BV107" s="11">
        <v>25.82</v>
      </c>
      <c r="BW107" s="11">
        <f t="shared" si="21"/>
        <v>2.0581486933813578</v>
      </c>
      <c r="BX107" s="11">
        <f t="shared" si="23"/>
        <v>0.99596086839107212</v>
      </c>
    </row>
    <row r="108" spans="1:76" s="36" customFormat="1" x14ac:dyDescent="0.2">
      <c r="A108" s="4" t="s">
        <v>69</v>
      </c>
      <c r="B108" s="4">
        <v>26</v>
      </c>
      <c r="C108" s="4">
        <v>1</v>
      </c>
      <c r="D108" s="6">
        <f t="shared" si="16"/>
        <v>0.40468564223999998</v>
      </c>
      <c r="E108" s="8">
        <v>38155</v>
      </c>
      <c r="F108" s="4">
        <v>1</v>
      </c>
      <c r="G108" s="4" t="s">
        <v>70</v>
      </c>
      <c r="H108" s="4" t="s">
        <v>71</v>
      </c>
      <c r="I108" s="4">
        <v>161</v>
      </c>
      <c r="J108" s="4">
        <v>3</v>
      </c>
      <c r="K108" s="4"/>
      <c r="L108" s="4"/>
      <c r="M108" s="13">
        <f t="shared" si="17"/>
        <v>82</v>
      </c>
      <c r="N108" s="8">
        <v>38162</v>
      </c>
      <c r="O108" s="5">
        <v>401666</v>
      </c>
      <c r="P108" s="4"/>
      <c r="Q108" s="5"/>
      <c r="R108" s="4"/>
      <c r="S108" s="4"/>
      <c r="T108" s="4"/>
      <c r="U108" s="4"/>
      <c r="V108" s="8">
        <v>38198</v>
      </c>
      <c r="W108" s="4">
        <f t="shared" si="18"/>
        <v>36</v>
      </c>
      <c r="X108" s="4">
        <v>11</v>
      </c>
      <c r="Y108" s="10">
        <v>0.1</v>
      </c>
      <c r="Z108" s="4">
        <v>32.5</v>
      </c>
      <c r="AA108" s="4">
        <v>29.9</v>
      </c>
      <c r="AB108" s="4">
        <v>34.4</v>
      </c>
      <c r="AC108" s="10">
        <v>32.387878787878783</v>
      </c>
      <c r="AD108" s="4">
        <v>31</v>
      </c>
      <c r="AE108" s="4">
        <v>30</v>
      </c>
      <c r="AF108" s="4">
        <v>40</v>
      </c>
      <c r="AG108" s="10">
        <v>33</v>
      </c>
      <c r="AH108" s="4">
        <v>9.4</v>
      </c>
      <c r="AI108" s="4">
        <v>8.9</v>
      </c>
      <c r="AJ108" s="4">
        <v>9.9</v>
      </c>
      <c r="AK108" s="10">
        <v>9.4035714285714285</v>
      </c>
      <c r="AL108" s="20">
        <v>264</v>
      </c>
      <c r="AM108" s="20">
        <v>350</v>
      </c>
      <c r="AN108" s="20">
        <v>36</v>
      </c>
      <c r="AO108" s="20">
        <v>15</v>
      </c>
      <c r="AP108" s="5">
        <v>50</v>
      </c>
      <c r="AQ108" s="5">
        <v>115</v>
      </c>
      <c r="AR108" s="5">
        <v>225</v>
      </c>
      <c r="AS108" s="5">
        <v>225</v>
      </c>
      <c r="AT108" s="5">
        <v>0</v>
      </c>
      <c r="AU108" s="5">
        <v>5</v>
      </c>
      <c r="AV108" s="5">
        <v>10</v>
      </c>
      <c r="AW108" s="5">
        <v>325</v>
      </c>
      <c r="AX108" s="5">
        <v>380</v>
      </c>
      <c r="AY108" s="5">
        <v>625</v>
      </c>
      <c r="AZ108" s="5">
        <v>5160</v>
      </c>
      <c r="BA108" s="5">
        <v>5460</v>
      </c>
      <c r="BB108" s="5">
        <v>70.384615384615387</v>
      </c>
      <c r="BC108" s="5">
        <v>186.53846153846155</v>
      </c>
      <c r="BD108" s="5">
        <v>1368.1538461538462</v>
      </c>
      <c r="BE108" s="5">
        <v>1624.6153846153845</v>
      </c>
      <c r="BF108" s="5">
        <v>15</v>
      </c>
      <c r="BG108" s="5">
        <v>125</v>
      </c>
      <c r="BH108" s="5">
        <v>1010</v>
      </c>
      <c r="BI108" s="5">
        <v>1360</v>
      </c>
      <c r="BJ108" s="5">
        <v>250592</v>
      </c>
      <c r="BK108" s="11">
        <f t="shared" si="24"/>
        <v>62.388153341333343</v>
      </c>
      <c r="BL108" s="11">
        <f t="shared" si="25"/>
        <v>62.388153341333343</v>
      </c>
      <c r="BM108" s="4" t="s">
        <v>72</v>
      </c>
      <c r="BN108" s="9">
        <v>27</v>
      </c>
      <c r="BO108" s="9">
        <v>45</v>
      </c>
      <c r="BP108" s="11">
        <v>31.92</v>
      </c>
      <c r="BQ108" s="19">
        <f t="shared" si="19"/>
        <v>0.88666666666666671</v>
      </c>
      <c r="BR108" s="6">
        <v>0.22500000000000001</v>
      </c>
      <c r="BS108" s="6">
        <v>0.82499999999999996</v>
      </c>
      <c r="BT108" s="6">
        <v>0.34259000000000001</v>
      </c>
      <c r="BU108" s="5">
        <f t="shared" si="20"/>
        <v>619226.31752619904</v>
      </c>
      <c r="BV108" s="11">
        <v>86.82</v>
      </c>
      <c r="BW108" s="11">
        <f t="shared" si="21"/>
        <v>5.9593581163831377</v>
      </c>
      <c r="BX108" s="11">
        <f t="shared" si="23"/>
        <v>1.0533823420902366</v>
      </c>
    </row>
    <row r="109" spans="1:76" s="36" customFormat="1" x14ac:dyDescent="0.2">
      <c r="A109" s="4" t="s">
        <v>69</v>
      </c>
      <c r="B109" s="4">
        <v>33</v>
      </c>
      <c r="C109" s="4">
        <v>1</v>
      </c>
      <c r="D109" s="6">
        <f t="shared" si="16"/>
        <v>0.40468564223999998</v>
      </c>
      <c r="E109" s="8">
        <v>38156</v>
      </c>
      <c r="F109" s="4">
        <v>1</v>
      </c>
      <c r="G109" s="4" t="s">
        <v>70</v>
      </c>
      <c r="H109" s="4" t="s">
        <v>71</v>
      </c>
      <c r="I109" s="4">
        <v>66</v>
      </c>
      <c r="J109" s="4">
        <v>14</v>
      </c>
      <c r="K109" s="4"/>
      <c r="L109" s="4"/>
      <c r="M109" s="13">
        <f t="shared" si="17"/>
        <v>40</v>
      </c>
      <c r="N109" s="8">
        <v>38162</v>
      </c>
      <c r="O109" s="5">
        <v>393422</v>
      </c>
      <c r="P109" s="4"/>
      <c r="Q109" s="5"/>
      <c r="R109" s="4"/>
      <c r="S109" s="4"/>
      <c r="T109" s="4"/>
      <c r="U109" s="4"/>
      <c r="V109" s="8">
        <v>38198</v>
      </c>
      <c r="W109" s="4">
        <f t="shared" si="18"/>
        <v>36</v>
      </c>
      <c r="X109" s="4">
        <v>15</v>
      </c>
      <c r="Y109" s="10">
        <v>0.1</v>
      </c>
      <c r="Z109" s="4">
        <v>32.1</v>
      </c>
      <c r="AA109" s="4">
        <v>29.8</v>
      </c>
      <c r="AB109" s="4">
        <v>34.200000000000003</v>
      </c>
      <c r="AC109" s="10">
        <v>32.362500000000004</v>
      </c>
      <c r="AD109" s="4">
        <v>31</v>
      </c>
      <c r="AE109" s="4">
        <v>29</v>
      </c>
      <c r="AF109" s="4">
        <v>35</v>
      </c>
      <c r="AG109" s="10">
        <v>31.5</v>
      </c>
      <c r="AH109" s="4">
        <v>9.6</v>
      </c>
      <c r="AI109" s="4">
        <v>8.5</v>
      </c>
      <c r="AJ109" s="4">
        <v>9.6999999999999993</v>
      </c>
      <c r="AK109" s="10">
        <v>9.3848484848484848</v>
      </c>
      <c r="AL109" s="20">
        <v>232</v>
      </c>
      <c r="AM109" s="20">
        <v>350</v>
      </c>
      <c r="AN109" s="20">
        <v>24</v>
      </c>
      <c r="AO109" s="20">
        <v>10</v>
      </c>
      <c r="AP109" s="5">
        <v>15</v>
      </c>
      <c r="AQ109" s="5">
        <v>50</v>
      </c>
      <c r="AR109" s="5">
        <v>75</v>
      </c>
      <c r="AS109" s="5">
        <v>220</v>
      </c>
      <c r="AT109" s="5">
        <v>0</v>
      </c>
      <c r="AU109" s="5">
        <v>0</v>
      </c>
      <c r="AV109" s="5">
        <v>20</v>
      </c>
      <c r="AW109" s="5">
        <v>55</v>
      </c>
      <c r="AX109" s="5">
        <v>2600</v>
      </c>
      <c r="AY109" s="5">
        <v>1000</v>
      </c>
      <c r="AZ109" s="5">
        <v>1860</v>
      </c>
      <c r="BA109" s="5">
        <v>4225</v>
      </c>
      <c r="BB109" s="5">
        <v>317.14285714285717</v>
      </c>
      <c r="BC109" s="5">
        <v>226.07142857142858</v>
      </c>
      <c r="BD109" s="5">
        <v>398.57142857142856</v>
      </c>
      <c r="BE109" s="5">
        <v>941.78571428571433</v>
      </c>
      <c r="BF109" s="5">
        <v>37.5</v>
      </c>
      <c r="BG109" s="5">
        <v>72.5</v>
      </c>
      <c r="BH109" s="5">
        <v>220</v>
      </c>
      <c r="BI109" s="5">
        <v>742.5</v>
      </c>
      <c r="BJ109" s="5">
        <v>62848</v>
      </c>
      <c r="BK109" s="11">
        <f t="shared" si="24"/>
        <v>15.974704007401721</v>
      </c>
      <c r="BL109" s="11">
        <f t="shared" si="25"/>
        <v>15.974704007401721</v>
      </c>
      <c r="BM109" s="4" t="s">
        <v>72</v>
      </c>
      <c r="BN109" s="9">
        <v>35</v>
      </c>
      <c r="BO109" s="9">
        <v>51</v>
      </c>
      <c r="BP109" s="11">
        <v>39.54</v>
      </c>
      <c r="BQ109" s="19">
        <f t="shared" si="19"/>
        <v>1.0983333333333334</v>
      </c>
      <c r="BR109" s="6">
        <v>0.38</v>
      </c>
      <c r="BS109" s="6">
        <v>1.02</v>
      </c>
      <c r="BT109" s="6">
        <v>0.54329999999999967</v>
      </c>
      <c r="BU109" s="5">
        <f t="shared" si="20"/>
        <v>155300.79014448408</v>
      </c>
      <c r="BV109" s="11">
        <v>38.909999999999997</v>
      </c>
      <c r="BW109" s="11">
        <f t="shared" si="21"/>
        <v>2.6707973313576119</v>
      </c>
      <c r="BX109" s="11">
        <f t="shared" si="23"/>
        <v>0.87888025989011231</v>
      </c>
    </row>
    <row r="110" spans="1:76" s="36" customFormat="1" x14ac:dyDescent="0.2">
      <c r="A110" s="4" t="s">
        <v>69</v>
      </c>
      <c r="B110" s="4">
        <v>28</v>
      </c>
      <c r="C110" s="4">
        <v>1</v>
      </c>
      <c r="D110" s="6">
        <f t="shared" si="16"/>
        <v>0.40468564223999998</v>
      </c>
      <c r="E110" s="8">
        <v>38248</v>
      </c>
      <c r="F110" s="4">
        <v>1</v>
      </c>
      <c r="G110" s="4" t="s">
        <v>70</v>
      </c>
      <c r="H110" s="4" t="s">
        <v>71</v>
      </c>
      <c r="I110" s="4">
        <v>5</v>
      </c>
      <c r="J110" s="4">
        <v>2</v>
      </c>
      <c r="K110" s="4"/>
      <c r="L110" s="4"/>
      <c r="M110" s="13">
        <f t="shared" si="17"/>
        <v>3.5</v>
      </c>
      <c r="N110" s="8">
        <v>38256</v>
      </c>
      <c r="O110" s="5">
        <v>418612</v>
      </c>
      <c r="P110" s="4"/>
      <c r="Q110" s="5"/>
      <c r="R110" s="4"/>
      <c r="S110" s="4"/>
      <c r="T110" s="4"/>
      <c r="U110" s="4"/>
      <c r="V110" s="8">
        <v>38295</v>
      </c>
      <c r="W110" s="4">
        <f t="shared" si="18"/>
        <v>39</v>
      </c>
      <c r="X110" s="4">
        <v>8</v>
      </c>
      <c r="Y110" s="10">
        <v>3.2</v>
      </c>
      <c r="Z110" s="4">
        <v>31.5</v>
      </c>
      <c r="AA110" s="4">
        <v>3.2</v>
      </c>
      <c r="AB110" s="4">
        <v>31.4</v>
      </c>
      <c r="AC110" s="10">
        <v>28.608108108108102</v>
      </c>
      <c r="AD110" s="4">
        <v>31</v>
      </c>
      <c r="AE110" s="4">
        <v>27</v>
      </c>
      <c r="AF110" s="4">
        <v>31</v>
      </c>
      <c r="AG110" s="10">
        <v>29.166666666666668</v>
      </c>
      <c r="AH110" s="4">
        <v>9</v>
      </c>
      <c r="AI110" s="4">
        <v>8.6999999999999993</v>
      </c>
      <c r="AJ110" s="4">
        <v>9.5</v>
      </c>
      <c r="AK110" s="10">
        <v>9.108571428571425</v>
      </c>
      <c r="AL110" s="20">
        <v>340</v>
      </c>
      <c r="AM110" s="20">
        <v>400</v>
      </c>
      <c r="AN110" s="20">
        <v>21</v>
      </c>
      <c r="AO110" s="20">
        <v>8.75</v>
      </c>
      <c r="AP110" s="5">
        <v>10</v>
      </c>
      <c r="AQ110" s="5">
        <v>35</v>
      </c>
      <c r="AR110" s="5">
        <v>225</v>
      </c>
      <c r="AS110" s="5">
        <v>270</v>
      </c>
      <c r="AT110" s="5">
        <v>0</v>
      </c>
      <c r="AU110" s="5">
        <v>0</v>
      </c>
      <c r="AV110" s="5">
        <v>0</v>
      </c>
      <c r="AW110" s="5">
        <v>0</v>
      </c>
      <c r="AX110" s="5">
        <v>175</v>
      </c>
      <c r="AY110" s="5">
        <v>1105</v>
      </c>
      <c r="AZ110" s="5">
        <v>2310</v>
      </c>
      <c r="BA110" s="5">
        <v>3030</v>
      </c>
      <c r="BB110" s="5">
        <v>29</v>
      </c>
      <c r="BC110" s="5">
        <v>158.66666666666666</v>
      </c>
      <c r="BD110" s="5">
        <v>241.33333333333334</v>
      </c>
      <c r="BE110" s="5">
        <v>429</v>
      </c>
      <c r="BF110" s="5">
        <v>5</v>
      </c>
      <c r="BG110" s="5">
        <v>25</v>
      </c>
      <c r="BH110" s="5">
        <v>5</v>
      </c>
      <c r="BI110" s="5">
        <v>40</v>
      </c>
      <c r="BJ110" s="5">
        <v>185984</v>
      </c>
      <c r="BK110" s="11">
        <f t="shared" si="24"/>
        <v>44.428731140053316</v>
      </c>
      <c r="BL110" s="11">
        <f t="shared" si="25"/>
        <v>44.428731140053316</v>
      </c>
      <c r="BM110" s="4" t="s">
        <v>72</v>
      </c>
      <c r="BN110" s="9">
        <v>15</v>
      </c>
      <c r="BO110" s="9">
        <v>60</v>
      </c>
      <c r="BP110" s="11">
        <v>29.96</v>
      </c>
      <c r="BQ110" s="19">
        <f t="shared" si="19"/>
        <v>0.76820512820512821</v>
      </c>
      <c r="BR110" s="6">
        <v>5.8000000000000003E-2</v>
      </c>
      <c r="BS110" s="6">
        <v>2.11</v>
      </c>
      <c r="BT110" s="6">
        <v>0.31592199999999998</v>
      </c>
      <c r="BU110" s="5">
        <f t="shared" si="20"/>
        <v>459576.47266789281</v>
      </c>
      <c r="BV110" s="11">
        <v>54.68</v>
      </c>
      <c r="BW110" s="11">
        <f t="shared" si="21"/>
        <v>3.4645441688781031</v>
      </c>
      <c r="BX110" s="11">
        <f t="shared" si="23"/>
        <v>1.1747743160673818</v>
      </c>
    </row>
    <row r="111" spans="1:76" s="36" customFormat="1" x14ac:dyDescent="0.2">
      <c r="A111" s="53" t="s">
        <v>69</v>
      </c>
      <c r="B111" s="53">
        <v>30</v>
      </c>
      <c r="C111" s="53">
        <v>1</v>
      </c>
      <c r="D111" s="22">
        <f t="shared" si="16"/>
        <v>0.40468564223999998</v>
      </c>
      <c r="E111" s="54">
        <v>38456</v>
      </c>
      <c r="F111" s="53">
        <v>1</v>
      </c>
      <c r="G111" s="53" t="s">
        <v>70</v>
      </c>
      <c r="H111" s="53" t="s">
        <v>71</v>
      </c>
      <c r="I111" s="53">
        <v>43</v>
      </c>
      <c r="J111" s="53">
        <v>64</v>
      </c>
      <c r="K111" s="53"/>
      <c r="L111" s="53"/>
      <c r="M111" s="13">
        <f t="shared" si="17"/>
        <v>53.5</v>
      </c>
      <c r="N111" s="54">
        <v>38465</v>
      </c>
      <c r="O111" s="55">
        <v>421360</v>
      </c>
      <c r="P111" s="53"/>
      <c r="Q111" s="55"/>
      <c r="R111" s="53"/>
      <c r="S111" s="53"/>
      <c r="T111" s="53"/>
      <c r="U111" s="53"/>
      <c r="V111" s="54">
        <v>38518</v>
      </c>
      <c r="W111" s="53">
        <f t="shared" si="18"/>
        <v>53</v>
      </c>
      <c r="X111" s="53">
        <v>16</v>
      </c>
      <c r="Y111" s="56">
        <v>2</v>
      </c>
      <c r="Z111" s="56">
        <v>25</v>
      </c>
      <c r="AA111" s="56">
        <v>22.9</v>
      </c>
      <c r="AB111" s="56">
        <v>33.799999999999997</v>
      </c>
      <c r="AC111" s="56">
        <v>29.46274509803921</v>
      </c>
      <c r="AD111" s="57">
        <v>31</v>
      </c>
      <c r="AE111" s="57">
        <v>32</v>
      </c>
      <c r="AF111" s="57">
        <v>42</v>
      </c>
      <c r="AG111" s="57">
        <v>36.866666666666667</v>
      </c>
      <c r="AH111" s="56">
        <v>9.3000000000000007</v>
      </c>
      <c r="AI111" s="56">
        <v>9.1</v>
      </c>
      <c r="AJ111" s="56">
        <v>9.6999999999999993</v>
      </c>
      <c r="AK111" s="56">
        <v>9.3923850646533715</v>
      </c>
      <c r="AL111" s="25">
        <v>188</v>
      </c>
      <c r="AM111" s="25">
        <v>400</v>
      </c>
      <c r="AN111" s="25">
        <v>22.5</v>
      </c>
      <c r="AO111" s="25">
        <v>9.3699999999999992</v>
      </c>
      <c r="AP111" s="55">
        <v>30</v>
      </c>
      <c r="AQ111" s="55">
        <v>60</v>
      </c>
      <c r="AR111" s="55">
        <v>0</v>
      </c>
      <c r="AS111" s="55">
        <v>90</v>
      </c>
      <c r="AT111" s="55">
        <v>0</v>
      </c>
      <c r="AU111" s="55">
        <v>0</v>
      </c>
      <c r="AV111" s="55">
        <v>0</v>
      </c>
      <c r="AW111" s="55">
        <v>15</v>
      </c>
      <c r="AX111" s="55">
        <v>885</v>
      </c>
      <c r="AY111" s="55">
        <v>760</v>
      </c>
      <c r="AZ111" s="55">
        <v>10</v>
      </c>
      <c r="BA111" s="55">
        <v>1105</v>
      </c>
      <c r="BB111" s="55">
        <v>179.78260869565219</v>
      </c>
      <c r="BC111" s="55">
        <v>126.08695652173913</v>
      </c>
      <c r="BD111" s="55">
        <v>0.86956521739130432</v>
      </c>
      <c r="BE111" s="55">
        <v>306.73913043478262</v>
      </c>
      <c r="BF111" s="55">
        <v>60</v>
      </c>
      <c r="BG111" s="55">
        <v>30</v>
      </c>
      <c r="BH111" s="55">
        <v>0</v>
      </c>
      <c r="BI111" s="55">
        <v>130</v>
      </c>
      <c r="BJ111" s="55">
        <v>41073</v>
      </c>
      <c r="BK111" s="58">
        <f>BJ111/O111*100</f>
        <v>9.7477216631858745</v>
      </c>
      <c r="BL111" s="58">
        <f>BJ111/(O111+Q111)*100</f>
        <v>9.7477216631858745</v>
      </c>
      <c r="BM111" s="53" t="s">
        <v>72</v>
      </c>
      <c r="BN111" s="57">
        <v>31</v>
      </c>
      <c r="BO111" s="57">
        <v>57</v>
      </c>
      <c r="BP111" s="58">
        <v>38.799999999999997</v>
      </c>
      <c r="BQ111" s="19">
        <f t="shared" si="19"/>
        <v>0.73207547169811316</v>
      </c>
      <c r="BR111" s="22">
        <v>0.20100000000000001</v>
      </c>
      <c r="BS111" s="22">
        <v>1.4610000000000001</v>
      </c>
      <c r="BT111" s="22">
        <v>0.52</v>
      </c>
      <c r="BU111" s="55">
        <f t="shared" si="20"/>
        <v>101493.59333000882</v>
      </c>
      <c r="BV111" s="58">
        <v>19.23</v>
      </c>
      <c r="BW111" s="58">
        <f t="shared" si="21"/>
        <v>0.89657292181388482</v>
      </c>
      <c r="BX111" s="58">
        <f t="shared" si="23"/>
        <v>0.89024217874309886</v>
      </c>
    </row>
    <row r="112" spans="1:76" s="36" customFormat="1" x14ac:dyDescent="0.2">
      <c r="A112" s="8" t="s">
        <v>69</v>
      </c>
      <c r="B112" s="4">
        <v>25</v>
      </c>
      <c r="C112" s="4">
        <v>1</v>
      </c>
      <c r="D112" s="6">
        <f t="shared" si="16"/>
        <v>0.40468564223999998</v>
      </c>
      <c r="E112" s="8">
        <v>38454</v>
      </c>
      <c r="F112" s="4">
        <v>2</v>
      </c>
      <c r="G112" s="4" t="s">
        <v>70</v>
      </c>
      <c r="H112" s="4" t="s">
        <v>71</v>
      </c>
      <c r="I112" s="4">
        <v>1</v>
      </c>
      <c r="J112" s="4">
        <v>0</v>
      </c>
      <c r="K112" s="4">
        <v>3</v>
      </c>
      <c r="L112" s="4">
        <v>0</v>
      </c>
      <c r="M112" s="13">
        <f t="shared" si="17"/>
        <v>1</v>
      </c>
      <c r="N112" s="8">
        <v>38465</v>
      </c>
      <c r="O112" s="5">
        <v>410826</v>
      </c>
      <c r="P112" s="8">
        <v>38469</v>
      </c>
      <c r="Q112" s="5">
        <v>423192</v>
      </c>
      <c r="R112" s="4"/>
      <c r="S112" s="4"/>
      <c r="T112" s="4"/>
      <c r="U112" s="4"/>
      <c r="V112" s="8">
        <v>38503</v>
      </c>
      <c r="W112" s="4">
        <f t="shared" si="18"/>
        <v>38</v>
      </c>
      <c r="X112" s="4">
        <v>11</v>
      </c>
      <c r="Y112" s="10">
        <v>1.2</v>
      </c>
      <c r="Z112" s="10">
        <v>25.2</v>
      </c>
      <c r="AA112" s="10">
        <v>16.8</v>
      </c>
      <c r="AB112" s="10">
        <v>32.700000000000003</v>
      </c>
      <c r="AC112" s="10">
        <v>28.144444444444446</v>
      </c>
      <c r="AD112" s="9">
        <v>31</v>
      </c>
      <c r="AE112" s="9">
        <v>32</v>
      </c>
      <c r="AF112" s="9">
        <v>38</v>
      </c>
      <c r="AG112" s="9">
        <v>34.777777777777779</v>
      </c>
      <c r="AH112" s="10">
        <v>9.5</v>
      </c>
      <c r="AI112" s="10">
        <v>8.6</v>
      </c>
      <c r="AJ112" s="10">
        <v>9.9</v>
      </c>
      <c r="AK112" s="10">
        <v>9.4731899434429199</v>
      </c>
      <c r="AL112" s="20">
        <v>42</v>
      </c>
      <c r="AM112" s="20">
        <v>375</v>
      </c>
      <c r="AN112" s="20">
        <v>27</v>
      </c>
      <c r="AO112" s="20">
        <v>11.25</v>
      </c>
      <c r="AP112" s="5">
        <v>40</v>
      </c>
      <c r="AQ112" s="5">
        <v>395</v>
      </c>
      <c r="AR112" s="5">
        <v>0</v>
      </c>
      <c r="AS112" s="5">
        <v>435</v>
      </c>
      <c r="AT112" s="5">
        <v>0</v>
      </c>
      <c r="AU112" s="5">
        <v>5</v>
      </c>
      <c r="AV112" s="5">
        <v>0</v>
      </c>
      <c r="AW112" s="5">
        <v>20</v>
      </c>
      <c r="AX112" s="5">
        <v>140</v>
      </c>
      <c r="AY112" s="5">
        <v>140</v>
      </c>
      <c r="AZ112" s="5">
        <v>25</v>
      </c>
      <c r="BA112" s="5">
        <v>280</v>
      </c>
      <c r="BB112" s="5">
        <v>35</v>
      </c>
      <c r="BC112" s="5">
        <v>57.5</v>
      </c>
      <c r="BD112" s="5">
        <v>2.5</v>
      </c>
      <c r="BE112" s="5">
        <v>95</v>
      </c>
      <c r="BF112" s="5">
        <v>17.5</v>
      </c>
      <c r="BG112" s="5">
        <v>55</v>
      </c>
      <c r="BH112" s="5">
        <v>0</v>
      </c>
      <c r="BI112" s="5">
        <v>62.5</v>
      </c>
      <c r="BJ112" s="5">
        <v>0</v>
      </c>
      <c r="BK112" s="11">
        <f>BJ112/Q112*100</f>
        <v>0</v>
      </c>
      <c r="BL112" s="11">
        <f>BJ112/(O112+Q112)*100</f>
        <v>0</v>
      </c>
      <c r="BM112" s="4" t="s">
        <v>73</v>
      </c>
      <c r="BN112" s="9"/>
      <c r="BO112" s="9"/>
      <c r="BP112" s="11"/>
      <c r="BQ112" s="19">
        <f t="shared" si="19"/>
        <v>0</v>
      </c>
      <c r="BR112" s="6"/>
      <c r="BS112" s="6"/>
      <c r="BT112" s="6"/>
      <c r="BU112" s="5">
        <f t="shared" si="20"/>
        <v>0</v>
      </c>
      <c r="BV112" s="11">
        <v>0</v>
      </c>
      <c r="BW112" s="11">
        <f t="shared" si="21"/>
        <v>0</v>
      </c>
      <c r="BX112" s="11"/>
    </row>
    <row r="113" spans="1:76" s="36" customFormat="1" x14ac:dyDescent="0.2">
      <c r="A113" s="15" t="s">
        <v>69</v>
      </c>
      <c r="B113" s="15">
        <v>7</v>
      </c>
      <c r="C113" s="15">
        <v>2</v>
      </c>
      <c r="D113" s="16">
        <f t="shared" si="16"/>
        <v>0.80937128447999995</v>
      </c>
      <c r="E113" s="17">
        <v>37755</v>
      </c>
      <c r="F113" s="15">
        <v>1</v>
      </c>
      <c r="G113" s="15" t="s">
        <v>70</v>
      </c>
      <c r="H113" s="15" t="s">
        <v>71</v>
      </c>
      <c r="I113" s="15">
        <v>98</v>
      </c>
      <c r="J113" s="15">
        <v>94</v>
      </c>
      <c r="K113" s="15"/>
      <c r="L113" s="15"/>
      <c r="M113" s="13">
        <f t="shared" si="17"/>
        <v>96</v>
      </c>
      <c r="N113" s="17">
        <v>37763</v>
      </c>
      <c r="O113" s="14">
        <v>729594</v>
      </c>
      <c r="P113" s="15"/>
      <c r="Q113" s="14"/>
      <c r="R113" s="15"/>
      <c r="S113" s="15"/>
      <c r="T113" s="15"/>
      <c r="U113" s="15"/>
      <c r="V113" s="17">
        <v>37804</v>
      </c>
      <c r="W113" s="15">
        <f t="shared" si="18"/>
        <v>41</v>
      </c>
      <c r="X113" s="15">
        <v>11</v>
      </c>
      <c r="Y113" s="18">
        <v>2.2999999999999998</v>
      </c>
      <c r="Z113" s="18">
        <v>29.9</v>
      </c>
      <c r="AA113" s="18">
        <v>28.3</v>
      </c>
      <c r="AB113" s="18">
        <v>34.4</v>
      </c>
      <c r="AC113" s="18">
        <v>31.25128205128205</v>
      </c>
      <c r="AD113" s="13">
        <v>31</v>
      </c>
      <c r="AE113" s="13">
        <v>31</v>
      </c>
      <c r="AF113" s="13">
        <v>45</v>
      </c>
      <c r="AG113" s="13">
        <v>38.454545454545453</v>
      </c>
      <c r="AH113" s="18">
        <v>9.1</v>
      </c>
      <c r="AI113" s="18">
        <v>8.9</v>
      </c>
      <c r="AJ113" s="18">
        <v>9.1999999999999993</v>
      </c>
      <c r="AK113" s="18">
        <v>9.1150576458559112</v>
      </c>
      <c r="AL113" s="21">
        <v>170</v>
      </c>
      <c r="AM113" s="21">
        <v>775</v>
      </c>
      <c r="AN113" s="21">
        <v>54</v>
      </c>
      <c r="AO113" s="21">
        <v>22.5</v>
      </c>
      <c r="AP113" s="14">
        <v>5</v>
      </c>
      <c r="AQ113" s="14">
        <v>85</v>
      </c>
      <c r="AR113" s="14">
        <v>0</v>
      </c>
      <c r="AS113" s="14">
        <v>90</v>
      </c>
      <c r="AT113" s="14">
        <v>0</v>
      </c>
      <c r="AU113" s="14">
        <v>0</v>
      </c>
      <c r="AV113" s="14">
        <v>25</v>
      </c>
      <c r="AW113" s="14">
        <v>185</v>
      </c>
      <c r="AX113" s="14">
        <v>630</v>
      </c>
      <c r="AY113" s="14">
        <v>1020</v>
      </c>
      <c r="AZ113" s="14">
        <v>4440</v>
      </c>
      <c r="BA113" s="14">
        <v>5090</v>
      </c>
      <c r="BB113" s="14">
        <v>76</v>
      </c>
      <c r="BC113" s="14">
        <v>134.33333333333334</v>
      </c>
      <c r="BD113" s="14">
        <v>1552.6666666666667</v>
      </c>
      <c r="BE113" s="14">
        <v>1822.6666666666667</v>
      </c>
      <c r="BF113" s="14">
        <v>10</v>
      </c>
      <c r="BG113" s="14">
        <v>25</v>
      </c>
      <c r="BH113" s="14">
        <v>1215</v>
      </c>
      <c r="BI113" s="14">
        <v>1420</v>
      </c>
      <c r="BJ113" s="14">
        <v>577376</v>
      </c>
      <c r="BK113" s="19">
        <f>BJ113/(O113)*100</f>
        <v>79.136615706817764</v>
      </c>
      <c r="BL113" s="19">
        <f>BJ113/(O113+Q113)*100</f>
        <v>79.136615706817764</v>
      </c>
      <c r="BM113" s="15" t="s">
        <v>72</v>
      </c>
      <c r="BN113" s="13">
        <v>25</v>
      </c>
      <c r="BO113" s="13">
        <v>37</v>
      </c>
      <c r="BP113" s="19">
        <v>31.98</v>
      </c>
      <c r="BQ113" s="19">
        <f t="shared" si="19"/>
        <v>0.78</v>
      </c>
      <c r="BR113" s="16">
        <v>0.182</v>
      </c>
      <c r="BS113" s="16">
        <v>0.40500000000000003</v>
      </c>
      <c r="BT113" s="16">
        <v>0.27100000000000002</v>
      </c>
      <c r="BU113" s="14">
        <f t="shared" si="20"/>
        <v>713363.58364993031</v>
      </c>
      <c r="BV113" s="19">
        <v>146.05000000000001</v>
      </c>
      <c r="BW113" s="19">
        <f t="shared" si="21"/>
        <v>4.4011879223511592</v>
      </c>
      <c r="BX113" s="19">
        <f t="shared" ref="BX113:BX136" si="26">(BT113/BP113^3)*100000</f>
        <v>0.82857898199002655</v>
      </c>
    </row>
    <row r="114" spans="1:76" s="36" customFormat="1" x14ac:dyDescent="0.2">
      <c r="A114" s="15" t="s">
        <v>69</v>
      </c>
      <c r="B114" s="15">
        <v>7</v>
      </c>
      <c r="C114" s="15">
        <v>2</v>
      </c>
      <c r="D114" s="16">
        <f t="shared" si="16"/>
        <v>0.80937128447999995</v>
      </c>
      <c r="E114" s="17">
        <v>38212</v>
      </c>
      <c r="F114" s="15">
        <v>1</v>
      </c>
      <c r="G114" s="15" t="s">
        <v>70</v>
      </c>
      <c r="H114" s="15" t="s">
        <v>71</v>
      </c>
      <c r="I114" s="15">
        <v>37</v>
      </c>
      <c r="J114" s="15">
        <v>49</v>
      </c>
      <c r="K114" s="15"/>
      <c r="L114" s="15"/>
      <c r="M114" s="13">
        <f t="shared" si="17"/>
        <v>43</v>
      </c>
      <c r="N114" s="17">
        <v>38224</v>
      </c>
      <c r="O114" s="14">
        <v>732800</v>
      </c>
      <c r="P114" s="15"/>
      <c r="Q114" s="14"/>
      <c r="R114" s="15"/>
      <c r="S114" s="15"/>
      <c r="T114" s="15"/>
      <c r="U114" s="15"/>
      <c r="V114" s="17">
        <v>38259</v>
      </c>
      <c r="W114" s="15">
        <f t="shared" si="18"/>
        <v>35</v>
      </c>
      <c r="X114" s="15">
        <v>11</v>
      </c>
      <c r="Y114" s="18">
        <v>2</v>
      </c>
      <c r="Z114" s="15">
        <v>32.299999999999997</v>
      </c>
      <c r="AA114" s="15">
        <v>28.3</v>
      </c>
      <c r="AB114" s="15">
        <v>34</v>
      </c>
      <c r="AC114" s="18">
        <v>31.59090909090909</v>
      </c>
      <c r="AD114" s="15">
        <v>31</v>
      </c>
      <c r="AE114" s="15">
        <v>25</v>
      </c>
      <c r="AF114" s="15">
        <v>37</v>
      </c>
      <c r="AG114" s="18">
        <v>29.5</v>
      </c>
      <c r="AH114" s="15">
        <v>9.1999999999999993</v>
      </c>
      <c r="AI114" s="15">
        <v>9.1</v>
      </c>
      <c r="AJ114" s="15">
        <v>9.5</v>
      </c>
      <c r="AK114" s="18">
        <v>9.2363636363636363</v>
      </c>
      <c r="AL114" s="21">
        <v>270</v>
      </c>
      <c r="AM114" s="21">
        <v>650</v>
      </c>
      <c r="AN114" s="21">
        <v>66</v>
      </c>
      <c r="AO114" s="21">
        <v>27.5</v>
      </c>
      <c r="AP114" s="14">
        <v>620</v>
      </c>
      <c r="AQ114" s="14">
        <v>255</v>
      </c>
      <c r="AR114" s="14">
        <v>860</v>
      </c>
      <c r="AS114" s="14">
        <v>1735</v>
      </c>
      <c r="AT114" s="14">
        <v>0</v>
      </c>
      <c r="AU114" s="14">
        <v>0</v>
      </c>
      <c r="AV114" s="14">
        <v>120</v>
      </c>
      <c r="AW114" s="14">
        <v>190</v>
      </c>
      <c r="AX114" s="14">
        <v>260</v>
      </c>
      <c r="AY114" s="14">
        <v>1650</v>
      </c>
      <c r="AZ114" s="14">
        <v>4100</v>
      </c>
      <c r="BA114" s="14">
        <v>4100</v>
      </c>
      <c r="BB114" s="14">
        <v>71.538461538461533</v>
      </c>
      <c r="BC114" s="14">
        <v>184.23076923076923</v>
      </c>
      <c r="BD114" s="14">
        <v>1425.3846153846155</v>
      </c>
      <c r="BE114" s="14">
        <v>1681.1538461538462</v>
      </c>
      <c r="BF114" s="14">
        <v>30</v>
      </c>
      <c r="BG114" s="14">
        <v>20</v>
      </c>
      <c r="BH114" s="14">
        <v>935</v>
      </c>
      <c r="BI114" s="14">
        <v>1180</v>
      </c>
      <c r="BJ114" s="14">
        <v>297959</v>
      </c>
      <c r="BK114" s="19">
        <f>(BJ114/O114)*100</f>
        <v>40.660343886462883</v>
      </c>
      <c r="BL114" s="19">
        <f>((BJ114)/(O114+Q114+S114+U114))*100</f>
        <v>40.660343886462883</v>
      </c>
      <c r="BM114" s="15" t="s">
        <v>72</v>
      </c>
      <c r="BN114" s="13">
        <v>34</v>
      </c>
      <c r="BO114" s="13">
        <v>40</v>
      </c>
      <c r="BP114" s="19">
        <v>37.42</v>
      </c>
      <c r="BQ114" s="19">
        <f t="shared" si="19"/>
        <v>1.0691428571428572</v>
      </c>
      <c r="BR114" s="16">
        <v>0.32100000000000001</v>
      </c>
      <c r="BS114" s="16">
        <v>0.52700000000000002</v>
      </c>
      <c r="BT114" s="16">
        <v>0.42971000000000031</v>
      </c>
      <c r="BU114" s="14">
        <f t="shared" si="20"/>
        <v>368136.36178287561</v>
      </c>
      <c r="BV114" s="19">
        <v>131.36000000000001</v>
      </c>
      <c r="BW114" s="19">
        <f t="shared" si="21"/>
        <v>4.6371089870752638</v>
      </c>
      <c r="BX114" s="19">
        <f t="shared" si="26"/>
        <v>0.8200948997733315</v>
      </c>
    </row>
    <row r="115" spans="1:76" s="36" customFormat="1" x14ac:dyDescent="0.2">
      <c r="A115" s="15" t="s">
        <v>69</v>
      </c>
      <c r="B115" s="15">
        <v>6</v>
      </c>
      <c r="C115" s="15">
        <v>2</v>
      </c>
      <c r="D115" s="16">
        <f t="shared" si="16"/>
        <v>0.80937128447999995</v>
      </c>
      <c r="E115" s="17">
        <v>38235</v>
      </c>
      <c r="F115" s="15">
        <v>1</v>
      </c>
      <c r="G115" s="15" t="s">
        <v>70</v>
      </c>
      <c r="H115" s="15" t="s">
        <v>71</v>
      </c>
      <c r="I115" s="15">
        <v>253</v>
      </c>
      <c r="J115" s="15">
        <v>28</v>
      </c>
      <c r="K115" s="15"/>
      <c r="L115" s="15"/>
      <c r="M115" s="13">
        <f t="shared" si="17"/>
        <v>140.5</v>
      </c>
      <c r="N115" s="17">
        <v>38240</v>
      </c>
      <c r="O115" s="14">
        <v>857376</v>
      </c>
      <c r="P115" s="15"/>
      <c r="Q115" s="14"/>
      <c r="R115" s="15"/>
      <c r="S115" s="15"/>
      <c r="T115" s="15"/>
      <c r="U115" s="15"/>
      <c r="V115" s="17">
        <v>38288</v>
      </c>
      <c r="W115" s="15">
        <f t="shared" si="18"/>
        <v>48</v>
      </c>
      <c r="X115" s="15">
        <v>7</v>
      </c>
      <c r="Y115" s="18">
        <v>2.2000000000000002</v>
      </c>
      <c r="Z115" s="15">
        <v>30.3</v>
      </c>
      <c r="AA115" s="15">
        <v>24.9</v>
      </c>
      <c r="AB115" s="15">
        <v>33.200000000000003</v>
      </c>
      <c r="AC115" s="18">
        <v>30.117391304347827</v>
      </c>
      <c r="AD115" s="15">
        <v>31</v>
      </c>
      <c r="AE115" s="15">
        <v>26</v>
      </c>
      <c r="AF115" s="15">
        <v>34</v>
      </c>
      <c r="AG115" s="18">
        <v>28.428571428571427</v>
      </c>
      <c r="AH115" s="15">
        <v>9.1</v>
      </c>
      <c r="AI115" s="15">
        <v>8.5</v>
      </c>
      <c r="AJ115" s="15">
        <v>9.8000000000000007</v>
      </c>
      <c r="AK115" s="18">
        <v>8.9437499999999996</v>
      </c>
      <c r="AL115" s="21">
        <v>616</v>
      </c>
      <c r="AM115" s="21">
        <v>675</v>
      </c>
      <c r="AN115" s="21">
        <v>42</v>
      </c>
      <c r="AO115" s="21">
        <v>17.5</v>
      </c>
      <c r="AP115" s="14">
        <v>20</v>
      </c>
      <c r="AQ115" s="14">
        <v>115</v>
      </c>
      <c r="AR115" s="14">
        <v>1445</v>
      </c>
      <c r="AS115" s="14">
        <v>1580</v>
      </c>
      <c r="AT115" s="14">
        <v>0</v>
      </c>
      <c r="AU115" s="14">
        <v>10</v>
      </c>
      <c r="AV115" s="14">
        <v>0</v>
      </c>
      <c r="AW115" s="14">
        <v>75</v>
      </c>
      <c r="AX115" s="14">
        <v>280</v>
      </c>
      <c r="AY115" s="14">
        <v>525</v>
      </c>
      <c r="AZ115" s="14">
        <v>990</v>
      </c>
      <c r="BA115" s="14">
        <v>1320</v>
      </c>
      <c r="BB115" s="14">
        <v>42.368421052631582</v>
      </c>
      <c r="BC115" s="14">
        <v>147.10526315789474</v>
      </c>
      <c r="BD115" s="14">
        <v>293.15789473684208</v>
      </c>
      <c r="BE115" s="14">
        <v>482.63157894736844</v>
      </c>
      <c r="BF115" s="14">
        <v>15</v>
      </c>
      <c r="BG115" s="14">
        <v>90</v>
      </c>
      <c r="BH115" s="14">
        <v>105</v>
      </c>
      <c r="BI115" s="14">
        <v>245</v>
      </c>
      <c r="BJ115" s="14">
        <v>485597</v>
      </c>
      <c r="BK115" s="19">
        <f>(BJ115/O115)*100</f>
        <v>56.637577912141232</v>
      </c>
      <c r="BL115" s="19">
        <f>((BJ115)/(O115+Q115+S115+U115))*100</f>
        <v>56.637577912141232</v>
      </c>
      <c r="BM115" s="15" t="s">
        <v>72</v>
      </c>
      <c r="BN115" s="13">
        <v>26</v>
      </c>
      <c r="BO115" s="13">
        <v>39</v>
      </c>
      <c r="BP115" s="19">
        <v>30.45</v>
      </c>
      <c r="BQ115" s="19">
        <f t="shared" si="19"/>
        <v>0.63437500000000002</v>
      </c>
      <c r="BR115" s="16">
        <v>0.109</v>
      </c>
      <c r="BS115" s="16">
        <v>0.41899999999999998</v>
      </c>
      <c r="BT115" s="16">
        <v>0.19208000000000006</v>
      </c>
      <c r="BU115" s="14">
        <f t="shared" si="20"/>
        <v>599968.15962155547</v>
      </c>
      <c r="BV115" s="19">
        <v>85.09</v>
      </c>
      <c r="BW115" s="19">
        <f t="shared" si="21"/>
        <v>2.1902288446917813</v>
      </c>
      <c r="BX115" s="19">
        <f t="shared" si="26"/>
        <v>0.68033099317694856</v>
      </c>
    </row>
    <row r="116" spans="1:76" s="36" customFormat="1" x14ac:dyDescent="0.2">
      <c r="A116" s="15" t="s">
        <v>69</v>
      </c>
      <c r="B116" s="15">
        <v>8</v>
      </c>
      <c r="C116" s="15">
        <v>2</v>
      </c>
      <c r="D116" s="16">
        <f t="shared" si="16"/>
        <v>0.80937128447999995</v>
      </c>
      <c r="E116" s="17">
        <v>38260</v>
      </c>
      <c r="F116" s="15">
        <v>1</v>
      </c>
      <c r="G116" s="15" t="s">
        <v>70</v>
      </c>
      <c r="H116" s="15" t="s">
        <v>71</v>
      </c>
      <c r="I116" s="15">
        <v>326</v>
      </c>
      <c r="J116" s="15">
        <v>146</v>
      </c>
      <c r="K116" s="15"/>
      <c r="L116" s="15"/>
      <c r="M116" s="13">
        <f t="shared" si="17"/>
        <v>236</v>
      </c>
      <c r="N116" s="17">
        <v>38265</v>
      </c>
      <c r="O116" s="14">
        <v>901344</v>
      </c>
      <c r="P116" s="15"/>
      <c r="Q116" s="14"/>
      <c r="R116" s="15"/>
      <c r="S116" s="15"/>
      <c r="T116" s="15"/>
      <c r="U116" s="15"/>
      <c r="V116" s="17">
        <v>38302</v>
      </c>
      <c r="W116" s="15">
        <f t="shared" si="18"/>
        <v>37</v>
      </c>
      <c r="X116" s="15">
        <v>9</v>
      </c>
      <c r="Y116" s="18">
        <v>3.4</v>
      </c>
      <c r="Z116" s="15">
        <v>26.5</v>
      </c>
      <c r="AA116" s="15">
        <v>18.899999999999999</v>
      </c>
      <c r="AB116" s="15">
        <v>31.7</v>
      </c>
      <c r="AC116" s="18">
        <v>27.614285714285707</v>
      </c>
      <c r="AD116" s="15">
        <v>31</v>
      </c>
      <c r="AE116" s="15">
        <v>26</v>
      </c>
      <c r="AF116" s="15">
        <v>38</v>
      </c>
      <c r="AG116" s="18">
        <v>28.777777777777779</v>
      </c>
      <c r="AH116" s="15">
        <v>8.9</v>
      </c>
      <c r="AI116" s="15">
        <v>8.9</v>
      </c>
      <c r="AJ116" s="15">
        <v>9.6999999999999993</v>
      </c>
      <c r="AK116" s="18">
        <v>9.0714285714285712</v>
      </c>
      <c r="AL116" s="21">
        <v>372</v>
      </c>
      <c r="AM116" s="21">
        <v>750</v>
      </c>
      <c r="AN116" s="21">
        <v>36</v>
      </c>
      <c r="AO116" s="21">
        <v>15</v>
      </c>
      <c r="AP116" s="14">
        <v>20</v>
      </c>
      <c r="AQ116" s="14">
        <v>15</v>
      </c>
      <c r="AR116" s="14">
        <v>600</v>
      </c>
      <c r="AS116" s="14">
        <v>635</v>
      </c>
      <c r="AT116" s="14">
        <v>0</v>
      </c>
      <c r="AU116" s="14">
        <v>10</v>
      </c>
      <c r="AV116" s="14">
        <v>0</v>
      </c>
      <c r="AW116" s="14">
        <v>30</v>
      </c>
      <c r="AX116" s="14">
        <v>285</v>
      </c>
      <c r="AY116" s="14">
        <v>575</v>
      </c>
      <c r="AZ116" s="14">
        <v>1540</v>
      </c>
      <c r="BA116" s="14">
        <v>2280</v>
      </c>
      <c r="BB116" s="14">
        <v>65</v>
      </c>
      <c r="BC116" s="14">
        <v>128.21428571428572</v>
      </c>
      <c r="BD116" s="14">
        <v>418.57142857142856</v>
      </c>
      <c r="BE116" s="14">
        <v>611.78571428571433</v>
      </c>
      <c r="BF116" s="14">
        <v>25</v>
      </c>
      <c r="BG116" s="14">
        <v>55</v>
      </c>
      <c r="BH116" s="14">
        <v>265</v>
      </c>
      <c r="BI116" s="14">
        <v>457.5</v>
      </c>
      <c r="BJ116" s="14">
        <v>392698</v>
      </c>
      <c r="BK116" s="19">
        <f>(BJ116/O116)*100</f>
        <v>43.568049490538577</v>
      </c>
      <c r="BL116" s="19">
        <f>((BJ116)/(O116+Q116+S116+U116))*100</f>
        <v>43.568049490538577</v>
      </c>
      <c r="BM116" s="15" t="s">
        <v>72</v>
      </c>
      <c r="BN116" s="13">
        <v>25</v>
      </c>
      <c r="BO116" s="13">
        <v>40</v>
      </c>
      <c r="BP116" s="19">
        <v>33.53</v>
      </c>
      <c r="BQ116" s="19">
        <f t="shared" si="19"/>
        <v>0.90621621621621629</v>
      </c>
      <c r="BR116" s="16">
        <v>0.13700000000000001</v>
      </c>
      <c r="BS116" s="16">
        <v>0.53</v>
      </c>
      <c r="BT116" s="16">
        <v>0.30558999999999997</v>
      </c>
      <c r="BU116" s="14">
        <f t="shared" si="20"/>
        <v>485188.94545696449</v>
      </c>
      <c r="BV116" s="19">
        <v>127.05</v>
      </c>
      <c r="BW116" s="19">
        <f t="shared" si="21"/>
        <v>4.2425322588382919</v>
      </c>
      <c r="BX116" s="19">
        <f t="shared" si="26"/>
        <v>0.8106595031302446</v>
      </c>
    </row>
    <row r="117" spans="1:76" s="36" customFormat="1" x14ac:dyDescent="0.2">
      <c r="A117" s="15" t="s">
        <v>69</v>
      </c>
      <c r="B117" s="15">
        <v>1</v>
      </c>
      <c r="C117" s="15">
        <v>2</v>
      </c>
      <c r="D117" s="16">
        <f t="shared" si="16"/>
        <v>0.80937128447999995</v>
      </c>
      <c r="E117" s="17">
        <v>38278</v>
      </c>
      <c r="F117" s="15">
        <v>1</v>
      </c>
      <c r="G117" s="15" t="s">
        <v>70</v>
      </c>
      <c r="H117" s="15" t="s">
        <v>71</v>
      </c>
      <c r="I117" s="15">
        <v>331</v>
      </c>
      <c r="J117" s="15">
        <v>374</v>
      </c>
      <c r="K117" s="15"/>
      <c r="L117" s="15"/>
      <c r="M117" s="13">
        <f t="shared" si="17"/>
        <v>352.5</v>
      </c>
      <c r="N117" s="17">
        <v>38285</v>
      </c>
      <c r="O117" s="14">
        <v>738754</v>
      </c>
      <c r="P117" s="15"/>
      <c r="Q117" s="14"/>
      <c r="R117" s="15"/>
      <c r="S117" s="15"/>
      <c r="T117" s="15"/>
      <c r="U117" s="15"/>
      <c r="V117" s="17">
        <v>38341</v>
      </c>
      <c r="W117" s="15">
        <f t="shared" si="18"/>
        <v>56</v>
      </c>
      <c r="X117" s="15">
        <v>4</v>
      </c>
      <c r="Y117" s="18">
        <v>3</v>
      </c>
      <c r="Z117" s="15">
        <v>25.7</v>
      </c>
      <c r="AA117" s="15">
        <v>15.4</v>
      </c>
      <c r="AB117" s="15">
        <v>29.9</v>
      </c>
      <c r="AC117" s="18">
        <v>22.807547169811325</v>
      </c>
      <c r="AD117" s="15">
        <v>31</v>
      </c>
      <c r="AE117" s="15">
        <v>25</v>
      </c>
      <c r="AF117" s="15">
        <v>34</v>
      </c>
      <c r="AG117" s="18">
        <v>29.533333333333335</v>
      </c>
      <c r="AH117" s="15">
        <v>9</v>
      </c>
      <c r="AI117" s="15">
        <v>8.6</v>
      </c>
      <c r="AJ117" s="15">
        <v>9.5</v>
      </c>
      <c r="AK117" s="18">
        <v>9.0625000000000018</v>
      </c>
      <c r="AL117" s="21">
        <v>586</v>
      </c>
      <c r="AM117" s="21">
        <v>750</v>
      </c>
      <c r="AN117" s="21">
        <v>42</v>
      </c>
      <c r="AO117" s="21">
        <v>17.5</v>
      </c>
      <c r="AP117" s="14">
        <v>20</v>
      </c>
      <c r="AQ117" s="14">
        <v>60</v>
      </c>
      <c r="AR117" s="14">
        <v>65</v>
      </c>
      <c r="AS117" s="14">
        <v>145</v>
      </c>
      <c r="AT117" s="14">
        <v>0</v>
      </c>
      <c r="AU117" s="14">
        <v>0</v>
      </c>
      <c r="AV117" s="14">
        <v>0</v>
      </c>
      <c r="AW117" s="14">
        <v>0</v>
      </c>
      <c r="AX117" s="14">
        <v>455</v>
      </c>
      <c r="AY117" s="14">
        <v>465</v>
      </c>
      <c r="AZ117" s="14">
        <v>1185</v>
      </c>
      <c r="BA117" s="14">
        <v>1880</v>
      </c>
      <c r="BB117" s="14">
        <v>59.722222222222221</v>
      </c>
      <c r="BC117" s="14">
        <v>51.722222222222221</v>
      </c>
      <c r="BD117" s="14">
        <v>150.88888888888889</v>
      </c>
      <c r="BE117" s="14">
        <v>262.27777777777777</v>
      </c>
      <c r="BF117" s="14">
        <v>2.5</v>
      </c>
      <c r="BG117" s="14">
        <v>20</v>
      </c>
      <c r="BH117" s="14">
        <v>2.5</v>
      </c>
      <c r="BI117" s="14">
        <v>42.5</v>
      </c>
      <c r="BJ117" s="14">
        <v>19831</v>
      </c>
      <c r="BK117" s="19">
        <f>(BJ117/O117)*100</f>
        <v>2.6843847884410779</v>
      </c>
      <c r="BL117" s="19">
        <f>((BJ117)/(O117+Q117+S117+U117))*100</f>
        <v>2.6843847884410779</v>
      </c>
      <c r="BM117" s="15" t="s">
        <v>72</v>
      </c>
      <c r="BN117" s="13">
        <v>18</v>
      </c>
      <c r="BO117" s="13">
        <v>58</v>
      </c>
      <c r="BP117" s="19">
        <v>30.35</v>
      </c>
      <c r="BQ117" s="19">
        <f t="shared" si="19"/>
        <v>0.54196428571428579</v>
      </c>
      <c r="BR117" s="16">
        <v>6.6000000000000003E-2</v>
      </c>
      <c r="BS117" s="16">
        <v>1.85</v>
      </c>
      <c r="BT117" s="16">
        <v>0.30069000000000001</v>
      </c>
      <c r="BU117" s="14">
        <f t="shared" si="20"/>
        <v>24501.734099376779</v>
      </c>
      <c r="BV117" s="19">
        <v>6.27</v>
      </c>
      <c r="BW117" s="19">
        <f t="shared" si="21"/>
        <v>0.13833488766063631</v>
      </c>
      <c r="BX117" s="19">
        <f t="shared" si="26"/>
        <v>1.0755804476669448</v>
      </c>
    </row>
    <row r="118" spans="1:76" s="36" customFormat="1" x14ac:dyDescent="0.2">
      <c r="A118" s="15" t="s">
        <v>69</v>
      </c>
      <c r="B118" s="15">
        <v>15</v>
      </c>
      <c r="C118" s="15">
        <v>0.5</v>
      </c>
      <c r="D118" s="16">
        <f t="shared" si="16"/>
        <v>0.20234282111999999</v>
      </c>
      <c r="E118" s="17">
        <v>37357</v>
      </c>
      <c r="F118" s="15">
        <v>1</v>
      </c>
      <c r="G118" s="15" t="s">
        <v>70</v>
      </c>
      <c r="H118" s="15" t="s">
        <v>71</v>
      </c>
      <c r="I118" s="15">
        <v>71</v>
      </c>
      <c r="J118" s="15">
        <v>315</v>
      </c>
      <c r="K118" s="15"/>
      <c r="L118" s="15"/>
      <c r="M118" s="13">
        <f t="shared" si="17"/>
        <v>193</v>
      </c>
      <c r="N118" s="17">
        <v>37362</v>
      </c>
      <c r="O118" s="14">
        <v>293120</v>
      </c>
      <c r="P118" s="15"/>
      <c r="Q118" s="14"/>
      <c r="R118" s="15"/>
      <c r="S118" s="15"/>
      <c r="T118" s="15"/>
      <c r="U118" s="15"/>
      <c r="V118" s="17">
        <v>37406</v>
      </c>
      <c r="W118" s="15">
        <f t="shared" si="18"/>
        <v>44</v>
      </c>
      <c r="X118" s="15">
        <v>1</v>
      </c>
      <c r="Y118" s="18">
        <v>2.9</v>
      </c>
      <c r="Z118" s="18">
        <v>27.7</v>
      </c>
      <c r="AA118" s="18">
        <v>25.7</v>
      </c>
      <c r="AB118" s="18">
        <v>30.5</v>
      </c>
      <c r="AC118" s="18">
        <v>28.695238095238096</v>
      </c>
      <c r="AD118" s="13">
        <v>32</v>
      </c>
      <c r="AE118" s="13">
        <v>32</v>
      </c>
      <c r="AF118" s="13">
        <v>45</v>
      </c>
      <c r="AG118" s="13">
        <v>37.666666666666664</v>
      </c>
      <c r="AH118" s="18">
        <v>8.6</v>
      </c>
      <c r="AI118" s="18">
        <v>8.09</v>
      </c>
      <c r="AJ118" s="18">
        <v>9.6999999999999993</v>
      </c>
      <c r="AK118" s="18">
        <v>9.1700767994492729</v>
      </c>
      <c r="AL118" s="21">
        <v>34.5</v>
      </c>
      <c r="AM118" s="21">
        <v>250</v>
      </c>
      <c r="AN118" s="21">
        <v>24</v>
      </c>
      <c r="AO118" s="21">
        <v>10</v>
      </c>
      <c r="AP118" s="14">
        <v>5</v>
      </c>
      <c r="AQ118" s="14">
        <v>15</v>
      </c>
      <c r="AR118" s="14">
        <v>0</v>
      </c>
      <c r="AS118" s="14">
        <v>20</v>
      </c>
      <c r="AT118" s="14">
        <v>0</v>
      </c>
      <c r="AU118" s="14">
        <v>5</v>
      </c>
      <c r="AV118" s="14">
        <v>0</v>
      </c>
      <c r="AW118" s="14">
        <v>15</v>
      </c>
      <c r="AX118" s="14">
        <v>440</v>
      </c>
      <c r="AY118" s="14">
        <v>1540</v>
      </c>
      <c r="AZ118" s="14">
        <v>7260</v>
      </c>
      <c r="BA118" s="14">
        <v>7365</v>
      </c>
      <c r="BB118" s="14">
        <v>50.263157894736842</v>
      </c>
      <c r="BC118" s="14">
        <v>187.63157894736841</v>
      </c>
      <c r="BD118" s="14">
        <v>1252.8947368421052</v>
      </c>
      <c r="BE118" s="14">
        <v>1490.7894736842106</v>
      </c>
      <c r="BF118" s="14">
        <v>20</v>
      </c>
      <c r="BG118" s="14">
        <v>80</v>
      </c>
      <c r="BH118" s="14">
        <v>515</v>
      </c>
      <c r="BI118" s="14">
        <v>620</v>
      </c>
      <c r="BJ118" s="14">
        <v>226986</v>
      </c>
      <c r="BK118" s="19">
        <f>BJ118/(O118)*100</f>
        <v>77.43790938864629</v>
      </c>
      <c r="BL118" s="19">
        <f>BJ118/(O118+Q118)*100</f>
        <v>77.43790938864629</v>
      </c>
      <c r="BM118" s="15" t="s">
        <v>72</v>
      </c>
      <c r="BN118" s="13">
        <v>20</v>
      </c>
      <c r="BO118" s="13">
        <v>42</v>
      </c>
      <c r="BP118" s="19">
        <v>27.69</v>
      </c>
      <c r="BQ118" s="19">
        <f t="shared" si="19"/>
        <v>0.62931818181818189</v>
      </c>
      <c r="BR118" s="16">
        <v>6.5000000000000002E-2</v>
      </c>
      <c r="BS118" s="16">
        <v>0.53600000000000003</v>
      </c>
      <c r="BT118" s="16">
        <v>0.187</v>
      </c>
      <c r="BU118" s="14">
        <f t="shared" si="20"/>
        <v>1121789.2423541199</v>
      </c>
      <c r="BV118" s="19">
        <v>46.45</v>
      </c>
      <c r="BW118" s="19">
        <f t="shared" si="21"/>
        <v>5.2172931677953782</v>
      </c>
      <c r="BX118" s="19">
        <f t="shared" si="26"/>
        <v>0.88079073832019339</v>
      </c>
    </row>
    <row r="119" spans="1:76" s="36" customFormat="1" x14ac:dyDescent="0.2">
      <c r="A119" s="15" t="s">
        <v>69</v>
      </c>
      <c r="B119" s="15">
        <v>16</v>
      </c>
      <c r="C119" s="15">
        <v>0.5</v>
      </c>
      <c r="D119" s="16">
        <f t="shared" si="16"/>
        <v>0.20234282111999999</v>
      </c>
      <c r="E119" s="17">
        <v>37358</v>
      </c>
      <c r="F119" s="15">
        <v>1</v>
      </c>
      <c r="G119" s="15" t="s">
        <v>70</v>
      </c>
      <c r="H119" s="15" t="s">
        <v>71</v>
      </c>
      <c r="I119" s="15">
        <v>147</v>
      </c>
      <c r="J119" s="15">
        <v>95</v>
      </c>
      <c r="K119" s="15"/>
      <c r="L119" s="15"/>
      <c r="M119" s="13">
        <f t="shared" si="17"/>
        <v>121</v>
      </c>
      <c r="N119" s="17">
        <v>37363</v>
      </c>
      <c r="O119" s="14">
        <v>176330</v>
      </c>
      <c r="P119" s="15"/>
      <c r="Q119" s="14"/>
      <c r="R119" s="15"/>
      <c r="S119" s="15"/>
      <c r="T119" s="15"/>
      <c r="U119" s="15"/>
      <c r="V119" s="17">
        <v>37405</v>
      </c>
      <c r="W119" s="15">
        <f t="shared" si="18"/>
        <v>42</v>
      </c>
      <c r="X119" s="15">
        <v>13</v>
      </c>
      <c r="Y119" s="18">
        <v>2.7</v>
      </c>
      <c r="Z119" s="18">
        <v>28.3</v>
      </c>
      <c r="AA119" s="18">
        <v>25.5</v>
      </c>
      <c r="AB119" s="18">
        <v>30.8</v>
      </c>
      <c r="AC119" s="18">
        <v>28.797499999999996</v>
      </c>
      <c r="AD119" s="13">
        <v>32</v>
      </c>
      <c r="AE119" s="13">
        <v>30</v>
      </c>
      <c r="AF119" s="13">
        <v>45</v>
      </c>
      <c r="AG119" s="13">
        <v>37.307692307692307</v>
      </c>
      <c r="AH119" s="18">
        <v>8.5</v>
      </c>
      <c r="AI119" s="18">
        <v>8.6</v>
      </c>
      <c r="AJ119" s="18">
        <v>9.8000000000000007</v>
      </c>
      <c r="AK119" s="18">
        <v>9.1935908476492632</v>
      </c>
      <c r="AL119" s="21">
        <v>40.5</v>
      </c>
      <c r="AM119" s="21">
        <v>225</v>
      </c>
      <c r="AN119" s="21">
        <v>21</v>
      </c>
      <c r="AO119" s="21">
        <v>8.75</v>
      </c>
      <c r="AP119" s="14">
        <v>15</v>
      </c>
      <c r="AQ119" s="14">
        <v>35</v>
      </c>
      <c r="AR119" s="14">
        <v>0</v>
      </c>
      <c r="AS119" s="14">
        <v>50</v>
      </c>
      <c r="AT119" s="14">
        <v>0</v>
      </c>
      <c r="AU119" s="14">
        <v>0</v>
      </c>
      <c r="AV119" s="14">
        <v>0</v>
      </c>
      <c r="AW119" s="14">
        <v>50</v>
      </c>
      <c r="AX119" s="14">
        <v>620</v>
      </c>
      <c r="AY119" s="14">
        <v>380</v>
      </c>
      <c r="AZ119" s="14">
        <v>2200</v>
      </c>
      <c r="BA119" s="14">
        <v>3040</v>
      </c>
      <c r="BB119" s="14">
        <v>61.666666666666664</v>
      </c>
      <c r="BC119" s="14">
        <v>94.666666666666671</v>
      </c>
      <c r="BD119" s="14">
        <v>551.66666666666663</v>
      </c>
      <c r="BE119" s="14">
        <v>840.66666666666663</v>
      </c>
      <c r="BF119" s="14">
        <v>5</v>
      </c>
      <c r="BG119" s="14">
        <v>40</v>
      </c>
      <c r="BH119" s="14">
        <v>240</v>
      </c>
      <c r="BI119" s="14">
        <v>425</v>
      </c>
      <c r="BJ119" s="14">
        <v>167546</v>
      </c>
      <c r="BK119" s="19">
        <f>BJ119/(O119)*100</f>
        <v>95.018431350309086</v>
      </c>
      <c r="BL119" s="19">
        <f>BJ119/(O119+Q119)*100</f>
        <v>95.018431350309086</v>
      </c>
      <c r="BM119" s="15" t="s">
        <v>72</v>
      </c>
      <c r="BN119" s="13">
        <v>27</v>
      </c>
      <c r="BO119" s="13">
        <v>48</v>
      </c>
      <c r="BP119" s="19">
        <v>33.369999999999997</v>
      </c>
      <c r="BQ119" s="19">
        <f t="shared" si="19"/>
        <v>0.79452380952380941</v>
      </c>
      <c r="BR119" s="16">
        <v>0.17299999999999999</v>
      </c>
      <c r="BS119" s="16">
        <v>0.878</v>
      </c>
      <c r="BT119" s="16">
        <v>0.311</v>
      </c>
      <c r="BU119" s="14">
        <f t="shared" si="20"/>
        <v>828030.36486595368</v>
      </c>
      <c r="BV119" s="19">
        <v>59.59</v>
      </c>
      <c r="BW119" s="19">
        <f t="shared" si="21"/>
        <v>7.0119093722039922</v>
      </c>
      <c r="BX119" s="19">
        <f t="shared" si="26"/>
        <v>0.83693507506400588</v>
      </c>
    </row>
    <row r="120" spans="1:76" s="36" customFormat="1" x14ac:dyDescent="0.2">
      <c r="A120" s="4" t="s">
        <v>69</v>
      </c>
      <c r="B120" s="4">
        <v>12</v>
      </c>
      <c r="C120" s="4">
        <v>0.5</v>
      </c>
      <c r="D120" s="6">
        <f t="shared" si="16"/>
        <v>0.20234282111999999</v>
      </c>
      <c r="E120" s="8">
        <v>38167</v>
      </c>
      <c r="F120" s="4">
        <v>1</v>
      </c>
      <c r="G120" s="4" t="s">
        <v>70</v>
      </c>
      <c r="H120" s="4" t="s">
        <v>71</v>
      </c>
      <c r="I120" s="4">
        <v>22</v>
      </c>
      <c r="J120" s="4">
        <v>12</v>
      </c>
      <c r="K120" s="4"/>
      <c r="L120" s="4"/>
      <c r="M120" s="13">
        <f t="shared" si="17"/>
        <v>17</v>
      </c>
      <c r="N120" s="8">
        <v>38174</v>
      </c>
      <c r="O120" s="5">
        <v>220756</v>
      </c>
      <c r="P120" s="4"/>
      <c r="Q120" s="5"/>
      <c r="R120" s="4"/>
      <c r="S120" s="4"/>
      <c r="T120" s="4"/>
      <c r="U120" s="4"/>
      <c r="V120" s="8">
        <v>38217</v>
      </c>
      <c r="W120" s="4">
        <f t="shared" si="18"/>
        <v>43</v>
      </c>
      <c r="X120" s="4">
        <v>9</v>
      </c>
      <c r="Y120" s="10">
        <v>2.5</v>
      </c>
      <c r="Z120" s="4">
        <v>33</v>
      </c>
      <c r="AA120" s="4">
        <v>30.1</v>
      </c>
      <c r="AB120" s="4">
        <v>34.200000000000003</v>
      </c>
      <c r="AC120" s="10">
        <v>32.71463414634146</v>
      </c>
      <c r="AD120" s="4">
        <v>32</v>
      </c>
      <c r="AE120" s="4">
        <v>30</v>
      </c>
      <c r="AF120" s="4">
        <v>38</v>
      </c>
      <c r="AG120" s="10">
        <v>35.090909090909093</v>
      </c>
      <c r="AH120" s="4">
        <v>9.3000000000000007</v>
      </c>
      <c r="AI120" s="4">
        <v>8.8000000000000007</v>
      </c>
      <c r="AJ120" s="4">
        <v>9.5</v>
      </c>
      <c r="AK120" s="10">
        <v>9.1583333333333332</v>
      </c>
      <c r="AL120" s="20">
        <v>304</v>
      </c>
      <c r="AM120" s="20">
        <v>137.5</v>
      </c>
      <c r="AN120" s="20">
        <v>21</v>
      </c>
      <c r="AO120" s="20">
        <v>9</v>
      </c>
      <c r="AP120" s="5">
        <v>110</v>
      </c>
      <c r="AQ120" s="5">
        <v>460</v>
      </c>
      <c r="AR120" s="5">
        <v>45</v>
      </c>
      <c r="AS120" s="5">
        <v>615</v>
      </c>
      <c r="AT120" s="5">
        <v>0</v>
      </c>
      <c r="AU120" s="5">
        <v>15</v>
      </c>
      <c r="AV120" s="5">
        <v>30</v>
      </c>
      <c r="AW120" s="5">
        <v>145</v>
      </c>
      <c r="AX120" s="5">
        <v>160</v>
      </c>
      <c r="AY120" s="5">
        <v>635</v>
      </c>
      <c r="AZ120" s="5">
        <v>3150</v>
      </c>
      <c r="BA120" s="5">
        <v>3200</v>
      </c>
      <c r="BB120" s="5">
        <v>38.421052631578945</v>
      </c>
      <c r="BC120" s="5">
        <v>142.10526315789474</v>
      </c>
      <c r="BD120" s="5">
        <v>742.63157894736844</v>
      </c>
      <c r="BE120" s="5">
        <v>940.89473684210532</v>
      </c>
      <c r="BF120" s="5">
        <v>15</v>
      </c>
      <c r="BG120" s="5">
        <v>85</v>
      </c>
      <c r="BH120" s="5">
        <v>330</v>
      </c>
      <c r="BI120" s="5">
        <v>550</v>
      </c>
      <c r="BJ120" s="5">
        <v>81534</v>
      </c>
      <c r="BK120" s="11">
        <f>(BJ120/O120)*100</f>
        <v>36.933990469115223</v>
      </c>
      <c r="BL120" s="11">
        <f>((BJ120)/(O120+Q120+S120+U120))*100</f>
        <v>36.933990469115223</v>
      </c>
      <c r="BM120" s="4" t="s">
        <v>72</v>
      </c>
      <c r="BN120" s="9">
        <v>24</v>
      </c>
      <c r="BO120" s="9">
        <v>55</v>
      </c>
      <c r="BP120" s="11">
        <v>37.08</v>
      </c>
      <c r="BQ120" s="19">
        <f t="shared" si="19"/>
        <v>0.86232558139534876</v>
      </c>
      <c r="BR120" s="6">
        <v>0.126</v>
      </c>
      <c r="BS120" s="6">
        <v>1.403</v>
      </c>
      <c r="BT120" s="6">
        <v>0.49179999999999985</v>
      </c>
      <c r="BU120" s="5">
        <f t="shared" si="20"/>
        <v>402949.8034508772</v>
      </c>
      <c r="BV120" s="11">
        <v>35.36</v>
      </c>
      <c r="BW120" s="11">
        <f t="shared" si="21"/>
        <v>4.0640215296181239</v>
      </c>
      <c r="BX120" s="11">
        <f t="shared" si="26"/>
        <v>0.96464906565047115</v>
      </c>
    </row>
    <row r="121" spans="1:76" s="36" customFormat="1" x14ac:dyDescent="0.2">
      <c r="A121" s="8" t="s">
        <v>69</v>
      </c>
      <c r="B121" s="4">
        <v>14</v>
      </c>
      <c r="C121" s="4">
        <v>0.5</v>
      </c>
      <c r="D121" s="6">
        <f t="shared" si="16"/>
        <v>0.20234282111999999</v>
      </c>
      <c r="E121" s="8">
        <v>38480</v>
      </c>
      <c r="F121" s="4">
        <v>2</v>
      </c>
      <c r="G121" s="4" t="s">
        <v>70</v>
      </c>
      <c r="H121" s="4" t="s">
        <v>71</v>
      </c>
      <c r="I121" s="4">
        <v>0</v>
      </c>
      <c r="J121" s="4">
        <v>2</v>
      </c>
      <c r="K121" s="5">
        <v>0</v>
      </c>
      <c r="L121" s="4">
        <v>4</v>
      </c>
      <c r="M121" s="13">
        <f t="shared" si="17"/>
        <v>1.5</v>
      </c>
      <c r="N121" s="8">
        <v>38485</v>
      </c>
      <c r="O121" s="5">
        <v>212054</v>
      </c>
      <c r="P121" s="8">
        <v>38489</v>
      </c>
      <c r="Q121" s="5">
        <v>226710</v>
      </c>
      <c r="R121" s="4"/>
      <c r="S121" s="4"/>
      <c r="T121" s="4"/>
      <c r="U121" s="4"/>
      <c r="V121" s="8">
        <v>38520</v>
      </c>
      <c r="W121" s="4">
        <f t="shared" si="18"/>
        <v>35</v>
      </c>
      <c r="X121" s="4">
        <v>14</v>
      </c>
      <c r="Y121" s="10">
        <v>2.5</v>
      </c>
      <c r="Z121" s="10">
        <v>29.6</v>
      </c>
      <c r="AA121" s="10">
        <v>27.2</v>
      </c>
      <c r="AB121" s="10">
        <v>32.9</v>
      </c>
      <c r="AC121" s="10">
        <v>31.127272727272729</v>
      </c>
      <c r="AD121" s="9">
        <v>32</v>
      </c>
      <c r="AE121" s="9">
        <v>30</v>
      </c>
      <c r="AF121" s="9">
        <v>45</v>
      </c>
      <c r="AG121" s="9">
        <v>37.222222222222221</v>
      </c>
      <c r="AH121" s="10">
        <v>8.9</v>
      </c>
      <c r="AI121" s="10">
        <v>8.4</v>
      </c>
      <c r="AJ121" s="10">
        <v>9.1</v>
      </c>
      <c r="AK121" s="10">
        <v>8.8420284489174144</v>
      </c>
      <c r="AL121" s="20">
        <v>38</v>
      </c>
      <c r="AM121" s="20">
        <v>132</v>
      </c>
      <c r="AN121" s="20">
        <v>12</v>
      </c>
      <c r="AO121" s="20">
        <v>5</v>
      </c>
      <c r="AP121" s="5">
        <v>0</v>
      </c>
      <c r="AQ121" s="5">
        <v>0</v>
      </c>
      <c r="AR121" s="5">
        <v>2680</v>
      </c>
      <c r="AS121" s="5">
        <v>2680</v>
      </c>
      <c r="AT121" s="5">
        <v>0</v>
      </c>
      <c r="AU121" s="5">
        <v>0</v>
      </c>
      <c r="AV121" s="5">
        <v>0</v>
      </c>
      <c r="AW121" s="5">
        <v>25</v>
      </c>
      <c r="AX121" s="5">
        <v>370</v>
      </c>
      <c r="AY121" s="5">
        <v>735</v>
      </c>
      <c r="AZ121" s="5">
        <v>2750</v>
      </c>
      <c r="BA121" s="5">
        <v>3510</v>
      </c>
      <c r="BB121" s="5">
        <v>85.357142857142861</v>
      </c>
      <c r="BC121" s="5">
        <v>178.57142857142858</v>
      </c>
      <c r="BD121" s="5">
        <v>591.42857142857144</v>
      </c>
      <c r="BE121" s="5">
        <v>855.35714285714289</v>
      </c>
      <c r="BF121" s="5">
        <v>17.5</v>
      </c>
      <c r="BG121" s="5">
        <v>47.5</v>
      </c>
      <c r="BH121" s="5">
        <v>2.5</v>
      </c>
      <c r="BI121" s="5">
        <v>275</v>
      </c>
      <c r="BJ121" s="5">
        <v>40452</v>
      </c>
      <c r="BK121" s="11">
        <f>BJ121/Q121*100</f>
        <v>17.843059415111817</v>
      </c>
      <c r="BL121" s="19">
        <f>BJ121/(O121+Q121)*100</f>
        <v>9.2195348752404485</v>
      </c>
      <c r="BM121" s="4" t="s">
        <v>72</v>
      </c>
      <c r="BN121" s="9">
        <v>32</v>
      </c>
      <c r="BO121" s="9">
        <v>50</v>
      </c>
      <c r="BP121" s="11">
        <v>40.770000000000003</v>
      </c>
      <c r="BQ121" s="19">
        <f t="shared" si="19"/>
        <v>1.164857142857143</v>
      </c>
      <c r="BR121" s="6">
        <v>0.25700000000000001</v>
      </c>
      <c r="BS121" s="6">
        <v>1.0740000000000001</v>
      </c>
      <c r="BT121" s="6">
        <v>0.59599999999999997</v>
      </c>
      <c r="BU121" s="5">
        <f t="shared" si="20"/>
        <v>199918.13782219545</v>
      </c>
      <c r="BV121" s="11">
        <v>23.36</v>
      </c>
      <c r="BW121" s="11">
        <f t="shared" si="21"/>
        <v>3.2985038348988471</v>
      </c>
      <c r="BX121" s="19">
        <f t="shared" si="26"/>
        <v>0.87947626909222187</v>
      </c>
    </row>
    <row r="122" spans="1:76" s="36" customFormat="1" x14ac:dyDescent="0.2">
      <c r="A122" s="4" t="s">
        <v>69</v>
      </c>
      <c r="B122" s="4">
        <v>24</v>
      </c>
      <c r="C122" s="4">
        <v>1</v>
      </c>
      <c r="D122" s="6">
        <f t="shared" si="16"/>
        <v>0.40468564223999998</v>
      </c>
      <c r="E122" s="8">
        <v>38130</v>
      </c>
      <c r="F122" s="4">
        <v>1</v>
      </c>
      <c r="G122" s="4" t="s">
        <v>70</v>
      </c>
      <c r="H122" s="4" t="s">
        <v>71</v>
      </c>
      <c r="I122" s="4">
        <v>283</v>
      </c>
      <c r="J122" s="4">
        <v>76</v>
      </c>
      <c r="K122" s="4"/>
      <c r="L122" s="4"/>
      <c r="M122" s="13">
        <f t="shared" si="17"/>
        <v>179.5</v>
      </c>
      <c r="N122" s="8">
        <v>38138</v>
      </c>
      <c r="O122" s="5">
        <v>414490</v>
      </c>
      <c r="P122" s="4"/>
      <c r="Q122" s="5"/>
      <c r="R122" s="4"/>
      <c r="S122" s="4"/>
      <c r="T122" s="4"/>
      <c r="U122" s="4"/>
      <c r="V122" s="8">
        <v>38169</v>
      </c>
      <c r="W122" s="4">
        <f t="shared" si="18"/>
        <v>31</v>
      </c>
      <c r="X122" s="4">
        <v>10</v>
      </c>
      <c r="Y122" s="10">
        <v>1.6</v>
      </c>
      <c r="Z122" s="4">
        <v>32.4</v>
      </c>
      <c r="AA122" s="4">
        <v>27.8</v>
      </c>
      <c r="AB122" s="4">
        <v>33.5</v>
      </c>
      <c r="AC122" s="10">
        <v>31.467857142857152</v>
      </c>
      <c r="AD122" s="4">
        <v>32</v>
      </c>
      <c r="AE122" s="4">
        <v>29</v>
      </c>
      <c r="AF122" s="4">
        <v>35</v>
      </c>
      <c r="AG122" s="10">
        <v>33</v>
      </c>
      <c r="AH122" s="4">
        <v>9.1999999999999993</v>
      </c>
      <c r="AI122" s="4">
        <v>9</v>
      </c>
      <c r="AJ122" s="4">
        <v>9.8000000000000007</v>
      </c>
      <c r="AK122" s="10">
        <v>9.4142857142857128</v>
      </c>
      <c r="AL122" s="20">
        <v>154</v>
      </c>
      <c r="AM122" s="20">
        <v>337.5</v>
      </c>
      <c r="AN122" s="20">
        <v>27</v>
      </c>
      <c r="AO122" s="20">
        <v>11.25</v>
      </c>
      <c r="AP122" s="5">
        <v>20</v>
      </c>
      <c r="AQ122" s="5">
        <v>275</v>
      </c>
      <c r="AR122" s="5">
        <v>5</v>
      </c>
      <c r="AS122" s="5">
        <v>300</v>
      </c>
      <c r="AT122" s="5">
        <v>0</v>
      </c>
      <c r="AU122" s="5">
        <v>0</v>
      </c>
      <c r="AV122" s="5">
        <v>0</v>
      </c>
      <c r="AW122" s="5">
        <v>0</v>
      </c>
      <c r="AX122" s="5">
        <v>600</v>
      </c>
      <c r="AY122" s="5">
        <v>1080</v>
      </c>
      <c r="AZ122" s="5">
        <v>7075</v>
      </c>
      <c r="BA122" s="5">
        <v>2200</v>
      </c>
      <c r="BB122" s="5">
        <v>139.58333333333334</v>
      </c>
      <c r="BC122" s="5">
        <v>222.08333333333334</v>
      </c>
      <c r="BD122" s="5">
        <v>781.25</v>
      </c>
      <c r="BE122" s="5">
        <v>726.25</v>
      </c>
      <c r="BF122" s="5">
        <v>20</v>
      </c>
      <c r="BG122" s="5">
        <v>60</v>
      </c>
      <c r="BH122" s="5">
        <v>25</v>
      </c>
      <c r="BI122" s="5">
        <v>452.5</v>
      </c>
      <c r="BJ122" s="5">
        <v>143612</v>
      </c>
      <c r="BK122" s="11">
        <f>(BJ122/O122)*100</f>
        <v>34.647880527877632</v>
      </c>
      <c r="BL122" s="11">
        <f>((BJ122)/(O122+Q122+S122+U122))*100</f>
        <v>34.647880527877632</v>
      </c>
      <c r="BM122" s="4" t="s">
        <v>72</v>
      </c>
      <c r="BN122" s="9">
        <v>26</v>
      </c>
      <c r="BO122" s="9">
        <v>45</v>
      </c>
      <c r="BP122" s="11">
        <v>35.4</v>
      </c>
      <c r="BQ122" s="19">
        <f t="shared" si="19"/>
        <v>1.1419354838709677</v>
      </c>
      <c r="BR122" s="6">
        <v>0.128</v>
      </c>
      <c r="BS122" s="6">
        <v>0.72699999999999998</v>
      </c>
      <c r="BT122" s="6">
        <v>0.35647599999999996</v>
      </c>
      <c r="BU122" s="5">
        <f t="shared" si="20"/>
        <v>354872.98043262551</v>
      </c>
      <c r="BV122" s="11">
        <v>46.73</v>
      </c>
      <c r="BW122" s="11">
        <f t="shared" si="21"/>
        <v>3.7249143470840762</v>
      </c>
      <c r="BX122" s="11">
        <f t="shared" si="26"/>
        <v>0.80356407025638066</v>
      </c>
    </row>
    <row r="123" spans="1:76" s="36" customFormat="1" x14ac:dyDescent="0.2">
      <c r="A123" s="4" t="s">
        <v>69</v>
      </c>
      <c r="B123" s="4">
        <v>27</v>
      </c>
      <c r="C123" s="4">
        <v>1</v>
      </c>
      <c r="D123" s="6">
        <f t="shared" si="16"/>
        <v>0.40468564223999998</v>
      </c>
      <c r="E123" s="8">
        <v>38134</v>
      </c>
      <c r="F123" s="4">
        <v>1</v>
      </c>
      <c r="G123" s="4" t="s">
        <v>70</v>
      </c>
      <c r="H123" s="4" t="s">
        <v>71</v>
      </c>
      <c r="I123" s="4">
        <v>87</v>
      </c>
      <c r="J123" s="4">
        <v>71</v>
      </c>
      <c r="K123" s="4"/>
      <c r="L123" s="4"/>
      <c r="M123" s="13">
        <f t="shared" si="17"/>
        <v>79</v>
      </c>
      <c r="N123" s="8">
        <v>38142</v>
      </c>
      <c r="O123" s="5">
        <v>395254</v>
      </c>
      <c r="P123" s="4"/>
      <c r="Q123" s="5"/>
      <c r="R123" s="4"/>
      <c r="S123" s="4"/>
      <c r="T123" s="4"/>
      <c r="U123" s="4"/>
      <c r="V123" s="8">
        <v>38162</v>
      </c>
      <c r="W123" s="4">
        <f t="shared" si="18"/>
        <v>20</v>
      </c>
      <c r="X123" s="4">
        <v>12</v>
      </c>
      <c r="Y123" s="10">
        <v>2.2000000000000002</v>
      </c>
      <c r="Z123" s="4">
        <v>33.1</v>
      </c>
      <c r="AA123" s="4">
        <v>27.9</v>
      </c>
      <c r="AB123" s="4">
        <v>33.799999999999997</v>
      </c>
      <c r="AC123" s="10">
        <v>31.905555555555559</v>
      </c>
      <c r="AD123" s="4">
        <v>32</v>
      </c>
      <c r="AE123" s="4">
        <v>31</v>
      </c>
      <c r="AF123" s="4">
        <v>38</v>
      </c>
      <c r="AG123" s="10">
        <v>34.6</v>
      </c>
      <c r="AH123" s="4">
        <v>9</v>
      </c>
      <c r="AI123" s="4">
        <v>8.5</v>
      </c>
      <c r="AJ123" s="4">
        <v>9.1999999999999993</v>
      </c>
      <c r="AK123" s="10">
        <v>9.0421052631578931</v>
      </c>
      <c r="AL123" s="20">
        <v>48</v>
      </c>
      <c r="AM123" s="20">
        <v>300</v>
      </c>
      <c r="AN123" s="20">
        <v>9</v>
      </c>
      <c r="AO123" s="20">
        <v>3.75</v>
      </c>
      <c r="AP123" s="5">
        <v>95</v>
      </c>
      <c r="AQ123" s="5">
        <v>305</v>
      </c>
      <c r="AR123" s="5">
        <v>1305</v>
      </c>
      <c r="AS123" s="5">
        <v>1705</v>
      </c>
      <c r="AT123" s="5">
        <v>0</v>
      </c>
      <c r="AU123" s="5">
        <v>0</v>
      </c>
      <c r="AV123" s="5">
        <v>0</v>
      </c>
      <c r="AW123" s="5">
        <v>65</v>
      </c>
      <c r="AX123" s="5">
        <v>170</v>
      </c>
      <c r="AY123" s="5">
        <v>140</v>
      </c>
      <c r="AZ123" s="5">
        <v>1420</v>
      </c>
      <c r="BA123" s="5">
        <v>1720</v>
      </c>
      <c r="BB123" s="5">
        <v>80.833333333333329</v>
      </c>
      <c r="BC123" s="5">
        <v>65</v>
      </c>
      <c r="BD123" s="5">
        <v>310.83333333333331</v>
      </c>
      <c r="BE123" s="5">
        <v>456.66666666666669</v>
      </c>
      <c r="BF123" s="5">
        <v>72.5</v>
      </c>
      <c r="BG123" s="5">
        <v>60</v>
      </c>
      <c r="BH123" s="5">
        <v>42.5</v>
      </c>
      <c r="BI123" s="5">
        <v>225</v>
      </c>
      <c r="BJ123" s="5">
        <v>18259</v>
      </c>
      <c r="BK123" s="11">
        <f>(BJ123/O123)*100</f>
        <v>4.6195610923608621</v>
      </c>
      <c r="BL123" s="11">
        <f>((BJ123)/(O123+Q123+S123+U123))*100</f>
        <v>4.6195610923608621</v>
      </c>
      <c r="BM123" s="4" t="s">
        <v>72</v>
      </c>
      <c r="BN123" s="9">
        <v>29</v>
      </c>
      <c r="BO123" s="9">
        <v>40</v>
      </c>
      <c r="BP123" s="11">
        <v>35.049999999999997</v>
      </c>
      <c r="BQ123" s="19">
        <f t="shared" si="19"/>
        <v>1.7524999999999999</v>
      </c>
      <c r="BR123" s="6">
        <v>0.218</v>
      </c>
      <c r="BS123" s="6">
        <v>0.54100000000000004</v>
      </c>
      <c r="BT123" s="6">
        <v>0.37497999999999992</v>
      </c>
      <c r="BU123" s="5">
        <f t="shared" si="20"/>
        <v>45118.971602089725</v>
      </c>
      <c r="BV123" s="11">
        <v>6.55</v>
      </c>
      <c r="BW123" s="11">
        <f t="shared" si="21"/>
        <v>0.80927012430496659</v>
      </c>
      <c r="BX123" s="11">
        <f t="shared" si="26"/>
        <v>0.87085136685713782</v>
      </c>
    </row>
    <row r="124" spans="1:76" s="36" customFormat="1" x14ac:dyDescent="0.2">
      <c r="A124" s="4" t="s">
        <v>69</v>
      </c>
      <c r="B124" s="4">
        <v>24</v>
      </c>
      <c r="C124" s="4">
        <v>1</v>
      </c>
      <c r="D124" s="6">
        <f t="shared" si="16"/>
        <v>0.40468564223999998</v>
      </c>
      <c r="E124" s="8">
        <v>38259</v>
      </c>
      <c r="F124" s="4">
        <v>1</v>
      </c>
      <c r="G124" s="4" t="s">
        <v>70</v>
      </c>
      <c r="H124" s="4" t="s">
        <v>71</v>
      </c>
      <c r="I124" s="4">
        <v>106</v>
      </c>
      <c r="J124" s="4">
        <v>210</v>
      </c>
      <c r="K124" s="4"/>
      <c r="L124" s="4"/>
      <c r="M124" s="13">
        <f t="shared" si="17"/>
        <v>158</v>
      </c>
      <c r="N124" s="8">
        <v>38266</v>
      </c>
      <c r="O124" s="5">
        <v>463954</v>
      </c>
      <c r="P124" s="4"/>
      <c r="Q124" s="5"/>
      <c r="R124" s="4"/>
      <c r="S124" s="4"/>
      <c r="T124" s="4"/>
      <c r="U124" s="4"/>
      <c r="V124" s="8">
        <v>38309</v>
      </c>
      <c r="W124" s="4">
        <f t="shared" si="18"/>
        <v>43</v>
      </c>
      <c r="X124" s="4">
        <v>8</v>
      </c>
      <c r="Y124" s="10">
        <v>3.4</v>
      </c>
      <c r="Z124" s="4">
        <v>29.2</v>
      </c>
      <c r="AA124" s="4">
        <v>19.2</v>
      </c>
      <c r="AB124" s="4">
        <v>31.2</v>
      </c>
      <c r="AC124" s="10">
        <v>26.736585365853653</v>
      </c>
      <c r="AD124" s="4">
        <v>32</v>
      </c>
      <c r="AE124" s="4">
        <v>23</v>
      </c>
      <c r="AF124" s="4">
        <v>30</v>
      </c>
      <c r="AG124" s="10">
        <v>27.615384615384617</v>
      </c>
      <c r="AH124" s="4">
        <v>8.6999999999999993</v>
      </c>
      <c r="AI124" s="4">
        <v>8.6999999999999993</v>
      </c>
      <c r="AJ124" s="4">
        <v>9.3000000000000007</v>
      </c>
      <c r="AK124" s="10">
        <v>9.0100000000000016</v>
      </c>
      <c r="AL124" s="20">
        <v>426</v>
      </c>
      <c r="AM124" s="20">
        <v>400</v>
      </c>
      <c r="AN124" s="20">
        <v>15</v>
      </c>
      <c r="AO124" s="20">
        <v>6.25</v>
      </c>
      <c r="AP124" s="5">
        <v>30</v>
      </c>
      <c r="AQ124" s="5">
        <v>1205</v>
      </c>
      <c r="AR124" s="5">
        <v>115</v>
      </c>
      <c r="AS124" s="5">
        <v>1350</v>
      </c>
      <c r="AT124" s="5">
        <v>0</v>
      </c>
      <c r="AU124" s="5">
        <v>15</v>
      </c>
      <c r="AV124" s="5">
        <v>0</v>
      </c>
      <c r="AW124" s="5">
        <v>25</v>
      </c>
      <c r="AX124" s="5">
        <v>470</v>
      </c>
      <c r="AY124" s="5">
        <v>430</v>
      </c>
      <c r="AZ124" s="5">
        <v>155</v>
      </c>
      <c r="BA124" s="5">
        <v>660</v>
      </c>
      <c r="BB124" s="5">
        <v>81.25</v>
      </c>
      <c r="BC124" s="5">
        <v>130.3125</v>
      </c>
      <c r="BD124" s="5">
        <v>22.8125</v>
      </c>
      <c r="BE124" s="5">
        <v>234.375</v>
      </c>
      <c r="BF124" s="5">
        <v>50</v>
      </c>
      <c r="BG124" s="5">
        <v>95</v>
      </c>
      <c r="BH124" s="5">
        <v>5</v>
      </c>
      <c r="BI124" s="5">
        <v>167.5</v>
      </c>
      <c r="BJ124" s="5">
        <v>218073</v>
      </c>
      <c r="BK124" s="11">
        <f>(BJ124/O124)*100</f>
        <v>47.003151174469885</v>
      </c>
      <c r="BL124" s="11">
        <f>((BJ124)/(O124+Q124+S124+U124))*100</f>
        <v>47.003151174469885</v>
      </c>
      <c r="BM124" s="4" t="s">
        <v>72</v>
      </c>
      <c r="BN124" s="9">
        <v>29</v>
      </c>
      <c r="BO124" s="9">
        <v>54</v>
      </c>
      <c r="BP124" s="11">
        <v>41.01</v>
      </c>
      <c r="BQ124" s="19">
        <f t="shared" si="19"/>
        <v>0.95372093023255811</v>
      </c>
      <c r="BR124" s="6">
        <v>0.17799999999999999</v>
      </c>
      <c r="BS124" s="6">
        <v>1.1240000000000001</v>
      </c>
      <c r="BT124" s="6">
        <v>0.59477000000000013</v>
      </c>
      <c r="BU124" s="5">
        <f t="shared" si="20"/>
        <v>538870.11852689146</v>
      </c>
      <c r="BV124" s="11">
        <v>126.27</v>
      </c>
      <c r="BW124" s="11">
        <f t="shared" si="21"/>
        <v>7.2562782599672024</v>
      </c>
      <c r="BX124" s="11">
        <f t="shared" si="26"/>
        <v>0.86234241326192596</v>
      </c>
    </row>
    <row r="125" spans="1:76" s="36" customFormat="1" x14ac:dyDescent="0.2">
      <c r="A125" s="4" t="s">
        <v>69</v>
      </c>
      <c r="B125" s="4">
        <v>27</v>
      </c>
      <c r="C125" s="4">
        <v>1</v>
      </c>
      <c r="D125" s="6">
        <f t="shared" si="16"/>
        <v>0.40468564223999998</v>
      </c>
      <c r="E125" s="8">
        <v>39190</v>
      </c>
      <c r="F125" s="4">
        <v>1</v>
      </c>
      <c r="G125" s="4" t="s">
        <v>70</v>
      </c>
      <c r="H125" s="4" t="s">
        <v>71</v>
      </c>
      <c r="I125" s="4">
        <v>60</v>
      </c>
      <c r="J125" s="4">
        <v>99</v>
      </c>
      <c r="K125" s="4"/>
      <c r="L125" s="4"/>
      <c r="M125" s="13">
        <f t="shared" si="17"/>
        <v>79.5</v>
      </c>
      <c r="N125" s="8">
        <v>39198</v>
      </c>
      <c r="O125" s="5">
        <v>380598</v>
      </c>
      <c r="P125" s="4"/>
      <c r="Q125" s="5"/>
      <c r="R125" s="4"/>
      <c r="S125" s="5"/>
      <c r="T125" s="4"/>
      <c r="U125" s="4"/>
      <c r="V125" s="8">
        <v>39234</v>
      </c>
      <c r="W125" s="4">
        <f t="shared" si="18"/>
        <v>36</v>
      </c>
      <c r="X125" s="4">
        <v>1</v>
      </c>
      <c r="Y125" s="4">
        <v>3.8</v>
      </c>
      <c r="Z125" s="10">
        <v>28.3</v>
      </c>
      <c r="AA125" s="10">
        <v>24</v>
      </c>
      <c r="AB125" s="10">
        <v>30.5</v>
      </c>
      <c r="AC125" s="10">
        <v>27.708823529411774</v>
      </c>
      <c r="AD125" s="10">
        <v>32</v>
      </c>
      <c r="AE125" s="10">
        <v>32</v>
      </c>
      <c r="AF125" s="10">
        <v>41</v>
      </c>
      <c r="AG125" s="10">
        <v>37.090909090909093</v>
      </c>
      <c r="AH125" s="10">
        <v>8.9</v>
      </c>
      <c r="AI125" s="10">
        <v>8.6999999999999993</v>
      </c>
      <c r="AJ125" s="10">
        <v>9.5</v>
      </c>
      <c r="AK125" s="10">
        <v>8.9342857142857159</v>
      </c>
      <c r="AL125" s="20">
        <v>158</v>
      </c>
      <c r="AM125" s="20">
        <v>362.5</v>
      </c>
      <c r="AN125" s="20">
        <v>33</v>
      </c>
      <c r="AO125" s="20">
        <v>13.75</v>
      </c>
      <c r="AP125" s="5">
        <v>20</v>
      </c>
      <c r="AQ125" s="5">
        <v>60</v>
      </c>
      <c r="AR125" s="5">
        <v>150</v>
      </c>
      <c r="AS125" s="5">
        <v>230</v>
      </c>
      <c r="AT125" s="5">
        <v>0</v>
      </c>
      <c r="AU125" s="5">
        <v>0</v>
      </c>
      <c r="AV125" s="5">
        <v>0</v>
      </c>
      <c r="AW125" s="5">
        <v>10</v>
      </c>
      <c r="AX125" s="5">
        <v>190</v>
      </c>
      <c r="AY125" s="5">
        <v>425</v>
      </c>
      <c r="AZ125" s="5">
        <v>3250</v>
      </c>
      <c r="BA125" s="5">
        <v>3625</v>
      </c>
      <c r="BB125" s="5">
        <v>41</v>
      </c>
      <c r="BC125" s="5">
        <v>121.33333333333333</v>
      </c>
      <c r="BD125" s="5">
        <v>219</v>
      </c>
      <c r="BE125" s="5">
        <v>374.66666666666669</v>
      </c>
      <c r="BF125" s="5">
        <v>20</v>
      </c>
      <c r="BG125" s="5">
        <v>90</v>
      </c>
      <c r="BH125" s="5">
        <v>0</v>
      </c>
      <c r="BI125" s="5">
        <v>95</v>
      </c>
      <c r="BJ125" s="5">
        <v>206144</v>
      </c>
      <c r="BK125" s="11">
        <f>(BJ125/O125)*100</f>
        <v>54.163185303128238</v>
      </c>
      <c r="BL125" s="11">
        <f>((BJ125)/(O125+Q125+S125+U125))*100</f>
        <v>54.163185303128238</v>
      </c>
      <c r="BM125" s="4" t="s">
        <v>72</v>
      </c>
      <c r="BN125" s="9">
        <v>27</v>
      </c>
      <c r="BO125" s="9">
        <v>49</v>
      </c>
      <c r="BP125" s="11">
        <v>34.619999999999997</v>
      </c>
      <c r="BQ125" s="19">
        <f t="shared" si="19"/>
        <v>0.96166666666666656</v>
      </c>
      <c r="BR125" s="6">
        <v>0.127</v>
      </c>
      <c r="BS125" s="6">
        <v>0.58599999999999997</v>
      </c>
      <c r="BT125" s="6">
        <v>0.30599999999999999</v>
      </c>
      <c r="BU125" s="5">
        <f t="shared" si="20"/>
        <v>509392.91757167334</v>
      </c>
      <c r="BV125" s="11">
        <v>61.73</v>
      </c>
      <c r="BW125" s="11">
        <f t="shared" si="21"/>
        <v>4.237170888324477</v>
      </c>
      <c r="BX125" s="11">
        <f t="shared" si="26"/>
        <v>0.73746300015818689</v>
      </c>
    </row>
    <row r="126" spans="1:76" s="36" customFormat="1" x14ac:dyDescent="0.2">
      <c r="A126" s="7" t="s">
        <v>69</v>
      </c>
      <c r="B126" s="4">
        <v>27</v>
      </c>
      <c r="C126" s="4">
        <v>1</v>
      </c>
      <c r="D126" s="6">
        <f t="shared" si="16"/>
        <v>0.40468564223999998</v>
      </c>
      <c r="E126" s="8">
        <v>40276</v>
      </c>
      <c r="F126" s="9">
        <v>1</v>
      </c>
      <c r="G126" s="9" t="s">
        <v>70</v>
      </c>
      <c r="H126" s="9" t="s">
        <v>71</v>
      </c>
      <c r="I126" s="4">
        <v>99</v>
      </c>
      <c r="J126" s="4">
        <v>279</v>
      </c>
      <c r="K126" s="4"/>
      <c r="L126" s="4"/>
      <c r="M126" s="13">
        <f t="shared" si="17"/>
        <v>189</v>
      </c>
      <c r="N126" s="8">
        <v>40289</v>
      </c>
      <c r="O126" s="5">
        <v>420444</v>
      </c>
      <c r="P126" s="8"/>
      <c r="Q126" s="5"/>
      <c r="R126" s="8"/>
      <c r="S126" s="9"/>
      <c r="T126" s="8"/>
      <c r="U126" s="8"/>
      <c r="V126" s="8">
        <v>40332</v>
      </c>
      <c r="W126" s="9">
        <f t="shared" si="18"/>
        <v>43</v>
      </c>
      <c r="X126" s="9">
        <v>6</v>
      </c>
      <c r="Y126" s="10">
        <v>3.4</v>
      </c>
      <c r="Z126" s="10">
        <v>24.3</v>
      </c>
      <c r="AA126" s="10">
        <v>24.7</v>
      </c>
      <c r="AB126" s="10">
        <v>32.6</v>
      </c>
      <c r="AC126" s="10">
        <v>28.399999999999995</v>
      </c>
      <c r="AD126" s="9">
        <v>32</v>
      </c>
      <c r="AE126" s="9">
        <v>30</v>
      </c>
      <c r="AF126" s="9">
        <v>42</v>
      </c>
      <c r="AG126" s="10">
        <v>37.083333333333336</v>
      </c>
      <c r="AH126" s="10">
        <v>9.3000000000000007</v>
      </c>
      <c r="AI126" s="10">
        <v>9</v>
      </c>
      <c r="AJ126" s="10">
        <v>9.6</v>
      </c>
      <c r="AK126" s="10">
        <v>9.234436424123956</v>
      </c>
      <c r="AL126" s="20">
        <v>356</v>
      </c>
      <c r="AM126" s="20">
        <v>235</v>
      </c>
      <c r="AN126" s="20">
        <v>13.5</v>
      </c>
      <c r="AO126" s="20">
        <v>5.05</v>
      </c>
      <c r="AP126" s="5">
        <v>125</v>
      </c>
      <c r="AQ126" s="5">
        <v>2485</v>
      </c>
      <c r="AR126" s="5">
        <v>0</v>
      </c>
      <c r="AS126" s="5">
        <v>2610</v>
      </c>
      <c r="AT126" s="5">
        <v>0</v>
      </c>
      <c r="AU126" s="5">
        <v>0</v>
      </c>
      <c r="AV126" s="5">
        <v>0</v>
      </c>
      <c r="AW126" s="5">
        <v>0</v>
      </c>
      <c r="AX126" s="5">
        <v>185</v>
      </c>
      <c r="AY126" s="5">
        <v>2025</v>
      </c>
      <c r="AZ126" s="5">
        <v>0</v>
      </c>
      <c r="BA126" s="5">
        <v>2210</v>
      </c>
      <c r="BB126" s="5">
        <v>46.333333333333336</v>
      </c>
      <c r="BC126" s="5">
        <v>275.33333333333331</v>
      </c>
      <c r="BD126" s="5">
        <v>0</v>
      </c>
      <c r="BE126" s="5">
        <v>321.66666666666669</v>
      </c>
      <c r="BF126" s="5">
        <v>15</v>
      </c>
      <c r="BG126" s="5">
        <v>70</v>
      </c>
      <c r="BH126" s="5">
        <v>0</v>
      </c>
      <c r="BI126" s="5">
        <v>105</v>
      </c>
      <c r="BJ126" s="5">
        <v>33416</v>
      </c>
      <c r="BK126" s="11">
        <v>7.95</v>
      </c>
      <c r="BL126" s="11">
        <f>((BJ126/(O126+Q126+S126+U126))*100)</f>
        <v>7.947788528317683</v>
      </c>
      <c r="BM126" s="4" t="s">
        <v>72</v>
      </c>
      <c r="BN126" s="9">
        <v>23</v>
      </c>
      <c r="BO126" s="9">
        <v>74</v>
      </c>
      <c r="BP126" s="11">
        <v>36.97</v>
      </c>
      <c r="BQ126" s="19">
        <f t="shared" si="19"/>
        <v>0.85976744186046505</v>
      </c>
      <c r="BR126" s="6">
        <v>0.10100000000000001</v>
      </c>
      <c r="BS126" s="6">
        <v>3.33</v>
      </c>
      <c r="BT126" s="6">
        <v>0.57399999999999995</v>
      </c>
      <c r="BU126" s="5">
        <f t="shared" si="20"/>
        <v>82572.73427106798</v>
      </c>
      <c r="BV126" s="11">
        <v>14.59</v>
      </c>
      <c r="BW126" s="11">
        <f t="shared" si="21"/>
        <v>0.83843430595487023</v>
      </c>
      <c r="BX126" s="11">
        <f t="shared" si="26"/>
        <v>1.1359613120920526</v>
      </c>
    </row>
    <row r="127" spans="1:76" s="36" customFormat="1" x14ac:dyDescent="0.2">
      <c r="A127" s="15" t="s">
        <v>69</v>
      </c>
      <c r="B127" s="15">
        <v>26</v>
      </c>
      <c r="C127" s="15">
        <v>1</v>
      </c>
      <c r="D127" s="16">
        <f t="shared" si="16"/>
        <v>0.40468564223999998</v>
      </c>
      <c r="E127" s="17">
        <v>37477</v>
      </c>
      <c r="F127" s="15">
        <v>2</v>
      </c>
      <c r="G127" s="15" t="s">
        <v>70</v>
      </c>
      <c r="H127" s="15" t="s">
        <v>71</v>
      </c>
      <c r="I127" s="15">
        <v>271</v>
      </c>
      <c r="J127" s="15">
        <v>31</v>
      </c>
      <c r="K127" s="15"/>
      <c r="L127" s="15"/>
      <c r="M127" s="13">
        <f t="shared" si="17"/>
        <v>151</v>
      </c>
      <c r="N127" s="17">
        <v>37482</v>
      </c>
      <c r="O127" s="14">
        <v>254648</v>
      </c>
      <c r="P127" s="17">
        <v>37483</v>
      </c>
      <c r="Q127" s="14">
        <v>212512</v>
      </c>
      <c r="R127" s="15"/>
      <c r="S127" s="15"/>
      <c r="T127" s="15"/>
      <c r="U127" s="15"/>
      <c r="V127" s="17">
        <v>37511</v>
      </c>
      <c r="W127" s="15">
        <f t="shared" si="18"/>
        <v>29</v>
      </c>
      <c r="X127" s="15">
        <v>10</v>
      </c>
      <c r="Y127" s="18">
        <v>2.4</v>
      </c>
      <c r="Z127" s="18">
        <v>29.5</v>
      </c>
      <c r="AA127" s="18">
        <v>28.3</v>
      </c>
      <c r="AB127" s="18">
        <v>32.5</v>
      </c>
      <c r="AC127" s="18">
        <v>31.1</v>
      </c>
      <c r="AD127" s="13">
        <v>32</v>
      </c>
      <c r="AE127" s="13">
        <v>35</v>
      </c>
      <c r="AF127" s="13">
        <v>39</v>
      </c>
      <c r="AG127" s="13">
        <v>36.625</v>
      </c>
      <c r="AH127" s="18">
        <v>8.8000000000000007</v>
      </c>
      <c r="AI127" s="18">
        <v>8.6999999999999993</v>
      </c>
      <c r="AJ127" s="18">
        <v>9</v>
      </c>
      <c r="AK127" s="18">
        <v>8.8919201012784814</v>
      </c>
      <c r="AL127" s="21">
        <v>11</v>
      </c>
      <c r="AM127" s="21">
        <v>350</v>
      </c>
      <c r="AN127" s="21">
        <v>30</v>
      </c>
      <c r="AO127" s="21">
        <v>11.62</v>
      </c>
      <c r="AP127" s="14">
        <v>100</v>
      </c>
      <c r="AQ127" s="14">
        <v>885</v>
      </c>
      <c r="AR127" s="14">
        <v>385</v>
      </c>
      <c r="AS127" s="14">
        <v>1360</v>
      </c>
      <c r="AT127" s="14">
        <v>0</v>
      </c>
      <c r="AU127" s="14">
        <v>10</v>
      </c>
      <c r="AV127" s="14">
        <v>150</v>
      </c>
      <c r="AW127" s="14">
        <v>370</v>
      </c>
      <c r="AX127" s="14">
        <v>590</v>
      </c>
      <c r="AY127" s="14">
        <v>1530</v>
      </c>
      <c r="AZ127" s="14">
        <v>3105</v>
      </c>
      <c r="BA127" s="14">
        <v>3840</v>
      </c>
      <c r="BB127" s="14">
        <v>114.58333333333333</v>
      </c>
      <c r="BC127" s="14">
        <v>267.5</v>
      </c>
      <c r="BD127" s="14">
        <v>1202.0833333333333</v>
      </c>
      <c r="BE127" s="14">
        <v>1584.1666666666667</v>
      </c>
      <c r="BF127" s="14">
        <v>50</v>
      </c>
      <c r="BG127" s="14">
        <v>142.5</v>
      </c>
      <c r="BH127" s="14">
        <v>937.5</v>
      </c>
      <c r="BI127" s="14">
        <v>1392.5</v>
      </c>
      <c r="BJ127" s="14">
        <v>436911</v>
      </c>
      <c r="BK127" s="19">
        <f>BJ127/(Q127)*100</f>
        <v>205.59356648095167</v>
      </c>
      <c r="BL127" s="19">
        <f>BJ127/(O127+Q127)*100</f>
        <v>93.524916516825073</v>
      </c>
      <c r="BM127" s="15" t="s">
        <v>72</v>
      </c>
      <c r="BN127" s="13">
        <v>27</v>
      </c>
      <c r="BO127" s="13">
        <v>34</v>
      </c>
      <c r="BP127" s="19">
        <v>29.88</v>
      </c>
      <c r="BQ127" s="19">
        <f t="shared" si="19"/>
        <v>1.0303448275862068</v>
      </c>
      <c r="BR127" s="16">
        <v>0.14099999999999999</v>
      </c>
      <c r="BS127" s="16">
        <v>0.28499999999999998</v>
      </c>
      <c r="BT127" s="16">
        <v>0.20200000000000001</v>
      </c>
      <c r="BU127" s="14">
        <f t="shared" si="20"/>
        <v>1079630.5932220069</v>
      </c>
      <c r="BV127" s="19">
        <v>89.14</v>
      </c>
      <c r="BW127" s="19">
        <f t="shared" si="21"/>
        <v>7.5955081737872829</v>
      </c>
      <c r="BX127" s="19">
        <f t="shared" si="26"/>
        <v>0.75719822985202634</v>
      </c>
    </row>
    <row r="128" spans="1:76" s="36" customFormat="1" x14ac:dyDescent="0.2">
      <c r="A128" s="15" t="s">
        <v>69</v>
      </c>
      <c r="B128" s="15">
        <v>2</v>
      </c>
      <c r="C128" s="15">
        <v>2</v>
      </c>
      <c r="D128" s="16">
        <f t="shared" si="16"/>
        <v>0.80937128447999995</v>
      </c>
      <c r="E128" s="17">
        <v>37481</v>
      </c>
      <c r="F128" s="15">
        <v>1</v>
      </c>
      <c r="G128" s="15" t="s">
        <v>70</v>
      </c>
      <c r="H128" s="15" t="s">
        <v>71</v>
      </c>
      <c r="I128" s="15">
        <v>63</v>
      </c>
      <c r="J128" s="15">
        <v>59</v>
      </c>
      <c r="K128" s="15"/>
      <c r="L128" s="15"/>
      <c r="M128" s="13">
        <f t="shared" si="17"/>
        <v>61</v>
      </c>
      <c r="N128" s="17">
        <v>37489</v>
      </c>
      <c r="O128" s="14">
        <v>911878</v>
      </c>
      <c r="P128" s="15"/>
      <c r="Q128" s="14"/>
      <c r="R128" s="15"/>
      <c r="S128" s="15"/>
      <c r="T128" s="15"/>
      <c r="U128" s="15"/>
      <c r="V128" s="17">
        <v>37518</v>
      </c>
      <c r="W128" s="15">
        <f t="shared" si="18"/>
        <v>29</v>
      </c>
      <c r="X128" s="15">
        <v>9</v>
      </c>
      <c r="Y128" s="18">
        <v>2.2999999999999998</v>
      </c>
      <c r="Z128" s="18">
        <v>31.4</v>
      </c>
      <c r="AA128" s="18">
        <v>27.9</v>
      </c>
      <c r="AB128" s="18">
        <v>32.200000000000003</v>
      </c>
      <c r="AC128" s="18">
        <v>30.299999999999997</v>
      </c>
      <c r="AD128" s="13">
        <v>32</v>
      </c>
      <c r="AE128" s="13">
        <v>31</v>
      </c>
      <c r="AF128" s="13">
        <v>39</v>
      </c>
      <c r="AG128" s="13">
        <v>34.666666666666664</v>
      </c>
      <c r="AH128" s="18">
        <v>9.1</v>
      </c>
      <c r="AI128" s="18">
        <v>8.9</v>
      </c>
      <c r="AJ128" s="18">
        <v>9.3000000000000007</v>
      </c>
      <c r="AK128" s="18">
        <v>9.1158547948338491</v>
      </c>
      <c r="AL128" s="21">
        <v>35</v>
      </c>
      <c r="AM128" s="21">
        <v>650</v>
      </c>
      <c r="AN128" s="21">
        <v>66</v>
      </c>
      <c r="AO128" s="21">
        <v>27.5</v>
      </c>
      <c r="AP128" s="14">
        <v>780</v>
      </c>
      <c r="AQ128" s="14">
        <v>1760</v>
      </c>
      <c r="AR128" s="14">
        <v>10</v>
      </c>
      <c r="AS128" s="14">
        <v>2550</v>
      </c>
      <c r="AT128" s="14">
        <v>5</v>
      </c>
      <c r="AU128" s="14">
        <v>10</v>
      </c>
      <c r="AV128" s="14">
        <v>65</v>
      </c>
      <c r="AW128" s="14">
        <v>210</v>
      </c>
      <c r="AX128" s="14">
        <v>530</v>
      </c>
      <c r="AY128" s="14">
        <v>255</v>
      </c>
      <c r="AZ128" s="14">
        <v>1980</v>
      </c>
      <c r="BA128" s="14">
        <v>2355</v>
      </c>
      <c r="BB128" s="14">
        <v>136.36363636363637</v>
      </c>
      <c r="BC128" s="14">
        <v>65.454545454545453</v>
      </c>
      <c r="BD128" s="14">
        <v>833.18181818181813</v>
      </c>
      <c r="BE128" s="14">
        <v>1035</v>
      </c>
      <c r="BF128" s="14">
        <v>70</v>
      </c>
      <c r="BG128" s="14">
        <v>35</v>
      </c>
      <c r="BH128" s="14">
        <v>755</v>
      </c>
      <c r="BI128" s="14">
        <v>1050</v>
      </c>
      <c r="BJ128" s="14">
        <v>281505</v>
      </c>
      <c r="BK128" s="19">
        <f>BJ128/(O128)*100</f>
        <v>30.870905976457376</v>
      </c>
      <c r="BL128" s="19">
        <f>BJ128/(O128+Q128)*100</f>
        <v>30.870905976457376</v>
      </c>
      <c r="BM128" s="15" t="s">
        <v>72</v>
      </c>
      <c r="BN128" s="13">
        <v>26</v>
      </c>
      <c r="BO128" s="13">
        <v>38</v>
      </c>
      <c r="BP128" s="19">
        <v>31.76</v>
      </c>
      <c r="BQ128" s="19">
        <f t="shared" si="19"/>
        <v>1.0951724137931036</v>
      </c>
      <c r="BR128" s="16">
        <v>0.16600000000000001</v>
      </c>
      <c r="BS128" s="16">
        <v>0.47799999999999998</v>
      </c>
      <c r="BT128" s="16">
        <v>0.31</v>
      </c>
      <c r="BU128" s="14">
        <f t="shared" si="20"/>
        <v>347807.00204957189</v>
      </c>
      <c r="BV128" s="19">
        <v>87.05</v>
      </c>
      <c r="BW128" s="19">
        <f t="shared" si="21"/>
        <v>3.7087109408132317</v>
      </c>
      <c r="BX128" s="19">
        <f t="shared" si="26"/>
        <v>0.96765425928172544</v>
      </c>
    </row>
    <row r="129" spans="1:76" s="36" customFormat="1" x14ac:dyDescent="0.2">
      <c r="A129" s="15" t="s">
        <v>69</v>
      </c>
      <c r="B129" s="15">
        <v>1</v>
      </c>
      <c r="C129" s="15">
        <v>2</v>
      </c>
      <c r="D129" s="16">
        <f t="shared" si="16"/>
        <v>0.80937128447999995</v>
      </c>
      <c r="E129" s="17">
        <v>38075</v>
      </c>
      <c r="F129" s="15">
        <v>1</v>
      </c>
      <c r="G129" s="15" t="s">
        <v>70</v>
      </c>
      <c r="H129" s="15" t="s">
        <v>71</v>
      </c>
      <c r="I129" s="15">
        <v>137</v>
      </c>
      <c r="J129" s="15">
        <v>17</v>
      </c>
      <c r="K129" s="15"/>
      <c r="L129" s="15"/>
      <c r="M129" s="13">
        <f t="shared" si="17"/>
        <v>77</v>
      </c>
      <c r="N129" s="17">
        <v>38081</v>
      </c>
      <c r="O129" s="14">
        <v>843636</v>
      </c>
      <c r="P129" s="15"/>
      <c r="Q129" s="14"/>
      <c r="R129" s="15"/>
      <c r="S129" s="15"/>
      <c r="T129" s="15"/>
      <c r="U129" s="15"/>
      <c r="V129" s="17">
        <v>38120</v>
      </c>
      <c r="W129" s="15">
        <f t="shared" si="18"/>
        <v>39</v>
      </c>
      <c r="X129" s="15">
        <v>11</v>
      </c>
      <c r="Y129" s="18">
        <v>2.4</v>
      </c>
      <c r="Z129" s="15">
        <v>23.7</v>
      </c>
      <c r="AA129" s="15">
        <v>19.2</v>
      </c>
      <c r="AB129" s="15">
        <v>29.9</v>
      </c>
      <c r="AC129" s="18">
        <v>24.961111111111109</v>
      </c>
      <c r="AD129" s="15">
        <v>32</v>
      </c>
      <c r="AE129" s="15">
        <v>25</v>
      </c>
      <c r="AF129" s="15">
        <v>32</v>
      </c>
      <c r="AG129" s="18">
        <v>29.09090909090909</v>
      </c>
      <c r="AH129" s="15">
        <v>8.8000000000000007</v>
      </c>
      <c r="AI129" s="15">
        <v>8.8000000000000007</v>
      </c>
      <c r="AJ129" s="15">
        <v>9.6</v>
      </c>
      <c r="AK129" s="18">
        <v>9.2266666666666666</v>
      </c>
      <c r="AL129" s="21">
        <v>190</v>
      </c>
      <c r="AM129" s="21">
        <v>750</v>
      </c>
      <c r="AN129" s="21">
        <v>72</v>
      </c>
      <c r="AO129" s="21">
        <v>30</v>
      </c>
      <c r="AP129" s="14">
        <v>25</v>
      </c>
      <c r="AQ129" s="14">
        <v>290</v>
      </c>
      <c r="AR129" s="14">
        <v>0</v>
      </c>
      <c r="AS129" s="14">
        <v>315</v>
      </c>
      <c r="AT129" s="14">
        <v>0</v>
      </c>
      <c r="AU129" s="14">
        <v>0</v>
      </c>
      <c r="AV129" s="14">
        <v>0</v>
      </c>
      <c r="AW129" s="14">
        <v>15</v>
      </c>
      <c r="AX129" s="14">
        <v>480</v>
      </c>
      <c r="AY129" s="14">
        <v>790</v>
      </c>
      <c r="AZ129" s="14">
        <v>9620</v>
      </c>
      <c r="BA129" s="14">
        <v>10180</v>
      </c>
      <c r="BB129" s="14">
        <v>70.384615384615387</v>
      </c>
      <c r="BC129" s="14">
        <v>175</v>
      </c>
      <c r="BD129" s="14">
        <v>1218.4615384615386</v>
      </c>
      <c r="BE129" s="14">
        <v>1463.8461538461538</v>
      </c>
      <c r="BF129" s="14">
        <v>35</v>
      </c>
      <c r="BG129" s="14">
        <v>20</v>
      </c>
      <c r="BH129" s="14">
        <v>140</v>
      </c>
      <c r="BI129" s="14">
        <v>705</v>
      </c>
      <c r="BJ129" s="14">
        <v>390349</v>
      </c>
      <c r="BK129" s="19">
        <f>(BJ129/O129)*100</f>
        <v>46.269836754239982</v>
      </c>
      <c r="BL129" s="19">
        <f>((BJ129)/(O129+Q129+S129+U129))*100</f>
        <v>46.269836754239982</v>
      </c>
      <c r="BM129" s="15" t="s">
        <v>72</v>
      </c>
      <c r="BN129" s="13">
        <v>31</v>
      </c>
      <c r="BO129" s="13">
        <v>43</v>
      </c>
      <c r="BP129" s="19">
        <v>37.42</v>
      </c>
      <c r="BQ129" s="19">
        <f t="shared" si="19"/>
        <v>0.95948717948717954</v>
      </c>
      <c r="BR129" s="16">
        <v>0.25</v>
      </c>
      <c r="BS129" s="16">
        <v>0.628</v>
      </c>
      <c r="BT129" s="16">
        <v>0.41481999999999986</v>
      </c>
      <c r="BU129" s="14">
        <f t="shared" si="20"/>
        <v>482286.69275163265</v>
      </c>
      <c r="BV129" s="19">
        <v>164.14</v>
      </c>
      <c r="BW129" s="19">
        <f t="shared" si="21"/>
        <v>5.1999842710282715</v>
      </c>
      <c r="BX129" s="19">
        <f t="shared" si="26"/>
        <v>0.79167756469240413</v>
      </c>
    </row>
    <row r="130" spans="1:76" s="36" customFormat="1" x14ac:dyDescent="0.2">
      <c r="A130" s="15" t="s">
        <v>69</v>
      </c>
      <c r="B130" s="15">
        <v>5</v>
      </c>
      <c r="C130" s="15">
        <v>2</v>
      </c>
      <c r="D130" s="16">
        <f t="shared" ref="D130:D193" si="27">C130*0.40468564224</f>
        <v>0.80937128447999995</v>
      </c>
      <c r="E130" s="17">
        <v>38081</v>
      </c>
      <c r="F130" s="15">
        <v>1</v>
      </c>
      <c r="G130" s="15" t="s">
        <v>70</v>
      </c>
      <c r="H130" s="15" t="s">
        <v>71</v>
      </c>
      <c r="I130" s="15">
        <v>37</v>
      </c>
      <c r="J130" s="15">
        <v>67</v>
      </c>
      <c r="K130" s="15"/>
      <c r="L130" s="15"/>
      <c r="M130" s="13">
        <f t="shared" ref="M130:M193" si="28">AVERAGE(I130:L130)</f>
        <v>52</v>
      </c>
      <c r="N130" s="17">
        <v>38086</v>
      </c>
      <c r="O130" s="14">
        <v>799210</v>
      </c>
      <c r="P130" s="15"/>
      <c r="Q130" s="14"/>
      <c r="R130" s="15"/>
      <c r="S130" s="15"/>
      <c r="T130" s="15"/>
      <c r="U130" s="15"/>
      <c r="V130" s="17">
        <v>38127</v>
      </c>
      <c r="W130" s="15">
        <f t="shared" ref="W130:W193" si="29">V130-N130</f>
        <v>41</v>
      </c>
      <c r="X130" s="15">
        <v>11</v>
      </c>
      <c r="Y130" s="18">
        <v>3.3</v>
      </c>
      <c r="Z130" s="15">
        <v>27.3</v>
      </c>
      <c r="AA130" s="15">
        <v>18.7</v>
      </c>
      <c r="AB130" s="15">
        <v>30.3</v>
      </c>
      <c r="AC130" s="18">
        <v>25.163157894736841</v>
      </c>
      <c r="AD130" s="15">
        <v>32</v>
      </c>
      <c r="AE130" s="15">
        <v>20</v>
      </c>
      <c r="AF130" s="15">
        <v>36</v>
      </c>
      <c r="AG130" s="18">
        <v>25.636363636363637</v>
      </c>
      <c r="AH130" s="15">
        <v>8.4</v>
      </c>
      <c r="AI130" s="15">
        <v>8.4</v>
      </c>
      <c r="AJ130" s="15">
        <v>9.6</v>
      </c>
      <c r="AK130" s="18">
        <v>8.9571428571428573</v>
      </c>
      <c r="AL130" s="21">
        <v>274</v>
      </c>
      <c r="AM130" s="21">
        <v>800</v>
      </c>
      <c r="AN130" s="21">
        <v>66</v>
      </c>
      <c r="AO130" s="21">
        <v>27.5</v>
      </c>
      <c r="AP130" s="14">
        <v>90</v>
      </c>
      <c r="AQ130" s="14">
        <v>215</v>
      </c>
      <c r="AR130" s="14">
        <v>5</v>
      </c>
      <c r="AS130" s="14">
        <v>310</v>
      </c>
      <c r="AT130" s="14">
        <v>0</v>
      </c>
      <c r="AU130" s="14">
        <v>10</v>
      </c>
      <c r="AV130" s="14">
        <v>0</v>
      </c>
      <c r="AW130" s="14">
        <v>10</v>
      </c>
      <c r="AX130" s="14">
        <v>620</v>
      </c>
      <c r="AY130" s="14">
        <v>1250</v>
      </c>
      <c r="AZ130" s="14">
        <v>125</v>
      </c>
      <c r="BA130" s="14">
        <v>1410</v>
      </c>
      <c r="BB130" s="14">
        <v>102.66666666666667</v>
      </c>
      <c r="BC130" s="14">
        <v>221.66666666666666</v>
      </c>
      <c r="BD130" s="14">
        <v>31.333333333333332</v>
      </c>
      <c r="BE130" s="14">
        <v>358.33333333333331</v>
      </c>
      <c r="BF130" s="14">
        <v>35</v>
      </c>
      <c r="BG130" s="14">
        <v>25</v>
      </c>
      <c r="BH130" s="14">
        <v>10</v>
      </c>
      <c r="BI130" s="14">
        <v>180</v>
      </c>
      <c r="BJ130" s="14">
        <v>57756</v>
      </c>
      <c r="BK130" s="19">
        <f>(BJ130/O130)*100</f>
        <v>7.226636303349558</v>
      </c>
      <c r="BL130" s="19">
        <f>((BJ130)/(O130+Q130+S130+U130))*100</f>
        <v>7.226636303349558</v>
      </c>
      <c r="BM130" s="15" t="s">
        <v>72</v>
      </c>
      <c r="BN130" s="13">
        <v>32</v>
      </c>
      <c r="BO130" s="13">
        <v>52</v>
      </c>
      <c r="BP130" s="19">
        <v>42.87</v>
      </c>
      <c r="BQ130" s="19">
        <f t="shared" ref="BQ130:BQ193" si="30">BP130/W130</f>
        <v>1.045609756097561</v>
      </c>
      <c r="BR130" s="16">
        <v>0.26600000000000001</v>
      </c>
      <c r="BS130" s="16">
        <v>1.1499999999999999</v>
      </c>
      <c r="BT130" s="16">
        <v>0.59460999999999986</v>
      </c>
      <c r="BU130" s="14">
        <f t="shared" ref="BU130:BU193" si="31">BJ130/(C130*0.40468564224)</f>
        <v>71359.092060088005</v>
      </c>
      <c r="BV130" s="19">
        <v>34.270000000000003</v>
      </c>
      <c r="BW130" s="19">
        <f t="shared" ref="BW130:BW193" si="32">(BV130/D130)/W130</f>
        <v>1.0327196857170435</v>
      </c>
      <c r="BX130" s="19">
        <f t="shared" si="26"/>
        <v>0.75469549619119303</v>
      </c>
    </row>
    <row r="131" spans="1:76" s="36" customFormat="1" x14ac:dyDescent="0.2">
      <c r="A131" s="15" t="s">
        <v>69</v>
      </c>
      <c r="B131" s="15">
        <v>1</v>
      </c>
      <c r="C131" s="15">
        <v>2</v>
      </c>
      <c r="D131" s="16">
        <f t="shared" si="27"/>
        <v>0.80937128447999995</v>
      </c>
      <c r="E131" s="17">
        <v>38127</v>
      </c>
      <c r="F131" s="15">
        <v>1</v>
      </c>
      <c r="G131" s="15" t="s">
        <v>70</v>
      </c>
      <c r="H131" s="15" t="s">
        <v>71</v>
      </c>
      <c r="I131" s="15">
        <v>674</v>
      </c>
      <c r="J131" s="15">
        <v>516</v>
      </c>
      <c r="K131" s="15"/>
      <c r="L131" s="15"/>
      <c r="M131" s="13">
        <f t="shared" si="28"/>
        <v>595</v>
      </c>
      <c r="N131" s="17">
        <v>38134</v>
      </c>
      <c r="O131" s="14">
        <v>866536</v>
      </c>
      <c r="P131" s="15"/>
      <c r="Q131" s="14"/>
      <c r="R131" s="15"/>
      <c r="S131" s="15"/>
      <c r="T131" s="15"/>
      <c r="U131" s="15"/>
      <c r="V131" s="17">
        <v>38170</v>
      </c>
      <c r="W131" s="15">
        <f t="shared" si="29"/>
        <v>36</v>
      </c>
      <c r="X131" s="15">
        <v>1</v>
      </c>
      <c r="Y131" s="18">
        <v>2</v>
      </c>
      <c r="Z131" s="15">
        <v>29.5</v>
      </c>
      <c r="AA131" s="15">
        <v>25.7</v>
      </c>
      <c r="AB131" s="15">
        <v>33.1</v>
      </c>
      <c r="AC131" s="18">
        <v>30.836363636363643</v>
      </c>
      <c r="AD131" s="15">
        <v>32</v>
      </c>
      <c r="AE131" s="15">
        <v>27</v>
      </c>
      <c r="AF131" s="15">
        <v>32</v>
      </c>
      <c r="AG131" s="18">
        <v>30.5</v>
      </c>
      <c r="AH131" s="15">
        <v>9.4</v>
      </c>
      <c r="AI131" s="15">
        <v>8.4</v>
      </c>
      <c r="AJ131" s="15">
        <v>9.4</v>
      </c>
      <c r="AK131" s="18">
        <v>9.1833333333333336</v>
      </c>
      <c r="AL131" s="21">
        <v>216</v>
      </c>
      <c r="AM131" s="21">
        <v>600</v>
      </c>
      <c r="AN131" s="21">
        <v>84</v>
      </c>
      <c r="AO131" s="21">
        <v>35</v>
      </c>
      <c r="AP131" s="14">
        <v>60</v>
      </c>
      <c r="AQ131" s="14">
        <v>15</v>
      </c>
      <c r="AR131" s="14">
        <v>10</v>
      </c>
      <c r="AS131" s="14">
        <v>85</v>
      </c>
      <c r="AT131" s="14">
        <v>0</v>
      </c>
      <c r="AU131" s="14">
        <v>0</v>
      </c>
      <c r="AV131" s="14">
        <v>5</v>
      </c>
      <c r="AW131" s="14">
        <v>5</v>
      </c>
      <c r="AX131" s="14">
        <v>215</v>
      </c>
      <c r="AY131" s="14">
        <v>1020</v>
      </c>
      <c r="AZ131" s="14">
        <v>3165</v>
      </c>
      <c r="BA131" s="14">
        <v>3390</v>
      </c>
      <c r="BB131" s="14">
        <v>62.083333333333336</v>
      </c>
      <c r="BC131" s="14">
        <v>137.08333333333334</v>
      </c>
      <c r="BD131" s="14">
        <v>725</v>
      </c>
      <c r="BE131" s="14">
        <v>924.16666666666663</v>
      </c>
      <c r="BF131" s="14">
        <v>47.5</v>
      </c>
      <c r="BG131" s="14">
        <v>35</v>
      </c>
      <c r="BH131" s="14">
        <v>612.5</v>
      </c>
      <c r="BI131" s="14">
        <v>730</v>
      </c>
      <c r="BJ131" s="14">
        <v>576762</v>
      </c>
      <c r="BK131" s="19">
        <f>(BJ131/O131)*100</f>
        <v>66.55949666257375</v>
      </c>
      <c r="BL131" s="19">
        <f>((BJ131)/(O131+Q131+S131+U131))*100</f>
        <v>66.55949666257375</v>
      </c>
      <c r="BM131" s="15" t="s">
        <v>72</v>
      </c>
      <c r="BN131" s="13">
        <v>27</v>
      </c>
      <c r="BO131" s="13">
        <v>47</v>
      </c>
      <c r="BP131" s="19">
        <v>31.66</v>
      </c>
      <c r="BQ131" s="19">
        <f t="shared" si="30"/>
        <v>0.87944444444444447</v>
      </c>
      <c r="BR131" s="16">
        <v>0.13800000000000001</v>
      </c>
      <c r="BS131" s="16">
        <v>1.8879999999999999</v>
      </c>
      <c r="BT131" s="16">
        <v>0.26724999999999999</v>
      </c>
      <c r="BU131" s="14">
        <f t="shared" si="31"/>
        <v>712604.9701288261</v>
      </c>
      <c r="BV131" s="19">
        <v>135.13999999999999</v>
      </c>
      <c r="BW131" s="19">
        <f t="shared" si="32"/>
        <v>4.638030729371212</v>
      </c>
      <c r="BX131" s="19">
        <f t="shared" si="26"/>
        <v>0.84214133084505383</v>
      </c>
    </row>
    <row r="132" spans="1:76" s="36" customFormat="1" x14ac:dyDescent="0.2">
      <c r="A132" s="15" t="s">
        <v>69</v>
      </c>
      <c r="B132" s="15">
        <v>1</v>
      </c>
      <c r="C132" s="15">
        <v>2</v>
      </c>
      <c r="D132" s="16">
        <f t="shared" si="27"/>
        <v>0.80937128447999995</v>
      </c>
      <c r="E132" s="17">
        <v>39180</v>
      </c>
      <c r="F132" s="15">
        <v>1</v>
      </c>
      <c r="G132" s="15" t="s">
        <v>70</v>
      </c>
      <c r="H132" s="15" t="s">
        <v>71</v>
      </c>
      <c r="I132" s="15">
        <v>116</v>
      </c>
      <c r="J132" s="15">
        <v>136</v>
      </c>
      <c r="K132" s="15"/>
      <c r="L132" s="15"/>
      <c r="M132" s="13">
        <f t="shared" si="28"/>
        <v>126</v>
      </c>
      <c r="N132" s="17">
        <v>39191</v>
      </c>
      <c r="O132" s="14">
        <v>821652</v>
      </c>
      <c r="P132" s="15"/>
      <c r="Q132" s="14"/>
      <c r="R132" s="15"/>
      <c r="S132" s="14"/>
      <c r="T132" s="15"/>
      <c r="U132" s="15"/>
      <c r="V132" s="17">
        <v>39220</v>
      </c>
      <c r="W132" s="15">
        <f t="shared" si="29"/>
        <v>29</v>
      </c>
      <c r="X132" s="15">
        <v>1</v>
      </c>
      <c r="Y132" s="15">
        <v>3.6</v>
      </c>
      <c r="Z132" s="18">
        <v>23.8</v>
      </c>
      <c r="AA132" s="18">
        <v>23.6</v>
      </c>
      <c r="AB132" s="18">
        <v>30.3</v>
      </c>
      <c r="AC132" s="18">
        <v>27.1</v>
      </c>
      <c r="AD132" s="18">
        <v>32</v>
      </c>
      <c r="AE132" s="18">
        <v>32</v>
      </c>
      <c r="AF132" s="18">
        <v>35</v>
      </c>
      <c r="AG132" s="18">
        <v>33.333333333333336</v>
      </c>
      <c r="AH132" s="18">
        <v>9</v>
      </c>
      <c r="AI132" s="18">
        <v>8.6</v>
      </c>
      <c r="AJ132" s="18">
        <v>9.5</v>
      </c>
      <c r="AK132" s="18">
        <v>9.007142857142858</v>
      </c>
      <c r="AL132" s="21">
        <v>120</v>
      </c>
      <c r="AM132" s="21">
        <v>375</v>
      </c>
      <c r="AN132" s="21">
        <v>36</v>
      </c>
      <c r="AO132" s="21">
        <v>15</v>
      </c>
      <c r="AP132" s="14">
        <v>80</v>
      </c>
      <c r="AQ132" s="14">
        <v>85</v>
      </c>
      <c r="AR132" s="14">
        <v>0</v>
      </c>
      <c r="AS132" s="14">
        <v>165</v>
      </c>
      <c r="AT132" s="14">
        <v>0</v>
      </c>
      <c r="AU132" s="14">
        <v>5</v>
      </c>
      <c r="AV132" s="14">
        <v>0</v>
      </c>
      <c r="AW132" s="14">
        <v>20</v>
      </c>
      <c r="AX132" s="14">
        <v>255</v>
      </c>
      <c r="AY132" s="14">
        <v>225</v>
      </c>
      <c r="AZ132" s="14">
        <v>25</v>
      </c>
      <c r="BA132" s="14">
        <v>405</v>
      </c>
      <c r="BB132" s="14">
        <v>88.63636363636364</v>
      </c>
      <c r="BC132" s="14">
        <v>100.90909090909091</v>
      </c>
      <c r="BD132" s="14">
        <v>2.7272727272727271</v>
      </c>
      <c r="BE132" s="14">
        <v>193.18181818181819</v>
      </c>
      <c r="BF132" s="14">
        <v>65</v>
      </c>
      <c r="BG132" s="14">
        <v>95</v>
      </c>
      <c r="BH132" s="14">
        <v>0</v>
      </c>
      <c r="BI132" s="14">
        <v>170</v>
      </c>
      <c r="BJ132" s="14">
        <v>121174</v>
      </c>
      <c r="BK132" s="19">
        <f>(BJ132/O132)*100</f>
        <v>14.747606042460799</v>
      </c>
      <c r="BL132" s="19">
        <f>((BJ132)/(O132+Q132+S132+U132))*100</f>
        <v>14.747606042460799</v>
      </c>
      <c r="BM132" s="15" t="s">
        <v>72</v>
      </c>
      <c r="BN132" s="13">
        <v>29</v>
      </c>
      <c r="BO132" s="13">
        <v>44</v>
      </c>
      <c r="BP132" s="19">
        <v>34.99</v>
      </c>
      <c r="BQ132" s="19">
        <f t="shared" si="30"/>
        <v>1.2065517241379311</v>
      </c>
      <c r="BR132" s="16">
        <v>0.20200000000000001</v>
      </c>
      <c r="BS132" s="16">
        <v>0.45200000000000001</v>
      </c>
      <c r="BT132" s="16">
        <v>0.33300000000000002</v>
      </c>
      <c r="BU132" s="14">
        <f t="shared" si="31"/>
        <v>149713.73746951148</v>
      </c>
      <c r="BV132" s="19">
        <v>39.090000000000003</v>
      </c>
      <c r="BW132" s="19">
        <f t="shared" si="32"/>
        <v>1.6654050623364645</v>
      </c>
      <c r="BX132" s="19">
        <f t="shared" si="26"/>
        <v>0.77734248804937678</v>
      </c>
    </row>
    <row r="133" spans="1:76" s="36" customFormat="1" x14ac:dyDescent="0.2">
      <c r="A133" s="15" t="s">
        <v>69</v>
      </c>
      <c r="B133" s="15">
        <v>4</v>
      </c>
      <c r="C133" s="15">
        <v>2</v>
      </c>
      <c r="D133" s="16">
        <f t="shared" si="27"/>
        <v>0.80937128447999995</v>
      </c>
      <c r="E133" s="17">
        <v>39282</v>
      </c>
      <c r="F133" s="15">
        <v>1</v>
      </c>
      <c r="G133" s="15" t="s">
        <v>70</v>
      </c>
      <c r="H133" s="15" t="s">
        <v>71</v>
      </c>
      <c r="I133" s="15">
        <v>109</v>
      </c>
      <c r="J133" s="15">
        <v>183</v>
      </c>
      <c r="K133" s="15"/>
      <c r="L133" s="15"/>
      <c r="M133" s="13">
        <f t="shared" si="28"/>
        <v>146</v>
      </c>
      <c r="N133" s="17">
        <v>39294</v>
      </c>
      <c r="O133" s="14">
        <v>864246</v>
      </c>
      <c r="P133" s="15"/>
      <c r="Q133" s="14"/>
      <c r="R133" s="15"/>
      <c r="S133" s="14"/>
      <c r="T133" s="15"/>
      <c r="U133" s="15"/>
      <c r="V133" s="17">
        <v>39338</v>
      </c>
      <c r="W133" s="13">
        <f t="shared" si="29"/>
        <v>44</v>
      </c>
      <c r="X133" s="13">
        <v>0</v>
      </c>
      <c r="Y133" s="15">
        <v>2.8</v>
      </c>
      <c r="Z133" s="18">
        <v>32.5</v>
      </c>
      <c r="AA133" s="18">
        <v>28.2</v>
      </c>
      <c r="AB133" s="18">
        <v>33.9</v>
      </c>
      <c r="AC133" s="18">
        <v>31.283333333333331</v>
      </c>
      <c r="AD133" s="18">
        <v>32</v>
      </c>
      <c r="AE133" s="18">
        <v>25</v>
      </c>
      <c r="AF133" s="18">
        <v>30</v>
      </c>
      <c r="AG133" s="18">
        <v>27.818181818181817</v>
      </c>
      <c r="AH133" s="18">
        <v>9.1</v>
      </c>
      <c r="AI133" s="18">
        <v>8.8000000000000007</v>
      </c>
      <c r="AJ133" s="18">
        <v>9.5</v>
      </c>
      <c r="AK133" s="18">
        <v>9.1232558139534863</v>
      </c>
      <c r="AL133" s="21">
        <v>298</v>
      </c>
      <c r="AM133" s="21">
        <v>380</v>
      </c>
      <c r="AN133" s="21">
        <v>22</v>
      </c>
      <c r="AO133" s="21">
        <v>8.75</v>
      </c>
      <c r="AP133" s="14">
        <v>0</v>
      </c>
      <c r="AQ133" s="14">
        <v>90</v>
      </c>
      <c r="AR133" s="14">
        <v>0</v>
      </c>
      <c r="AS133" s="14">
        <v>90</v>
      </c>
      <c r="AT133" s="14">
        <v>0</v>
      </c>
      <c r="AU133" s="14">
        <v>0</v>
      </c>
      <c r="AV133" s="14">
        <v>0</v>
      </c>
      <c r="AW133" s="14">
        <v>0</v>
      </c>
      <c r="AX133" s="14">
        <v>320</v>
      </c>
      <c r="AY133" s="14">
        <v>1105</v>
      </c>
      <c r="AZ133" s="14">
        <v>0</v>
      </c>
      <c r="BA133" s="14">
        <v>1195</v>
      </c>
      <c r="BB133" s="14">
        <v>64.090909090909093</v>
      </c>
      <c r="BC133" s="14">
        <v>198.18181818181819</v>
      </c>
      <c r="BD133" s="14">
        <v>0</v>
      </c>
      <c r="BE133" s="14">
        <v>262.27272727272725</v>
      </c>
      <c r="BF133" s="14">
        <v>20</v>
      </c>
      <c r="BG133" s="14">
        <v>85</v>
      </c>
      <c r="BH133" s="14">
        <v>0</v>
      </c>
      <c r="BI133" s="14">
        <v>155</v>
      </c>
      <c r="BJ133" s="14">
        <v>202605</v>
      </c>
      <c r="BK133" s="19">
        <f>(BJ133/O133)*100</f>
        <v>23.442978040974445</v>
      </c>
      <c r="BL133" s="19">
        <f>((BJ133)/(O133+Q133+S133+U133))*100</f>
        <v>23.442978040974445</v>
      </c>
      <c r="BM133" s="15" t="s">
        <v>72</v>
      </c>
      <c r="BN133" s="13">
        <v>22</v>
      </c>
      <c r="BO133" s="13">
        <v>77</v>
      </c>
      <c r="BP133" s="19">
        <v>35.29</v>
      </c>
      <c r="BQ133" s="19">
        <f t="shared" si="30"/>
        <v>0.80204545454545451</v>
      </c>
      <c r="BR133" s="16">
        <v>8.7999999999999995E-2</v>
      </c>
      <c r="BS133" s="16">
        <v>0.68100000000000005</v>
      </c>
      <c r="BT133" s="16">
        <v>0.40799999999999997</v>
      </c>
      <c r="BU133" s="14">
        <f t="shared" si="31"/>
        <v>250323.92906077518</v>
      </c>
      <c r="BV133" s="19">
        <v>37</v>
      </c>
      <c r="BW133" s="19">
        <f t="shared" si="32"/>
        <v>1.0389658084414908</v>
      </c>
      <c r="BX133" s="19">
        <f t="shared" si="26"/>
        <v>0.9283359908023131</v>
      </c>
    </row>
    <row r="134" spans="1:76" s="36" customFormat="1" x14ac:dyDescent="0.2">
      <c r="A134" s="15" t="s">
        <v>69</v>
      </c>
      <c r="B134" s="15">
        <v>12</v>
      </c>
      <c r="C134" s="15">
        <v>0.5</v>
      </c>
      <c r="D134" s="16">
        <f t="shared" si="27"/>
        <v>0.20234282111999999</v>
      </c>
      <c r="E134" s="17">
        <v>37348</v>
      </c>
      <c r="F134" s="15">
        <v>1</v>
      </c>
      <c r="G134" s="15" t="s">
        <v>70</v>
      </c>
      <c r="H134" s="15" t="s">
        <v>71</v>
      </c>
      <c r="I134" s="15">
        <v>22</v>
      </c>
      <c r="J134" s="15">
        <v>86</v>
      </c>
      <c r="K134" s="15"/>
      <c r="L134" s="15"/>
      <c r="M134" s="13">
        <f t="shared" si="28"/>
        <v>54</v>
      </c>
      <c r="N134" s="17">
        <v>37356</v>
      </c>
      <c r="O134" s="14">
        <v>199230</v>
      </c>
      <c r="P134" s="15"/>
      <c r="Q134" s="14"/>
      <c r="R134" s="15"/>
      <c r="S134" s="15"/>
      <c r="T134" s="15"/>
      <c r="U134" s="15"/>
      <c r="V134" s="17">
        <v>37399</v>
      </c>
      <c r="W134" s="15">
        <f t="shared" si="29"/>
        <v>43</v>
      </c>
      <c r="X134" s="15">
        <v>10</v>
      </c>
      <c r="Y134" s="18">
        <v>3.1</v>
      </c>
      <c r="Z134" s="18">
        <v>25.3</v>
      </c>
      <c r="AA134" s="18">
        <v>25.7</v>
      </c>
      <c r="AB134" s="18">
        <v>31.1</v>
      </c>
      <c r="AC134" s="18">
        <v>28.651219512195116</v>
      </c>
      <c r="AD134" s="13">
        <v>33</v>
      </c>
      <c r="AE134" s="13">
        <v>35</v>
      </c>
      <c r="AF134" s="13">
        <v>46</v>
      </c>
      <c r="AG134" s="13">
        <v>38.384615384615387</v>
      </c>
      <c r="AH134" s="18">
        <v>9.1</v>
      </c>
      <c r="AI134" s="18">
        <v>8.5</v>
      </c>
      <c r="AJ134" s="18">
        <v>9.9</v>
      </c>
      <c r="AK134" s="18">
        <v>8.9454397576371623</v>
      </c>
      <c r="AL134" s="21">
        <v>47.5</v>
      </c>
      <c r="AM134" s="21">
        <v>250</v>
      </c>
      <c r="AN134" s="21">
        <v>22.5</v>
      </c>
      <c r="AO134" s="21">
        <v>9.75</v>
      </c>
      <c r="AP134" s="14">
        <v>0</v>
      </c>
      <c r="AQ134" s="14">
        <v>80</v>
      </c>
      <c r="AR134" s="14">
        <v>0</v>
      </c>
      <c r="AS134" s="14">
        <v>80</v>
      </c>
      <c r="AT134" s="14">
        <v>0</v>
      </c>
      <c r="AU134" s="14">
        <v>0</v>
      </c>
      <c r="AV134" s="14">
        <v>0</v>
      </c>
      <c r="AW134" s="14">
        <v>20</v>
      </c>
      <c r="AX134" s="14">
        <v>220</v>
      </c>
      <c r="AY134" s="14">
        <v>750</v>
      </c>
      <c r="AZ134" s="14">
        <v>11220</v>
      </c>
      <c r="BA134" s="14">
        <v>11220</v>
      </c>
      <c r="BB134" s="14">
        <v>47.941176470588232</v>
      </c>
      <c r="BC134" s="14">
        <v>139.11764705882354</v>
      </c>
      <c r="BD134" s="14">
        <v>2054.4117647058824</v>
      </c>
      <c r="BE134" s="14">
        <v>2217.9411764705883</v>
      </c>
      <c r="BF134" s="14">
        <v>20</v>
      </c>
      <c r="BG134" s="14">
        <v>30</v>
      </c>
      <c r="BH134" s="14">
        <v>600</v>
      </c>
      <c r="BI134" s="14">
        <v>625</v>
      </c>
      <c r="BJ134" s="14">
        <v>56384</v>
      </c>
      <c r="BK134" s="19">
        <f>BJ134/(O134)*100</f>
        <v>28.300958690960197</v>
      </c>
      <c r="BL134" s="19">
        <f>BJ134/(O134+Q134)*100</f>
        <v>28.300958690960197</v>
      </c>
      <c r="BM134" s="15" t="s">
        <v>72</v>
      </c>
      <c r="BN134" s="13">
        <v>20</v>
      </c>
      <c r="BO134" s="13">
        <v>56</v>
      </c>
      <c r="BP134" s="19">
        <v>42.62</v>
      </c>
      <c r="BQ134" s="19">
        <f t="shared" si="30"/>
        <v>0.99116279069767432</v>
      </c>
      <c r="BR134" s="16">
        <v>0.2334</v>
      </c>
      <c r="BS134" s="16">
        <v>1.3241000000000001</v>
      </c>
      <c r="BT134" s="16">
        <v>0.63600000000000001</v>
      </c>
      <c r="BU134" s="14">
        <f t="shared" si="31"/>
        <v>278655.79657289304</v>
      </c>
      <c r="BV134" s="19">
        <v>29.09</v>
      </c>
      <c r="BW134" s="19">
        <f t="shared" si="32"/>
        <v>3.3433932776185302</v>
      </c>
      <c r="BX134" s="19">
        <f t="shared" si="26"/>
        <v>0.82151742487475388</v>
      </c>
    </row>
    <row r="135" spans="1:76" s="36" customFormat="1" x14ac:dyDescent="0.2">
      <c r="A135" s="15" t="s">
        <v>69</v>
      </c>
      <c r="B135" s="15">
        <v>14</v>
      </c>
      <c r="C135" s="15">
        <v>0.5</v>
      </c>
      <c r="D135" s="16">
        <f t="shared" si="27"/>
        <v>0.20234282111999999</v>
      </c>
      <c r="E135" s="17">
        <v>37355</v>
      </c>
      <c r="F135" s="15">
        <v>1</v>
      </c>
      <c r="G135" s="15" t="s">
        <v>70</v>
      </c>
      <c r="H135" s="15" t="s">
        <v>71</v>
      </c>
      <c r="I135" s="15">
        <v>141</v>
      </c>
      <c r="J135" s="15">
        <v>224</v>
      </c>
      <c r="K135" s="15"/>
      <c r="L135" s="15"/>
      <c r="M135" s="13">
        <f t="shared" si="28"/>
        <v>182.5</v>
      </c>
      <c r="N135" s="17">
        <v>37360</v>
      </c>
      <c r="O135" s="14">
        <v>237702</v>
      </c>
      <c r="P135" s="15"/>
      <c r="Q135" s="14"/>
      <c r="R135" s="15"/>
      <c r="S135" s="15"/>
      <c r="T135" s="15"/>
      <c r="U135" s="15"/>
      <c r="V135" s="17">
        <v>37391</v>
      </c>
      <c r="W135" s="15">
        <f t="shared" si="29"/>
        <v>31</v>
      </c>
      <c r="X135" s="15">
        <v>11</v>
      </c>
      <c r="Y135" s="18">
        <v>3.4</v>
      </c>
      <c r="Z135" s="18">
        <v>28.1</v>
      </c>
      <c r="AA135" s="18">
        <v>26</v>
      </c>
      <c r="AB135" s="18">
        <v>30.8</v>
      </c>
      <c r="AC135" s="18">
        <v>29.251724137931038</v>
      </c>
      <c r="AD135" s="13">
        <v>33</v>
      </c>
      <c r="AE135" s="13">
        <v>33</v>
      </c>
      <c r="AF135" s="13">
        <v>40</v>
      </c>
      <c r="AG135" s="13">
        <v>35.5</v>
      </c>
      <c r="AH135" s="18">
        <v>8.6</v>
      </c>
      <c r="AI135" s="18">
        <v>8.5</v>
      </c>
      <c r="AJ135" s="18">
        <v>9.6999999999999993</v>
      </c>
      <c r="AK135" s="18">
        <v>8.9183841546112728</v>
      </c>
      <c r="AL135" s="21">
        <v>24</v>
      </c>
      <c r="AM135" s="21">
        <v>225</v>
      </c>
      <c r="AN135" s="21">
        <v>18</v>
      </c>
      <c r="AO135" s="21">
        <v>7.5</v>
      </c>
      <c r="AP135" s="14">
        <v>75</v>
      </c>
      <c r="AQ135" s="14">
        <v>65</v>
      </c>
      <c r="AR135" s="14">
        <v>0</v>
      </c>
      <c r="AS135" s="14">
        <v>140</v>
      </c>
      <c r="AT135" s="14">
        <v>0</v>
      </c>
      <c r="AU135" s="14">
        <v>0</v>
      </c>
      <c r="AV135" s="14">
        <v>0</v>
      </c>
      <c r="AW135" s="14">
        <v>55</v>
      </c>
      <c r="AX135" s="14">
        <v>140</v>
      </c>
      <c r="AY135" s="14">
        <v>1080</v>
      </c>
      <c r="AZ135" s="14">
        <v>3835</v>
      </c>
      <c r="BA135" s="14">
        <v>4000</v>
      </c>
      <c r="BB135" s="14">
        <v>48.846153846153847</v>
      </c>
      <c r="BC135" s="14">
        <v>162.30769230769232</v>
      </c>
      <c r="BD135" s="14">
        <v>657.30769230769226</v>
      </c>
      <c r="BE135" s="14">
        <v>868.46153846153845</v>
      </c>
      <c r="BF135" s="14">
        <v>40</v>
      </c>
      <c r="BG135" s="14">
        <v>40</v>
      </c>
      <c r="BH135" s="14">
        <v>50</v>
      </c>
      <c r="BI135" s="14">
        <v>445</v>
      </c>
      <c r="BJ135" s="14">
        <v>230836</v>
      </c>
      <c r="BK135" s="19">
        <f>BJ135/(O135)*100</f>
        <v>97.111509368873627</v>
      </c>
      <c r="BL135" s="19">
        <f>BJ135/(O135+Q135)*100</f>
        <v>97.111509368873627</v>
      </c>
      <c r="BM135" s="15" t="s">
        <v>72</v>
      </c>
      <c r="BN135" s="13">
        <v>21</v>
      </c>
      <c r="BO135" s="13">
        <v>38</v>
      </c>
      <c r="BP135" s="19">
        <v>27.48</v>
      </c>
      <c r="BQ135" s="19">
        <f t="shared" si="30"/>
        <v>0.88645161290322583</v>
      </c>
      <c r="BR135" s="16">
        <v>8.1199999999999994E-2</v>
      </c>
      <c r="BS135" s="16">
        <v>0.5464</v>
      </c>
      <c r="BT135" s="16">
        <v>0.192</v>
      </c>
      <c r="BU135" s="14">
        <f t="shared" si="31"/>
        <v>1140816.3567270916</v>
      </c>
      <c r="BV135" s="19">
        <v>40.950000000000003</v>
      </c>
      <c r="BW135" s="19">
        <f t="shared" si="32"/>
        <v>6.5283647555357565</v>
      </c>
      <c r="BX135" s="19">
        <f t="shared" si="26"/>
        <v>0.92523284941897355</v>
      </c>
    </row>
    <row r="136" spans="1:76" s="36" customFormat="1" x14ac:dyDescent="0.2">
      <c r="A136" s="4" t="s">
        <v>69</v>
      </c>
      <c r="B136" s="4">
        <v>11</v>
      </c>
      <c r="C136" s="4">
        <v>0.5</v>
      </c>
      <c r="D136" s="6">
        <f t="shared" si="27"/>
        <v>0.20234282111999999</v>
      </c>
      <c r="E136" s="8">
        <v>39673</v>
      </c>
      <c r="F136" s="4">
        <v>1</v>
      </c>
      <c r="G136" s="4" t="s">
        <v>70</v>
      </c>
      <c r="H136" s="4" t="s">
        <v>71</v>
      </c>
      <c r="I136" s="4">
        <v>104</v>
      </c>
      <c r="J136" s="4">
        <v>15</v>
      </c>
      <c r="K136" s="4"/>
      <c r="L136" s="4"/>
      <c r="M136" s="13">
        <f t="shared" si="28"/>
        <v>59.5</v>
      </c>
      <c r="N136" s="8">
        <v>39683</v>
      </c>
      <c r="O136" s="5">
        <v>246862</v>
      </c>
      <c r="P136" s="4"/>
      <c r="Q136" s="5"/>
      <c r="R136" s="4"/>
      <c r="S136" s="5"/>
      <c r="T136" s="4"/>
      <c r="U136" s="9"/>
      <c r="V136" s="8">
        <v>39729</v>
      </c>
      <c r="W136" s="4">
        <f t="shared" si="29"/>
        <v>46</v>
      </c>
      <c r="X136" s="4">
        <v>0</v>
      </c>
      <c r="Y136" s="10">
        <v>3.2</v>
      </c>
      <c r="Z136" s="10">
        <v>30.9</v>
      </c>
      <c r="AA136" s="10">
        <v>24.7</v>
      </c>
      <c r="AB136" s="10">
        <v>32.299999999999997</v>
      </c>
      <c r="AC136" s="10">
        <v>29.190454545454539</v>
      </c>
      <c r="AD136" s="9">
        <v>33</v>
      </c>
      <c r="AE136" s="9">
        <v>32</v>
      </c>
      <c r="AF136" s="9">
        <v>40</v>
      </c>
      <c r="AG136" s="9">
        <v>35.384615384615387</v>
      </c>
      <c r="AH136" s="10">
        <v>8.5</v>
      </c>
      <c r="AI136" s="10">
        <v>8.4</v>
      </c>
      <c r="AJ136" s="10">
        <v>9.1999999999999993</v>
      </c>
      <c r="AK136" s="10">
        <v>8.8110198071140378</v>
      </c>
      <c r="AL136" s="21">
        <f>2*126</f>
        <v>252</v>
      </c>
      <c r="AM136" s="20">
        <v>197</v>
      </c>
      <c r="AN136" s="20">
        <v>23</v>
      </c>
      <c r="AO136" s="20">
        <v>9.25</v>
      </c>
      <c r="AP136" s="5">
        <v>30</v>
      </c>
      <c r="AQ136" s="5">
        <v>0</v>
      </c>
      <c r="AR136" s="5">
        <v>445</v>
      </c>
      <c r="AS136" s="5">
        <v>465</v>
      </c>
      <c r="AT136" s="5">
        <v>0</v>
      </c>
      <c r="AU136" s="5">
        <v>5</v>
      </c>
      <c r="AV136" s="5">
        <v>0</v>
      </c>
      <c r="AW136" s="5">
        <v>10</v>
      </c>
      <c r="AX136" s="5">
        <v>60</v>
      </c>
      <c r="AY136" s="5">
        <v>995</v>
      </c>
      <c r="AZ136" s="5">
        <v>2515</v>
      </c>
      <c r="BA136" s="5">
        <v>2555</v>
      </c>
      <c r="BB136" s="5">
        <v>19.6875</v>
      </c>
      <c r="BC136" s="5">
        <v>291.25</v>
      </c>
      <c r="BD136" s="5">
        <v>196.5625</v>
      </c>
      <c r="BE136" s="5">
        <v>505.625</v>
      </c>
      <c r="BF136" s="5">
        <v>15</v>
      </c>
      <c r="BG136" s="5">
        <v>155</v>
      </c>
      <c r="BH136" s="5">
        <v>5</v>
      </c>
      <c r="BI136" s="5">
        <v>262.5</v>
      </c>
      <c r="BJ136" s="5">
        <v>233044</v>
      </c>
      <c r="BK136" s="11">
        <f>BJ136/O136*100</f>
        <v>94.4025406907503</v>
      </c>
      <c r="BL136" s="11">
        <f>(BJ136)/(O136+Q136+S136+U136)*100</f>
        <v>94.4025406907503</v>
      </c>
      <c r="BM136" s="4" t="s">
        <v>72</v>
      </c>
      <c r="BN136" s="9">
        <v>29</v>
      </c>
      <c r="BO136" s="9">
        <v>104</v>
      </c>
      <c r="BP136" s="11">
        <v>38.86</v>
      </c>
      <c r="BQ136" s="19">
        <f t="shared" si="30"/>
        <v>0.84478260869565214</v>
      </c>
      <c r="BR136" s="6">
        <v>0.2</v>
      </c>
      <c r="BS136" s="6">
        <v>6.3620000000000001</v>
      </c>
      <c r="BT136" s="6">
        <v>0.81799999999999995</v>
      </c>
      <c r="BU136" s="5">
        <f t="shared" si="31"/>
        <v>1151728.5303726816</v>
      </c>
      <c r="BV136" s="11">
        <v>65.23</v>
      </c>
      <c r="BW136" s="11">
        <f t="shared" si="32"/>
        <v>7.0081234926535636</v>
      </c>
      <c r="BX136" s="11">
        <f t="shared" si="26"/>
        <v>1.3939426776746469</v>
      </c>
    </row>
    <row r="137" spans="1:76" s="36" customFormat="1" x14ac:dyDescent="0.2">
      <c r="A137" s="8" t="s">
        <v>69</v>
      </c>
      <c r="B137" s="4">
        <v>13</v>
      </c>
      <c r="C137" s="4">
        <v>0.5</v>
      </c>
      <c r="D137" s="16">
        <f t="shared" si="27"/>
        <v>0.20234282111999999</v>
      </c>
      <c r="E137" s="8">
        <v>38465</v>
      </c>
      <c r="F137" s="4">
        <v>2</v>
      </c>
      <c r="G137" s="4" t="s">
        <v>70</v>
      </c>
      <c r="H137" s="4" t="s">
        <v>71</v>
      </c>
      <c r="I137" s="4">
        <v>10</v>
      </c>
      <c r="J137" s="4">
        <v>0</v>
      </c>
      <c r="K137" s="5">
        <v>7</v>
      </c>
      <c r="L137" s="4">
        <v>9</v>
      </c>
      <c r="M137" s="13">
        <f t="shared" si="28"/>
        <v>6.5</v>
      </c>
      <c r="N137" s="8">
        <v>38473</v>
      </c>
      <c r="O137" s="5">
        <v>234954</v>
      </c>
      <c r="P137" s="8">
        <v>38477</v>
      </c>
      <c r="Q137" s="5">
        <v>197856</v>
      </c>
      <c r="R137" s="4"/>
      <c r="S137" s="4"/>
      <c r="T137" s="4"/>
      <c r="U137" s="4"/>
      <c r="V137" s="8">
        <v>38505</v>
      </c>
      <c r="W137" s="15">
        <f t="shared" si="29"/>
        <v>32</v>
      </c>
      <c r="X137" s="4">
        <v>19</v>
      </c>
      <c r="Y137" s="10">
        <v>2.6</v>
      </c>
      <c r="Z137" s="10">
        <v>25.2</v>
      </c>
      <c r="AA137" s="10">
        <v>25.6</v>
      </c>
      <c r="AB137" s="10">
        <v>33.5</v>
      </c>
      <c r="AC137" s="10">
        <v>29.632258064516126</v>
      </c>
      <c r="AD137" s="9">
        <v>33</v>
      </c>
      <c r="AE137" s="9">
        <v>32</v>
      </c>
      <c r="AF137" s="9">
        <v>38</v>
      </c>
      <c r="AG137" s="9">
        <v>35</v>
      </c>
      <c r="AH137" s="10">
        <v>9.6</v>
      </c>
      <c r="AI137" s="10">
        <v>8.6999999999999993</v>
      </c>
      <c r="AJ137" s="10">
        <v>9.8000000000000007</v>
      </c>
      <c r="AK137" s="10">
        <v>9.3328502163220168</v>
      </c>
      <c r="AL137" s="20">
        <v>4</v>
      </c>
      <c r="AM137" s="20">
        <v>187.5</v>
      </c>
      <c r="AN137" s="20">
        <v>10.5</v>
      </c>
      <c r="AO137" s="20">
        <v>4.375</v>
      </c>
      <c r="AP137" s="5">
        <v>85</v>
      </c>
      <c r="AQ137" s="5">
        <v>260</v>
      </c>
      <c r="AR137" s="5">
        <v>0</v>
      </c>
      <c r="AS137" s="5">
        <v>345</v>
      </c>
      <c r="AT137" s="5">
        <v>0</v>
      </c>
      <c r="AU137" s="5">
        <v>0</v>
      </c>
      <c r="AV137" s="5">
        <v>0</v>
      </c>
      <c r="AW137" s="5">
        <v>0</v>
      </c>
      <c r="AX137" s="5">
        <v>115</v>
      </c>
      <c r="AY137" s="5">
        <v>265</v>
      </c>
      <c r="AZ137" s="5">
        <v>165</v>
      </c>
      <c r="BA137" s="5">
        <v>325</v>
      </c>
      <c r="BB137" s="5">
        <v>22.857142857142858</v>
      </c>
      <c r="BC137" s="5">
        <v>56.785714285714285</v>
      </c>
      <c r="BD137" s="5">
        <v>22.857142857142858</v>
      </c>
      <c r="BE137" s="5">
        <v>102.5</v>
      </c>
      <c r="BF137" s="5">
        <v>15</v>
      </c>
      <c r="BG137" s="5">
        <v>25</v>
      </c>
      <c r="BH137" s="5">
        <v>2.5</v>
      </c>
      <c r="BI137" s="5">
        <v>55</v>
      </c>
      <c r="BJ137" s="5">
        <v>0</v>
      </c>
      <c r="BK137" s="19">
        <f>BJ137/O137*100</f>
        <v>0</v>
      </c>
      <c r="BL137" s="19">
        <f>BJ137/(O137+Q137)*100</f>
        <v>0</v>
      </c>
      <c r="BM137" s="4" t="s">
        <v>73</v>
      </c>
      <c r="BN137" s="9"/>
      <c r="BO137" s="9"/>
      <c r="BP137" s="11"/>
      <c r="BQ137" s="19">
        <f t="shared" si="30"/>
        <v>0</v>
      </c>
      <c r="BR137" s="6"/>
      <c r="BS137" s="6"/>
      <c r="BT137" s="6"/>
      <c r="BU137" s="14">
        <f t="shared" si="31"/>
        <v>0</v>
      </c>
      <c r="BV137" s="11">
        <v>0</v>
      </c>
      <c r="BW137" s="19">
        <f t="shared" si="32"/>
        <v>0</v>
      </c>
      <c r="BX137" s="19"/>
    </row>
    <row r="138" spans="1:76" s="36" customFormat="1" x14ac:dyDescent="0.2">
      <c r="A138" s="15" t="s">
        <v>69</v>
      </c>
      <c r="B138" s="15">
        <v>32</v>
      </c>
      <c r="C138" s="15">
        <v>1</v>
      </c>
      <c r="D138" s="16">
        <f t="shared" si="27"/>
        <v>0.40468564223999998</v>
      </c>
      <c r="E138" s="17">
        <v>37355</v>
      </c>
      <c r="F138" s="15">
        <v>1</v>
      </c>
      <c r="G138" s="15" t="s">
        <v>70</v>
      </c>
      <c r="H138" s="15" t="s">
        <v>71</v>
      </c>
      <c r="I138" s="15">
        <v>293</v>
      </c>
      <c r="J138" s="15">
        <v>334</v>
      </c>
      <c r="K138" s="15"/>
      <c r="L138" s="15"/>
      <c r="M138" s="13">
        <f t="shared" si="28"/>
        <v>313.5</v>
      </c>
      <c r="N138" s="17">
        <v>37362</v>
      </c>
      <c r="O138" s="14">
        <v>433268</v>
      </c>
      <c r="P138" s="15"/>
      <c r="Q138" s="14"/>
      <c r="R138" s="15"/>
      <c r="S138" s="15"/>
      <c r="T138" s="15"/>
      <c r="U138" s="15"/>
      <c r="V138" s="17">
        <v>37405</v>
      </c>
      <c r="W138" s="15">
        <f t="shared" si="29"/>
        <v>43</v>
      </c>
      <c r="X138" s="15">
        <v>11</v>
      </c>
      <c r="Y138" s="18">
        <v>3.4</v>
      </c>
      <c r="Z138" s="18">
        <v>27.5</v>
      </c>
      <c r="AA138" s="18">
        <v>25.4</v>
      </c>
      <c r="AB138" s="18">
        <v>30.4</v>
      </c>
      <c r="AC138" s="18">
        <v>28.526190476190479</v>
      </c>
      <c r="AD138" s="13">
        <v>33</v>
      </c>
      <c r="AE138" s="13">
        <v>34</v>
      </c>
      <c r="AF138" s="13">
        <v>44</v>
      </c>
      <c r="AG138" s="13">
        <v>37.833333333333336</v>
      </c>
      <c r="AH138" s="18">
        <v>8.5</v>
      </c>
      <c r="AI138" s="18">
        <v>8.5</v>
      </c>
      <c r="AJ138" s="18">
        <v>9.6</v>
      </c>
      <c r="AK138" s="18">
        <v>9.1254779852041352</v>
      </c>
      <c r="AL138" s="21">
        <v>49.5</v>
      </c>
      <c r="AM138" s="21">
        <v>425</v>
      </c>
      <c r="AN138" s="21">
        <v>39</v>
      </c>
      <c r="AO138" s="21">
        <v>16.25</v>
      </c>
      <c r="AP138" s="14">
        <v>25</v>
      </c>
      <c r="AQ138" s="14">
        <v>40</v>
      </c>
      <c r="AR138" s="14">
        <v>0</v>
      </c>
      <c r="AS138" s="14">
        <v>65</v>
      </c>
      <c r="AT138" s="14">
        <v>0</v>
      </c>
      <c r="AU138" s="14">
        <v>0</v>
      </c>
      <c r="AV138" s="14">
        <v>0</v>
      </c>
      <c r="AW138" s="14">
        <v>25</v>
      </c>
      <c r="AX138" s="14">
        <v>65</v>
      </c>
      <c r="AY138" s="14">
        <v>580</v>
      </c>
      <c r="AZ138" s="14">
        <v>6820</v>
      </c>
      <c r="BA138" s="14">
        <v>10600</v>
      </c>
      <c r="BB138" s="14">
        <v>28.684210526315791</v>
      </c>
      <c r="BC138" s="14">
        <v>93.15789473684211</v>
      </c>
      <c r="BD138" s="14">
        <v>1106.8421052631579</v>
      </c>
      <c r="BE138" s="14">
        <v>1734.2105263157894</v>
      </c>
      <c r="BF138" s="14">
        <v>20</v>
      </c>
      <c r="BG138" s="14">
        <v>20</v>
      </c>
      <c r="BH138" s="14">
        <v>205</v>
      </c>
      <c r="BI138" s="14">
        <v>440</v>
      </c>
      <c r="BJ138" s="14">
        <v>355092</v>
      </c>
      <c r="BK138" s="19">
        <f>BJ138/(O138)*100</f>
        <v>81.956664235530894</v>
      </c>
      <c r="BL138" s="19">
        <f>BJ138/(O138+Q138)*100</f>
        <v>81.956664235530894</v>
      </c>
      <c r="BM138" s="15" t="s">
        <v>72</v>
      </c>
      <c r="BN138" s="13">
        <v>22</v>
      </c>
      <c r="BO138" s="13">
        <v>41</v>
      </c>
      <c r="BP138" s="19">
        <v>30.09</v>
      </c>
      <c r="BQ138" s="19">
        <f t="shared" si="30"/>
        <v>0.69976744186046513</v>
      </c>
      <c r="BR138" s="16">
        <v>8.6999999999999994E-2</v>
      </c>
      <c r="BS138" s="16">
        <v>0.54300000000000004</v>
      </c>
      <c r="BT138" s="16">
        <v>0.23200000000000001</v>
      </c>
      <c r="BU138" s="14">
        <f t="shared" si="31"/>
        <v>877451.44115938677</v>
      </c>
      <c r="BV138" s="19">
        <v>93.14</v>
      </c>
      <c r="BW138" s="19">
        <f t="shared" si="32"/>
        <v>5.3524174953143682</v>
      </c>
      <c r="BX138" s="19">
        <f t="shared" ref="BX138:BX152" si="33">(BT138/BP138^3)*100000</f>
        <v>0.85157209496555863</v>
      </c>
    </row>
    <row r="139" spans="1:76" x14ac:dyDescent="0.2">
      <c r="A139" s="15" t="s">
        <v>69</v>
      </c>
      <c r="B139" s="15">
        <v>33</v>
      </c>
      <c r="C139" s="15">
        <v>1</v>
      </c>
      <c r="D139" s="16">
        <f t="shared" si="27"/>
        <v>0.40468564223999998</v>
      </c>
      <c r="E139" s="17">
        <v>37478</v>
      </c>
      <c r="F139" s="15">
        <v>1</v>
      </c>
      <c r="G139" s="15" t="s">
        <v>70</v>
      </c>
      <c r="H139" s="15" t="s">
        <v>71</v>
      </c>
      <c r="I139" s="15">
        <v>187</v>
      </c>
      <c r="J139" s="15">
        <v>43</v>
      </c>
      <c r="K139" s="15"/>
      <c r="L139" s="15"/>
      <c r="M139" s="13">
        <f t="shared" si="28"/>
        <v>115</v>
      </c>
      <c r="N139" s="17">
        <v>37483</v>
      </c>
      <c r="O139" s="14">
        <v>447924</v>
      </c>
      <c r="P139" s="15"/>
      <c r="Q139" s="14"/>
      <c r="R139" s="15"/>
      <c r="S139" s="15"/>
      <c r="T139" s="15"/>
      <c r="U139" s="15"/>
      <c r="V139" s="17">
        <v>37505</v>
      </c>
      <c r="W139" s="15">
        <f t="shared" si="29"/>
        <v>22</v>
      </c>
      <c r="X139" s="15">
        <v>17</v>
      </c>
      <c r="Y139" s="18">
        <v>2.2999999999999998</v>
      </c>
      <c r="Z139" s="18">
        <v>31.4</v>
      </c>
      <c r="AA139" s="18">
        <v>30.5</v>
      </c>
      <c r="AB139" s="18">
        <v>32.700000000000003</v>
      </c>
      <c r="AC139" s="18">
        <v>31.945000000000004</v>
      </c>
      <c r="AD139" s="13">
        <v>33</v>
      </c>
      <c r="AE139" s="13">
        <v>33</v>
      </c>
      <c r="AF139" s="13">
        <v>40</v>
      </c>
      <c r="AG139" s="13">
        <v>35.6</v>
      </c>
      <c r="AH139" s="18">
        <v>8.6</v>
      </c>
      <c r="AI139" s="18">
        <v>8.9</v>
      </c>
      <c r="AJ139" s="18">
        <v>9.1999999999999993</v>
      </c>
      <c r="AK139" s="18">
        <v>9.0086430652769867</v>
      </c>
      <c r="AL139" s="21">
        <v>2.5</v>
      </c>
      <c r="AM139" s="21">
        <v>300</v>
      </c>
      <c r="AN139" s="21">
        <v>27</v>
      </c>
      <c r="AO139" s="21">
        <v>11.25</v>
      </c>
      <c r="AP139" s="14">
        <v>25</v>
      </c>
      <c r="AQ139" s="14">
        <v>340</v>
      </c>
      <c r="AR139" s="14">
        <v>155</v>
      </c>
      <c r="AS139" s="14">
        <v>420</v>
      </c>
      <c r="AT139" s="14">
        <v>0</v>
      </c>
      <c r="AU139" s="14">
        <v>20</v>
      </c>
      <c r="AV139" s="14">
        <v>40</v>
      </c>
      <c r="AW139" s="14">
        <v>205</v>
      </c>
      <c r="AX139" s="14">
        <v>1275</v>
      </c>
      <c r="AY139" s="14">
        <v>1240</v>
      </c>
      <c r="AZ139" s="14">
        <v>3100</v>
      </c>
      <c r="BA139" s="14">
        <v>3290</v>
      </c>
      <c r="BB139" s="14">
        <v>287.77777777777777</v>
      </c>
      <c r="BC139" s="14">
        <v>407.77777777777777</v>
      </c>
      <c r="BD139" s="14">
        <v>777.22222222222217</v>
      </c>
      <c r="BE139" s="14">
        <v>1475.5555555555557</v>
      </c>
      <c r="BF139" s="14">
        <v>80</v>
      </c>
      <c r="BG139" s="14">
        <v>145</v>
      </c>
      <c r="BH139" s="14">
        <v>660</v>
      </c>
      <c r="BI139" s="14">
        <v>1355</v>
      </c>
      <c r="BJ139" s="14">
        <v>36842</v>
      </c>
      <c r="BK139" s="19">
        <f>BJ139/(O139)*100</f>
        <v>8.2250560362918712</v>
      </c>
      <c r="BL139" s="19">
        <f>BJ139/(O139+Q139)*100</f>
        <v>8.2250560362918712</v>
      </c>
      <c r="BM139" s="15" t="s">
        <v>72</v>
      </c>
      <c r="BN139" s="13">
        <v>29</v>
      </c>
      <c r="BO139" s="13">
        <v>39</v>
      </c>
      <c r="BP139" s="19">
        <v>33.99</v>
      </c>
      <c r="BQ139" s="19">
        <f t="shared" si="30"/>
        <v>1.5450000000000002</v>
      </c>
      <c r="BR139" s="16">
        <v>0.17699999999999999</v>
      </c>
      <c r="BS139" s="16">
        <v>0.48199999999999998</v>
      </c>
      <c r="BT139" s="16">
        <v>0.30099999999999999</v>
      </c>
      <c r="BU139" s="14">
        <f t="shared" si="31"/>
        <v>91038.56464013306</v>
      </c>
      <c r="BV139" s="19">
        <v>11.45</v>
      </c>
      <c r="BW139" s="19">
        <f t="shared" si="32"/>
        <v>1.2860711899086559</v>
      </c>
      <c r="BX139" s="19">
        <f t="shared" si="33"/>
        <v>0.76650148722848599</v>
      </c>
    </row>
    <row r="140" spans="1:76" x14ac:dyDescent="0.2">
      <c r="A140" s="4" t="s">
        <v>69</v>
      </c>
      <c r="B140" s="4">
        <v>26</v>
      </c>
      <c r="C140" s="4">
        <v>1</v>
      </c>
      <c r="D140" s="6">
        <f t="shared" si="27"/>
        <v>0.40468564223999998</v>
      </c>
      <c r="E140" s="8">
        <v>38084</v>
      </c>
      <c r="F140" s="4">
        <v>1</v>
      </c>
      <c r="G140" s="4" t="s">
        <v>70</v>
      </c>
      <c r="H140" s="4" t="s">
        <v>71</v>
      </c>
      <c r="I140" s="4">
        <v>137</v>
      </c>
      <c r="J140" s="4">
        <v>176</v>
      </c>
      <c r="M140" s="13">
        <f t="shared" si="28"/>
        <v>156.5</v>
      </c>
      <c r="N140" s="8">
        <v>38095</v>
      </c>
      <c r="O140" s="5">
        <v>462122</v>
      </c>
      <c r="Q140" s="5"/>
      <c r="V140" s="8">
        <v>38141</v>
      </c>
      <c r="W140" s="4">
        <f t="shared" si="29"/>
        <v>46</v>
      </c>
      <c r="X140" s="4">
        <v>11</v>
      </c>
      <c r="Y140" s="10">
        <v>2.4</v>
      </c>
      <c r="Z140" s="4">
        <v>26.1</v>
      </c>
      <c r="AA140" s="4">
        <v>22.3</v>
      </c>
      <c r="AB140" s="4">
        <v>32.200000000000003</v>
      </c>
      <c r="AC140" s="10">
        <v>27.219512195121951</v>
      </c>
      <c r="AD140" s="4">
        <v>33</v>
      </c>
      <c r="AE140" s="4">
        <v>20</v>
      </c>
      <c r="AF140" s="4">
        <v>33</v>
      </c>
      <c r="AG140" s="10">
        <v>25.818181818181817</v>
      </c>
      <c r="AH140" s="4">
        <v>9.6</v>
      </c>
      <c r="AI140" s="4">
        <v>7.5</v>
      </c>
      <c r="AJ140" s="4">
        <v>10</v>
      </c>
      <c r="AK140" s="10">
        <v>8.9560975609756088</v>
      </c>
      <c r="AL140" s="20">
        <v>314</v>
      </c>
      <c r="AM140" s="20">
        <v>375</v>
      </c>
      <c r="AN140" s="20">
        <v>42</v>
      </c>
      <c r="AO140" s="20">
        <v>17.5</v>
      </c>
      <c r="AP140" s="5">
        <v>60</v>
      </c>
      <c r="AQ140" s="5">
        <v>305</v>
      </c>
      <c r="AR140" s="5">
        <v>10</v>
      </c>
      <c r="AS140" s="5">
        <v>355</v>
      </c>
      <c r="AT140" s="5">
        <v>0</v>
      </c>
      <c r="AU140" s="5">
        <v>0</v>
      </c>
      <c r="AV140" s="5">
        <v>5</v>
      </c>
      <c r="AW140" s="5">
        <v>85</v>
      </c>
      <c r="AX140" s="5">
        <v>315</v>
      </c>
      <c r="AY140" s="5">
        <v>920</v>
      </c>
      <c r="AZ140" s="5">
        <v>835</v>
      </c>
      <c r="BA140" s="5">
        <v>1750</v>
      </c>
      <c r="BB140" s="5">
        <v>70.625</v>
      </c>
      <c r="BC140" s="5">
        <v>312.1875</v>
      </c>
      <c r="BD140" s="5">
        <v>270.3125</v>
      </c>
      <c r="BE140" s="5">
        <v>653.125</v>
      </c>
      <c r="BF140" s="5">
        <v>10</v>
      </c>
      <c r="BG140" s="5">
        <v>172.5</v>
      </c>
      <c r="BH140" s="5">
        <v>177.5</v>
      </c>
      <c r="BI140" s="5">
        <v>637.5</v>
      </c>
      <c r="BJ140" s="5">
        <v>202010</v>
      </c>
      <c r="BK140" s="11">
        <f t="shared" ref="BK140:BK145" si="34">(BJ140/O140)*100</f>
        <v>43.713564816217364</v>
      </c>
      <c r="BL140" s="11">
        <f t="shared" ref="BL140:BL145" si="35">((BJ140)/(O140+Q140+S140+U140))*100</f>
        <v>43.713564816217364</v>
      </c>
      <c r="BM140" s="4" t="s">
        <v>72</v>
      </c>
      <c r="BN140" s="9">
        <v>34</v>
      </c>
      <c r="BO140" s="9">
        <v>54</v>
      </c>
      <c r="BP140" s="11">
        <v>41.32</v>
      </c>
      <c r="BQ140" s="19">
        <f t="shared" si="30"/>
        <v>0.89826086956521745</v>
      </c>
      <c r="BR140" s="6">
        <v>0.35299999999999998</v>
      </c>
      <c r="BS140" s="6">
        <v>1.35</v>
      </c>
      <c r="BT140" s="6">
        <v>0.58054000000000006</v>
      </c>
      <c r="BU140" s="5">
        <f t="shared" si="31"/>
        <v>499177.58110182075</v>
      </c>
      <c r="BV140" s="11">
        <v>110.36</v>
      </c>
      <c r="BW140" s="11">
        <f t="shared" si="32"/>
        <v>5.9283804127644286</v>
      </c>
      <c r="BX140" s="11">
        <f t="shared" si="33"/>
        <v>0.82290785913056153</v>
      </c>
    </row>
    <row r="141" spans="1:76" x14ac:dyDescent="0.2">
      <c r="A141" s="4" t="s">
        <v>69</v>
      </c>
      <c r="B141" s="4">
        <v>27</v>
      </c>
      <c r="C141" s="4">
        <v>1</v>
      </c>
      <c r="D141" s="6">
        <f t="shared" si="27"/>
        <v>0.40468564223999998</v>
      </c>
      <c r="E141" s="8">
        <v>38087</v>
      </c>
      <c r="F141" s="4">
        <v>1</v>
      </c>
      <c r="G141" s="4" t="s">
        <v>70</v>
      </c>
      <c r="H141" s="4" t="s">
        <v>71</v>
      </c>
      <c r="I141" s="4">
        <v>0</v>
      </c>
      <c r="J141" s="4">
        <v>0</v>
      </c>
      <c r="M141" s="13">
        <f t="shared" si="28"/>
        <v>0</v>
      </c>
      <c r="N141" s="8">
        <v>38097</v>
      </c>
      <c r="O141" s="5">
        <v>428688</v>
      </c>
      <c r="Q141" s="5"/>
      <c r="V141" s="8">
        <v>38125</v>
      </c>
      <c r="W141" s="4">
        <f t="shared" si="29"/>
        <v>28</v>
      </c>
      <c r="X141" s="4">
        <v>8</v>
      </c>
      <c r="Y141" s="10">
        <v>3.2</v>
      </c>
      <c r="Z141" s="4">
        <v>26.3</v>
      </c>
      <c r="AA141" s="4">
        <v>21.7</v>
      </c>
      <c r="AB141" s="4">
        <v>29.1</v>
      </c>
      <c r="AC141" s="10">
        <v>26.196153846153848</v>
      </c>
      <c r="AD141" s="4">
        <v>33</v>
      </c>
      <c r="AE141" s="4">
        <v>20</v>
      </c>
      <c r="AF141" s="4">
        <v>30</v>
      </c>
      <c r="AG141" s="10">
        <v>24.166666666666668</v>
      </c>
      <c r="AH141" s="4">
        <v>9.6</v>
      </c>
      <c r="AI141" s="4">
        <v>8.1</v>
      </c>
      <c r="AJ141" s="4">
        <v>9.8000000000000007</v>
      </c>
      <c r="AK141" s="10">
        <v>9.0807692307692314</v>
      </c>
      <c r="AL141" s="20">
        <v>64</v>
      </c>
      <c r="AM141" s="20">
        <v>425</v>
      </c>
      <c r="AN141" s="20">
        <v>30</v>
      </c>
      <c r="AO141" s="20">
        <v>12.5</v>
      </c>
      <c r="AP141" s="5">
        <v>5</v>
      </c>
      <c r="AQ141" s="5">
        <v>45</v>
      </c>
      <c r="AR141" s="5">
        <v>155</v>
      </c>
      <c r="AS141" s="5">
        <v>205</v>
      </c>
      <c r="AT141" s="5">
        <v>5</v>
      </c>
      <c r="AU141" s="5">
        <v>0</v>
      </c>
      <c r="AV141" s="5">
        <v>0</v>
      </c>
      <c r="AW141" s="5">
        <v>15</v>
      </c>
      <c r="AX141" s="5">
        <v>905</v>
      </c>
      <c r="AY141" s="5">
        <v>360</v>
      </c>
      <c r="AZ141" s="5">
        <v>2535</v>
      </c>
      <c r="BA141" s="5">
        <v>2690</v>
      </c>
      <c r="BB141" s="5">
        <v>178</v>
      </c>
      <c r="BC141" s="5">
        <v>61</v>
      </c>
      <c r="BD141" s="5">
        <v>768.5</v>
      </c>
      <c r="BE141" s="5">
        <v>1099</v>
      </c>
      <c r="BF141" s="5">
        <v>20</v>
      </c>
      <c r="BG141" s="5">
        <v>12.5</v>
      </c>
      <c r="BH141" s="5">
        <v>252.5</v>
      </c>
      <c r="BI141" s="5">
        <v>835</v>
      </c>
      <c r="BJ141" s="5">
        <v>0</v>
      </c>
      <c r="BK141" s="11">
        <f t="shared" si="34"/>
        <v>0</v>
      </c>
      <c r="BL141" s="11">
        <f t="shared" si="35"/>
        <v>0</v>
      </c>
      <c r="BM141" s="4" t="s">
        <v>73</v>
      </c>
      <c r="BN141" s="9">
        <v>0</v>
      </c>
      <c r="BO141" s="9">
        <v>0</v>
      </c>
      <c r="BP141" s="11">
        <v>0</v>
      </c>
      <c r="BQ141" s="19">
        <f t="shared" si="30"/>
        <v>0</v>
      </c>
      <c r="BR141" s="6">
        <v>0</v>
      </c>
      <c r="BS141" s="6">
        <v>0</v>
      </c>
      <c r="BT141" s="6">
        <v>0</v>
      </c>
      <c r="BU141" s="5">
        <f t="shared" si="31"/>
        <v>0</v>
      </c>
      <c r="BV141" s="11">
        <v>0</v>
      </c>
      <c r="BW141" s="11">
        <f t="shared" si="32"/>
        <v>0</v>
      </c>
      <c r="BX141" s="11" t="e">
        <f t="shared" si="33"/>
        <v>#DIV/0!</v>
      </c>
    </row>
    <row r="142" spans="1:76" x14ac:dyDescent="0.2">
      <c r="A142" s="4" t="s">
        <v>69</v>
      </c>
      <c r="B142" s="4">
        <v>26</v>
      </c>
      <c r="C142" s="4">
        <v>1</v>
      </c>
      <c r="D142" s="6">
        <f t="shared" si="27"/>
        <v>0.40468564223999998</v>
      </c>
      <c r="E142" s="8">
        <v>38204</v>
      </c>
      <c r="F142" s="4">
        <v>1</v>
      </c>
      <c r="G142" s="4" t="s">
        <v>70</v>
      </c>
      <c r="H142" s="4" t="s">
        <v>71</v>
      </c>
      <c r="I142" s="4">
        <v>2</v>
      </c>
      <c r="J142" s="4">
        <v>4</v>
      </c>
      <c r="M142" s="13">
        <f t="shared" si="28"/>
        <v>3</v>
      </c>
      <c r="N142" s="8">
        <v>38211</v>
      </c>
      <c r="O142" s="5">
        <v>456626</v>
      </c>
      <c r="Q142" s="5"/>
      <c r="V142" s="8">
        <v>38238</v>
      </c>
      <c r="W142" s="4">
        <f t="shared" si="29"/>
        <v>27</v>
      </c>
      <c r="X142" s="4">
        <v>11</v>
      </c>
      <c r="Y142" s="10">
        <v>2.9</v>
      </c>
      <c r="Z142" s="4">
        <v>30.5</v>
      </c>
      <c r="AA142" s="4">
        <v>28.2</v>
      </c>
      <c r="AB142" s="4">
        <v>34.5</v>
      </c>
      <c r="AC142" s="10">
        <v>31.748000000000005</v>
      </c>
      <c r="AD142" s="4">
        <v>33</v>
      </c>
      <c r="AE142" s="4">
        <v>28</v>
      </c>
      <c r="AF142" s="4">
        <v>40</v>
      </c>
      <c r="AG142" s="10">
        <v>35.625</v>
      </c>
      <c r="AH142" s="4">
        <v>9.5</v>
      </c>
      <c r="AI142" s="4">
        <v>8.8000000000000007</v>
      </c>
      <c r="AJ142" s="4">
        <v>9.9</v>
      </c>
      <c r="AK142" s="10">
        <v>9.2565217391304344</v>
      </c>
      <c r="AL142" s="20">
        <v>144</v>
      </c>
      <c r="AM142" s="20">
        <v>350</v>
      </c>
      <c r="AN142" s="20">
        <v>18</v>
      </c>
      <c r="AO142" s="20">
        <v>7.5</v>
      </c>
      <c r="AP142" s="5">
        <v>35</v>
      </c>
      <c r="AQ142" s="5">
        <v>65</v>
      </c>
      <c r="AR142" s="5">
        <v>260</v>
      </c>
      <c r="AS142" s="5">
        <v>360</v>
      </c>
      <c r="AT142" s="5">
        <v>5</v>
      </c>
      <c r="AU142" s="5">
        <v>5</v>
      </c>
      <c r="AV142" s="5">
        <v>55</v>
      </c>
      <c r="AW142" s="5">
        <v>70</v>
      </c>
      <c r="AX142" s="5">
        <v>30</v>
      </c>
      <c r="AY142" s="5">
        <v>445</v>
      </c>
      <c r="AZ142" s="5">
        <v>2510</v>
      </c>
      <c r="BA142" s="5">
        <v>2915</v>
      </c>
      <c r="BB142" s="5">
        <v>15</v>
      </c>
      <c r="BC142" s="5">
        <v>97.5</v>
      </c>
      <c r="BD142" s="5">
        <v>805.5</v>
      </c>
      <c r="BE142" s="5">
        <v>918</v>
      </c>
      <c r="BF142" s="5">
        <v>12.5</v>
      </c>
      <c r="BG142" s="5">
        <v>17.5</v>
      </c>
      <c r="BH142" s="5">
        <v>432.5</v>
      </c>
      <c r="BI142" s="5">
        <v>462.5</v>
      </c>
      <c r="BJ142" s="5">
        <v>3192</v>
      </c>
      <c r="BK142" s="11">
        <f t="shared" si="34"/>
        <v>0.69904035249854357</v>
      </c>
      <c r="BL142" s="11">
        <f t="shared" si="35"/>
        <v>0.69904035249854357</v>
      </c>
      <c r="BM142" s="4" t="s">
        <v>72</v>
      </c>
      <c r="BN142" s="9">
        <v>25</v>
      </c>
      <c r="BO142" s="9">
        <v>64</v>
      </c>
      <c r="BP142" s="11">
        <v>37.31</v>
      </c>
      <c r="BQ142" s="19">
        <f t="shared" si="30"/>
        <v>1.3818518518518519</v>
      </c>
      <c r="BR142" s="6">
        <v>0.16</v>
      </c>
      <c r="BS142" s="6">
        <v>2.36</v>
      </c>
      <c r="BT142" s="6">
        <v>0.52206000000000008</v>
      </c>
      <c r="BU142" s="5">
        <f t="shared" si="31"/>
        <v>7887.603776431918</v>
      </c>
      <c r="BV142" s="11">
        <v>1.82</v>
      </c>
      <c r="BW142" s="11">
        <f t="shared" si="32"/>
        <v>0.16656733121120035</v>
      </c>
      <c r="BX142" s="11">
        <f t="shared" si="33"/>
        <v>1.0051819280813536</v>
      </c>
    </row>
    <row r="143" spans="1:76" x14ac:dyDescent="0.2">
      <c r="A143" s="4" t="s">
        <v>69</v>
      </c>
      <c r="B143" s="4">
        <v>31</v>
      </c>
      <c r="C143" s="4">
        <v>1</v>
      </c>
      <c r="D143" s="6">
        <f t="shared" si="27"/>
        <v>0.40468564223999998</v>
      </c>
      <c r="E143" s="8">
        <v>38211</v>
      </c>
      <c r="F143" s="4">
        <v>1</v>
      </c>
      <c r="G143" s="4" t="s">
        <v>70</v>
      </c>
      <c r="H143" s="4" t="s">
        <v>71</v>
      </c>
      <c r="I143" s="4">
        <v>247</v>
      </c>
      <c r="J143" s="4">
        <v>225</v>
      </c>
      <c r="M143" s="13">
        <f t="shared" si="28"/>
        <v>236</v>
      </c>
      <c r="N143" s="8">
        <v>38222</v>
      </c>
      <c r="O143" s="5">
        <v>399376</v>
      </c>
      <c r="Q143" s="5"/>
      <c r="V143" s="8">
        <v>38258</v>
      </c>
      <c r="W143" s="4">
        <f t="shared" si="29"/>
        <v>36</v>
      </c>
      <c r="X143" s="4">
        <v>9</v>
      </c>
      <c r="Y143" s="10">
        <v>2.5</v>
      </c>
      <c r="Z143" s="4">
        <v>32.299999999999997</v>
      </c>
      <c r="AA143" s="4">
        <v>27.9</v>
      </c>
      <c r="AB143" s="4">
        <v>34.200000000000003</v>
      </c>
      <c r="AC143" s="10">
        <v>31.755882352941178</v>
      </c>
      <c r="AD143" s="4">
        <v>33</v>
      </c>
      <c r="AE143" s="4">
        <v>28</v>
      </c>
      <c r="AF143" s="4">
        <v>38</v>
      </c>
      <c r="AG143" s="10">
        <v>32.4</v>
      </c>
      <c r="AH143" s="4">
        <v>8.6999999999999993</v>
      </c>
      <c r="AI143" s="4">
        <v>8.6999999999999993</v>
      </c>
      <c r="AJ143" s="4">
        <v>9.6999999999999993</v>
      </c>
      <c r="AK143" s="10">
        <v>9.0666666666666664</v>
      </c>
      <c r="AL143" s="20">
        <v>290</v>
      </c>
      <c r="AM143" s="20">
        <v>325</v>
      </c>
      <c r="AN143" s="20">
        <v>36</v>
      </c>
      <c r="AO143" s="20">
        <v>15</v>
      </c>
      <c r="AP143" s="5">
        <v>85</v>
      </c>
      <c r="AQ143" s="5">
        <v>285</v>
      </c>
      <c r="AR143" s="5">
        <v>815</v>
      </c>
      <c r="AS143" s="5">
        <v>1186</v>
      </c>
      <c r="AT143" s="5">
        <v>0</v>
      </c>
      <c r="AU143" s="5">
        <v>0</v>
      </c>
      <c r="AV143" s="5">
        <v>0</v>
      </c>
      <c r="AW143" s="5">
        <v>10</v>
      </c>
      <c r="AX143" s="5">
        <v>615</v>
      </c>
      <c r="AY143" s="5">
        <v>500</v>
      </c>
      <c r="AZ143" s="5">
        <v>2790</v>
      </c>
      <c r="BA143" s="5">
        <v>3190</v>
      </c>
      <c r="BB143" s="5">
        <v>92.692307692307693</v>
      </c>
      <c r="BC143" s="5">
        <v>141.15384615384616</v>
      </c>
      <c r="BD143" s="5">
        <v>595.76923076923072</v>
      </c>
      <c r="BE143" s="5">
        <v>829.61538461538464</v>
      </c>
      <c r="BF143" s="5">
        <v>5</v>
      </c>
      <c r="BG143" s="5">
        <v>30</v>
      </c>
      <c r="BH143" s="5">
        <v>20</v>
      </c>
      <c r="BI143" s="5">
        <v>510</v>
      </c>
      <c r="BJ143" s="5">
        <v>214367</v>
      </c>
      <c r="BK143" s="11">
        <f t="shared" si="34"/>
        <v>53.675483754657257</v>
      </c>
      <c r="BL143" s="11">
        <f t="shared" si="35"/>
        <v>53.675483754657257</v>
      </c>
      <c r="BM143" s="4" t="s">
        <v>72</v>
      </c>
      <c r="BN143" s="9">
        <v>26</v>
      </c>
      <c r="BO143" s="9">
        <v>44</v>
      </c>
      <c r="BP143" s="11">
        <v>33.99</v>
      </c>
      <c r="BQ143" s="19">
        <f t="shared" si="30"/>
        <v>0.94416666666666671</v>
      </c>
      <c r="BR143" s="6">
        <v>0.156</v>
      </c>
      <c r="BS143" s="6">
        <v>0.66100000000000003</v>
      </c>
      <c r="BT143" s="6">
        <v>0.35064000000000001</v>
      </c>
      <c r="BU143" s="5">
        <f t="shared" si="31"/>
        <v>529712.39308971842</v>
      </c>
      <c r="BV143" s="11">
        <v>53.86</v>
      </c>
      <c r="BW143" s="11">
        <f t="shared" si="32"/>
        <v>3.6969710682837569</v>
      </c>
      <c r="BX143" s="11">
        <f t="shared" si="33"/>
        <v>0.89291056970696459</v>
      </c>
    </row>
    <row r="144" spans="1:76" x14ac:dyDescent="0.2">
      <c r="A144" s="4" t="s">
        <v>69</v>
      </c>
      <c r="B144" s="4">
        <v>29</v>
      </c>
      <c r="C144" s="4">
        <v>1</v>
      </c>
      <c r="D144" s="6">
        <f t="shared" si="27"/>
        <v>0.40468564223999998</v>
      </c>
      <c r="E144" s="8">
        <v>38279</v>
      </c>
      <c r="F144" s="4">
        <v>1</v>
      </c>
      <c r="G144" s="4" t="s">
        <v>70</v>
      </c>
      <c r="H144" s="4" t="s">
        <v>71</v>
      </c>
      <c r="I144" s="4">
        <v>440</v>
      </c>
      <c r="J144" s="4">
        <v>353</v>
      </c>
      <c r="M144" s="13">
        <f t="shared" si="28"/>
        <v>396.5</v>
      </c>
      <c r="N144" s="8">
        <v>38285</v>
      </c>
      <c r="O144" s="5">
        <v>362278</v>
      </c>
      <c r="Q144" s="5"/>
      <c r="V144" s="8">
        <v>38330</v>
      </c>
      <c r="W144" s="4">
        <f t="shared" si="29"/>
        <v>45</v>
      </c>
      <c r="X144" s="4">
        <v>3</v>
      </c>
      <c r="Y144" s="10">
        <v>3.1</v>
      </c>
      <c r="Z144" s="4">
        <v>30</v>
      </c>
      <c r="AA144" s="4">
        <v>16.100000000000001</v>
      </c>
      <c r="AB144" s="4">
        <v>30.3</v>
      </c>
      <c r="AC144" s="10">
        <v>23.950000000000006</v>
      </c>
      <c r="AD144" s="4">
        <v>33</v>
      </c>
      <c r="AE144" s="4">
        <v>27</v>
      </c>
      <c r="AF144" s="4">
        <v>36</v>
      </c>
      <c r="AG144" s="10">
        <v>31.272727272727273</v>
      </c>
      <c r="AH144" s="4">
        <v>9.1</v>
      </c>
      <c r="AI144" s="4">
        <v>8.1999999999999993</v>
      </c>
      <c r="AJ144" s="4">
        <v>9.5</v>
      </c>
      <c r="AK144" s="10">
        <v>9.0585365853658537</v>
      </c>
      <c r="AL144" s="20">
        <v>492</v>
      </c>
      <c r="AM144" s="20">
        <v>400</v>
      </c>
      <c r="AN144" s="20">
        <v>21</v>
      </c>
      <c r="AO144" s="20">
        <v>8.75</v>
      </c>
      <c r="AP144" s="5">
        <v>10</v>
      </c>
      <c r="AQ144" s="5">
        <v>5</v>
      </c>
      <c r="AR144" s="5">
        <v>260</v>
      </c>
      <c r="AS144" s="5">
        <v>275</v>
      </c>
      <c r="AT144" s="5">
        <v>0</v>
      </c>
      <c r="AU144" s="5">
        <v>0</v>
      </c>
      <c r="AV144" s="5">
        <v>0</v>
      </c>
      <c r="AW144" s="5">
        <v>5</v>
      </c>
      <c r="AX144" s="5">
        <v>1250</v>
      </c>
      <c r="AY144" s="5">
        <v>415</v>
      </c>
      <c r="AZ144" s="5">
        <v>1990</v>
      </c>
      <c r="BA144" s="5">
        <v>2135</v>
      </c>
      <c r="BB144" s="5">
        <v>210</v>
      </c>
      <c r="BC144" s="5">
        <v>95.714285714285708</v>
      </c>
      <c r="BD144" s="5">
        <v>197.85714285714286</v>
      </c>
      <c r="BE144" s="5">
        <v>503.57142857142856</v>
      </c>
      <c r="BF144" s="5">
        <v>30</v>
      </c>
      <c r="BG144" s="5">
        <v>25</v>
      </c>
      <c r="BH144" s="5">
        <v>5</v>
      </c>
      <c r="BI144" s="5">
        <v>300</v>
      </c>
      <c r="BJ144" s="5">
        <v>155142</v>
      </c>
      <c r="BK144" s="11">
        <f t="shared" si="34"/>
        <v>42.82401912343559</v>
      </c>
      <c r="BL144" s="11">
        <f t="shared" si="35"/>
        <v>42.82401912343559</v>
      </c>
      <c r="BM144" s="4" t="s">
        <v>72</v>
      </c>
      <c r="BN144" s="9">
        <v>23</v>
      </c>
      <c r="BO144" s="9">
        <v>35</v>
      </c>
      <c r="BP144" s="11">
        <v>29.010309278350515</v>
      </c>
      <c r="BQ144" s="19">
        <f t="shared" si="30"/>
        <v>0.64467353951890038</v>
      </c>
      <c r="BR144" s="6">
        <v>0.11</v>
      </c>
      <c r="BS144" s="6">
        <v>0.43099999999999999</v>
      </c>
      <c r="BT144" s="6">
        <v>0.21275257731958766</v>
      </c>
      <c r="BU144" s="5">
        <f t="shared" si="31"/>
        <v>383364.23091578967</v>
      </c>
      <c r="BV144" s="11">
        <v>30.14</v>
      </c>
      <c r="BW144" s="11">
        <f t="shared" si="32"/>
        <v>1.6550569327600808</v>
      </c>
      <c r="BX144" s="11">
        <f t="shared" si="33"/>
        <v>0.8714003968920937</v>
      </c>
    </row>
    <row r="145" spans="1:76" x14ac:dyDescent="0.2">
      <c r="A145" s="4" t="s">
        <v>69</v>
      </c>
      <c r="B145" s="4">
        <v>32</v>
      </c>
      <c r="C145" s="4">
        <v>1</v>
      </c>
      <c r="D145" s="6">
        <f t="shared" si="27"/>
        <v>0.40468564223999998</v>
      </c>
      <c r="E145" s="8">
        <v>38291</v>
      </c>
      <c r="F145" s="4">
        <v>1</v>
      </c>
      <c r="G145" s="4" t="s">
        <v>70</v>
      </c>
      <c r="H145" s="4" t="s">
        <v>71</v>
      </c>
      <c r="I145" s="4">
        <v>20</v>
      </c>
      <c r="J145" s="4">
        <v>7</v>
      </c>
      <c r="M145" s="13">
        <f t="shared" si="28"/>
        <v>13.5</v>
      </c>
      <c r="N145" s="8">
        <v>38296</v>
      </c>
      <c r="O145" s="5">
        <v>404414</v>
      </c>
      <c r="Q145" s="5"/>
      <c r="V145" s="8">
        <v>38341</v>
      </c>
      <c r="W145" s="4">
        <f t="shared" si="29"/>
        <v>45</v>
      </c>
      <c r="X145" s="4">
        <v>3</v>
      </c>
      <c r="Y145" s="10">
        <v>1</v>
      </c>
      <c r="Z145" s="4">
        <v>21.3</v>
      </c>
      <c r="AA145" s="4">
        <v>16</v>
      </c>
      <c r="AB145" s="4">
        <v>26.9</v>
      </c>
      <c r="AC145" s="10">
        <v>21.978571428571428</v>
      </c>
      <c r="AD145" s="4">
        <v>33</v>
      </c>
      <c r="AE145" s="4">
        <v>25</v>
      </c>
      <c r="AF145" s="4">
        <v>35</v>
      </c>
      <c r="AG145" s="10">
        <v>31.166666666666668</v>
      </c>
      <c r="AH145" s="4">
        <v>9</v>
      </c>
      <c r="AI145" s="4">
        <v>8.6</v>
      </c>
      <c r="AJ145" s="4">
        <v>9.4</v>
      </c>
      <c r="AK145" s="10">
        <v>9.0209302325581362</v>
      </c>
      <c r="AL145" s="20">
        <v>200</v>
      </c>
      <c r="AM145" s="20">
        <v>362.5</v>
      </c>
      <c r="AN145" s="20">
        <v>15</v>
      </c>
      <c r="AO145" s="20">
        <v>6.25</v>
      </c>
      <c r="AP145" s="5">
        <v>15</v>
      </c>
      <c r="AQ145" s="5">
        <v>20</v>
      </c>
      <c r="AR145" s="5">
        <v>15</v>
      </c>
      <c r="AS145" s="5">
        <v>50</v>
      </c>
      <c r="AT145" s="5">
        <v>0</v>
      </c>
      <c r="AU145" s="5">
        <v>0</v>
      </c>
      <c r="AV145" s="5">
        <v>0</v>
      </c>
      <c r="AW145" s="5">
        <v>5</v>
      </c>
      <c r="AX145" s="5">
        <v>265</v>
      </c>
      <c r="AY145" s="5">
        <v>310</v>
      </c>
      <c r="AZ145" s="5">
        <v>365</v>
      </c>
      <c r="BA145" s="5">
        <v>420</v>
      </c>
      <c r="BB145" s="5">
        <v>64</v>
      </c>
      <c r="BC145" s="5">
        <v>60.333333333333336</v>
      </c>
      <c r="BD145" s="5">
        <v>42.333333333333336</v>
      </c>
      <c r="BE145" s="5">
        <v>166.66666666666666</v>
      </c>
      <c r="BF145" s="5">
        <v>20</v>
      </c>
      <c r="BG145" s="5">
        <v>25</v>
      </c>
      <c r="BH145" s="5">
        <v>0</v>
      </c>
      <c r="BI145" s="5">
        <v>185</v>
      </c>
      <c r="BJ145" s="5">
        <v>36637</v>
      </c>
      <c r="BK145" s="11">
        <f t="shared" si="34"/>
        <v>9.0592808359750165</v>
      </c>
      <c r="BL145" s="11">
        <f t="shared" si="35"/>
        <v>9.0592808359750165</v>
      </c>
      <c r="BM145" s="4" t="s">
        <v>72</v>
      </c>
      <c r="BN145" s="9">
        <v>22</v>
      </c>
      <c r="BO145" s="9">
        <v>34</v>
      </c>
      <c r="BP145" s="11">
        <v>29.11</v>
      </c>
      <c r="BQ145" s="19">
        <f t="shared" si="30"/>
        <v>0.64688888888888885</v>
      </c>
      <c r="BR145" s="6">
        <v>9.4E-2</v>
      </c>
      <c r="BS145" s="6">
        <v>0.312</v>
      </c>
      <c r="BT145" s="6">
        <v>0.21133000000000002</v>
      </c>
      <c r="BU145" s="5">
        <f t="shared" si="31"/>
        <v>90531.998608125374</v>
      </c>
      <c r="BV145" s="11">
        <v>9.73</v>
      </c>
      <c r="BW145" s="11">
        <f t="shared" si="32"/>
        <v>0.53429674703900421</v>
      </c>
      <c r="BX145" s="11">
        <f t="shared" si="33"/>
        <v>0.85671138176490846</v>
      </c>
    </row>
    <row r="146" spans="1:76" x14ac:dyDescent="0.2">
      <c r="A146" s="4" t="s">
        <v>69</v>
      </c>
      <c r="B146" s="4">
        <v>24</v>
      </c>
      <c r="C146" s="4">
        <v>1</v>
      </c>
      <c r="D146" s="6">
        <f t="shared" si="27"/>
        <v>0.40468564223999998</v>
      </c>
      <c r="E146" s="8">
        <v>39538</v>
      </c>
      <c r="F146" s="4">
        <v>1</v>
      </c>
      <c r="G146" s="4" t="s">
        <v>70</v>
      </c>
      <c r="H146" s="4" t="s">
        <v>71</v>
      </c>
      <c r="I146" s="4">
        <v>281</v>
      </c>
      <c r="J146" s="4">
        <v>427</v>
      </c>
      <c r="M146" s="13">
        <f t="shared" si="28"/>
        <v>354</v>
      </c>
      <c r="N146" s="8">
        <v>39546</v>
      </c>
      <c r="O146" s="5">
        <v>430062</v>
      </c>
      <c r="Q146" s="5"/>
      <c r="S146" s="5"/>
      <c r="U146" s="9"/>
      <c r="V146" s="8">
        <v>39597</v>
      </c>
      <c r="W146" s="4">
        <f t="shared" si="29"/>
        <v>51</v>
      </c>
      <c r="X146" s="4">
        <v>1</v>
      </c>
      <c r="Y146" s="10">
        <v>2.6</v>
      </c>
      <c r="Z146" s="10">
        <v>25.8</v>
      </c>
      <c r="AA146" s="10">
        <v>22.2</v>
      </c>
      <c r="AB146" s="10">
        <v>31.2</v>
      </c>
      <c r="AC146" s="10">
        <v>26.855102040816334</v>
      </c>
      <c r="AD146" s="9">
        <v>33</v>
      </c>
      <c r="AE146" s="9">
        <v>34</v>
      </c>
      <c r="AF146" s="9">
        <v>41</v>
      </c>
      <c r="AG146" s="9">
        <v>37.928571428571431</v>
      </c>
      <c r="AH146" s="10">
        <v>8.9</v>
      </c>
      <c r="AI146" s="10">
        <v>8.6</v>
      </c>
      <c r="AJ146" s="10">
        <v>9.5</v>
      </c>
      <c r="AK146" s="10">
        <v>8.9141349110739903</v>
      </c>
      <c r="AL146" s="21">
        <v>316</v>
      </c>
      <c r="AM146" s="20">
        <v>402.5</v>
      </c>
      <c r="AN146" s="20">
        <v>23</v>
      </c>
      <c r="AO146" s="20">
        <v>9.5</v>
      </c>
      <c r="AP146" s="5">
        <v>145</v>
      </c>
      <c r="AQ146" s="5">
        <v>155</v>
      </c>
      <c r="AR146" s="5">
        <v>0</v>
      </c>
      <c r="AS146" s="5">
        <v>300</v>
      </c>
      <c r="AT146" s="5">
        <v>0</v>
      </c>
      <c r="AU146" s="5">
        <v>0</v>
      </c>
      <c r="AV146" s="5">
        <v>0</v>
      </c>
      <c r="AW146" s="5">
        <v>0</v>
      </c>
      <c r="AX146" s="5">
        <v>335</v>
      </c>
      <c r="AY146" s="5">
        <v>1395</v>
      </c>
      <c r="AZ146" s="5">
        <v>5</v>
      </c>
      <c r="BA146" s="5">
        <v>1510</v>
      </c>
      <c r="BB146" s="5">
        <v>81.19047619047619</v>
      </c>
      <c r="BC146" s="5">
        <v>242.38095238095238</v>
      </c>
      <c r="BD146" s="5">
        <v>0.23809523809523808</v>
      </c>
      <c r="BE146" s="5">
        <v>325</v>
      </c>
      <c r="BF146" s="5">
        <v>25</v>
      </c>
      <c r="BG146" s="5">
        <v>100</v>
      </c>
      <c r="BH146" s="5">
        <v>0</v>
      </c>
      <c r="BI146" s="5">
        <v>210</v>
      </c>
      <c r="BJ146" s="5">
        <v>123216</v>
      </c>
      <c r="BK146" s="11">
        <f>BJ146/O146*100</f>
        <v>28.650752682171408</v>
      </c>
      <c r="BL146" s="11">
        <f>(BJ146)/(O146+Q146+S146+U146)*100</f>
        <v>28.650752682171408</v>
      </c>
      <c r="BM146" s="4" t="s">
        <v>72</v>
      </c>
      <c r="BN146" s="9">
        <v>23</v>
      </c>
      <c r="BO146" s="9">
        <v>79</v>
      </c>
      <c r="BP146" s="11">
        <v>36.03</v>
      </c>
      <c r="BQ146" s="19">
        <f t="shared" si="30"/>
        <v>0.70647058823529418</v>
      </c>
      <c r="BR146" s="6">
        <v>0.104</v>
      </c>
      <c r="BS146" s="6">
        <v>1.145</v>
      </c>
      <c r="BT146" s="6">
        <v>0.443</v>
      </c>
      <c r="BU146" s="5">
        <f t="shared" si="31"/>
        <v>304473.36682858248</v>
      </c>
      <c r="BV146" s="11">
        <v>42.59</v>
      </c>
      <c r="BW146" s="11">
        <f t="shared" si="32"/>
        <v>2.0635721954287396</v>
      </c>
      <c r="BX146" s="11">
        <f t="shared" si="33"/>
        <v>0.9471329373989984</v>
      </c>
    </row>
    <row r="147" spans="1:76" x14ac:dyDescent="0.2">
      <c r="A147" s="7" t="s">
        <v>69</v>
      </c>
      <c r="B147" s="4">
        <v>34</v>
      </c>
      <c r="C147" s="4">
        <v>1</v>
      </c>
      <c r="D147" s="6">
        <f t="shared" si="27"/>
        <v>0.40468564223999998</v>
      </c>
      <c r="E147" s="8">
        <v>40424</v>
      </c>
      <c r="F147" s="9">
        <v>1</v>
      </c>
      <c r="G147" s="9" t="s">
        <v>70</v>
      </c>
      <c r="H147" s="9" t="s">
        <v>71</v>
      </c>
      <c r="I147" s="4">
        <v>13</v>
      </c>
      <c r="J147" s="4">
        <v>25</v>
      </c>
      <c r="L147" s="9"/>
      <c r="M147" s="13">
        <f t="shared" si="28"/>
        <v>19</v>
      </c>
      <c r="N147" s="8">
        <v>40432</v>
      </c>
      <c r="O147" s="5">
        <v>412658</v>
      </c>
      <c r="P147" s="8"/>
      <c r="Q147" s="5"/>
      <c r="R147" s="8"/>
      <c r="S147" s="9"/>
      <c r="T147" s="8"/>
      <c r="U147" s="8"/>
      <c r="V147" s="8">
        <v>40479</v>
      </c>
      <c r="W147" s="9">
        <f t="shared" si="29"/>
        <v>47</v>
      </c>
      <c r="X147" s="9">
        <v>10</v>
      </c>
      <c r="Y147" s="10">
        <v>3.4</v>
      </c>
      <c r="Z147" s="10">
        <v>32.1</v>
      </c>
      <c r="AA147" s="10">
        <v>25.4</v>
      </c>
      <c r="AB147" s="10">
        <v>33.299999999999997</v>
      </c>
      <c r="AC147" s="10">
        <v>28.077272727272724</v>
      </c>
      <c r="AD147" s="9">
        <v>33</v>
      </c>
      <c r="AE147" s="9">
        <v>20</v>
      </c>
      <c r="AF147" s="9">
        <v>33</v>
      </c>
      <c r="AG147" s="10">
        <v>25.307692307692307</v>
      </c>
      <c r="AH147" s="10">
        <v>8.6</v>
      </c>
      <c r="AI147" s="10">
        <v>8.3000000000000007</v>
      </c>
      <c r="AJ147" s="10">
        <v>9.5</v>
      </c>
      <c r="AK147" s="10">
        <v>8.8277559306370126</v>
      </c>
      <c r="AL147" s="20">
        <v>448</v>
      </c>
      <c r="AM147" s="20">
        <v>375</v>
      </c>
      <c r="AN147" s="20">
        <v>54</v>
      </c>
      <c r="AO147" s="20">
        <v>22.5</v>
      </c>
      <c r="AP147" s="5">
        <v>10</v>
      </c>
      <c r="AQ147" s="5">
        <v>5</v>
      </c>
      <c r="AR147" s="5">
        <v>310</v>
      </c>
      <c r="AS147" s="5">
        <v>325</v>
      </c>
      <c r="AT147" s="5">
        <v>0</v>
      </c>
      <c r="AU147" s="5">
        <v>0</v>
      </c>
      <c r="AV147" s="5">
        <v>0</v>
      </c>
      <c r="AW147" s="5">
        <v>5</v>
      </c>
      <c r="AX147" s="5">
        <v>740</v>
      </c>
      <c r="AY147" s="5">
        <v>595</v>
      </c>
      <c r="AZ147" s="5">
        <v>825</v>
      </c>
      <c r="BA147" s="5">
        <v>1165</v>
      </c>
      <c r="BB147" s="5">
        <v>134.44444444444446</v>
      </c>
      <c r="BC147" s="5">
        <v>144.72222222222223</v>
      </c>
      <c r="BD147" s="5">
        <v>126.38888888888889</v>
      </c>
      <c r="BE147" s="5">
        <v>391.38888888888891</v>
      </c>
      <c r="BF147" s="5">
        <v>40</v>
      </c>
      <c r="BG147" s="5">
        <v>90</v>
      </c>
      <c r="BH147" s="5">
        <v>30</v>
      </c>
      <c r="BI147" s="5">
        <v>300</v>
      </c>
      <c r="BJ147" s="5">
        <v>495945</v>
      </c>
      <c r="BK147" s="11">
        <v>120.18</v>
      </c>
      <c r="BL147" s="11">
        <f>((BJ147/(O147+Q147+S147+U147))*100)</f>
        <v>120.18305715628924</v>
      </c>
      <c r="BM147" s="4" t="s">
        <v>72</v>
      </c>
      <c r="BN147" s="9">
        <v>25</v>
      </c>
      <c r="BO147" s="9">
        <v>48</v>
      </c>
      <c r="BP147" s="11">
        <v>38.119999999999997</v>
      </c>
      <c r="BQ147" s="19">
        <f t="shared" si="30"/>
        <v>0.81106382978723401</v>
      </c>
      <c r="BR147" s="6">
        <v>0.14199999999999999</v>
      </c>
      <c r="BS147" s="6">
        <v>0.82399999999999995</v>
      </c>
      <c r="BT147" s="6">
        <v>0.44</v>
      </c>
      <c r="BU147" s="5">
        <f t="shared" si="31"/>
        <v>1225506.7841173331</v>
      </c>
      <c r="BV147" s="11">
        <v>187.55</v>
      </c>
      <c r="BW147" s="11">
        <f t="shared" si="32"/>
        <v>9.8605562328014607</v>
      </c>
      <c r="BX147" s="11">
        <f t="shared" si="33"/>
        <v>0.79431726182417428</v>
      </c>
    </row>
    <row r="148" spans="1:76" x14ac:dyDescent="0.2">
      <c r="A148" s="15" t="s">
        <v>69</v>
      </c>
      <c r="B148" s="15">
        <v>29</v>
      </c>
      <c r="C148" s="15">
        <v>1</v>
      </c>
      <c r="D148" s="16">
        <f t="shared" si="27"/>
        <v>0.40468564223999998</v>
      </c>
      <c r="E148" s="17">
        <v>38152</v>
      </c>
      <c r="F148" s="15">
        <v>2</v>
      </c>
      <c r="G148" s="15" t="s">
        <v>70</v>
      </c>
      <c r="H148" s="15" t="s">
        <v>71</v>
      </c>
      <c r="I148" s="15">
        <v>1</v>
      </c>
      <c r="J148" s="15">
        <v>3</v>
      </c>
      <c r="K148" s="15">
        <v>1</v>
      </c>
      <c r="L148" s="15">
        <v>6</v>
      </c>
      <c r="M148" s="13">
        <f t="shared" si="28"/>
        <v>2.75</v>
      </c>
      <c r="N148" s="17">
        <v>38160</v>
      </c>
      <c r="O148" s="14">
        <v>496014</v>
      </c>
      <c r="P148" s="17">
        <v>38164</v>
      </c>
      <c r="Q148" s="14">
        <v>417696</v>
      </c>
      <c r="R148" s="15"/>
      <c r="S148" s="15"/>
      <c r="T148" s="15"/>
      <c r="U148" s="15"/>
      <c r="V148" s="17">
        <v>38197</v>
      </c>
      <c r="W148" s="15">
        <f t="shared" si="29"/>
        <v>37</v>
      </c>
      <c r="X148" s="15">
        <v>20</v>
      </c>
      <c r="Y148" s="18">
        <v>1.1000000000000001</v>
      </c>
      <c r="Z148" s="15">
        <v>29.6</v>
      </c>
      <c r="AA148" s="15">
        <v>29.7</v>
      </c>
      <c r="AB148" s="15">
        <v>34</v>
      </c>
      <c r="AC148" s="18">
        <v>32.205882352941167</v>
      </c>
      <c r="AD148" s="15">
        <v>33</v>
      </c>
      <c r="AE148" s="15">
        <v>27</v>
      </c>
      <c r="AF148" s="15">
        <v>40</v>
      </c>
      <c r="AG148" s="18">
        <v>32.9</v>
      </c>
      <c r="AH148" s="15">
        <v>9.1</v>
      </c>
      <c r="AI148" s="15">
        <v>9.1</v>
      </c>
      <c r="AJ148" s="15">
        <v>10</v>
      </c>
      <c r="AK148" s="18">
        <v>9.5760000000000005</v>
      </c>
      <c r="AL148" s="21">
        <v>168</v>
      </c>
      <c r="AM148" s="21">
        <v>375</v>
      </c>
      <c r="AN148" s="21">
        <v>27</v>
      </c>
      <c r="AO148" s="21">
        <v>11.25</v>
      </c>
      <c r="AP148" s="14">
        <v>0</v>
      </c>
      <c r="AQ148" s="14">
        <v>10</v>
      </c>
      <c r="AR148" s="14">
        <v>640</v>
      </c>
      <c r="AS148" s="5">
        <v>650</v>
      </c>
      <c r="AT148" s="14">
        <v>0</v>
      </c>
      <c r="AU148" s="14">
        <v>0</v>
      </c>
      <c r="AV148" s="14">
        <v>0</v>
      </c>
      <c r="AW148" s="5">
        <v>35</v>
      </c>
      <c r="AX148" s="14">
        <v>710</v>
      </c>
      <c r="AY148" s="14">
        <v>800</v>
      </c>
      <c r="AZ148" s="14">
        <v>5170</v>
      </c>
      <c r="BA148" s="14">
        <v>5185</v>
      </c>
      <c r="BB148" s="14">
        <v>63.4375</v>
      </c>
      <c r="BC148" s="14">
        <v>85.625</v>
      </c>
      <c r="BD148" s="14">
        <v>1062.8125</v>
      </c>
      <c r="BE148" s="14">
        <v>1084.3333333333333</v>
      </c>
      <c r="BF148" s="14">
        <v>12.5</v>
      </c>
      <c r="BG148" s="14">
        <v>20</v>
      </c>
      <c r="BH148" s="14">
        <v>100</v>
      </c>
      <c r="BI148" s="14">
        <v>210</v>
      </c>
      <c r="BJ148" s="14">
        <v>0</v>
      </c>
      <c r="BK148" s="19">
        <f>(BJ148/Q148)*100</f>
        <v>0</v>
      </c>
      <c r="BL148" s="19">
        <f>((BJ148)/(O148+Q148+S148+U148))*100</f>
        <v>0</v>
      </c>
      <c r="BM148" s="15" t="s">
        <v>73</v>
      </c>
      <c r="BN148" s="13">
        <v>0</v>
      </c>
      <c r="BO148" s="13">
        <v>0</v>
      </c>
      <c r="BP148" s="19">
        <v>0</v>
      </c>
      <c r="BQ148" s="19">
        <f t="shared" si="30"/>
        <v>0</v>
      </c>
      <c r="BR148" s="16">
        <v>0</v>
      </c>
      <c r="BS148" s="16">
        <v>0</v>
      </c>
      <c r="BT148" s="16">
        <v>0</v>
      </c>
      <c r="BU148" s="5">
        <f t="shared" si="31"/>
        <v>0</v>
      </c>
      <c r="BV148" s="19">
        <v>0</v>
      </c>
      <c r="BW148" s="11">
        <f t="shared" si="32"/>
        <v>0</v>
      </c>
      <c r="BX148" s="11" t="e">
        <f t="shared" si="33"/>
        <v>#DIV/0!</v>
      </c>
    </row>
    <row r="149" spans="1:76" x14ac:dyDescent="0.2">
      <c r="A149" s="15" t="s">
        <v>69</v>
      </c>
      <c r="B149" s="15">
        <v>1</v>
      </c>
      <c r="C149" s="15">
        <v>2</v>
      </c>
      <c r="D149" s="16">
        <f t="shared" si="27"/>
        <v>0.80937128447999995</v>
      </c>
      <c r="E149" s="17">
        <v>37477</v>
      </c>
      <c r="F149" s="15">
        <v>1</v>
      </c>
      <c r="G149" s="15" t="s">
        <v>70</v>
      </c>
      <c r="H149" s="15" t="s">
        <v>71</v>
      </c>
      <c r="I149" s="15">
        <v>323</v>
      </c>
      <c r="J149" s="15">
        <v>49</v>
      </c>
      <c r="K149" s="15"/>
      <c r="L149" s="15"/>
      <c r="M149" s="13">
        <f t="shared" si="28"/>
        <v>186</v>
      </c>
      <c r="N149" s="17">
        <v>37485</v>
      </c>
      <c r="O149" s="14">
        <v>947144</v>
      </c>
      <c r="P149" s="15"/>
      <c r="Q149" s="14"/>
      <c r="R149" s="15"/>
      <c r="S149" s="15"/>
      <c r="T149" s="15"/>
      <c r="U149" s="15"/>
      <c r="V149" s="17">
        <v>37516</v>
      </c>
      <c r="W149" s="15">
        <f t="shared" si="29"/>
        <v>31</v>
      </c>
      <c r="X149" s="15">
        <v>12</v>
      </c>
      <c r="Y149" s="18">
        <v>3</v>
      </c>
      <c r="Z149" s="18">
        <v>31.5</v>
      </c>
      <c r="AA149" s="18">
        <v>27.6</v>
      </c>
      <c r="AB149" s="18">
        <v>32.200000000000003</v>
      </c>
      <c r="AC149" s="18">
        <v>30.506896551724143</v>
      </c>
      <c r="AD149" s="13">
        <v>33</v>
      </c>
      <c r="AE149" s="13">
        <v>35</v>
      </c>
      <c r="AF149" s="13">
        <v>43</v>
      </c>
      <c r="AG149" s="13">
        <v>37.875</v>
      </c>
      <c r="AH149" s="18">
        <v>8.6</v>
      </c>
      <c r="AI149" s="18">
        <v>8.6999999999999993</v>
      </c>
      <c r="AJ149" s="18">
        <v>9.3000000000000007</v>
      </c>
      <c r="AK149" s="18">
        <v>8.8603007325287955</v>
      </c>
      <c r="AL149" s="21">
        <v>23</v>
      </c>
      <c r="AM149" s="21">
        <v>750</v>
      </c>
      <c r="AN149" s="21">
        <v>48</v>
      </c>
      <c r="AO149" s="21">
        <v>20</v>
      </c>
      <c r="AP149" s="14">
        <v>115</v>
      </c>
      <c r="AQ149" s="14">
        <v>490</v>
      </c>
      <c r="AR149" s="14">
        <v>45</v>
      </c>
      <c r="AS149" s="14">
        <v>650</v>
      </c>
      <c r="AT149" s="14">
        <v>0</v>
      </c>
      <c r="AU149" s="14">
        <v>10</v>
      </c>
      <c r="AV149" s="14">
        <v>80</v>
      </c>
      <c r="AW149" s="14">
        <v>180</v>
      </c>
      <c r="AX149" s="14">
        <v>280</v>
      </c>
      <c r="AY149" s="14">
        <v>355</v>
      </c>
      <c r="AZ149" s="14">
        <v>3240</v>
      </c>
      <c r="BA149" s="14">
        <v>3875</v>
      </c>
      <c r="BB149" s="14">
        <v>116.92307692307692</v>
      </c>
      <c r="BC149" s="14">
        <v>140</v>
      </c>
      <c r="BD149" s="14">
        <v>1326.5384615384614</v>
      </c>
      <c r="BE149" s="14">
        <v>1591.1538461538462</v>
      </c>
      <c r="BF149" s="14">
        <v>105</v>
      </c>
      <c r="BG149" s="14">
        <v>85</v>
      </c>
      <c r="BH149" s="14">
        <v>930</v>
      </c>
      <c r="BI149" s="14">
        <v>1145</v>
      </c>
      <c r="BJ149" s="14">
        <v>687221</v>
      </c>
      <c r="BK149" s="19">
        <f>BJ149/(O149)*100</f>
        <v>72.557182434772329</v>
      </c>
      <c r="BL149" s="19">
        <f>BJ149/(O149+Q149)*100</f>
        <v>72.557182434772329</v>
      </c>
      <c r="BM149" s="15" t="s">
        <v>72</v>
      </c>
      <c r="BN149" s="13">
        <v>27</v>
      </c>
      <c r="BO149" s="13">
        <v>34</v>
      </c>
      <c r="BP149" s="19">
        <v>28.96</v>
      </c>
      <c r="BQ149" s="19">
        <f t="shared" si="30"/>
        <v>0.93419354838709678</v>
      </c>
      <c r="BR149" s="16">
        <v>0.17</v>
      </c>
      <c r="BS149" s="16">
        <v>0.42</v>
      </c>
      <c r="BT149" s="16">
        <v>0.219</v>
      </c>
      <c r="BU149" s="14">
        <f t="shared" si="31"/>
        <v>849080.03678623424</v>
      </c>
      <c r="BV149" s="19">
        <v>143.82</v>
      </c>
      <c r="BW149" s="19">
        <f t="shared" si="32"/>
        <v>5.7320477359044713</v>
      </c>
      <c r="BX149" s="19">
        <f t="shared" si="33"/>
        <v>0.9016717066563279</v>
      </c>
    </row>
    <row r="150" spans="1:76" x14ac:dyDescent="0.2">
      <c r="A150" s="15" t="s">
        <v>69</v>
      </c>
      <c r="B150" s="15">
        <v>6</v>
      </c>
      <c r="C150" s="15">
        <v>2</v>
      </c>
      <c r="D150" s="16">
        <f t="shared" si="27"/>
        <v>0.80937128447999995</v>
      </c>
      <c r="E150" s="17">
        <v>38170</v>
      </c>
      <c r="F150" s="15">
        <v>1</v>
      </c>
      <c r="G150" s="15" t="s">
        <v>70</v>
      </c>
      <c r="H150" s="15" t="s">
        <v>71</v>
      </c>
      <c r="I150" s="15">
        <v>41</v>
      </c>
      <c r="J150" s="15">
        <v>32</v>
      </c>
      <c r="K150" s="15"/>
      <c r="L150" s="15"/>
      <c r="M150" s="13">
        <f t="shared" si="28"/>
        <v>36.5</v>
      </c>
      <c r="N150" s="17">
        <v>38180</v>
      </c>
      <c r="O150" s="14">
        <v>889894</v>
      </c>
      <c r="P150" s="15"/>
      <c r="Q150" s="14"/>
      <c r="R150" s="15"/>
      <c r="S150" s="15"/>
      <c r="T150" s="15"/>
      <c r="U150" s="15"/>
      <c r="V150" s="17">
        <v>38217</v>
      </c>
      <c r="W150" s="15">
        <f t="shared" si="29"/>
        <v>37</v>
      </c>
      <c r="X150" s="15">
        <v>14</v>
      </c>
      <c r="Y150" s="18">
        <v>2.8</v>
      </c>
      <c r="Z150" s="15">
        <v>31.3</v>
      </c>
      <c r="AA150" s="15">
        <v>29.2</v>
      </c>
      <c r="AB150" s="15">
        <v>34.200000000000003</v>
      </c>
      <c r="AC150" s="18">
        <v>32.372222222222234</v>
      </c>
      <c r="AD150" s="15">
        <v>33</v>
      </c>
      <c r="AE150" s="15">
        <v>28</v>
      </c>
      <c r="AF150" s="15">
        <v>38</v>
      </c>
      <c r="AG150" s="18">
        <v>33.9</v>
      </c>
      <c r="AH150" s="15">
        <v>9.1999999999999993</v>
      </c>
      <c r="AI150" s="15">
        <v>8.6</v>
      </c>
      <c r="AJ150" s="15">
        <v>9.6</v>
      </c>
      <c r="AK150" s="18">
        <v>9.0999999999999979</v>
      </c>
      <c r="AL150" s="21">
        <v>232</v>
      </c>
      <c r="AM150" s="21">
        <v>675</v>
      </c>
      <c r="AN150" s="21">
        <v>60</v>
      </c>
      <c r="AO150" s="21">
        <v>25</v>
      </c>
      <c r="AP150" s="14">
        <v>130</v>
      </c>
      <c r="AQ150" s="14">
        <v>470</v>
      </c>
      <c r="AR150" s="14">
        <v>3130</v>
      </c>
      <c r="AS150" s="14">
        <v>3730</v>
      </c>
      <c r="AT150" s="14">
        <v>0</v>
      </c>
      <c r="AU150" s="14">
        <v>10</v>
      </c>
      <c r="AV150" s="14">
        <v>0</v>
      </c>
      <c r="AW150" s="14">
        <v>40</v>
      </c>
      <c r="AX150" s="14">
        <v>155</v>
      </c>
      <c r="AY150" s="14">
        <v>560</v>
      </c>
      <c r="AZ150" s="14">
        <v>5010</v>
      </c>
      <c r="BA150" s="14">
        <v>1620</v>
      </c>
      <c r="BB150" s="14">
        <v>29</v>
      </c>
      <c r="BC150" s="14">
        <v>83.666666666666671</v>
      </c>
      <c r="BD150" s="14">
        <v>524</v>
      </c>
      <c r="BE150" s="14">
        <v>323.57142857142856</v>
      </c>
      <c r="BF150" s="14">
        <v>15</v>
      </c>
      <c r="BG150" s="14">
        <v>25</v>
      </c>
      <c r="BH150" s="14">
        <v>75</v>
      </c>
      <c r="BI150" s="14">
        <v>167.5</v>
      </c>
      <c r="BJ150" s="14">
        <v>401395</v>
      </c>
      <c r="BK150" s="19">
        <f>(BJ150/O150)*100</f>
        <v>45.105933965168887</v>
      </c>
      <c r="BL150" s="19">
        <f>((BJ150)/(O150+Q150+S150+U150))*100</f>
        <v>45.105933965168887</v>
      </c>
      <c r="BM150" s="15" t="s">
        <v>72</v>
      </c>
      <c r="BN150" s="13">
        <v>27</v>
      </c>
      <c r="BO150" s="13">
        <v>44</v>
      </c>
      <c r="BP150" s="19">
        <v>33.39</v>
      </c>
      <c r="BQ150" s="19">
        <f t="shared" si="30"/>
        <v>0.90243243243243243</v>
      </c>
      <c r="BR150" s="16">
        <v>0.153</v>
      </c>
      <c r="BS150" s="16">
        <v>0.59399999999999997</v>
      </c>
      <c r="BT150" s="16">
        <v>0.28047000000000011</v>
      </c>
      <c r="BU150" s="14">
        <f t="shared" si="31"/>
        <v>495934.32297006418</v>
      </c>
      <c r="BV150" s="19">
        <v>109.32</v>
      </c>
      <c r="BW150" s="19">
        <f t="shared" si="32"/>
        <v>3.6504811218906101</v>
      </c>
      <c r="BX150" s="19">
        <f t="shared" si="33"/>
        <v>0.75342002203448077</v>
      </c>
    </row>
    <row r="151" spans="1:76" x14ac:dyDescent="0.2">
      <c r="A151" s="15" t="s">
        <v>69</v>
      </c>
      <c r="B151" s="15">
        <v>3</v>
      </c>
      <c r="C151" s="15">
        <v>2</v>
      </c>
      <c r="D151" s="16">
        <f t="shared" si="27"/>
        <v>0.80937128447999995</v>
      </c>
      <c r="E151" s="17">
        <v>38228</v>
      </c>
      <c r="F151" s="15">
        <v>1</v>
      </c>
      <c r="G151" s="15" t="s">
        <v>70</v>
      </c>
      <c r="H151" s="15" t="s">
        <v>71</v>
      </c>
      <c r="I151" s="15"/>
      <c r="J151" s="15"/>
      <c r="K151" s="15"/>
      <c r="L151" s="15"/>
      <c r="M151" s="13" t="e">
        <f t="shared" si="28"/>
        <v>#DIV/0!</v>
      </c>
      <c r="N151" s="17">
        <v>38234</v>
      </c>
      <c r="O151" s="14">
        <v>899512</v>
      </c>
      <c r="P151" s="17">
        <v>38237</v>
      </c>
      <c r="Q151" s="14">
        <v>894932</v>
      </c>
      <c r="R151" s="15"/>
      <c r="S151" s="15"/>
      <c r="T151" s="15"/>
      <c r="U151" s="15"/>
      <c r="V151" s="17">
        <v>38277</v>
      </c>
      <c r="W151" s="15">
        <f t="shared" si="29"/>
        <v>43</v>
      </c>
      <c r="X151" s="15">
        <v>8</v>
      </c>
      <c r="Y151" s="18">
        <v>1.4</v>
      </c>
      <c r="Z151" s="15">
        <v>33.200000000000003</v>
      </c>
      <c r="AA151" s="15">
        <v>27.9</v>
      </c>
      <c r="AB151" s="15">
        <v>33.799999999999997</v>
      </c>
      <c r="AC151" s="18">
        <v>31.247368421052627</v>
      </c>
      <c r="AD151" s="15">
        <v>33</v>
      </c>
      <c r="AE151" s="15">
        <v>30</v>
      </c>
      <c r="AF151" s="15">
        <v>39</v>
      </c>
      <c r="AG151" s="18">
        <v>33.444444444444443</v>
      </c>
      <c r="AH151" s="15">
        <v>9</v>
      </c>
      <c r="AI151" s="15">
        <v>8.8000000000000007</v>
      </c>
      <c r="AJ151" s="15">
        <v>9.6</v>
      </c>
      <c r="AK151" s="18">
        <v>9.2416666666666654</v>
      </c>
      <c r="AL151" s="21">
        <v>376</v>
      </c>
      <c r="AM151" s="21">
        <v>500</v>
      </c>
      <c r="AN151" s="21">
        <v>36</v>
      </c>
      <c r="AO151" s="21">
        <v>15</v>
      </c>
      <c r="AP151" s="14">
        <v>0</v>
      </c>
      <c r="AQ151" s="14">
        <v>0</v>
      </c>
      <c r="AR151" s="14">
        <v>2640</v>
      </c>
      <c r="AS151" s="14">
        <v>2640</v>
      </c>
      <c r="AT151" s="14">
        <v>0</v>
      </c>
      <c r="AU151" s="14">
        <v>0</v>
      </c>
      <c r="AV151" s="14">
        <v>5</v>
      </c>
      <c r="AW151" s="14">
        <v>80</v>
      </c>
      <c r="AX151" s="14">
        <v>155</v>
      </c>
      <c r="AY151" s="14">
        <v>740</v>
      </c>
      <c r="AZ151" s="14">
        <v>1200</v>
      </c>
      <c r="BA151" s="14">
        <v>1220</v>
      </c>
      <c r="BB151" s="14">
        <v>42.857142857142854</v>
      </c>
      <c r="BC151" s="14">
        <v>147.85714285714286</v>
      </c>
      <c r="BD151" s="14">
        <v>216.78571428571428</v>
      </c>
      <c r="BE151" s="14">
        <v>391.66666666666669</v>
      </c>
      <c r="BF151" s="14">
        <v>20</v>
      </c>
      <c r="BG151" s="14">
        <v>70</v>
      </c>
      <c r="BH151" s="14">
        <v>100</v>
      </c>
      <c r="BI151" s="14">
        <v>205</v>
      </c>
      <c r="BJ151" s="14">
        <v>385267</v>
      </c>
      <c r="BK151" s="19">
        <f>(BJ151/O151)*100</f>
        <v>42.830668184526722</v>
      </c>
      <c r="BL151" s="19">
        <f>((BJ151)/(O151+Q151+S151+U151))*100</f>
        <v>21.469992933744379</v>
      </c>
      <c r="BM151" s="15" t="s">
        <v>72</v>
      </c>
      <c r="BN151" s="13">
        <v>32</v>
      </c>
      <c r="BO151" s="13">
        <v>48</v>
      </c>
      <c r="BP151" s="19">
        <v>35.89</v>
      </c>
      <c r="BQ151" s="19">
        <f t="shared" si="30"/>
        <v>0.83465116279069773</v>
      </c>
      <c r="BR151" s="16">
        <v>0.28999999999999998</v>
      </c>
      <c r="BS151" s="16">
        <v>0.86099999999999999</v>
      </c>
      <c r="BT151" s="16">
        <v>0.39318999999999987</v>
      </c>
      <c r="BU151" s="14">
        <f t="shared" si="31"/>
        <v>476007.74500855198</v>
      </c>
      <c r="BV151" s="19">
        <v>135.26</v>
      </c>
      <c r="BW151" s="19">
        <f t="shared" si="32"/>
        <v>3.8864504531684632</v>
      </c>
      <c r="BX151" s="19">
        <f t="shared" si="33"/>
        <v>0.85051521834988597</v>
      </c>
    </row>
    <row r="152" spans="1:76" x14ac:dyDescent="0.2">
      <c r="A152" s="15" t="s">
        <v>69</v>
      </c>
      <c r="B152" s="15">
        <v>17</v>
      </c>
      <c r="C152" s="15">
        <v>0.5</v>
      </c>
      <c r="D152" s="16">
        <f t="shared" si="27"/>
        <v>0.20234282111999999</v>
      </c>
      <c r="E152" s="17">
        <v>37359</v>
      </c>
      <c r="F152" s="15">
        <v>1</v>
      </c>
      <c r="G152" s="15" t="s">
        <v>70</v>
      </c>
      <c r="H152" s="15" t="s">
        <v>71</v>
      </c>
      <c r="I152" s="15">
        <v>53</v>
      </c>
      <c r="J152" s="15">
        <v>31</v>
      </c>
      <c r="K152" s="15"/>
      <c r="L152" s="15"/>
      <c r="M152" s="13">
        <f t="shared" si="28"/>
        <v>42</v>
      </c>
      <c r="N152" s="17">
        <v>37368</v>
      </c>
      <c r="O152" s="14">
        <v>263808</v>
      </c>
      <c r="P152" s="15"/>
      <c r="Q152" s="14"/>
      <c r="R152" s="15"/>
      <c r="S152" s="15"/>
      <c r="T152" s="15"/>
      <c r="U152" s="15"/>
      <c r="V152" s="17">
        <v>37411</v>
      </c>
      <c r="W152" s="15">
        <f t="shared" si="29"/>
        <v>43</v>
      </c>
      <c r="X152" s="15">
        <v>7</v>
      </c>
      <c r="Y152" s="18">
        <v>3.1</v>
      </c>
      <c r="Z152" s="18">
        <v>29</v>
      </c>
      <c r="AA152" s="18">
        <v>25.5</v>
      </c>
      <c r="AB152" s="18">
        <v>31</v>
      </c>
      <c r="AC152" s="18">
        <v>28.743902439024385</v>
      </c>
      <c r="AD152" s="13">
        <v>34</v>
      </c>
      <c r="AE152" s="13">
        <v>34</v>
      </c>
      <c r="AF152" s="13">
        <v>45</v>
      </c>
      <c r="AG152" s="13">
        <v>38.083333333333336</v>
      </c>
      <c r="AH152" s="18">
        <v>8.9</v>
      </c>
      <c r="AI152" s="18">
        <v>8.9</v>
      </c>
      <c r="AJ152" s="18">
        <v>9.6</v>
      </c>
      <c r="AK152" s="18">
        <v>9.2342034233404622</v>
      </c>
      <c r="AL152" s="21">
        <v>43</v>
      </c>
      <c r="AM152" s="21">
        <v>225</v>
      </c>
      <c r="AN152" s="21">
        <v>24</v>
      </c>
      <c r="AO152" s="21">
        <v>10</v>
      </c>
      <c r="AP152" s="14">
        <v>10</v>
      </c>
      <c r="AQ152" s="14">
        <v>530</v>
      </c>
      <c r="AR152" s="14">
        <v>0</v>
      </c>
      <c r="AS152" s="14">
        <v>540</v>
      </c>
      <c r="AT152" s="14">
        <v>0</v>
      </c>
      <c r="AU152" s="14">
        <v>0</v>
      </c>
      <c r="AV152" s="14">
        <v>0</v>
      </c>
      <c r="AW152" s="14">
        <v>20</v>
      </c>
      <c r="AX152" s="14">
        <v>225</v>
      </c>
      <c r="AY152" s="14">
        <v>230</v>
      </c>
      <c r="AZ152" s="14">
        <v>15180</v>
      </c>
      <c r="BA152" s="14">
        <v>15180</v>
      </c>
      <c r="BB152" s="14">
        <v>37.647058823529413</v>
      </c>
      <c r="BC152" s="14">
        <v>66.764705882352942</v>
      </c>
      <c r="BD152" s="14">
        <v>1921.1764705882354</v>
      </c>
      <c r="BE152" s="14">
        <v>2025.5882352941176</v>
      </c>
      <c r="BF152" s="14">
        <v>10</v>
      </c>
      <c r="BG152" s="14">
        <v>30</v>
      </c>
      <c r="BH152" s="14">
        <v>900</v>
      </c>
      <c r="BI152" s="14">
        <v>980</v>
      </c>
      <c r="BJ152" s="14">
        <v>173810</v>
      </c>
      <c r="BK152" s="19">
        <f>BJ152/(O152)*100</f>
        <v>65.885037603105289</v>
      </c>
      <c r="BL152" s="19">
        <f>BJ152/(O152+Q152)*100</f>
        <v>65.885037603105289</v>
      </c>
      <c r="BM152" s="15" t="s">
        <v>72</v>
      </c>
      <c r="BN152" s="13">
        <v>28</v>
      </c>
      <c r="BO152" s="13">
        <v>42</v>
      </c>
      <c r="BP152" s="19">
        <v>31.67</v>
      </c>
      <c r="BQ152" s="19">
        <f t="shared" si="30"/>
        <v>0.73651162790697677</v>
      </c>
      <c r="BR152" s="16">
        <v>0.20200000000000001</v>
      </c>
      <c r="BS152" s="16">
        <v>0.56699999999999995</v>
      </c>
      <c r="BT152" s="16">
        <v>0.28999999999999998</v>
      </c>
      <c r="BU152" s="14">
        <f t="shared" si="31"/>
        <v>858987.72705616022</v>
      </c>
      <c r="BV152" s="19">
        <v>43.41</v>
      </c>
      <c r="BW152" s="19">
        <f t="shared" si="32"/>
        <v>4.9892300509254177</v>
      </c>
      <c r="BX152" s="19">
        <f t="shared" si="33"/>
        <v>0.91296432586484988</v>
      </c>
    </row>
    <row r="153" spans="1:76" x14ac:dyDescent="0.2">
      <c r="A153" s="8" t="s">
        <v>69</v>
      </c>
      <c r="B153" s="4">
        <v>15</v>
      </c>
      <c r="C153" s="4">
        <v>0.5</v>
      </c>
      <c r="D153" s="6">
        <f t="shared" si="27"/>
        <v>0.20234282111999999</v>
      </c>
      <c r="E153" s="8">
        <v>38453</v>
      </c>
      <c r="F153" s="4">
        <v>1</v>
      </c>
      <c r="G153" s="4" t="s">
        <v>70</v>
      </c>
      <c r="H153" s="4" t="s">
        <v>71</v>
      </c>
      <c r="I153" s="4">
        <v>315</v>
      </c>
      <c r="J153" s="4">
        <v>495</v>
      </c>
      <c r="K153" s="5"/>
      <c r="M153" s="13">
        <f t="shared" si="28"/>
        <v>405</v>
      </c>
      <c r="N153" s="8">
        <v>38459</v>
      </c>
      <c r="O153" s="5">
        <v>260602</v>
      </c>
      <c r="Q153" s="5"/>
      <c r="V153" s="8">
        <v>38504</v>
      </c>
      <c r="W153" s="4">
        <f t="shared" si="29"/>
        <v>45</v>
      </c>
      <c r="X153" s="4">
        <v>10</v>
      </c>
      <c r="Y153" s="10">
        <v>0.9</v>
      </c>
      <c r="Z153" s="10">
        <v>25.5</v>
      </c>
      <c r="AA153" s="10">
        <v>22.7</v>
      </c>
      <c r="AB153" s="10">
        <v>33.1</v>
      </c>
      <c r="AC153" s="10">
        <v>28.325581395348838</v>
      </c>
      <c r="AD153" s="9">
        <v>34</v>
      </c>
      <c r="AE153" s="9">
        <v>30</v>
      </c>
      <c r="AF153" s="9">
        <v>40</v>
      </c>
      <c r="AG153" s="9">
        <v>34.583333333333336</v>
      </c>
      <c r="AH153" s="10">
        <v>9.4</v>
      </c>
      <c r="AI153" s="10">
        <v>9.1999999999999993</v>
      </c>
      <c r="AJ153" s="10">
        <v>9.8000000000000007</v>
      </c>
      <c r="AK153" s="10">
        <v>9.2408659645527571</v>
      </c>
      <c r="AL153" s="20">
        <v>62</v>
      </c>
      <c r="AM153" s="20">
        <v>225</v>
      </c>
      <c r="AN153" s="20">
        <v>12</v>
      </c>
      <c r="AO153" s="20">
        <v>5.625</v>
      </c>
      <c r="AP153" s="5">
        <v>15</v>
      </c>
      <c r="AQ153" s="5">
        <v>120</v>
      </c>
      <c r="AR153" s="5">
        <v>15</v>
      </c>
      <c r="AS153" s="5">
        <v>150</v>
      </c>
      <c r="AT153" s="5">
        <v>0</v>
      </c>
      <c r="AU153" s="5">
        <v>0</v>
      </c>
      <c r="AV153" s="5">
        <v>0</v>
      </c>
      <c r="AW153" s="5">
        <v>15</v>
      </c>
      <c r="AX153" s="5">
        <v>100</v>
      </c>
      <c r="AY153" s="5">
        <v>320</v>
      </c>
      <c r="AZ153" s="5">
        <v>25</v>
      </c>
      <c r="BA153" s="5">
        <v>420</v>
      </c>
      <c r="BB153" s="5">
        <v>28.611111111111111</v>
      </c>
      <c r="BC153" s="5">
        <v>71.944444444444443</v>
      </c>
      <c r="BD153" s="5">
        <v>3.0555555555555554</v>
      </c>
      <c r="BE153" s="5">
        <v>103.61111111111111</v>
      </c>
      <c r="BF153" s="5">
        <v>17.5</v>
      </c>
      <c r="BG153" s="5">
        <v>37.5</v>
      </c>
      <c r="BH153" s="5">
        <v>0</v>
      </c>
      <c r="BI153" s="5">
        <v>55</v>
      </c>
      <c r="BJ153" s="5">
        <v>0</v>
      </c>
      <c r="BK153" s="11">
        <f>BJ153/O153*100</f>
        <v>0</v>
      </c>
      <c r="BL153" s="19">
        <f>BJ153/(O153+Q153)*100</f>
        <v>0</v>
      </c>
      <c r="BM153" s="4" t="s">
        <v>73</v>
      </c>
      <c r="BQ153" s="19">
        <f t="shared" si="30"/>
        <v>0</v>
      </c>
      <c r="BU153" s="5">
        <f t="shared" si="31"/>
        <v>0</v>
      </c>
      <c r="BV153" s="11">
        <v>0</v>
      </c>
      <c r="BW153" s="11">
        <f t="shared" si="32"/>
        <v>0</v>
      </c>
      <c r="BX153" s="19"/>
    </row>
    <row r="154" spans="1:76" x14ac:dyDescent="0.2">
      <c r="A154" s="4" t="s">
        <v>69</v>
      </c>
      <c r="B154" s="4">
        <v>12</v>
      </c>
      <c r="C154" s="4">
        <v>0.5</v>
      </c>
      <c r="D154" s="6">
        <f t="shared" si="27"/>
        <v>0.20234282111999999</v>
      </c>
      <c r="E154" s="8">
        <v>39185</v>
      </c>
      <c r="F154" s="4">
        <v>1</v>
      </c>
      <c r="G154" s="4" t="s">
        <v>70</v>
      </c>
      <c r="H154" s="4" t="s">
        <v>71</v>
      </c>
      <c r="I154" s="4">
        <v>50</v>
      </c>
      <c r="J154" s="4">
        <v>79</v>
      </c>
      <c r="M154" s="13">
        <f t="shared" si="28"/>
        <v>64.5</v>
      </c>
      <c r="N154" s="8">
        <v>39195</v>
      </c>
      <c r="O154" s="5">
        <v>259686</v>
      </c>
      <c r="Q154" s="5"/>
      <c r="S154" s="5"/>
      <c r="V154" s="8">
        <v>39225</v>
      </c>
      <c r="W154" s="4">
        <f t="shared" si="29"/>
        <v>30</v>
      </c>
      <c r="X154" s="4">
        <v>1</v>
      </c>
      <c r="Y154" s="4">
        <v>3.3</v>
      </c>
      <c r="Z154" s="10">
        <v>25.2</v>
      </c>
      <c r="AA154" s="10">
        <v>24.6</v>
      </c>
      <c r="AB154" s="10">
        <v>30.6</v>
      </c>
      <c r="AC154" s="10">
        <v>27.81428571428571</v>
      </c>
      <c r="AD154" s="10">
        <v>34</v>
      </c>
      <c r="AE154" s="10">
        <v>30</v>
      </c>
      <c r="AF154" s="10">
        <v>40</v>
      </c>
      <c r="AG154" s="10">
        <v>36.125</v>
      </c>
      <c r="AH154" s="10">
        <v>9</v>
      </c>
      <c r="AI154" s="10">
        <v>8.8000000000000007</v>
      </c>
      <c r="AJ154" s="10">
        <v>9.6</v>
      </c>
      <c r="AK154" s="10">
        <v>9.1965517241379349</v>
      </c>
      <c r="AL154" s="20">
        <v>102</v>
      </c>
      <c r="AM154" s="20">
        <v>199.5</v>
      </c>
      <c r="AN154" s="20">
        <v>12</v>
      </c>
      <c r="AO154" s="20">
        <v>5.2250000000000005</v>
      </c>
      <c r="AP154" s="5">
        <v>60</v>
      </c>
      <c r="AQ154" s="5">
        <v>215</v>
      </c>
      <c r="AR154" s="5">
        <v>15</v>
      </c>
      <c r="AS154" s="5">
        <v>290</v>
      </c>
      <c r="AT154" s="5">
        <v>0</v>
      </c>
      <c r="AU154" s="5">
        <v>0</v>
      </c>
      <c r="AV154" s="5">
        <v>0</v>
      </c>
      <c r="AW154" s="5">
        <v>5</v>
      </c>
      <c r="AX154" s="5">
        <v>135</v>
      </c>
      <c r="AY154" s="5">
        <v>270</v>
      </c>
      <c r="AZ154" s="5">
        <v>5</v>
      </c>
      <c r="BA154" s="5">
        <v>405</v>
      </c>
      <c r="BB154" s="5">
        <v>31.818181818181817</v>
      </c>
      <c r="BC154" s="5">
        <v>69.090909090909093</v>
      </c>
      <c r="BD154" s="5">
        <v>0.90909090909090906</v>
      </c>
      <c r="BE154" s="5">
        <v>101.81818181818181</v>
      </c>
      <c r="BF154" s="5">
        <v>5</v>
      </c>
      <c r="BG154" s="5">
        <v>45</v>
      </c>
      <c r="BH154" s="5">
        <v>0</v>
      </c>
      <c r="BI154" s="5">
        <v>45</v>
      </c>
      <c r="BJ154" s="5">
        <v>60022</v>
      </c>
      <c r="BK154" s="11">
        <f>(BJ154/O154)*100</f>
        <v>23.113298368029081</v>
      </c>
      <c r="BL154" s="11">
        <f>((BJ154)/(O154+Q154+S154+U154))*100</f>
        <v>23.113298368029081</v>
      </c>
      <c r="BM154" s="4" t="s">
        <v>72</v>
      </c>
      <c r="BN154" s="9">
        <v>29</v>
      </c>
      <c r="BO154" s="9">
        <v>45</v>
      </c>
      <c r="BP154" s="11">
        <v>36.479999999999997</v>
      </c>
      <c r="BQ154" s="19">
        <f t="shared" si="30"/>
        <v>1.216</v>
      </c>
      <c r="BR154" s="6">
        <v>2.1999999999999999E-2</v>
      </c>
      <c r="BS154" s="6">
        <v>0.94</v>
      </c>
      <c r="BT154" s="6">
        <v>0.35599999999999998</v>
      </c>
      <c r="BU154" s="5">
        <f t="shared" si="31"/>
        <v>296635.184128444</v>
      </c>
      <c r="BV154" s="11">
        <v>20.95</v>
      </c>
      <c r="BW154" s="11">
        <f t="shared" si="32"/>
        <v>3.4512384944914092</v>
      </c>
      <c r="BX154" s="11">
        <f t="shared" ref="BX154:BX170" si="36">(BT154/BP154^3)*100000</f>
        <v>0.73330645681127271</v>
      </c>
    </row>
    <row r="155" spans="1:76" x14ac:dyDescent="0.2">
      <c r="A155" s="17" t="s">
        <v>69</v>
      </c>
      <c r="B155" s="15">
        <v>11</v>
      </c>
      <c r="C155" s="15">
        <v>0.5</v>
      </c>
      <c r="D155" s="16">
        <f t="shared" si="27"/>
        <v>0.20234282111999999</v>
      </c>
      <c r="E155" s="17">
        <v>38444</v>
      </c>
      <c r="F155" s="15">
        <v>2</v>
      </c>
      <c r="G155" s="15" t="s">
        <v>70</v>
      </c>
      <c r="H155" s="15" t="s">
        <v>71</v>
      </c>
      <c r="I155" s="15">
        <v>10</v>
      </c>
      <c r="J155" s="15">
        <v>8</v>
      </c>
      <c r="K155" s="14">
        <v>173</v>
      </c>
      <c r="L155" s="15">
        <v>77</v>
      </c>
      <c r="M155" s="13">
        <f t="shared" si="28"/>
        <v>67</v>
      </c>
      <c r="N155" s="17">
        <v>38476</v>
      </c>
      <c r="O155" s="14">
        <v>214344</v>
      </c>
      <c r="P155" s="17">
        <v>38480</v>
      </c>
      <c r="Q155" s="14">
        <v>182284</v>
      </c>
      <c r="R155" s="15"/>
      <c r="S155" s="15"/>
      <c r="T155" s="15"/>
      <c r="U155" s="15"/>
      <c r="V155" s="17">
        <v>38533</v>
      </c>
      <c r="W155" s="15">
        <f t="shared" si="29"/>
        <v>57</v>
      </c>
      <c r="X155" s="15">
        <v>15</v>
      </c>
      <c r="Y155" s="18">
        <v>2.2000000000000002</v>
      </c>
      <c r="Z155" s="18">
        <v>25.6</v>
      </c>
      <c r="AA155" s="18">
        <v>26.7</v>
      </c>
      <c r="AB155" s="18">
        <v>34.1</v>
      </c>
      <c r="AC155" s="18">
        <v>31.025454545454544</v>
      </c>
      <c r="AD155" s="13">
        <v>34</v>
      </c>
      <c r="AE155" s="13">
        <v>33</v>
      </c>
      <c r="AF155" s="13">
        <v>46</v>
      </c>
      <c r="AG155" s="13">
        <v>40</v>
      </c>
      <c r="AH155" s="18">
        <v>9</v>
      </c>
      <c r="AI155" s="18">
        <v>8</v>
      </c>
      <c r="AJ155" s="18">
        <v>9.6</v>
      </c>
      <c r="AK155" s="18">
        <v>9.1125386187289994</v>
      </c>
      <c r="AL155" s="21">
        <v>206</v>
      </c>
      <c r="AM155" s="21">
        <v>200</v>
      </c>
      <c r="AN155" s="21">
        <v>9</v>
      </c>
      <c r="AO155" s="21">
        <v>3.75</v>
      </c>
      <c r="AP155" s="14">
        <v>35</v>
      </c>
      <c r="AQ155" s="14">
        <v>50</v>
      </c>
      <c r="AR155" s="14">
        <v>875</v>
      </c>
      <c r="AS155" s="14">
        <v>960</v>
      </c>
      <c r="AT155" s="14">
        <v>0</v>
      </c>
      <c r="AU155" s="14">
        <v>0</v>
      </c>
      <c r="AV155" s="14">
        <v>0</v>
      </c>
      <c r="AW155" s="14">
        <v>5</v>
      </c>
      <c r="AX155" s="14">
        <v>150</v>
      </c>
      <c r="AY155" s="14">
        <v>345</v>
      </c>
      <c r="AZ155" s="14">
        <v>220</v>
      </c>
      <c r="BA155" s="14">
        <v>350</v>
      </c>
      <c r="BB155" s="14">
        <v>33.095238095238095</v>
      </c>
      <c r="BC155" s="14">
        <v>64.761904761904759</v>
      </c>
      <c r="BD155" s="14">
        <v>12.142857142857142</v>
      </c>
      <c r="BE155" s="14">
        <v>110</v>
      </c>
      <c r="BF155" s="14">
        <v>20</v>
      </c>
      <c r="BG155" s="14">
        <v>35</v>
      </c>
      <c r="BH155" s="14">
        <v>0</v>
      </c>
      <c r="BI155" s="14">
        <v>105</v>
      </c>
      <c r="BJ155" s="14">
        <v>4280</v>
      </c>
      <c r="BK155" s="19">
        <f>BJ155/Q155*100</f>
        <v>2.3479844638037348</v>
      </c>
      <c r="BL155" s="19">
        <f>BJ155/(O155+Q155)*100</f>
        <v>1.0790967859051808</v>
      </c>
      <c r="BM155" s="15" t="s">
        <v>72</v>
      </c>
      <c r="BN155" s="13">
        <v>29</v>
      </c>
      <c r="BO155" s="13">
        <v>64</v>
      </c>
      <c r="BP155" s="19">
        <v>44.3</v>
      </c>
      <c r="BQ155" s="19">
        <f t="shared" si="30"/>
        <v>0.77719298245614032</v>
      </c>
      <c r="BR155" s="16">
        <v>0.17100000000000001</v>
      </c>
      <c r="BS155" s="16">
        <v>2.1789999999999998</v>
      </c>
      <c r="BT155" s="16">
        <v>0.77100000000000002</v>
      </c>
      <c r="BU155" s="14">
        <f t="shared" si="31"/>
        <v>21152.220653589353</v>
      </c>
      <c r="BV155" s="19">
        <v>2.27</v>
      </c>
      <c r="BW155" s="19">
        <f t="shared" si="32"/>
        <v>0.19681726874753172</v>
      </c>
      <c r="BX155" s="19">
        <f t="shared" si="36"/>
        <v>0.88683576504428618</v>
      </c>
    </row>
    <row r="156" spans="1:76" x14ac:dyDescent="0.2">
      <c r="A156" s="15" t="s">
        <v>69</v>
      </c>
      <c r="B156" s="15">
        <v>23</v>
      </c>
      <c r="C156" s="15">
        <v>1</v>
      </c>
      <c r="D156" s="16">
        <f t="shared" si="27"/>
        <v>0.40468564223999998</v>
      </c>
      <c r="E156" s="17">
        <v>37360</v>
      </c>
      <c r="F156" s="15">
        <v>1</v>
      </c>
      <c r="G156" s="15" t="s">
        <v>70</v>
      </c>
      <c r="H156" s="15" t="s">
        <v>71</v>
      </c>
      <c r="I156" s="15">
        <v>131</v>
      </c>
      <c r="J156" s="15">
        <v>15</v>
      </c>
      <c r="K156" s="15"/>
      <c r="L156" s="15"/>
      <c r="M156" s="13">
        <f t="shared" si="28"/>
        <v>73</v>
      </c>
      <c r="N156" s="17">
        <v>37369</v>
      </c>
      <c r="O156" s="14">
        <v>409910</v>
      </c>
      <c r="P156" s="15"/>
      <c r="Q156" s="14"/>
      <c r="R156" s="15"/>
      <c r="S156" s="15"/>
      <c r="T156" s="15"/>
      <c r="U156" s="15"/>
      <c r="V156" s="17">
        <v>37411</v>
      </c>
      <c r="W156" s="15">
        <f t="shared" si="29"/>
        <v>42</v>
      </c>
      <c r="X156" s="15">
        <v>3</v>
      </c>
      <c r="Y156" s="18">
        <v>3.1</v>
      </c>
      <c r="Z156" s="18">
        <v>28.8</v>
      </c>
      <c r="AA156" s="18">
        <v>25.7</v>
      </c>
      <c r="AB156" s="18">
        <v>31.1</v>
      </c>
      <c r="AC156" s="18">
        <v>28.690000000000005</v>
      </c>
      <c r="AD156" s="13">
        <v>34</v>
      </c>
      <c r="AE156" s="13">
        <v>34</v>
      </c>
      <c r="AF156" s="13">
        <v>45</v>
      </c>
      <c r="AG156" s="13">
        <v>39.07692307692308</v>
      </c>
      <c r="AH156" s="18">
        <v>9.1</v>
      </c>
      <c r="AI156" s="18">
        <v>8.9</v>
      </c>
      <c r="AJ156" s="18">
        <v>9.6</v>
      </c>
      <c r="AK156" s="18">
        <v>9.2776035347943289</v>
      </c>
      <c r="AL156" s="21">
        <v>32</v>
      </c>
      <c r="AM156" s="21">
        <v>475</v>
      </c>
      <c r="AN156" s="21">
        <v>36</v>
      </c>
      <c r="AO156" s="21">
        <v>15</v>
      </c>
      <c r="AP156" s="14">
        <v>25</v>
      </c>
      <c r="AQ156" s="14">
        <v>165</v>
      </c>
      <c r="AR156" s="14">
        <v>0</v>
      </c>
      <c r="AS156" s="14">
        <v>190</v>
      </c>
      <c r="AT156" s="14">
        <v>0</v>
      </c>
      <c r="AU156" s="14">
        <v>0</v>
      </c>
      <c r="AV156" s="14">
        <v>0</v>
      </c>
      <c r="AW156" s="14">
        <v>20</v>
      </c>
      <c r="AX156" s="14">
        <v>480</v>
      </c>
      <c r="AY156" s="14">
        <v>800</v>
      </c>
      <c r="AZ156" s="14">
        <v>2980</v>
      </c>
      <c r="BA156" s="14">
        <v>3450</v>
      </c>
      <c r="BB156" s="14">
        <v>82.5</v>
      </c>
      <c r="BC156" s="14">
        <v>165.9375</v>
      </c>
      <c r="BD156" s="14">
        <v>560.3125</v>
      </c>
      <c r="BE156" s="14">
        <v>805</v>
      </c>
      <c r="BF156" s="14">
        <v>50</v>
      </c>
      <c r="BG156" s="14">
        <v>40</v>
      </c>
      <c r="BH156" s="14">
        <v>135</v>
      </c>
      <c r="BI156" s="14">
        <v>732.5</v>
      </c>
      <c r="BJ156" s="14">
        <v>263139</v>
      </c>
      <c r="BK156" s="19">
        <f>BJ156/(O156)*100</f>
        <v>64.194335341904321</v>
      </c>
      <c r="BL156" s="19">
        <f>BJ156/(O156+Q156)*100</f>
        <v>64.194335341904321</v>
      </c>
      <c r="BM156" s="15" t="s">
        <v>72</v>
      </c>
      <c r="BN156" s="13">
        <v>25</v>
      </c>
      <c r="BO156" s="13">
        <v>31</v>
      </c>
      <c r="BP156" s="19">
        <v>28.61</v>
      </c>
      <c r="BQ156" s="19">
        <f t="shared" si="30"/>
        <v>0.68119047619047612</v>
      </c>
      <c r="BR156" s="16">
        <v>0.16</v>
      </c>
      <c r="BS156" s="16">
        <v>0.48899999999999999</v>
      </c>
      <c r="BT156" s="16">
        <v>0.23100000000000001</v>
      </c>
      <c r="BU156" s="14">
        <f t="shared" si="31"/>
        <v>650230.62973888428</v>
      </c>
      <c r="BV156" s="19">
        <v>60.5</v>
      </c>
      <c r="BW156" s="19">
        <f t="shared" si="32"/>
        <v>3.5594941854198821</v>
      </c>
      <c r="BX156" s="19">
        <f t="shared" si="36"/>
        <v>0.98641213521707782</v>
      </c>
    </row>
    <row r="157" spans="1:76" x14ac:dyDescent="0.2">
      <c r="A157" s="4" t="s">
        <v>69</v>
      </c>
      <c r="B157" s="4">
        <v>24</v>
      </c>
      <c r="C157" s="4">
        <v>1</v>
      </c>
      <c r="D157" s="6">
        <f t="shared" si="27"/>
        <v>0.40468564223999998</v>
      </c>
      <c r="E157" s="8">
        <v>38075</v>
      </c>
      <c r="F157" s="4">
        <v>1</v>
      </c>
      <c r="G157" s="4" t="s">
        <v>70</v>
      </c>
      <c r="H157" s="4" t="s">
        <v>71</v>
      </c>
      <c r="I157" s="4">
        <v>28</v>
      </c>
      <c r="J157" s="4">
        <v>12</v>
      </c>
      <c r="M157" s="13">
        <f t="shared" si="28"/>
        <v>20</v>
      </c>
      <c r="N157" s="8">
        <v>38083</v>
      </c>
      <c r="O157" s="5">
        <v>422734</v>
      </c>
      <c r="Q157" s="5"/>
      <c r="V157" s="8">
        <v>38120</v>
      </c>
      <c r="W157" s="4">
        <f t="shared" si="29"/>
        <v>37</v>
      </c>
      <c r="X157" s="4">
        <v>14</v>
      </c>
      <c r="Y157" s="10">
        <v>3.5</v>
      </c>
      <c r="Z157" s="4">
        <v>25.3</v>
      </c>
      <c r="AA157" s="4">
        <v>19.3</v>
      </c>
      <c r="AB157" s="4">
        <v>29</v>
      </c>
      <c r="AC157" s="10">
        <v>25.208823529411774</v>
      </c>
      <c r="AD157" s="4">
        <v>34</v>
      </c>
      <c r="AE157" s="4">
        <v>26</v>
      </c>
      <c r="AF157" s="4">
        <v>35</v>
      </c>
      <c r="AG157" s="10">
        <v>30.375</v>
      </c>
      <c r="AH157" s="4">
        <v>8.9</v>
      </c>
      <c r="AI157" s="4">
        <v>7.5</v>
      </c>
      <c r="AJ157" s="4">
        <v>9.9</v>
      </c>
      <c r="AK157" s="10">
        <v>9.0031249999999989</v>
      </c>
      <c r="AL157" s="20">
        <v>116</v>
      </c>
      <c r="AM157" s="20">
        <v>400</v>
      </c>
      <c r="AN157" s="20">
        <v>30</v>
      </c>
      <c r="AO157" s="20">
        <v>12.5</v>
      </c>
      <c r="AP157" s="5">
        <v>50</v>
      </c>
      <c r="AQ157" s="5">
        <v>490</v>
      </c>
      <c r="AR157" s="5">
        <v>0</v>
      </c>
      <c r="AS157" s="5">
        <v>540</v>
      </c>
      <c r="AT157" s="5">
        <v>0</v>
      </c>
      <c r="AU157" s="5">
        <v>5</v>
      </c>
      <c r="AV157" s="5">
        <v>0</v>
      </c>
      <c r="AW157" s="5">
        <v>0</v>
      </c>
      <c r="AX157" s="5">
        <v>365</v>
      </c>
      <c r="AY157" s="5">
        <v>470</v>
      </c>
      <c r="AZ157" s="5">
        <v>1700</v>
      </c>
      <c r="BA157" s="5">
        <v>1820</v>
      </c>
      <c r="BB157" s="5">
        <v>96.538461538461533</v>
      </c>
      <c r="BC157" s="5">
        <v>107.30769230769231</v>
      </c>
      <c r="BD157" s="5">
        <v>335.76923076923077</v>
      </c>
      <c r="BE157" s="5">
        <v>292.29166666666669</v>
      </c>
      <c r="BF157" s="5">
        <v>75</v>
      </c>
      <c r="BG157" s="5">
        <v>50</v>
      </c>
      <c r="BH157" s="5">
        <v>20</v>
      </c>
      <c r="BI157" s="5">
        <v>80</v>
      </c>
      <c r="BJ157" s="5">
        <v>136130</v>
      </c>
      <c r="BK157" s="11">
        <f>(BJ157/O157)*100</f>
        <v>32.202283232481896</v>
      </c>
      <c r="BL157" s="11">
        <f>((BJ157)/(O157+Q157+S157+U157))*100</f>
        <v>32.202283232481896</v>
      </c>
      <c r="BM157" s="4" t="s">
        <v>72</v>
      </c>
      <c r="BN157" s="9">
        <v>30</v>
      </c>
      <c r="BO157" s="9">
        <v>49</v>
      </c>
      <c r="BP157" s="11">
        <v>40.49</v>
      </c>
      <c r="BQ157" s="19">
        <f t="shared" si="30"/>
        <v>1.0943243243243244</v>
      </c>
      <c r="BR157" s="6">
        <v>0.23799999999999999</v>
      </c>
      <c r="BS157" s="6">
        <v>0.84899999999999998</v>
      </c>
      <c r="BT157" s="6">
        <v>0.53615999999999986</v>
      </c>
      <c r="BU157" s="5">
        <f t="shared" si="31"/>
        <v>336384.55579125218</v>
      </c>
      <c r="BV157" s="11">
        <v>69.680000000000007</v>
      </c>
      <c r="BW157" s="11">
        <f t="shared" si="32"/>
        <v>4.6535954001708335</v>
      </c>
      <c r="BX157" s="11">
        <f t="shared" si="36"/>
        <v>0.80770185478726075</v>
      </c>
    </row>
    <row r="158" spans="1:76" x14ac:dyDescent="0.2">
      <c r="A158" s="4" t="s">
        <v>69</v>
      </c>
      <c r="B158" s="4">
        <v>30</v>
      </c>
      <c r="C158" s="4">
        <v>1</v>
      </c>
      <c r="D158" s="6">
        <f t="shared" si="27"/>
        <v>0.40468564223999998</v>
      </c>
      <c r="E158" s="8">
        <v>38185</v>
      </c>
      <c r="F158" s="4">
        <v>1</v>
      </c>
      <c r="G158" s="4" t="s">
        <v>70</v>
      </c>
      <c r="H158" s="4" t="s">
        <v>71</v>
      </c>
      <c r="I158" s="4">
        <v>6</v>
      </c>
      <c r="J158" s="4">
        <v>6</v>
      </c>
      <c r="M158" s="13">
        <f t="shared" si="28"/>
        <v>6</v>
      </c>
      <c r="N158" s="8">
        <v>38199</v>
      </c>
      <c r="O158" s="5">
        <v>418154</v>
      </c>
      <c r="Q158" s="5"/>
      <c r="V158" s="8">
        <v>38230</v>
      </c>
      <c r="W158" s="4">
        <f t="shared" si="29"/>
        <v>31</v>
      </c>
      <c r="X158" s="4">
        <v>11</v>
      </c>
      <c r="Y158" s="10">
        <v>3</v>
      </c>
      <c r="Z158" s="4">
        <v>33.799999999999997</v>
      </c>
      <c r="AA158" s="4">
        <v>30.1</v>
      </c>
      <c r="AB158" s="4">
        <v>34.6</v>
      </c>
      <c r="AC158" s="10">
        <v>32.451724137931038</v>
      </c>
      <c r="AD158" s="4">
        <v>34</v>
      </c>
      <c r="AE158" s="4">
        <v>35</v>
      </c>
      <c r="AF158" s="4">
        <v>40</v>
      </c>
      <c r="AG158" s="10">
        <v>36.875</v>
      </c>
      <c r="AH158" s="4">
        <v>9.3000000000000007</v>
      </c>
      <c r="AI158" s="4">
        <v>8.6</v>
      </c>
      <c r="AJ158" s="4">
        <v>10.1</v>
      </c>
      <c r="AK158" s="10">
        <v>9.3533333333333317</v>
      </c>
      <c r="AL158" s="20">
        <v>168</v>
      </c>
      <c r="AM158" s="20">
        <v>300</v>
      </c>
      <c r="AN158" s="20">
        <v>27</v>
      </c>
      <c r="AO158" s="20">
        <v>11.25</v>
      </c>
      <c r="AP158" s="5">
        <v>5</v>
      </c>
      <c r="AQ158" s="5">
        <v>10</v>
      </c>
      <c r="AR158" s="5">
        <v>4450</v>
      </c>
      <c r="AS158" s="5">
        <v>4465</v>
      </c>
      <c r="AT158" s="5">
        <v>5</v>
      </c>
      <c r="AU158" s="5">
        <v>5</v>
      </c>
      <c r="AV158" s="5">
        <v>0</v>
      </c>
      <c r="AW158" s="5">
        <v>320</v>
      </c>
      <c r="AX158" s="5">
        <v>505</v>
      </c>
      <c r="AY158" s="5">
        <v>485</v>
      </c>
      <c r="AZ158" s="5">
        <v>2660</v>
      </c>
      <c r="BA158" s="5">
        <v>2670</v>
      </c>
      <c r="BB158" s="5">
        <v>150</v>
      </c>
      <c r="BC158" s="5">
        <v>210.76923076923077</v>
      </c>
      <c r="BD158" s="5">
        <v>415</v>
      </c>
      <c r="BE158" s="5">
        <v>775.76923076923072</v>
      </c>
      <c r="BF158" s="5">
        <v>115</v>
      </c>
      <c r="BG158" s="5">
        <v>230</v>
      </c>
      <c r="BH158" s="5">
        <v>20</v>
      </c>
      <c r="BI158" s="5">
        <v>460</v>
      </c>
      <c r="BJ158" s="5">
        <v>13735</v>
      </c>
      <c r="BK158" s="11">
        <f>(BJ158/O158)*100</f>
        <v>3.2846750240342075</v>
      </c>
      <c r="BL158" s="11">
        <f>((BJ158)/(O158+Q158+S158+U158))*100</f>
        <v>3.2846750240342075</v>
      </c>
      <c r="BM158" s="4" t="s">
        <v>72</v>
      </c>
      <c r="BN158" s="9">
        <v>32</v>
      </c>
      <c r="BO158" s="9">
        <v>46</v>
      </c>
      <c r="BP158" s="11">
        <v>39.371134020618555</v>
      </c>
      <c r="BQ158" s="19">
        <f t="shared" si="30"/>
        <v>1.2700365813102761</v>
      </c>
      <c r="BR158" s="6">
        <v>0.32100000000000001</v>
      </c>
      <c r="BS158" s="6">
        <v>0.81899999999999995</v>
      </c>
      <c r="BT158" s="6">
        <v>0.58234020618556692</v>
      </c>
      <c r="BU158" s="5">
        <f t="shared" si="31"/>
        <v>33939.924144515164</v>
      </c>
      <c r="BV158" s="11">
        <v>8.0500000000000007</v>
      </c>
      <c r="BW158" s="11">
        <f t="shared" si="32"/>
        <v>0.6416768776808649</v>
      </c>
      <c r="BX158" s="11">
        <f t="shared" si="36"/>
        <v>0.95420789067786194</v>
      </c>
    </row>
    <row r="159" spans="1:76" x14ac:dyDescent="0.2">
      <c r="A159" s="4" t="s">
        <v>69</v>
      </c>
      <c r="B159" s="4">
        <v>32</v>
      </c>
      <c r="C159" s="4">
        <v>1</v>
      </c>
      <c r="D159" s="6">
        <f t="shared" si="27"/>
        <v>0.40468564223999998</v>
      </c>
      <c r="E159" s="8">
        <v>38244</v>
      </c>
      <c r="F159" s="4">
        <v>1</v>
      </c>
      <c r="G159" s="4" t="s">
        <v>70</v>
      </c>
      <c r="H159" s="4" t="s">
        <v>71</v>
      </c>
      <c r="I159" s="4">
        <v>46</v>
      </c>
      <c r="J159" s="4">
        <v>23</v>
      </c>
      <c r="M159" s="13">
        <f t="shared" si="28"/>
        <v>34.5</v>
      </c>
      <c r="N159" s="8">
        <v>38250</v>
      </c>
      <c r="O159" s="5">
        <v>413574</v>
      </c>
      <c r="Q159" s="5"/>
      <c r="V159" s="8">
        <v>38287</v>
      </c>
      <c r="W159" s="4">
        <f t="shared" si="29"/>
        <v>37</v>
      </c>
      <c r="X159" s="4">
        <v>9</v>
      </c>
      <c r="Y159" s="10">
        <v>2.9</v>
      </c>
      <c r="Z159" s="4">
        <v>32.299999999999997</v>
      </c>
      <c r="AA159" s="4">
        <v>25</v>
      </c>
      <c r="AB159" s="4">
        <v>31.8</v>
      </c>
      <c r="AC159" s="10">
        <v>29.777142857142866</v>
      </c>
      <c r="AD159" s="4">
        <v>34</v>
      </c>
      <c r="AE159" s="4">
        <v>25</v>
      </c>
      <c r="AF159" s="4">
        <v>31</v>
      </c>
      <c r="AG159" s="10">
        <v>28</v>
      </c>
      <c r="AH159" s="4">
        <v>9</v>
      </c>
      <c r="AI159" s="4">
        <v>8.5</v>
      </c>
      <c r="AJ159" s="4">
        <v>9.1</v>
      </c>
      <c r="AK159" s="10">
        <v>8.8515151515151516</v>
      </c>
      <c r="AL159" s="20">
        <v>440</v>
      </c>
      <c r="AM159" s="20">
        <v>400</v>
      </c>
      <c r="AN159" s="20">
        <v>15</v>
      </c>
      <c r="AO159" s="20">
        <v>6.25</v>
      </c>
      <c r="AP159" s="5">
        <v>70</v>
      </c>
      <c r="AQ159" s="5">
        <v>0</v>
      </c>
      <c r="AR159" s="5">
        <v>1035</v>
      </c>
      <c r="AS159" s="5">
        <v>1055</v>
      </c>
      <c r="AT159" s="5">
        <v>5</v>
      </c>
      <c r="AU159" s="5">
        <v>25</v>
      </c>
      <c r="AV159" s="5">
        <v>0</v>
      </c>
      <c r="AW159" s="5">
        <v>40</v>
      </c>
      <c r="AX159" s="5">
        <v>430</v>
      </c>
      <c r="AY159" s="5">
        <v>600</v>
      </c>
      <c r="AZ159" s="5">
        <v>5100</v>
      </c>
      <c r="BA159" s="5">
        <v>5530</v>
      </c>
      <c r="BB159" s="5">
        <v>65.666666666666671</v>
      </c>
      <c r="BC159" s="5">
        <v>179.33333333333334</v>
      </c>
      <c r="BD159" s="5">
        <v>470.33333333333331</v>
      </c>
      <c r="BE159" s="5">
        <v>716</v>
      </c>
      <c r="BF159" s="5">
        <v>35</v>
      </c>
      <c r="BG159" s="5">
        <v>100</v>
      </c>
      <c r="BH159" s="5">
        <v>5</v>
      </c>
      <c r="BI159" s="5">
        <v>130</v>
      </c>
      <c r="BJ159" s="5">
        <v>233342</v>
      </c>
      <c r="BK159" s="11">
        <f>(BJ159/O159)*100</f>
        <v>56.420858177738445</v>
      </c>
      <c r="BL159" s="11">
        <f>((BJ159)/(O159+Q159+S159+U159))*100</f>
        <v>56.420858177738445</v>
      </c>
      <c r="BM159" s="4" t="s">
        <v>72</v>
      </c>
      <c r="BN159" s="9">
        <v>31</v>
      </c>
      <c r="BO159" s="9">
        <v>53</v>
      </c>
      <c r="BP159" s="11">
        <v>37.07</v>
      </c>
      <c r="BQ159" s="19">
        <f t="shared" si="30"/>
        <v>1.001891891891892</v>
      </c>
      <c r="BR159" s="6">
        <v>0.247</v>
      </c>
      <c r="BS159" s="6">
        <v>1.206</v>
      </c>
      <c r="BT159" s="6">
        <v>0.44280700000000012</v>
      </c>
      <c r="BU159" s="5">
        <f t="shared" si="31"/>
        <v>576600.63922311296</v>
      </c>
      <c r="BV159" s="11">
        <v>102.18</v>
      </c>
      <c r="BW159" s="11">
        <f t="shared" si="32"/>
        <v>6.8241156427878265</v>
      </c>
      <c r="BX159" s="11">
        <f t="shared" si="36"/>
        <v>0.86925404358245417</v>
      </c>
    </row>
    <row r="160" spans="1:76" x14ac:dyDescent="0.2">
      <c r="A160" s="4" t="s">
        <v>69</v>
      </c>
      <c r="B160" s="4">
        <v>30</v>
      </c>
      <c r="C160" s="4">
        <v>1</v>
      </c>
      <c r="D160" s="6">
        <f t="shared" si="27"/>
        <v>0.40468564223999998</v>
      </c>
      <c r="E160" s="8">
        <v>39677</v>
      </c>
      <c r="F160" s="4">
        <v>1</v>
      </c>
      <c r="G160" s="4" t="s">
        <v>70</v>
      </c>
      <c r="H160" s="4" t="s">
        <v>71</v>
      </c>
      <c r="I160" s="4">
        <v>205</v>
      </c>
      <c r="J160" s="4">
        <v>73</v>
      </c>
      <c r="M160" s="13">
        <f t="shared" si="28"/>
        <v>139</v>
      </c>
      <c r="N160" s="8">
        <v>39689</v>
      </c>
      <c r="O160" s="5">
        <v>424566</v>
      </c>
      <c r="Q160" s="5"/>
      <c r="S160" s="5"/>
      <c r="U160" s="9"/>
      <c r="V160" s="8">
        <v>39730</v>
      </c>
      <c r="W160" s="4">
        <f t="shared" si="29"/>
        <v>41</v>
      </c>
      <c r="X160" s="4">
        <v>0</v>
      </c>
      <c r="Y160" s="10">
        <v>3.1</v>
      </c>
      <c r="Z160" s="10">
        <v>31.6</v>
      </c>
      <c r="AA160" s="10">
        <v>25</v>
      </c>
      <c r="AB160" s="10">
        <v>33.200000000000003</v>
      </c>
      <c r="AC160" s="10">
        <v>28.969230769230773</v>
      </c>
      <c r="AD160" s="9">
        <v>34</v>
      </c>
      <c r="AE160" s="9">
        <v>34</v>
      </c>
      <c r="AF160" s="9">
        <v>43</v>
      </c>
      <c r="AG160" s="9">
        <v>37.454545454545453</v>
      </c>
      <c r="AH160" s="10">
        <v>9</v>
      </c>
      <c r="AI160" s="10">
        <v>8.6</v>
      </c>
      <c r="AJ160" s="10">
        <v>9.3000000000000007</v>
      </c>
      <c r="AK160" s="10">
        <v>8.8937138252732382</v>
      </c>
      <c r="AL160" s="21">
        <f>2*145</f>
        <v>290</v>
      </c>
      <c r="AM160" s="20">
        <v>425</v>
      </c>
      <c r="AN160" s="20">
        <v>28</v>
      </c>
      <c r="AO160" s="20">
        <v>12</v>
      </c>
      <c r="AP160" s="5">
        <v>40</v>
      </c>
      <c r="AQ160" s="5">
        <v>20</v>
      </c>
      <c r="AR160" s="5">
        <v>0</v>
      </c>
      <c r="AS160" s="5">
        <v>60</v>
      </c>
      <c r="AT160" s="5">
        <v>0</v>
      </c>
      <c r="AU160" s="5">
        <v>0</v>
      </c>
      <c r="AV160" s="5">
        <v>0</v>
      </c>
      <c r="AW160" s="5">
        <v>0</v>
      </c>
      <c r="AX160" s="5">
        <v>65</v>
      </c>
      <c r="AY160" s="5">
        <v>40</v>
      </c>
      <c r="AZ160" s="5">
        <v>80</v>
      </c>
      <c r="BA160" s="5">
        <v>125</v>
      </c>
      <c r="BB160" s="5">
        <v>7.6923076923076925</v>
      </c>
      <c r="BC160" s="5">
        <v>8.8461538461538467</v>
      </c>
      <c r="BD160" s="5">
        <v>30.384615384615383</v>
      </c>
      <c r="BE160" s="5">
        <v>46.92307692307692</v>
      </c>
      <c r="BF160" s="5">
        <v>0</v>
      </c>
      <c r="BG160" s="5">
        <v>5</v>
      </c>
      <c r="BH160" s="5">
        <v>20</v>
      </c>
      <c r="BI160" s="5">
        <v>25</v>
      </c>
      <c r="BJ160" s="5">
        <v>22338</v>
      </c>
      <c r="BK160" s="11">
        <f>BJ160/O160*100</f>
        <v>5.2613727900962397</v>
      </c>
      <c r="BL160" s="11">
        <f>(BJ160)/(O160+Q160+S160+U160)*100</f>
        <v>5.2613727900962397</v>
      </c>
      <c r="BM160" s="4" t="s">
        <v>72</v>
      </c>
      <c r="BN160" s="9">
        <v>22</v>
      </c>
      <c r="BO160" s="9">
        <v>75</v>
      </c>
      <c r="BP160" s="11">
        <v>44.91</v>
      </c>
      <c r="BQ160" s="19">
        <f t="shared" si="30"/>
        <v>1.0953658536585364</v>
      </c>
      <c r="BR160" s="6">
        <v>4.4999999999999998E-2</v>
      </c>
      <c r="BS160" s="6">
        <v>3.7080000000000002</v>
      </c>
      <c r="BT160" s="6">
        <v>0.82099999999999995</v>
      </c>
      <c r="BU160" s="5">
        <f t="shared" si="31"/>
        <v>55198.400112135394</v>
      </c>
      <c r="BV160" s="11">
        <v>15.45</v>
      </c>
      <c r="BW160" s="11">
        <f t="shared" si="32"/>
        <v>0.93116540089456201</v>
      </c>
      <c r="BX160" s="11">
        <f t="shared" si="36"/>
        <v>0.90638767613453319</v>
      </c>
    </row>
    <row r="161" spans="1:76" x14ac:dyDescent="0.2">
      <c r="A161" s="7" t="s">
        <v>69</v>
      </c>
      <c r="B161" s="4">
        <v>27</v>
      </c>
      <c r="C161" s="4">
        <v>1</v>
      </c>
      <c r="D161" s="6">
        <f t="shared" si="27"/>
        <v>0.40468564223999998</v>
      </c>
      <c r="E161" s="8">
        <v>40395</v>
      </c>
      <c r="F161" s="9">
        <v>1</v>
      </c>
      <c r="G161" s="9" t="s">
        <v>70</v>
      </c>
      <c r="H161" s="9" t="s">
        <v>71</v>
      </c>
      <c r="I161" s="4">
        <v>6</v>
      </c>
      <c r="J161" s="4">
        <v>4</v>
      </c>
      <c r="L161" s="9"/>
      <c r="M161" s="13">
        <f t="shared" si="28"/>
        <v>5</v>
      </c>
      <c r="N161" s="8">
        <v>40404</v>
      </c>
      <c r="O161" s="5">
        <v>363194</v>
      </c>
      <c r="P161" s="8"/>
      <c r="Q161" s="5"/>
      <c r="R161" s="8"/>
      <c r="S161" s="9"/>
      <c r="T161" s="8"/>
      <c r="U161" s="8"/>
      <c r="V161" s="8">
        <v>40436</v>
      </c>
      <c r="W161" s="9">
        <f t="shared" si="29"/>
        <v>32</v>
      </c>
      <c r="X161" s="9">
        <v>10</v>
      </c>
      <c r="Y161" s="10">
        <v>3.1</v>
      </c>
      <c r="Z161" s="10">
        <v>33.1</v>
      </c>
      <c r="AA161" s="10">
        <v>29.1</v>
      </c>
      <c r="AB161" s="10">
        <v>33.6</v>
      </c>
      <c r="AC161" s="10">
        <v>31.993333333333332</v>
      </c>
      <c r="AD161" s="9">
        <v>34</v>
      </c>
      <c r="AE161" s="9">
        <v>34</v>
      </c>
      <c r="AF161" s="9">
        <v>40</v>
      </c>
      <c r="AG161" s="10">
        <v>35.888888888888886</v>
      </c>
      <c r="AH161" s="10">
        <v>8.8000000000000007</v>
      </c>
      <c r="AI161" s="10">
        <v>8.8000000000000007</v>
      </c>
      <c r="AJ161" s="10">
        <v>9.6</v>
      </c>
      <c r="AK161" s="10">
        <v>9.1013755827593368</v>
      </c>
      <c r="AL161" s="20">
        <v>136</v>
      </c>
      <c r="AM161" s="20">
        <v>275</v>
      </c>
      <c r="AN161" s="20">
        <v>24</v>
      </c>
      <c r="AO161" s="20">
        <v>9.5</v>
      </c>
      <c r="AP161" s="5">
        <v>15</v>
      </c>
      <c r="AQ161" s="5">
        <v>5</v>
      </c>
      <c r="AR161" s="5">
        <v>10675</v>
      </c>
      <c r="AS161" s="5">
        <v>10695</v>
      </c>
      <c r="AT161" s="5">
        <v>0</v>
      </c>
      <c r="AU161" s="5">
        <v>0</v>
      </c>
      <c r="AV161" s="5">
        <v>25</v>
      </c>
      <c r="AW161" s="5">
        <v>80</v>
      </c>
      <c r="AX161" s="5">
        <v>415</v>
      </c>
      <c r="AY161" s="5">
        <v>495</v>
      </c>
      <c r="AZ161" s="5">
        <v>2595</v>
      </c>
      <c r="BA161" s="5">
        <v>2610</v>
      </c>
      <c r="BB161" s="5">
        <v>70</v>
      </c>
      <c r="BC161" s="5">
        <v>62.777777777777779</v>
      </c>
      <c r="BD161" s="5">
        <v>977.77777777777783</v>
      </c>
      <c r="BE161" s="5">
        <v>1110.5555555555557</v>
      </c>
      <c r="BF161" s="5">
        <v>15</v>
      </c>
      <c r="BG161" s="5">
        <v>10</v>
      </c>
      <c r="BH161" s="5">
        <v>585</v>
      </c>
      <c r="BI161" s="5">
        <v>1055</v>
      </c>
      <c r="BJ161" s="5">
        <v>33768</v>
      </c>
      <c r="BK161" s="11">
        <v>9.3000000000000007</v>
      </c>
      <c r="BL161" s="11">
        <f>((BJ161/(O161+Q161+S161+U161))*100)</f>
        <v>9.2975104214276669</v>
      </c>
      <c r="BM161" s="4" t="s">
        <v>72</v>
      </c>
      <c r="BN161" s="9">
        <v>42</v>
      </c>
      <c r="BO161" s="9">
        <v>65</v>
      </c>
      <c r="BP161" s="11">
        <v>52.92</v>
      </c>
      <c r="BQ161" s="19">
        <f t="shared" si="30"/>
        <v>1.6537500000000001</v>
      </c>
      <c r="BR161" s="6">
        <v>0.68</v>
      </c>
      <c r="BS161" s="6">
        <v>2.37</v>
      </c>
      <c r="BT161" s="6">
        <v>1.2929999999999999</v>
      </c>
      <c r="BU161" s="5">
        <f t="shared" si="31"/>
        <v>83442.545213832404</v>
      </c>
      <c r="BV161" s="11">
        <v>42.64</v>
      </c>
      <c r="BW161" s="11">
        <f t="shared" si="32"/>
        <v>3.2926792080499783</v>
      </c>
      <c r="BX161" s="11">
        <f t="shared" si="36"/>
        <v>0.87244692911888699</v>
      </c>
    </row>
    <row r="162" spans="1:76" x14ac:dyDescent="0.2">
      <c r="A162" s="4" t="s">
        <v>69</v>
      </c>
      <c r="B162" s="4">
        <v>26</v>
      </c>
      <c r="C162" s="4">
        <v>1</v>
      </c>
      <c r="D162" s="6">
        <f t="shared" si="27"/>
        <v>0.40468564223999998</v>
      </c>
      <c r="E162" s="8">
        <v>38463</v>
      </c>
      <c r="F162" s="4">
        <v>2</v>
      </c>
      <c r="G162" s="4" t="s">
        <v>70</v>
      </c>
      <c r="H162" s="4" t="s">
        <v>71</v>
      </c>
      <c r="I162" s="4">
        <v>5</v>
      </c>
      <c r="J162" s="4">
        <v>0</v>
      </c>
      <c r="K162" s="4">
        <v>32</v>
      </c>
      <c r="L162" s="4">
        <v>30</v>
      </c>
      <c r="M162" s="13">
        <f t="shared" si="28"/>
        <v>16.75</v>
      </c>
      <c r="N162" s="8">
        <v>38472</v>
      </c>
      <c r="O162" s="5">
        <v>400292</v>
      </c>
      <c r="P162" s="8">
        <v>38476</v>
      </c>
      <c r="Q162" s="5">
        <v>415869</v>
      </c>
      <c r="V162" s="8">
        <v>38518</v>
      </c>
      <c r="W162" s="4">
        <f t="shared" si="29"/>
        <v>46</v>
      </c>
      <c r="X162" s="4">
        <v>7</v>
      </c>
      <c r="Y162" s="10">
        <v>3.3</v>
      </c>
      <c r="Z162" s="10">
        <v>25.8</v>
      </c>
      <c r="AA162" s="10">
        <v>25.4</v>
      </c>
      <c r="AB162" s="10">
        <v>33.299999999999997</v>
      </c>
      <c r="AC162" s="10">
        <v>29.956818181818175</v>
      </c>
      <c r="AD162" s="9">
        <v>34</v>
      </c>
      <c r="AE162" s="9">
        <v>5.5</v>
      </c>
      <c r="AF162" s="9">
        <v>42</v>
      </c>
      <c r="AG162" s="9">
        <v>34.107142857142854</v>
      </c>
      <c r="AH162" s="10">
        <v>9.5</v>
      </c>
      <c r="AI162" s="10">
        <v>8.4</v>
      </c>
      <c r="AJ162" s="10">
        <v>9.8000000000000007</v>
      </c>
      <c r="AK162" s="10">
        <v>9.344523949562598</v>
      </c>
      <c r="AL162" s="20">
        <v>144</v>
      </c>
      <c r="AM162" s="20">
        <v>375</v>
      </c>
      <c r="AN162" s="20">
        <v>24</v>
      </c>
      <c r="AO162" s="20">
        <v>10.25</v>
      </c>
      <c r="AP162" s="5">
        <v>100</v>
      </c>
      <c r="AQ162" s="5">
        <v>90</v>
      </c>
      <c r="AR162" s="5">
        <v>0</v>
      </c>
      <c r="AS162" s="5">
        <v>190</v>
      </c>
      <c r="AT162" s="5">
        <v>0</v>
      </c>
      <c r="AU162" s="5">
        <v>0</v>
      </c>
      <c r="AV162" s="5">
        <v>0</v>
      </c>
      <c r="AW162" s="5">
        <v>0</v>
      </c>
      <c r="AX162" s="5">
        <v>80</v>
      </c>
      <c r="AY162" s="5">
        <v>640</v>
      </c>
      <c r="AZ162" s="5">
        <v>5</v>
      </c>
      <c r="BA162" s="5">
        <v>720</v>
      </c>
      <c r="BB162" s="5">
        <v>26.666666666666668</v>
      </c>
      <c r="BC162" s="5">
        <v>69.722222222222229</v>
      </c>
      <c r="BD162" s="5">
        <v>0.27777777777777779</v>
      </c>
      <c r="BE162" s="5">
        <v>96.666666666666671</v>
      </c>
      <c r="BF162" s="5">
        <v>20</v>
      </c>
      <c r="BG162" s="5">
        <v>17.5</v>
      </c>
      <c r="BH162" s="5">
        <v>0</v>
      </c>
      <c r="BI162" s="5">
        <v>52.5</v>
      </c>
      <c r="BJ162" s="5">
        <v>1138</v>
      </c>
      <c r="BK162" s="11">
        <f>BJ162/O162*100</f>
        <v>0.28429246649945539</v>
      </c>
      <c r="BL162" s="11">
        <f>BJ162/(O162+Q162)*100</f>
        <v>0.1394332735820506</v>
      </c>
      <c r="BM162" s="4" t="s">
        <v>72</v>
      </c>
      <c r="BN162" s="9">
        <v>45</v>
      </c>
      <c r="BO162" s="9">
        <v>64</v>
      </c>
      <c r="BP162" s="11">
        <v>55.9</v>
      </c>
      <c r="BQ162" s="19">
        <f t="shared" si="30"/>
        <v>1.2152173913043478</v>
      </c>
      <c r="BR162" s="6">
        <v>1.286</v>
      </c>
      <c r="BS162" s="6">
        <v>2.512</v>
      </c>
      <c r="BT162" s="6">
        <v>1.6850000000000001</v>
      </c>
      <c r="BU162" s="5">
        <f t="shared" si="31"/>
        <v>2812.0592410963418</v>
      </c>
      <c r="BV162" s="11">
        <v>1.91</v>
      </c>
      <c r="BW162" s="11">
        <f t="shared" si="32"/>
        <v>0.10260245187006213</v>
      </c>
      <c r="BX162" s="11">
        <f t="shared" si="36"/>
        <v>0.9646382564460636</v>
      </c>
    </row>
    <row r="163" spans="1:76" x14ac:dyDescent="0.2">
      <c r="A163" s="15" t="s">
        <v>69</v>
      </c>
      <c r="B163" s="15">
        <v>9</v>
      </c>
      <c r="C163" s="15">
        <v>2</v>
      </c>
      <c r="D163" s="16">
        <f t="shared" si="27"/>
        <v>0.80937128447999995</v>
      </c>
      <c r="E163" s="17">
        <v>38208</v>
      </c>
      <c r="F163" s="15">
        <v>1</v>
      </c>
      <c r="G163" s="15" t="s">
        <v>70</v>
      </c>
      <c r="H163" s="15" t="s">
        <v>71</v>
      </c>
      <c r="I163" s="15">
        <v>0</v>
      </c>
      <c r="J163" s="15">
        <v>0</v>
      </c>
      <c r="K163" s="15"/>
      <c r="L163" s="15"/>
      <c r="M163" s="13">
        <f t="shared" si="28"/>
        <v>0</v>
      </c>
      <c r="N163" s="17">
        <v>38223</v>
      </c>
      <c r="O163" s="14">
        <v>843178</v>
      </c>
      <c r="P163" s="17">
        <v>38245</v>
      </c>
      <c r="Q163" s="14">
        <v>408994</v>
      </c>
      <c r="R163" s="15"/>
      <c r="S163" s="15"/>
      <c r="T163" s="15"/>
      <c r="U163" s="15"/>
      <c r="V163" s="17">
        <v>38252</v>
      </c>
      <c r="W163" s="15">
        <f t="shared" si="29"/>
        <v>29</v>
      </c>
      <c r="X163" s="15">
        <v>8</v>
      </c>
      <c r="Y163" s="18">
        <v>0.3</v>
      </c>
      <c r="Z163" s="15">
        <v>32</v>
      </c>
      <c r="AA163" s="15">
        <v>28.6</v>
      </c>
      <c r="AB163" s="15">
        <v>34.200000000000003</v>
      </c>
      <c r="AC163" s="18">
        <v>31.962962962962962</v>
      </c>
      <c r="AD163" s="15">
        <v>34</v>
      </c>
      <c r="AE163" s="15">
        <v>26</v>
      </c>
      <c r="AF163" s="15">
        <v>37</v>
      </c>
      <c r="AG163" s="18">
        <v>32.375</v>
      </c>
      <c r="AH163" s="15">
        <v>8.9</v>
      </c>
      <c r="AI163" s="15">
        <v>8.8000000000000007</v>
      </c>
      <c r="AJ163" s="15">
        <v>9.1999999999999993</v>
      </c>
      <c r="AK163" s="18">
        <v>9</v>
      </c>
      <c r="AL163" s="21">
        <v>276</v>
      </c>
      <c r="AM163" s="21">
        <v>700</v>
      </c>
      <c r="AN163" s="21">
        <v>60</v>
      </c>
      <c r="AO163" s="21">
        <v>25</v>
      </c>
      <c r="AP163" s="14">
        <v>15</v>
      </c>
      <c r="AQ163" s="14">
        <v>20</v>
      </c>
      <c r="AR163" s="14">
        <v>2165</v>
      </c>
      <c r="AS163" s="14">
        <v>2200</v>
      </c>
      <c r="AT163" s="14">
        <v>0</v>
      </c>
      <c r="AU163" s="14">
        <v>10</v>
      </c>
      <c r="AV163" s="14">
        <v>20</v>
      </c>
      <c r="AW163" s="14">
        <v>50</v>
      </c>
      <c r="AX163" s="14">
        <v>105</v>
      </c>
      <c r="AY163" s="14">
        <v>320</v>
      </c>
      <c r="AZ163" s="14">
        <v>1940</v>
      </c>
      <c r="BA163" s="14">
        <v>2130</v>
      </c>
      <c r="BB163" s="14">
        <v>16.818181818181817</v>
      </c>
      <c r="BC163" s="14">
        <v>89.545454545454547</v>
      </c>
      <c r="BD163" s="14">
        <v>537.27272727272725</v>
      </c>
      <c r="BE163" s="14">
        <v>641.90909090909088</v>
      </c>
      <c r="BF163" s="14">
        <v>0</v>
      </c>
      <c r="BG163" s="14">
        <v>50</v>
      </c>
      <c r="BH163" s="14">
        <v>420</v>
      </c>
      <c r="BI163" s="14">
        <v>570</v>
      </c>
      <c r="BJ163" s="14">
        <v>270170</v>
      </c>
      <c r="BK163" s="19">
        <f>(BJ163/O163)*100</f>
        <v>32.041870162646561</v>
      </c>
      <c r="BL163" s="19">
        <f>((BJ163)/(O163+Q163+S163+U163))*100</f>
        <v>21.576109352389288</v>
      </c>
      <c r="BM163" s="15" t="s">
        <v>72</v>
      </c>
      <c r="BN163" s="13">
        <v>33</v>
      </c>
      <c r="BO163" s="13">
        <v>42</v>
      </c>
      <c r="BP163" s="19">
        <v>36.959595959595958</v>
      </c>
      <c r="BQ163" s="19">
        <f t="shared" si="30"/>
        <v>1.274468826192964</v>
      </c>
      <c r="BR163" s="16">
        <v>0.29099999999999998</v>
      </c>
      <c r="BS163" s="16">
        <v>0.59099999999999997</v>
      </c>
      <c r="BT163" s="16">
        <v>0.43068989898989901</v>
      </c>
      <c r="BU163" s="14">
        <f t="shared" si="31"/>
        <v>333802.30455492029</v>
      </c>
      <c r="BV163" s="19">
        <v>120.25</v>
      </c>
      <c r="BW163" s="19">
        <f t="shared" si="32"/>
        <v>5.123176227832178</v>
      </c>
      <c r="BX163" s="19">
        <f t="shared" si="36"/>
        <v>0.85306680280897029</v>
      </c>
    </row>
    <row r="164" spans="1:76" x14ac:dyDescent="0.2">
      <c r="A164" s="15" t="s">
        <v>69</v>
      </c>
      <c r="B164" s="15">
        <v>2</v>
      </c>
      <c r="C164" s="15">
        <v>2</v>
      </c>
      <c r="D164" s="16">
        <f t="shared" si="27"/>
        <v>0.80937128447999995</v>
      </c>
      <c r="E164" s="17">
        <v>39557</v>
      </c>
      <c r="F164" s="15">
        <v>1</v>
      </c>
      <c r="G164" s="15" t="s">
        <v>70</v>
      </c>
      <c r="H164" s="15" t="s">
        <v>71</v>
      </c>
      <c r="I164" s="15">
        <v>223</v>
      </c>
      <c r="J164" s="15">
        <v>203</v>
      </c>
      <c r="K164" s="15"/>
      <c r="L164" s="15"/>
      <c r="M164" s="13">
        <f t="shared" si="28"/>
        <v>213</v>
      </c>
      <c r="N164" s="17">
        <v>39570</v>
      </c>
      <c r="O164" s="14">
        <v>875696</v>
      </c>
      <c r="P164" s="15"/>
      <c r="Q164" s="14"/>
      <c r="R164" s="15"/>
      <c r="S164" s="14"/>
      <c r="T164" s="15"/>
      <c r="U164" s="13"/>
      <c r="V164" s="17">
        <v>39605</v>
      </c>
      <c r="W164" s="15">
        <f t="shared" si="29"/>
        <v>35</v>
      </c>
      <c r="X164" s="15">
        <v>0</v>
      </c>
      <c r="Y164" s="18">
        <v>2.7</v>
      </c>
      <c r="Z164" s="18">
        <v>25.9</v>
      </c>
      <c r="AA164" s="18">
        <v>24.7</v>
      </c>
      <c r="AB164" s="18">
        <v>31.2</v>
      </c>
      <c r="AC164" s="18">
        <v>28.551515151515154</v>
      </c>
      <c r="AD164" s="13">
        <v>34</v>
      </c>
      <c r="AE164" s="13">
        <v>35</v>
      </c>
      <c r="AF164" s="13">
        <v>40</v>
      </c>
      <c r="AG164" s="13">
        <v>37.1</v>
      </c>
      <c r="AH164" s="18">
        <v>8.6999999999999993</v>
      </c>
      <c r="AI164" s="18">
        <v>8.5</v>
      </c>
      <c r="AJ164" s="18">
        <v>9.6999999999999993</v>
      </c>
      <c r="AK164" s="18">
        <v>8.7558823529411764</v>
      </c>
      <c r="AL164" s="21">
        <v>246</v>
      </c>
      <c r="AM164" s="21">
        <v>450</v>
      </c>
      <c r="AN164" s="21">
        <v>30.5</v>
      </c>
      <c r="AO164" s="21">
        <v>12</v>
      </c>
      <c r="AP164" s="14">
        <v>5</v>
      </c>
      <c r="AQ164" s="14">
        <v>10</v>
      </c>
      <c r="AR164" s="14">
        <v>0</v>
      </c>
      <c r="AS164" s="14">
        <v>15</v>
      </c>
      <c r="AT164" s="14">
        <v>0</v>
      </c>
      <c r="AU164" s="14">
        <v>0</v>
      </c>
      <c r="AV164" s="14">
        <v>0</v>
      </c>
      <c r="AW164" s="14">
        <v>0</v>
      </c>
      <c r="AX164" s="14">
        <v>210</v>
      </c>
      <c r="AY164" s="14">
        <v>740</v>
      </c>
      <c r="AZ164" s="14">
        <v>0</v>
      </c>
      <c r="BA164" s="14">
        <v>795</v>
      </c>
      <c r="BB164" s="14">
        <v>33.846153846153847</v>
      </c>
      <c r="BC164" s="14">
        <v>192.30769230769232</v>
      </c>
      <c r="BD164" s="14">
        <v>0</v>
      </c>
      <c r="BE164" s="14">
        <v>226.15384615384616</v>
      </c>
      <c r="BF164" s="14">
        <v>5</v>
      </c>
      <c r="BG164" s="14">
        <v>90</v>
      </c>
      <c r="BH164" s="14">
        <v>0</v>
      </c>
      <c r="BI164" s="14">
        <v>110</v>
      </c>
      <c r="BJ164" s="14">
        <v>250906</v>
      </c>
      <c r="BK164" s="19">
        <f>BJ164/O164*100</f>
        <v>28.652180665436404</v>
      </c>
      <c r="BL164" s="19">
        <f>(BJ164)/(O164+Q164+S164+U164)*100</f>
        <v>28.652180665436404</v>
      </c>
      <c r="BM164" s="15" t="s">
        <v>72</v>
      </c>
      <c r="BN164" s="13">
        <v>30</v>
      </c>
      <c r="BO164" s="13">
        <v>49</v>
      </c>
      <c r="BP164" s="19">
        <v>36.86</v>
      </c>
      <c r="BQ164" s="19">
        <f t="shared" si="30"/>
        <v>1.0531428571428572</v>
      </c>
      <c r="BR164" s="16">
        <v>0.246</v>
      </c>
      <c r="BS164" s="16">
        <v>0.86099999999999999</v>
      </c>
      <c r="BT164" s="16">
        <v>0.433</v>
      </c>
      <c r="BU164" s="14">
        <f t="shared" si="31"/>
        <v>310001.11421200295</v>
      </c>
      <c r="BV164" s="19">
        <v>104.73</v>
      </c>
      <c r="BW164" s="19">
        <f t="shared" si="32"/>
        <v>3.6970495144366038</v>
      </c>
      <c r="BX164" s="19">
        <f t="shared" si="36"/>
        <v>0.86461328382868485</v>
      </c>
    </row>
    <row r="165" spans="1:76" x14ac:dyDescent="0.2">
      <c r="A165" s="15" t="s">
        <v>69</v>
      </c>
      <c r="B165" s="15">
        <v>2</v>
      </c>
      <c r="C165" s="15">
        <v>2</v>
      </c>
      <c r="D165" s="16">
        <f t="shared" si="27"/>
        <v>0.80937128447999995</v>
      </c>
      <c r="E165" s="17">
        <v>39709</v>
      </c>
      <c r="F165" s="15">
        <v>1</v>
      </c>
      <c r="G165" s="15" t="s">
        <v>70</v>
      </c>
      <c r="H165" s="15" t="s">
        <v>71</v>
      </c>
      <c r="I165" s="15">
        <v>90</v>
      </c>
      <c r="J165" s="15">
        <v>61</v>
      </c>
      <c r="K165" s="15"/>
      <c r="L165" s="15"/>
      <c r="M165" s="13">
        <f t="shared" si="28"/>
        <v>75.5</v>
      </c>
      <c r="N165" s="17">
        <v>39693</v>
      </c>
      <c r="O165" s="14">
        <v>825774</v>
      </c>
      <c r="P165" s="15"/>
      <c r="Q165" s="14"/>
      <c r="R165" s="15"/>
      <c r="S165" s="14"/>
      <c r="T165" s="15"/>
      <c r="U165" s="13"/>
      <c r="V165" s="17">
        <v>39786</v>
      </c>
      <c r="W165" s="15">
        <f t="shared" si="29"/>
        <v>93</v>
      </c>
      <c r="X165" s="15">
        <v>0</v>
      </c>
      <c r="Y165" s="18">
        <v>4.8</v>
      </c>
      <c r="Z165" s="18">
        <v>27.2</v>
      </c>
      <c r="AA165" s="18">
        <v>16</v>
      </c>
      <c r="AB165" s="18">
        <v>29.5</v>
      </c>
      <c r="AC165" s="18">
        <v>23.196923076923085</v>
      </c>
      <c r="AD165" s="13">
        <v>34</v>
      </c>
      <c r="AE165" s="13">
        <v>34</v>
      </c>
      <c r="AF165" s="13">
        <v>49</v>
      </c>
      <c r="AG165" s="13">
        <v>41.647058823529413</v>
      </c>
      <c r="AH165" s="18">
        <v>8.8000000000000007</v>
      </c>
      <c r="AI165" s="18">
        <v>8.3000000000000007</v>
      </c>
      <c r="AJ165" s="18">
        <v>9.1999999999999993</v>
      </c>
      <c r="AK165" s="18">
        <v>8.9046576621656985</v>
      </c>
      <c r="AL165" s="21">
        <f>283*2</f>
        <v>566</v>
      </c>
      <c r="AM165" s="21">
        <v>725</v>
      </c>
      <c r="AN165" s="21">
        <v>52</v>
      </c>
      <c r="AO165" s="21">
        <v>21.5</v>
      </c>
      <c r="AP165" s="14">
        <v>15</v>
      </c>
      <c r="AQ165" s="14">
        <v>50</v>
      </c>
      <c r="AR165" s="14">
        <v>130</v>
      </c>
      <c r="AS165" s="14">
        <v>195</v>
      </c>
      <c r="AT165" s="14">
        <v>0</v>
      </c>
      <c r="AU165" s="14">
        <v>0</v>
      </c>
      <c r="AV165" s="14">
        <v>0</v>
      </c>
      <c r="AW165" s="14">
        <v>0</v>
      </c>
      <c r="AX165" s="14">
        <v>90</v>
      </c>
      <c r="AY165" s="14">
        <v>250</v>
      </c>
      <c r="AZ165" s="14">
        <v>240</v>
      </c>
      <c r="BA165" s="14">
        <v>525</v>
      </c>
      <c r="BB165" s="14">
        <v>20.90909090909091</v>
      </c>
      <c r="BC165" s="14">
        <v>41.363636363636367</v>
      </c>
      <c r="BD165" s="14">
        <v>41.363636363636367</v>
      </c>
      <c r="BE165" s="14">
        <v>103.63636363636364</v>
      </c>
      <c r="BF165" s="14">
        <v>0</v>
      </c>
      <c r="BG165" s="14">
        <v>10</v>
      </c>
      <c r="BH165" s="14">
        <v>0</v>
      </c>
      <c r="BI165" s="14">
        <v>10</v>
      </c>
      <c r="BJ165" s="14">
        <v>31992</v>
      </c>
      <c r="BK165" s="19">
        <f>BJ165/O165*100</f>
        <v>3.8741834933044639</v>
      </c>
      <c r="BL165" s="19">
        <f>(BJ165)/(O165+Q165+S165+U165)*100</f>
        <v>3.8741834933044639</v>
      </c>
      <c r="BM165" s="15" t="s">
        <v>72</v>
      </c>
      <c r="BN165" s="13">
        <v>35</v>
      </c>
      <c r="BO165" s="13">
        <v>75</v>
      </c>
      <c r="BP165" s="19">
        <v>49.69</v>
      </c>
      <c r="BQ165" s="19">
        <f t="shared" si="30"/>
        <v>0.5343010752688172</v>
      </c>
      <c r="BR165" s="16">
        <v>0.32800000000000001</v>
      </c>
      <c r="BS165" s="16">
        <v>2.5619999999999998</v>
      </c>
      <c r="BT165" s="16">
        <v>1.0620000000000001</v>
      </c>
      <c r="BU165" s="14">
        <f t="shared" si="31"/>
        <v>39526.976819487769</v>
      </c>
      <c r="BV165" s="19">
        <v>30.05</v>
      </c>
      <c r="BW165" s="19">
        <f t="shared" si="32"/>
        <v>0.39922132866066234</v>
      </c>
      <c r="BX165" s="19">
        <f t="shared" si="36"/>
        <v>0.86560055557446558</v>
      </c>
    </row>
    <row r="166" spans="1:76" x14ac:dyDescent="0.2">
      <c r="A166" s="15" t="s">
        <v>69</v>
      </c>
      <c r="B166" s="15">
        <v>6</v>
      </c>
      <c r="C166" s="15">
        <v>2</v>
      </c>
      <c r="D166" s="16">
        <f t="shared" si="27"/>
        <v>0.80937128447999995</v>
      </c>
      <c r="E166" s="17">
        <v>39712</v>
      </c>
      <c r="F166" s="15">
        <v>1</v>
      </c>
      <c r="G166" s="15" t="s">
        <v>70</v>
      </c>
      <c r="H166" s="15" t="s">
        <v>71</v>
      </c>
      <c r="I166" s="15">
        <v>434</v>
      </c>
      <c r="J166" s="15">
        <v>257</v>
      </c>
      <c r="K166" s="15"/>
      <c r="L166" s="15"/>
      <c r="M166" s="13">
        <f t="shared" si="28"/>
        <v>345.5</v>
      </c>
      <c r="N166" s="17">
        <v>39719</v>
      </c>
      <c r="O166" s="14">
        <v>820736</v>
      </c>
      <c r="P166" s="15"/>
      <c r="Q166" s="14"/>
      <c r="R166" s="15"/>
      <c r="S166" s="14"/>
      <c r="T166" s="15"/>
      <c r="U166" s="13"/>
      <c r="V166" s="17">
        <v>39773</v>
      </c>
      <c r="W166" s="15">
        <f t="shared" si="29"/>
        <v>54</v>
      </c>
      <c r="X166" s="15">
        <v>0</v>
      </c>
      <c r="Y166" s="18">
        <v>3.3</v>
      </c>
      <c r="Z166" s="18">
        <v>27</v>
      </c>
      <c r="AA166" s="18">
        <v>16.5</v>
      </c>
      <c r="AB166" s="18">
        <v>29.8</v>
      </c>
      <c r="AC166" s="18">
        <v>24.301923076923082</v>
      </c>
      <c r="AD166" s="13">
        <v>34</v>
      </c>
      <c r="AE166" s="13">
        <v>34</v>
      </c>
      <c r="AF166" s="13">
        <v>42</v>
      </c>
      <c r="AG166" s="13">
        <v>40.307692307692307</v>
      </c>
      <c r="AH166" s="18">
        <v>8.6999999999999993</v>
      </c>
      <c r="AI166" s="18">
        <v>8.6</v>
      </c>
      <c r="AJ166" s="18">
        <v>9.3000000000000007</v>
      </c>
      <c r="AK166" s="18">
        <v>8.9754232346762599</v>
      </c>
      <c r="AL166" s="21">
        <f>2*261</f>
        <v>522</v>
      </c>
      <c r="AM166" s="21">
        <v>725</v>
      </c>
      <c r="AN166" s="21">
        <v>44</v>
      </c>
      <c r="AO166" s="21">
        <v>19</v>
      </c>
      <c r="AP166" s="14">
        <v>20</v>
      </c>
      <c r="AQ166" s="14">
        <v>10</v>
      </c>
      <c r="AR166" s="14">
        <v>5</v>
      </c>
      <c r="AS166" s="14">
        <v>35</v>
      </c>
      <c r="AT166" s="14">
        <v>0</v>
      </c>
      <c r="AU166" s="14">
        <v>0</v>
      </c>
      <c r="AV166" s="14">
        <v>0</v>
      </c>
      <c r="AW166" s="14">
        <v>0</v>
      </c>
      <c r="AX166" s="14">
        <v>20</v>
      </c>
      <c r="AY166" s="14">
        <v>55</v>
      </c>
      <c r="AZ166" s="14">
        <v>125</v>
      </c>
      <c r="BA166" s="14">
        <v>170</v>
      </c>
      <c r="BB166" s="14">
        <v>7.2727272727272725</v>
      </c>
      <c r="BC166" s="14">
        <v>12.272727272727273</v>
      </c>
      <c r="BD166" s="14">
        <v>16.363636363636363</v>
      </c>
      <c r="BE166" s="14">
        <v>35.909090909090907</v>
      </c>
      <c r="BF166" s="14">
        <v>0</v>
      </c>
      <c r="BG166" s="14">
        <v>5</v>
      </c>
      <c r="BH166" s="14">
        <v>5</v>
      </c>
      <c r="BI166" s="14">
        <v>20</v>
      </c>
      <c r="BJ166" s="14">
        <v>4243</v>
      </c>
      <c r="BK166" s="19">
        <f>BJ166/O166*100</f>
        <v>0.51697500779787897</v>
      </c>
      <c r="BL166" s="19">
        <f>(BJ166)/(O166+Q166+S166+U166)*100</f>
        <v>0.51697500779787897</v>
      </c>
      <c r="BM166" s="15" t="s">
        <v>72</v>
      </c>
      <c r="BN166" s="13">
        <v>21</v>
      </c>
      <c r="BO166" s="13">
        <v>63</v>
      </c>
      <c r="BP166" s="19">
        <v>40.770000000000003</v>
      </c>
      <c r="BQ166" s="19">
        <f t="shared" si="30"/>
        <v>0.755</v>
      </c>
      <c r="BR166" s="16">
        <v>0.11600000000000001</v>
      </c>
      <c r="BS166" s="16">
        <v>2.496</v>
      </c>
      <c r="BT166" s="16">
        <v>0.82199999999999995</v>
      </c>
      <c r="BU166" s="14">
        <f t="shared" si="31"/>
        <v>5242.3406678259134</v>
      </c>
      <c r="BV166" s="19">
        <v>3.09</v>
      </c>
      <c r="BW166" s="19">
        <f t="shared" si="32"/>
        <v>7.0699595253105638E-2</v>
      </c>
      <c r="BX166" s="19">
        <f t="shared" si="36"/>
        <v>1.2129689483117556</v>
      </c>
    </row>
    <row r="167" spans="1:76" x14ac:dyDescent="0.2">
      <c r="A167" s="15" t="s">
        <v>69</v>
      </c>
      <c r="B167" s="15">
        <v>8</v>
      </c>
      <c r="C167" s="15">
        <v>2</v>
      </c>
      <c r="D167" s="16">
        <f t="shared" si="27"/>
        <v>0.80937128447999995</v>
      </c>
      <c r="E167" s="17">
        <v>38190</v>
      </c>
      <c r="F167" s="15">
        <v>2</v>
      </c>
      <c r="G167" s="15" t="s">
        <v>70</v>
      </c>
      <c r="H167" s="15" t="s">
        <v>71</v>
      </c>
      <c r="I167" s="15">
        <v>1</v>
      </c>
      <c r="J167" s="15">
        <v>2</v>
      </c>
      <c r="K167" s="15">
        <v>42</v>
      </c>
      <c r="L167" s="15">
        <v>37</v>
      </c>
      <c r="M167" s="13">
        <f t="shared" si="28"/>
        <v>20.5</v>
      </c>
      <c r="N167" s="17">
        <v>38200</v>
      </c>
      <c r="O167" s="14">
        <v>847300</v>
      </c>
      <c r="P167" s="17">
        <v>38206</v>
      </c>
      <c r="Q167" s="14">
        <v>783270</v>
      </c>
      <c r="R167" s="15"/>
      <c r="S167" s="15"/>
      <c r="T167" s="15"/>
      <c r="U167" s="15"/>
      <c r="V167" s="17">
        <v>38239</v>
      </c>
      <c r="W167" s="15">
        <f t="shared" si="29"/>
        <v>39</v>
      </c>
      <c r="X167" s="15">
        <v>15</v>
      </c>
      <c r="Y167" s="18">
        <v>0.2</v>
      </c>
      <c r="Z167" s="15">
        <v>32.9</v>
      </c>
      <c r="AA167" s="15">
        <v>28.4</v>
      </c>
      <c r="AB167" s="15">
        <v>34.200000000000003</v>
      </c>
      <c r="AC167" s="18">
        <v>31.574193548387097</v>
      </c>
      <c r="AD167" s="15">
        <v>34</v>
      </c>
      <c r="AE167" s="15">
        <v>30</v>
      </c>
      <c r="AF167" s="15">
        <v>40</v>
      </c>
      <c r="AG167" s="18">
        <v>35.333333333333336</v>
      </c>
      <c r="AH167" s="15">
        <v>9.3000000000000007</v>
      </c>
      <c r="AI167" s="15">
        <v>9.1</v>
      </c>
      <c r="AJ167" s="15">
        <v>9.8000000000000007</v>
      </c>
      <c r="AK167" s="18">
        <v>9.4461538461538463</v>
      </c>
      <c r="AL167" s="21">
        <v>176</v>
      </c>
      <c r="AM167" s="21">
        <v>600</v>
      </c>
      <c r="AN167" s="21">
        <v>42</v>
      </c>
      <c r="AO167" s="21">
        <v>17.5</v>
      </c>
      <c r="AP167" s="14">
        <v>0</v>
      </c>
      <c r="AQ167" s="14">
        <v>0</v>
      </c>
      <c r="AR167" s="14">
        <v>1180</v>
      </c>
      <c r="AS167" s="14">
        <v>1180</v>
      </c>
      <c r="AT167" s="14">
        <v>15</v>
      </c>
      <c r="AU167" s="14">
        <v>10</v>
      </c>
      <c r="AV167" s="14">
        <v>40</v>
      </c>
      <c r="AW167" s="14">
        <v>80</v>
      </c>
      <c r="AX167" s="14">
        <v>1760</v>
      </c>
      <c r="AY167" s="14">
        <v>730</v>
      </c>
      <c r="AZ167" s="14">
        <v>2830</v>
      </c>
      <c r="BA167" s="14">
        <v>3200</v>
      </c>
      <c r="BB167" s="14">
        <v>293.84615384615387</v>
      </c>
      <c r="BC167" s="14">
        <v>171.53846153846155</v>
      </c>
      <c r="BD167" s="14">
        <v>442.69230769230768</v>
      </c>
      <c r="BE167" s="14">
        <v>921.15384615384619</v>
      </c>
      <c r="BF167" s="14">
        <v>90</v>
      </c>
      <c r="BG167" s="14">
        <v>115</v>
      </c>
      <c r="BH167" s="14">
        <v>95</v>
      </c>
      <c r="BI167" s="14">
        <v>530</v>
      </c>
      <c r="BJ167" s="14">
        <v>0</v>
      </c>
      <c r="BK167" s="19">
        <f>(BJ167/Q167)*100</f>
        <v>0</v>
      </c>
      <c r="BL167" s="19">
        <f>((BJ167)/(O167+Q167+S167+U167))*100</f>
        <v>0</v>
      </c>
      <c r="BM167" s="15" t="s">
        <v>73</v>
      </c>
      <c r="BN167" s="13">
        <v>0</v>
      </c>
      <c r="BO167" s="13">
        <v>0</v>
      </c>
      <c r="BP167" s="19">
        <v>0</v>
      </c>
      <c r="BQ167" s="19">
        <f t="shared" si="30"/>
        <v>0</v>
      </c>
      <c r="BR167" s="16">
        <v>0</v>
      </c>
      <c r="BS167" s="16">
        <v>0</v>
      </c>
      <c r="BT167" s="16">
        <v>0</v>
      </c>
      <c r="BU167" s="14">
        <f t="shared" si="31"/>
        <v>0</v>
      </c>
      <c r="BV167" s="19">
        <v>0</v>
      </c>
      <c r="BW167" s="19">
        <f t="shared" si="32"/>
        <v>0</v>
      </c>
      <c r="BX167" s="19" t="e">
        <f t="shared" si="36"/>
        <v>#DIV/0!</v>
      </c>
    </row>
    <row r="168" spans="1:76" x14ac:dyDescent="0.2">
      <c r="A168" s="12" t="s">
        <v>69</v>
      </c>
      <c r="B168" s="15">
        <v>2</v>
      </c>
      <c r="C168" s="15">
        <v>2</v>
      </c>
      <c r="D168" s="16">
        <f t="shared" si="27"/>
        <v>0.80937128447999995</v>
      </c>
      <c r="E168" s="17">
        <v>40277</v>
      </c>
      <c r="F168" s="13">
        <v>2</v>
      </c>
      <c r="G168" s="13" t="s">
        <v>70</v>
      </c>
      <c r="H168" s="13" t="s">
        <v>71</v>
      </c>
      <c r="I168" s="15">
        <v>8</v>
      </c>
      <c r="J168" s="15">
        <v>28</v>
      </c>
      <c r="K168" s="15">
        <v>147</v>
      </c>
      <c r="L168" s="15">
        <v>211</v>
      </c>
      <c r="M168" s="13">
        <f t="shared" si="28"/>
        <v>98.5</v>
      </c>
      <c r="N168" s="17">
        <v>40292</v>
      </c>
      <c r="O168" s="14">
        <v>722266</v>
      </c>
      <c r="P168" s="17">
        <v>40296</v>
      </c>
      <c r="Q168" s="14">
        <v>430062</v>
      </c>
      <c r="R168" s="17"/>
      <c r="S168" s="13"/>
      <c r="T168" s="17"/>
      <c r="U168" s="17"/>
      <c r="V168" s="17">
        <v>40325</v>
      </c>
      <c r="W168" s="13">
        <f t="shared" si="29"/>
        <v>33</v>
      </c>
      <c r="X168" s="13">
        <v>7</v>
      </c>
      <c r="Y168" s="18">
        <v>3.6</v>
      </c>
      <c r="Z168" s="18">
        <v>25.8</v>
      </c>
      <c r="AA168" s="18">
        <v>24.6</v>
      </c>
      <c r="AB168" s="18">
        <v>30.6</v>
      </c>
      <c r="AC168" s="18">
        <v>28.087096774193544</v>
      </c>
      <c r="AD168" s="13">
        <v>34</v>
      </c>
      <c r="AE168" s="13">
        <v>34</v>
      </c>
      <c r="AF168" s="13">
        <v>40</v>
      </c>
      <c r="AG168" s="18">
        <v>35.888888888888886</v>
      </c>
      <c r="AH168" s="18">
        <v>8.9</v>
      </c>
      <c r="AI168" s="18">
        <v>8.9</v>
      </c>
      <c r="AJ168" s="18">
        <v>9.6</v>
      </c>
      <c r="AK168" s="18">
        <v>9.2116737686624699</v>
      </c>
      <c r="AL168" s="21">
        <v>284</v>
      </c>
      <c r="AM168" s="21">
        <v>425</v>
      </c>
      <c r="AN168" s="21">
        <v>20</v>
      </c>
      <c r="AO168" s="21">
        <v>10</v>
      </c>
      <c r="AP168" s="14">
        <v>165</v>
      </c>
      <c r="AQ168" s="14">
        <v>1200</v>
      </c>
      <c r="AR168" s="14">
        <v>0</v>
      </c>
      <c r="AS168" s="14">
        <v>1365</v>
      </c>
      <c r="AT168" s="14">
        <v>0</v>
      </c>
      <c r="AU168" s="14">
        <v>0</v>
      </c>
      <c r="AV168" s="14">
        <v>0</v>
      </c>
      <c r="AW168" s="14">
        <v>0</v>
      </c>
      <c r="AX168" s="14">
        <v>165</v>
      </c>
      <c r="AY168" s="14">
        <v>120</v>
      </c>
      <c r="AZ168" s="14">
        <v>15</v>
      </c>
      <c r="BA168" s="14">
        <v>280</v>
      </c>
      <c r="BB168" s="14">
        <v>36.363636363636367</v>
      </c>
      <c r="BC168" s="14">
        <v>34.545454545454547</v>
      </c>
      <c r="BD168" s="14">
        <v>2.2727272727272729</v>
      </c>
      <c r="BE168" s="14">
        <v>73.181818181818187</v>
      </c>
      <c r="BF168" s="14">
        <v>5</v>
      </c>
      <c r="BG168" s="14">
        <v>15</v>
      </c>
      <c r="BH168" s="14">
        <v>0</v>
      </c>
      <c r="BI168" s="14">
        <v>40</v>
      </c>
      <c r="BJ168" s="14">
        <v>34918</v>
      </c>
      <c r="BK168" s="19">
        <v>8.1199999999999992</v>
      </c>
      <c r="BL168" s="19">
        <f>((BJ168/(O168+Q168+S168+U168))*100)</f>
        <v>3.0302136197332703</v>
      </c>
      <c r="BM168" s="15" t="s">
        <v>72</v>
      </c>
      <c r="BN168" s="13">
        <v>21</v>
      </c>
      <c r="BO168" s="13">
        <v>54</v>
      </c>
      <c r="BP168" s="19">
        <v>37.770000000000003</v>
      </c>
      <c r="BQ168" s="19">
        <f t="shared" si="30"/>
        <v>1.1445454545454545</v>
      </c>
      <c r="BR168" s="16">
        <v>8.5999999999999993E-2</v>
      </c>
      <c r="BS168" s="16">
        <v>1.363</v>
      </c>
      <c r="BT168" s="16">
        <v>0.50800000000000001</v>
      </c>
      <c r="BU168" s="14">
        <f t="shared" si="31"/>
        <v>43142.128550352398</v>
      </c>
      <c r="BV168" s="19">
        <v>17.95</v>
      </c>
      <c r="BW168" s="19">
        <f t="shared" si="32"/>
        <v>0.67205175717206334</v>
      </c>
      <c r="BX168" s="19">
        <f t="shared" si="36"/>
        <v>0.9428069119878344</v>
      </c>
    </row>
    <row r="169" spans="1:76" x14ac:dyDescent="0.2">
      <c r="A169" s="12" t="s">
        <v>69</v>
      </c>
      <c r="B169" s="15">
        <v>1</v>
      </c>
      <c r="C169" s="15">
        <v>2</v>
      </c>
      <c r="D169" s="16">
        <f t="shared" si="27"/>
        <v>0.80937128447999995</v>
      </c>
      <c r="E169" s="17">
        <v>40343</v>
      </c>
      <c r="F169" s="13">
        <v>2</v>
      </c>
      <c r="G169" s="13" t="s">
        <v>70</v>
      </c>
      <c r="H169" s="13" t="s">
        <v>71</v>
      </c>
      <c r="I169" s="15">
        <v>1</v>
      </c>
      <c r="J169" s="15">
        <v>0</v>
      </c>
      <c r="K169" s="15">
        <v>252</v>
      </c>
      <c r="L169" s="15">
        <v>167</v>
      </c>
      <c r="M169" s="13">
        <f t="shared" si="28"/>
        <v>105</v>
      </c>
      <c r="N169" s="17">
        <v>40357</v>
      </c>
      <c r="O169" s="14">
        <v>819820</v>
      </c>
      <c r="P169" s="17">
        <v>40361</v>
      </c>
      <c r="Q169" s="14">
        <v>794630</v>
      </c>
      <c r="R169" s="17"/>
      <c r="S169" s="13"/>
      <c r="T169" s="17"/>
      <c r="U169" s="17"/>
      <c r="V169" s="17">
        <v>40394</v>
      </c>
      <c r="W169" s="13">
        <f t="shared" si="29"/>
        <v>37</v>
      </c>
      <c r="X169" s="13">
        <v>16</v>
      </c>
      <c r="Y169" s="18">
        <v>3.1</v>
      </c>
      <c r="Z169" s="18">
        <v>33.5</v>
      </c>
      <c r="AA169" s="18">
        <v>28.8</v>
      </c>
      <c r="AB169" s="18">
        <v>33.1</v>
      </c>
      <c r="AC169" s="18">
        <v>31.36571428571429</v>
      </c>
      <c r="AD169" s="13">
        <v>34</v>
      </c>
      <c r="AE169" s="13">
        <v>35</v>
      </c>
      <c r="AF169" s="13">
        <v>44</v>
      </c>
      <c r="AG169" s="18">
        <v>39.222222222222221</v>
      </c>
      <c r="AH169" s="18">
        <v>9.1999999999999993</v>
      </c>
      <c r="AI169" s="18">
        <v>9</v>
      </c>
      <c r="AJ169" s="18">
        <v>9.5</v>
      </c>
      <c r="AK169" s="18">
        <v>9.2429321100701252</v>
      </c>
      <c r="AL169" s="21">
        <v>244</v>
      </c>
      <c r="AM169" s="21">
        <v>600</v>
      </c>
      <c r="AN169" s="21">
        <v>104</v>
      </c>
      <c r="AO169" s="21">
        <v>41.5</v>
      </c>
      <c r="AP169" s="14">
        <v>10</v>
      </c>
      <c r="AQ169" s="14">
        <v>95</v>
      </c>
      <c r="AR169" s="14">
        <v>8010</v>
      </c>
      <c r="AS169" s="14">
        <v>8115</v>
      </c>
      <c r="AT169" s="14">
        <v>0</v>
      </c>
      <c r="AU169" s="14">
        <v>5</v>
      </c>
      <c r="AV169" s="14">
        <v>0</v>
      </c>
      <c r="AW169" s="14">
        <v>60</v>
      </c>
      <c r="AX169" s="14">
        <v>65</v>
      </c>
      <c r="AY169" s="14">
        <v>220</v>
      </c>
      <c r="AZ169" s="14">
        <v>9900</v>
      </c>
      <c r="BA169" s="14">
        <v>10185</v>
      </c>
      <c r="BB169" s="14">
        <v>20.357142857142858</v>
      </c>
      <c r="BC169" s="14">
        <v>48.928571428571431</v>
      </c>
      <c r="BD169" s="14">
        <v>1923.2142857142858</v>
      </c>
      <c r="BE169" s="14">
        <v>1992.5</v>
      </c>
      <c r="BF169" s="14">
        <v>12.5</v>
      </c>
      <c r="BG169" s="14">
        <v>25</v>
      </c>
      <c r="BH169" s="14">
        <v>1082.5</v>
      </c>
      <c r="BI169" s="14">
        <v>1090</v>
      </c>
      <c r="BJ169" s="14">
        <v>509895</v>
      </c>
      <c r="BK169" s="19">
        <v>64.17</v>
      </c>
      <c r="BL169" s="19">
        <f>((BJ169/(O169+Q169+S169+U169))*100)</f>
        <v>31.583201709560534</v>
      </c>
      <c r="BM169" s="15" t="s">
        <v>72</v>
      </c>
      <c r="BN169" s="13">
        <v>16</v>
      </c>
      <c r="BO169" s="13">
        <v>42</v>
      </c>
      <c r="BP169" s="19">
        <v>29.52</v>
      </c>
      <c r="BQ169" s="19">
        <f t="shared" si="30"/>
        <v>0.79783783783783779</v>
      </c>
      <c r="BR169" s="16">
        <v>3.5999999999999997E-2</v>
      </c>
      <c r="BS169" s="16">
        <v>0.41199999999999998</v>
      </c>
      <c r="BT169" s="16">
        <v>0.214</v>
      </c>
      <c r="BU169" s="14">
        <f t="shared" si="31"/>
        <v>629988.99241600139</v>
      </c>
      <c r="BV169" s="19">
        <v>114.45</v>
      </c>
      <c r="BW169" s="19">
        <f t="shared" si="32"/>
        <v>3.8217852579617668</v>
      </c>
      <c r="BX169" s="19">
        <f t="shared" si="36"/>
        <v>0.83188772083518459</v>
      </c>
    </row>
    <row r="170" spans="1:76" x14ac:dyDescent="0.2">
      <c r="A170" s="15" t="s">
        <v>69</v>
      </c>
      <c r="B170" s="15">
        <v>16</v>
      </c>
      <c r="C170" s="15">
        <v>0.5</v>
      </c>
      <c r="D170" s="16">
        <f t="shared" si="27"/>
        <v>0.20234282111999999</v>
      </c>
      <c r="E170" s="17">
        <v>37763</v>
      </c>
      <c r="F170" s="15">
        <v>1</v>
      </c>
      <c r="G170" s="15" t="s">
        <v>70</v>
      </c>
      <c r="H170" s="15" t="s">
        <v>71</v>
      </c>
      <c r="I170" s="15">
        <v>0</v>
      </c>
      <c r="J170" s="15">
        <v>1</v>
      </c>
      <c r="K170" s="15"/>
      <c r="L170" s="15"/>
      <c r="M170" s="13">
        <f t="shared" si="28"/>
        <v>0.5</v>
      </c>
      <c r="N170" s="17">
        <v>37774</v>
      </c>
      <c r="O170" s="14">
        <v>339378</v>
      </c>
      <c r="P170" s="15"/>
      <c r="Q170" s="14"/>
      <c r="R170" s="15"/>
      <c r="S170" s="15"/>
      <c r="T170" s="15"/>
      <c r="U170" s="15"/>
      <c r="V170" s="17">
        <v>37811</v>
      </c>
      <c r="W170" s="15">
        <f t="shared" si="29"/>
        <v>37</v>
      </c>
      <c r="X170" s="15">
        <v>8</v>
      </c>
      <c r="Y170" s="18">
        <v>2.9</v>
      </c>
      <c r="Z170" s="18">
        <v>32.1</v>
      </c>
      <c r="AA170" s="18">
        <v>28.9</v>
      </c>
      <c r="AB170" s="18">
        <v>34.299999999999997</v>
      </c>
      <c r="AC170" s="18">
        <v>31.73714285714285</v>
      </c>
      <c r="AD170" s="13">
        <v>35</v>
      </c>
      <c r="AE170" s="13">
        <v>30</v>
      </c>
      <c r="AF170" s="13">
        <v>46</v>
      </c>
      <c r="AG170" s="13">
        <v>40.444444444444443</v>
      </c>
      <c r="AH170" s="18">
        <v>9.6</v>
      </c>
      <c r="AI170" s="18">
        <v>9.1</v>
      </c>
      <c r="AJ170" s="18">
        <v>10</v>
      </c>
      <c r="AK170" s="18">
        <v>9.4050652181624237</v>
      </c>
      <c r="AL170" s="21">
        <v>55</v>
      </c>
      <c r="AM170" s="21">
        <v>212.5</v>
      </c>
      <c r="AN170" s="21">
        <v>13.5</v>
      </c>
      <c r="AO170" s="21">
        <v>5.75</v>
      </c>
      <c r="AP170" s="14">
        <v>15</v>
      </c>
      <c r="AQ170" s="14">
        <v>75</v>
      </c>
      <c r="AR170" s="14">
        <v>1670</v>
      </c>
      <c r="AS170" s="14">
        <v>1760</v>
      </c>
      <c r="AT170" s="14">
        <v>0</v>
      </c>
      <c r="AU170" s="14">
        <v>0</v>
      </c>
      <c r="AV170" s="14">
        <v>0</v>
      </c>
      <c r="AW170" s="14">
        <v>85</v>
      </c>
      <c r="AX170" s="14">
        <v>700</v>
      </c>
      <c r="AY170" s="14">
        <v>980</v>
      </c>
      <c r="AZ170" s="14">
        <v>1125</v>
      </c>
      <c r="BA170" s="14">
        <v>1860</v>
      </c>
      <c r="BB170" s="14">
        <v>242.5</v>
      </c>
      <c r="BC170" s="14">
        <v>338</v>
      </c>
      <c r="BD170" s="14">
        <v>299.5</v>
      </c>
      <c r="BE170" s="14">
        <v>885.5</v>
      </c>
      <c r="BF170" s="14">
        <v>102.5</v>
      </c>
      <c r="BG170" s="14">
        <v>275</v>
      </c>
      <c r="BH170" s="14">
        <v>220</v>
      </c>
      <c r="BI170" s="14">
        <v>835</v>
      </c>
      <c r="BJ170" s="14">
        <v>2645</v>
      </c>
      <c r="BK170" s="19">
        <f>BJ170/(O170)*100</f>
        <v>0.77936695955542201</v>
      </c>
      <c r="BL170" s="19">
        <f>BJ170/(O170+Q170)*100</f>
        <v>0.77936695955542201</v>
      </c>
      <c r="BM170" s="15" t="s">
        <v>72</v>
      </c>
      <c r="BN170" s="13">
        <v>30</v>
      </c>
      <c r="BO170" s="13">
        <v>68</v>
      </c>
      <c r="BP170" s="19">
        <v>52.43</v>
      </c>
      <c r="BQ170" s="19">
        <f t="shared" si="30"/>
        <v>1.4170270270270271</v>
      </c>
      <c r="BR170" s="16">
        <v>0.23499999999999999</v>
      </c>
      <c r="BS170" s="16">
        <v>2.6320000000000001</v>
      </c>
      <c r="BT170" s="16">
        <v>1.306</v>
      </c>
      <c r="BU170" s="14">
        <f t="shared" si="31"/>
        <v>13071.874679613047</v>
      </c>
      <c r="BV170" s="19">
        <v>3.45</v>
      </c>
      <c r="BW170" s="19">
        <f t="shared" si="32"/>
        <v>0.46081814381714625</v>
      </c>
      <c r="BX170" s="19">
        <f t="shared" si="36"/>
        <v>0.90615732154072948</v>
      </c>
    </row>
    <row r="171" spans="1:76" x14ac:dyDescent="0.2">
      <c r="A171" s="15" t="s">
        <v>69</v>
      </c>
      <c r="B171" s="15">
        <v>15</v>
      </c>
      <c r="C171" s="15">
        <v>0.5</v>
      </c>
      <c r="D171" s="16">
        <f t="shared" si="27"/>
        <v>0.20234282111999999</v>
      </c>
      <c r="E171" s="17">
        <v>37823</v>
      </c>
      <c r="F171" s="15">
        <v>1</v>
      </c>
      <c r="G171" s="15" t="s">
        <v>70</v>
      </c>
      <c r="H171" s="15" t="s">
        <v>71</v>
      </c>
      <c r="I171" s="15">
        <v>5</v>
      </c>
      <c r="J171" s="15">
        <v>9</v>
      </c>
      <c r="K171" s="15"/>
      <c r="L171" s="15"/>
      <c r="M171" s="13">
        <f t="shared" si="28"/>
        <v>7</v>
      </c>
      <c r="N171" s="17">
        <v>37828</v>
      </c>
      <c r="O171" s="14">
        <v>268388</v>
      </c>
      <c r="P171" s="15"/>
      <c r="Q171" s="14"/>
      <c r="R171" s="15"/>
      <c r="S171" s="15"/>
      <c r="T171" s="15"/>
      <c r="U171" s="15"/>
      <c r="V171" s="17">
        <v>37860</v>
      </c>
      <c r="W171" s="15">
        <f t="shared" si="29"/>
        <v>32</v>
      </c>
      <c r="X171" s="15">
        <v>17</v>
      </c>
      <c r="Y171" s="18">
        <v>2.8</v>
      </c>
      <c r="Z171" s="18">
        <v>32.299999999999997</v>
      </c>
      <c r="AA171" s="18">
        <v>30</v>
      </c>
      <c r="AB171" s="18">
        <v>33.799999999999997</v>
      </c>
      <c r="AC171" s="18">
        <v>32.241379310344826</v>
      </c>
      <c r="AD171" s="13">
        <v>35</v>
      </c>
      <c r="AE171" s="13">
        <v>40</v>
      </c>
      <c r="AF171" s="13">
        <v>47</v>
      </c>
      <c r="AG171" s="13">
        <v>44</v>
      </c>
      <c r="AH171" s="18">
        <v>9.1</v>
      </c>
      <c r="AI171" s="18">
        <v>8.6999999999999993</v>
      </c>
      <c r="AJ171" s="18">
        <v>9.4</v>
      </c>
      <c r="AK171" s="18">
        <v>8.9971221548393476</v>
      </c>
      <c r="AL171" s="21">
        <v>17</v>
      </c>
      <c r="AM171" s="21">
        <v>187.5</v>
      </c>
      <c r="AN171" s="21">
        <v>15</v>
      </c>
      <c r="AO171" s="21">
        <v>6.25</v>
      </c>
      <c r="AP171" s="14">
        <v>35</v>
      </c>
      <c r="AQ171" s="14">
        <v>190</v>
      </c>
      <c r="AR171" s="14">
        <v>455</v>
      </c>
      <c r="AS171" s="14">
        <v>680</v>
      </c>
      <c r="AT171" s="14">
        <v>0</v>
      </c>
      <c r="AU171" s="14">
        <v>0</v>
      </c>
      <c r="AV171" s="14">
        <v>0</v>
      </c>
      <c r="AW171" s="14">
        <v>0</v>
      </c>
      <c r="AX171" s="14">
        <v>90</v>
      </c>
      <c r="AY171" s="14">
        <v>440</v>
      </c>
      <c r="AZ171" s="14">
        <v>1835</v>
      </c>
      <c r="BA171" s="14">
        <v>2520</v>
      </c>
      <c r="BB171" s="14">
        <v>22.916666666666668</v>
      </c>
      <c r="BC171" s="14">
        <v>75</v>
      </c>
      <c r="BD171" s="14">
        <v>573.75</v>
      </c>
      <c r="BE171" s="14">
        <v>717.5</v>
      </c>
      <c r="BF171" s="14">
        <v>10</v>
      </c>
      <c r="BG171" s="14">
        <v>22.5</v>
      </c>
      <c r="BH171" s="14">
        <v>147.5</v>
      </c>
      <c r="BI171" s="14">
        <v>197.5</v>
      </c>
      <c r="BJ171" s="14">
        <v>0</v>
      </c>
      <c r="BK171" s="19">
        <f>BJ171/(O171)*100</f>
        <v>0</v>
      </c>
      <c r="BL171" s="19">
        <f>BJ171/(O171+Q171)*100</f>
        <v>0</v>
      </c>
      <c r="BM171" s="15" t="s">
        <v>73</v>
      </c>
      <c r="BN171" s="13"/>
      <c r="BO171" s="13"/>
      <c r="BP171" s="19"/>
      <c r="BQ171" s="19">
        <f t="shared" si="30"/>
        <v>0</v>
      </c>
      <c r="BR171" s="16"/>
      <c r="BS171" s="16"/>
      <c r="BT171" s="16"/>
      <c r="BU171" s="14">
        <f t="shared" si="31"/>
        <v>0</v>
      </c>
      <c r="BV171" s="19">
        <v>0</v>
      </c>
      <c r="BW171" s="19">
        <f t="shared" si="32"/>
        <v>0</v>
      </c>
      <c r="BX171" s="19"/>
    </row>
    <row r="172" spans="1:76" x14ac:dyDescent="0.2">
      <c r="A172" s="4" t="s">
        <v>69</v>
      </c>
      <c r="B172" s="4">
        <v>13</v>
      </c>
      <c r="C172" s="4">
        <v>0.5</v>
      </c>
      <c r="D172" s="6">
        <f t="shared" si="27"/>
        <v>0.20234282111999999</v>
      </c>
      <c r="E172" s="8">
        <v>38211</v>
      </c>
      <c r="F172" s="4">
        <v>1</v>
      </c>
      <c r="G172" s="4" t="s">
        <v>70</v>
      </c>
      <c r="H172" s="4" t="s">
        <v>71</v>
      </c>
      <c r="I172" s="4">
        <v>270</v>
      </c>
      <c r="J172" s="4">
        <v>268</v>
      </c>
      <c r="M172" s="13">
        <f t="shared" si="28"/>
        <v>269</v>
      </c>
      <c r="N172" s="8">
        <v>38223</v>
      </c>
      <c r="O172" s="5">
        <v>206558</v>
      </c>
      <c r="Q172" s="5"/>
      <c r="V172" s="8">
        <v>38266</v>
      </c>
      <c r="W172" s="4">
        <f t="shared" si="29"/>
        <v>43</v>
      </c>
      <c r="X172" s="4">
        <v>9</v>
      </c>
      <c r="Y172" s="10">
        <v>2.9</v>
      </c>
      <c r="Z172" s="4">
        <v>32.6</v>
      </c>
      <c r="AA172" s="4">
        <v>28.8</v>
      </c>
      <c r="AB172" s="4">
        <v>35.1</v>
      </c>
      <c r="AC172" s="10">
        <v>31.782926829268284</v>
      </c>
      <c r="AD172" s="4">
        <v>35</v>
      </c>
      <c r="AE172" s="4">
        <v>25</v>
      </c>
      <c r="AF172" s="4">
        <v>38</v>
      </c>
      <c r="AG172" s="10">
        <v>33.166666666666664</v>
      </c>
      <c r="AH172" s="4">
        <v>9.5</v>
      </c>
      <c r="AI172" s="4">
        <v>8.6999999999999993</v>
      </c>
      <c r="AJ172" s="4">
        <v>9.1999999999999993</v>
      </c>
      <c r="AK172" s="10">
        <v>8.9266666666666676</v>
      </c>
      <c r="AL172" s="20">
        <v>288</v>
      </c>
      <c r="AM172" s="20">
        <v>162.5</v>
      </c>
      <c r="AN172" s="20">
        <v>15</v>
      </c>
      <c r="AO172" s="20">
        <v>6.3250000000000002</v>
      </c>
      <c r="AP172" s="5">
        <v>65</v>
      </c>
      <c r="AQ172" s="5">
        <v>330</v>
      </c>
      <c r="AR172" s="5">
        <v>205</v>
      </c>
      <c r="AS172" s="5">
        <v>600</v>
      </c>
      <c r="AT172" s="5">
        <v>0</v>
      </c>
      <c r="AU172" s="5">
        <v>10</v>
      </c>
      <c r="AV172" s="5">
        <v>5</v>
      </c>
      <c r="AW172" s="5">
        <v>30</v>
      </c>
      <c r="AX172" s="5">
        <v>205</v>
      </c>
      <c r="AY172" s="5">
        <v>1420</v>
      </c>
      <c r="AZ172" s="5">
        <v>2415</v>
      </c>
      <c r="BA172" s="5">
        <v>3070</v>
      </c>
      <c r="BB172" s="5">
        <v>49.117647058823529</v>
      </c>
      <c r="BC172" s="5">
        <v>303.23529411764707</v>
      </c>
      <c r="BD172" s="5">
        <v>531.17647058823525</v>
      </c>
      <c r="BE172" s="5">
        <v>877.64705882352939</v>
      </c>
      <c r="BF172" s="5">
        <v>20</v>
      </c>
      <c r="BG172" s="5">
        <v>125</v>
      </c>
      <c r="BH172" s="5">
        <v>120</v>
      </c>
      <c r="BI172" s="5">
        <v>300</v>
      </c>
      <c r="BJ172" s="5">
        <v>193462</v>
      </c>
      <c r="BK172" s="11">
        <f>(BJ172/O172)*100</f>
        <v>93.659892136833236</v>
      </c>
      <c r="BL172" s="11">
        <f>((BJ172)/(O172+Q172+S172+U172))*100</f>
        <v>93.659892136833236</v>
      </c>
      <c r="BM172" s="4" t="s">
        <v>72</v>
      </c>
      <c r="BN172" s="9">
        <v>26</v>
      </c>
      <c r="BO172" s="9">
        <v>47</v>
      </c>
      <c r="BP172" s="11">
        <v>32.58</v>
      </c>
      <c r="BQ172" s="19">
        <f t="shared" si="30"/>
        <v>0.75767441860465112</v>
      </c>
      <c r="BR172" s="6">
        <v>0.192</v>
      </c>
      <c r="BS172" s="6">
        <v>0.88100000000000001</v>
      </c>
      <c r="BT172" s="6">
        <v>0.31246600000000013</v>
      </c>
      <c r="BU172" s="5">
        <f t="shared" si="31"/>
        <v>956110.02618801489</v>
      </c>
      <c r="BV172" s="11">
        <v>54.18</v>
      </c>
      <c r="BW172" s="11">
        <f t="shared" si="32"/>
        <v>6.227055612972566</v>
      </c>
      <c r="BX172" s="11">
        <f t="shared" ref="BX172:BX205" si="37">(BT172/BP172^3)*100000</f>
        <v>0.90354446113048503</v>
      </c>
    </row>
    <row r="173" spans="1:76" x14ac:dyDescent="0.2">
      <c r="A173" s="4" t="s">
        <v>69</v>
      </c>
      <c r="B173" s="4">
        <v>11</v>
      </c>
      <c r="C173" s="4">
        <v>0.5</v>
      </c>
      <c r="D173" s="6">
        <f t="shared" si="27"/>
        <v>0.20234282111999999</v>
      </c>
      <c r="E173" s="8">
        <v>40646</v>
      </c>
      <c r="F173" s="4">
        <v>1</v>
      </c>
      <c r="G173" s="4" t="s">
        <v>70</v>
      </c>
      <c r="H173" s="4" t="s">
        <v>71</v>
      </c>
      <c r="I173" s="4">
        <v>195</v>
      </c>
      <c r="J173" s="4">
        <v>148</v>
      </c>
      <c r="M173" s="13">
        <f t="shared" si="28"/>
        <v>171.5</v>
      </c>
      <c r="N173" s="8">
        <v>39195</v>
      </c>
      <c r="O173" s="5">
        <v>259686</v>
      </c>
      <c r="Q173" s="5"/>
      <c r="S173" s="5"/>
      <c r="V173" s="8">
        <v>39232</v>
      </c>
      <c r="W173" s="4">
        <f t="shared" si="29"/>
        <v>37</v>
      </c>
      <c r="X173" s="4">
        <v>1</v>
      </c>
      <c r="Y173" s="4">
        <v>3.6</v>
      </c>
      <c r="Z173" s="10">
        <v>25.4</v>
      </c>
      <c r="AA173" s="10">
        <v>24.2</v>
      </c>
      <c r="AB173" s="10">
        <v>31.1</v>
      </c>
      <c r="AC173" s="10">
        <v>27.57714285714286</v>
      </c>
      <c r="AD173" s="10">
        <v>35</v>
      </c>
      <c r="AE173" s="10">
        <v>31</v>
      </c>
      <c r="AF173" s="10">
        <v>40</v>
      </c>
      <c r="AG173" s="10">
        <v>36.18181818181818</v>
      </c>
      <c r="AH173" s="10">
        <v>8.9</v>
      </c>
      <c r="AI173" s="10">
        <v>8.8000000000000007</v>
      </c>
      <c r="AJ173" s="10">
        <v>9.5</v>
      </c>
      <c r="AK173" s="10">
        <v>9.1944444444444446</v>
      </c>
      <c r="AL173" s="20">
        <v>130</v>
      </c>
      <c r="AM173" s="20">
        <v>200</v>
      </c>
      <c r="AN173" s="20">
        <v>12</v>
      </c>
      <c r="AO173" s="20">
        <v>5.0750000000000002</v>
      </c>
      <c r="AP173" s="5">
        <v>50</v>
      </c>
      <c r="AQ173" s="5">
        <v>405</v>
      </c>
      <c r="AR173" s="5">
        <v>25</v>
      </c>
      <c r="AS173" s="5">
        <v>480</v>
      </c>
      <c r="AT173" s="5">
        <v>0</v>
      </c>
      <c r="AU173" s="5">
        <v>0</v>
      </c>
      <c r="AV173" s="5">
        <v>0</v>
      </c>
      <c r="AW173" s="5">
        <v>0</v>
      </c>
      <c r="AX173" s="5">
        <v>205</v>
      </c>
      <c r="AY173" s="5">
        <v>395</v>
      </c>
      <c r="AZ173" s="5">
        <v>40</v>
      </c>
      <c r="BA173" s="5">
        <v>600</v>
      </c>
      <c r="BB173" s="5">
        <v>35</v>
      </c>
      <c r="BC173" s="5">
        <v>58.571428571428569</v>
      </c>
      <c r="BD173" s="5">
        <v>3.9285714285714284</v>
      </c>
      <c r="BE173" s="5">
        <v>97.5</v>
      </c>
      <c r="BF173" s="5">
        <v>17.5</v>
      </c>
      <c r="BG173" s="5">
        <v>30</v>
      </c>
      <c r="BH173" s="5">
        <v>0</v>
      </c>
      <c r="BI173" s="5">
        <v>50</v>
      </c>
      <c r="BJ173" s="5">
        <v>82033</v>
      </c>
      <c r="BK173" s="11">
        <f>(BJ173/O173)*100</f>
        <v>31.58930400560677</v>
      </c>
      <c r="BL173" s="11">
        <f>((BJ173)/(O173+Q173+S173+U173))*100</f>
        <v>31.58930400560677</v>
      </c>
      <c r="BM173" s="4" t="s">
        <v>72</v>
      </c>
      <c r="BN173" s="9">
        <v>22</v>
      </c>
      <c r="BO173" s="9">
        <v>54</v>
      </c>
      <c r="BP173" s="11">
        <v>35.450000000000003</v>
      </c>
      <c r="BQ173" s="19">
        <f t="shared" si="30"/>
        <v>0.9581081081081082</v>
      </c>
      <c r="BR173" s="6">
        <v>7.3999999999999996E-2</v>
      </c>
      <c r="BS173" s="6">
        <v>0.61299999999999999</v>
      </c>
      <c r="BT173" s="6">
        <v>0.34599999999999997</v>
      </c>
      <c r="BU173" s="5">
        <f t="shared" si="31"/>
        <v>405415.91515791952</v>
      </c>
      <c r="BV173" s="11">
        <v>23.05</v>
      </c>
      <c r="BW173" s="11">
        <f t="shared" si="32"/>
        <v>3.0787994826044116</v>
      </c>
      <c r="BX173" s="11">
        <f t="shared" si="37"/>
        <v>0.77665363679611388</v>
      </c>
    </row>
    <row r="174" spans="1:76" x14ac:dyDescent="0.2">
      <c r="A174" s="15" t="s">
        <v>69</v>
      </c>
      <c r="B174" s="15">
        <v>25</v>
      </c>
      <c r="C174" s="15">
        <v>1</v>
      </c>
      <c r="D174" s="16">
        <f t="shared" si="27"/>
        <v>0.40468564223999998</v>
      </c>
      <c r="E174" s="17">
        <v>36985</v>
      </c>
      <c r="F174" s="15">
        <v>1</v>
      </c>
      <c r="G174" s="15" t="s">
        <v>70</v>
      </c>
      <c r="H174" s="15" t="s">
        <v>71</v>
      </c>
      <c r="I174" s="15">
        <v>228</v>
      </c>
      <c r="J174" s="15">
        <v>143</v>
      </c>
      <c r="K174" s="15"/>
      <c r="L174" s="15"/>
      <c r="M174" s="13">
        <f t="shared" si="28"/>
        <v>185.5</v>
      </c>
      <c r="N174" s="23">
        <v>36993</v>
      </c>
      <c r="O174" s="24">
        <v>526242</v>
      </c>
      <c r="P174" s="15"/>
      <c r="Q174" s="14"/>
      <c r="R174" s="15"/>
      <c r="S174" s="15"/>
      <c r="T174" s="15"/>
      <c r="U174" s="15"/>
      <c r="V174" s="17">
        <v>37027</v>
      </c>
      <c r="W174" s="15">
        <f t="shared" si="29"/>
        <v>34</v>
      </c>
      <c r="X174" s="13">
        <v>14</v>
      </c>
      <c r="Y174" s="18">
        <v>3.7</v>
      </c>
      <c r="Z174" s="18">
        <v>27.1</v>
      </c>
      <c r="AA174" s="18">
        <v>21.5</v>
      </c>
      <c r="AB174" s="18">
        <v>29.4</v>
      </c>
      <c r="AC174" s="18">
        <v>26.8125</v>
      </c>
      <c r="AD174" s="13">
        <v>35</v>
      </c>
      <c r="AE174" s="13">
        <v>35</v>
      </c>
      <c r="AF174" s="13">
        <v>45</v>
      </c>
      <c r="AG174" s="13">
        <v>38.799999999999997</v>
      </c>
      <c r="AH174" s="18">
        <v>8.9</v>
      </c>
      <c r="AI174" s="18">
        <v>8.9</v>
      </c>
      <c r="AJ174" s="18">
        <v>9.6999999999999993</v>
      </c>
      <c r="AK174" s="18">
        <v>9.4053285514900242</v>
      </c>
      <c r="AL174" s="21">
        <v>58</v>
      </c>
      <c r="AM174" s="21">
        <v>337.5</v>
      </c>
      <c r="AN174" s="21">
        <v>32</v>
      </c>
      <c r="AO174" s="21">
        <v>12.75</v>
      </c>
      <c r="AP174" s="14">
        <v>45</v>
      </c>
      <c r="AQ174" s="14">
        <v>245</v>
      </c>
      <c r="AR174" s="14">
        <v>0</v>
      </c>
      <c r="AS174" s="14">
        <v>290</v>
      </c>
      <c r="AT174" s="14">
        <v>0</v>
      </c>
      <c r="AU174" s="14">
        <v>5</v>
      </c>
      <c r="AV174" s="14">
        <v>0</v>
      </c>
      <c r="AW174" s="14">
        <v>5</v>
      </c>
      <c r="AX174" s="14">
        <v>480</v>
      </c>
      <c r="AY174" s="14">
        <v>780</v>
      </c>
      <c r="AZ174" s="14">
        <v>155</v>
      </c>
      <c r="BA174" s="14">
        <v>1330</v>
      </c>
      <c r="BB174" s="14">
        <v>103.53333333333333</v>
      </c>
      <c r="BC174" s="14">
        <v>142.66666666666666</v>
      </c>
      <c r="BD174" s="14">
        <v>40.666666666666664</v>
      </c>
      <c r="BE174" s="14">
        <v>286.86666666666667</v>
      </c>
      <c r="BF174" s="14">
        <v>30</v>
      </c>
      <c r="BG174" s="14">
        <v>35</v>
      </c>
      <c r="BH174" s="14">
        <v>10</v>
      </c>
      <c r="BI174" s="14">
        <v>180</v>
      </c>
      <c r="BJ174" s="14">
        <v>96105</v>
      </c>
      <c r="BK174" s="19">
        <f t="shared" ref="BK174:BK180" si="38">BJ174/(O174)*100</f>
        <v>18.262510403958636</v>
      </c>
      <c r="BL174" s="19">
        <f t="shared" ref="BL174:BL180" si="39">BJ174/(O174+Q174)*100</f>
        <v>18.262510403958636</v>
      </c>
      <c r="BM174" s="15" t="s">
        <v>72</v>
      </c>
      <c r="BN174" s="13">
        <v>17</v>
      </c>
      <c r="BO174" s="13">
        <v>44</v>
      </c>
      <c r="BP174" s="19">
        <v>25.36</v>
      </c>
      <c r="BQ174" s="19">
        <f t="shared" si="30"/>
        <v>0.74588235294117644</v>
      </c>
      <c r="BR174" s="16">
        <v>0.02</v>
      </c>
      <c r="BS174" s="16">
        <v>0.79800000000000004</v>
      </c>
      <c r="BT174" s="16">
        <v>0.185</v>
      </c>
      <c r="BU174" s="14">
        <f t="shared" si="31"/>
        <v>237480.62685901928</v>
      </c>
      <c r="BV174" s="19">
        <v>16.59</v>
      </c>
      <c r="BW174" s="19">
        <f t="shared" si="32"/>
        <v>1.2057289054530216</v>
      </c>
      <c r="BX174" s="19">
        <f t="shared" si="37"/>
        <v>1.1342896799320095</v>
      </c>
    </row>
    <row r="175" spans="1:76" x14ac:dyDescent="0.2">
      <c r="A175" s="15" t="s">
        <v>69</v>
      </c>
      <c r="B175" s="15">
        <v>28</v>
      </c>
      <c r="C175" s="15">
        <v>1</v>
      </c>
      <c r="D175" s="16">
        <f t="shared" si="27"/>
        <v>0.40468564223999998</v>
      </c>
      <c r="E175" s="17">
        <v>36985</v>
      </c>
      <c r="F175" s="15">
        <v>1</v>
      </c>
      <c r="G175" s="15" t="s">
        <v>70</v>
      </c>
      <c r="H175" s="15" t="s">
        <v>71</v>
      </c>
      <c r="I175" s="15">
        <v>34</v>
      </c>
      <c r="J175" s="15">
        <v>90</v>
      </c>
      <c r="K175" s="15"/>
      <c r="L175" s="15"/>
      <c r="M175" s="13">
        <f t="shared" si="28"/>
        <v>62</v>
      </c>
      <c r="N175" s="23">
        <v>36994</v>
      </c>
      <c r="O175" s="24">
        <v>435558</v>
      </c>
      <c r="P175" s="15"/>
      <c r="Q175" s="14"/>
      <c r="R175" s="15"/>
      <c r="S175" s="15"/>
      <c r="T175" s="15"/>
      <c r="U175" s="15"/>
      <c r="V175" s="17">
        <v>37028</v>
      </c>
      <c r="W175" s="15">
        <f t="shared" si="29"/>
        <v>34</v>
      </c>
      <c r="X175" s="13">
        <v>13</v>
      </c>
      <c r="Y175" s="18">
        <v>3.2</v>
      </c>
      <c r="Z175" s="18">
        <v>28</v>
      </c>
      <c r="AA175" s="18">
        <v>21.7</v>
      </c>
      <c r="AB175" s="18">
        <v>29.2</v>
      </c>
      <c r="AC175" s="18">
        <v>27.087499999999999</v>
      </c>
      <c r="AD175" s="13">
        <v>35</v>
      </c>
      <c r="AE175" s="13">
        <v>35</v>
      </c>
      <c r="AF175" s="13">
        <v>45</v>
      </c>
      <c r="AG175" s="13">
        <v>39</v>
      </c>
      <c r="AH175" s="18">
        <v>9.1</v>
      </c>
      <c r="AI175" s="18">
        <v>9</v>
      </c>
      <c r="AJ175" s="18">
        <v>9.6999999999999993</v>
      </c>
      <c r="AK175" s="18">
        <v>9.4278492356867876</v>
      </c>
      <c r="AL175" s="21">
        <v>92</v>
      </c>
      <c r="AM175" s="21">
        <v>350</v>
      </c>
      <c r="AN175" s="21">
        <v>27</v>
      </c>
      <c r="AO175" s="21">
        <v>11.25</v>
      </c>
      <c r="AP175" s="14">
        <v>35</v>
      </c>
      <c r="AQ175" s="14">
        <v>325</v>
      </c>
      <c r="AR175" s="14">
        <v>0</v>
      </c>
      <c r="AS175" s="14">
        <v>360</v>
      </c>
      <c r="AT175" s="14">
        <v>0</v>
      </c>
      <c r="AU175" s="14">
        <v>0</v>
      </c>
      <c r="AV175" s="14">
        <v>0</v>
      </c>
      <c r="AW175" s="14">
        <v>0</v>
      </c>
      <c r="AX175" s="14">
        <v>355</v>
      </c>
      <c r="AY175" s="14">
        <v>640</v>
      </c>
      <c r="AZ175" s="14">
        <v>595</v>
      </c>
      <c r="BA175" s="14">
        <v>865</v>
      </c>
      <c r="BB175" s="14">
        <v>102.14285714285714</v>
      </c>
      <c r="BC175" s="14">
        <v>100</v>
      </c>
      <c r="BD175" s="14">
        <v>93.785714285714292</v>
      </c>
      <c r="BE175" s="14">
        <v>295</v>
      </c>
      <c r="BF175" s="14">
        <v>87.5</v>
      </c>
      <c r="BG175" s="14">
        <v>30</v>
      </c>
      <c r="BH175" s="14">
        <v>1.5</v>
      </c>
      <c r="BI175" s="14">
        <v>235</v>
      </c>
      <c r="BJ175" s="14">
        <v>34583</v>
      </c>
      <c r="BK175" s="19">
        <f t="shared" si="38"/>
        <v>7.9399299289646841</v>
      </c>
      <c r="BL175" s="19">
        <f t="shared" si="39"/>
        <v>7.9399299289646841</v>
      </c>
      <c r="BM175" s="15" t="s">
        <v>72</v>
      </c>
      <c r="BN175" s="13">
        <v>20</v>
      </c>
      <c r="BO175" s="13">
        <v>43</v>
      </c>
      <c r="BP175" s="19">
        <v>28.33</v>
      </c>
      <c r="BQ175" s="19">
        <f t="shared" si="30"/>
        <v>0.83323529411764696</v>
      </c>
      <c r="BR175" s="16">
        <v>0.08</v>
      </c>
      <c r="BS175" s="16">
        <v>0.72</v>
      </c>
      <c r="BT175" s="16">
        <v>0.22700000000000001</v>
      </c>
      <c r="BU175" s="14">
        <f t="shared" si="31"/>
        <v>85456.454072789798</v>
      </c>
      <c r="BV175" s="19">
        <v>9.59</v>
      </c>
      <c r="BW175" s="19">
        <f t="shared" si="32"/>
        <v>0.69698253184415171</v>
      </c>
      <c r="BX175" s="19">
        <f t="shared" si="37"/>
        <v>0.99835761213972851</v>
      </c>
    </row>
    <row r="176" spans="1:76" x14ac:dyDescent="0.2">
      <c r="A176" s="15" t="s">
        <v>69</v>
      </c>
      <c r="B176" s="15">
        <v>29</v>
      </c>
      <c r="C176" s="15">
        <v>1</v>
      </c>
      <c r="D176" s="16">
        <f t="shared" si="27"/>
        <v>0.40468564223999998</v>
      </c>
      <c r="E176" s="17">
        <v>37353</v>
      </c>
      <c r="F176" s="15">
        <v>1</v>
      </c>
      <c r="G176" s="15" t="s">
        <v>70</v>
      </c>
      <c r="H176" s="15" t="s">
        <v>71</v>
      </c>
      <c r="I176" s="15">
        <v>300</v>
      </c>
      <c r="J176" s="15">
        <v>150</v>
      </c>
      <c r="K176" s="15"/>
      <c r="L176" s="15"/>
      <c r="M176" s="13">
        <f t="shared" si="28"/>
        <v>225</v>
      </c>
      <c r="N176" s="17">
        <v>37361</v>
      </c>
      <c r="O176" s="14">
        <v>363194</v>
      </c>
      <c r="P176" s="15"/>
      <c r="Q176" s="14"/>
      <c r="R176" s="15"/>
      <c r="S176" s="15"/>
      <c r="T176" s="15"/>
      <c r="U176" s="15"/>
      <c r="V176" s="17">
        <v>37391</v>
      </c>
      <c r="W176" s="15">
        <f t="shared" si="29"/>
        <v>30</v>
      </c>
      <c r="X176" s="15">
        <v>14</v>
      </c>
      <c r="Y176" s="18">
        <v>3.3</v>
      </c>
      <c r="Z176" s="18">
        <v>27.5</v>
      </c>
      <c r="AA176" s="18">
        <v>26</v>
      </c>
      <c r="AB176" s="18">
        <v>30.5</v>
      </c>
      <c r="AC176" s="18">
        <v>29.06071428571428</v>
      </c>
      <c r="AD176" s="13">
        <v>35</v>
      </c>
      <c r="AE176" s="13">
        <v>34</v>
      </c>
      <c r="AF176" s="13">
        <v>40</v>
      </c>
      <c r="AG176" s="13">
        <v>36.222222222222221</v>
      </c>
      <c r="AH176" s="18">
        <v>8.9</v>
      </c>
      <c r="AI176" s="18">
        <v>8.8000000000000007</v>
      </c>
      <c r="AJ176" s="18">
        <v>10</v>
      </c>
      <c r="AK176" s="18">
        <v>9.1191589417268695</v>
      </c>
      <c r="AL176" s="21">
        <v>20</v>
      </c>
      <c r="AM176" s="21">
        <v>350</v>
      </c>
      <c r="AN176" s="21">
        <v>33</v>
      </c>
      <c r="AO176" s="21">
        <v>13.75</v>
      </c>
      <c r="AP176" s="14">
        <v>180</v>
      </c>
      <c r="AQ176" s="14">
        <v>1580</v>
      </c>
      <c r="AR176" s="14">
        <v>0</v>
      </c>
      <c r="AS176" s="14">
        <v>1660</v>
      </c>
      <c r="AT176" s="14">
        <v>0</v>
      </c>
      <c r="AU176" s="14">
        <v>0</v>
      </c>
      <c r="AV176" s="14">
        <v>0</v>
      </c>
      <c r="AW176" s="14">
        <v>30</v>
      </c>
      <c r="AX176" s="14">
        <v>260</v>
      </c>
      <c r="AY176" s="14">
        <v>800</v>
      </c>
      <c r="AZ176" s="14">
        <v>9020</v>
      </c>
      <c r="BA176" s="14">
        <v>9040</v>
      </c>
      <c r="BB176" s="14">
        <v>58.333333333333336</v>
      </c>
      <c r="BC176" s="14">
        <v>100.41666666666667</v>
      </c>
      <c r="BD176" s="14">
        <v>1732.0833333333333</v>
      </c>
      <c r="BE176" s="14">
        <v>1890.8333333333333</v>
      </c>
      <c r="BF176" s="14">
        <v>30</v>
      </c>
      <c r="BG176" s="14">
        <v>35</v>
      </c>
      <c r="BH176" s="14">
        <v>92.5</v>
      </c>
      <c r="BI176" s="14">
        <v>602.5</v>
      </c>
      <c r="BJ176" s="14">
        <v>322672</v>
      </c>
      <c r="BK176" s="19">
        <f t="shared" si="38"/>
        <v>88.842877360308819</v>
      </c>
      <c r="BL176" s="19">
        <f t="shared" si="39"/>
        <v>88.842877360308819</v>
      </c>
      <c r="BM176" s="15" t="s">
        <v>72</v>
      </c>
      <c r="BN176" s="13">
        <v>22</v>
      </c>
      <c r="BO176" s="13">
        <v>37</v>
      </c>
      <c r="BP176" s="19">
        <v>27.35</v>
      </c>
      <c r="BQ176" s="19">
        <f t="shared" si="30"/>
        <v>0.91166666666666674</v>
      </c>
      <c r="BR176" s="16">
        <v>7.5999999999999998E-2</v>
      </c>
      <c r="BS176" s="16">
        <v>0.45529999999999998</v>
      </c>
      <c r="BT176" s="16">
        <v>0.186</v>
      </c>
      <c r="BU176" s="14">
        <f t="shared" si="31"/>
        <v>797339.87648773182</v>
      </c>
      <c r="BV176" s="19">
        <v>62.55</v>
      </c>
      <c r="BW176" s="19">
        <f t="shared" si="32"/>
        <v>5.1521472035903981</v>
      </c>
      <c r="BX176" s="19">
        <f t="shared" si="37"/>
        <v>0.90916132354654577</v>
      </c>
    </row>
    <row r="177" spans="1:76" x14ac:dyDescent="0.2">
      <c r="A177" s="15" t="s">
        <v>69</v>
      </c>
      <c r="B177" s="15">
        <v>30</v>
      </c>
      <c r="C177" s="15">
        <v>1</v>
      </c>
      <c r="D177" s="16">
        <f t="shared" si="27"/>
        <v>0.40468564223999998</v>
      </c>
      <c r="E177" s="17">
        <v>37359</v>
      </c>
      <c r="F177" s="15">
        <v>1</v>
      </c>
      <c r="G177" s="15" t="s">
        <v>70</v>
      </c>
      <c r="H177" s="15" t="s">
        <v>71</v>
      </c>
      <c r="I177" s="15">
        <v>234</v>
      </c>
      <c r="J177" s="15">
        <v>279</v>
      </c>
      <c r="K177" s="15"/>
      <c r="L177" s="15"/>
      <c r="M177" s="13">
        <f t="shared" si="28"/>
        <v>256.5</v>
      </c>
      <c r="N177" s="17">
        <v>37367</v>
      </c>
      <c r="O177" s="14">
        <v>414948</v>
      </c>
      <c r="P177" s="15"/>
      <c r="Q177" s="14"/>
      <c r="R177" s="15"/>
      <c r="S177" s="15"/>
      <c r="T177" s="15"/>
      <c r="U177" s="15"/>
      <c r="V177" s="17">
        <v>37415</v>
      </c>
      <c r="W177" s="15">
        <f t="shared" si="29"/>
        <v>48</v>
      </c>
      <c r="X177" s="15">
        <v>9</v>
      </c>
      <c r="Y177" s="18">
        <v>3.7</v>
      </c>
      <c r="Z177" s="18">
        <v>28.4</v>
      </c>
      <c r="AA177" s="18">
        <v>23.5</v>
      </c>
      <c r="AB177" s="18">
        <v>31.9</v>
      </c>
      <c r="AC177" s="18">
        <v>28.984782608695657</v>
      </c>
      <c r="AD177" s="13">
        <v>35</v>
      </c>
      <c r="AE177" s="13">
        <v>34</v>
      </c>
      <c r="AF177" s="13">
        <v>45</v>
      </c>
      <c r="AG177" s="13">
        <v>38.642857142857146</v>
      </c>
      <c r="AH177" s="18">
        <v>8.9</v>
      </c>
      <c r="AI177" s="18">
        <v>9.1</v>
      </c>
      <c r="AJ177" s="18">
        <v>9.6999999999999993</v>
      </c>
      <c r="AK177" s="18">
        <v>9.2922503544969661</v>
      </c>
      <c r="AL177" s="21">
        <v>55</v>
      </c>
      <c r="AM177" s="21">
        <v>450</v>
      </c>
      <c r="AN177" s="21">
        <v>60</v>
      </c>
      <c r="AO177" s="21">
        <v>25</v>
      </c>
      <c r="AP177" s="14">
        <v>30</v>
      </c>
      <c r="AQ177" s="14">
        <v>50</v>
      </c>
      <c r="AR177" s="14">
        <v>0</v>
      </c>
      <c r="AS177" s="14">
        <v>80</v>
      </c>
      <c r="AT177" s="14">
        <v>0</v>
      </c>
      <c r="AU177" s="14">
        <v>0</v>
      </c>
      <c r="AV177" s="14">
        <v>0</v>
      </c>
      <c r="AW177" s="14">
        <v>55</v>
      </c>
      <c r="AX177" s="14">
        <v>215</v>
      </c>
      <c r="AY177" s="14">
        <v>550</v>
      </c>
      <c r="AZ177" s="14">
        <v>6380</v>
      </c>
      <c r="BA177" s="14">
        <v>7040</v>
      </c>
      <c r="BB177" s="14">
        <v>39.166666666666664</v>
      </c>
      <c r="BC177" s="14">
        <v>118.88888888888889</v>
      </c>
      <c r="BD177" s="14">
        <v>1097.2222222222222</v>
      </c>
      <c r="BE177" s="14">
        <v>1254.1666666666667</v>
      </c>
      <c r="BF177" s="14">
        <v>25</v>
      </c>
      <c r="BG177" s="14">
        <v>20</v>
      </c>
      <c r="BH177" s="14">
        <v>292.5</v>
      </c>
      <c r="BI177" s="14">
        <v>667.5</v>
      </c>
      <c r="BJ177" s="14">
        <v>281063</v>
      </c>
      <c r="BK177" s="19">
        <f t="shared" si="38"/>
        <v>67.734511312260821</v>
      </c>
      <c r="BL177" s="19">
        <f t="shared" si="39"/>
        <v>67.734511312260821</v>
      </c>
      <c r="BM177" s="15" t="s">
        <v>72</v>
      </c>
      <c r="BN177" s="13">
        <v>23</v>
      </c>
      <c r="BO177" s="13">
        <v>43</v>
      </c>
      <c r="BP177" s="19">
        <v>28.87</v>
      </c>
      <c r="BQ177" s="19">
        <f t="shared" si="30"/>
        <v>0.60145833333333332</v>
      </c>
      <c r="BR177" s="16">
        <v>0.123</v>
      </c>
      <c r="BS177" s="16">
        <v>0.68899999999999995</v>
      </c>
      <c r="BT177" s="16">
        <v>0.23</v>
      </c>
      <c r="BU177" s="14">
        <f t="shared" si="31"/>
        <v>694521.79831305891</v>
      </c>
      <c r="BV177" s="19">
        <v>55.09</v>
      </c>
      <c r="BW177" s="19">
        <f t="shared" si="32"/>
        <v>2.8360490552137794</v>
      </c>
      <c r="BX177" s="19">
        <f t="shared" si="37"/>
        <v>0.95584502566809437</v>
      </c>
    </row>
    <row r="178" spans="1:76" x14ac:dyDescent="0.2">
      <c r="A178" s="15" t="s">
        <v>69</v>
      </c>
      <c r="B178" s="15">
        <v>31</v>
      </c>
      <c r="C178" s="15">
        <v>1</v>
      </c>
      <c r="D178" s="16">
        <f t="shared" si="27"/>
        <v>0.40468564223999998</v>
      </c>
      <c r="E178" s="17">
        <v>37362</v>
      </c>
      <c r="F178" s="15">
        <v>1</v>
      </c>
      <c r="G178" s="15" t="s">
        <v>70</v>
      </c>
      <c r="H178" s="15" t="s">
        <v>71</v>
      </c>
      <c r="I178" s="15">
        <v>223</v>
      </c>
      <c r="J178" s="15">
        <v>159</v>
      </c>
      <c r="K178" s="15"/>
      <c r="L178" s="15"/>
      <c r="M178" s="13">
        <f t="shared" si="28"/>
        <v>191</v>
      </c>
      <c r="N178" s="17">
        <v>37370</v>
      </c>
      <c r="O178" s="14">
        <v>440138</v>
      </c>
      <c r="P178" s="15"/>
      <c r="Q178" s="14"/>
      <c r="R178" s="15"/>
      <c r="S178" s="15"/>
      <c r="T178" s="15"/>
      <c r="U178" s="15"/>
      <c r="V178" s="17">
        <v>37414</v>
      </c>
      <c r="W178" s="15">
        <f t="shared" si="29"/>
        <v>44</v>
      </c>
      <c r="X178" s="15">
        <v>13</v>
      </c>
      <c r="Y178" s="18">
        <v>3.3</v>
      </c>
      <c r="Z178" s="18">
        <v>28.8</v>
      </c>
      <c r="AA178" s="18">
        <v>25.2</v>
      </c>
      <c r="AB178" s="18">
        <v>31</v>
      </c>
      <c r="AC178" s="18">
        <v>28.966666666666676</v>
      </c>
      <c r="AD178" s="13">
        <v>35</v>
      </c>
      <c r="AE178" s="13">
        <v>36</v>
      </c>
      <c r="AF178" s="13">
        <v>45</v>
      </c>
      <c r="AG178" s="13">
        <v>40.727272727272727</v>
      </c>
      <c r="AH178" s="18">
        <v>9.1</v>
      </c>
      <c r="AI178" s="18">
        <v>9</v>
      </c>
      <c r="AJ178" s="18">
        <v>9.5</v>
      </c>
      <c r="AK178" s="18">
        <v>9.2656115231166982</v>
      </c>
      <c r="AL178" s="21">
        <v>37</v>
      </c>
      <c r="AM178" s="21">
        <v>425</v>
      </c>
      <c r="AN178" s="21">
        <v>48</v>
      </c>
      <c r="AO178" s="21">
        <v>20.5</v>
      </c>
      <c r="AP178" s="14">
        <v>20</v>
      </c>
      <c r="AQ178" s="14">
        <v>610</v>
      </c>
      <c r="AR178" s="14">
        <v>0</v>
      </c>
      <c r="AS178" s="14">
        <v>630</v>
      </c>
      <c r="AT178" s="14">
        <v>0</v>
      </c>
      <c r="AU178" s="14">
        <v>0</v>
      </c>
      <c r="AV178" s="14">
        <v>40</v>
      </c>
      <c r="AW178" s="14">
        <v>185</v>
      </c>
      <c r="AX178" s="14">
        <v>1320</v>
      </c>
      <c r="AY178" s="14">
        <v>1220</v>
      </c>
      <c r="AZ178" s="14">
        <v>8800</v>
      </c>
      <c r="BA178" s="14">
        <v>9140</v>
      </c>
      <c r="BB178" s="14">
        <v>147.1875</v>
      </c>
      <c r="BC178" s="14">
        <v>130</v>
      </c>
      <c r="BD178" s="14">
        <v>1315.3125</v>
      </c>
      <c r="BE178" s="14">
        <v>1592.5</v>
      </c>
      <c r="BF178" s="14">
        <v>37.5</v>
      </c>
      <c r="BG178" s="14">
        <v>35</v>
      </c>
      <c r="BH178" s="14">
        <v>797.5</v>
      </c>
      <c r="BI178" s="14">
        <v>932.5</v>
      </c>
      <c r="BJ178" s="14">
        <v>509434</v>
      </c>
      <c r="BK178" s="19">
        <f t="shared" si="38"/>
        <v>115.74415297020479</v>
      </c>
      <c r="BL178" s="19">
        <f t="shared" si="39"/>
        <v>115.74415297020479</v>
      </c>
      <c r="BM178" s="15" t="s">
        <v>72</v>
      </c>
      <c r="BN178" s="13">
        <v>23.5</v>
      </c>
      <c r="BO178" s="13">
        <v>43</v>
      </c>
      <c r="BP178" s="19">
        <v>29.09</v>
      </c>
      <c r="BQ178" s="19">
        <f t="shared" si="30"/>
        <v>0.66113636363636363</v>
      </c>
      <c r="BR178" s="16">
        <v>0.11899999999999999</v>
      </c>
      <c r="BS178" s="16">
        <v>0.63600000000000001</v>
      </c>
      <c r="BT178" s="16">
        <v>0.222</v>
      </c>
      <c r="BU178" s="14">
        <f t="shared" si="31"/>
        <v>1258838.8290234392</v>
      </c>
      <c r="BV178" s="19">
        <v>105.59</v>
      </c>
      <c r="BW178" s="19">
        <f t="shared" si="32"/>
        <v>5.9299675520722701</v>
      </c>
      <c r="BX178" s="19">
        <f t="shared" si="37"/>
        <v>0.90182404531533811</v>
      </c>
    </row>
    <row r="179" spans="1:76" x14ac:dyDescent="0.2">
      <c r="A179" s="15" t="s">
        <v>69</v>
      </c>
      <c r="B179" s="15">
        <v>33</v>
      </c>
      <c r="C179" s="15">
        <v>1</v>
      </c>
      <c r="D179" s="16">
        <f t="shared" si="27"/>
        <v>0.40468564223999998</v>
      </c>
      <c r="E179" s="17">
        <v>37751</v>
      </c>
      <c r="F179" s="15">
        <v>1</v>
      </c>
      <c r="G179" s="15" t="s">
        <v>70</v>
      </c>
      <c r="H179" s="15" t="s">
        <v>71</v>
      </c>
      <c r="I179" s="15">
        <v>51</v>
      </c>
      <c r="J179" s="15">
        <v>87</v>
      </c>
      <c r="K179" s="15"/>
      <c r="L179" s="15"/>
      <c r="M179" s="13">
        <f t="shared" si="28"/>
        <v>69</v>
      </c>
      <c r="N179" s="17">
        <v>37758</v>
      </c>
      <c r="O179" s="14">
        <v>378766</v>
      </c>
      <c r="P179" s="15"/>
      <c r="Q179" s="14"/>
      <c r="R179" s="15"/>
      <c r="S179" s="15"/>
      <c r="T179" s="15"/>
      <c r="U179" s="15"/>
      <c r="V179" s="17">
        <v>37788</v>
      </c>
      <c r="W179" s="15">
        <f t="shared" si="29"/>
        <v>30</v>
      </c>
      <c r="X179" s="15">
        <v>12</v>
      </c>
      <c r="Y179" s="18">
        <v>2.9</v>
      </c>
      <c r="Z179" s="18">
        <v>30.1</v>
      </c>
      <c r="AA179" s="18">
        <v>28.7</v>
      </c>
      <c r="AB179" s="18">
        <v>32.4</v>
      </c>
      <c r="AC179" s="18">
        <v>30.835714285714293</v>
      </c>
      <c r="AD179" s="13">
        <v>35</v>
      </c>
      <c r="AE179" s="13">
        <v>37</v>
      </c>
      <c r="AF179" s="13">
        <v>42</v>
      </c>
      <c r="AG179" s="13">
        <v>39.5</v>
      </c>
      <c r="AH179" s="18">
        <v>9</v>
      </c>
      <c r="AI179" s="18">
        <v>8.9</v>
      </c>
      <c r="AJ179" s="18">
        <v>9.9</v>
      </c>
      <c r="AK179" s="18">
        <v>9.2687460826470929</v>
      </c>
      <c r="AL179" s="21">
        <v>65</v>
      </c>
      <c r="AM179" s="21">
        <v>350</v>
      </c>
      <c r="AN179" s="21">
        <v>36</v>
      </c>
      <c r="AO179" s="21">
        <v>15</v>
      </c>
      <c r="AP179" s="14">
        <v>15</v>
      </c>
      <c r="AQ179" s="14">
        <v>45</v>
      </c>
      <c r="AR179" s="14">
        <v>185</v>
      </c>
      <c r="AS179" s="14">
        <v>245</v>
      </c>
      <c r="AT179" s="14">
        <v>0</v>
      </c>
      <c r="AU179" s="14">
        <v>0</v>
      </c>
      <c r="AV179" s="14">
        <v>480</v>
      </c>
      <c r="AW179" s="14">
        <v>900</v>
      </c>
      <c r="AX179" s="14">
        <v>220</v>
      </c>
      <c r="AY179" s="14">
        <v>345</v>
      </c>
      <c r="AZ179" s="14">
        <v>21800</v>
      </c>
      <c r="BA179" s="14">
        <v>21835</v>
      </c>
      <c r="BB179" s="14">
        <v>59.583333333333336</v>
      </c>
      <c r="BC179" s="14">
        <v>115.83333333333333</v>
      </c>
      <c r="BD179" s="14">
        <v>6567.916666666667</v>
      </c>
      <c r="BE179" s="14">
        <v>6743.333333333333</v>
      </c>
      <c r="BF179" s="14">
        <v>27.5</v>
      </c>
      <c r="BG179" s="14">
        <v>47.5</v>
      </c>
      <c r="BH179" s="14">
        <v>2280</v>
      </c>
      <c r="BI179" s="14">
        <v>2350</v>
      </c>
      <c r="BJ179" s="14">
        <v>203642</v>
      </c>
      <c r="BK179" s="19">
        <f t="shared" si="38"/>
        <v>53.76459344291726</v>
      </c>
      <c r="BL179" s="19">
        <f t="shared" si="39"/>
        <v>53.76459344291726</v>
      </c>
      <c r="BM179" s="15" t="s">
        <v>72</v>
      </c>
      <c r="BN179" s="13">
        <v>29</v>
      </c>
      <c r="BO179" s="13">
        <v>38</v>
      </c>
      <c r="BP179" s="19">
        <v>33.409999999999997</v>
      </c>
      <c r="BQ179" s="19">
        <f t="shared" si="30"/>
        <v>1.1136666666666666</v>
      </c>
      <c r="BR179" s="16">
        <v>0.20200000000000001</v>
      </c>
      <c r="BS179" s="16">
        <v>0.47</v>
      </c>
      <c r="BT179" s="16">
        <v>0.318</v>
      </c>
      <c r="BU179" s="14">
        <f t="shared" si="31"/>
        <v>503210.34092736489</v>
      </c>
      <c r="BV179" s="19">
        <v>66.55</v>
      </c>
      <c r="BW179" s="19">
        <f t="shared" si="32"/>
        <v>5.4816210455466177</v>
      </c>
      <c r="BX179" s="19">
        <f t="shared" si="37"/>
        <v>0.85270280785738861</v>
      </c>
    </row>
    <row r="180" spans="1:76" x14ac:dyDescent="0.2">
      <c r="A180" s="15" t="s">
        <v>69</v>
      </c>
      <c r="B180" s="15">
        <v>30</v>
      </c>
      <c r="C180" s="15">
        <v>1</v>
      </c>
      <c r="D180" s="16">
        <f t="shared" si="27"/>
        <v>0.40468564223999998</v>
      </c>
      <c r="E180" s="17">
        <v>37826</v>
      </c>
      <c r="F180" s="15">
        <v>1</v>
      </c>
      <c r="G180" s="15" t="s">
        <v>70</v>
      </c>
      <c r="H180" s="15" t="s">
        <v>71</v>
      </c>
      <c r="I180" s="15">
        <v>46</v>
      </c>
      <c r="J180" s="15">
        <v>16</v>
      </c>
      <c r="K180" s="15"/>
      <c r="L180" s="15"/>
      <c r="M180" s="13">
        <f t="shared" si="28"/>
        <v>31</v>
      </c>
      <c r="N180" s="17">
        <v>37832</v>
      </c>
      <c r="O180" s="14">
        <v>399834</v>
      </c>
      <c r="P180" s="15"/>
      <c r="Q180" s="14"/>
      <c r="R180" s="15"/>
      <c r="S180" s="15"/>
      <c r="T180" s="15"/>
      <c r="U180" s="15"/>
      <c r="V180" s="17">
        <v>37854</v>
      </c>
      <c r="W180" s="15">
        <f t="shared" si="29"/>
        <v>22</v>
      </c>
      <c r="X180" s="15">
        <v>9</v>
      </c>
      <c r="Y180" s="18">
        <v>2.5</v>
      </c>
      <c r="Z180" s="18">
        <v>31.5</v>
      </c>
      <c r="AA180" s="18">
        <v>28.9</v>
      </c>
      <c r="AB180" s="18">
        <v>33.1</v>
      </c>
      <c r="AC180" s="18">
        <v>31.7</v>
      </c>
      <c r="AD180" s="13">
        <v>35</v>
      </c>
      <c r="AE180" s="13">
        <v>40</v>
      </c>
      <c r="AF180" s="13">
        <v>45</v>
      </c>
      <c r="AG180" s="13">
        <v>43</v>
      </c>
      <c r="AH180" s="18">
        <v>9.1</v>
      </c>
      <c r="AI180" s="18">
        <v>8.6999999999999993</v>
      </c>
      <c r="AJ180" s="18">
        <v>9.4</v>
      </c>
      <c r="AK180" s="18">
        <v>9.127336061584657</v>
      </c>
      <c r="AL180" s="21">
        <v>44</v>
      </c>
      <c r="AM180" s="21">
        <v>325</v>
      </c>
      <c r="AN180" s="21">
        <v>24</v>
      </c>
      <c r="AO180" s="21">
        <v>10</v>
      </c>
      <c r="AP180" s="14">
        <v>5</v>
      </c>
      <c r="AQ180" s="14">
        <v>40</v>
      </c>
      <c r="AR180" s="14">
        <v>90</v>
      </c>
      <c r="AS180" s="14">
        <v>135</v>
      </c>
      <c r="AT180" s="14">
        <v>0</v>
      </c>
      <c r="AU180" s="14">
        <v>0</v>
      </c>
      <c r="AV180" s="14">
        <v>0</v>
      </c>
      <c r="AW180" s="14">
        <v>0</v>
      </c>
      <c r="AX180" s="14">
        <v>170</v>
      </c>
      <c r="AY180" s="14">
        <v>280</v>
      </c>
      <c r="AZ180" s="14">
        <v>2380</v>
      </c>
      <c r="BA180" s="14">
        <v>2570</v>
      </c>
      <c r="BB180" s="14">
        <v>51.111111111111114</v>
      </c>
      <c r="BC180" s="14">
        <v>74.444444444444443</v>
      </c>
      <c r="BD180" s="14">
        <v>743.55555555555554</v>
      </c>
      <c r="BE180" s="14">
        <v>972.44444444444446</v>
      </c>
      <c r="BF180" s="14">
        <v>40</v>
      </c>
      <c r="BG180" s="14">
        <v>10</v>
      </c>
      <c r="BH180" s="14">
        <v>145</v>
      </c>
      <c r="BI180" s="14">
        <v>375</v>
      </c>
      <c r="BJ180" s="14">
        <v>25953</v>
      </c>
      <c r="BK180" s="19">
        <f t="shared" si="38"/>
        <v>6.4909437416527851</v>
      </c>
      <c r="BL180" s="19">
        <f t="shared" si="39"/>
        <v>6.4909437416527851</v>
      </c>
      <c r="BM180" s="15" t="s">
        <v>72</v>
      </c>
      <c r="BN180" s="13">
        <v>29</v>
      </c>
      <c r="BO180" s="13">
        <v>42</v>
      </c>
      <c r="BP180" s="19">
        <v>35.299999999999997</v>
      </c>
      <c r="BQ180" s="19">
        <f t="shared" si="30"/>
        <v>1.6045454545454545</v>
      </c>
      <c r="BR180" s="16">
        <v>0.1923</v>
      </c>
      <c r="BS180" s="16">
        <v>0.60340000000000005</v>
      </c>
      <c r="BT180" s="16">
        <v>0.36499999999999999</v>
      </c>
      <c r="BU180" s="14">
        <f t="shared" si="31"/>
        <v>64131.259652173423</v>
      </c>
      <c r="BV180" s="19">
        <v>9.59</v>
      </c>
      <c r="BW180" s="19">
        <f t="shared" si="32"/>
        <v>1.0771548219409617</v>
      </c>
      <c r="BX180" s="19">
        <f t="shared" si="37"/>
        <v>0.82979105383850338</v>
      </c>
    </row>
    <row r="181" spans="1:76" x14ac:dyDescent="0.2">
      <c r="A181" s="4" t="s">
        <v>69</v>
      </c>
      <c r="B181" s="4">
        <v>24</v>
      </c>
      <c r="C181" s="4">
        <v>1</v>
      </c>
      <c r="D181" s="6">
        <f t="shared" si="27"/>
        <v>0.40468564223999998</v>
      </c>
      <c r="E181" s="8">
        <v>38175</v>
      </c>
      <c r="F181" s="4">
        <v>1</v>
      </c>
      <c r="G181" s="4" t="s">
        <v>70</v>
      </c>
      <c r="H181" s="4" t="s">
        <v>71</v>
      </c>
      <c r="I181" s="4">
        <v>175</v>
      </c>
      <c r="J181" s="4">
        <v>7</v>
      </c>
      <c r="M181" s="13">
        <f t="shared" si="28"/>
        <v>91</v>
      </c>
      <c r="N181" s="8">
        <v>38182</v>
      </c>
      <c r="O181" s="5">
        <v>333882</v>
      </c>
      <c r="Q181" s="5"/>
      <c r="V181" s="8">
        <v>38209</v>
      </c>
      <c r="W181" s="4">
        <f t="shared" si="29"/>
        <v>27</v>
      </c>
      <c r="X181" s="4">
        <v>7</v>
      </c>
      <c r="Y181" s="10">
        <v>2.4</v>
      </c>
      <c r="Z181" s="4">
        <v>31.3</v>
      </c>
      <c r="AA181" s="4">
        <v>32.200000000000003</v>
      </c>
      <c r="AB181" s="4">
        <v>34.5</v>
      </c>
      <c r="AC181" s="10">
        <v>33.407999999999994</v>
      </c>
      <c r="AD181" s="4">
        <v>35</v>
      </c>
      <c r="AE181" s="4">
        <v>30</v>
      </c>
      <c r="AF181" s="4">
        <v>39</v>
      </c>
      <c r="AG181" s="10">
        <v>34</v>
      </c>
      <c r="AH181" s="4">
        <v>9.4</v>
      </c>
      <c r="AI181" s="4">
        <v>8.6</v>
      </c>
      <c r="AJ181" s="4">
        <v>9.6999999999999993</v>
      </c>
      <c r="AK181" s="10">
        <v>9.2615384615384624</v>
      </c>
      <c r="AL181" s="20">
        <v>168</v>
      </c>
      <c r="AM181" s="20">
        <v>325</v>
      </c>
      <c r="AN181" s="20">
        <v>24</v>
      </c>
      <c r="AO181" s="20">
        <v>10</v>
      </c>
      <c r="AP181" s="5">
        <v>45</v>
      </c>
      <c r="AQ181" s="5">
        <v>60</v>
      </c>
      <c r="AR181" s="5">
        <v>3875</v>
      </c>
      <c r="AS181" s="5">
        <v>3980</v>
      </c>
      <c r="AT181" s="5">
        <v>0</v>
      </c>
      <c r="AU181" s="5">
        <v>0</v>
      </c>
      <c r="AV181" s="5">
        <v>60</v>
      </c>
      <c r="AW181" s="5">
        <v>105</v>
      </c>
      <c r="AX181" s="5">
        <v>75</v>
      </c>
      <c r="AY181" s="5">
        <v>860</v>
      </c>
      <c r="AZ181" s="5">
        <v>15220</v>
      </c>
      <c r="BA181" s="5">
        <v>15230</v>
      </c>
      <c r="BB181" s="5">
        <v>27</v>
      </c>
      <c r="BC181" s="5">
        <v>133.5</v>
      </c>
      <c r="BD181" s="5">
        <v>2769</v>
      </c>
      <c r="BE181" s="5">
        <v>2929.5</v>
      </c>
      <c r="BF181" s="5">
        <v>27.5</v>
      </c>
      <c r="BG181" s="5">
        <v>27.5</v>
      </c>
      <c r="BH181" s="5">
        <v>1520</v>
      </c>
      <c r="BI181" s="5">
        <v>1567.5</v>
      </c>
      <c r="BJ181" s="5">
        <v>217496</v>
      </c>
      <c r="BK181" s="11">
        <f>(BJ181/O181)*100</f>
        <v>65.141576964316741</v>
      </c>
      <c r="BL181" s="11">
        <f>((BJ181)/(O181+Q181+S181+U181))*100</f>
        <v>65.141576964316741</v>
      </c>
      <c r="BM181" s="4" t="s">
        <v>72</v>
      </c>
      <c r="BN181" s="9">
        <v>28</v>
      </c>
      <c r="BO181" s="9">
        <v>43</v>
      </c>
      <c r="BP181" s="11">
        <v>35.36</v>
      </c>
      <c r="BQ181" s="19">
        <f t="shared" si="30"/>
        <v>1.3096296296296297</v>
      </c>
      <c r="BR181" s="6">
        <v>0.26</v>
      </c>
      <c r="BS181" s="6">
        <v>0.72499999999999998</v>
      </c>
      <c r="BT181" s="6">
        <v>0.41422999999999993</v>
      </c>
      <c r="BU181" s="5">
        <f t="shared" si="31"/>
        <v>537444.32047582592</v>
      </c>
      <c r="BV181" s="11">
        <v>90.59</v>
      </c>
      <c r="BW181" s="11">
        <f t="shared" si="32"/>
        <v>8.2908431507816704</v>
      </c>
      <c r="BX181" s="11">
        <f t="shared" si="37"/>
        <v>0.93692489734442552</v>
      </c>
    </row>
    <row r="182" spans="1:76" x14ac:dyDescent="0.2">
      <c r="A182" s="4" t="s">
        <v>69</v>
      </c>
      <c r="B182" s="4">
        <v>27</v>
      </c>
      <c r="C182" s="4">
        <v>1</v>
      </c>
      <c r="D182" s="6">
        <f t="shared" si="27"/>
        <v>0.40468564223999998</v>
      </c>
      <c r="E182" s="8">
        <v>38218</v>
      </c>
      <c r="F182" s="4">
        <v>1</v>
      </c>
      <c r="G182" s="4" t="s">
        <v>70</v>
      </c>
      <c r="H182" s="4" t="s">
        <v>71</v>
      </c>
      <c r="I182" s="4">
        <v>19</v>
      </c>
      <c r="J182" s="4">
        <v>15</v>
      </c>
      <c r="M182" s="13">
        <f t="shared" si="28"/>
        <v>17</v>
      </c>
      <c r="N182" s="8">
        <v>38225</v>
      </c>
      <c r="O182" s="5">
        <v>413116</v>
      </c>
      <c r="Q182" s="5"/>
      <c r="V182" s="8">
        <v>38253</v>
      </c>
      <c r="W182" s="4">
        <f t="shared" si="29"/>
        <v>28</v>
      </c>
      <c r="X182" s="4">
        <v>5</v>
      </c>
      <c r="Y182" s="10">
        <v>2.9</v>
      </c>
      <c r="Z182" s="4">
        <v>32.5</v>
      </c>
      <c r="AA182" s="4">
        <v>28.5</v>
      </c>
      <c r="AB182" s="4">
        <v>34.4</v>
      </c>
      <c r="AC182" s="10">
        <v>32.007692307692309</v>
      </c>
      <c r="AD182" s="4">
        <v>35</v>
      </c>
      <c r="AE182" s="4">
        <v>27</v>
      </c>
      <c r="AF182" s="4">
        <v>35</v>
      </c>
      <c r="AG182" s="10">
        <v>31.75</v>
      </c>
      <c r="AH182" s="4">
        <v>9.1</v>
      </c>
      <c r="AI182" s="4">
        <v>8.8000000000000007</v>
      </c>
      <c r="AJ182" s="4">
        <v>9.8000000000000007</v>
      </c>
      <c r="AK182" s="10">
        <v>9.1185185185185187</v>
      </c>
      <c r="AL182" s="20">
        <v>252</v>
      </c>
      <c r="AM182" s="20">
        <v>250</v>
      </c>
      <c r="AN182" s="20">
        <v>27</v>
      </c>
      <c r="AO182" s="20">
        <v>11.25</v>
      </c>
      <c r="AP182" s="5">
        <v>40</v>
      </c>
      <c r="AQ182" s="5">
        <v>255</v>
      </c>
      <c r="AR182" s="5">
        <v>40</v>
      </c>
      <c r="AS182" s="5">
        <v>335</v>
      </c>
      <c r="AT182" s="5">
        <v>0</v>
      </c>
      <c r="AU182" s="5">
        <v>15</v>
      </c>
      <c r="AV182" s="5">
        <v>0</v>
      </c>
      <c r="AW182" s="5">
        <v>115</v>
      </c>
      <c r="AX182" s="5">
        <v>80</v>
      </c>
      <c r="AY182" s="5">
        <v>535</v>
      </c>
      <c r="AZ182" s="5">
        <v>1075</v>
      </c>
      <c r="BA182" s="5">
        <v>1095</v>
      </c>
      <c r="BB182" s="5">
        <v>20</v>
      </c>
      <c r="BC182" s="5">
        <v>131.5</v>
      </c>
      <c r="BD182" s="5">
        <v>268</v>
      </c>
      <c r="BE182" s="5">
        <v>419.5</v>
      </c>
      <c r="BF182" s="5">
        <v>5</v>
      </c>
      <c r="BG182" s="5">
        <v>97.5</v>
      </c>
      <c r="BH182" s="5">
        <v>102.5</v>
      </c>
      <c r="BI182" s="5">
        <v>247.5</v>
      </c>
      <c r="BJ182" s="5">
        <v>113464</v>
      </c>
      <c r="BK182" s="11">
        <f>(BJ182/O182)*100</f>
        <v>27.465409231305493</v>
      </c>
      <c r="BL182" s="11">
        <f>((BJ182)/(O182+Q182+S182+U182))*100</f>
        <v>27.465409231305493</v>
      </c>
      <c r="BM182" s="4" t="s">
        <v>72</v>
      </c>
      <c r="BN182" s="9">
        <v>30</v>
      </c>
      <c r="BO182" s="9">
        <v>41</v>
      </c>
      <c r="BP182" s="11">
        <v>34.79</v>
      </c>
      <c r="BQ182" s="19">
        <f t="shared" si="30"/>
        <v>1.2424999999999999</v>
      </c>
      <c r="BR182" s="6">
        <v>0.23400000000000001</v>
      </c>
      <c r="BS182" s="6">
        <v>0.621</v>
      </c>
      <c r="BT182" s="6">
        <v>0.34866999999999998</v>
      </c>
      <c r="BU182" s="5">
        <f t="shared" si="31"/>
        <v>280375.65002790448</v>
      </c>
      <c r="BV182" s="11">
        <v>37.590000000000003</v>
      </c>
      <c r="BW182" s="11">
        <f t="shared" si="32"/>
        <v>3.3173897461966955</v>
      </c>
      <c r="BX182" s="11">
        <f t="shared" si="37"/>
        <v>0.82803995960988985</v>
      </c>
    </row>
    <row r="183" spans="1:76" x14ac:dyDescent="0.2">
      <c r="A183" s="4" t="s">
        <v>69</v>
      </c>
      <c r="B183" s="4">
        <v>33</v>
      </c>
      <c r="C183" s="4">
        <v>1</v>
      </c>
      <c r="D183" s="6">
        <f t="shared" si="27"/>
        <v>0.40468564223999998</v>
      </c>
      <c r="E183" s="8">
        <v>38282</v>
      </c>
      <c r="F183" s="4">
        <v>1</v>
      </c>
      <c r="G183" s="4" t="s">
        <v>70</v>
      </c>
      <c r="H183" s="4" t="s">
        <v>71</v>
      </c>
      <c r="I183" s="4">
        <v>216</v>
      </c>
      <c r="J183" s="4">
        <v>700</v>
      </c>
      <c r="M183" s="13">
        <f t="shared" si="28"/>
        <v>458</v>
      </c>
      <c r="N183" s="8">
        <v>38292</v>
      </c>
      <c r="O183" s="5">
        <v>402582</v>
      </c>
      <c r="Q183" s="5"/>
      <c r="V183" s="8">
        <v>38321</v>
      </c>
      <c r="W183" s="4">
        <f t="shared" si="29"/>
        <v>29</v>
      </c>
      <c r="X183" s="4">
        <v>7</v>
      </c>
      <c r="Y183" s="10">
        <v>2.2999999999999998</v>
      </c>
      <c r="Z183" s="4">
        <v>27.9</v>
      </c>
      <c r="AA183" s="4">
        <v>18.8</v>
      </c>
      <c r="AB183" s="4">
        <v>26.7</v>
      </c>
      <c r="AC183" s="10">
        <v>24.011111111111113</v>
      </c>
      <c r="AD183" s="4">
        <v>35</v>
      </c>
      <c r="AE183" s="4">
        <v>28</v>
      </c>
      <c r="AF183" s="4">
        <v>36</v>
      </c>
      <c r="AG183" s="10">
        <v>31.75</v>
      </c>
      <c r="AH183" s="4">
        <v>9.1999999999999993</v>
      </c>
      <c r="AI183" s="4">
        <v>8.6999999999999993</v>
      </c>
      <c r="AJ183" s="4">
        <v>9.6999999999999993</v>
      </c>
      <c r="AK183" s="10">
        <v>9.174074074074074</v>
      </c>
      <c r="AL183" s="20">
        <v>112</v>
      </c>
      <c r="AM183" s="20">
        <v>350</v>
      </c>
      <c r="AN183" s="20">
        <v>15</v>
      </c>
      <c r="AO183" s="20">
        <v>6.25</v>
      </c>
      <c r="AP183" s="5">
        <v>40</v>
      </c>
      <c r="AQ183" s="5">
        <v>165</v>
      </c>
      <c r="AR183" s="5">
        <v>0</v>
      </c>
      <c r="AS183" s="5">
        <v>205</v>
      </c>
      <c r="AT183" s="5">
        <v>0</v>
      </c>
      <c r="AU183" s="5">
        <v>0</v>
      </c>
      <c r="AV183" s="5">
        <v>0</v>
      </c>
      <c r="AW183" s="5">
        <v>0</v>
      </c>
      <c r="AX183" s="5">
        <v>480</v>
      </c>
      <c r="AY183" s="5">
        <v>140</v>
      </c>
      <c r="AZ183" s="5">
        <v>460</v>
      </c>
      <c r="BA183" s="5">
        <v>490</v>
      </c>
      <c r="BB183" s="5">
        <v>84.5</v>
      </c>
      <c r="BC183" s="5">
        <v>30.5</v>
      </c>
      <c r="BD183" s="5">
        <v>47.5</v>
      </c>
      <c r="BE183" s="5">
        <v>162.5</v>
      </c>
      <c r="BF183" s="5">
        <v>20</v>
      </c>
      <c r="BG183" s="5">
        <v>7.5</v>
      </c>
      <c r="BH183" s="5">
        <v>0</v>
      </c>
      <c r="BI183" s="5">
        <v>87.5</v>
      </c>
      <c r="BJ183" s="5">
        <v>0</v>
      </c>
      <c r="BK183" s="11">
        <f>(BJ183/O183)*100</f>
        <v>0</v>
      </c>
      <c r="BL183" s="11">
        <f>((BJ183)/(O183+Q183+S183+U183))*100</f>
        <v>0</v>
      </c>
      <c r="BM183" s="4" t="s">
        <v>73</v>
      </c>
      <c r="BN183" s="9">
        <v>0</v>
      </c>
      <c r="BO183" s="9">
        <v>0</v>
      </c>
      <c r="BP183" s="11">
        <v>0</v>
      </c>
      <c r="BQ183" s="19">
        <f t="shared" si="30"/>
        <v>0</v>
      </c>
      <c r="BR183" s="6">
        <v>0</v>
      </c>
      <c r="BS183" s="6">
        <v>0</v>
      </c>
      <c r="BT183" s="6">
        <v>0</v>
      </c>
      <c r="BU183" s="5">
        <f t="shared" si="31"/>
        <v>0</v>
      </c>
      <c r="BV183" s="11">
        <v>0</v>
      </c>
      <c r="BW183" s="11">
        <f t="shared" si="32"/>
        <v>0</v>
      </c>
      <c r="BX183" s="11" t="e">
        <f t="shared" si="37"/>
        <v>#DIV/0!</v>
      </c>
    </row>
    <row r="184" spans="1:76" x14ac:dyDescent="0.2">
      <c r="A184" s="4" t="s">
        <v>69</v>
      </c>
      <c r="B184" s="4">
        <v>4</v>
      </c>
      <c r="C184" s="4">
        <v>1</v>
      </c>
      <c r="D184" s="6">
        <f t="shared" si="27"/>
        <v>0.40468564223999998</v>
      </c>
      <c r="E184" s="8">
        <v>38984</v>
      </c>
      <c r="F184" s="4">
        <v>1</v>
      </c>
      <c r="G184" s="4" t="s">
        <v>70</v>
      </c>
      <c r="H184" s="4" t="s">
        <v>71</v>
      </c>
      <c r="I184" s="4">
        <v>471</v>
      </c>
      <c r="J184" s="4">
        <v>1192</v>
      </c>
      <c r="M184" s="13">
        <f t="shared" si="28"/>
        <v>831.5</v>
      </c>
      <c r="N184" s="8">
        <v>38997</v>
      </c>
      <c r="O184" s="5">
        <v>838598</v>
      </c>
      <c r="Q184" s="5"/>
      <c r="V184" s="8">
        <v>39041</v>
      </c>
      <c r="W184" s="9">
        <f t="shared" si="29"/>
        <v>44</v>
      </c>
      <c r="X184" s="4">
        <v>3</v>
      </c>
      <c r="Y184" s="4">
        <v>4.2</v>
      </c>
      <c r="Z184" s="4">
        <v>28.7</v>
      </c>
      <c r="AA184" s="4">
        <v>16.399999999999999</v>
      </c>
      <c r="AB184" s="4">
        <v>31</v>
      </c>
      <c r="AC184" s="10">
        <v>24.513953488372085</v>
      </c>
      <c r="AD184" s="4">
        <v>35</v>
      </c>
      <c r="AE184" s="4">
        <v>35</v>
      </c>
      <c r="AF184" s="4">
        <v>43</v>
      </c>
      <c r="AG184" s="9">
        <v>38.083333333333336</v>
      </c>
      <c r="AH184" s="4">
        <v>9.1999999999999993</v>
      </c>
      <c r="AI184" s="4">
        <v>8.6</v>
      </c>
      <c r="AJ184" s="4">
        <v>9.6</v>
      </c>
      <c r="AK184" s="10">
        <v>9.1877743003547288</v>
      </c>
      <c r="AL184" s="20">
        <v>430</v>
      </c>
      <c r="AM184" s="20">
        <v>475</v>
      </c>
      <c r="AN184" s="20">
        <v>30</v>
      </c>
      <c r="AO184" s="20">
        <v>12.5</v>
      </c>
      <c r="AP184" s="5">
        <v>315</v>
      </c>
      <c r="AQ184" s="5">
        <v>75</v>
      </c>
      <c r="AR184" s="5">
        <v>0</v>
      </c>
      <c r="AS184" s="5">
        <v>390</v>
      </c>
      <c r="AT184" s="5">
        <v>0</v>
      </c>
      <c r="AU184" s="5">
        <v>0</v>
      </c>
      <c r="AV184" s="5">
        <v>0</v>
      </c>
      <c r="AW184" s="5">
        <v>5</v>
      </c>
      <c r="AX184" s="5">
        <v>200</v>
      </c>
      <c r="AY184" s="5">
        <v>30</v>
      </c>
      <c r="AZ184" s="5">
        <v>5</v>
      </c>
      <c r="BA184" s="5">
        <v>200</v>
      </c>
      <c r="BB184" s="5">
        <v>27.692307692307693</v>
      </c>
      <c r="BC184" s="5">
        <v>8.4615384615384617</v>
      </c>
      <c r="BD184" s="5">
        <v>0.76923076923076927</v>
      </c>
      <c r="BE184" s="5">
        <v>39.583333333333336</v>
      </c>
      <c r="BF184" s="5">
        <v>5</v>
      </c>
      <c r="BG184" s="5">
        <v>5</v>
      </c>
      <c r="BH184" s="5">
        <v>0</v>
      </c>
      <c r="BI184" s="5">
        <v>15</v>
      </c>
      <c r="BJ184" s="5">
        <v>31132</v>
      </c>
      <c r="BK184" s="11">
        <f>BJ184/O184*100</f>
        <v>3.7123866262500025</v>
      </c>
      <c r="BL184" s="11">
        <f>BJ184/(O184+Q184)*100</f>
        <v>3.7123866262500025</v>
      </c>
      <c r="BM184" s="4" t="s">
        <v>72</v>
      </c>
      <c r="BN184" s="9">
        <v>19</v>
      </c>
      <c r="BO184" s="9">
        <v>50</v>
      </c>
      <c r="BP184" s="11">
        <v>30.75</v>
      </c>
      <c r="BQ184" s="19">
        <f t="shared" si="30"/>
        <v>0.69886363636363635</v>
      </c>
      <c r="BR184" s="6">
        <v>7.1999999999999995E-2</v>
      </c>
      <c r="BS184" s="6">
        <v>1.121</v>
      </c>
      <c r="BT184" s="6">
        <v>0.30199999999999999</v>
      </c>
      <c r="BU184" s="5">
        <f t="shared" si="31"/>
        <v>76928.847358357918</v>
      </c>
      <c r="BV184" s="11">
        <v>8.23</v>
      </c>
      <c r="BW184" s="11">
        <f t="shared" si="32"/>
        <v>0.46219938397153887</v>
      </c>
      <c r="BX184" s="11">
        <f t="shared" si="37"/>
        <v>1.0386556373991263</v>
      </c>
    </row>
    <row r="185" spans="1:76" x14ac:dyDescent="0.2">
      <c r="A185" s="4" t="s">
        <v>69</v>
      </c>
      <c r="B185" s="4">
        <v>29</v>
      </c>
      <c r="C185" s="4">
        <v>1</v>
      </c>
      <c r="D185" s="6">
        <f t="shared" si="27"/>
        <v>0.40468564223999998</v>
      </c>
      <c r="E185" s="8">
        <v>39185</v>
      </c>
      <c r="F185" s="4">
        <v>1</v>
      </c>
      <c r="G185" s="4" t="s">
        <v>70</v>
      </c>
      <c r="H185" s="4" t="s">
        <v>71</v>
      </c>
      <c r="I185" s="4">
        <v>205</v>
      </c>
      <c r="J185" s="4">
        <v>221</v>
      </c>
      <c r="M185" s="13">
        <f t="shared" si="28"/>
        <v>213</v>
      </c>
      <c r="N185" s="8">
        <v>39195</v>
      </c>
      <c r="O185" s="5">
        <v>429146</v>
      </c>
      <c r="Q185" s="5"/>
      <c r="S185" s="5"/>
      <c r="V185" s="8">
        <v>39233</v>
      </c>
      <c r="W185" s="4">
        <f t="shared" si="29"/>
        <v>38</v>
      </c>
      <c r="X185" s="4">
        <v>1</v>
      </c>
      <c r="Y185" s="4">
        <v>3.7</v>
      </c>
      <c r="Z185" s="10">
        <v>24.9</v>
      </c>
      <c r="AA185" s="10">
        <v>24</v>
      </c>
      <c r="AB185" s="10">
        <v>30.6</v>
      </c>
      <c r="AC185" s="10">
        <v>27.519444444444449</v>
      </c>
      <c r="AD185" s="10">
        <v>35</v>
      </c>
      <c r="AE185" s="10">
        <v>32</v>
      </c>
      <c r="AF185" s="10">
        <v>40</v>
      </c>
      <c r="AG185" s="10">
        <v>37.272727272727273</v>
      </c>
      <c r="AH185" s="10">
        <v>8.9</v>
      </c>
      <c r="AI185" s="10">
        <v>8.9</v>
      </c>
      <c r="AJ185" s="10">
        <v>9.6999999999999993</v>
      </c>
      <c r="AK185" s="10">
        <v>9.2108108108108109</v>
      </c>
      <c r="AL185" s="20">
        <v>193</v>
      </c>
      <c r="AM185" s="20">
        <v>375</v>
      </c>
      <c r="AN185" s="20">
        <v>27</v>
      </c>
      <c r="AO185" s="20">
        <v>11.25</v>
      </c>
      <c r="AP185" s="5">
        <v>10</v>
      </c>
      <c r="AQ185" s="5">
        <v>65</v>
      </c>
      <c r="AR185" s="5">
        <v>0</v>
      </c>
      <c r="AS185" s="5">
        <v>75</v>
      </c>
      <c r="AT185" s="5">
        <v>5</v>
      </c>
      <c r="AU185" s="5">
        <v>0</v>
      </c>
      <c r="AV185" s="5">
        <v>0</v>
      </c>
      <c r="AW185" s="5">
        <v>10</v>
      </c>
      <c r="AX185" s="5">
        <v>240</v>
      </c>
      <c r="AY185" s="5">
        <v>780</v>
      </c>
      <c r="AZ185" s="5">
        <v>430</v>
      </c>
      <c r="BA185" s="5">
        <v>845</v>
      </c>
      <c r="BB185" s="5">
        <v>65.333333333333329</v>
      </c>
      <c r="BC185" s="5">
        <v>122.33333333333333</v>
      </c>
      <c r="BD185" s="5">
        <v>51.666666666666664</v>
      </c>
      <c r="BE185" s="5">
        <v>239.33333333333334</v>
      </c>
      <c r="BF185" s="5">
        <v>35</v>
      </c>
      <c r="BG185" s="5">
        <v>25</v>
      </c>
      <c r="BH185" s="5">
        <v>0</v>
      </c>
      <c r="BI185" s="5">
        <v>195</v>
      </c>
      <c r="BJ185" s="5">
        <v>167721</v>
      </c>
      <c r="BK185" s="11">
        <f>(BJ185/O185)*100</f>
        <v>39.082503390454534</v>
      </c>
      <c r="BL185" s="11">
        <f>((BJ185)/(O185+Q185+S185+U185))*100</f>
        <v>39.082503390454534</v>
      </c>
      <c r="BM185" s="4" t="s">
        <v>72</v>
      </c>
      <c r="BN185" s="9">
        <v>1</v>
      </c>
      <c r="BO185" s="9">
        <v>47</v>
      </c>
      <c r="BP185" s="11">
        <v>34.979999999999997</v>
      </c>
      <c r="BQ185" s="19">
        <f t="shared" si="30"/>
        <v>0.92052631578947364</v>
      </c>
      <c r="BR185" s="6">
        <v>0.11799999999999999</v>
      </c>
      <c r="BS185" s="6">
        <v>0.69499999999999995</v>
      </c>
      <c r="BT185" s="6">
        <v>0.36</v>
      </c>
      <c r="BU185" s="5">
        <f t="shared" si="31"/>
        <v>414447.61685054441</v>
      </c>
      <c r="BV185" s="11">
        <v>50.45</v>
      </c>
      <c r="BW185" s="11">
        <f t="shared" si="32"/>
        <v>3.2806490776364456</v>
      </c>
      <c r="BX185" s="11">
        <f t="shared" si="37"/>
        <v>0.84109119261938592</v>
      </c>
    </row>
    <row r="186" spans="1:76" x14ac:dyDescent="0.2">
      <c r="A186" s="4" t="s">
        <v>69</v>
      </c>
      <c r="B186" s="4">
        <v>30</v>
      </c>
      <c r="C186" s="4">
        <v>1</v>
      </c>
      <c r="D186" s="6">
        <f t="shared" si="27"/>
        <v>0.40468564223999998</v>
      </c>
      <c r="E186" s="8">
        <v>39543</v>
      </c>
      <c r="F186" s="4">
        <v>1</v>
      </c>
      <c r="G186" s="4" t="s">
        <v>70</v>
      </c>
      <c r="H186" s="4" t="s">
        <v>71</v>
      </c>
      <c r="I186" s="4">
        <v>66</v>
      </c>
      <c r="J186" s="4">
        <v>114</v>
      </c>
      <c r="M186" s="13">
        <f t="shared" si="28"/>
        <v>90</v>
      </c>
      <c r="N186" s="8">
        <v>39551</v>
      </c>
      <c r="O186" s="5">
        <v>426398</v>
      </c>
      <c r="Q186" s="5"/>
      <c r="S186" s="5"/>
      <c r="U186" s="9"/>
      <c r="V186" s="8">
        <v>39590</v>
      </c>
      <c r="W186" s="4">
        <f t="shared" si="29"/>
        <v>39</v>
      </c>
      <c r="X186" s="4">
        <v>1</v>
      </c>
      <c r="Y186" s="10">
        <v>2.2999999999999998</v>
      </c>
      <c r="Z186" s="10">
        <v>25.3</v>
      </c>
      <c r="AA186" s="10">
        <v>22.5</v>
      </c>
      <c r="AB186" s="10">
        <v>29.6</v>
      </c>
      <c r="AC186" s="10">
        <v>26.340540540540541</v>
      </c>
      <c r="AD186" s="9">
        <v>35</v>
      </c>
      <c r="AE186" s="9">
        <v>35</v>
      </c>
      <c r="AF186" s="9">
        <v>40</v>
      </c>
      <c r="AG186" s="9">
        <v>37.090909090909093</v>
      </c>
      <c r="AH186" s="10">
        <v>8.6999999999999993</v>
      </c>
      <c r="AI186" s="10">
        <v>8.5</v>
      </c>
      <c r="AJ186" s="10">
        <v>9.5</v>
      </c>
      <c r="AK186" s="10">
        <v>8.9429835227666281</v>
      </c>
      <c r="AL186" s="21">
        <v>242</v>
      </c>
      <c r="AM186" s="20">
        <v>225</v>
      </c>
      <c r="AN186" s="20">
        <v>20</v>
      </c>
      <c r="AO186" s="20">
        <v>8.5</v>
      </c>
      <c r="AP186" s="5">
        <v>15</v>
      </c>
      <c r="AQ186" s="5">
        <v>65</v>
      </c>
      <c r="AR186" s="5">
        <v>0</v>
      </c>
      <c r="AS186" s="5">
        <v>80</v>
      </c>
      <c r="AT186" s="5">
        <v>0</v>
      </c>
      <c r="AU186" s="5">
        <v>0</v>
      </c>
      <c r="AV186" s="5">
        <v>0</v>
      </c>
      <c r="AW186" s="5">
        <v>0</v>
      </c>
      <c r="AX186" s="5">
        <v>215</v>
      </c>
      <c r="AY186" s="5">
        <v>280</v>
      </c>
      <c r="AZ186" s="5">
        <v>10</v>
      </c>
      <c r="BA186" s="5">
        <v>400</v>
      </c>
      <c r="BB186" s="5">
        <v>51.875</v>
      </c>
      <c r="BC186" s="5">
        <v>75</v>
      </c>
      <c r="BD186" s="5">
        <v>0.625</v>
      </c>
      <c r="BE186" s="5">
        <v>127.5</v>
      </c>
      <c r="BF186" s="5">
        <v>20</v>
      </c>
      <c r="BG186" s="5">
        <v>37.5</v>
      </c>
      <c r="BH186" s="5">
        <v>0</v>
      </c>
      <c r="BI186" s="5">
        <v>100</v>
      </c>
      <c r="BJ186" s="5">
        <v>48279</v>
      </c>
      <c r="BK186" s="11">
        <f>BJ186/O186*100</f>
        <v>11.32252027448534</v>
      </c>
      <c r="BL186" s="11">
        <f>(BJ186)/(O186+Q186+S186+U186)*100</f>
        <v>11.32252027448534</v>
      </c>
      <c r="BM186" s="4" t="s">
        <v>72</v>
      </c>
      <c r="BN186" s="9">
        <v>29</v>
      </c>
      <c r="BO186" s="9">
        <v>52</v>
      </c>
      <c r="BP186" s="11">
        <v>40.6</v>
      </c>
      <c r="BQ186" s="19">
        <f t="shared" si="30"/>
        <v>1.0410256410256411</v>
      </c>
      <c r="BR186" s="6">
        <v>0.19400000000000001</v>
      </c>
      <c r="BS186" s="6">
        <v>0.70099999999999996</v>
      </c>
      <c r="BT186" s="6">
        <v>0.54600000000000004</v>
      </c>
      <c r="BU186" s="5">
        <f t="shared" si="31"/>
        <v>119300.00711853277</v>
      </c>
      <c r="BV186" s="11">
        <v>27.23</v>
      </c>
      <c r="BW186" s="11">
        <f t="shared" si="32"/>
        <v>1.7253024454745929</v>
      </c>
      <c r="BX186" s="11">
        <f t="shared" si="37"/>
        <v>0.8158579352853117</v>
      </c>
    </row>
    <row r="187" spans="1:76" x14ac:dyDescent="0.2">
      <c r="A187" s="4" t="s">
        <v>69</v>
      </c>
      <c r="B187" s="4">
        <v>25</v>
      </c>
      <c r="C187" s="4">
        <v>1</v>
      </c>
      <c r="D187" s="6">
        <f t="shared" si="27"/>
        <v>0.40468564223999998</v>
      </c>
      <c r="E187" s="8">
        <v>39543</v>
      </c>
      <c r="F187" s="4">
        <v>1</v>
      </c>
      <c r="G187" s="4" t="s">
        <v>70</v>
      </c>
      <c r="H187" s="4" t="s">
        <v>71</v>
      </c>
      <c r="I187" s="4">
        <v>139</v>
      </c>
      <c r="J187" s="4">
        <v>154</v>
      </c>
      <c r="M187" s="13">
        <f t="shared" si="28"/>
        <v>146.5</v>
      </c>
      <c r="N187" s="8">
        <v>39193</v>
      </c>
      <c r="O187" s="5">
        <v>398918</v>
      </c>
      <c r="Q187" s="5"/>
      <c r="S187" s="5"/>
      <c r="V187" s="8">
        <v>39238</v>
      </c>
      <c r="W187" s="4">
        <f t="shared" si="29"/>
        <v>45</v>
      </c>
      <c r="X187" s="4">
        <v>2</v>
      </c>
      <c r="Y187" s="4">
        <v>4.2</v>
      </c>
      <c r="Z187" s="10">
        <v>25.1</v>
      </c>
      <c r="AA187" s="10">
        <v>23.7</v>
      </c>
      <c r="AB187" s="10">
        <v>31.5</v>
      </c>
      <c r="AC187" s="10">
        <v>27.518604651162786</v>
      </c>
      <c r="AD187" s="10">
        <v>35</v>
      </c>
      <c r="AE187" s="10">
        <v>35</v>
      </c>
      <c r="AF187" s="10">
        <v>42</v>
      </c>
      <c r="AG187" s="10">
        <v>38.692307692307693</v>
      </c>
      <c r="AH187" s="10">
        <v>8.6999999999999993</v>
      </c>
      <c r="AI187" s="10">
        <v>8.1999999999999993</v>
      </c>
      <c r="AJ187" s="10">
        <v>9.5</v>
      </c>
      <c r="AK187" s="10">
        <v>8.9953488372092991</v>
      </c>
      <c r="AL187" s="20">
        <v>242</v>
      </c>
      <c r="AM187" s="20">
        <v>400</v>
      </c>
      <c r="AN187" s="20">
        <v>18</v>
      </c>
      <c r="AO187" s="20">
        <v>7.5</v>
      </c>
      <c r="AP187" s="5">
        <v>0</v>
      </c>
      <c r="AQ187" s="5">
        <v>20</v>
      </c>
      <c r="AR187" s="5">
        <v>0</v>
      </c>
      <c r="AS187" s="5">
        <v>20</v>
      </c>
      <c r="AT187" s="5">
        <v>0</v>
      </c>
      <c r="AU187" s="5">
        <v>0</v>
      </c>
      <c r="AV187" s="5">
        <v>0</v>
      </c>
      <c r="AW187" s="5">
        <v>15</v>
      </c>
      <c r="AX187" s="5">
        <v>325</v>
      </c>
      <c r="AY187" s="5">
        <v>230</v>
      </c>
      <c r="AZ187" s="5">
        <v>350</v>
      </c>
      <c r="BA187" s="5">
        <v>415</v>
      </c>
      <c r="BB187" s="5">
        <v>32.058823529411768</v>
      </c>
      <c r="BC187" s="5">
        <v>67.058823529411768</v>
      </c>
      <c r="BD187" s="5">
        <v>22.647058823529413</v>
      </c>
      <c r="BE187" s="5">
        <v>121.76470588235294</v>
      </c>
      <c r="BF187" s="5">
        <v>10</v>
      </c>
      <c r="BG187" s="5">
        <v>60</v>
      </c>
      <c r="BH187" s="5">
        <v>0</v>
      </c>
      <c r="BI187" s="5">
        <v>80</v>
      </c>
      <c r="BJ187" s="5">
        <v>159161</v>
      </c>
      <c r="BK187" s="11">
        <f>(BJ187/O187)*100</f>
        <v>39.898174562190725</v>
      </c>
      <c r="BL187" s="11">
        <f>((BJ187)/(O187+Q187+S187+U187))*100</f>
        <v>39.898174562190725</v>
      </c>
      <c r="BM187" s="4" t="s">
        <v>72</v>
      </c>
      <c r="BN187" s="9">
        <v>24</v>
      </c>
      <c r="BO187" s="9">
        <v>55</v>
      </c>
      <c r="BP187" s="11">
        <v>35.17</v>
      </c>
      <c r="BQ187" s="19">
        <f t="shared" si="30"/>
        <v>0.78155555555555556</v>
      </c>
      <c r="BR187" s="6">
        <v>0.104</v>
      </c>
      <c r="BS187" s="6">
        <v>0.63200000000000001</v>
      </c>
      <c r="BT187" s="6">
        <v>0.35599999999999998</v>
      </c>
      <c r="BU187" s="5">
        <f t="shared" si="31"/>
        <v>393295.39619695506</v>
      </c>
      <c r="BV187" s="11">
        <v>46.23</v>
      </c>
      <c r="BW187" s="11">
        <f t="shared" si="32"/>
        <v>2.5385959522726784</v>
      </c>
      <c r="BX187" s="11">
        <f t="shared" si="37"/>
        <v>0.81833832911324988</v>
      </c>
    </row>
    <row r="188" spans="1:76" x14ac:dyDescent="0.2">
      <c r="A188" s="15" t="s">
        <v>69</v>
      </c>
      <c r="B188" s="15">
        <v>34</v>
      </c>
      <c r="C188" s="15">
        <v>1</v>
      </c>
      <c r="D188" s="16">
        <f t="shared" si="27"/>
        <v>0.40468564223999998</v>
      </c>
      <c r="E188" s="17">
        <v>39708</v>
      </c>
      <c r="F188" s="15">
        <v>1</v>
      </c>
      <c r="G188" s="15" t="s">
        <v>70</v>
      </c>
      <c r="H188" s="15" t="s">
        <v>71</v>
      </c>
      <c r="I188" s="15"/>
      <c r="J188" s="15"/>
      <c r="K188" s="15"/>
      <c r="L188" s="15"/>
      <c r="M188" s="13" t="e">
        <f t="shared" si="28"/>
        <v>#DIV/0!</v>
      </c>
      <c r="N188" s="17">
        <v>39718</v>
      </c>
      <c r="O188" s="14">
        <v>410368</v>
      </c>
      <c r="P188" s="15"/>
      <c r="Q188" s="14"/>
      <c r="R188" s="15"/>
      <c r="S188" s="14"/>
      <c r="T188" s="15"/>
      <c r="U188" s="13"/>
      <c r="V188" s="17">
        <v>39786</v>
      </c>
      <c r="W188" s="15">
        <f t="shared" si="29"/>
        <v>68</v>
      </c>
      <c r="X188" s="15">
        <v>0</v>
      </c>
      <c r="Y188" s="18">
        <v>4.3</v>
      </c>
      <c r="Z188" s="18">
        <v>27.5</v>
      </c>
      <c r="AA188" s="18">
        <v>16</v>
      </c>
      <c r="AB188" s="18">
        <v>30.3</v>
      </c>
      <c r="AC188" s="18">
        <v>23.815151515151513</v>
      </c>
      <c r="AD188" s="13">
        <v>35</v>
      </c>
      <c r="AE188" s="13">
        <v>37</v>
      </c>
      <c r="AF188" s="13">
        <v>52</v>
      </c>
      <c r="AG188" s="13">
        <v>43.941176470588232</v>
      </c>
      <c r="AH188" s="18">
        <v>8.8000000000000007</v>
      </c>
      <c r="AI188" s="18">
        <v>8.9</v>
      </c>
      <c r="AJ188" s="18">
        <v>9.3000000000000007</v>
      </c>
      <c r="AK188" s="18">
        <v>9.1525748734849532</v>
      </c>
      <c r="AL188" s="21">
        <v>1136</v>
      </c>
      <c r="AM188" s="21">
        <v>400</v>
      </c>
      <c r="AN188" s="21">
        <v>29</v>
      </c>
      <c r="AO188" s="21">
        <v>10.75</v>
      </c>
      <c r="AP188" s="14">
        <v>50</v>
      </c>
      <c r="AQ188" s="14">
        <v>45</v>
      </c>
      <c r="AR188" s="14">
        <v>65</v>
      </c>
      <c r="AS188" s="14">
        <v>160</v>
      </c>
      <c r="AT188" s="14">
        <v>0</v>
      </c>
      <c r="AU188" s="14">
        <v>0</v>
      </c>
      <c r="AV188" s="14">
        <v>0</v>
      </c>
      <c r="AW188" s="14">
        <v>0</v>
      </c>
      <c r="AX188" s="14">
        <v>200</v>
      </c>
      <c r="AY188" s="14">
        <v>220</v>
      </c>
      <c r="AZ188" s="14">
        <v>40</v>
      </c>
      <c r="BA188" s="14">
        <v>400</v>
      </c>
      <c r="BB188" s="14">
        <v>43.636363636363633</v>
      </c>
      <c r="BC188" s="14">
        <v>74.545454545454547</v>
      </c>
      <c r="BD188" s="14">
        <v>8.1818181818181817</v>
      </c>
      <c r="BE188" s="14">
        <v>126.36363636363636</v>
      </c>
      <c r="BF188" s="14">
        <v>20</v>
      </c>
      <c r="BG188" s="14">
        <v>65</v>
      </c>
      <c r="BH188" s="14">
        <v>0</v>
      </c>
      <c r="BI188" s="14">
        <v>85</v>
      </c>
      <c r="BJ188" s="14">
        <v>50606</v>
      </c>
      <c r="BK188" s="19">
        <f>BJ188/O188*100</f>
        <v>12.331858234560201</v>
      </c>
      <c r="BL188" s="19">
        <f>(BJ188)/(O188+Q188+S188+U188)*100</f>
        <v>12.331858234560201</v>
      </c>
      <c r="BM188" s="15" t="s">
        <v>72</v>
      </c>
      <c r="BN188" s="13">
        <v>35</v>
      </c>
      <c r="BO188" s="13">
        <v>89</v>
      </c>
      <c r="BP188" s="19">
        <v>52.15</v>
      </c>
      <c r="BQ188" s="19">
        <f t="shared" si="30"/>
        <v>0.76691176470588229</v>
      </c>
      <c r="BR188" s="16">
        <v>0.32600000000000001</v>
      </c>
      <c r="BS188" s="16">
        <v>5.46</v>
      </c>
      <c r="BT188" s="16">
        <v>1.3680000000000001</v>
      </c>
      <c r="BU188" s="14">
        <f t="shared" si="31"/>
        <v>125050.1493452737</v>
      </c>
      <c r="BV188" s="19">
        <v>49.68</v>
      </c>
      <c r="BW188" s="19">
        <f t="shared" si="32"/>
        <v>1.805322845777761</v>
      </c>
      <c r="BX188" s="19">
        <f t="shared" si="37"/>
        <v>0.9645464769668034</v>
      </c>
    </row>
    <row r="189" spans="1:76" x14ac:dyDescent="0.2">
      <c r="A189" s="4" t="s">
        <v>69</v>
      </c>
      <c r="B189" s="9">
        <v>27</v>
      </c>
      <c r="C189" s="4">
        <v>1</v>
      </c>
      <c r="D189" s="4">
        <f t="shared" si="27"/>
        <v>0.40468564223999998</v>
      </c>
      <c r="E189" s="8">
        <v>40067</v>
      </c>
      <c r="F189" s="4">
        <v>1</v>
      </c>
      <c r="G189" s="4" t="s">
        <v>70</v>
      </c>
      <c r="H189" s="4" t="s">
        <v>71</v>
      </c>
      <c r="I189" s="4">
        <v>138</v>
      </c>
      <c r="J189" s="4">
        <v>74</v>
      </c>
      <c r="M189" s="13">
        <f t="shared" si="28"/>
        <v>106</v>
      </c>
      <c r="N189" s="8">
        <v>40074</v>
      </c>
      <c r="O189" s="5">
        <v>428230</v>
      </c>
      <c r="Q189" s="5"/>
      <c r="S189" s="5"/>
      <c r="U189" s="5"/>
      <c r="V189" s="8">
        <v>40129</v>
      </c>
      <c r="W189" s="4">
        <f t="shared" si="29"/>
        <v>55</v>
      </c>
      <c r="X189" s="4">
        <v>1</v>
      </c>
      <c r="Y189" s="10">
        <v>3.3</v>
      </c>
      <c r="Z189" s="10">
        <v>30.2</v>
      </c>
      <c r="AA189" s="10">
        <v>20.399999999999999</v>
      </c>
      <c r="AB189" s="10">
        <v>31.7</v>
      </c>
      <c r="AC189" s="10">
        <v>26.198076923076918</v>
      </c>
      <c r="AD189" s="4">
        <v>35</v>
      </c>
      <c r="AE189" s="4">
        <v>35</v>
      </c>
      <c r="AF189" s="4">
        <v>44</v>
      </c>
      <c r="AG189" s="10">
        <v>39.571428571428569</v>
      </c>
      <c r="AH189" s="4">
        <v>8.6</v>
      </c>
      <c r="AI189" s="4">
        <v>7.9</v>
      </c>
      <c r="AJ189" s="10">
        <v>9.1999999999999993</v>
      </c>
      <c r="AK189" s="10">
        <v>8.7585866081409325</v>
      </c>
      <c r="AL189" s="20">
        <v>650</v>
      </c>
      <c r="AM189" s="20">
        <v>205</v>
      </c>
      <c r="AN189" s="20">
        <v>15</v>
      </c>
      <c r="AO189" s="20">
        <v>5</v>
      </c>
      <c r="AP189" s="5">
        <v>365</v>
      </c>
      <c r="AQ189" s="5">
        <v>875</v>
      </c>
      <c r="AR189" s="5">
        <v>0</v>
      </c>
      <c r="AS189" s="5">
        <v>1240</v>
      </c>
      <c r="AT189" s="5">
        <v>0</v>
      </c>
      <c r="AU189" s="5">
        <v>15</v>
      </c>
      <c r="AV189" s="5">
        <v>0</v>
      </c>
      <c r="AW189" s="5">
        <v>20</v>
      </c>
      <c r="AX189" s="5">
        <v>465</v>
      </c>
      <c r="AY189" s="5">
        <v>170</v>
      </c>
      <c r="AZ189" s="5">
        <v>295</v>
      </c>
      <c r="BA189" s="5">
        <v>810</v>
      </c>
      <c r="BB189" s="5">
        <v>35.833333333333336</v>
      </c>
      <c r="BC189" s="5">
        <v>71.944444444444443</v>
      </c>
      <c r="BD189" s="5">
        <v>24.722222222222221</v>
      </c>
      <c r="BE189" s="5">
        <v>132.5</v>
      </c>
      <c r="BF189" s="5">
        <v>5</v>
      </c>
      <c r="BG189" s="5">
        <v>65</v>
      </c>
      <c r="BH189" s="5">
        <v>0</v>
      </c>
      <c r="BI189" s="5">
        <v>90</v>
      </c>
      <c r="BJ189" s="5">
        <v>19156</v>
      </c>
      <c r="BK189" s="11">
        <f>BJ189/O189*100</f>
        <v>4.4732970599911264</v>
      </c>
      <c r="BL189" s="11">
        <f>(BJ189)/(O189+Q189+S189+U189)*100</f>
        <v>4.4732970599911264</v>
      </c>
      <c r="BM189" s="4" t="s">
        <v>72</v>
      </c>
      <c r="BN189" s="9">
        <v>27</v>
      </c>
      <c r="BO189" s="9">
        <v>62</v>
      </c>
      <c r="BP189" s="11">
        <v>40.72</v>
      </c>
      <c r="BQ189" s="19">
        <f t="shared" si="30"/>
        <v>0.74036363636363633</v>
      </c>
      <c r="BR189" s="6">
        <v>0.108</v>
      </c>
      <c r="BS189" s="6">
        <v>1.841</v>
      </c>
      <c r="BT189" s="6">
        <v>0.56899999999999995</v>
      </c>
      <c r="BU189" s="5">
        <f t="shared" si="31"/>
        <v>47335.506873850194</v>
      </c>
      <c r="BV189" s="11">
        <v>10.14</v>
      </c>
      <c r="BW189" s="11">
        <f t="shared" si="32"/>
        <v>0.45557246692310122</v>
      </c>
      <c r="BX189" s="11">
        <f t="shared" si="37"/>
        <v>0.84273097787707829</v>
      </c>
    </row>
    <row r="190" spans="1:76" x14ac:dyDescent="0.2">
      <c r="A190" s="7" t="s">
        <v>69</v>
      </c>
      <c r="B190" s="4">
        <v>32</v>
      </c>
      <c r="C190" s="4">
        <v>1</v>
      </c>
      <c r="D190" s="6">
        <f t="shared" si="27"/>
        <v>0.40468564223999998</v>
      </c>
      <c r="E190" s="8">
        <v>40279</v>
      </c>
      <c r="F190" s="9">
        <v>1</v>
      </c>
      <c r="G190" s="9" t="s">
        <v>70</v>
      </c>
      <c r="H190" s="9" t="s">
        <v>71</v>
      </c>
      <c r="I190" s="4">
        <v>77</v>
      </c>
      <c r="J190" s="4">
        <v>216</v>
      </c>
      <c r="M190" s="13">
        <f t="shared" si="28"/>
        <v>146.5</v>
      </c>
      <c r="N190" s="8">
        <v>40300</v>
      </c>
      <c r="O190" s="5">
        <v>379682</v>
      </c>
      <c r="P190" s="8"/>
      <c r="Q190" s="5"/>
      <c r="R190" s="8"/>
      <c r="S190" s="9"/>
      <c r="T190" s="8"/>
      <c r="U190" s="8"/>
      <c r="V190" s="8">
        <v>40332</v>
      </c>
      <c r="W190" s="9">
        <f t="shared" si="29"/>
        <v>32</v>
      </c>
      <c r="X190" s="9">
        <v>5</v>
      </c>
      <c r="Y190" s="10">
        <v>2.9</v>
      </c>
      <c r="Z190" s="10">
        <v>27.1</v>
      </c>
      <c r="AA190" s="10">
        <v>26.8</v>
      </c>
      <c r="AB190" s="10">
        <v>31.9</v>
      </c>
      <c r="AC190" s="10">
        <v>29.256666666666664</v>
      </c>
      <c r="AD190" s="9">
        <v>35</v>
      </c>
      <c r="AE190" s="9">
        <v>32</v>
      </c>
      <c r="AF190" s="9">
        <v>40</v>
      </c>
      <c r="AG190" s="10">
        <v>35.888888888888886</v>
      </c>
      <c r="AH190" s="10">
        <v>9.1999999999999993</v>
      </c>
      <c r="AI190" s="10">
        <v>9</v>
      </c>
      <c r="AJ190" s="10">
        <v>9.6</v>
      </c>
      <c r="AK190" s="10">
        <v>9.2824048450392684</v>
      </c>
      <c r="AL190" s="20">
        <v>208</v>
      </c>
      <c r="AM190" s="20">
        <v>280</v>
      </c>
      <c r="AN190" s="20">
        <v>21</v>
      </c>
      <c r="AO190" s="20">
        <v>8.35</v>
      </c>
      <c r="AP190" s="5">
        <v>250</v>
      </c>
      <c r="AQ190" s="5">
        <v>5</v>
      </c>
      <c r="AR190" s="5">
        <v>0</v>
      </c>
      <c r="AS190" s="5">
        <v>255</v>
      </c>
      <c r="AT190" s="5">
        <v>0</v>
      </c>
      <c r="AU190" s="5">
        <v>10</v>
      </c>
      <c r="AV190" s="5">
        <v>0</v>
      </c>
      <c r="AW190" s="5">
        <v>10</v>
      </c>
      <c r="AX190" s="5">
        <v>90</v>
      </c>
      <c r="AY190" s="5">
        <v>70</v>
      </c>
      <c r="AZ190" s="5">
        <v>5</v>
      </c>
      <c r="BA190" s="5">
        <v>110</v>
      </c>
      <c r="BB190" s="5">
        <v>15.909090909090908</v>
      </c>
      <c r="BC190" s="5">
        <v>28.181818181818183</v>
      </c>
      <c r="BD190" s="5">
        <v>0.45454545454545453</v>
      </c>
      <c r="BE190" s="5">
        <v>47.272727272727273</v>
      </c>
      <c r="BF190" s="5">
        <v>10</v>
      </c>
      <c r="BG190" s="5">
        <v>20</v>
      </c>
      <c r="BH190" s="5">
        <v>0</v>
      </c>
      <c r="BI190" s="5">
        <v>35</v>
      </c>
      <c r="BJ190" s="5">
        <v>95271</v>
      </c>
      <c r="BK190" s="11">
        <v>25.09</v>
      </c>
      <c r="BL190" s="11">
        <f>((BJ190/(O190+Q190+S190+U190))*100)</f>
        <v>25.092314094426388</v>
      </c>
      <c r="BM190" s="4" t="s">
        <v>72</v>
      </c>
      <c r="BN190" s="9">
        <v>13</v>
      </c>
      <c r="BO190" s="9">
        <v>48</v>
      </c>
      <c r="BP190" s="11">
        <v>25.92</v>
      </c>
      <c r="BQ190" s="19">
        <f t="shared" si="30"/>
        <v>0.81</v>
      </c>
      <c r="BR190" s="6">
        <v>1.6E-2</v>
      </c>
      <c r="BS190" s="6">
        <v>0.84199999999999997</v>
      </c>
      <c r="BT190" s="6">
        <v>0.192</v>
      </c>
      <c r="BU190" s="5">
        <f t="shared" si="31"/>
        <v>235419.76797758311</v>
      </c>
      <c r="BV190" s="11">
        <v>15</v>
      </c>
      <c r="BW190" s="11">
        <f t="shared" si="32"/>
        <v>1.1583064756273376</v>
      </c>
      <c r="BX190" s="11">
        <f t="shared" si="37"/>
        <v>1.1025447791946799</v>
      </c>
    </row>
    <row r="191" spans="1:76" x14ac:dyDescent="0.2">
      <c r="A191" s="15" t="s">
        <v>69</v>
      </c>
      <c r="B191" s="15">
        <v>29</v>
      </c>
      <c r="C191" s="15">
        <v>1</v>
      </c>
      <c r="D191" s="16">
        <f t="shared" si="27"/>
        <v>0.40468564223999998</v>
      </c>
      <c r="E191" s="17">
        <v>36985</v>
      </c>
      <c r="F191" s="15">
        <v>2</v>
      </c>
      <c r="G191" s="15" t="s">
        <v>70</v>
      </c>
      <c r="H191" s="15" t="s">
        <v>71</v>
      </c>
      <c r="I191" s="15">
        <v>44</v>
      </c>
      <c r="J191" s="15">
        <v>45</v>
      </c>
      <c r="K191" s="15">
        <v>80</v>
      </c>
      <c r="L191" s="15">
        <v>105</v>
      </c>
      <c r="M191" s="13">
        <f t="shared" si="28"/>
        <v>68.5</v>
      </c>
      <c r="N191" s="23">
        <v>36994</v>
      </c>
      <c r="O191" s="24">
        <v>353118</v>
      </c>
      <c r="P191" s="23">
        <v>36998</v>
      </c>
      <c r="Q191" s="24">
        <v>430978</v>
      </c>
      <c r="R191" s="15"/>
      <c r="S191" s="15"/>
      <c r="T191" s="15"/>
      <c r="U191" s="15"/>
      <c r="V191" s="17">
        <v>37028</v>
      </c>
      <c r="W191" s="15">
        <f t="shared" si="29"/>
        <v>34</v>
      </c>
      <c r="X191" s="13">
        <v>13</v>
      </c>
      <c r="Y191" s="18">
        <v>2.2999999999999998</v>
      </c>
      <c r="Z191" s="18">
        <v>27.6</v>
      </c>
      <c r="AA191" s="18">
        <v>21.2</v>
      </c>
      <c r="AB191" s="18">
        <v>29.4</v>
      </c>
      <c r="AC191" s="18">
        <v>26.95</v>
      </c>
      <c r="AD191" s="13">
        <v>35</v>
      </c>
      <c r="AE191" s="13">
        <v>36</v>
      </c>
      <c r="AF191" s="13">
        <v>45</v>
      </c>
      <c r="AG191" s="13">
        <v>40.111111111111114</v>
      </c>
      <c r="AH191" s="18">
        <v>9.1</v>
      </c>
      <c r="AI191" s="18">
        <v>9.1</v>
      </c>
      <c r="AJ191" s="18">
        <v>9.8000000000000007</v>
      </c>
      <c r="AK191" s="18">
        <v>9.3910029268920852</v>
      </c>
      <c r="AL191" s="21">
        <v>90</v>
      </c>
      <c r="AM191" s="21">
        <v>325</v>
      </c>
      <c r="AN191" s="21">
        <v>30</v>
      </c>
      <c r="AO191" s="21">
        <v>12.5</v>
      </c>
      <c r="AP191" s="14">
        <v>45</v>
      </c>
      <c r="AQ191" s="14">
        <v>410</v>
      </c>
      <c r="AR191" s="14">
        <v>0</v>
      </c>
      <c r="AS191" s="14">
        <v>455</v>
      </c>
      <c r="AT191" s="14">
        <v>0</v>
      </c>
      <c r="AU191" s="14">
        <v>0</v>
      </c>
      <c r="AV191" s="14">
        <v>0</v>
      </c>
      <c r="AW191" s="14">
        <v>0</v>
      </c>
      <c r="AX191" s="14">
        <v>130</v>
      </c>
      <c r="AY191" s="14">
        <v>320</v>
      </c>
      <c r="AZ191" s="14">
        <v>3500</v>
      </c>
      <c r="BA191" s="14">
        <v>3540</v>
      </c>
      <c r="BB191" s="14">
        <v>47.857142857142854</v>
      </c>
      <c r="BC191" s="14">
        <v>49.285714285714285</v>
      </c>
      <c r="BD191" s="14">
        <v>461.07142857142856</v>
      </c>
      <c r="BE191" s="14">
        <v>558.21428571428567</v>
      </c>
      <c r="BF191" s="14">
        <v>32.5</v>
      </c>
      <c r="BG191" s="14">
        <v>22.5</v>
      </c>
      <c r="BH191" s="14">
        <v>140</v>
      </c>
      <c r="BI191" s="14">
        <v>297.5</v>
      </c>
      <c r="BJ191" s="14">
        <v>26266</v>
      </c>
      <c r="BK191" s="19">
        <f>BJ191/(Q191)*100</f>
        <v>6.0945106246722576</v>
      </c>
      <c r="BL191" s="19">
        <f>BJ191/(O191+Q191)*100</f>
        <v>3.3498449169489448</v>
      </c>
      <c r="BM191" s="15" t="s">
        <v>72</v>
      </c>
      <c r="BN191" s="13">
        <v>14</v>
      </c>
      <c r="BO191" s="13">
        <v>40</v>
      </c>
      <c r="BP191" s="19">
        <v>23.03</v>
      </c>
      <c r="BQ191" s="19">
        <f t="shared" si="30"/>
        <v>0.6773529411764706</v>
      </c>
      <c r="BR191" s="16">
        <v>0.04</v>
      </c>
      <c r="BS191" s="16">
        <v>0.51</v>
      </c>
      <c r="BT191" s="16">
        <v>0.121</v>
      </c>
      <c r="BU191" s="14">
        <f t="shared" si="31"/>
        <v>64904.699496165653</v>
      </c>
      <c r="BV191" s="19">
        <v>4.18</v>
      </c>
      <c r="BW191" s="19">
        <f t="shared" si="32"/>
        <v>0.303794263097868</v>
      </c>
      <c r="BX191" s="19">
        <f t="shared" si="37"/>
        <v>0.99061193572715533</v>
      </c>
    </row>
    <row r="192" spans="1:76" x14ac:dyDescent="0.2">
      <c r="A192" s="15" t="s">
        <v>69</v>
      </c>
      <c r="B192" s="15">
        <v>23</v>
      </c>
      <c r="C192" s="15">
        <v>1</v>
      </c>
      <c r="D192" s="16">
        <f t="shared" si="27"/>
        <v>0.40468564223999998</v>
      </c>
      <c r="E192" s="17">
        <v>37501</v>
      </c>
      <c r="F192" s="15">
        <v>2</v>
      </c>
      <c r="G192" s="15" t="s">
        <v>70</v>
      </c>
      <c r="H192" s="15" t="s">
        <v>71</v>
      </c>
      <c r="I192" s="15">
        <v>53</v>
      </c>
      <c r="J192" s="15">
        <v>75</v>
      </c>
      <c r="K192" s="15"/>
      <c r="L192" s="15"/>
      <c r="M192" s="13">
        <f t="shared" si="28"/>
        <v>64</v>
      </c>
      <c r="N192" s="17">
        <v>37509</v>
      </c>
      <c r="O192" s="14">
        <v>227168</v>
      </c>
      <c r="P192" s="17">
        <v>37510</v>
      </c>
      <c r="Q192" s="14">
        <v>226710</v>
      </c>
      <c r="R192" s="15"/>
      <c r="S192" s="15"/>
      <c r="T192" s="15"/>
      <c r="U192" s="15"/>
      <c r="V192" s="17">
        <v>37552</v>
      </c>
      <c r="W192" s="15">
        <f t="shared" si="29"/>
        <v>43</v>
      </c>
      <c r="X192" s="15">
        <v>10</v>
      </c>
      <c r="Y192" s="18">
        <v>3.2</v>
      </c>
      <c r="Z192" s="18">
        <v>28</v>
      </c>
      <c r="AA192" s="18">
        <v>22.8</v>
      </c>
      <c r="AB192" s="18">
        <v>31.1</v>
      </c>
      <c r="AC192" s="18">
        <v>28.380487804878047</v>
      </c>
      <c r="AD192" s="13">
        <v>35</v>
      </c>
      <c r="AE192" s="13">
        <v>29</v>
      </c>
      <c r="AF192" s="13">
        <v>36</v>
      </c>
      <c r="AG192" s="13">
        <v>32.769230769230766</v>
      </c>
      <c r="AH192" s="18">
        <v>8.9</v>
      </c>
      <c r="AI192" s="18">
        <v>8.8000000000000007</v>
      </c>
      <c r="AJ192" s="18">
        <v>9.3000000000000007</v>
      </c>
      <c r="AK192" s="18">
        <v>9.0347992946566222</v>
      </c>
      <c r="AL192" s="21">
        <v>78.5</v>
      </c>
      <c r="AM192" s="21">
        <v>425</v>
      </c>
      <c r="AN192" s="21">
        <v>51</v>
      </c>
      <c r="AO192" s="21">
        <v>21.25</v>
      </c>
      <c r="AP192" s="14">
        <v>80</v>
      </c>
      <c r="AQ192" s="14">
        <v>1460</v>
      </c>
      <c r="AR192" s="14">
        <v>855</v>
      </c>
      <c r="AS192" s="14">
        <v>2395</v>
      </c>
      <c r="AT192" s="14">
        <v>0</v>
      </c>
      <c r="AU192" s="14">
        <v>0</v>
      </c>
      <c r="AV192" s="14">
        <v>0</v>
      </c>
      <c r="AW192" s="14">
        <v>20</v>
      </c>
      <c r="AX192" s="14">
        <v>1000</v>
      </c>
      <c r="AY192" s="14">
        <v>1440</v>
      </c>
      <c r="AZ192" s="14">
        <v>840</v>
      </c>
      <c r="BA192" s="14">
        <v>3280</v>
      </c>
      <c r="BB192" s="14">
        <v>125</v>
      </c>
      <c r="BC192" s="14">
        <v>180</v>
      </c>
      <c r="BD192" s="14">
        <v>118.125</v>
      </c>
      <c r="BE192" s="14">
        <v>423.125</v>
      </c>
      <c r="BF192" s="14">
        <v>10</v>
      </c>
      <c r="BG192" s="14">
        <v>95</v>
      </c>
      <c r="BH192" s="14">
        <v>10</v>
      </c>
      <c r="BI192" s="14">
        <v>125</v>
      </c>
      <c r="BJ192" s="14">
        <v>37308</v>
      </c>
      <c r="BK192" s="19">
        <f>BJ192/(Q192)*100</f>
        <v>16.456265713907637</v>
      </c>
      <c r="BL192" s="19">
        <f>BJ192/(O192+Q192)*100</f>
        <v>8.2198299983696064</v>
      </c>
      <c r="BM192" s="15" t="s">
        <v>72</v>
      </c>
      <c r="BN192" s="13">
        <v>25</v>
      </c>
      <c r="BO192" s="13">
        <v>70</v>
      </c>
      <c r="BP192" s="19">
        <v>41.25</v>
      </c>
      <c r="BQ192" s="19">
        <f t="shared" si="30"/>
        <v>0.95930232558139539</v>
      </c>
      <c r="BR192" s="16">
        <v>0.13700000000000001</v>
      </c>
      <c r="BS192" s="16">
        <v>2.9670000000000001</v>
      </c>
      <c r="BT192" s="16">
        <v>0.77400000000000002</v>
      </c>
      <c r="BU192" s="14">
        <f t="shared" si="31"/>
        <v>92190.075717770058</v>
      </c>
      <c r="BV192" s="19">
        <v>25.27</v>
      </c>
      <c r="BW192" s="19">
        <f t="shared" si="32"/>
        <v>1.4521751138779695</v>
      </c>
      <c r="BX192" s="19">
        <f t="shared" si="37"/>
        <v>1.1027297771099425</v>
      </c>
    </row>
    <row r="193" spans="1:76" x14ac:dyDescent="0.2">
      <c r="A193" s="53" t="s">
        <v>69</v>
      </c>
      <c r="B193" s="53">
        <v>29</v>
      </c>
      <c r="C193" s="53">
        <v>1</v>
      </c>
      <c r="D193" s="22">
        <f t="shared" si="27"/>
        <v>0.40468564223999998</v>
      </c>
      <c r="E193" s="54">
        <v>38450</v>
      </c>
      <c r="F193" s="53">
        <v>2</v>
      </c>
      <c r="G193" s="53" t="s">
        <v>70</v>
      </c>
      <c r="H193" s="53" t="s">
        <v>71</v>
      </c>
      <c r="I193" s="53">
        <v>4</v>
      </c>
      <c r="J193" s="53">
        <v>9</v>
      </c>
      <c r="K193" s="53">
        <v>5</v>
      </c>
      <c r="L193" s="53">
        <v>9</v>
      </c>
      <c r="M193" s="13">
        <f t="shared" si="28"/>
        <v>6.75</v>
      </c>
      <c r="N193" s="54">
        <v>38458</v>
      </c>
      <c r="O193" s="55">
        <v>420902</v>
      </c>
      <c r="P193" s="54">
        <v>38462</v>
      </c>
      <c r="Q193" s="55">
        <v>440138</v>
      </c>
      <c r="R193" s="53"/>
      <c r="S193" s="53"/>
      <c r="T193" s="53"/>
      <c r="U193" s="53"/>
      <c r="V193" s="54">
        <v>38504</v>
      </c>
      <c r="W193" s="53">
        <f t="shared" si="29"/>
        <v>46</v>
      </c>
      <c r="X193" s="53">
        <v>18</v>
      </c>
      <c r="Y193" s="56">
        <v>3.3</v>
      </c>
      <c r="Z193" s="56">
        <v>25.3</v>
      </c>
      <c r="AA193" s="56">
        <v>23</v>
      </c>
      <c r="AB193" s="56">
        <v>33.200000000000003</v>
      </c>
      <c r="AC193" s="56">
        <v>28.268181818181816</v>
      </c>
      <c r="AD193" s="57">
        <v>35</v>
      </c>
      <c r="AE193" s="57">
        <v>30</v>
      </c>
      <c r="AF193" s="57">
        <v>38</v>
      </c>
      <c r="AG193" s="57">
        <v>35.92307692307692</v>
      </c>
      <c r="AH193" s="56">
        <v>9.8000000000000007</v>
      </c>
      <c r="AI193" s="56">
        <v>9.1</v>
      </c>
      <c r="AJ193" s="56">
        <v>9.9</v>
      </c>
      <c r="AK193" s="56">
        <v>9.3670616987333872</v>
      </c>
      <c r="AL193" s="25">
        <v>50</v>
      </c>
      <c r="AM193" s="25">
        <v>375</v>
      </c>
      <c r="AN193" s="25">
        <v>24</v>
      </c>
      <c r="AO193" s="25">
        <v>10</v>
      </c>
      <c r="AP193" s="55">
        <v>25</v>
      </c>
      <c r="AQ193" s="55">
        <v>70</v>
      </c>
      <c r="AR193" s="55">
        <v>130</v>
      </c>
      <c r="AS193" s="55">
        <v>225</v>
      </c>
      <c r="AT193" s="55">
        <v>0</v>
      </c>
      <c r="AU193" s="55">
        <v>0</v>
      </c>
      <c r="AV193" s="55">
        <v>0</v>
      </c>
      <c r="AW193" s="55">
        <v>0</v>
      </c>
      <c r="AX193" s="55">
        <v>100</v>
      </c>
      <c r="AY193" s="55">
        <v>325</v>
      </c>
      <c r="AZ193" s="55">
        <v>50</v>
      </c>
      <c r="BA193" s="55">
        <v>390</v>
      </c>
      <c r="BB193" s="55">
        <v>20.833333333333332</v>
      </c>
      <c r="BC193" s="55">
        <v>76.944444444444443</v>
      </c>
      <c r="BD193" s="55">
        <v>3.3333333333333335</v>
      </c>
      <c r="BE193" s="55">
        <v>101.66666666666667</v>
      </c>
      <c r="BF193" s="55">
        <v>12.5</v>
      </c>
      <c r="BG193" s="55">
        <v>42.5</v>
      </c>
      <c r="BH193" s="55">
        <v>0</v>
      </c>
      <c r="BI193" s="55">
        <v>70</v>
      </c>
      <c r="BJ193" s="55">
        <v>3467</v>
      </c>
      <c r="BK193" s="58">
        <f>BJ193/Q193*100</f>
        <v>0.78770749174122656</v>
      </c>
      <c r="BL193" s="58">
        <f>BJ193/(O193+Q193)*100</f>
        <v>0.40265260615070148</v>
      </c>
      <c r="BM193" s="53" t="s">
        <v>72</v>
      </c>
      <c r="BN193" s="57">
        <v>35</v>
      </c>
      <c r="BO193" s="57">
        <v>47</v>
      </c>
      <c r="BP193" s="58">
        <v>42.35</v>
      </c>
      <c r="BQ193" s="19">
        <f t="shared" si="30"/>
        <v>0.92065217391304355</v>
      </c>
      <c r="BR193" s="22">
        <v>0.316</v>
      </c>
      <c r="BS193" s="22">
        <v>0.79</v>
      </c>
      <c r="BT193" s="22">
        <v>0.59799999999999998</v>
      </c>
      <c r="BU193" s="55">
        <f t="shared" si="31"/>
        <v>8567.1435754666236</v>
      </c>
      <c r="BV193" s="58">
        <v>2</v>
      </c>
      <c r="BW193" s="58">
        <f t="shared" si="32"/>
        <v>0.10743712237702842</v>
      </c>
      <c r="BX193" s="58">
        <f t="shared" si="37"/>
        <v>0.78730124821494785</v>
      </c>
    </row>
    <row r="194" spans="1:76" x14ac:dyDescent="0.2">
      <c r="A194" s="4" t="s">
        <v>69</v>
      </c>
      <c r="B194" s="4">
        <v>31</v>
      </c>
      <c r="C194" s="4">
        <v>1</v>
      </c>
      <c r="D194" s="6">
        <f t="shared" ref="D194:D257" si="40">C194*0.40468564224</f>
        <v>0.40468564223999998</v>
      </c>
      <c r="E194" s="8">
        <v>39223</v>
      </c>
      <c r="F194" s="4">
        <v>2</v>
      </c>
      <c r="G194" s="4" t="s">
        <v>70</v>
      </c>
      <c r="H194" s="4" t="s">
        <v>71</v>
      </c>
      <c r="I194" s="4">
        <v>31</v>
      </c>
      <c r="J194" s="4">
        <v>8</v>
      </c>
      <c r="K194" s="4">
        <v>79</v>
      </c>
      <c r="L194" s="4">
        <v>15</v>
      </c>
      <c r="M194" s="13">
        <f t="shared" ref="M194:M257" si="41">AVERAGE(I194:L194)</f>
        <v>33.25</v>
      </c>
      <c r="N194" s="8">
        <v>39236</v>
      </c>
      <c r="O194" s="5">
        <v>439222</v>
      </c>
      <c r="P194" s="8">
        <v>39240</v>
      </c>
      <c r="Q194" s="5">
        <v>391132</v>
      </c>
      <c r="S194" s="5"/>
      <c r="V194" s="8">
        <v>39276</v>
      </c>
      <c r="W194" s="4">
        <f t="shared" ref="W194:W257" si="42">V194-N194</f>
        <v>40</v>
      </c>
      <c r="X194" s="4">
        <v>9</v>
      </c>
      <c r="Y194" s="4">
        <v>3.5</v>
      </c>
      <c r="Z194" s="10">
        <v>30.9</v>
      </c>
      <c r="AA194" s="10">
        <v>25</v>
      </c>
      <c r="AB194" s="10">
        <v>32.5</v>
      </c>
      <c r="AC194" s="10">
        <v>30.591891891891894</v>
      </c>
      <c r="AD194" s="10">
        <v>35</v>
      </c>
      <c r="AE194" s="10">
        <v>25</v>
      </c>
      <c r="AF194" s="10">
        <v>41</v>
      </c>
      <c r="AG194" s="10">
        <v>36</v>
      </c>
      <c r="AH194" s="10">
        <v>9</v>
      </c>
      <c r="AI194" s="10">
        <v>8.1</v>
      </c>
      <c r="AJ194" s="10">
        <v>9.4</v>
      </c>
      <c r="AK194" s="10">
        <v>9.0026315789473674</v>
      </c>
      <c r="AL194" s="20">
        <v>115</v>
      </c>
      <c r="AM194" s="20">
        <v>265</v>
      </c>
      <c r="AN194" s="20">
        <v>29</v>
      </c>
      <c r="AO194" s="20">
        <v>12.25</v>
      </c>
      <c r="AP194" s="5">
        <v>5</v>
      </c>
      <c r="AQ194" s="5">
        <v>5</v>
      </c>
      <c r="AR194" s="5">
        <v>155</v>
      </c>
      <c r="AS194" s="5">
        <v>165</v>
      </c>
      <c r="AT194" s="5">
        <v>0</v>
      </c>
      <c r="AU194" s="5">
        <v>0</v>
      </c>
      <c r="AV194" s="5">
        <v>0</v>
      </c>
      <c r="AW194" s="5">
        <v>10</v>
      </c>
      <c r="AX194" s="5">
        <v>100</v>
      </c>
      <c r="AY194" s="5">
        <v>250</v>
      </c>
      <c r="AZ194" s="5">
        <v>5250</v>
      </c>
      <c r="BA194" s="5">
        <v>5600</v>
      </c>
      <c r="BB194" s="5">
        <v>18.076923076923077</v>
      </c>
      <c r="BC194" s="5">
        <v>63.07692307692308</v>
      </c>
      <c r="BD194" s="5">
        <v>688.46153846153845</v>
      </c>
      <c r="BE194" s="5">
        <v>769.61538461538464</v>
      </c>
      <c r="BF194" s="5">
        <v>0</v>
      </c>
      <c r="BG194" s="5">
        <v>25</v>
      </c>
      <c r="BH194" s="5">
        <v>10</v>
      </c>
      <c r="BI194" s="5">
        <v>65</v>
      </c>
      <c r="BJ194" s="5">
        <v>44666</v>
      </c>
      <c r="BK194" s="11">
        <f>(BJ194/Q194)*100</f>
        <v>11.419674176492846</v>
      </c>
      <c r="BL194" s="11">
        <f>((BJ194)/(O194+Q194+S194+U194))*100</f>
        <v>5.3791515425950864</v>
      </c>
      <c r="BM194" s="4" t="s">
        <v>72</v>
      </c>
      <c r="BN194" s="9">
        <v>35</v>
      </c>
      <c r="BO194" s="9">
        <v>70</v>
      </c>
      <c r="BP194" s="11">
        <v>48.05</v>
      </c>
      <c r="BQ194" s="19">
        <f t="shared" ref="BQ194:BQ257" si="43">BP194/W194</f>
        <v>1.2012499999999999</v>
      </c>
      <c r="BR194" s="6">
        <v>0.35499999999999998</v>
      </c>
      <c r="BS194" s="6">
        <v>2.5950000000000002</v>
      </c>
      <c r="BT194" s="6">
        <v>0.96699999999999997</v>
      </c>
      <c r="BU194" s="5">
        <f t="shared" ref="BU194:BU257" si="44">BJ194/(C194*0.40468564224)</f>
        <v>110372.08968612408</v>
      </c>
      <c r="BV194" s="11">
        <v>41.18</v>
      </c>
      <c r="BW194" s="11">
        <f t="shared" ref="BW194:BW245" si="45">(BV194/D194)/W194</f>
        <v>2.5439499022044676</v>
      </c>
      <c r="BX194" s="11">
        <f t="shared" si="37"/>
        <v>0.87165835653587564</v>
      </c>
    </row>
    <row r="195" spans="1:76" x14ac:dyDescent="0.2">
      <c r="A195" s="7" t="s">
        <v>69</v>
      </c>
      <c r="B195" s="4">
        <v>23</v>
      </c>
      <c r="C195" s="4">
        <v>1</v>
      </c>
      <c r="D195" s="6">
        <f t="shared" si="40"/>
        <v>0.40468564223999998</v>
      </c>
      <c r="E195" s="8">
        <v>40282</v>
      </c>
      <c r="F195" s="9">
        <v>2</v>
      </c>
      <c r="G195" s="9" t="s">
        <v>70</v>
      </c>
      <c r="H195" s="9" t="s">
        <v>71</v>
      </c>
      <c r="I195" s="4">
        <v>11</v>
      </c>
      <c r="J195" s="4">
        <v>0</v>
      </c>
      <c r="K195" s="4">
        <v>119</v>
      </c>
      <c r="L195" s="4">
        <v>269</v>
      </c>
      <c r="M195" s="13">
        <f t="shared" si="41"/>
        <v>99.75</v>
      </c>
      <c r="N195" s="8">
        <v>40297</v>
      </c>
      <c r="O195" s="5">
        <v>338004</v>
      </c>
      <c r="P195" s="8">
        <v>40301</v>
      </c>
      <c r="Q195" s="5">
        <v>388842</v>
      </c>
      <c r="R195" s="8"/>
      <c r="S195" s="9"/>
      <c r="T195" s="8"/>
      <c r="U195" s="8"/>
      <c r="V195" s="8">
        <v>40326</v>
      </c>
      <c r="W195" s="9">
        <f t="shared" si="42"/>
        <v>29</v>
      </c>
      <c r="X195" s="9">
        <v>8</v>
      </c>
      <c r="Y195" s="10">
        <v>4.0999999999999996</v>
      </c>
      <c r="Z195" s="10">
        <v>25.6</v>
      </c>
      <c r="AA195" s="10">
        <v>26.9</v>
      </c>
      <c r="AB195" s="10">
        <v>30.4</v>
      </c>
      <c r="AC195" s="10">
        <v>28.559259259259253</v>
      </c>
      <c r="AD195" s="9">
        <v>35</v>
      </c>
      <c r="AE195" s="9">
        <v>30</v>
      </c>
      <c r="AF195" s="9">
        <v>40</v>
      </c>
      <c r="AG195" s="10">
        <v>34.75</v>
      </c>
      <c r="AH195" s="10">
        <v>8.9</v>
      </c>
      <c r="AI195" s="10">
        <v>8.8000000000000007</v>
      </c>
      <c r="AJ195" s="10">
        <v>9.6999999999999993</v>
      </c>
      <c r="AK195" s="10">
        <v>9.2294114251819277</v>
      </c>
      <c r="AL195" s="20">
        <v>168</v>
      </c>
      <c r="AM195" s="20">
        <v>255</v>
      </c>
      <c r="AN195" s="20">
        <v>13.5</v>
      </c>
      <c r="AO195" s="20">
        <v>5.2</v>
      </c>
      <c r="AP195" s="5">
        <v>40</v>
      </c>
      <c r="AQ195" s="5">
        <v>55</v>
      </c>
      <c r="AR195" s="5">
        <v>0</v>
      </c>
      <c r="AS195" s="5">
        <v>95</v>
      </c>
      <c r="AT195" s="5">
        <v>0</v>
      </c>
      <c r="AU195" s="5">
        <v>0</v>
      </c>
      <c r="AV195" s="5">
        <v>0</v>
      </c>
      <c r="AW195" s="5">
        <v>0</v>
      </c>
      <c r="AX195" s="5">
        <v>90</v>
      </c>
      <c r="AY195" s="5">
        <v>40</v>
      </c>
      <c r="AZ195" s="5">
        <v>0</v>
      </c>
      <c r="BA195" s="5">
        <v>120</v>
      </c>
      <c r="BB195" s="5">
        <v>25</v>
      </c>
      <c r="BC195" s="5">
        <v>15</v>
      </c>
      <c r="BD195" s="5">
        <v>0</v>
      </c>
      <c r="BE195" s="5">
        <v>40</v>
      </c>
      <c r="BF195" s="5">
        <v>7.5</v>
      </c>
      <c r="BG195" s="5">
        <v>15</v>
      </c>
      <c r="BH195" s="5">
        <v>0</v>
      </c>
      <c r="BI195" s="5">
        <v>22.5</v>
      </c>
      <c r="BJ195" s="5">
        <v>10741</v>
      </c>
      <c r="BK195" s="11">
        <v>2.76</v>
      </c>
      <c r="BL195" s="11">
        <f>((BJ195/(O195+Q195+S195+U195))*100)</f>
        <v>1.4777545724954118</v>
      </c>
      <c r="BM195" s="4" t="s">
        <v>72</v>
      </c>
      <c r="BN195" s="9">
        <v>24</v>
      </c>
      <c r="BO195" s="9">
        <v>51</v>
      </c>
      <c r="BP195" s="11">
        <v>42.25</v>
      </c>
      <c r="BQ195" s="19">
        <f t="shared" si="43"/>
        <v>1.4568965517241379</v>
      </c>
      <c r="BR195" s="6">
        <v>0.123</v>
      </c>
      <c r="BS195" s="6">
        <v>1.25</v>
      </c>
      <c r="BT195" s="6">
        <v>0.67500000000000004</v>
      </c>
      <c r="BU195" s="5">
        <f t="shared" si="44"/>
        <v>26541.589023388231</v>
      </c>
      <c r="BV195" s="11">
        <v>6.95</v>
      </c>
      <c r="BW195" s="11">
        <f t="shared" si="45"/>
        <v>0.5922008279988964</v>
      </c>
      <c r="BX195" s="11">
        <f t="shared" si="37"/>
        <v>0.89500123166257461</v>
      </c>
    </row>
    <row r="196" spans="1:76" x14ac:dyDescent="0.2">
      <c r="A196" s="12" t="s">
        <v>69</v>
      </c>
      <c r="B196" s="15">
        <v>28</v>
      </c>
      <c r="C196" s="15">
        <v>1</v>
      </c>
      <c r="D196" s="16">
        <f t="shared" si="40"/>
        <v>0.40468564223999998</v>
      </c>
      <c r="E196" s="17">
        <v>40332</v>
      </c>
      <c r="F196" s="13">
        <v>2</v>
      </c>
      <c r="G196" s="13" t="s">
        <v>70</v>
      </c>
      <c r="H196" s="13" t="s">
        <v>71</v>
      </c>
      <c r="I196" s="15">
        <v>11</v>
      </c>
      <c r="J196" s="15">
        <v>9</v>
      </c>
      <c r="K196" s="15"/>
      <c r="L196" s="15">
        <v>0</v>
      </c>
      <c r="M196" s="13">
        <f t="shared" si="41"/>
        <v>6.666666666666667</v>
      </c>
      <c r="N196" s="17">
        <v>40346</v>
      </c>
      <c r="O196" s="14">
        <v>398918</v>
      </c>
      <c r="P196" s="17">
        <v>40350</v>
      </c>
      <c r="Q196" s="14">
        <v>343958</v>
      </c>
      <c r="R196" s="17"/>
      <c r="S196" s="13"/>
      <c r="T196" s="17"/>
      <c r="U196" s="17"/>
      <c r="V196" s="17">
        <v>40381</v>
      </c>
      <c r="W196" s="13">
        <f t="shared" si="42"/>
        <v>35</v>
      </c>
      <c r="X196" s="13">
        <v>15</v>
      </c>
      <c r="Y196" s="18">
        <v>3.3</v>
      </c>
      <c r="Z196" s="18">
        <v>32.4</v>
      </c>
      <c r="AA196" s="15">
        <v>29.5</v>
      </c>
      <c r="AB196" s="15">
        <v>33.799999999999997</v>
      </c>
      <c r="AC196" s="18">
        <v>32.047058823529419</v>
      </c>
      <c r="AD196" s="13">
        <v>35</v>
      </c>
      <c r="AE196" s="15">
        <v>35</v>
      </c>
      <c r="AF196" s="15">
        <v>40</v>
      </c>
      <c r="AG196" s="18">
        <v>37.375</v>
      </c>
      <c r="AH196" s="18">
        <v>9.3000000000000007</v>
      </c>
      <c r="AI196" s="15">
        <v>8.8000000000000007</v>
      </c>
      <c r="AJ196" s="15">
        <v>9.5</v>
      </c>
      <c r="AK196" s="18">
        <v>9.1524875168661328</v>
      </c>
      <c r="AL196" s="21">
        <v>192</v>
      </c>
      <c r="AM196" s="21">
        <v>325</v>
      </c>
      <c r="AN196" s="21">
        <v>27</v>
      </c>
      <c r="AO196" s="21">
        <v>11.25</v>
      </c>
      <c r="AP196" s="14">
        <v>25</v>
      </c>
      <c r="AQ196" s="14">
        <v>45</v>
      </c>
      <c r="AR196" s="14">
        <v>530</v>
      </c>
      <c r="AS196" s="14">
        <v>600</v>
      </c>
      <c r="AT196" s="14">
        <v>0</v>
      </c>
      <c r="AU196" s="14">
        <v>0</v>
      </c>
      <c r="AV196" s="14">
        <v>95</v>
      </c>
      <c r="AW196" s="14">
        <v>105</v>
      </c>
      <c r="AX196" s="14">
        <v>105</v>
      </c>
      <c r="AY196" s="14">
        <v>210</v>
      </c>
      <c r="AZ196" s="14">
        <v>8595</v>
      </c>
      <c r="BA196" s="14">
        <v>8645</v>
      </c>
      <c r="BB196" s="14">
        <v>25.53846153846154</v>
      </c>
      <c r="BC196" s="14">
        <v>80</v>
      </c>
      <c r="BD196" s="14">
        <v>2227.3076923076924</v>
      </c>
      <c r="BE196" s="14">
        <v>2332.8461538461538</v>
      </c>
      <c r="BF196" s="14">
        <v>15</v>
      </c>
      <c r="BG196" s="14">
        <v>55</v>
      </c>
      <c r="BH196" s="14">
        <v>1755</v>
      </c>
      <c r="BI196" s="14">
        <v>1880</v>
      </c>
      <c r="BJ196" s="14">
        <v>197274</v>
      </c>
      <c r="BK196" s="19">
        <v>57.35</v>
      </c>
      <c r="BL196" s="19">
        <f>((BJ196/(O196+Q196+S196+U196))*100)</f>
        <v>26.555441284951996</v>
      </c>
      <c r="BM196" s="15" t="s">
        <v>72</v>
      </c>
      <c r="BN196" s="13">
        <v>25</v>
      </c>
      <c r="BO196" s="13">
        <v>50</v>
      </c>
      <c r="BP196" s="19">
        <v>35.89</v>
      </c>
      <c r="BQ196" s="19">
        <f t="shared" si="43"/>
        <v>1.0254285714285714</v>
      </c>
      <c r="BR196" s="16">
        <v>0.17899999999999999</v>
      </c>
      <c r="BS196" s="16">
        <v>1.02</v>
      </c>
      <c r="BT196" s="16">
        <v>0.45600000000000002</v>
      </c>
      <c r="BU196" s="14">
        <f t="shared" si="44"/>
        <v>487474.67023553577</v>
      </c>
      <c r="BV196" s="19">
        <v>66.819999999999993</v>
      </c>
      <c r="BW196" s="19">
        <f t="shared" si="45"/>
        <v>4.7175947398959961</v>
      </c>
      <c r="BX196" s="19">
        <f t="shared" si="37"/>
        <v>0.9863804765318247</v>
      </c>
    </row>
    <row r="197" spans="1:76" x14ac:dyDescent="0.2">
      <c r="A197" s="15" t="s">
        <v>69</v>
      </c>
      <c r="B197" s="15">
        <v>6</v>
      </c>
      <c r="C197" s="15">
        <v>2</v>
      </c>
      <c r="D197" s="16">
        <f t="shared" si="40"/>
        <v>0.80937128447999995</v>
      </c>
      <c r="E197" s="17">
        <v>37747</v>
      </c>
      <c r="F197" s="15">
        <v>1</v>
      </c>
      <c r="G197" s="15" t="s">
        <v>70</v>
      </c>
      <c r="H197" s="15" t="s">
        <v>71</v>
      </c>
      <c r="I197" s="15">
        <v>91</v>
      </c>
      <c r="J197" s="15">
        <v>30</v>
      </c>
      <c r="K197" s="15"/>
      <c r="L197" s="15"/>
      <c r="M197" s="13">
        <f t="shared" si="41"/>
        <v>60.5</v>
      </c>
      <c r="N197" s="17">
        <v>37756</v>
      </c>
      <c r="O197" s="14">
        <v>759364</v>
      </c>
      <c r="P197" s="15"/>
      <c r="Q197" s="14"/>
      <c r="R197" s="15"/>
      <c r="S197" s="15"/>
      <c r="T197" s="15"/>
      <c r="U197" s="15"/>
      <c r="V197" s="17">
        <v>37792</v>
      </c>
      <c r="W197" s="15">
        <f t="shared" si="42"/>
        <v>36</v>
      </c>
      <c r="X197" s="15">
        <v>11</v>
      </c>
      <c r="Y197" s="18">
        <v>2.8</v>
      </c>
      <c r="Z197" s="18">
        <v>29.4</v>
      </c>
      <c r="AA197" s="18">
        <v>28.2</v>
      </c>
      <c r="AB197" s="18">
        <v>31.9</v>
      </c>
      <c r="AC197" s="18">
        <v>30.324242424242417</v>
      </c>
      <c r="AD197" s="13">
        <v>35</v>
      </c>
      <c r="AE197" s="13">
        <v>32</v>
      </c>
      <c r="AF197" s="13">
        <v>41</v>
      </c>
      <c r="AG197" s="13">
        <v>36</v>
      </c>
      <c r="AH197" s="18">
        <v>9.4</v>
      </c>
      <c r="AI197" s="18">
        <v>8.6999999999999993</v>
      </c>
      <c r="AJ197" s="18">
        <v>9.3000000000000007</v>
      </c>
      <c r="AK197" s="18">
        <v>9.0987991892475328</v>
      </c>
      <c r="AL197" s="21">
        <v>116</v>
      </c>
      <c r="AM197" s="21">
        <v>850</v>
      </c>
      <c r="AN197" s="21">
        <v>60</v>
      </c>
      <c r="AO197" s="21">
        <v>25</v>
      </c>
      <c r="AP197" s="14">
        <v>10</v>
      </c>
      <c r="AQ197" s="14">
        <v>395</v>
      </c>
      <c r="AR197" s="14">
        <v>20</v>
      </c>
      <c r="AS197" s="14">
        <v>425</v>
      </c>
      <c r="AT197" s="14">
        <v>0</v>
      </c>
      <c r="AU197" s="14">
        <v>0</v>
      </c>
      <c r="AV197" s="14">
        <v>20</v>
      </c>
      <c r="AW197" s="14">
        <v>495</v>
      </c>
      <c r="AX197" s="14">
        <v>360</v>
      </c>
      <c r="AY197" s="14">
        <v>675</v>
      </c>
      <c r="AZ197" s="14">
        <v>17600</v>
      </c>
      <c r="BA197" s="14">
        <v>17675</v>
      </c>
      <c r="BB197" s="14">
        <v>113.92857142857143</v>
      </c>
      <c r="BC197" s="14">
        <v>119.28571428571429</v>
      </c>
      <c r="BD197" s="14">
        <v>4355.7142857142853</v>
      </c>
      <c r="BE197" s="14">
        <v>4588.9285714285716</v>
      </c>
      <c r="BF197" s="14">
        <v>42.5</v>
      </c>
      <c r="BG197" s="14">
        <v>42.5</v>
      </c>
      <c r="BH197" s="14">
        <v>2550</v>
      </c>
      <c r="BI197" s="14">
        <v>2647.5</v>
      </c>
      <c r="BJ197" s="14">
        <v>620381</v>
      </c>
      <c r="BK197" s="19">
        <f>BJ197/(O197)*100</f>
        <v>81.697446810752155</v>
      </c>
      <c r="BL197" s="19">
        <f>BJ197/(O197+Q197)*100</f>
        <v>81.697446810752155</v>
      </c>
      <c r="BM197" s="15" t="s">
        <v>72</v>
      </c>
      <c r="BN197" s="13">
        <v>28</v>
      </c>
      <c r="BO197" s="13">
        <v>39</v>
      </c>
      <c r="BP197" s="19">
        <v>32.18</v>
      </c>
      <c r="BQ197" s="19">
        <f t="shared" si="43"/>
        <v>0.89388888888888884</v>
      </c>
      <c r="BR197" s="16">
        <v>0.17499999999999999</v>
      </c>
      <c r="BS197" s="16">
        <v>0.49299999999999999</v>
      </c>
      <c r="BT197" s="16">
        <v>0.28100000000000003</v>
      </c>
      <c r="BU197" s="14">
        <f t="shared" si="44"/>
        <v>766497.41829990759</v>
      </c>
      <c r="BV197" s="19">
        <v>170.18</v>
      </c>
      <c r="BW197" s="19">
        <f t="shared" si="45"/>
        <v>5.840610252511417</v>
      </c>
      <c r="BX197" s="19">
        <f t="shared" si="37"/>
        <v>0.84323417712676185</v>
      </c>
    </row>
    <row r="198" spans="1:76" x14ac:dyDescent="0.2">
      <c r="A198" s="15" t="s">
        <v>69</v>
      </c>
      <c r="B198" s="15">
        <v>9</v>
      </c>
      <c r="C198" s="15">
        <v>2</v>
      </c>
      <c r="D198" s="16">
        <f t="shared" si="40"/>
        <v>0.80937128447999995</v>
      </c>
      <c r="E198" s="17">
        <v>37767</v>
      </c>
      <c r="F198" s="15">
        <v>1</v>
      </c>
      <c r="G198" s="15" t="s">
        <v>70</v>
      </c>
      <c r="H198" s="15" t="s">
        <v>71</v>
      </c>
      <c r="I198" s="15">
        <v>13</v>
      </c>
      <c r="J198" s="15">
        <v>21</v>
      </c>
      <c r="K198" s="15"/>
      <c r="L198" s="15"/>
      <c r="M198" s="13">
        <f t="shared" si="41"/>
        <v>17</v>
      </c>
      <c r="N198" s="17">
        <v>37775</v>
      </c>
      <c r="O198" s="14">
        <v>799210</v>
      </c>
      <c r="P198" s="15"/>
      <c r="Q198" s="14"/>
      <c r="R198" s="15"/>
      <c r="S198" s="15"/>
      <c r="T198" s="15"/>
      <c r="U198" s="15"/>
      <c r="V198" s="17">
        <v>37812</v>
      </c>
      <c r="W198" s="15">
        <f t="shared" si="42"/>
        <v>37</v>
      </c>
      <c r="X198" s="15">
        <v>8</v>
      </c>
      <c r="Y198" s="18">
        <v>2.2999999999999998</v>
      </c>
      <c r="Z198" s="18">
        <v>31.6</v>
      </c>
      <c r="AA198" s="18">
        <v>26.9</v>
      </c>
      <c r="AB198" s="18">
        <v>33.799999999999997</v>
      </c>
      <c r="AC198" s="18">
        <v>31.272222222222222</v>
      </c>
      <c r="AD198" s="13">
        <v>35</v>
      </c>
      <c r="AE198" s="13">
        <v>37</v>
      </c>
      <c r="AF198" s="13">
        <v>43</v>
      </c>
      <c r="AG198" s="13">
        <v>40.428571428571431</v>
      </c>
      <c r="AH198" s="18">
        <v>9.1999999999999993</v>
      </c>
      <c r="AI198" s="18">
        <v>8.8000000000000007</v>
      </c>
      <c r="AJ198" s="18">
        <v>10</v>
      </c>
      <c r="AK198" s="18">
        <v>9.3277828536734777</v>
      </c>
      <c r="AL198" s="21">
        <v>112</v>
      </c>
      <c r="AM198" s="21">
        <v>850</v>
      </c>
      <c r="AN198" s="21">
        <v>72</v>
      </c>
      <c r="AO198" s="21">
        <v>30</v>
      </c>
      <c r="AP198" s="14">
        <v>20</v>
      </c>
      <c r="AQ198" s="14">
        <v>0</v>
      </c>
      <c r="AR198" s="14">
        <v>40</v>
      </c>
      <c r="AS198" s="14">
        <v>60</v>
      </c>
      <c r="AT198" s="14">
        <v>0</v>
      </c>
      <c r="AU198" s="14">
        <v>0</v>
      </c>
      <c r="AV198" s="14">
        <v>5</v>
      </c>
      <c r="AW198" s="14">
        <v>115</v>
      </c>
      <c r="AX198" s="14">
        <v>35</v>
      </c>
      <c r="AY198" s="14">
        <v>50</v>
      </c>
      <c r="AZ198" s="14">
        <v>29245</v>
      </c>
      <c r="BA198" s="14">
        <v>29245</v>
      </c>
      <c r="BB198" s="14">
        <v>17.272727272727273</v>
      </c>
      <c r="BC198" s="14">
        <v>23.333333333333332</v>
      </c>
      <c r="BD198" s="14">
        <v>5892.916666666667</v>
      </c>
      <c r="BE198" s="14">
        <v>5976.666666666667</v>
      </c>
      <c r="BF198" s="14">
        <v>20</v>
      </c>
      <c r="BG198" s="14">
        <v>20</v>
      </c>
      <c r="BH198" s="14">
        <v>1160</v>
      </c>
      <c r="BI198" s="14">
        <v>1172.5</v>
      </c>
      <c r="BJ198" s="14">
        <v>9057</v>
      </c>
      <c r="BK198" s="19">
        <f>BJ198/(O198)*100</f>
        <v>1.1332440785275459</v>
      </c>
      <c r="BL198" s="19">
        <f>BJ198/(O198+Q198)*100</f>
        <v>1.1332440785275459</v>
      </c>
      <c r="BM198" s="15" t="s">
        <v>72</v>
      </c>
      <c r="BN198" s="13">
        <v>45</v>
      </c>
      <c r="BO198" s="13">
        <v>67</v>
      </c>
      <c r="BP198" s="19">
        <v>58</v>
      </c>
      <c r="BQ198" s="19">
        <f t="shared" si="43"/>
        <v>1.5675675675675675</v>
      </c>
      <c r="BR198" s="16">
        <v>0.72</v>
      </c>
      <c r="BS198" s="16">
        <v>2.58</v>
      </c>
      <c r="BT198" s="16">
        <v>1.647</v>
      </c>
      <c r="BU198" s="14">
        <f t="shared" si="44"/>
        <v>11190.167199740583</v>
      </c>
      <c r="BV198" s="19">
        <v>15.77</v>
      </c>
      <c r="BW198" s="19">
        <f t="shared" si="45"/>
        <v>0.52660160347799967</v>
      </c>
      <c r="BX198" s="19">
        <f t="shared" si="37"/>
        <v>0.84413055065808362</v>
      </c>
    </row>
    <row r="199" spans="1:76" x14ac:dyDescent="0.2">
      <c r="A199" s="15" t="s">
        <v>69</v>
      </c>
      <c r="B199" s="15">
        <v>4</v>
      </c>
      <c r="C199" s="15">
        <v>2</v>
      </c>
      <c r="D199" s="16">
        <f t="shared" si="40"/>
        <v>0.80937128447999995</v>
      </c>
      <c r="E199" s="17">
        <v>38219</v>
      </c>
      <c r="F199" s="15">
        <v>1</v>
      </c>
      <c r="G199" s="15" t="s">
        <v>70</v>
      </c>
      <c r="H199" s="15" t="s">
        <v>71</v>
      </c>
      <c r="I199" s="15"/>
      <c r="J199" s="15"/>
      <c r="K199" s="15"/>
      <c r="L199" s="15"/>
      <c r="M199" s="13" t="e">
        <f t="shared" si="41"/>
        <v>#DIV/0!</v>
      </c>
      <c r="N199" s="17">
        <v>38226</v>
      </c>
      <c r="O199" s="14">
        <v>837682</v>
      </c>
      <c r="P199" s="17">
        <v>38256</v>
      </c>
      <c r="Q199" s="14">
        <v>426224</v>
      </c>
      <c r="R199" s="15"/>
      <c r="S199" s="15"/>
      <c r="T199" s="15"/>
      <c r="U199" s="15"/>
      <c r="V199" s="17">
        <v>38267</v>
      </c>
      <c r="W199" s="15">
        <f t="shared" si="42"/>
        <v>41</v>
      </c>
      <c r="X199" s="15">
        <v>6</v>
      </c>
      <c r="Y199" s="18">
        <v>3.2</v>
      </c>
      <c r="Z199" s="15">
        <v>32</v>
      </c>
      <c r="AA199" s="15">
        <v>26.8</v>
      </c>
      <c r="AB199" s="15">
        <v>34</v>
      </c>
      <c r="AC199" s="18">
        <v>31.060526315789478</v>
      </c>
      <c r="AD199" s="15">
        <v>35</v>
      </c>
      <c r="AE199" s="15">
        <v>25</v>
      </c>
      <c r="AF199" s="15">
        <v>38</v>
      </c>
      <c r="AG199" s="18">
        <v>31.5</v>
      </c>
      <c r="AH199" s="15">
        <v>8.6999999999999993</v>
      </c>
      <c r="AI199" s="15">
        <v>8.4</v>
      </c>
      <c r="AJ199" s="15">
        <v>9.6</v>
      </c>
      <c r="AK199" s="18">
        <v>8.8769230769230756</v>
      </c>
      <c r="AL199" s="21">
        <v>450</v>
      </c>
      <c r="AM199" s="21">
        <v>800</v>
      </c>
      <c r="AN199" s="21">
        <v>48</v>
      </c>
      <c r="AO199" s="21">
        <v>20</v>
      </c>
      <c r="AP199" s="14">
        <v>10</v>
      </c>
      <c r="AQ199" s="14">
        <v>205</v>
      </c>
      <c r="AR199" s="14">
        <v>335</v>
      </c>
      <c r="AS199" s="14">
        <v>550</v>
      </c>
      <c r="AT199" s="14">
        <v>0</v>
      </c>
      <c r="AU199" s="14">
        <v>0</v>
      </c>
      <c r="AV199" s="14">
        <v>0</v>
      </c>
      <c r="AW199" s="14">
        <v>20</v>
      </c>
      <c r="AX199" s="14">
        <v>130</v>
      </c>
      <c r="AY199" s="14">
        <v>465</v>
      </c>
      <c r="AZ199" s="14">
        <v>650</v>
      </c>
      <c r="BA199" s="14">
        <v>740</v>
      </c>
      <c r="BB199" s="14">
        <v>25.3125</v>
      </c>
      <c r="BC199" s="14">
        <v>189.375</v>
      </c>
      <c r="BD199" s="14">
        <v>138.75</v>
      </c>
      <c r="BE199" s="14">
        <v>348.125</v>
      </c>
      <c r="BF199" s="14">
        <v>15</v>
      </c>
      <c r="BG199" s="14">
        <v>172.5</v>
      </c>
      <c r="BH199" s="14">
        <v>87.5</v>
      </c>
      <c r="BI199" s="14">
        <v>372.5</v>
      </c>
      <c r="BJ199" s="14">
        <v>301204</v>
      </c>
      <c r="BK199" s="19">
        <f>(BJ199/O199)*100</f>
        <v>35.956842811472612</v>
      </c>
      <c r="BL199" s="19">
        <f>((BJ199)/(O199+Q199+S199+U199))*100</f>
        <v>23.831202636904962</v>
      </c>
      <c r="BM199" s="15" t="s">
        <v>72</v>
      </c>
      <c r="BN199" s="13">
        <v>25</v>
      </c>
      <c r="BO199" s="13">
        <v>55</v>
      </c>
      <c r="BP199" s="19">
        <v>35.229999999999997</v>
      </c>
      <c r="BQ199" s="19">
        <f t="shared" si="43"/>
        <v>0.8592682926829267</v>
      </c>
      <c r="BR199" s="16">
        <v>0.20399999999999999</v>
      </c>
      <c r="BS199" s="16">
        <v>1.2430000000000001</v>
      </c>
      <c r="BT199" s="16">
        <v>0.36163000000000012</v>
      </c>
      <c r="BU199" s="14">
        <f t="shared" si="44"/>
        <v>372145.6465971804</v>
      </c>
      <c r="BV199" s="19">
        <v>106.32</v>
      </c>
      <c r="BW199" s="19">
        <f t="shared" si="45"/>
        <v>3.2039322143401239</v>
      </c>
      <c r="BX199" s="19">
        <f t="shared" si="37"/>
        <v>0.82704001334964983</v>
      </c>
    </row>
    <row r="200" spans="1:76" x14ac:dyDescent="0.2">
      <c r="A200" s="15" t="s">
        <v>69</v>
      </c>
      <c r="B200" s="15">
        <v>7</v>
      </c>
      <c r="C200" s="15">
        <v>2</v>
      </c>
      <c r="D200" s="16">
        <f t="shared" si="40"/>
        <v>0.80937128447999995</v>
      </c>
      <c r="E200" s="17">
        <v>39173</v>
      </c>
      <c r="F200" s="15">
        <v>1</v>
      </c>
      <c r="G200" s="15" t="s">
        <v>70</v>
      </c>
      <c r="H200" s="15" t="s">
        <v>71</v>
      </c>
      <c r="I200" s="15">
        <v>147</v>
      </c>
      <c r="J200" s="15">
        <v>210</v>
      </c>
      <c r="K200" s="15"/>
      <c r="L200" s="15"/>
      <c r="M200" s="13">
        <f t="shared" si="41"/>
        <v>178.5</v>
      </c>
      <c r="N200" s="17">
        <v>39188</v>
      </c>
      <c r="O200" s="14">
        <v>839056</v>
      </c>
      <c r="P200" s="15"/>
      <c r="Q200" s="14"/>
      <c r="R200" s="15"/>
      <c r="S200" s="14"/>
      <c r="T200" s="15"/>
      <c r="U200" s="15"/>
      <c r="V200" s="17">
        <v>39233</v>
      </c>
      <c r="W200" s="15">
        <f t="shared" si="42"/>
        <v>45</v>
      </c>
      <c r="X200" s="15">
        <v>2</v>
      </c>
      <c r="Y200" s="15">
        <v>3.4</v>
      </c>
      <c r="Z200" s="18">
        <v>20.6</v>
      </c>
      <c r="AA200" s="18">
        <v>20.2</v>
      </c>
      <c r="AB200" s="18">
        <v>30.2</v>
      </c>
      <c r="AC200" s="18">
        <v>26.676744186046516</v>
      </c>
      <c r="AD200" s="18">
        <v>35</v>
      </c>
      <c r="AE200" s="18">
        <v>34</v>
      </c>
      <c r="AF200" s="18">
        <v>42</v>
      </c>
      <c r="AG200" s="18">
        <v>37.769230769230766</v>
      </c>
      <c r="AH200" s="18">
        <v>8.6</v>
      </c>
      <c r="AI200" s="18">
        <v>8.4</v>
      </c>
      <c r="AJ200" s="18">
        <v>9.5</v>
      </c>
      <c r="AK200" s="18">
        <v>9.0409090909090892</v>
      </c>
      <c r="AL200" s="21">
        <v>269</v>
      </c>
      <c r="AM200" s="21">
        <v>825</v>
      </c>
      <c r="AN200" s="21">
        <v>54</v>
      </c>
      <c r="AO200" s="21">
        <v>22.5</v>
      </c>
      <c r="AP200" s="14">
        <v>0</v>
      </c>
      <c r="AQ200" s="14">
        <v>35</v>
      </c>
      <c r="AR200" s="14">
        <v>0</v>
      </c>
      <c r="AS200" s="14">
        <v>35</v>
      </c>
      <c r="AT200" s="14">
        <v>0</v>
      </c>
      <c r="AU200" s="14">
        <v>0</v>
      </c>
      <c r="AV200" s="14">
        <v>0</v>
      </c>
      <c r="AW200" s="14">
        <v>0</v>
      </c>
      <c r="AX200" s="14">
        <v>90</v>
      </c>
      <c r="AY200" s="14">
        <v>480</v>
      </c>
      <c r="AZ200" s="14">
        <v>165</v>
      </c>
      <c r="BA200" s="14">
        <v>540</v>
      </c>
      <c r="BB200" s="14">
        <v>12.941176470588236</v>
      </c>
      <c r="BC200" s="14">
        <v>80</v>
      </c>
      <c r="BD200" s="14">
        <v>14.705882352941176</v>
      </c>
      <c r="BE200" s="14">
        <v>107.94117647058823</v>
      </c>
      <c r="BF200" s="14">
        <v>0</v>
      </c>
      <c r="BG200" s="14">
        <v>20</v>
      </c>
      <c r="BH200" s="14">
        <v>0</v>
      </c>
      <c r="BI200" s="14">
        <v>40</v>
      </c>
      <c r="BJ200" s="14">
        <v>192753</v>
      </c>
      <c r="BK200" s="19">
        <f>(BJ200/O200)*100</f>
        <v>22.972602543811142</v>
      </c>
      <c r="BL200" s="19">
        <f>((BJ200)/(O200+Q200+S200+U200))*100</f>
        <v>22.972602543811142</v>
      </c>
      <c r="BM200" s="15" t="s">
        <v>72</v>
      </c>
      <c r="BN200" s="13">
        <v>22</v>
      </c>
      <c r="BO200" s="13">
        <v>47</v>
      </c>
      <c r="BP200" s="19">
        <v>30.34</v>
      </c>
      <c r="BQ200" s="19">
        <f t="shared" si="43"/>
        <v>0.67422222222222217</v>
      </c>
      <c r="BR200" s="16">
        <v>8.2000000000000003E-2</v>
      </c>
      <c r="BS200" s="16">
        <v>0.58199999999999996</v>
      </c>
      <c r="BT200" s="16">
        <v>0.224</v>
      </c>
      <c r="BU200" s="14">
        <f t="shared" si="44"/>
        <v>238151.51796970263</v>
      </c>
      <c r="BV200" s="19">
        <v>35.86</v>
      </c>
      <c r="BW200" s="19">
        <f t="shared" si="45"/>
        <v>0.98457766437917216</v>
      </c>
      <c r="BX200" s="19">
        <f t="shared" si="37"/>
        <v>0.8020497152733107</v>
      </c>
    </row>
    <row r="201" spans="1:76" x14ac:dyDescent="0.2">
      <c r="A201" s="15" t="s">
        <v>69</v>
      </c>
      <c r="B201" s="15">
        <v>2</v>
      </c>
      <c r="C201" s="15">
        <v>2</v>
      </c>
      <c r="D201" s="16">
        <f t="shared" si="40"/>
        <v>0.80937128447999995</v>
      </c>
      <c r="E201" s="17">
        <v>39192</v>
      </c>
      <c r="F201" s="15">
        <v>1</v>
      </c>
      <c r="G201" s="15" t="s">
        <v>70</v>
      </c>
      <c r="H201" s="15" t="s">
        <v>71</v>
      </c>
      <c r="I201" s="15">
        <v>178</v>
      </c>
      <c r="J201" s="15">
        <v>188</v>
      </c>
      <c r="K201" s="15"/>
      <c r="L201" s="15"/>
      <c r="M201" s="13">
        <f t="shared" si="41"/>
        <v>183</v>
      </c>
      <c r="N201" s="17">
        <v>39202</v>
      </c>
      <c r="O201" s="14">
        <v>853712</v>
      </c>
      <c r="P201" s="15"/>
      <c r="Q201" s="14"/>
      <c r="R201" s="15"/>
      <c r="S201" s="14"/>
      <c r="T201" s="15"/>
      <c r="U201" s="15"/>
      <c r="V201" s="17">
        <v>39246</v>
      </c>
      <c r="W201" s="15">
        <f t="shared" si="42"/>
        <v>44</v>
      </c>
      <c r="X201" s="15">
        <v>1</v>
      </c>
      <c r="Y201" s="15">
        <v>3.1</v>
      </c>
      <c r="Z201" s="18">
        <v>26.8</v>
      </c>
      <c r="AA201" s="18">
        <v>24.4</v>
      </c>
      <c r="AB201" s="18">
        <v>31.4</v>
      </c>
      <c r="AC201" s="18">
        <v>28.073170731707311</v>
      </c>
      <c r="AD201" s="18">
        <v>35</v>
      </c>
      <c r="AE201" s="18">
        <v>28</v>
      </c>
      <c r="AF201" s="18">
        <v>40</v>
      </c>
      <c r="AG201" s="18">
        <v>35</v>
      </c>
      <c r="AH201" s="18">
        <v>8.8000000000000007</v>
      </c>
      <c r="AI201" s="18">
        <v>8.9</v>
      </c>
      <c r="AJ201" s="18">
        <v>9.3000000000000007</v>
      </c>
      <c r="AK201" s="18">
        <v>9.092857142857147</v>
      </c>
      <c r="AL201" s="21">
        <v>268</v>
      </c>
      <c r="AM201" s="21">
        <v>750</v>
      </c>
      <c r="AN201" s="21">
        <v>54</v>
      </c>
      <c r="AO201" s="21">
        <v>22.5</v>
      </c>
      <c r="AP201" s="14">
        <v>60</v>
      </c>
      <c r="AQ201" s="14">
        <v>350</v>
      </c>
      <c r="AR201" s="14">
        <v>0</v>
      </c>
      <c r="AS201" s="14">
        <v>440</v>
      </c>
      <c r="AT201" s="14">
        <v>0</v>
      </c>
      <c r="AU201" s="14">
        <v>0</v>
      </c>
      <c r="AV201" s="14">
        <v>0</v>
      </c>
      <c r="AW201" s="14">
        <v>25</v>
      </c>
      <c r="AX201" s="14">
        <v>110</v>
      </c>
      <c r="AY201" s="14">
        <v>785</v>
      </c>
      <c r="AZ201" s="14">
        <v>2740</v>
      </c>
      <c r="BA201" s="14">
        <v>2975</v>
      </c>
      <c r="BB201" s="14">
        <v>32.352941176470587</v>
      </c>
      <c r="BC201" s="14">
        <v>197.35294117647058</v>
      </c>
      <c r="BD201" s="14">
        <v>558.23529411764707</v>
      </c>
      <c r="BE201" s="14">
        <v>789.41176470588232</v>
      </c>
      <c r="BF201" s="14">
        <v>15</v>
      </c>
      <c r="BG201" s="14">
        <v>60</v>
      </c>
      <c r="BH201" s="14">
        <v>520</v>
      </c>
      <c r="BI201" s="14">
        <v>520</v>
      </c>
      <c r="BJ201" s="14">
        <v>201796</v>
      </c>
      <c r="BK201" s="19">
        <f>(BJ201/O201)*100</f>
        <v>23.637479618419327</v>
      </c>
      <c r="BL201" s="19">
        <f>((BJ201)/(O201+Q201+S201+U201))*100</f>
        <v>23.637479618419327</v>
      </c>
      <c r="BM201" s="15" t="s">
        <v>72</v>
      </c>
      <c r="BN201" s="13">
        <v>25</v>
      </c>
      <c r="BO201" s="13">
        <v>59</v>
      </c>
      <c r="BP201" s="19">
        <v>37.35</v>
      </c>
      <c r="BQ201" s="19">
        <f t="shared" si="43"/>
        <v>0.84886363636363638</v>
      </c>
      <c r="BR201" s="16">
        <v>0.124</v>
      </c>
      <c r="BS201" s="16">
        <v>1.6</v>
      </c>
      <c r="BT201" s="16">
        <v>0.42699999999999999</v>
      </c>
      <c r="BU201" s="14">
        <f t="shared" si="44"/>
        <v>249324.38779274051</v>
      </c>
      <c r="BV201" s="19">
        <v>68.05</v>
      </c>
      <c r="BW201" s="19">
        <f t="shared" si="45"/>
        <v>1.9108546828227957</v>
      </c>
      <c r="BX201" s="19">
        <f t="shared" si="37"/>
        <v>0.81951339506519505</v>
      </c>
    </row>
    <row r="202" spans="1:76" x14ac:dyDescent="0.2">
      <c r="A202" s="15" t="s">
        <v>69</v>
      </c>
      <c r="B202" s="15">
        <v>3</v>
      </c>
      <c r="C202" s="15">
        <v>2</v>
      </c>
      <c r="D202" s="16">
        <f t="shared" si="40"/>
        <v>0.80937128447999995</v>
      </c>
      <c r="E202" s="17">
        <v>39196</v>
      </c>
      <c r="F202" s="15">
        <v>1</v>
      </c>
      <c r="G202" s="15" t="s">
        <v>70</v>
      </c>
      <c r="H202" s="15" t="s">
        <v>71</v>
      </c>
      <c r="I202" s="15">
        <v>854</v>
      </c>
      <c r="J202" s="15">
        <v>237</v>
      </c>
      <c r="K202" s="15"/>
      <c r="L202" s="15"/>
      <c r="M202" s="13">
        <f t="shared" si="41"/>
        <v>545.5</v>
      </c>
      <c r="N202" s="17">
        <v>39208</v>
      </c>
      <c r="O202" s="14">
        <v>803332</v>
      </c>
      <c r="P202" s="15"/>
      <c r="Q202" s="14"/>
      <c r="R202" s="15"/>
      <c r="S202" s="14"/>
      <c r="T202" s="15"/>
      <c r="U202" s="15"/>
      <c r="V202" s="17">
        <v>39253</v>
      </c>
      <c r="W202" s="15">
        <f t="shared" si="42"/>
        <v>45</v>
      </c>
      <c r="X202" s="15">
        <v>4</v>
      </c>
      <c r="Y202" s="15">
        <v>3.1</v>
      </c>
      <c r="Z202" s="18">
        <v>27.1</v>
      </c>
      <c r="AA202" s="18">
        <v>24.3</v>
      </c>
      <c r="AB202" s="18">
        <v>32.799999999999997</v>
      </c>
      <c r="AC202" s="18">
        <v>29.081395348837209</v>
      </c>
      <c r="AD202" s="18">
        <v>35</v>
      </c>
      <c r="AE202" s="18">
        <v>34</v>
      </c>
      <c r="AF202" s="18">
        <v>40</v>
      </c>
      <c r="AG202" s="18">
        <v>36.214285714285715</v>
      </c>
      <c r="AH202" s="18">
        <v>8.9</v>
      </c>
      <c r="AI202" s="18">
        <v>8.4</v>
      </c>
      <c r="AJ202" s="18">
        <v>9.3000000000000007</v>
      </c>
      <c r="AK202" s="18">
        <v>8.9704545454545421</v>
      </c>
      <c r="AL202" s="21">
        <v>244</v>
      </c>
      <c r="AM202" s="21">
        <v>725</v>
      </c>
      <c r="AN202" s="21">
        <v>46</v>
      </c>
      <c r="AO202" s="21">
        <v>19.5</v>
      </c>
      <c r="AP202" s="14">
        <v>10</v>
      </c>
      <c r="AQ202" s="14">
        <v>490</v>
      </c>
      <c r="AR202" s="14">
        <v>0</v>
      </c>
      <c r="AS202" s="14">
        <v>500</v>
      </c>
      <c r="AT202" s="14">
        <v>0</v>
      </c>
      <c r="AU202" s="14">
        <v>0</v>
      </c>
      <c r="AV202" s="14">
        <v>0</v>
      </c>
      <c r="AW202" s="14">
        <v>15</v>
      </c>
      <c r="AX202" s="14">
        <v>300</v>
      </c>
      <c r="AY202" s="14">
        <v>245</v>
      </c>
      <c r="AZ202" s="14">
        <v>60</v>
      </c>
      <c r="BA202" s="14">
        <v>335</v>
      </c>
      <c r="BB202" s="14">
        <v>53.888888888888886</v>
      </c>
      <c r="BC202" s="14">
        <v>58.055555555555557</v>
      </c>
      <c r="BD202" s="14">
        <v>13.888888888888889</v>
      </c>
      <c r="BE202" s="14">
        <v>125.83333333333333</v>
      </c>
      <c r="BF202" s="14">
        <v>22.5</v>
      </c>
      <c r="BG202" s="14">
        <v>50</v>
      </c>
      <c r="BH202" s="14">
        <v>117.5</v>
      </c>
      <c r="BI202" s="14">
        <v>117.5</v>
      </c>
      <c r="BJ202" s="14">
        <v>377006</v>
      </c>
      <c r="BK202" s="19">
        <f>(BJ202/O202)*100</f>
        <v>46.93028536146948</v>
      </c>
      <c r="BL202" s="19">
        <f>((BJ202)/(O202+Q202+S202+U202))*100</f>
        <v>46.93028536146948</v>
      </c>
      <c r="BM202" s="15" t="s">
        <v>72</v>
      </c>
      <c r="BN202" s="13">
        <v>22</v>
      </c>
      <c r="BO202" s="13">
        <v>60</v>
      </c>
      <c r="BP202" s="19">
        <v>29.73</v>
      </c>
      <c r="BQ202" s="19">
        <f t="shared" si="43"/>
        <v>0.66066666666666662</v>
      </c>
      <c r="BR202" s="16">
        <v>8.8999999999999996E-2</v>
      </c>
      <c r="BS202" s="16">
        <v>1.21</v>
      </c>
      <c r="BT202" s="16">
        <v>0.22700000000000001</v>
      </c>
      <c r="BU202" s="14">
        <f t="shared" si="44"/>
        <v>465801.05722705071</v>
      </c>
      <c r="BV202" s="19">
        <v>58.73</v>
      </c>
      <c r="BW202" s="19">
        <f t="shared" si="45"/>
        <v>1.6124998948407356</v>
      </c>
      <c r="BX202" s="19">
        <f t="shared" si="37"/>
        <v>0.86385555353744059</v>
      </c>
    </row>
    <row r="203" spans="1:76" x14ac:dyDescent="0.2">
      <c r="A203" s="15" t="s">
        <v>69</v>
      </c>
      <c r="B203" s="15">
        <v>1</v>
      </c>
      <c r="C203" s="15">
        <v>2</v>
      </c>
      <c r="D203" s="16">
        <f t="shared" si="40"/>
        <v>0.80937128447999995</v>
      </c>
      <c r="E203" s="17">
        <v>39231</v>
      </c>
      <c r="F203" s="15">
        <v>1</v>
      </c>
      <c r="G203" s="15" t="s">
        <v>70</v>
      </c>
      <c r="H203" s="15" t="s">
        <v>71</v>
      </c>
      <c r="I203" s="15">
        <v>122</v>
      </c>
      <c r="J203" s="15">
        <v>115</v>
      </c>
      <c r="K203" s="15"/>
      <c r="L203" s="15"/>
      <c r="M203" s="13">
        <f t="shared" si="41"/>
        <v>118.5</v>
      </c>
      <c r="N203" s="17">
        <v>39243</v>
      </c>
      <c r="O203" s="14">
        <v>823942</v>
      </c>
      <c r="P203" s="15"/>
      <c r="Q203" s="14"/>
      <c r="R203" s="15"/>
      <c r="S203" s="14"/>
      <c r="T203" s="15"/>
      <c r="U203" s="15"/>
      <c r="V203" s="17">
        <v>39289</v>
      </c>
      <c r="W203" s="15">
        <f t="shared" si="42"/>
        <v>46</v>
      </c>
      <c r="X203" s="15">
        <v>4</v>
      </c>
      <c r="Y203" s="15">
        <v>2.4</v>
      </c>
      <c r="Z203" s="18">
        <v>31</v>
      </c>
      <c r="AA203" s="18">
        <v>24.6</v>
      </c>
      <c r="AB203" s="18">
        <v>32.6</v>
      </c>
      <c r="AC203" s="18">
        <v>29.946511627906979</v>
      </c>
      <c r="AD203" s="18">
        <v>35</v>
      </c>
      <c r="AE203" s="18">
        <v>25</v>
      </c>
      <c r="AF203" s="18">
        <v>40</v>
      </c>
      <c r="AG203" s="18">
        <v>34.07692307692308</v>
      </c>
      <c r="AH203" s="18">
        <v>9</v>
      </c>
      <c r="AI203" s="18">
        <v>8.6</v>
      </c>
      <c r="AJ203" s="18">
        <v>9.3000000000000007</v>
      </c>
      <c r="AK203" s="18">
        <v>8.9909090909090885</v>
      </c>
      <c r="AL203" s="21">
        <v>232</v>
      </c>
      <c r="AM203" s="21">
        <v>650</v>
      </c>
      <c r="AN203" s="21">
        <v>57</v>
      </c>
      <c r="AO203" s="21">
        <v>24.5</v>
      </c>
      <c r="AP203" s="14">
        <v>20</v>
      </c>
      <c r="AQ203" s="14">
        <v>85</v>
      </c>
      <c r="AR203" s="14">
        <v>625</v>
      </c>
      <c r="AS203" s="14">
        <v>730</v>
      </c>
      <c r="AT203" s="14">
        <v>0</v>
      </c>
      <c r="AU203" s="14">
        <v>0</v>
      </c>
      <c r="AV203" s="14">
        <v>0</v>
      </c>
      <c r="AW203" s="14">
        <v>0</v>
      </c>
      <c r="AX203" s="14">
        <v>415</v>
      </c>
      <c r="AY203" s="14">
        <v>175</v>
      </c>
      <c r="AZ203" s="14">
        <v>1915</v>
      </c>
      <c r="BA203" s="14">
        <v>1945</v>
      </c>
      <c r="BB203" s="14">
        <v>52.142857142857146</v>
      </c>
      <c r="BC203" s="14">
        <v>45</v>
      </c>
      <c r="BD203" s="14">
        <v>247.85714285714286</v>
      </c>
      <c r="BE203" s="14">
        <v>345.07142857142856</v>
      </c>
      <c r="BF203" s="14">
        <v>15</v>
      </c>
      <c r="BG203" s="14">
        <v>27.5</v>
      </c>
      <c r="BH203" s="14">
        <v>137.5</v>
      </c>
      <c r="BI203" s="14">
        <v>137.5</v>
      </c>
      <c r="BJ203" s="14">
        <v>590545</v>
      </c>
      <c r="BK203" s="19">
        <f>(BJ203/O203)*100</f>
        <v>71.673127477419527</v>
      </c>
      <c r="BL203" s="19">
        <f>((BJ203)/(O203+Q203+S203+U203))*100</f>
        <v>71.673127477419527</v>
      </c>
      <c r="BM203" s="15" t="s">
        <v>72</v>
      </c>
      <c r="BN203" s="13">
        <v>29</v>
      </c>
      <c r="BO203" s="13">
        <v>55</v>
      </c>
      <c r="BP203" s="19">
        <v>36.79</v>
      </c>
      <c r="BQ203" s="19">
        <f t="shared" si="43"/>
        <v>0.79978260869565221</v>
      </c>
      <c r="BR203" s="16">
        <v>0.20300000000000001</v>
      </c>
      <c r="BS203" s="16">
        <v>1.167</v>
      </c>
      <c r="BT203" s="16">
        <v>0.46800000000000003</v>
      </c>
      <c r="BU203" s="14">
        <f t="shared" si="44"/>
        <v>729634.23749263585</v>
      </c>
      <c r="BV203" s="19">
        <v>210.86</v>
      </c>
      <c r="BW203" s="19">
        <f t="shared" si="45"/>
        <v>5.6635479061050535</v>
      </c>
      <c r="BX203" s="19">
        <f t="shared" si="37"/>
        <v>0.939845550267421</v>
      </c>
    </row>
    <row r="204" spans="1:76" x14ac:dyDescent="0.2">
      <c r="A204" s="15" t="s">
        <v>69</v>
      </c>
      <c r="B204" s="15">
        <v>4</v>
      </c>
      <c r="C204" s="15">
        <v>2</v>
      </c>
      <c r="D204" s="16">
        <f t="shared" si="40"/>
        <v>0.80937128447999995</v>
      </c>
      <c r="E204" s="17">
        <v>39569</v>
      </c>
      <c r="F204" s="15">
        <v>1</v>
      </c>
      <c r="G204" s="15" t="s">
        <v>70</v>
      </c>
      <c r="H204" s="15" t="s">
        <v>71</v>
      </c>
      <c r="I204" s="15">
        <v>124</v>
      </c>
      <c r="J204" s="15">
        <v>150</v>
      </c>
      <c r="K204" s="15"/>
      <c r="L204" s="15"/>
      <c r="M204" s="13">
        <f t="shared" si="41"/>
        <v>137</v>
      </c>
      <c r="N204" s="17">
        <v>39577</v>
      </c>
      <c r="O204" s="14">
        <v>872032</v>
      </c>
      <c r="P204" s="15"/>
      <c r="Q204" s="14"/>
      <c r="R204" s="15"/>
      <c r="S204" s="14"/>
      <c r="T204" s="15"/>
      <c r="U204" s="13"/>
      <c r="V204" s="17">
        <v>39618</v>
      </c>
      <c r="W204" s="15">
        <f t="shared" si="42"/>
        <v>41</v>
      </c>
      <c r="X204" s="15">
        <v>0</v>
      </c>
      <c r="Y204" s="18">
        <v>2.2999999999999998</v>
      </c>
      <c r="Z204" s="18">
        <v>27.7</v>
      </c>
      <c r="AA204" s="18">
        <v>24.7</v>
      </c>
      <c r="AB204" s="18">
        <v>32.799999999999997</v>
      </c>
      <c r="AC204" s="18">
        <v>29.753846153846155</v>
      </c>
      <c r="AD204" s="13">
        <v>35</v>
      </c>
      <c r="AE204" s="13">
        <v>36</v>
      </c>
      <c r="AF204" s="13">
        <v>42</v>
      </c>
      <c r="AG204" s="13">
        <v>38</v>
      </c>
      <c r="AH204" s="18">
        <v>8.6</v>
      </c>
      <c r="AI204" s="18">
        <v>8.5</v>
      </c>
      <c r="AJ204" s="18">
        <v>9.5</v>
      </c>
      <c r="AK204" s="18">
        <v>8.9400000000000031</v>
      </c>
      <c r="AL204" s="21">
        <v>308</v>
      </c>
      <c r="AM204" s="21">
        <v>390</v>
      </c>
      <c r="AN204" s="21">
        <v>20</v>
      </c>
      <c r="AO204" s="21">
        <v>9.5</v>
      </c>
      <c r="AP204" s="14">
        <v>60</v>
      </c>
      <c r="AQ204" s="14">
        <v>175</v>
      </c>
      <c r="AR204" s="14">
        <v>0</v>
      </c>
      <c r="AS204" s="14">
        <v>235</v>
      </c>
      <c r="AT204" s="14">
        <v>0</v>
      </c>
      <c r="AU204" s="14">
        <v>0</v>
      </c>
      <c r="AV204" s="14">
        <v>0</v>
      </c>
      <c r="AW204" s="14">
        <v>0</v>
      </c>
      <c r="AX204" s="14">
        <v>515</v>
      </c>
      <c r="AY204" s="14">
        <v>1030</v>
      </c>
      <c r="AZ204" s="14">
        <v>0</v>
      </c>
      <c r="BA204" s="14">
        <v>1545</v>
      </c>
      <c r="BB204" s="14">
        <v>55.666666666666664</v>
      </c>
      <c r="BC204" s="14">
        <v>100</v>
      </c>
      <c r="BD204" s="14">
        <v>0</v>
      </c>
      <c r="BE204" s="14">
        <v>155.66666666666666</v>
      </c>
      <c r="BF204" s="14">
        <v>5</v>
      </c>
      <c r="BG204" s="14">
        <v>10</v>
      </c>
      <c r="BH204" s="14">
        <v>0</v>
      </c>
      <c r="BI204" s="14">
        <v>20</v>
      </c>
      <c r="BJ204" s="14">
        <v>52052</v>
      </c>
      <c r="BK204" s="19">
        <f>BJ204/O204*100</f>
        <v>5.9690470074492676</v>
      </c>
      <c r="BL204" s="19">
        <f>(BJ204)/(O204+Q204+S204+U204)*100</f>
        <v>5.9690470074492676</v>
      </c>
      <c r="BM204" s="15" t="s">
        <v>72</v>
      </c>
      <c r="BN204" s="13">
        <v>13</v>
      </c>
      <c r="BO204" s="13">
        <v>57</v>
      </c>
      <c r="BP204" s="19">
        <v>27.3</v>
      </c>
      <c r="BQ204" s="19">
        <f t="shared" si="43"/>
        <v>0.6658536585365854</v>
      </c>
      <c r="BR204" s="16">
        <v>2.9000000000000001E-2</v>
      </c>
      <c r="BS204" s="16">
        <v>0.90800000000000003</v>
      </c>
      <c r="BT204" s="16">
        <v>0.22700000000000001</v>
      </c>
      <c r="BU204" s="14">
        <f t="shared" si="44"/>
        <v>64311.646580644454</v>
      </c>
      <c r="BV204" s="19">
        <v>10.59</v>
      </c>
      <c r="BW204" s="19">
        <f t="shared" si="45"/>
        <v>0.31912755972405865</v>
      </c>
      <c r="BX204" s="19">
        <f t="shared" si="37"/>
        <v>1.1156755511302063</v>
      </c>
    </row>
    <row r="205" spans="1:76" x14ac:dyDescent="0.2">
      <c r="A205" s="15" t="s">
        <v>69</v>
      </c>
      <c r="B205" s="15">
        <v>9</v>
      </c>
      <c r="C205" s="15">
        <v>2</v>
      </c>
      <c r="D205" s="16">
        <f t="shared" si="40"/>
        <v>0.80937128447999995</v>
      </c>
      <c r="E205" s="17">
        <v>39676</v>
      </c>
      <c r="F205" s="15">
        <v>1</v>
      </c>
      <c r="G205" s="15" t="s">
        <v>70</v>
      </c>
      <c r="H205" s="15" t="s">
        <v>71</v>
      </c>
      <c r="I205" s="15">
        <v>290</v>
      </c>
      <c r="J205" s="15">
        <v>93</v>
      </c>
      <c r="K205" s="15"/>
      <c r="L205" s="15"/>
      <c r="M205" s="13">
        <f t="shared" si="41"/>
        <v>191.5</v>
      </c>
      <c r="N205" s="17">
        <v>39687</v>
      </c>
      <c r="O205" s="14">
        <v>758906</v>
      </c>
      <c r="P205" s="15"/>
      <c r="Q205" s="14"/>
      <c r="R205" s="15"/>
      <c r="S205" s="14"/>
      <c r="T205" s="15"/>
      <c r="U205" s="13"/>
      <c r="V205" s="17">
        <v>39729</v>
      </c>
      <c r="W205" s="15">
        <f t="shared" si="42"/>
        <v>42</v>
      </c>
      <c r="X205" s="15">
        <v>0</v>
      </c>
      <c r="Y205" s="18">
        <v>1.7</v>
      </c>
      <c r="Z205" s="18">
        <v>31.1</v>
      </c>
      <c r="AA205" s="18">
        <v>23</v>
      </c>
      <c r="AB205" s="18">
        <v>32.299999999999997</v>
      </c>
      <c r="AC205" s="18">
        <v>28.777499999999996</v>
      </c>
      <c r="AD205" s="13">
        <v>35</v>
      </c>
      <c r="AE205" s="13">
        <v>28</v>
      </c>
      <c r="AF205" s="13">
        <v>39</v>
      </c>
      <c r="AG205" s="13">
        <v>33.083333333333336</v>
      </c>
      <c r="AH205" s="18">
        <v>8.6</v>
      </c>
      <c r="AI205" s="18">
        <v>8.4</v>
      </c>
      <c r="AJ205" s="18">
        <v>9.3000000000000007</v>
      </c>
      <c r="AK205" s="18">
        <v>8.9791094000496958</v>
      </c>
      <c r="AL205" s="21">
        <f>2*231</f>
        <v>462</v>
      </c>
      <c r="AM205" s="21">
        <v>750</v>
      </c>
      <c r="AN205" s="21">
        <v>68</v>
      </c>
      <c r="AO205" s="21">
        <v>29</v>
      </c>
      <c r="AP205" s="14">
        <v>5</v>
      </c>
      <c r="AQ205" s="14">
        <v>5</v>
      </c>
      <c r="AR205" s="14">
        <v>10</v>
      </c>
      <c r="AS205" s="14">
        <v>20</v>
      </c>
      <c r="AT205" s="14">
        <v>0</v>
      </c>
      <c r="AU205" s="14">
        <v>5</v>
      </c>
      <c r="AV205" s="14">
        <v>0</v>
      </c>
      <c r="AW205" s="14">
        <v>5</v>
      </c>
      <c r="AX205" s="14">
        <v>35</v>
      </c>
      <c r="AY205" s="14">
        <v>135</v>
      </c>
      <c r="AZ205" s="14">
        <v>1610</v>
      </c>
      <c r="BA205" s="14">
        <v>1680</v>
      </c>
      <c r="BB205" s="14">
        <v>11.153846153846153</v>
      </c>
      <c r="BC205" s="14">
        <v>30.384615384615383</v>
      </c>
      <c r="BD205" s="14">
        <v>180</v>
      </c>
      <c r="BE205" s="14">
        <v>215</v>
      </c>
      <c r="BF205" s="14">
        <v>10</v>
      </c>
      <c r="BG205" s="14">
        <v>15</v>
      </c>
      <c r="BH205" s="14">
        <v>5</v>
      </c>
      <c r="BI205" s="14">
        <v>35</v>
      </c>
      <c r="BJ205" s="14">
        <v>64020</v>
      </c>
      <c r="BK205" s="19">
        <f>BJ205/O205*100</f>
        <v>8.4358273620184843</v>
      </c>
      <c r="BL205" s="19">
        <f>(BJ205)/(O205+Q205+S205+U205)*100</f>
        <v>8.4358273620184843</v>
      </c>
      <c r="BM205" s="15" t="s">
        <v>72</v>
      </c>
      <c r="BN205" s="13">
        <v>29</v>
      </c>
      <c r="BO205" s="13">
        <v>83</v>
      </c>
      <c r="BP205" s="19">
        <v>43.82</v>
      </c>
      <c r="BQ205" s="19">
        <f t="shared" si="43"/>
        <v>1.0433333333333334</v>
      </c>
      <c r="BR205" s="16">
        <v>0.17399999999999999</v>
      </c>
      <c r="BS205" s="16">
        <v>3.7290000000000001</v>
      </c>
      <c r="BT205" s="16">
        <v>0.79600000000000004</v>
      </c>
      <c r="BU205" s="14">
        <f t="shared" si="44"/>
        <v>79098.432607639625</v>
      </c>
      <c r="BV205" s="19">
        <v>30</v>
      </c>
      <c r="BW205" s="19">
        <f t="shared" si="45"/>
        <v>0.88251921952559054</v>
      </c>
      <c r="BX205" s="19">
        <f t="shared" si="37"/>
        <v>0.94601048103875107</v>
      </c>
    </row>
    <row r="206" spans="1:76" x14ac:dyDescent="0.2">
      <c r="A206" s="15" t="s">
        <v>69</v>
      </c>
      <c r="B206" s="15">
        <v>7</v>
      </c>
      <c r="C206" s="15">
        <v>2</v>
      </c>
      <c r="D206" s="16">
        <f t="shared" si="40"/>
        <v>0.80937128447999995</v>
      </c>
      <c r="E206" s="17">
        <v>39697</v>
      </c>
      <c r="F206" s="15">
        <v>1</v>
      </c>
      <c r="G206" s="15" t="s">
        <v>70</v>
      </c>
      <c r="H206" s="15" t="s">
        <v>71</v>
      </c>
      <c r="I206" s="15">
        <v>91</v>
      </c>
      <c r="J206" s="15">
        <v>48</v>
      </c>
      <c r="K206" s="15"/>
      <c r="L206" s="15"/>
      <c r="M206" s="13">
        <f t="shared" si="41"/>
        <v>69.5</v>
      </c>
      <c r="N206" s="17">
        <v>39708</v>
      </c>
      <c r="O206" s="14">
        <v>758448</v>
      </c>
      <c r="P206" s="15"/>
      <c r="Q206" s="14"/>
      <c r="R206" s="15"/>
      <c r="S206" s="14"/>
      <c r="T206" s="15"/>
      <c r="U206" s="13"/>
      <c r="V206" s="17">
        <v>39749</v>
      </c>
      <c r="W206" s="15">
        <f t="shared" si="42"/>
        <v>41</v>
      </c>
      <c r="X206" s="15">
        <v>0</v>
      </c>
      <c r="Y206" s="18">
        <v>1.2</v>
      </c>
      <c r="Z206" s="18">
        <v>25.6</v>
      </c>
      <c r="AA206" s="18">
        <v>21.7</v>
      </c>
      <c r="AB206" s="18">
        <v>29.9</v>
      </c>
      <c r="AC206" s="18">
        <v>27.033333333333331</v>
      </c>
      <c r="AD206" s="13">
        <v>35</v>
      </c>
      <c r="AE206" s="13">
        <v>34</v>
      </c>
      <c r="AF206" s="13">
        <v>45</v>
      </c>
      <c r="AG206" s="13">
        <v>39.333333333333336</v>
      </c>
      <c r="AH206" s="18">
        <v>9.4</v>
      </c>
      <c r="AI206" s="18">
        <v>8.5</v>
      </c>
      <c r="AJ206" s="18">
        <v>9.5</v>
      </c>
      <c r="AK206" s="18">
        <v>9.1671688855101294</v>
      </c>
      <c r="AL206" s="21">
        <f>2*165</f>
        <v>330</v>
      </c>
      <c r="AM206" s="21">
        <v>650</v>
      </c>
      <c r="AN206" s="21">
        <v>48</v>
      </c>
      <c r="AO206" s="21">
        <v>20</v>
      </c>
      <c r="AP206" s="14">
        <v>10</v>
      </c>
      <c r="AQ206" s="14">
        <v>40</v>
      </c>
      <c r="AR206" s="14">
        <v>80</v>
      </c>
      <c r="AS206" s="14">
        <v>130</v>
      </c>
      <c r="AT206" s="14">
        <v>0</v>
      </c>
      <c r="AU206" s="14">
        <v>0</v>
      </c>
      <c r="AV206" s="14">
        <v>0</v>
      </c>
      <c r="AW206" s="14">
        <v>15</v>
      </c>
      <c r="AX206" s="14">
        <v>120</v>
      </c>
      <c r="AY206" s="14">
        <v>120</v>
      </c>
      <c r="AZ206" s="14">
        <v>20</v>
      </c>
      <c r="BA206" s="14">
        <v>165</v>
      </c>
      <c r="BB206" s="14">
        <v>35.5</v>
      </c>
      <c r="BC206" s="14">
        <v>37.5</v>
      </c>
      <c r="BD206" s="14">
        <v>3.5</v>
      </c>
      <c r="BE206" s="14">
        <v>76.5</v>
      </c>
      <c r="BF206" s="14">
        <v>25</v>
      </c>
      <c r="BG206" s="14">
        <v>17.5</v>
      </c>
      <c r="BH206" s="14">
        <v>0</v>
      </c>
      <c r="BI206" s="14">
        <v>60</v>
      </c>
      <c r="BJ206" s="14">
        <v>0</v>
      </c>
      <c r="BK206" s="19">
        <f>BJ206/O206*100</f>
        <v>0</v>
      </c>
      <c r="BL206" s="19">
        <f>(BJ206)/(O206+Q206+S206+U206)*100</f>
        <v>0</v>
      </c>
      <c r="BM206" s="15" t="s">
        <v>73</v>
      </c>
      <c r="BN206" s="13"/>
      <c r="BO206" s="13"/>
      <c r="BP206" s="19"/>
      <c r="BQ206" s="19">
        <f t="shared" si="43"/>
        <v>0</v>
      </c>
      <c r="BR206" s="16"/>
      <c r="BS206" s="16"/>
      <c r="BT206" s="16"/>
      <c r="BU206" s="14">
        <f t="shared" si="44"/>
        <v>0</v>
      </c>
      <c r="BV206" s="19">
        <v>0</v>
      </c>
      <c r="BW206" s="19">
        <f t="shared" si="45"/>
        <v>0</v>
      </c>
      <c r="BX206" s="19"/>
    </row>
    <row r="207" spans="1:76" x14ac:dyDescent="0.2">
      <c r="A207" s="15" t="s">
        <v>69</v>
      </c>
      <c r="B207" s="15">
        <v>3</v>
      </c>
      <c r="C207" s="15">
        <v>2</v>
      </c>
      <c r="D207" s="16">
        <f t="shared" si="40"/>
        <v>0.80937128447999995</v>
      </c>
      <c r="E207" s="17">
        <v>39708</v>
      </c>
      <c r="F207" s="15">
        <v>1</v>
      </c>
      <c r="G207" s="15" t="s">
        <v>70</v>
      </c>
      <c r="H207" s="15" t="s">
        <v>71</v>
      </c>
      <c r="I207" s="15">
        <v>285</v>
      </c>
      <c r="J207" s="15">
        <v>172</v>
      </c>
      <c r="K207" s="15"/>
      <c r="L207" s="15"/>
      <c r="M207" s="13">
        <f t="shared" si="41"/>
        <v>228.5</v>
      </c>
      <c r="N207" s="17">
        <v>39708</v>
      </c>
      <c r="O207" s="14">
        <v>678008</v>
      </c>
      <c r="P207" s="15"/>
      <c r="Q207" s="14"/>
      <c r="R207" s="15"/>
      <c r="S207" s="14"/>
      <c r="T207" s="15"/>
      <c r="U207" s="13"/>
      <c r="V207" s="17">
        <v>39749</v>
      </c>
      <c r="W207" s="15">
        <f t="shared" si="42"/>
        <v>41</v>
      </c>
      <c r="X207" s="15">
        <v>0</v>
      </c>
      <c r="Y207" s="18">
        <v>4</v>
      </c>
      <c r="Z207" s="18">
        <v>27.5</v>
      </c>
      <c r="AA207" s="18">
        <v>16</v>
      </c>
      <c r="AB207" s="18">
        <v>30.3</v>
      </c>
      <c r="AC207" s="18">
        <v>23.816666666666663</v>
      </c>
      <c r="AD207" s="13">
        <v>35</v>
      </c>
      <c r="AE207" s="13">
        <v>37</v>
      </c>
      <c r="AF207" s="13">
        <v>52</v>
      </c>
      <c r="AG207" s="13">
        <v>43.823529411764703</v>
      </c>
      <c r="AH207" s="18">
        <v>8.8000000000000007</v>
      </c>
      <c r="AI207" s="18">
        <v>8.5</v>
      </c>
      <c r="AJ207" s="18">
        <v>9.3000000000000007</v>
      </c>
      <c r="AK207" s="18">
        <v>8.9184899072016925</v>
      </c>
      <c r="AL207" s="21">
        <f>284*2</f>
        <v>568</v>
      </c>
      <c r="AM207" s="21">
        <v>400</v>
      </c>
      <c r="AN207" s="21">
        <v>29</v>
      </c>
      <c r="AO207" s="21">
        <v>12.25</v>
      </c>
      <c r="AP207" s="14">
        <v>50</v>
      </c>
      <c r="AQ207" s="14">
        <v>45</v>
      </c>
      <c r="AR207" s="14">
        <v>65</v>
      </c>
      <c r="AS207" s="14">
        <v>160</v>
      </c>
      <c r="AT207" s="14">
        <v>0</v>
      </c>
      <c r="AU207" s="14">
        <v>0</v>
      </c>
      <c r="AV207" s="14">
        <v>0</v>
      </c>
      <c r="AW207" s="14">
        <v>0</v>
      </c>
      <c r="AX207" s="14">
        <v>200</v>
      </c>
      <c r="AY207" s="14">
        <v>220</v>
      </c>
      <c r="AZ207" s="14">
        <v>40</v>
      </c>
      <c r="BA207" s="14">
        <v>400</v>
      </c>
      <c r="BB207" s="14">
        <v>44.090909090909093</v>
      </c>
      <c r="BC207" s="14">
        <v>74.545454545454547</v>
      </c>
      <c r="BD207" s="14">
        <v>8.1818181818181817</v>
      </c>
      <c r="BE207" s="14">
        <v>126.36363636363636</v>
      </c>
      <c r="BF207" s="14">
        <v>25</v>
      </c>
      <c r="BG207" s="14">
        <v>65</v>
      </c>
      <c r="BH207" s="14">
        <v>0</v>
      </c>
      <c r="BI207" s="14">
        <v>85</v>
      </c>
      <c r="BJ207" s="14">
        <v>247982</v>
      </c>
      <c r="BK207" s="19">
        <f>BJ207/O207*100</f>
        <v>36.575084659768024</v>
      </c>
      <c r="BL207" s="19">
        <f>(BJ207)/(O207+Q207+S207+U207)*100</f>
        <v>36.575084659768024</v>
      </c>
      <c r="BM207" s="15" t="s">
        <v>72</v>
      </c>
      <c r="BN207" s="13">
        <v>30</v>
      </c>
      <c r="BO207" s="13">
        <v>50</v>
      </c>
      <c r="BP207" s="19">
        <v>36.15</v>
      </c>
      <c r="BQ207" s="19">
        <f t="shared" si="43"/>
        <v>0.88170731707317074</v>
      </c>
      <c r="BR207" s="16">
        <v>0.23300000000000001</v>
      </c>
      <c r="BS207" s="16">
        <v>0.95799999999999996</v>
      </c>
      <c r="BT207" s="16">
        <v>0.436</v>
      </c>
      <c r="BU207" s="14">
        <f t="shared" si="44"/>
        <v>306388.43353495299</v>
      </c>
      <c r="BV207" s="19">
        <v>79.77</v>
      </c>
      <c r="BW207" s="19">
        <f t="shared" si="45"/>
        <v>2.4038532048336316</v>
      </c>
      <c r="BX207" s="19">
        <f t="shared" ref="BX207:BX225" si="46">(BT207/BP207^3)*100000</f>
        <v>0.9229147445835959</v>
      </c>
    </row>
    <row r="208" spans="1:76" x14ac:dyDescent="0.2">
      <c r="A208" s="12" t="s">
        <v>69</v>
      </c>
      <c r="B208" s="15">
        <v>5</v>
      </c>
      <c r="C208" s="15">
        <v>2</v>
      </c>
      <c r="D208" s="16">
        <f t="shared" si="40"/>
        <v>0.80937128447999995</v>
      </c>
      <c r="E208" s="17">
        <v>40281</v>
      </c>
      <c r="F208" s="13">
        <v>1</v>
      </c>
      <c r="G208" s="13" t="s">
        <v>70</v>
      </c>
      <c r="H208" s="13" t="s">
        <v>71</v>
      </c>
      <c r="I208" s="15">
        <v>52</v>
      </c>
      <c r="J208" s="15">
        <v>258</v>
      </c>
      <c r="K208" s="15"/>
      <c r="L208" s="15"/>
      <c r="M208" s="13">
        <f t="shared" si="41"/>
        <v>155</v>
      </c>
      <c r="N208" s="17">
        <v>40300</v>
      </c>
      <c r="O208" s="14">
        <v>708068</v>
      </c>
      <c r="P208" s="17"/>
      <c r="Q208" s="14"/>
      <c r="R208" s="17"/>
      <c r="S208" s="13"/>
      <c r="T208" s="17"/>
      <c r="U208" s="17"/>
      <c r="V208" s="17">
        <v>40339</v>
      </c>
      <c r="W208" s="13">
        <f t="shared" si="42"/>
        <v>39</v>
      </c>
      <c r="X208" s="13">
        <v>3</v>
      </c>
      <c r="Y208" s="18">
        <v>3.8</v>
      </c>
      <c r="Z208" s="18">
        <v>28.4</v>
      </c>
      <c r="AA208" s="18">
        <v>26.1</v>
      </c>
      <c r="AB208" s="18">
        <v>32.9</v>
      </c>
      <c r="AC208" s="18">
        <v>29.202702702702709</v>
      </c>
      <c r="AD208" s="13">
        <v>35</v>
      </c>
      <c r="AE208" s="13">
        <v>32</v>
      </c>
      <c r="AF208" s="13">
        <v>40</v>
      </c>
      <c r="AG208" s="18">
        <v>36.636363636363633</v>
      </c>
      <c r="AH208" s="18">
        <v>9.1</v>
      </c>
      <c r="AI208" s="18">
        <v>8.6999999999999993</v>
      </c>
      <c r="AJ208" s="18">
        <v>9.4</v>
      </c>
      <c r="AK208" s="18">
        <v>9.1497228733368008</v>
      </c>
      <c r="AL208" s="21">
        <v>356</v>
      </c>
      <c r="AM208" s="21">
        <v>600</v>
      </c>
      <c r="AN208" s="21">
        <v>45</v>
      </c>
      <c r="AO208" s="21">
        <v>15.5</v>
      </c>
      <c r="AP208" s="14">
        <v>320</v>
      </c>
      <c r="AQ208" s="14">
        <v>50</v>
      </c>
      <c r="AR208" s="14">
        <v>0</v>
      </c>
      <c r="AS208" s="14">
        <v>370</v>
      </c>
      <c r="AT208" s="14">
        <v>0</v>
      </c>
      <c r="AU208" s="14">
        <v>0</v>
      </c>
      <c r="AV208" s="14">
        <v>0</v>
      </c>
      <c r="AW208" s="14">
        <v>0</v>
      </c>
      <c r="AX208" s="14">
        <v>265</v>
      </c>
      <c r="AY208" s="14">
        <v>530</v>
      </c>
      <c r="AZ208" s="14">
        <v>5</v>
      </c>
      <c r="BA208" s="14">
        <v>795</v>
      </c>
      <c r="BB208" s="14">
        <v>36.153846153846153</v>
      </c>
      <c r="BC208" s="14">
        <v>63.846153846153847</v>
      </c>
      <c r="BD208" s="14">
        <v>0.76923076923076927</v>
      </c>
      <c r="BE208" s="14">
        <v>100.76923076923077</v>
      </c>
      <c r="BF208" s="14">
        <v>15</v>
      </c>
      <c r="BG208" s="14">
        <v>20</v>
      </c>
      <c r="BH208" s="14">
        <v>0</v>
      </c>
      <c r="BI208" s="14">
        <v>55</v>
      </c>
      <c r="BJ208" s="14">
        <v>256212</v>
      </c>
      <c r="BK208" s="19">
        <v>36.18</v>
      </c>
      <c r="BL208" s="19">
        <f>((BJ208/(O208+Q208+S208+U208))*100)</f>
        <v>36.184660230373353</v>
      </c>
      <c r="BM208" s="15" t="s">
        <v>72</v>
      </c>
      <c r="BN208" s="13">
        <v>17</v>
      </c>
      <c r="BO208" s="13">
        <v>60</v>
      </c>
      <c r="BP208" s="19">
        <v>25.37</v>
      </c>
      <c r="BQ208" s="19">
        <f t="shared" si="43"/>
        <v>0.65051282051282056</v>
      </c>
      <c r="BR208" s="16">
        <v>4.4999999999999998E-2</v>
      </c>
      <c r="BS208" s="16">
        <v>0.27300000000000002</v>
      </c>
      <c r="BT208" s="16">
        <v>0.155</v>
      </c>
      <c r="BU208" s="14">
        <f t="shared" si="44"/>
        <v>316556.81998232688</v>
      </c>
      <c r="BV208" s="19">
        <v>22.41</v>
      </c>
      <c r="BW208" s="19">
        <f t="shared" si="45"/>
        <v>0.70995276906143279</v>
      </c>
      <c r="BX208" s="19">
        <f t="shared" si="46"/>
        <v>0.94922746691778104</v>
      </c>
    </row>
    <row r="209" spans="1:76" x14ac:dyDescent="0.2">
      <c r="A209" s="12" t="s">
        <v>69</v>
      </c>
      <c r="B209" s="15">
        <v>6</v>
      </c>
      <c r="C209" s="15">
        <v>2</v>
      </c>
      <c r="D209" s="16">
        <f t="shared" si="40"/>
        <v>0.80937128447999995</v>
      </c>
      <c r="E209" s="17">
        <v>40363</v>
      </c>
      <c r="F209" s="13">
        <v>1</v>
      </c>
      <c r="G209" s="13" t="s">
        <v>70</v>
      </c>
      <c r="H209" s="13" t="s">
        <v>71</v>
      </c>
      <c r="I209" s="15">
        <v>222</v>
      </c>
      <c r="J209" s="15">
        <v>229</v>
      </c>
      <c r="K209" s="15"/>
      <c r="L209" s="15"/>
      <c r="M209" s="13">
        <f t="shared" si="41"/>
        <v>225.5</v>
      </c>
      <c r="N209" s="17">
        <v>40378</v>
      </c>
      <c r="O209" s="14">
        <v>749296</v>
      </c>
      <c r="P209" s="17"/>
      <c r="Q209" s="14"/>
      <c r="R209" s="17"/>
      <c r="S209" s="13"/>
      <c r="T209" s="17"/>
      <c r="U209" s="17"/>
      <c r="V209" s="17">
        <v>40416</v>
      </c>
      <c r="W209" s="13">
        <f t="shared" si="42"/>
        <v>38</v>
      </c>
      <c r="X209" s="13">
        <v>10</v>
      </c>
      <c r="Y209" s="18">
        <v>2.8</v>
      </c>
      <c r="Z209" s="18">
        <v>32.9</v>
      </c>
      <c r="AA209" s="18">
        <v>28.7</v>
      </c>
      <c r="AB209" s="18">
        <v>33.700000000000003</v>
      </c>
      <c r="AC209" s="18">
        <v>32.291666666666664</v>
      </c>
      <c r="AD209" s="13">
        <v>35</v>
      </c>
      <c r="AE209" s="13">
        <v>34</v>
      </c>
      <c r="AF209" s="13">
        <v>40</v>
      </c>
      <c r="AG209" s="18">
        <v>37.9</v>
      </c>
      <c r="AH209" s="18">
        <v>8.9</v>
      </c>
      <c r="AI209" s="18">
        <v>8.6999999999999993</v>
      </c>
      <c r="AJ209" s="18">
        <v>9.6999999999999993</v>
      </c>
      <c r="AK209" s="18">
        <v>9.1834992218272209</v>
      </c>
      <c r="AL209" s="21">
        <v>376</v>
      </c>
      <c r="AM209" s="21">
        <v>650</v>
      </c>
      <c r="AN209" s="21">
        <v>72</v>
      </c>
      <c r="AO209" s="21">
        <v>30</v>
      </c>
      <c r="AP209" s="14">
        <v>160</v>
      </c>
      <c r="AQ209" s="14">
        <v>65</v>
      </c>
      <c r="AR209" s="14">
        <v>130</v>
      </c>
      <c r="AS209" s="14">
        <v>355</v>
      </c>
      <c r="AT209" s="14">
        <v>0</v>
      </c>
      <c r="AU209" s="14">
        <v>0</v>
      </c>
      <c r="AV209" s="14">
        <v>25</v>
      </c>
      <c r="AW209" s="14">
        <v>45</v>
      </c>
      <c r="AX209" s="14">
        <v>460</v>
      </c>
      <c r="AY209" s="14">
        <v>2620</v>
      </c>
      <c r="AZ209" s="14">
        <v>3715</v>
      </c>
      <c r="BA209" s="14">
        <v>3485</v>
      </c>
      <c r="BB209" s="14">
        <v>56.071428571428569</v>
      </c>
      <c r="BC209" s="14">
        <v>228.21428571428572</v>
      </c>
      <c r="BD209" s="14">
        <v>995</v>
      </c>
      <c r="BE209" s="14">
        <v>1207.8571428571429</v>
      </c>
      <c r="BF209" s="14">
        <v>5</v>
      </c>
      <c r="BG209" s="14">
        <v>15</v>
      </c>
      <c r="BH209" s="14">
        <v>285</v>
      </c>
      <c r="BI209" s="14">
        <v>470</v>
      </c>
      <c r="BJ209" s="14">
        <v>246626</v>
      </c>
      <c r="BK209" s="19">
        <v>32.89</v>
      </c>
      <c r="BL209" s="19">
        <f>((BJ209/(O209+Q209+S209+U209))*100)</f>
        <v>32.914362281394801</v>
      </c>
      <c r="BM209" s="15" t="s">
        <v>72</v>
      </c>
      <c r="BN209" s="13">
        <v>32</v>
      </c>
      <c r="BO209" s="13">
        <v>45</v>
      </c>
      <c r="BP209" s="19">
        <v>38</v>
      </c>
      <c r="BQ209" s="19">
        <f t="shared" si="43"/>
        <v>1</v>
      </c>
      <c r="BR209" s="16">
        <v>0.28899999999999998</v>
      </c>
      <c r="BS209" s="16">
        <v>0.97499999999999998</v>
      </c>
      <c r="BT209" s="16">
        <v>0.45400000000000001</v>
      </c>
      <c r="BU209" s="14">
        <f t="shared" si="44"/>
        <v>304713.05904860562</v>
      </c>
      <c r="BV209" s="19">
        <v>111.45</v>
      </c>
      <c r="BW209" s="19">
        <f t="shared" si="45"/>
        <v>3.6236703637520495</v>
      </c>
      <c r="BX209" s="19">
        <f t="shared" si="46"/>
        <v>0.82738008456043166</v>
      </c>
    </row>
    <row r="210" spans="1:76" x14ac:dyDescent="0.2">
      <c r="A210" s="12" t="s">
        <v>69</v>
      </c>
      <c r="B210" s="15">
        <v>7</v>
      </c>
      <c r="C210" s="15">
        <v>2</v>
      </c>
      <c r="D210" s="16">
        <f t="shared" si="40"/>
        <v>0.80937128447999995</v>
      </c>
      <c r="E210" s="17">
        <v>40354</v>
      </c>
      <c r="F210" s="13">
        <v>2</v>
      </c>
      <c r="G210" s="13" t="s">
        <v>70</v>
      </c>
      <c r="H210" s="13" t="s">
        <v>71</v>
      </c>
      <c r="I210" s="15">
        <v>27</v>
      </c>
      <c r="J210" s="15">
        <v>27</v>
      </c>
      <c r="K210" s="15"/>
      <c r="L210" s="15">
        <v>10</v>
      </c>
      <c r="M210" s="13">
        <f t="shared" si="41"/>
        <v>21.333333333333332</v>
      </c>
      <c r="N210" s="17">
        <v>40368</v>
      </c>
      <c r="O210" s="14">
        <v>784096</v>
      </c>
      <c r="P210" s="17">
        <v>40372</v>
      </c>
      <c r="Q210" s="14">
        <v>453420</v>
      </c>
      <c r="R210" s="17"/>
      <c r="S210" s="13"/>
      <c r="T210" s="17"/>
      <c r="U210" s="17"/>
      <c r="V210" s="17">
        <v>40422</v>
      </c>
      <c r="W210" s="13">
        <f t="shared" si="42"/>
        <v>54</v>
      </c>
      <c r="X210" s="13">
        <v>11</v>
      </c>
      <c r="Y210" s="18">
        <v>2.1</v>
      </c>
      <c r="Z210" s="18">
        <v>30.3</v>
      </c>
      <c r="AA210" s="18">
        <v>29.1</v>
      </c>
      <c r="AB210" s="18">
        <v>34.200000000000003</v>
      </c>
      <c r="AC210" s="18">
        <v>32.415384615384603</v>
      </c>
      <c r="AD210" s="13">
        <v>35</v>
      </c>
      <c r="AE210" s="13">
        <v>32</v>
      </c>
      <c r="AF210" s="13">
        <v>43</v>
      </c>
      <c r="AG210" s="18">
        <v>37.733333333333334</v>
      </c>
      <c r="AH210" s="18">
        <v>9.1</v>
      </c>
      <c r="AI210" s="18">
        <v>8.5</v>
      </c>
      <c r="AJ210" s="18">
        <v>9.6</v>
      </c>
      <c r="AK210" s="18">
        <v>9.2410662330793549</v>
      </c>
      <c r="AL210" s="21">
        <v>620</v>
      </c>
      <c r="AM210" s="21">
        <v>950</v>
      </c>
      <c r="AN210" s="21">
        <v>76</v>
      </c>
      <c r="AO210" s="21">
        <v>30</v>
      </c>
      <c r="AP210" s="14">
        <v>90</v>
      </c>
      <c r="AQ210" s="14">
        <v>155</v>
      </c>
      <c r="AR210" s="14">
        <v>1910</v>
      </c>
      <c r="AS210" s="14">
        <v>2155</v>
      </c>
      <c r="AT210" s="14">
        <v>0</v>
      </c>
      <c r="AU210" s="14">
        <v>0</v>
      </c>
      <c r="AV210" s="14">
        <v>0</v>
      </c>
      <c r="AW210" s="14">
        <v>15</v>
      </c>
      <c r="AX210" s="14">
        <v>130</v>
      </c>
      <c r="AY210" s="14">
        <v>120</v>
      </c>
      <c r="AZ210" s="14">
        <v>1550</v>
      </c>
      <c r="BA210" s="14">
        <v>1630</v>
      </c>
      <c r="BB210" s="14">
        <v>17.105263157894736</v>
      </c>
      <c r="BC210" s="14">
        <v>22.894736842105264</v>
      </c>
      <c r="BD210" s="14">
        <v>346.31578947368422</v>
      </c>
      <c r="BE210" s="14">
        <v>386.31578947368422</v>
      </c>
      <c r="BF210" s="14">
        <v>5</v>
      </c>
      <c r="BG210" s="14">
        <v>5</v>
      </c>
      <c r="BH210" s="14">
        <v>150</v>
      </c>
      <c r="BI210" s="14">
        <v>245</v>
      </c>
      <c r="BJ210" s="14">
        <v>76954</v>
      </c>
      <c r="BK210" s="19">
        <v>16.97</v>
      </c>
      <c r="BL210" s="19">
        <f>((BJ210/(O210+Q210+S210+U210))*100)</f>
        <v>6.2184246506711833</v>
      </c>
      <c r="BM210" s="15" t="s">
        <v>72</v>
      </c>
      <c r="BN210" s="13">
        <v>26</v>
      </c>
      <c r="BO210" s="13">
        <v>77</v>
      </c>
      <c r="BP210" s="19">
        <v>41.81</v>
      </c>
      <c r="BQ210" s="19">
        <f t="shared" si="43"/>
        <v>0.77425925925925931</v>
      </c>
      <c r="BR210" s="16">
        <v>0.17199999999999999</v>
      </c>
      <c r="BS210" s="16">
        <v>1.177</v>
      </c>
      <c r="BT210" s="16">
        <v>0.70099999999999996</v>
      </c>
      <c r="BU210" s="14">
        <f t="shared" si="44"/>
        <v>95078.737627121212</v>
      </c>
      <c r="BV210" s="19">
        <v>52.36</v>
      </c>
      <c r="BW210" s="19">
        <f t="shared" si="45"/>
        <v>1.1980034975574794</v>
      </c>
      <c r="BX210" s="19">
        <f t="shared" si="46"/>
        <v>0.95913008855677739</v>
      </c>
    </row>
    <row r="211" spans="1:76" x14ac:dyDescent="0.2">
      <c r="A211" s="15" t="s">
        <v>69</v>
      </c>
      <c r="B211" s="15">
        <v>10</v>
      </c>
      <c r="C211" s="15">
        <v>2</v>
      </c>
      <c r="D211" s="16">
        <f t="shared" si="40"/>
        <v>0.80937128447999995</v>
      </c>
      <c r="E211" s="17">
        <v>39663</v>
      </c>
      <c r="F211" s="15">
        <v>3</v>
      </c>
      <c r="G211" s="15" t="s">
        <v>70</v>
      </c>
      <c r="H211" s="15" t="s">
        <v>71</v>
      </c>
      <c r="I211" s="15">
        <v>31</v>
      </c>
      <c r="J211" s="15"/>
      <c r="K211" s="15">
        <v>380</v>
      </c>
      <c r="L211" s="15">
        <v>101</v>
      </c>
      <c r="M211" s="13">
        <f t="shared" si="41"/>
        <v>170.66666666666666</v>
      </c>
      <c r="N211" s="17">
        <v>39677</v>
      </c>
      <c r="O211" s="14">
        <v>568836</v>
      </c>
      <c r="P211" s="17">
        <v>39678</v>
      </c>
      <c r="Q211" s="14">
        <v>237244</v>
      </c>
      <c r="R211" s="17">
        <v>39681</v>
      </c>
      <c r="S211" s="14">
        <v>820278</v>
      </c>
      <c r="T211" s="15"/>
      <c r="U211" s="13"/>
      <c r="V211" s="17">
        <v>39716</v>
      </c>
      <c r="W211" s="15">
        <f t="shared" si="42"/>
        <v>39</v>
      </c>
      <c r="X211" s="15">
        <v>1</v>
      </c>
      <c r="Y211" s="18">
        <v>3.5</v>
      </c>
      <c r="Z211" s="18">
        <v>29.4</v>
      </c>
      <c r="AA211" s="18">
        <v>24.1</v>
      </c>
      <c r="AB211" s="18">
        <v>32.200000000000003</v>
      </c>
      <c r="AC211" s="18">
        <v>29.527027027027032</v>
      </c>
      <c r="AD211" s="13">
        <v>35</v>
      </c>
      <c r="AE211" s="13">
        <v>34</v>
      </c>
      <c r="AF211" s="13">
        <v>40</v>
      </c>
      <c r="AG211" s="13">
        <v>36.454545454545453</v>
      </c>
      <c r="AH211" s="18">
        <v>8.8000000000000007</v>
      </c>
      <c r="AI211" s="18">
        <v>8.6</v>
      </c>
      <c r="AJ211" s="18">
        <v>9.1999999999999993</v>
      </c>
      <c r="AK211" s="18">
        <v>8.9383857766052301</v>
      </c>
      <c r="AL211" s="21">
        <f>2*162</f>
        <v>324</v>
      </c>
      <c r="AM211" s="21">
        <v>630</v>
      </c>
      <c r="AN211" s="21">
        <v>60</v>
      </c>
      <c r="AO211" s="21">
        <v>24.5</v>
      </c>
      <c r="AP211" s="14">
        <v>50</v>
      </c>
      <c r="AQ211" s="14">
        <v>295</v>
      </c>
      <c r="AR211" s="14">
        <v>1890</v>
      </c>
      <c r="AS211" s="14">
        <v>2235</v>
      </c>
      <c r="AT211" s="14">
        <v>0</v>
      </c>
      <c r="AU211" s="14">
        <v>5</v>
      </c>
      <c r="AV211" s="14">
        <v>0</v>
      </c>
      <c r="AW211" s="14">
        <v>10</v>
      </c>
      <c r="AX211" s="14">
        <v>225</v>
      </c>
      <c r="AY211" s="14">
        <v>385</v>
      </c>
      <c r="AZ211" s="14">
        <v>1635</v>
      </c>
      <c r="BA211" s="14">
        <v>1930</v>
      </c>
      <c r="BB211" s="14">
        <v>28.214285714285715</v>
      </c>
      <c r="BC211" s="14">
        <v>86.428571428571431</v>
      </c>
      <c r="BD211" s="14">
        <v>173.92857142857142</v>
      </c>
      <c r="BE211" s="14">
        <v>288.57142857142856</v>
      </c>
      <c r="BF211" s="14">
        <v>10</v>
      </c>
      <c r="BG211" s="14">
        <v>27.5</v>
      </c>
      <c r="BH211" s="14">
        <v>42.5</v>
      </c>
      <c r="BI211" s="14">
        <v>100</v>
      </c>
      <c r="BJ211" s="14">
        <v>135011</v>
      </c>
      <c r="BK211" s="19">
        <f>BJ211/S211*100</f>
        <v>16.45917603544164</v>
      </c>
      <c r="BL211" s="19">
        <f>(BJ211)/(O211+Q211+S211+U211)*100</f>
        <v>8.3014317880810982</v>
      </c>
      <c r="BM211" s="15" t="s">
        <v>72</v>
      </c>
      <c r="BN211" s="13">
        <v>30</v>
      </c>
      <c r="BO211" s="13">
        <v>57</v>
      </c>
      <c r="BP211" s="19">
        <v>36.72</v>
      </c>
      <c r="BQ211" s="19">
        <f t="shared" si="43"/>
        <v>0.94153846153846155</v>
      </c>
      <c r="BR211" s="16">
        <v>0.182</v>
      </c>
      <c r="BS211" s="16">
        <v>0.54300000000000004</v>
      </c>
      <c r="BT211" s="16">
        <v>0.38800000000000001</v>
      </c>
      <c r="BU211" s="14">
        <f t="shared" si="44"/>
        <v>166809.72328631731</v>
      </c>
      <c r="BV211" s="19">
        <v>45.09</v>
      </c>
      <c r="BW211" s="19">
        <f t="shared" si="45"/>
        <v>1.4284591859428828</v>
      </c>
      <c r="BX211" s="19">
        <f t="shared" si="46"/>
        <v>0.78365283308524802</v>
      </c>
    </row>
    <row r="212" spans="1:76" s="36" customFormat="1" x14ac:dyDescent="0.2">
      <c r="A212" s="26" t="s">
        <v>69</v>
      </c>
      <c r="B212" s="27">
        <v>19</v>
      </c>
      <c r="C212" s="27">
        <v>0.5</v>
      </c>
      <c r="D212" s="28">
        <f t="shared" si="40"/>
        <v>0.20234282111999999</v>
      </c>
      <c r="E212" s="29">
        <v>40362</v>
      </c>
      <c r="F212" s="30">
        <v>1</v>
      </c>
      <c r="G212" s="30" t="s">
        <v>70</v>
      </c>
      <c r="H212" s="30" t="s">
        <v>71</v>
      </c>
      <c r="I212" s="27">
        <v>34</v>
      </c>
      <c r="J212" s="27">
        <v>57</v>
      </c>
      <c r="K212" s="27"/>
      <c r="L212" s="30"/>
      <c r="M212" s="31">
        <f t="shared" si="41"/>
        <v>45.5</v>
      </c>
      <c r="N212" s="29">
        <v>40370</v>
      </c>
      <c r="O212" s="32">
        <v>216634</v>
      </c>
      <c r="P212" s="29"/>
      <c r="Q212" s="32"/>
      <c r="R212" s="29"/>
      <c r="S212" s="30"/>
      <c r="T212" s="29"/>
      <c r="U212" s="29"/>
      <c r="V212" s="29">
        <v>40408</v>
      </c>
      <c r="W212" s="30">
        <f t="shared" si="42"/>
        <v>38</v>
      </c>
      <c r="X212" s="30">
        <v>12</v>
      </c>
      <c r="Y212" s="33">
        <v>3.4</v>
      </c>
      <c r="Z212" s="33">
        <v>31.8</v>
      </c>
      <c r="AA212" s="33">
        <v>29.4</v>
      </c>
      <c r="AB212" s="33">
        <v>34.5</v>
      </c>
      <c r="AC212" s="33">
        <v>32.605555555555547</v>
      </c>
      <c r="AD212" s="30">
        <v>36</v>
      </c>
      <c r="AE212" s="30">
        <v>35</v>
      </c>
      <c r="AF212" s="30">
        <v>42</v>
      </c>
      <c r="AG212" s="33">
        <v>37.555555555555557</v>
      </c>
      <c r="AH212" s="33">
        <v>8.6999999999999993</v>
      </c>
      <c r="AI212" s="33">
        <v>3.5</v>
      </c>
      <c r="AJ212" s="33">
        <v>9.5</v>
      </c>
      <c r="AK212" s="33">
        <v>8.7402179427006814</v>
      </c>
      <c r="AL212" s="34">
        <v>196</v>
      </c>
      <c r="AM212" s="34">
        <v>149</v>
      </c>
      <c r="AN212" s="34">
        <v>21</v>
      </c>
      <c r="AO212" s="34">
        <v>8.6999999999999993</v>
      </c>
      <c r="AP212" s="32">
        <v>10</v>
      </c>
      <c r="AQ212" s="32">
        <v>170</v>
      </c>
      <c r="AR212" s="32">
        <v>3805</v>
      </c>
      <c r="AS212" s="32">
        <v>3985</v>
      </c>
      <c r="AT212" s="32">
        <v>0</v>
      </c>
      <c r="AU212" s="32">
        <v>35</v>
      </c>
      <c r="AV212" s="32">
        <v>0</v>
      </c>
      <c r="AW212" s="32">
        <v>115</v>
      </c>
      <c r="AX212" s="32">
        <v>385</v>
      </c>
      <c r="AY212" s="32">
        <v>745</v>
      </c>
      <c r="AZ212" s="32">
        <v>610</v>
      </c>
      <c r="BA212" s="32">
        <v>1170</v>
      </c>
      <c r="BB212" s="32">
        <v>64</v>
      </c>
      <c r="BC212" s="32">
        <v>268.66666666666669</v>
      </c>
      <c r="BD212" s="32">
        <v>105.33333333333333</v>
      </c>
      <c r="BE212" s="32">
        <v>438</v>
      </c>
      <c r="BF212" s="32">
        <v>35</v>
      </c>
      <c r="BG212" s="32">
        <v>145</v>
      </c>
      <c r="BH212" s="32">
        <v>45</v>
      </c>
      <c r="BI212" s="32">
        <v>360</v>
      </c>
      <c r="BJ212" s="32">
        <v>106240</v>
      </c>
      <c r="BK212" s="35">
        <v>49.04</v>
      </c>
      <c r="BL212" s="35">
        <f>((BJ212/(O212+Q212+S212+U212))*100)</f>
        <v>49.041240063886555</v>
      </c>
      <c r="BM212" s="27" t="s">
        <v>72</v>
      </c>
      <c r="BN212" s="30">
        <v>25</v>
      </c>
      <c r="BO212" s="30">
        <v>52</v>
      </c>
      <c r="BP212" s="35">
        <v>35.75</v>
      </c>
      <c r="BQ212" s="43">
        <f t="shared" si="43"/>
        <v>0.94078947368421051</v>
      </c>
      <c r="BR212" s="28">
        <v>0.126</v>
      </c>
      <c r="BS212" s="28">
        <v>0.79700000000000004</v>
      </c>
      <c r="BT212" s="28">
        <v>0.38900000000000001</v>
      </c>
      <c r="BU212" s="32">
        <f t="shared" si="44"/>
        <v>525049.51454143296</v>
      </c>
      <c r="BV212" s="35">
        <v>37.729999999999997</v>
      </c>
      <c r="BW212" s="35">
        <f t="shared" si="45"/>
        <v>4.9069926540821829</v>
      </c>
      <c r="BX212" s="35">
        <f t="shared" si="46"/>
        <v>0.85137611667026314</v>
      </c>
    </row>
    <row r="213" spans="1:76" s="36" customFormat="1" x14ac:dyDescent="0.2">
      <c r="A213" s="26" t="s">
        <v>69</v>
      </c>
      <c r="B213" s="27">
        <v>13</v>
      </c>
      <c r="C213" s="27">
        <v>0.5</v>
      </c>
      <c r="D213" s="28">
        <f t="shared" si="40"/>
        <v>0.20234282111999999</v>
      </c>
      <c r="E213" s="29">
        <v>40368</v>
      </c>
      <c r="F213" s="30">
        <v>1</v>
      </c>
      <c r="G213" s="30" t="s">
        <v>70</v>
      </c>
      <c r="H213" s="30" t="s">
        <v>71</v>
      </c>
      <c r="I213" s="27">
        <v>26</v>
      </c>
      <c r="J213" s="27">
        <v>11</v>
      </c>
      <c r="K213" s="27"/>
      <c r="L213" s="30"/>
      <c r="M213" s="31">
        <f t="shared" si="41"/>
        <v>18.5</v>
      </c>
      <c r="N213" s="29">
        <v>40379</v>
      </c>
      <c r="O213" s="32">
        <v>213428</v>
      </c>
      <c r="P213" s="29"/>
      <c r="Q213" s="32"/>
      <c r="R213" s="29"/>
      <c r="S213" s="30"/>
      <c r="T213" s="29"/>
      <c r="U213" s="29"/>
      <c r="V213" s="29">
        <v>40408</v>
      </c>
      <c r="W213" s="30">
        <f t="shared" si="42"/>
        <v>29</v>
      </c>
      <c r="X213" s="30">
        <v>10</v>
      </c>
      <c r="Y213" s="33">
        <v>2.9</v>
      </c>
      <c r="Z213" s="33">
        <v>33.299999999999997</v>
      </c>
      <c r="AA213" s="33">
        <v>29.2</v>
      </c>
      <c r="AB213" s="33">
        <v>34.5</v>
      </c>
      <c r="AC213" s="33">
        <v>32.725925925925928</v>
      </c>
      <c r="AD213" s="30">
        <v>36</v>
      </c>
      <c r="AE213" s="30">
        <v>38</v>
      </c>
      <c r="AF213" s="30">
        <v>41</v>
      </c>
      <c r="AG213" s="33">
        <v>39.875</v>
      </c>
      <c r="AH213" s="33">
        <v>9.1</v>
      </c>
      <c r="AI213" s="33">
        <v>8.1</v>
      </c>
      <c r="AJ213" s="33">
        <v>9.5</v>
      </c>
      <c r="AK213" s="33">
        <v>9.1067211054480168</v>
      </c>
      <c r="AL213" s="34">
        <v>132</v>
      </c>
      <c r="AM213" s="34">
        <v>154.5</v>
      </c>
      <c r="AN213" s="34">
        <v>16.5</v>
      </c>
      <c r="AO213" s="34">
        <v>7</v>
      </c>
      <c r="AP213" s="32">
        <v>0</v>
      </c>
      <c r="AQ213" s="32">
        <v>5</v>
      </c>
      <c r="AR213" s="32">
        <v>2575</v>
      </c>
      <c r="AS213" s="32">
        <v>2580</v>
      </c>
      <c r="AT213" s="32">
        <v>0</v>
      </c>
      <c r="AU213" s="32">
        <v>0</v>
      </c>
      <c r="AV213" s="32">
        <v>45</v>
      </c>
      <c r="AW213" s="32">
        <v>45</v>
      </c>
      <c r="AX213" s="32">
        <v>75</v>
      </c>
      <c r="AY213" s="32">
        <v>250</v>
      </c>
      <c r="AZ213" s="32">
        <v>27650</v>
      </c>
      <c r="BA213" s="32">
        <v>27655</v>
      </c>
      <c r="BB213" s="32">
        <v>19.545454545454547</v>
      </c>
      <c r="BC213" s="32">
        <v>39.090909090909093</v>
      </c>
      <c r="BD213" s="32">
        <v>5599.545454545455</v>
      </c>
      <c r="BE213" s="32">
        <v>5658.181818181818</v>
      </c>
      <c r="BF213" s="32">
        <v>5</v>
      </c>
      <c r="BG213" s="32">
        <v>10</v>
      </c>
      <c r="BH213" s="32">
        <v>670</v>
      </c>
      <c r="BI213" s="32">
        <v>805</v>
      </c>
      <c r="BJ213" s="32">
        <v>68718</v>
      </c>
      <c r="BK213" s="35">
        <v>32.200000000000003</v>
      </c>
      <c r="BL213" s="35">
        <f>((BJ213/(O213+Q213+S213+U213))*100)</f>
        <v>32.197274959236836</v>
      </c>
      <c r="BM213" s="27" t="s">
        <v>72</v>
      </c>
      <c r="BN213" s="30">
        <v>19</v>
      </c>
      <c r="BO213" s="30">
        <v>43</v>
      </c>
      <c r="BP213" s="35">
        <v>32.01</v>
      </c>
      <c r="BQ213" s="43">
        <f t="shared" si="43"/>
        <v>1.1037931034482757</v>
      </c>
      <c r="BR213" s="28">
        <v>5.2999999999999999E-2</v>
      </c>
      <c r="BS213" s="28">
        <v>0.56000000000000005</v>
      </c>
      <c r="BT213" s="28">
        <v>0.28799999999999998</v>
      </c>
      <c r="BU213" s="32">
        <f t="shared" si="44"/>
        <v>339611.7520732134</v>
      </c>
      <c r="BV213" s="35">
        <v>21.09</v>
      </c>
      <c r="BW213" s="35">
        <f t="shared" si="45"/>
        <v>3.5941051690638051</v>
      </c>
      <c r="BX213" s="35">
        <f t="shared" si="46"/>
        <v>0.87808279010666079</v>
      </c>
    </row>
    <row r="214" spans="1:76" s="36" customFormat="1" x14ac:dyDescent="0.2">
      <c r="A214" s="37" t="s">
        <v>69</v>
      </c>
      <c r="B214" s="37">
        <v>25</v>
      </c>
      <c r="C214" s="37">
        <v>1</v>
      </c>
      <c r="D214" s="38">
        <f t="shared" si="40"/>
        <v>0.40468564223999998</v>
      </c>
      <c r="E214" s="39">
        <v>37170</v>
      </c>
      <c r="F214" s="37">
        <v>1</v>
      </c>
      <c r="G214" s="37" t="s">
        <v>70</v>
      </c>
      <c r="H214" s="37" t="s">
        <v>71</v>
      </c>
      <c r="I214" s="37">
        <v>114</v>
      </c>
      <c r="J214" s="37">
        <v>101</v>
      </c>
      <c r="K214" s="37"/>
      <c r="L214" s="37"/>
      <c r="M214" s="31">
        <f t="shared" si="41"/>
        <v>107.5</v>
      </c>
      <c r="N214" s="44">
        <v>37177</v>
      </c>
      <c r="O214" s="45">
        <v>434642</v>
      </c>
      <c r="P214" s="37"/>
      <c r="Q214" s="40"/>
      <c r="R214" s="37"/>
      <c r="S214" s="37"/>
      <c r="T214" s="37"/>
      <c r="U214" s="37"/>
      <c r="V214" s="39">
        <v>37222</v>
      </c>
      <c r="W214" s="37">
        <f t="shared" si="42"/>
        <v>45</v>
      </c>
      <c r="X214" s="31">
        <v>2</v>
      </c>
      <c r="Y214" s="41">
        <v>4.4000000000000004</v>
      </c>
      <c r="Z214" s="41">
        <v>27.1</v>
      </c>
      <c r="AA214" s="41">
        <v>18.399999999999999</v>
      </c>
      <c r="AB214" s="41">
        <v>28.8</v>
      </c>
      <c r="AC214" s="41">
        <v>24.495348837209303</v>
      </c>
      <c r="AD214" s="31">
        <v>36</v>
      </c>
      <c r="AE214" s="31">
        <v>35</v>
      </c>
      <c r="AF214" s="31">
        <v>45</v>
      </c>
      <c r="AG214" s="31">
        <v>40.5</v>
      </c>
      <c r="AH214" s="41">
        <v>8.8000000000000007</v>
      </c>
      <c r="AI214" s="41">
        <v>8.9</v>
      </c>
      <c r="AJ214" s="41">
        <v>9.6999999999999993</v>
      </c>
      <c r="AK214" s="41">
        <v>9.2408510570203095</v>
      </c>
      <c r="AL214" s="42">
        <v>117</v>
      </c>
      <c r="AM214" s="42">
        <v>375</v>
      </c>
      <c r="AN214" s="42">
        <v>33</v>
      </c>
      <c r="AO214" s="42">
        <v>13.75</v>
      </c>
      <c r="AP214" s="40">
        <v>45</v>
      </c>
      <c r="AQ214" s="40">
        <v>50</v>
      </c>
      <c r="AR214" s="40">
        <v>0</v>
      </c>
      <c r="AS214" s="40">
        <v>95</v>
      </c>
      <c r="AT214" s="40">
        <v>0</v>
      </c>
      <c r="AU214" s="40">
        <v>0</v>
      </c>
      <c r="AV214" s="40">
        <v>0</v>
      </c>
      <c r="AW214" s="40">
        <v>0</v>
      </c>
      <c r="AX214" s="40">
        <v>1260</v>
      </c>
      <c r="AY214" s="40">
        <v>735</v>
      </c>
      <c r="AZ214" s="40">
        <v>160</v>
      </c>
      <c r="BA214" s="40">
        <v>1400</v>
      </c>
      <c r="BB214" s="40">
        <v>128.61111111111111</v>
      </c>
      <c r="BC214" s="40">
        <v>116.38888888888889</v>
      </c>
      <c r="BD214" s="40">
        <v>27.222222222222221</v>
      </c>
      <c r="BE214" s="40">
        <v>272.22222222222223</v>
      </c>
      <c r="BF214" s="40">
        <v>30</v>
      </c>
      <c r="BG214" s="40">
        <v>12.5</v>
      </c>
      <c r="BH214" s="40">
        <v>0</v>
      </c>
      <c r="BI214" s="40">
        <v>127.5</v>
      </c>
      <c r="BJ214" s="40">
        <v>174643</v>
      </c>
      <c r="BK214" s="43">
        <f t="shared" ref="BK214:BK219" si="47">BJ214/(O214)*100</f>
        <v>40.180884498046673</v>
      </c>
      <c r="BL214" s="43">
        <f t="shared" ref="BL214:BL219" si="48">BJ214/(O214+Q214)*100</f>
        <v>40.180884498046673</v>
      </c>
      <c r="BM214" s="37" t="s">
        <v>72</v>
      </c>
      <c r="BN214" s="31">
        <v>18</v>
      </c>
      <c r="BO214" s="31">
        <v>38</v>
      </c>
      <c r="BP214" s="43">
        <v>23.61</v>
      </c>
      <c r="BQ214" s="43">
        <f t="shared" si="43"/>
        <v>0.52466666666666661</v>
      </c>
      <c r="BR214" s="38">
        <v>4.2999999999999997E-2</v>
      </c>
      <c r="BS214" s="38">
        <v>0.41399999999999998</v>
      </c>
      <c r="BT214" s="38">
        <v>0.11600000000000001</v>
      </c>
      <c r="BU214" s="40">
        <f t="shared" si="44"/>
        <v>431552.25135570159</v>
      </c>
      <c r="BV214" s="43">
        <v>23.5</v>
      </c>
      <c r="BW214" s="43">
        <f t="shared" si="45"/>
        <v>1.2904392143285301</v>
      </c>
      <c r="BX214" s="43">
        <f t="shared" si="46"/>
        <v>0.8813938746230805</v>
      </c>
    </row>
    <row r="215" spans="1:76" s="36" customFormat="1" x14ac:dyDescent="0.2">
      <c r="A215" s="37" t="s">
        <v>69</v>
      </c>
      <c r="B215" s="37">
        <v>28</v>
      </c>
      <c r="C215" s="37">
        <v>1</v>
      </c>
      <c r="D215" s="38">
        <f t="shared" si="40"/>
        <v>0.40468564223999998</v>
      </c>
      <c r="E215" s="39">
        <v>37348</v>
      </c>
      <c r="F215" s="37">
        <v>1</v>
      </c>
      <c r="G215" s="37" t="s">
        <v>70</v>
      </c>
      <c r="H215" s="37" t="s">
        <v>71</v>
      </c>
      <c r="I215" s="37">
        <v>65</v>
      </c>
      <c r="J215" s="37">
        <v>52</v>
      </c>
      <c r="K215" s="37"/>
      <c r="L215" s="37"/>
      <c r="M215" s="31">
        <f t="shared" si="41"/>
        <v>58.5</v>
      </c>
      <c r="N215" s="39">
        <v>37360</v>
      </c>
      <c r="O215" s="40">
        <v>436932</v>
      </c>
      <c r="P215" s="37"/>
      <c r="Q215" s="40"/>
      <c r="R215" s="37"/>
      <c r="S215" s="37"/>
      <c r="T215" s="37"/>
      <c r="U215" s="37"/>
      <c r="V215" s="39">
        <v>37413</v>
      </c>
      <c r="W215" s="37">
        <f t="shared" si="42"/>
        <v>53</v>
      </c>
      <c r="X215" s="37">
        <v>13</v>
      </c>
      <c r="Y215" s="41">
        <v>2.6</v>
      </c>
      <c r="Z215" s="41">
        <v>27.7</v>
      </c>
      <c r="AA215" s="41">
        <v>25.4</v>
      </c>
      <c r="AB215" s="41">
        <v>31.1</v>
      </c>
      <c r="AC215" s="41">
        <v>28.703921568627447</v>
      </c>
      <c r="AD215" s="31">
        <v>36</v>
      </c>
      <c r="AE215" s="31">
        <v>35</v>
      </c>
      <c r="AF215" s="31">
        <v>45</v>
      </c>
      <c r="AG215" s="31">
        <v>39.4375</v>
      </c>
      <c r="AH215" s="41">
        <v>8.8000000000000007</v>
      </c>
      <c r="AI215" s="41">
        <v>8.6999999999999993</v>
      </c>
      <c r="AJ215" s="41">
        <v>9.9</v>
      </c>
      <c r="AK215" s="41">
        <v>9.1834046517669545</v>
      </c>
      <c r="AL215" s="42">
        <v>46</v>
      </c>
      <c r="AM215" s="42">
        <v>575</v>
      </c>
      <c r="AN215" s="42">
        <v>63</v>
      </c>
      <c r="AO215" s="42">
        <v>26.25</v>
      </c>
      <c r="AP215" s="40">
        <v>20</v>
      </c>
      <c r="AQ215" s="40">
        <v>265</v>
      </c>
      <c r="AR215" s="40">
        <v>0</v>
      </c>
      <c r="AS215" s="40">
        <v>285</v>
      </c>
      <c r="AT215" s="40">
        <v>0</v>
      </c>
      <c r="AU215" s="40">
        <v>0</v>
      </c>
      <c r="AV215" s="40">
        <v>0</v>
      </c>
      <c r="AW215" s="40">
        <v>25</v>
      </c>
      <c r="AX215" s="40">
        <v>160</v>
      </c>
      <c r="AY215" s="40">
        <v>300</v>
      </c>
      <c r="AZ215" s="40">
        <v>8830</v>
      </c>
      <c r="BA215" s="40">
        <v>8830</v>
      </c>
      <c r="BB215" s="40">
        <v>34.761904761904759</v>
      </c>
      <c r="BC215" s="40">
        <v>49.047619047619051</v>
      </c>
      <c r="BD215" s="40">
        <v>999.04761904761904</v>
      </c>
      <c r="BE215" s="40">
        <v>1082.8571428571429</v>
      </c>
      <c r="BF215" s="40">
        <v>15</v>
      </c>
      <c r="BG215" s="40">
        <v>20</v>
      </c>
      <c r="BH215" s="40">
        <v>440</v>
      </c>
      <c r="BI215" s="40">
        <v>520</v>
      </c>
      <c r="BJ215" s="40">
        <v>139353</v>
      </c>
      <c r="BK215" s="43">
        <f t="shared" si="47"/>
        <v>31.893521188651778</v>
      </c>
      <c r="BL215" s="43">
        <f t="shared" si="48"/>
        <v>31.893521188651778</v>
      </c>
      <c r="BM215" s="37" t="s">
        <v>72</v>
      </c>
      <c r="BN215" s="31">
        <v>22.5</v>
      </c>
      <c r="BO215" s="31">
        <v>50</v>
      </c>
      <c r="BP215" s="43">
        <v>30.32</v>
      </c>
      <c r="BQ215" s="43">
        <f t="shared" si="43"/>
        <v>0.57207547169811324</v>
      </c>
      <c r="BR215" s="38">
        <v>0.112</v>
      </c>
      <c r="BS215" s="38">
        <v>1.0149999999999999</v>
      </c>
      <c r="BT215" s="38">
        <v>0.27300000000000002</v>
      </c>
      <c r="BU215" s="40">
        <f t="shared" si="44"/>
        <v>344348.76223593892</v>
      </c>
      <c r="BV215" s="43">
        <v>30.41</v>
      </c>
      <c r="BW215" s="43">
        <f t="shared" si="45"/>
        <v>1.4178254057389619</v>
      </c>
      <c r="BX215" s="43">
        <f t="shared" si="46"/>
        <v>0.97943372971082865</v>
      </c>
    </row>
    <row r="216" spans="1:76" s="36" customFormat="1" x14ac:dyDescent="0.2">
      <c r="A216" s="37" t="s">
        <v>69</v>
      </c>
      <c r="B216" s="37">
        <v>26</v>
      </c>
      <c r="C216" s="37">
        <v>1</v>
      </c>
      <c r="D216" s="38">
        <f t="shared" si="40"/>
        <v>0.40468564223999998</v>
      </c>
      <c r="E216" s="39">
        <v>37357</v>
      </c>
      <c r="F216" s="37">
        <v>1</v>
      </c>
      <c r="G216" s="37" t="s">
        <v>70</v>
      </c>
      <c r="H216" s="37" t="s">
        <v>71</v>
      </c>
      <c r="I216" s="37">
        <v>33</v>
      </c>
      <c r="J216" s="37">
        <v>62</v>
      </c>
      <c r="K216" s="37"/>
      <c r="L216" s="37"/>
      <c r="M216" s="31">
        <f t="shared" si="41"/>
        <v>47.5</v>
      </c>
      <c r="N216" s="39">
        <v>37365</v>
      </c>
      <c r="O216" s="40">
        <v>421818</v>
      </c>
      <c r="P216" s="37"/>
      <c r="Q216" s="40"/>
      <c r="R216" s="37"/>
      <c r="S216" s="37"/>
      <c r="T216" s="37"/>
      <c r="U216" s="37"/>
      <c r="V216" s="39">
        <v>37406</v>
      </c>
      <c r="W216" s="37">
        <f t="shared" si="42"/>
        <v>41</v>
      </c>
      <c r="X216" s="37">
        <v>1</v>
      </c>
      <c r="Y216" s="41">
        <v>3.5</v>
      </c>
      <c r="Z216" s="41">
        <v>27.4</v>
      </c>
      <c r="AA216" s="41">
        <v>26</v>
      </c>
      <c r="AB216" s="41">
        <v>30.7</v>
      </c>
      <c r="AC216" s="41">
        <v>28.700000000000006</v>
      </c>
      <c r="AD216" s="31">
        <v>36</v>
      </c>
      <c r="AE216" s="31">
        <v>34</v>
      </c>
      <c r="AF216" s="31">
        <v>45</v>
      </c>
      <c r="AG216" s="31">
        <v>38.833333333333336</v>
      </c>
      <c r="AH216" s="41">
        <v>8.9</v>
      </c>
      <c r="AI216" s="41">
        <v>8.9</v>
      </c>
      <c r="AJ216" s="41">
        <v>9.6</v>
      </c>
      <c r="AK216" s="41">
        <v>9.2852075872588262</v>
      </c>
      <c r="AL216" s="42">
        <v>40.5</v>
      </c>
      <c r="AM216" s="42">
        <v>425</v>
      </c>
      <c r="AN216" s="42">
        <v>42</v>
      </c>
      <c r="AO216" s="42">
        <v>17.5</v>
      </c>
      <c r="AP216" s="40">
        <v>0</v>
      </c>
      <c r="AQ216" s="40">
        <v>30</v>
      </c>
      <c r="AR216" s="40">
        <v>0</v>
      </c>
      <c r="AS216" s="40">
        <v>30</v>
      </c>
      <c r="AT216" s="40">
        <v>0</v>
      </c>
      <c r="AU216" s="40">
        <v>0</v>
      </c>
      <c r="AV216" s="40">
        <v>0</v>
      </c>
      <c r="AW216" s="40">
        <v>25</v>
      </c>
      <c r="AX216" s="40">
        <v>140</v>
      </c>
      <c r="AY216" s="40">
        <v>880</v>
      </c>
      <c r="AZ216" s="40">
        <v>7040</v>
      </c>
      <c r="BA216" s="40">
        <v>7060</v>
      </c>
      <c r="BB216" s="40">
        <v>44.411764705882355</v>
      </c>
      <c r="BC216" s="40">
        <v>117.05882352941177</v>
      </c>
      <c r="BD216" s="40">
        <v>872.35294117647061</v>
      </c>
      <c r="BE216" s="40">
        <v>1033.8235294117646</v>
      </c>
      <c r="BF216" s="40">
        <v>20</v>
      </c>
      <c r="BG216" s="40">
        <v>40</v>
      </c>
      <c r="BH216" s="40">
        <v>415</v>
      </c>
      <c r="BI216" s="40">
        <v>675</v>
      </c>
      <c r="BJ216" s="40">
        <v>348070</v>
      </c>
      <c r="BK216" s="43">
        <f t="shared" si="47"/>
        <v>82.516630395099313</v>
      </c>
      <c r="BL216" s="43">
        <f t="shared" si="48"/>
        <v>82.516630395099313</v>
      </c>
      <c r="BM216" s="37" t="s">
        <v>72</v>
      </c>
      <c r="BN216" s="31">
        <v>24</v>
      </c>
      <c r="BO216" s="31">
        <v>47</v>
      </c>
      <c r="BP216" s="43">
        <v>29.4</v>
      </c>
      <c r="BQ216" s="43">
        <f t="shared" si="43"/>
        <v>0.71707317073170729</v>
      </c>
      <c r="BR216" s="38">
        <v>0.11700000000000001</v>
      </c>
      <c r="BS216" s="38">
        <v>0.78700000000000003</v>
      </c>
      <c r="BT216" s="38">
        <v>0.19800000000000001</v>
      </c>
      <c r="BU216" s="40">
        <f t="shared" si="44"/>
        <v>860099.7012727625</v>
      </c>
      <c r="BV216" s="43">
        <v>69.64</v>
      </c>
      <c r="BW216" s="43">
        <f t="shared" si="45"/>
        <v>4.1971753086276573</v>
      </c>
      <c r="BX216" s="43">
        <f t="shared" si="46"/>
        <v>0.77915381062879141</v>
      </c>
    </row>
    <row r="217" spans="1:76" s="36" customFormat="1" x14ac:dyDescent="0.2">
      <c r="A217" s="37" t="s">
        <v>69</v>
      </c>
      <c r="B217" s="37">
        <v>27</v>
      </c>
      <c r="C217" s="37">
        <v>1</v>
      </c>
      <c r="D217" s="38">
        <f t="shared" si="40"/>
        <v>0.40468564223999998</v>
      </c>
      <c r="E217" s="39">
        <v>37358</v>
      </c>
      <c r="F217" s="37">
        <v>1</v>
      </c>
      <c r="G217" s="37" t="s">
        <v>70</v>
      </c>
      <c r="H217" s="37" t="s">
        <v>71</v>
      </c>
      <c r="I217" s="37">
        <v>246</v>
      </c>
      <c r="J217" s="37">
        <v>362</v>
      </c>
      <c r="K217" s="37"/>
      <c r="L217" s="37"/>
      <c r="M217" s="31">
        <f t="shared" si="41"/>
        <v>304</v>
      </c>
      <c r="N217" s="39">
        <v>37366</v>
      </c>
      <c r="O217" s="40">
        <v>382430</v>
      </c>
      <c r="P217" s="37"/>
      <c r="Q217" s="40"/>
      <c r="R217" s="37"/>
      <c r="S217" s="37"/>
      <c r="T217" s="37"/>
      <c r="U217" s="37"/>
      <c r="V217" s="39">
        <v>37410</v>
      </c>
      <c r="W217" s="37">
        <f t="shared" si="42"/>
        <v>44</v>
      </c>
      <c r="X217" s="37">
        <v>9</v>
      </c>
      <c r="Y217" s="41">
        <v>2.8</v>
      </c>
      <c r="Z217" s="41">
        <v>27.6</v>
      </c>
      <c r="AA217" s="41">
        <v>25.6</v>
      </c>
      <c r="AB217" s="41">
        <v>31</v>
      </c>
      <c r="AC217" s="41">
        <v>29.019047619047623</v>
      </c>
      <c r="AD217" s="31">
        <v>36</v>
      </c>
      <c r="AE217" s="31">
        <v>34</v>
      </c>
      <c r="AF217" s="31">
        <v>45</v>
      </c>
      <c r="AG217" s="31">
        <v>38.307692307692307</v>
      </c>
      <c r="AH217" s="41">
        <v>8.8000000000000007</v>
      </c>
      <c r="AI217" s="41">
        <v>9</v>
      </c>
      <c r="AJ217" s="41">
        <v>9.6</v>
      </c>
      <c r="AK217" s="41">
        <v>9.3403500724029218</v>
      </c>
      <c r="AL217" s="42">
        <v>45.5</v>
      </c>
      <c r="AM217" s="42">
        <v>475</v>
      </c>
      <c r="AN217" s="42">
        <v>51</v>
      </c>
      <c r="AO217" s="42">
        <v>21.25</v>
      </c>
      <c r="AP217" s="40">
        <v>20</v>
      </c>
      <c r="AQ217" s="40">
        <v>245</v>
      </c>
      <c r="AR217" s="40">
        <v>0</v>
      </c>
      <c r="AS217" s="40">
        <v>265</v>
      </c>
      <c r="AT217" s="40">
        <v>0</v>
      </c>
      <c r="AU217" s="40">
        <v>0</v>
      </c>
      <c r="AV217" s="40">
        <v>0</v>
      </c>
      <c r="AW217" s="40">
        <v>45</v>
      </c>
      <c r="AX217" s="40">
        <v>440</v>
      </c>
      <c r="AY217" s="40">
        <v>270</v>
      </c>
      <c r="AZ217" s="40">
        <v>7920</v>
      </c>
      <c r="BA217" s="40">
        <v>7980</v>
      </c>
      <c r="BB217" s="40">
        <v>64.722222222222229</v>
      </c>
      <c r="BC217" s="40">
        <v>80.555555555555557</v>
      </c>
      <c r="BD217" s="40">
        <v>1143.3333333333333</v>
      </c>
      <c r="BE217" s="40">
        <v>1089.6428571428571</v>
      </c>
      <c r="BF217" s="40">
        <v>27.5</v>
      </c>
      <c r="BG217" s="40">
        <v>60</v>
      </c>
      <c r="BH217" s="40">
        <v>377.5</v>
      </c>
      <c r="BI217" s="40">
        <v>475</v>
      </c>
      <c r="BJ217" s="40">
        <v>352227</v>
      </c>
      <c r="BK217" s="43">
        <f t="shared" si="47"/>
        <v>92.102345527286047</v>
      </c>
      <c r="BL217" s="43">
        <f t="shared" si="48"/>
        <v>92.102345527286047</v>
      </c>
      <c r="BM217" s="37" t="s">
        <v>72</v>
      </c>
      <c r="BN217" s="31">
        <v>24</v>
      </c>
      <c r="BO217" s="31">
        <v>38</v>
      </c>
      <c r="BP217" s="43">
        <v>28.65</v>
      </c>
      <c r="BQ217" s="43">
        <f t="shared" si="43"/>
        <v>0.65113636363636362</v>
      </c>
      <c r="BR217" s="38">
        <v>0.14099999999999999</v>
      </c>
      <c r="BS217" s="38">
        <v>0.51900000000000002</v>
      </c>
      <c r="BT217" s="38">
        <v>0.20300000000000001</v>
      </c>
      <c r="BU217" s="40">
        <f t="shared" si="44"/>
        <v>870371.87198035256</v>
      </c>
      <c r="BV217" s="43">
        <v>61.86</v>
      </c>
      <c r="BW217" s="43">
        <f t="shared" si="45"/>
        <v>3.4740770221724659</v>
      </c>
      <c r="BX217" s="43">
        <f t="shared" si="46"/>
        <v>0.86322132180903122</v>
      </c>
    </row>
    <row r="218" spans="1:76" s="36" customFormat="1" x14ac:dyDescent="0.2">
      <c r="A218" s="37" t="s">
        <v>69</v>
      </c>
      <c r="B218" s="37">
        <v>23</v>
      </c>
      <c r="C218" s="37">
        <v>1</v>
      </c>
      <c r="D218" s="38">
        <f t="shared" si="40"/>
        <v>0.40468564223999998</v>
      </c>
      <c r="E218" s="39">
        <v>37748</v>
      </c>
      <c r="F218" s="37">
        <v>1</v>
      </c>
      <c r="G218" s="37" t="s">
        <v>70</v>
      </c>
      <c r="H218" s="37" t="s">
        <v>71</v>
      </c>
      <c r="I218" s="37">
        <v>78</v>
      </c>
      <c r="J218" s="37">
        <v>4</v>
      </c>
      <c r="K218" s="37"/>
      <c r="L218" s="37"/>
      <c r="M218" s="31">
        <f t="shared" si="41"/>
        <v>41</v>
      </c>
      <c r="N218" s="39">
        <v>37756</v>
      </c>
      <c r="O218" s="40">
        <v>323348</v>
      </c>
      <c r="P218" s="37"/>
      <c r="Q218" s="40"/>
      <c r="R218" s="37"/>
      <c r="S218" s="37"/>
      <c r="T218" s="37"/>
      <c r="U218" s="37"/>
      <c r="V218" s="39">
        <v>37798</v>
      </c>
      <c r="W218" s="37">
        <f t="shared" si="42"/>
        <v>42</v>
      </c>
      <c r="X218" s="37">
        <v>11</v>
      </c>
      <c r="Y218" s="41">
        <v>3.3</v>
      </c>
      <c r="Z218" s="41">
        <v>29.5</v>
      </c>
      <c r="AA218" s="41">
        <v>29.1</v>
      </c>
      <c r="AB218" s="41">
        <v>33.700000000000003</v>
      </c>
      <c r="AC218" s="41">
        <v>30.970000000000006</v>
      </c>
      <c r="AD218" s="31">
        <v>36</v>
      </c>
      <c r="AE218" s="31">
        <v>33</v>
      </c>
      <c r="AF218" s="31">
        <v>43</v>
      </c>
      <c r="AG218" s="31">
        <v>38</v>
      </c>
      <c r="AH218" s="41">
        <v>9.1</v>
      </c>
      <c r="AI218" s="41">
        <v>8.9</v>
      </c>
      <c r="AJ218" s="41">
        <v>10</v>
      </c>
      <c r="AK218" s="41">
        <v>9.2081194163580147</v>
      </c>
      <c r="AL218" s="42">
        <v>149</v>
      </c>
      <c r="AM218" s="42">
        <v>475</v>
      </c>
      <c r="AN218" s="42">
        <v>36</v>
      </c>
      <c r="AO218" s="42">
        <v>15</v>
      </c>
      <c r="AP218" s="40">
        <v>20</v>
      </c>
      <c r="AQ218" s="40">
        <v>35</v>
      </c>
      <c r="AR218" s="40">
        <v>50</v>
      </c>
      <c r="AS218" s="40">
        <v>105</v>
      </c>
      <c r="AT218" s="40">
        <v>0</v>
      </c>
      <c r="AU218" s="40">
        <v>0</v>
      </c>
      <c r="AV218" s="40">
        <v>15</v>
      </c>
      <c r="AW218" s="40">
        <v>30</v>
      </c>
      <c r="AX218" s="40">
        <v>1575</v>
      </c>
      <c r="AY218" s="40">
        <v>810</v>
      </c>
      <c r="AZ218" s="40">
        <v>8600</v>
      </c>
      <c r="BA218" s="40">
        <v>8650</v>
      </c>
      <c r="BB218" s="40">
        <v>158.66666666666666</v>
      </c>
      <c r="BC218" s="40">
        <v>126.66666666666667</v>
      </c>
      <c r="BD218" s="40">
        <v>3347.6666666666665</v>
      </c>
      <c r="BE218" s="40">
        <v>3633</v>
      </c>
      <c r="BF218" s="40">
        <v>15</v>
      </c>
      <c r="BG218" s="40">
        <v>30</v>
      </c>
      <c r="BH218" s="40">
        <v>1170</v>
      </c>
      <c r="BI218" s="40">
        <v>2310</v>
      </c>
      <c r="BJ218" s="40">
        <v>317152</v>
      </c>
      <c r="BK218" s="43">
        <f t="shared" si="47"/>
        <v>98.083798260697449</v>
      </c>
      <c r="BL218" s="43">
        <f t="shared" si="48"/>
        <v>98.083798260697449</v>
      </c>
      <c r="BM218" s="37" t="s">
        <v>72</v>
      </c>
      <c r="BN218" s="31">
        <v>25</v>
      </c>
      <c r="BO218" s="31">
        <v>44</v>
      </c>
      <c r="BP218" s="43">
        <v>32.71</v>
      </c>
      <c r="BQ218" s="43">
        <f t="shared" si="43"/>
        <v>0.77880952380952384</v>
      </c>
      <c r="BR218" s="38">
        <v>0.11600000000000001</v>
      </c>
      <c r="BS218" s="38">
        <v>0.71799999999999997</v>
      </c>
      <c r="BT218" s="38">
        <v>0.27100000000000002</v>
      </c>
      <c r="BU218" s="40">
        <f t="shared" si="44"/>
        <v>783699.65943074424</v>
      </c>
      <c r="BV218" s="43">
        <v>68</v>
      </c>
      <c r="BW218" s="43">
        <f t="shared" si="45"/>
        <v>4.0007537951826775</v>
      </c>
      <c r="BX218" s="43">
        <f t="shared" si="46"/>
        <v>0.77433280453876563</v>
      </c>
    </row>
    <row r="219" spans="1:76" s="36" customFormat="1" x14ac:dyDescent="0.2">
      <c r="A219" s="37" t="s">
        <v>69</v>
      </c>
      <c r="B219" s="37">
        <v>26</v>
      </c>
      <c r="C219" s="37">
        <v>1</v>
      </c>
      <c r="D219" s="38">
        <f t="shared" si="40"/>
        <v>0.40468564223999998</v>
      </c>
      <c r="E219" s="39">
        <v>37820</v>
      </c>
      <c r="F219" s="37">
        <v>1</v>
      </c>
      <c r="G219" s="37" t="s">
        <v>70</v>
      </c>
      <c r="H219" s="37" t="s">
        <v>71</v>
      </c>
      <c r="I219" s="37">
        <v>7</v>
      </c>
      <c r="J219" s="37">
        <v>14</v>
      </c>
      <c r="K219" s="37"/>
      <c r="L219" s="37"/>
      <c r="M219" s="31">
        <f t="shared" si="41"/>
        <v>10.5</v>
      </c>
      <c r="N219" s="39">
        <v>37827</v>
      </c>
      <c r="O219" s="40">
        <v>407620</v>
      </c>
      <c r="P219" s="37"/>
      <c r="Q219" s="40"/>
      <c r="R219" s="37"/>
      <c r="S219" s="37"/>
      <c r="T219" s="37"/>
      <c r="U219" s="37"/>
      <c r="V219" s="39">
        <v>37862</v>
      </c>
      <c r="W219" s="37">
        <f t="shared" si="42"/>
        <v>35</v>
      </c>
      <c r="X219" s="37">
        <v>11</v>
      </c>
      <c r="Y219" s="41">
        <v>2.2999999999999998</v>
      </c>
      <c r="Z219" s="41">
        <v>32.200000000000003</v>
      </c>
      <c r="AA219" s="41">
        <v>29.7</v>
      </c>
      <c r="AB219" s="41">
        <v>34.1</v>
      </c>
      <c r="AC219" s="41">
        <v>32.236363636363642</v>
      </c>
      <c r="AD219" s="31">
        <v>36</v>
      </c>
      <c r="AE219" s="31">
        <v>38</v>
      </c>
      <c r="AF219" s="31">
        <v>49</v>
      </c>
      <c r="AG219" s="31">
        <v>44.333333333333336</v>
      </c>
      <c r="AH219" s="41">
        <v>8.6999999999999993</v>
      </c>
      <c r="AI219" s="41">
        <v>8.5</v>
      </c>
      <c r="AJ219" s="41">
        <v>9.8000000000000007</v>
      </c>
      <c r="AK219" s="41">
        <v>9.0954187502916231</v>
      </c>
      <c r="AL219" s="42">
        <v>116</v>
      </c>
      <c r="AM219" s="42">
        <v>400</v>
      </c>
      <c r="AN219" s="42">
        <v>30</v>
      </c>
      <c r="AO219" s="42">
        <v>12.5</v>
      </c>
      <c r="AP219" s="40">
        <v>400</v>
      </c>
      <c r="AQ219" s="40">
        <v>700</v>
      </c>
      <c r="AR219" s="40">
        <v>435</v>
      </c>
      <c r="AS219" s="40">
        <v>1535</v>
      </c>
      <c r="AT219" s="40">
        <v>5</v>
      </c>
      <c r="AU219" s="40">
        <v>0</v>
      </c>
      <c r="AV219" s="40">
        <v>190</v>
      </c>
      <c r="AW219" s="40">
        <v>205</v>
      </c>
      <c r="AX219" s="40">
        <v>1200</v>
      </c>
      <c r="AY219" s="40">
        <v>435</v>
      </c>
      <c r="AZ219" s="40">
        <v>16200</v>
      </c>
      <c r="BA219" s="40">
        <v>17460</v>
      </c>
      <c r="BB219" s="40">
        <v>281.92307692307691</v>
      </c>
      <c r="BC219" s="40">
        <v>81.92307692307692</v>
      </c>
      <c r="BD219" s="40">
        <v>4160.7692307692305</v>
      </c>
      <c r="BE219" s="40">
        <v>4547.6923076923076</v>
      </c>
      <c r="BF219" s="40">
        <v>40</v>
      </c>
      <c r="BG219" s="40">
        <v>35</v>
      </c>
      <c r="BH219" s="40">
        <v>2865</v>
      </c>
      <c r="BI219" s="40">
        <v>2915</v>
      </c>
      <c r="BJ219" s="40">
        <v>406876</v>
      </c>
      <c r="BK219" s="43">
        <f t="shared" si="47"/>
        <v>99.817477061969484</v>
      </c>
      <c r="BL219" s="43">
        <f t="shared" si="48"/>
        <v>99.817477061969484</v>
      </c>
      <c r="BM219" s="37" t="s">
        <v>72</v>
      </c>
      <c r="BN219" s="31">
        <v>28</v>
      </c>
      <c r="BO219" s="31">
        <v>44</v>
      </c>
      <c r="BP219" s="43">
        <v>32.31</v>
      </c>
      <c r="BQ219" s="43">
        <f t="shared" si="43"/>
        <v>0.92314285714285715</v>
      </c>
      <c r="BR219" s="38">
        <v>0.1462</v>
      </c>
      <c r="BS219" s="38">
        <v>0.64080000000000004</v>
      </c>
      <c r="BT219" s="38">
        <v>0.27800000000000002</v>
      </c>
      <c r="BU219" s="40">
        <f t="shared" si="44"/>
        <v>1005412.4918983437</v>
      </c>
      <c r="BV219" s="43">
        <v>109.95</v>
      </c>
      <c r="BW219" s="43">
        <f t="shared" si="45"/>
        <v>7.7626390549470949</v>
      </c>
      <c r="BX219" s="43">
        <f t="shared" si="46"/>
        <v>0.82420248929127704</v>
      </c>
    </row>
    <row r="220" spans="1:76" s="36" customFormat="1" x14ac:dyDescent="0.2">
      <c r="A220" s="27" t="s">
        <v>69</v>
      </c>
      <c r="B220" s="27">
        <v>33</v>
      </c>
      <c r="C220" s="27">
        <v>1</v>
      </c>
      <c r="D220" s="28">
        <f t="shared" si="40"/>
        <v>0.40468564223999998</v>
      </c>
      <c r="E220" s="29">
        <v>38225</v>
      </c>
      <c r="F220" s="27">
        <v>1</v>
      </c>
      <c r="G220" s="27" t="s">
        <v>70</v>
      </c>
      <c r="H220" s="27" t="s">
        <v>71</v>
      </c>
      <c r="I220" s="27">
        <v>2</v>
      </c>
      <c r="J220" s="27">
        <v>26</v>
      </c>
      <c r="K220" s="27"/>
      <c r="L220" s="27"/>
      <c r="M220" s="31">
        <f t="shared" si="41"/>
        <v>14</v>
      </c>
      <c r="N220" s="29">
        <v>38232</v>
      </c>
      <c r="O220" s="32">
        <v>400750</v>
      </c>
      <c r="P220" s="27"/>
      <c r="Q220" s="32"/>
      <c r="R220" s="27"/>
      <c r="S220" s="27"/>
      <c r="T220" s="27"/>
      <c r="U220" s="27"/>
      <c r="V220" s="29">
        <v>38273</v>
      </c>
      <c r="W220" s="27">
        <f t="shared" si="42"/>
        <v>41</v>
      </c>
      <c r="X220" s="27">
        <v>6</v>
      </c>
      <c r="Y220" s="33">
        <v>2.1</v>
      </c>
      <c r="Z220" s="27">
        <v>28.9</v>
      </c>
      <c r="AA220" s="27">
        <v>26.9</v>
      </c>
      <c r="AB220" s="27">
        <v>34</v>
      </c>
      <c r="AC220" s="33">
        <v>30.897435897435905</v>
      </c>
      <c r="AD220" s="27">
        <v>36</v>
      </c>
      <c r="AE220" s="27">
        <v>28</v>
      </c>
      <c r="AF220" s="27">
        <v>36</v>
      </c>
      <c r="AG220" s="33">
        <v>33.545454545454547</v>
      </c>
      <c r="AH220" s="27">
        <v>8.9</v>
      </c>
      <c r="AI220" s="27">
        <v>8.4</v>
      </c>
      <c r="AJ220" s="27">
        <v>9.8000000000000007</v>
      </c>
      <c r="AK220" s="33">
        <v>9.0722222222222229</v>
      </c>
      <c r="AL220" s="34">
        <v>376</v>
      </c>
      <c r="AM220" s="34">
        <v>375</v>
      </c>
      <c r="AN220" s="34">
        <v>24</v>
      </c>
      <c r="AO220" s="34">
        <v>10</v>
      </c>
      <c r="AP220" s="32">
        <v>125</v>
      </c>
      <c r="AQ220" s="32">
        <v>140</v>
      </c>
      <c r="AR220" s="32">
        <v>155</v>
      </c>
      <c r="AS220" s="32">
        <v>420</v>
      </c>
      <c r="AT220" s="32">
        <v>0</v>
      </c>
      <c r="AU220" s="32">
        <v>0</v>
      </c>
      <c r="AV220" s="32">
        <v>0</v>
      </c>
      <c r="AW220" s="32">
        <v>0</v>
      </c>
      <c r="AX220" s="32">
        <v>255</v>
      </c>
      <c r="AY220" s="32">
        <v>525</v>
      </c>
      <c r="AZ220" s="32">
        <v>5535</v>
      </c>
      <c r="BA220" s="32">
        <v>5590</v>
      </c>
      <c r="BB220" s="32">
        <v>44.666666666666664</v>
      </c>
      <c r="BC220" s="32">
        <v>113.66666666666667</v>
      </c>
      <c r="BD220" s="32">
        <v>750.66666666666663</v>
      </c>
      <c r="BE220" s="32">
        <v>910.33333333333337</v>
      </c>
      <c r="BF220" s="32">
        <v>5</v>
      </c>
      <c r="BG220" s="32">
        <v>35</v>
      </c>
      <c r="BH220" s="32">
        <v>20</v>
      </c>
      <c r="BI220" s="32">
        <v>270</v>
      </c>
      <c r="BJ220" s="32">
        <v>230541</v>
      </c>
      <c r="BK220" s="35">
        <f>(BJ220/O220)*100</f>
        <v>57.52738615096694</v>
      </c>
      <c r="BL220" s="35">
        <f>((BJ220)/(O220+Q220+S220+U220))*100</f>
        <v>57.52738615096694</v>
      </c>
      <c r="BM220" s="27" t="s">
        <v>72</v>
      </c>
      <c r="BN220" s="30">
        <v>31</v>
      </c>
      <c r="BO220" s="30">
        <v>56</v>
      </c>
      <c r="BP220" s="35">
        <v>40.11</v>
      </c>
      <c r="BQ220" s="43">
        <f t="shared" si="43"/>
        <v>0.97829268292682925</v>
      </c>
      <c r="BR220" s="28">
        <v>4.3999999999999997E-2</v>
      </c>
      <c r="BS220" s="28">
        <v>1.3360000000000001</v>
      </c>
      <c r="BT220" s="28">
        <v>0.52205000000000001</v>
      </c>
      <c r="BU220" s="32">
        <f t="shared" si="44"/>
        <v>569679.21748821763</v>
      </c>
      <c r="BV220" s="35">
        <v>96.23</v>
      </c>
      <c r="BW220" s="35">
        <f t="shared" si="45"/>
        <v>5.799744111850079</v>
      </c>
      <c r="BX220" s="35">
        <f t="shared" si="46"/>
        <v>0.80901041780437144</v>
      </c>
    </row>
    <row r="221" spans="1:76" s="36" customFormat="1" x14ac:dyDescent="0.2">
      <c r="A221" s="27" t="s">
        <v>69</v>
      </c>
      <c r="B221" s="27">
        <v>28</v>
      </c>
      <c r="C221" s="27">
        <v>1</v>
      </c>
      <c r="D221" s="28">
        <f t="shared" si="40"/>
        <v>0.40468564223999998</v>
      </c>
      <c r="E221" s="29">
        <v>39173</v>
      </c>
      <c r="F221" s="27">
        <v>1</v>
      </c>
      <c r="G221" s="27" t="s">
        <v>70</v>
      </c>
      <c r="H221" s="27" t="s">
        <v>71</v>
      </c>
      <c r="I221" s="27">
        <v>122</v>
      </c>
      <c r="J221" s="27">
        <v>138</v>
      </c>
      <c r="K221" s="27"/>
      <c r="L221" s="27"/>
      <c r="M221" s="31">
        <f t="shared" si="41"/>
        <v>130</v>
      </c>
      <c r="N221" s="29">
        <v>39189</v>
      </c>
      <c r="O221" s="32">
        <v>424566</v>
      </c>
      <c r="P221" s="27"/>
      <c r="Q221" s="32"/>
      <c r="R221" s="27"/>
      <c r="S221" s="32"/>
      <c r="T221" s="27"/>
      <c r="U221" s="27"/>
      <c r="V221" s="29">
        <v>39232</v>
      </c>
      <c r="W221" s="27">
        <f t="shared" si="42"/>
        <v>43</v>
      </c>
      <c r="X221" s="27">
        <v>3</v>
      </c>
      <c r="Y221" s="27">
        <v>3.3</v>
      </c>
      <c r="Z221" s="33">
        <v>20.3</v>
      </c>
      <c r="AA221" s="33">
        <v>23</v>
      </c>
      <c r="AB221" s="33">
        <v>30.5</v>
      </c>
      <c r="AC221" s="33">
        <v>26.909756097560969</v>
      </c>
      <c r="AD221" s="33">
        <v>36</v>
      </c>
      <c r="AE221" s="33">
        <v>35</v>
      </c>
      <c r="AF221" s="33">
        <v>42</v>
      </c>
      <c r="AG221" s="33">
        <v>38.153846153846153</v>
      </c>
      <c r="AH221" s="33">
        <v>8.6</v>
      </c>
      <c r="AI221" s="33">
        <v>8.4</v>
      </c>
      <c r="AJ221" s="33">
        <v>9.1999999999999993</v>
      </c>
      <c r="AK221" s="33">
        <v>8.7714285714285705</v>
      </c>
      <c r="AL221" s="34">
        <v>193</v>
      </c>
      <c r="AM221" s="34">
        <v>362.5</v>
      </c>
      <c r="AN221" s="34">
        <v>27</v>
      </c>
      <c r="AO221" s="34">
        <v>11.25</v>
      </c>
      <c r="AP221" s="32">
        <v>5</v>
      </c>
      <c r="AQ221" s="32">
        <v>5</v>
      </c>
      <c r="AR221" s="32">
        <v>0</v>
      </c>
      <c r="AS221" s="32">
        <v>10</v>
      </c>
      <c r="AT221" s="32">
        <v>0</v>
      </c>
      <c r="AU221" s="32">
        <v>0</v>
      </c>
      <c r="AV221" s="32">
        <v>0</v>
      </c>
      <c r="AW221" s="32">
        <v>0</v>
      </c>
      <c r="AX221" s="32">
        <v>30</v>
      </c>
      <c r="AY221" s="32">
        <v>295</v>
      </c>
      <c r="AZ221" s="32">
        <v>5</v>
      </c>
      <c r="BA221" s="32">
        <v>310</v>
      </c>
      <c r="BB221" s="32">
        <v>8.235294117647058</v>
      </c>
      <c r="BC221" s="32">
        <v>44.411764705882355</v>
      </c>
      <c r="BD221" s="32">
        <v>1.1764705882352942</v>
      </c>
      <c r="BE221" s="32">
        <v>53.823529411764703</v>
      </c>
      <c r="BF221" s="32">
        <v>5</v>
      </c>
      <c r="BG221" s="32">
        <v>15</v>
      </c>
      <c r="BH221" s="32">
        <v>0</v>
      </c>
      <c r="BI221" s="32">
        <v>25</v>
      </c>
      <c r="BJ221" s="32">
        <v>94140</v>
      </c>
      <c r="BK221" s="35">
        <f>(BJ221/O221)*100</f>
        <v>22.173231017085683</v>
      </c>
      <c r="BL221" s="35">
        <f>((BJ221)/(O221+Q221+S221+U221))*100</f>
        <v>22.173231017085683</v>
      </c>
      <c r="BM221" s="27" t="s">
        <v>72</v>
      </c>
      <c r="BN221" s="30">
        <v>23</v>
      </c>
      <c r="BO221" s="30">
        <v>68</v>
      </c>
      <c r="BP221" s="35">
        <v>32.049999999999997</v>
      </c>
      <c r="BQ221" s="43">
        <f t="shared" si="43"/>
        <v>0.74534883720930223</v>
      </c>
      <c r="BR221" s="28">
        <v>8.2000000000000003E-2</v>
      </c>
      <c r="BS221" s="28">
        <v>1.5109999999999999</v>
      </c>
      <c r="BT221" s="28">
        <v>0.318</v>
      </c>
      <c r="BU221" s="32">
        <f t="shared" si="44"/>
        <v>232625.00611318948</v>
      </c>
      <c r="BV221" s="35">
        <v>20.68</v>
      </c>
      <c r="BW221" s="35">
        <f t="shared" si="45"/>
        <v>1.1884044857537162</v>
      </c>
      <c r="BX221" s="35">
        <f t="shared" si="46"/>
        <v>0.9659241366600253</v>
      </c>
    </row>
    <row r="222" spans="1:76" s="36" customFormat="1" x14ac:dyDescent="0.2">
      <c r="A222" s="27" t="s">
        <v>69</v>
      </c>
      <c r="B222" s="27">
        <v>30</v>
      </c>
      <c r="C222" s="27">
        <v>1</v>
      </c>
      <c r="D222" s="28">
        <f t="shared" si="40"/>
        <v>0.40468564223999998</v>
      </c>
      <c r="E222" s="29">
        <v>39200</v>
      </c>
      <c r="F222" s="27">
        <v>1</v>
      </c>
      <c r="G222" s="27" t="s">
        <v>70</v>
      </c>
      <c r="H222" s="27" t="s">
        <v>71</v>
      </c>
      <c r="I222" s="27">
        <v>125</v>
      </c>
      <c r="J222" s="27">
        <v>39</v>
      </c>
      <c r="K222" s="27"/>
      <c r="L222" s="27"/>
      <c r="M222" s="31">
        <f t="shared" si="41"/>
        <v>82</v>
      </c>
      <c r="N222" s="29">
        <v>39209</v>
      </c>
      <c r="O222" s="32">
        <v>420444</v>
      </c>
      <c r="P222" s="27"/>
      <c r="Q222" s="32"/>
      <c r="R222" s="27"/>
      <c r="S222" s="32"/>
      <c r="T222" s="27"/>
      <c r="U222" s="27"/>
      <c r="V222" s="29">
        <v>39260</v>
      </c>
      <c r="W222" s="27">
        <f t="shared" si="42"/>
        <v>51</v>
      </c>
      <c r="X222" s="27">
        <v>4</v>
      </c>
      <c r="Y222" s="27">
        <v>3.2</v>
      </c>
      <c r="Z222" s="33">
        <v>28.2</v>
      </c>
      <c r="AA222" s="33">
        <v>23.4</v>
      </c>
      <c r="AB222" s="33">
        <v>32.5</v>
      </c>
      <c r="AC222" s="33">
        <v>29.408333333333342</v>
      </c>
      <c r="AD222" s="33">
        <v>36</v>
      </c>
      <c r="AE222" s="33">
        <v>35</v>
      </c>
      <c r="AF222" s="33">
        <v>42</v>
      </c>
      <c r="AG222" s="33">
        <v>38.666666666666664</v>
      </c>
      <c r="AH222" s="33">
        <v>9.3000000000000007</v>
      </c>
      <c r="AI222" s="33">
        <v>8</v>
      </c>
      <c r="AJ222" s="33">
        <v>9.3000000000000007</v>
      </c>
      <c r="AK222" s="33">
        <v>8.9306122448979579</v>
      </c>
      <c r="AL222" s="34">
        <v>201</v>
      </c>
      <c r="AM222" s="34">
        <v>325</v>
      </c>
      <c r="AN222" s="34">
        <v>31.5</v>
      </c>
      <c r="AO222" s="34">
        <v>13.1</v>
      </c>
      <c r="AP222" s="32">
        <v>20</v>
      </c>
      <c r="AQ222" s="32">
        <v>1030</v>
      </c>
      <c r="AR222" s="32">
        <v>0</v>
      </c>
      <c r="AS222" s="32">
        <v>1050</v>
      </c>
      <c r="AT222" s="32">
        <v>5</v>
      </c>
      <c r="AU222" s="32">
        <v>0</v>
      </c>
      <c r="AV222" s="32">
        <v>0</v>
      </c>
      <c r="AW222" s="32">
        <v>25</v>
      </c>
      <c r="AX222" s="32">
        <v>275</v>
      </c>
      <c r="AY222" s="32">
        <v>980</v>
      </c>
      <c r="AZ222" s="32">
        <v>380</v>
      </c>
      <c r="BA222" s="32">
        <v>1255</v>
      </c>
      <c r="BB222" s="32">
        <v>67.777777777777771</v>
      </c>
      <c r="BC222" s="32">
        <v>181.66666666666666</v>
      </c>
      <c r="BD222" s="32">
        <v>84.722222222222229</v>
      </c>
      <c r="BE222" s="32">
        <v>341.11111111111109</v>
      </c>
      <c r="BF222" s="32">
        <v>30</v>
      </c>
      <c r="BG222" s="32">
        <v>60</v>
      </c>
      <c r="BH222" s="32">
        <v>10</v>
      </c>
      <c r="BI222" s="32">
        <v>225</v>
      </c>
      <c r="BJ222" s="32">
        <v>60381</v>
      </c>
      <c r="BK222" s="35">
        <f>(BJ222/O222)*100</f>
        <v>14.361246682078946</v>
      </c>
      <c r="BL222" s="35">
        <f>((BJ222)/(O222+Q222+S222+U222))*100</f>
        <v>14.361246682078946</v>
      </c>
      <c r="BM222" s="27" t="s">
        <v>72</v>
      </c>
      <c r="BN222" s="30">
        <v>25</v>
      </c>
      <c r="BO222" s="30">
        <v>72</v>
      </c>
      <c r="BP222" s="35">
        <v>43.35</v>
      </c>
      <c r="BQ222" s="43">
        <f t="shared" si="43"/>
        <v>0.85</v>
      </c>
      <c r="BR222" s="28">
        <v>1.2999999999999999E-2</v>
      </c>
      <c r="BS222" s="28">
        <v>1.379</v>
      </c>
      <c r="BT222" s="28">
        <v>0.71299999999999997</v>
      </c>
      <c r="BU222" s="32">
        <f t="shared" si="44"/>
        <v>149204.70038368911</v>
      </c>
      <c r="BV222" s="35">
        <v>37.549999999999997</v>
      </c>
      <c r="BW222" s="35">
        <f t="shared" si="45"/>
        <v>1.819373936096482</v>
      </c>
      <c r="BX222" s="35">
        <f t="shared" si="46"/>
        <v>0.8752300584174787</v>
      </c>
    </row>
    <row r="223" spans="1:76" s="36" customFormat="1" x14ac:dyDescent="0.2">
      <c r="A223" s="27" t="s">
        <v>69</v>
      </c>
      <c r="B223" s="27">
        <v>27</v>
      </c>
      <c r="C223" s="27">
        <v>1</v>
      </c>
      <c r="D223" s="28">
        <f t="shared" si="40"/>
        <v>0.40468564223999998</v>
      </c>
      <c r="E223" s="29">
        <v>39247</v>
      </c>
      <c r="F223" s="27">
        <v>1</v>
      </c>
      <c r="G223" s="27" t="s">
        <v>70</v>
      </c>
      <c r="H223" s="27" t="s">
        <v>71</v>
      </c>
      <c r="I223" s="27">
        <v>67</v>
      </c>
      <c r="J223" s="27">
        <v>85</v>
      </c>
      <c r="K223" s="27"/>
      <c r="L223" s="27"/>
      <c r="M223" s="31">
        <f t="shared" si="41"/>
        <v>76</v>
      </c>
      <c r="N223" s="29">
        <v>39266</v>
      </c>
      <c r="O223" s="32">
        <v>423650</v>
      </c>
      <c r="P223" s="27"/>
      <c r="Q223" s="32"/>
      <c r="R223" s="27"/>
      <c r="S223" s="32"/>
      <c r="T223" s="27"/>
      <c r="U223" s="27"/>
      <c r="V223" s="29">
        <v>39303</v>
      </c>
      <c r="W223" s="27">
        <f t="shared" si="42"/>
        <v>37</v>
      </c>
      <c r="X223" s="27">
        <v>2</v>
      </c>
      <c r="Y223" s="27">
        <v>3.6</v>
      </c>
      <c r="Z223" s="33">
        <v>24.7</v>
      </c>
      <c r="AA223" s="33">
        <v>27.4</v>
      </c>
      <c r="AB223" s="33">
        <v>33.6</v>
      </c>
      <c r="AC223" s="33">
        <v>31.217142857142868</v>
      </c>
      <c r="AD223" s="33">
        <v>36</v>
      </c>
      <c r="AE223" s="33">
        <v>25</v>
      </c>
      <c r="AF223" s="33">
        <v>31</v>
      </c>
      <c r="AG223" s="33">
        <v>28.3</v>
      </c>
      <c r="AH223" s="33">
        <v>8.8000000000000007</v>
      </c>
      <c r="AI223" s="33">
        <v>8.5</v>
      </c>
      <c r="AJ223" s="33">
        <v>9.5</v>
      </c>
      <c r="AK223" s="33">
        <v>9.0416666666666679</v>
      </c>
      <c r="AL223" s="34">
        <v>138</v>
      </c>
      <c r="AM223" s="34">
        <v>700</v>
      </c>
      <c r="AN223" s="34">
        <v>55</v>
      </c>
      <c r="AO223" s="34">
        <v>22.75</v>
      </c>
      <c r="AP223" s="32">
        <v>55</v>
      </c>
      <c r="AQ223" s="32">
        <v>160</v>
      </c>
      <c r="AR223" s="32">
        <v>120</v>
      </c>
      <c r="AS223" s="32">
        <v>335</v>
      </c>
      <c r="AT223" s="32">
        <v>0</v>
      </c>
      <c r="AU223" s="32">
        <v>0</v>
      </c>
      <c r="AV223" s="32">
        <v>0</v>
      </c>
      <c r="AW223" s="32">
        <v>0</v>
      </c>
      <c r="AX223" s="32">
        <v>90</v>
      </c>
      <c r="AY223" s="32">
        <v>115</v>
      </c>
      <c r="AZ223" s="32">
        <v>5</v>
      </c>
      <c r="BA223" s="32">
        <v>145</v>
      </c>
      <c r="BB223" s="32">
        <v>20</v>
      </c>
      <c r="BC223" s="32">
        <v>27.727272727272727</v>
      </c>
      <c r="BD223" s="32">
        <v>1.3636363636363635</v>
      </c>
      <c r="BE223" s="32">
        <v>49.090909090909093</v>
      </c>
      <c r="BF223" s="32">
        <v>5</v>
      </c>
      <c r="BG223" s="32">
        <v>10</v>
      </c>
      <c r="BH223" s="32">
        <v>0</v>
      </c>
      <c r="BI223" s="32">
        <v>30</v>
      </c>
      <c r="BJ223" s="32">
        <v>84081</v>
      </c>
      <c r="BK223" s="35">
        <f>(BJ223/O223)*100</f>
        <v>19.84680750619615</v>
      </c>
      <c r="BL223" s="35">
        <f>((BJ223)/(O223+Q223+S223+U223))*100</f>
        <v>19.84680750619615</v>
      </c>
      <c r="BM223" s="27" t="s">
        <v>72</v>
      </c>
      <c r="BN223" s="30">
        <v>20</v>
      </c>
      <c r="BO223" s="30">
        <v>70</v>
      </c>
      <c r="BP223" s="35">
        <v>35.19</v>
      </c>
      <c r="BQ223" s="43">
        <f t="shared" si="43"/>
        <v>0.95108108108108103</v>
      </c>
      <c r="BR223" s="28">
        <v>8.1000000000000003E-2</v>
      </c>
      <c r="BS223" s="28">
        <v>2.657</v>
      </c>
      <c r="BT223" s="28">
        <v>0.47</v>
      </c>
      <c r="BU223" s="32">
        <f t="shared" si="44"/>
        <v>207768.6757914073</v>
      </c>
      <c r="BV223" s="35">
        <v>28.5</v>
      </c>
      <c r="BW223" s="35">
        <f t="shared" si="45"/>
        <v>1.903379289679517</v>
      </c>
      <c r="BX223" s="35">
        <f t="shared" si="46"/>
        <v>1.0785494394055835</v>
      </c>
    </row>
    <row r="224" spans="1:76" s="36" customFormat="1" x14ac:dyDescent="0.2">
      <c r="A224" s="26" t="s">
        <v>69</v>
      </c>
      <c r="B224" s="27">
        <v>29</v>
      </c>
      <c r="C224" s="27">
        <v>1</v>
      </c>
      <c r="D224" s="28">
        <f t="shared" si="40"/>
        <v>0.40468564223999998</v>
      </c>
      <c r="E224" s="29">
        <v>40287</v>
      </c>
      <c r="F224" s="30">
        <v>1</v>
      </c>
      <c r="G224" s="30" t="s">
        <v>70</v>
      </c>
      <c r="H224" s="30" t="s">
        <v>71</v>
      </c>
      <c r="I224" s="27">
        <v>148</v>
      </c>
      <c r="J224" s="27">
        <v>51</v>
      </c>
      <c r="K224" s="27"/>
      <c r="L224" s="27"/>
      <c r="M224" s="31">
        <f t="shared" si="41"/>
        <v>99.5</v>
      </c>
      <c r="N224" s="29">
        <v>40302</v>
      </c>
      <c r="O224" s="32">
        <v>410826</v>
      </c>
      <c r="P224" s="29"/>
      <c r="Q224" s="32"/>
      <c r="R224" s="29"/>
      <c r="S224" s="30"/>
      <c r="T224" s="29"/>
      <c r="U224" s="29"/>
      <c r="V224" s="29">
        <v>40339</v>
      </c>
      <c r="W224" s="30">
        <f t="shared" si="42"/>
        <v>37</v>
      </c>
      <c r="X224" s="30">
        <v>5</v>
      </c>
      <c r="Y224" s="33">
        <v>2.8</v>
      </c>
      <c r="Z224" s="33">
        <v>28.6</v>
      </c>
      <c r="AA224" s="33">
        <v>25.8</v>
      </c>
      <c r="AB224" s="33">
        <v>33.4</v>
      </c>
      <c r="AC224" s="33">
        <v>29.739999999999995</v>
      </c>
      <c r="AD224" s="30">
        <v>36</v>
      </c>
      <c r="AE224" s="30">
        <v>32</v>
      </c>
      <c r="AF224" s="30">
        <v>42</v>
      </c>
      <c r="AG224" s="33">
        <v>38.299999999999997</v>
      </c>
      <c r="AH224" s="33">
        <v>8.6999999999999993</v>
      </c>
      <c r="AI224" s="33">
        <v>8.6</v>
      </c>
      <c r="AJ224" s="33">
        <v>9.1999999999999993</v>
      </c>
      <c r="AK224" s="33">
        <v>8.9292821900040007</v>
      </c>
      <c r="AL224" s="34">
        <v>290</v>
      </c>
      <c r="AM224" s="34">
        <v>330</v>
      </c>
      <c r="AN224" s="34">
        <v>25</v>
      </c>
      <c r="AO224" s="34">
        <v>8.75</v>
      </c>
      <c r="AP224" s="32">
        <v>445</v>
      </c>
      <c r="AQ224" s="32">
        <v>460</v>
      </c>
      <c r="AR224" s="32">
        <v>0</v>
      </c>
      <c r="AS224" s="32">
        <v>905</v>
      </c>
      <c r="AT224" s="32">
        <v>0</v>
      </c>
      <c r="AU224" s="32">
        <v>0</v>
      </c>
      <c r="AV224" s="32">
        <v>0</v>
      </c>
      <c r="AW224" s="32">
        <v>5</v>
      </c>
      <c r="AX224" s="32">
        <v>850</v>
      </c>
      <c r="AY224" s="32">
        <v>610</v>
      </c>
      <c r="AZ224" s="32">
        <v>35</v>
      </c>
      <c r="BA224" s="32">
        <v>850</v>
      </c>
      <c r="BB224" s="32">
        <v>117.69230769230769</v>
      </c>
      <c r="BC224" s="32">
        <v>134.23076923076923</v>
      </c>
      <c r="BD224" s="32">
        <v>2.6923076923076925</v>
      </c>
      <c r="BE224" s="32">
        <v>255.38461538461539</v>
      </c>
      <c r="BF224" s="32">
        <v>5</v>
      </c>
      <c r="BG224" s="32">
        <v>30</v>
      </c>
      <c r="BH224" s="32">
        <v>0</v>
      </c>
      <c r="BI224" s="32">
        <v>95</v>
      </c>
      <c r="BJ224" s="32">
        <v>18479</v>
      </c>
      <c r="BK224" s="35">
        <v>4.5</v>
      </c>
      <c r="BL224" s="35">
        <f>((BJ224/(O224+Q224+S224+U224))*100)</f>
        <v>4.4980113235286963</v>
      </c>
      <c r="BM224" s="27" t="s">
        <v>72</v>
      </c>
      <c r="BN224" s="30">
        <v>22</v>
      </c>
      <c r="BO224" s="30">
        <v>70</v>
      </c>
      <c r="BP224" s="35">
        <v>38.36</v>
      </c>
      <c r="BQ224" s="43">
        <f t="shared" si="43"/>
        <v>1.0367567567567568</v>
      </c>
      <c r="BR224" s="28">
        <v>0.12</v>
      </c>
      <c r="BS224" s="28">
        <v>2.0630000000000002</v>
      </c>
      <c r="BT224" s="28">
        <v>0.75</v>
      </c>
      <c r="BU224" s="32">
        <f t="shared" si="44"/>
        <v>45662.603441317486</v>
      </c>
      <c r="BV224" s="35">
        <v>8.9499999999999993</v>
      </c>
      <c r="BW224" s="35">
        <f t="shared" si="45"/>
        <v>0.59772788219760264</v>
      </c>
      <c r="BX224" s="35">
        <f t="shared" si="46"/>
        <v>1.3286955114697878</v>
      </c>
    </row>
    <row r="225" spans="1:76" s="36" customFormat="1" x14ac:dyDescent="0.2">
      <c r="A225" s="37" t="s">
        <v>69</v>
      </c>
      <c r="B225" s="37">
        <v>23</v>
      </c>
      <c r="C225" s="37">
        <v>1</v>
      </c>
      <c r="D225" s="38">
        <f t="shared" si="40"/>
        <v>0.40468564223999998</v>
      </c>
      <c r="E225" s="39">
        <v>37822</v>
      </c>
      <c r="F225" s="37">
        <v>2</v>
      </c>
      <c r="G225" s="37" t="s">
        <v>70</v>
      </c>
      <c r="H225" s="37" t="s">
        <v>71</v>
      </c>
      <c r="I225" s="37">
        <v>0</v>
      </c>
      <c r="J225" s="37">
        <v>29</v>
      </c>
      <c r="K225" s="37">
        <v>28</v>
      </c>
      <c r="L225" s="37"/>
      <c r="M225" s="31">
        <f t="shared" si="41"/>
        <v>19</v>
      </c>
      <c r="N225" s="39">
        <v>37831</v>
      </c>
      <c r="O225" s="40">
        <v>390216</v>
      </c>
      <c r="P225" s="39">
        <v>37834</v>
      </c>
      <c r="Q225" s="40">
        <v>423192</v>
      </c>
      <c r="R225" s="37"/>
      <c r="S225" s="37"/>
      <c r="T225" s="37"/>
      <c r="U225" s="37"/>
      <c r="V225" s="39">
        <v>37887</v>
      </c>
      <c r="W225" s="37">
        <f t="shared" si="42"/>
        <v>56</v>
      </c>
      <c r="X225" s="37">
        <v>14</v>
      </c>
      <c r="Y225" s="41">
        <v>2.1</v>
      </c>
      <c r="Z225" s="41">
        <v>31.2</v>
      </c>
      <c r="AA225" s="41">
        <v>25.1</v>
      </c>
      <c r="AB225" s="41">
        <v>33.200000000000003</v>
      </c>
      <c r="AC225" s="41">
        <v>31.18333333333333</v>
      </c>
      <c r="AD225" s="31">
        <v>36</v>
      </c>
      <c r="AE225" s="31">
        <v>30</v>
      </c>
      <c r="AF225" s="31">
        <v>46</v>
      </c>
      <c r="AG225" s="31">
        <v>41.357142857142854</v>
      </c>
      <c r="AH225" s="41">
        <v>8.6999999999999993</v>
      </c>
      <c r="AI225" s="41">
        <v>8.3000000000000007</v>
      </c>
      <c r="AJ225" s="41">
        <v>9.9</v>
      </c>
      <c r="AK225" s="41">
        <v>9.0729152429317921</v>
      </c>
      <c r="AL225" s="42">
        <v>204</v>
      </c>
      <c r="AM225" s="42">
        <v>506</v>
      </c>
      <c r="AN225" s="42">
        <v>50.5</v>
      </c>
      <c r="AO225" s="42">
        <v>20</v>
      </c>
      <c r="AP225" s="40">
        <v>60</v>
      </c>
      <c r="AQ225" s="40">
        <v>215</v>
      </c>
      <c r="AR225" s="40">
        <v>895</v>
      </c>
      <c r="AS225" s="40">
        <v>1170</v>
      </c>
      <c r="AT225" s="40">
        <v>0</v>
      </c>
      <c r="AU225" s="40">
        <v>5</v>
      </c>
      <c r="AV225" s="40">
        <v>95</v>
      </c>
      <c r="AW225" s="40">
        <v>102</v>
      </c>
      <c r="AX225" s="40">
        <v>1250</v>
      </c>
      <c r="AY225" s="40">
        <v>1415</v>
      </c>
      <c r="AZ225" s="40">
        <v>4930</v>
      </c>
      <c r="BA225" s="40">
        <v>5270</v>
      </c>
      <c r="BB225" s="40">
        <v>155.43478260869566</v>
      </c>
      <c r="BC225" s="40">
        <v>171.17391304347825</v>
      </c>
      <c r="BD225" s="40">
        <v>1821.9130434782608</v>
      </c>
      <c r="BE225" s="40">
        <v>2147</v>
      </c>
      <c r="BF225" s="40">
        <v>85</v>
      </c>
      <c r="BG225" s="40">
        <v>100</v>
      </c>
      <c r="BH225" s="40">
        <v>1770</v>
      </c>
      <c r="BI225" s="40">
        <v>2074</v>
      </c>
      <c r="BJ225" s="40">
        <v>269048</v>
      </c>
      <c r="BK225" s="43">
        <f>BJ225/(Q225)*100</f>
        <v>63.575870999451787</v>
      </c>
      <c r="BL225" s="43">
        <f>BJ225/(O225+Q225)*100</f>
        <v>33.076635587552616</v>
      </c>
      <c r="BM225" s="37" t="s">
        <v>72</v>
      </c>
      <c r="BN225" s="31">
        <v>30</v>
      </c>
      <c r="BO225" s="31">
        <v>59</v>
      </c>
      <c r="BP225" s="43">
        <v>40.229999999999997</v>
      </c>
      <c r="BQ225" s="43">
        <f t="shared" si="43"/>
        <v>0.71839285714285706</v>
      </c>
      <c r="BR225" s="38">
        <v>0.29499999999999998</v>
      </c>
      <c r="BS225" s="38">
        <v>2.3929999999999998</v>
      </c>
      <c r="BT225" s="38">
        <v>0.59299999999999997</v>
      </c>
      <c r="BU225" s="40">
        <f t="shared" si="44"/>
        <v>664832.08672977902</v>
      </c>
      <c r="BV225" s="43">
        <v>144.05000000000001</v>
      </c>
      <c r="BW225" s="43">
        <f t="shared" si="45"/>
        <v>6.3563446786330662</v>
      </c>
      <c r="BX225" s="43">
        <f t="shared" si="46"/>
        <v>0.91076135730017249</v>
      </c>
    </row>
    <row r="226" spans="1:76" s="36" customFormat="1" x14ac:dyDescent="0.2">
      <c r="A226" s="27" t="s">
        <v>69</v>
      </c>
      <c r="B226" s="27">
        <v>34</v>
      </c>
      <c r="C226" s="27">
        <v>1</v>
      </c>
      <c r="D226" s="28">
        <f t="shared" si="40"/>
        <v>0.40468564223999998</v>
      </c>
      <c r="E226" s="29">
        <v>38468</v>
      </c>
      <c r="F226" s="27">
        <v>2</v>
      </c>
      <c r="G226" s="27" t="s">
        <v>70</v>
      </c>
      <c r="H226" s="27" t="s">
        <v>71</v>
      </c>
      <c r="I226" s="27">
        <v>1</v>
      </c>
      <c r="J226" s="27">
        <v>4</v>
      </c>
      <c r="K226" s="27">
        <v>5</v>
      </c>
      <c r="L226" s="27">
        <v>9</v>
      </c>
      <c r="M226" s="31">
        <f t="shared" si="41"/>
        <v>4.75</v>
      </c>
      <c r="N226" s="29">
        <v>38479</v>
      </c>
      <c r="O226" s="32">
        <v>431436</v>
      </c>
      <c r="P226" s="29">
        <v>38483</v>
      </c>
      <c r="Q226" s="32">
        <v>409452</v>
      </c>
      <c r="R226" s="27"/>
      <c r="S226" s="27"/>
      <c r="T226" s="27"/>
      <c r="U226" s="27"/>
      <c r="V226" s="29">
        <v>38512</v>
      </c>
      <c r="W226" s="27">
        <f t="shared" si="42"/>
        <v>33</v>
      </c>
      <c r="X226" s="27">
        <v>11</v>
      </c>
      <c r="Y226" s="33">
        <v>3.2</v>
      </c>
      <c r="Z226" s="33">
        <v>27.4</v>
      </c>
      <c r="AA226" s="33">
        <v>26.9</v>
      </c>
      <c r="AB226" s="33">
        <v>33.6</v>
      </c>
      <c r="AC226" s="33">
        <v>30.625806451612899</v>
      </c>
      <c r="AD226" s="30">
        <v>36</v>
      </c>
      <c r="AE226" s="30">
        <v>30</v>
      </c>
      <c r="AF226" s="30">
        <v>39</v>
      </c>
      <c r="AG226" s="30">
        <v>34.777777777777779</v>
      </c>
      <c r="AH226" s="33">
        <v>9.3000000000000007</v>
      </c>
      <c r="AI226" s="33">
        <v>8.6999999999999993</v>
      </c>
      <c r="AJ226" s="33">
        <v>9.6999999999999993</v>
      </c>
      <c r="AK226" s="33">
        <v>9.4728787640161602</v>
      </c>
      <c r="AL226" s="34">
        <v>74</v>
      </c>
      <c r="AM226" s="34">
        <v>350</v>
      </c>
      <c r="AN226" s="34">
        <v>21</v>
      </c>
      <c r="AO226" s="34">
        <v>8.75</v>
      </c>
      <c r="AP226" s="32">
        <v>10</v>
      </c>
      <c r="AQ226" s="32">
        <v>115</v>
      </c>
      <c r="AR226" s="32">
        <v>30</v>
      </c>
      <c r="AS226" s="32">
        <v>155</v>
      </c>
      <c r="AT226" s="32">
        <v>0</v>
      </c>
      <c r="AU226" s="32">
        <v>0</v>
      </c>
      <c r="AV226" s="32">
        <v>0</v>
      </c>
      <c r="AW226" s="32">
        <v>0</v>
      </c>
      <c r="AX226" s="32">
        <v>190</v>
      </c>
      <c r="AY226" s="32">
        <v>145</v>
      </c>
      <c r="AZ226" s="32">
        <v>15</v>
      </c>
      <c r="BA226" s="32">
        <v>335</v>
      </c>
      <c r="BB226" s="32">
        <v>38.18181818181818</v>
      </c>
      <c r="BC226" s="32">
        <v>31.818181818181817</v>
      </c>
      <c r="BD226" s="32">
        <v>1.3636363636363635</v>
      </c>
      <c r="BE226" s="32">
        <v>71.36363636363636</v>
      </c>
      <c r="BF226" s="32">
        <v>5</v>
      </c>
      <c r="BG226" s="32">
        <v>15</v>
      </c>
      <c r="BH226" s="32">
        <v>0</v>
      </c>
      <c r="BI226" s="32">
        <v>20</v>
      </c>
      <c r="BJ226" s="32">
        <v>0</v>
      </c>
      <c r="BK226" s="35">
        <f>BJ226/O226*100</f>
        <v>0</v>
      </c>
      <c r="BL226" s="43">
        <f>BJ226/(O226+Q226)*100</f>
        <v>0</v>
      </c>
      <c r="BM226" s="27" t="s">
        <v>73</v>
      </c>
      <c r="BN226" s="30"/>
      <c r="BO226" s="30"/>
      <c r="BP226" s="35"/>
      <c r="BQ226" s="43">
        <f t="shared" si="43"/>
        <v>0</v>
      </c>
      <c r="BR226" s="28"/>
      <c r="BS226" s="28"/>
      <c r="BT226" s="28"/>
      <c r="BU226" s="32">
        <f t="shared" si="44"/>
        <v>0</v>
      </c>
      <c r="BV226" s="35">
        <v>0</v>
      </c>
      <c r="BW226" s="35">
        <f t="shared" si="45"/>
        <v>0</v>
      </c>
      <c r="BX226" s="35"/>
    </row>
    <row r="227" spans="1:76" s="36" customFormat="1" x14ac:dyDescent="0.2">
      <c r="A227" s="27" t="s">
        <v>69</v>
      </c>
      <c r="B227" s="27">
        <v>28</v>
      </c>
      <c r="C227" s="27">
        <v>1</v>
      </c>
      <c r="D227" s="28">
        <f t="shared" si="40"/>
        <v>0.40468564223999998</v>
      </c>
      <c r="E227" s="29">
        <v>39241</v>
      </c>
      <c r="F227" s="27">
        <v>2</v>
      </c>
      <c r="G227" s="27" t="s">
        <v>70</v>
      </c>
      <c r="H227" s="27" t="s">
        <v>71</v>
      </c>
      <c r="I227" s="27">
        <v>12</v>
      </c>
      <c r="J227" s="27">
        <v>67</v>
      </c>
      <c r="K227" s="27">
        <v>89</v>
      </c>
      <c r="L227" s="27">
        <v>0</v>
      </c>
      <c r="M227" s="31">
        <f t="shared" si="41"/>
        <v>42</v>
      </c>
      <c r="N227" s="29">
        <v>39260</v>
      </c>
      <c r="O227" s="32">
        <v>408078</v>
      </c>
      <c r="P227" s="29">
        <v>39265</v>
      </c>
      <c r="Q227" s="32">
        <v>385636</v>
      </c>
      <c r="R227" s="27"/>
      <c r="S227" s="32"/>
      <c r="T227" s="27"/>
      <c r="U227" s="27"/>
      <c r="V227" s="29">
        <v>39309</v>
      </c>
      <c r="W227" s="27">
        <f t="shared" si="42"/>
        <v>49</v>
      </c>
      <c r="X227" s="27">
        <v>2</v>
      </c>
      <c r="Y227" s="27">
        <v>3.3</v>
      </c>
      <c r="Z227" s="33">
        <v>30.7</v>
      </c>
      <c r="AA227" s="33">
        <v>25.5</v>
      </c>
      <c r="AB227" s="33">
        <v>37.4</v>
      </c>
      <c r="AC227" s="33">
        <v>31.389361702127662</v>
      </c>
      <c r="AD227" s="33">
        <v>36</v>
      </c>
      <c r="AE227" s="33">
        <v>25</v>
      </c>
      <c r="AF227" s="33">
        <v>39</v>
      </c>
      <c r="AG227" s="33">
        <v>31.785714285714285</v>
      </c>
      <c r="AH227" s="33">
        <v>8.9</v>
      </c>
      <c r="AI227" s="33">
        <v>8.4</v>
      </c>
      <c r="AJ227" s="33">
        <v>9.6</v>
      </c>
      <c r="AK227" s="33">
        <v>8.9680851063829774</v>
      </c>
      <c r="AL227" s="34">
        <v>230</v>
      </c>
      <c r="AM227" s="34">
        <v>515</v>
      </c>
      <c r="AN227" s="34">
        <v>32</v>
      </c>
      <c r="AO227" s="34">
        <v>14</v>
      </c>
      <c r="AP227" s="32">
        <v>5</v>
      </c>
      <c r="AQ227" s="32">
        <v>210</v>
      </c>
      <c r="AR227" s="32">
        <v>2755</v>
      </c>
      <c r="AS227" s="32">
        <v>2970</v>
      </c>
      <c r="AT227" s="32">
        <v>0</v>
      </c>
      <c r="AU227" s="32">
        <v>0</v>
      </c>
      <c r="AV227" s="32">
        <v>0</v>
      </c>
      <c r="AW227" s="32">
        <v>0</v>
      </c>
      <c r="AX227" s="32">
        <v>125</v>
      </c>
      <c r="AY227" s="32">
        <v>650</v>
      </c>
      <c r="AZ227" s="32">
        <v>520</v>
      </c>
      <c r="BA227" s="32">
        <v>775</v>
      </c>
      <c r="BB227" s="32">
        <v>32.333333333333336</v>
      </c>
      <c r="BC227" s="32">
        <v>80.666666666666671</v>
      </c>
      <c r="BD227" s="32">
        <v>38.666666666666664</v>
      </c>
      <c r="BE227" s="32">
        <v>151.66666666666666</v>
      </c>
      <c r="BF227" s="32">
        <v>10</v>
      </c>
      <c r="BG227" s="32">
        <v>30</v>
      </c>
      <c r="BH227" s="32">
        <v>0</v>
      </c>
      <c r="BI227" s="32">
        <v>50</v>
      </c>
      <c r="BJ227" s="32">
        <v>37755</v>
      </c>
      <c r="BK227" s="35">
        <f>(BJ227/Q227)*100</f>
        <v>9.7903204057712454</v>
      </c>
      <c r="BL227" s="35">
        <f>((BJ227)/(O227+Q227+S227+U227))*100</f>
        <v>4.7567511723366351</v>
      </c>
      <c r="BM227" s="27" t="s">
        <v>72</v>
      </c>
      <c r="BN227" s="30">
        <v>34</v>
      </c>
      <c r="BO227" s="30">
        <v>103</v>
      </c>
      <c r="BP227" s="35">
        <v>60.76</v>
      </c>
      <c r="BQ227" s="43">
        <f t="shared" si="43"/>
        <v>1.24</v>
      </c>
      <c r="BR227" s="28">
        <v>0.30399999999999999</v>
      </c>
      <c r="BS227" s="28">
        <v>9.6530000000000005</v>
      </c>
      <c r="BT227" s="28">
        <v>1.9450000000000001</v>
      </c>
      <c r="BU227" s="32">
        <f t="shared" si="44"/>
        <v>93294.636772928279</v>
      </c>
      <c r="BV227" s="35">
        <v>54.14</v>
      </c>
      <c r="BW227" s="35">
        <f t="shared" si="45"/>
        <v>2.7302623168637412</v>
      </c>
      <c r="BX227" s="35">
        <f t="shared" ref="BX227:BX236" si="49">(BT227/BP227^3)*100000</f>
        <v>0.86709425761193082</v>
      </c>
    </row>
    <row r="228" spans="1:76" s="36" customFormat="1" x14ac:dyDescent="0.2">
      <c r="A228" s="37" t="s">
        <v>69</v>
      </c>
      <c r="B228" s="37">
        <v>5</v>
      </c>
      <c r="C228" s="37">
        <v>2</v>
      </c>
      <c r="D228" s="38">
        <f t="shared" si="40"/>
        <v>0.80937128447999995</v>
      </c>
      <c r="E228" s="39">
        <v>38200</v>
      </c>
      <c r="F228" s="37">
        <v>1</v>
      </c>
      <c r="G228" s="37" t="s">
        <v>70</v>
      </c>
      <c r="H228" s="37" t="s">
        <v>71</v>
      </c>
      <c r="I228" s="37"/>
      <c r="J228" s="37"/>
      <c r="K228" s="37"/>
      <c r="L228" s="37"/>
      <c r="M228" s="31" t="e">
        <f t="shared" si="41"/>
        <v>#DIV/0!</v>
      </c>
      <c r="N228" s="39">
        <v>38208</v>
      </c>
      <c r="O228" s="40">
        <v>873406</v>
      </c>
      <c r="P228" s="39">
        <v>38217</v>
      </c>
      <c r="Q228" s="40">
        <v>564256</v>
      </c>
      <c r="R228" s="37"/>
      <c r="S228" s="37"/>
      <c r="T228" s="37"/>
      <c r="U228" s="37"/>
      <c r="V228" s="39">
        <v>38246</v>
      </c>
      <c r="W228" s="37">
        <f t="shared" si="42"/>
        <v>38</v>
      </c>
      <c r="X228" s="37">
        <v>22</v>
      </c>
      <c r="Y228" s="41">
        <v>0.05</v>
      </c>
      <c r="Z228" s="37">
        <v>33.4</v>
      </c>
      <c r="AA228" s="37">
        <v>27.8</v>
      </c>
      <c r="AB228" s="37">
        <v>33.9</v>
      </c>
      <c r="AC228" s="41">
        <v>31.10285714285714</v>
      </c>
      <c r="AD228" s="37">
        <v>36</v>
      </c>
      <c r="AE228" s="37">
        <v>25</v>
      </c>
      <c r="AF228" s="37">
        <v>37</v>
      </c>
      <c r="AG228" s="41">
        <v>32.1</v>
      </c>
      <c r="AH228" s="37">
        <v>9.1</v>
      </c>
      <c r="AI228" s="37">
        <v>8.6999999999999993</v>
      </c>
      <c r="AJ228" s="37">
        <v>9.6</v>
      </c>
      <c r="AK228" s="41">
        <v>9.0210526315789483</v>
      </c>
      <c r="AL228" s="42">
        <v>168</v>
      </c>
      <c r="AM228" s="42">
        <v>750</v>
      </c>
      <c r="AN228" s="42">
        <v>60</v>
      </c>
      <c r="AO228" s="42">
        <v>25</v>
      </c>
      <c r="AP228" s="40">
        <v>0</v>
      </c>
      <c r="AQ228" s="40">
        <v>0</v>
      </c>
      <c r="AR228" s="40">
        <v>2640</v>
      </c>
      <c r="AS228" s="40">
        <v>2640</v>
      </c>
      <c r="AT228" s="40">
        <v>0</v>
      </c>
      <c r="AU228" s="40">
        <v>0</v>
      </c>
      <c r="AV228" s="40">
        <v>5</v>
      </c>
      <c r="AW228" s="40">
        <v>100</v>
      </c>
      <c r="AX228" s="40">
        <v>430</v>
      </c>
      <c r="AY228" s="40">
        <v>2120</v>
      </c>
      <c r="AZ228" s="40">
        <v>10000</v>
      </c>
      <c r="BA228" s="40">
        <v>10000</v>
      </c>
      <c r="BB228" s="40">
        <v>59.285714285714285</v>
      </c>
      <c r="BC228" s="40">
        <v>260.35714285714283</v>
      </c>
      <c r="BD228" s="40">
        <v>1802.8571428571429</v>
      </c>
      <c r="BE228" s="40">
        <v>2143.9285714285716</v>
      </c>
      <c r="BF228" s="40">
        <v>20</v>
      </c>
      <c r="BG228" s="40">
        <v>67.5</v>
      </c>
      <c r="BH228" s="40">
        <v>935</v>
      </c>
      <c r="BI228" s="40">
        <v>1020</v>
      </c>
      <c r="BJ228" s="40">
        <v>360052</v>
      </c>
      <c r="BK228" s="43">
        <f>(BJ228/O228)*100</f>
        <v>41.223898164198552</v>
      </c>
      <c r="BL228" s="43">
        <f>((BJ228)/(O228+Q228+S228+U228))*100</f>
        <v>25.044273271464363</v>
      </c>
      <c r="BM228" s="37" t="s">
        <v>72</v>
      </c>
      <c r="BN228" s="31">
        <v>29</v>
      </c>
      <c r="BO228" s="31">
        <v>39</v>
      </c>
      <c r="BP228" s="43">
        <v>32.590000000000003</v>
      </c>
      <c r="BQ228" s="43">
        <f t="shared" si="43"/>
        <v>0.85763157894736852</v>
      </c>
      <c r="BR228" s="38">
        <v>0.19700000000000001</v>
      </c>
      <c r="BS228" s="38">
        <v>0.46</v>
      </c>
      <c r="BT228" s="38">
        <v>0.29375999999999991</v>
      </c>
      <c r="BU228" s="40">
        <f t="shared" si="44"/>
        <v>444853.93404007913</v>
      </c>
      <c r="BV228" s="43">
        <v>105.41</v>
      </c>
      <c r="BW228" s="43">
        <f t="shared" si="45"/>
        <v>3.4272866132176185</v>
      </c>
      <c r="BX228" s="43">
        <f t="shared" si="49"/>
        <v>0.84867142210277935</v>
      </c>
    </row>
    <row r="229" spans="1:76" s="36" customFormat="1" x14ac:dyDescent="0.2">
      <c r="A229" s="37" t="s">
        <v>69</v>
      </c>
      <c r="B229" s="37">
        <v>8</v>
      </c>
      <c r="C229" s="37">
        <v>2</v>
      </c>
      <c r="D229" s="38">
        <f t="shared" si="40"/>
        <v>0.80937128447999995</v>
      </c>
      <c r="E229" s="39">
        <v>38976</v>
      </c>
      <c r="F229" s="37">
        <v>1</v>
      </c>
      <c r="G229" s="37" t="s">
        <v>70</v>
      </c>
      <c r="H229" s="37" t="s">
        <v>71</v>
      </c>
      <c r="I229" s="37">
        <v>475</v>
      </c>
      <c r="J229" s="37">
        <v>418</v>
      </c>
      <c r="K229" s="37"/>
      <c r="L229" s="37"/>
      <c r="M229" s="31">
        <f t="shared" si="41"/>
        <v>446.5</v>
      </c>
      <c r="N229" s="39">
        <v>39007</v>
      </c>
      <c r="O229" s="40">
        <v>871574</v>
      </c>
      <c r="P229" s="37"/>
      <c r="Q229" s="40"/>
      <c r="R229" s="37"/>
      <c r="S229" s="37"/>
      <c r="T229" s="37"/>
      <c r="U229" s="37"/>
      <c r="V229" s="39">
        <v>39051</v>
      </c>
      <c r="W229" s="37">
        <f t="shared" si="42"/>
        <v>44</v>
      </c>
      <c r="X229" s="37">
        <v>1</v>
      </c>
      <c r="Y229" s="37">
        <v>3.8</v>
      </c>
      <c r="Z229" s="37">
        <v>31.1</v>
      </c>
      <c r="AA229" s="37">
        <v>17</v>
      </c>
      <c r="AB229" s="37">
        <v>31.8</v>
      </c>
      <c r="AC229" s="41">
        <v>23.283333333333331</v>
      </c>
      <c r="AD229" s="37">
        <v>36</v>
      </c>
      <c r="AE229" s="37">
        <v>37</v>
      </c>
      <c r="AF229" s="37">
        <v>46</v>
      </c>
      <c r="AG229" s="31">
        <v>40.75</v>
      </c>
      <c r="AH229" s="37">
        <v>9</v>
      </c>
      <c r="AI229" s="37">
        <v>8.3000000000000007</v>
      </c>
      <c r="AJ229" s="37">
        <v>9.3000000000000007</v>
      </c>
      <c r="AK229" s="41">
        <v>8.9486223316223459</v>
      </c>
      <c r="AL229" s="42">
        <v>406</v>
      </c>
      <c r="AM229" s="42">
        <v>475</v>
      </c>
      <c r="AN229" s="42">
        <v>18</v>
      </c>
      <c r="AO229" s="42">
        <v>9.5</v>
      </c>
      <c r="AP229" s="40">
        <v>15</v>
      </c>
      <c r="AQ229" s="40">
        <v>20</v>
      </c>
      <c r="AR229" s="40">
        <v>0</v>
      </c>
      <c r="AS229" s="40">
        <v>35</v>
      </c>
      <c r="AT229" s="40">
        <v>0</v>
      </c>
      <c r="AU229" s="40">
        <v>5</v>
      </c>
      <c r="AV229" s="40">
        <v>0</v>
      </c>
      <c r="AW229" s="40">
        <v>5</v>
      </c>
      <c r="AX229" s="40">
        <v>35</v>
      </c>
      <c r="AY229" s="40">
        <v>25</v>
      </c>
      <c r="AZ229" s="40">
        <v>0</v>
      </c>
      <c r="BA229" s="40">
        <v>55</v>
      </c>
      <c r="BB229" s="40">
        <v>8.5</v>
      </c>
      <c r="BC229" s="40">
        <v>14.5</v>
      </c>
      <c r="BD229" s="40">
        <v>0</v>
      </c>
      <c r="BE229" s="40">
        <v>23</v>
      </c>
      <c r="BF229" s="40">
        <v>7.5</v>
      </c>
      <c r="BG229" s="40">
        <v>15</v>
      </c>
      <c r="BH229" s="40">
        <v>0</v>
      </c>
      <c r="BI229" s="40">
        <v>20</v>
      </c>
      <c r="BJ229" s="40">
        <v>109324</v>
      </c>
      <c r="BK229" s="43">
        <f>BJ229/O229*100</f>
        <v>12.543283760185595</v>
      </c>
      <c r="BL229" s="43">
        <f>BJ229/(O229+Q229)*100</f>
        <v>12.543283760185595</v>
      </c>
      <c r="BM229" s="37" t="s">
        <v>72</v>
      </c>
      <c r="BN229" s="31">
        <v>12</v>
      </c>
      <c r="BO229" s="31">
        <v>35</v>
      </c>
      <c r="BP229" s="43">
        <v>20.32</v>
      </c>
      <c r="BQ229" s="43">
        <f t="shared" si="43"/>
        <v>0.46181818181818185</v>
      </c>
      <c r="BR229" s="38">
        <v>2.2700000000000001E-2</v>
      </c>
      <c r="BS229" s="38">
        <v>0.36699999999999999</v>
      </c>
      <c r="BT229" s="38">
        <v>7.1999999999999995E-2</v>
      </c>
      <c r="BU229" s="40">
        <f t="shared" si="44"/>
        <v>135072.74361758193</v>
      </c>
      <c r="BV229" s="43">
        <v>8.23</v>
      </c>
      <c r="BW229" s="43">
        <f t="shared" si="45"/>
        <v>0.23109969198576943</v>
      </c>
      <c r="BX229" s="43">
        <f t="shared" si="49"/>
        <v>0.85814640133217279</v>
      </c>
    </row>
    <row r="230" spans="1:76" s="36" customFormat="1" x14ac:dyDescent="0.2">
      <c r="A230" s="37" t="s">
        <v>69</v>
      </c>
      <c r="B230" s="37">
        <v>10</v>
      </c>
      <c r="C230" s="37">
        <v>2</v>
      </c>
      <c r="D230" s="38">
        <f t="shared" si="40"/>
        <v>0.80937128447999995</v>
      </c>
      <c r="E230" s="39">
        <v>39006</v>
      </c>
      <c r="F230" s="37">
        <v>1</v>
      </c>
      <c r="G230" s="37" t="s">
        <v>70</v>
      </c>
      <c r="H230" s="37" t="s">
        <v>71</v>
      </c>
      <c r="I230" s="37">
        <v>44</v>
      </c>
      <c r="J230" s="37">
        <v>96</v>
      </c>
      <c r="K230" s="37"/>
      <c r="L230" s="37"/>
      <c r="M230" s="31">
        <f t="shared" si="41"/>
        <v>70</v>
      </c>
      <c r="N230" s="39">
        <v>39013</v>
      </c>
      <c r="O230" s="40">
        <v>845926</v>
      </c>
      <c r="P230" s="37"/>
      <c r="Q230" s="40"/>
      <c r="R230" s="37"/>
      <c r="S230" s="37"/>
      <c r="T230" s="37"/>
      <c r="U230" s="37"/>
      <c r="V230" s="39">
        <v>39058</v>
      </c>
      <c r="W230" s="37">
        <f t="shared" si="42"/>
        <v>45</v>
      </c>
      <c r="X230" s="37">
        <v>3</v>
      </c>
      <c r="Y230" s="37">
        <v>4.7</v>
      </c>
      <c r="Z230" s="37">
        <v>20.5</v>
      </c>
      <c r="AA230" s="37">
        <v>11</v>
      </c>
      <c r="AB230" s="37">
        <v>27.6</v>
      </c>
      <c r="AC230" s="41">
        <v>21.462790697674418</v>
      </c>
      <c r="AD230" s="37">
        <v>36</v>
      </c>
      <c r="AE230" s="37">
        <v>34</v>
      </c>
      <c r="AF230" s="37">
        <v>50</v>
      </c>
      <c r="AG230" s="31">
        <v>39.307692307692307</v>
      </c>
      <c r="AH230" s="37">
        <v>8.9</v>
      </c>
      <c r="AI230" s="37">
        <v>8.1999999999999993</v>
      </c>
      <c r="AJ230" s="37">
        <v>9.4</v>
      </c>
      <c r="AK230" s="41">
        <v>8.8899002261825562</v>
      </c>
      <c r="AL230" s="42">
        <v>326</v>
      </c>
      <c r="AM230" s="42">
        <v>450</v>
      </c>
      <c r="AN230" s="42">
        <v>27</v>
      </c>
      <c r="AO230" s="42">
        <v>16.25</v>
      </c>
      <c r="AP230" s="40">
        <v>20</v>
      </c>
      <c r="AQ230" s="40">
        <v>85</v>
      </c>
      <c r="AR230" s="40">
        <v>215</v>
      </c>
      <c r="AS230" s="40">
        <v>320</v>
      </c>
      <c r="AT230" s="40">
        <v>0</v>
      </c>
      <c r="AU230" s="40">
        <v>5</v>
      </c>
      <c r="AV230" s="40">
        <v>0</v>
      </c>
      <c r="AW230" s="40">
        <v>5</v>
      </c>
      <c r="AX230" s="40">
        <v>125</v>
      </c>
      <c r="AY230" s="40">
        <v>665</v>
      </c>
      <c r="AZ230" s="40">
        <v>25</v>
      </c>
      <c r="BA230" s="40">
        <v>715</v>
      </c>
      <c r="BB230" s="40">
        <v>33.666666666666664</v>
      </c>
      <c r="BC230" s="40">
        <v>88.333333333333329</v>
      </c>
      <c r="BD230" s="40">
        <v>1.6666666666666667</v>
      </c>
      <c r="BE230" s="40">
        <v>124</v>
      </c>
      <c r="BF230" s="40">
        <v>10</v>
      </c>
      <c r="BG230" s="40">
        <v>40</v>
      </c>
      <c r="BH230" s="40">
        <v>0</v>
      </c>
      <c r="BI230" s="40">
        <v>60</v>
      </c>
      <c r="BJ230" s="40">
        <v>80504</v>
      </c>
      <c r="BK230" s="43">
        <f>BJ230/O230*100</f>
        <v>9.5166716710445112</v>
      </c>
      <c r="BL230" s="43">
        <f>BJ230/(O230+Q230)*100</f>
        <v>9.5166716710445112</v>
      </c>
      <c r="BM230" s="37" t="s">
        <v>75</v>
      </c>
      <c r="BN230" s="31">
        <v>16</v>
      </c>
      <c r="BO230" s="31">
        <v>32</v>
      </c>
      <c r="BP230" s="43">
        <v>21.5</v>
      </c>
      <c r="BQ230" s="43">
        <f t="shared" si="43"/>
        <v>0.4777777777777778</v>
      </c>
      <c r="BR230" s="38">
        <v>4.19E-2</v>
      </c>
      <c r="BS230" s="38">
        <v>0.22869999999999999</v>
      </c>
      <c r="BT230" s="38">
        <v>8.3699999999999997E-2</v>
      </c>
      <c r="BU230" s="40">
        <f t="shared" si="44"/>
        <v>99464.858148163403</v>
      </c>
      <c r="BV230" s="43">
        <v>6.59</v>
      </c>
      <c r="BW230" s="43">
        <f t="shared" si="45"/>
        <v>0.18093605154095774</v>
      </c>
      <c r="BX230" s="43">
        <f t="shared" si="49"/>
        <v>0.842189995849422</v>
      </c>
    </row>
    <row r="231" spans="1:76" s="36" customFormat="1" x14ac:dyDescent="0.2">
      <c r="A231" s="37" t="s">
        <v>69</v>
      </c>
      <c r="B231" s="37">
        <v>6</v>
      </c>
      <c r="C231" s="37">
        <v>2</v>
      </c>
      <c r="D231" s="38">
        <f t="shared" si="40"/>
        <v>0.80937128447999995</v>
      </c>
      <c r="E231" s="39">
        <v>39236</v>
      </c>
      <c r="F231" s="37">
        <v>1</v>
      </c>
      <c r="G231" s="37" t="s">
        <v>70</v>
      </c>
      <c r="H231" s="37" t="s">
        <v>71</v>
      </c>
      <c r="I231" s="37">
        <v>136</v>
      </c>
      <c r="J231" s="37">
        <v>569</v>
      </c>
      <c r="K231" s="37"/>
      <c r="L231" s="37"/>
      <c r="M231" s="31">
        <f t="shared" si="41"/>
        <v>352.5</v>
      </c>
      <c r="N231" s="39">
        <v>39246</v>
      </c>
      <c r="O231" s="40">
        <v>877528</v>
      </c>
      <c r="P231" s="37"/>
      <c r="Q231" s="40"/>
      <c r="R231" s="37"/>
      <c r="S231" s="40"/>
      <c r="T231" s="37"/>
      <c r="U231" s="37"/>
      <c r="V231" s="39">
        <v>39290</v>
      </c>
      <c r="W231" s="37">
        <f t="shared" si="42"/>
        <v>44</v>
      </c>
      <c r="X231" s="37">
        <v>4</v>
      </c>
      <c r="Y231" s="37">
        <v>2.7</v>
      </c>
      <c r="Z231" s="41">
        <v>32.299999999999997</v>
      </c>
      <c r="AA231" s="41">
        <v>26</v>
      </c>
      <c r="AB231" s="41">
        <v>32.200000000000003</v>
      </c>
      <c r="AC231" s="41">
        <v>30.214634146341464</v>
      </c>
      <c r="AD231" s="41">
        <v>36</v>
      </c>
      <c r="AE231" s="41">
        <v>27</v>
      </c>
      <c r="AF231" s="41">
        <v>40</v>
      </c>
      <c r="AG231" s="41">
        <v>34.833333333333336</v>
      </c>
      <c r="AH231" s="41">
        <v>8.6</v>
      </c>
      <c r="AI231" s="41">
        <v>8.5</v>
      </c>
      <c r="AJ231" s="41">
        <v>9.1</v>
      </c>
      <c r="AK231" s="41">
        <v>8.8476190476190482</v>
      </c>
      <c r="AL231" s="42">
        <v>256</v>
      </c>
      <c r="AM231" s="42">
        <v>725</v>
      </c>
      <c r="AN231" s="42">
        <v>64</v>
      </c>
      <c r="AO231" s="42">
        <v>26.5</v>
      </c>
      <c r="AP231" s="40">
        <v>0</v>
      </c>
      <c r="AQ231" s="40">
        <v>55</v>
      </c>
      <c r="AR231" s="40">
        <v>165</v>
      </c>
      <c r="AS231" s="40">
        <v>220</v>
      </c>
      <c r="AT231" s="40">
        <v>0</v>
      </c>
      <c r="AU231" s="40">
        <v>5</v>
      </c>
      <c r="AV231" s="40">
        <v>0</v>
      </c>
      <c r="AW231" s="40">
        <v>5</v>
      </c>
      <c r="AX231" s="40">
        <v>80</v>
      </c>
      <c r="AY231" s="40">
        <v>230</v>
      </c>
      <c r="AZ231" s="40">
        <v>125</v>
      </c>
      <c r="BA231" s="40">
        <v>305</v>
      </c>
      <c r="BB231" s="40">
        <v>14.615384615384615</v>
      </c>
      <c r="BC231" s="40">
        <v>46.92307692307692</v>
      </c>
      <c r="BD231" s="40">
        <v>19.615384615384617</v>
      </c>
      <c r="BE231" s="40">
        <v>81.15384615384616</v>
      </c>
      <c r="BF231" s="40">
        <v>0</v>
      </c>
      <c r="BG231" s="40">
        <v>25</v>
      </c>
      <c r="BH231" s="40">
        <v>0</v>
      </c>
      <c r="BI231" s="40">
        <v>25</v>
      </c>
      <c r="BJ231" s="40">
        <v>104465</v>
      </c>
      <c r="BK231" s="43">
        <f>(BJ231/O231)*100</f>
        <v>11.904463447320198</v>
      </c>
      <c r="BL231" s="43">
        <f>((BJ231)/(O231+Q231+S231+U231))*100</f>
        <v>11.904463447320198</v>
      </c>
      <c r="BM231" s="37" t="s">
        <v>72</v>
      </c>
      <c r="BN231" s="31">
        <v>26</v>
      </c>
      <c r="BO231" s="31">
        <v>85</v>
      </c>
      <c r="BP231" s="43">
        <v>43.12</v>
      </c>
      <c r="BQ231" s="43">
        <f t="shared" si="43"/>
        <v>0.98</v>
      </c>
      <c r="BR231" s="38">
        <v>0.13500000000000001</v>
      </c>
      <c r="BS231" s="38">
        <v>0.82099999999999995</v>
      </c>
      <c r="BT231" s="38">
        <v>0.84299999999999997</v>
      </c>
      <c r="BU231" s="40">
        <f t="shared" si="44"/>
        <v>129069.31837483715</v>
      </c>
      <c r="BV231" s="43">
        <v>59.95</v>
      </c>
      <c r="BW231" s="43">
        <f t="shared" si="45"/>
        <v>1.6834054112450643</v>
      </c>
      <c r="BX231" s="43">
        <f t="shared" si="49"/>
        <v>1.0514565192995127</v>
      </c>
    </row>
    <row r="232" spans="1:76" s="36" customFormat="1" x14ac:dyDescent="0.2">
      <c r="A232" s="37" t="s">
        <v>69</v>
      </c>
      <c r="B232" s="37">
        <v>9</v>
      </c>
      <c r="C232" s="37">
        <v>2</v>
      </c>
      <c r="D232" s="38">
        <f t="shared" si="40"/>
        <v>0.80937128447999995</v>
      </c>
      <c r="E232" s="39">
        <v>39540</v>
      </c>
      <c r="F232" s="37">
        <v>1</v>
      </c>
      <c r="G232" s="37" t="s">
        <v>70</v>
      </c>
      <c r="H232" s="37" t="s">
        <v>71</v>
      </c>
      <c r="I232" s="37">
        <v>111</v>
      </c>
      <c r="J232" s="37">
        <v>278</v>
      </c>
      <c r="K232" s="37"/>
      <c r="L232" s="37"/>
      <c r="M232" s="31">
        <f t="shared" si="41"/>
        <v>194.5</v>
      </c>
      <c r="N232" s="39">
        <v>39554</v>
      </c>
      <c r="O232" s="40">
        <v>823484</v>
      </c>
      <c r="P232" s="37"/>
      <c r="Q232" s="40"/>
      <c r="R232" s="37"/>
      <c r="S232" s="40"/>
      <c r="T232" s="37"/>
      <c r="U232" s="31"/>
      <c r="V232" s="39">
        <v>39597</v>
      </c>
      <c r="W232" s="37">
        <f t="shared" si="42"/>
        <v>43</v>
      </c>
      <c r="X232" s="37">
        <v>1</v>
      </c>
      <c r="Y232" s="41">
        <v>2.5</v>
      </c>
      <c r="Z232" s="41">
        <v>22.8</v>
      </c>
      <c r="AA232" s="41">
        <v>23.5</v>
      </c>
      <c r="AB232" s="41">
        <v>31.9</v>
      </c>
      <c r="AC232" s="41">
        <v>27.146341463414632</v>
      </c>
      <c r="AD232" s="31">
        <v>36</v>
      </c>
      <c r="AE232" s="31">
        <v>35</v>
      </c>
      <c r="AF232" s="31">
        <v>40</v>
      </c>
      <c r="AG232" s="31">
        <v>37.166666666666664</v>
      </c>
      <c r="AH232" s="41">
        <v>8.9</v>
      </c>
      <c r="AI232" s="41">
        <v>8.3000000000000007</v>
      </c>
      <c r="AJ232" s="41">
        <v>9.1</v>
      </c>
      <c r="AK232" s="41">
        <v>8.783333333333335</v>
      </c>
      <c r="AL232" s="42">
        <v>330</v>
      </c>
      <c r="AM232" s="42">
        <v>530</v>
      </c>
      <c r="AN232" s="42">
        <v>32</v>
      </c>
      <c r="AO232" s="42">
        <v>13.75</v>
      </c>
      <c r="AP232" s="40">
        <v>145</v>
      </c>
      <c r="AQ232" s="40">
        <v>280</v>
      </c>
      <c r="AR232" s="40">
        <v>0</v>
      </c>
      <c r="AS232" s="40">
        <v>425</v>
      </c>
      <c r="AT232" s="40">
        <v>0</v>
      </c>
      <c r="AU232" s="40">
        <v>0</v>
      </c>
      <c r="AV232" s="40">
        <v>0</v>
      </c>
      <c r="AW232" s="40">
        <v>5</v>
      </c>
      <c r="AX232" s="40">
        <v>185</v>
      </c>
      <c r="AY232" s="40">
        <v>680</v>
      </c>
      <c r="AZ232" s="40">
        <v>30</v>
      </c>
      <c r="BA232" s="40">
        <v>830</v>
      </c>
      <c r="BB232" s="40">
        <v>36.470588235294116</v>
      </c>
      <c r="BC232" s="40">
        <v>98.235294117647058</v>
      </c>
      <c r="BD232" s="40">
        <v>1.7647058823529411</v>
      </c>
      <c r="BE232" s="40">
        <v>136.47058823529412</v>
      </c>
      <c r="BF232" s="40">
        <v>20</v>
      </c>
      <c r="BG232" s="40">
        <v>20</v>
      </c>
      <c r="BH232" s="40">
        <v>0</v>
      </c>
      <c r="BI232" s="40">
        <v>30</v>
      </c>
      <c r="BJ232" s="40">
        <v>70798</v>
      </c>
      <c r="BK232" s="43">
        <f>BJ232/O232*100</f>
        <v>8.5973740837709052</v>
      </c>
      <c r="BL232" s="43">
        <f>(BJ232)/(O232+Q232+S232+U232)*100</f>
        <v>8.5973740837709052</v>
      </c>
      <c r="BM232" s="37" t="s">
        <v>72</v>
      </c>
      <c r="BN232" s="31">
        <v>20</v>
      </c>
      <c r="BO232" s="31">
        <v>65</v>
      </c>
      <c r="BP232" s="43">
        <v>35.22</v>
      </c>
      <c r="BQ232" s="43">
        <f t="shared" si="43"/>
        <v>0.81906976744186044</v>
      </c>
      <c r="BR232" s="38">
        <v>7.0000000000000007E-2</v>
      </c>
      <c r="BS232" s="38">
        <v>2.52</v>
      </c>
      <c r="BT232" s="38">
        <v>0.41599999999999998</v>
      </c>
      <c r="BU232" s="40">
        <f t="shared" si="44"/>
        <v>87472.833985561869</v>
      </c>
      <c r="BV232" s="43">
        <v>20.68</v>
      </c>
      <c r="BW232" s="43">
        <f t="shared" si="45"/>
        <v>0.59420224287685808</v>
      </c>
      <c r="BX232" s="43">
        <f t="shared" si="49"/>
        <v>0.95219363862718498</v>
      </c>
    </row>
    <row r="233" spans="1:76" s="36" customFormat="1" x14ac:dyDescent="0.2">
      <c r="A233" s="37" t="s">
        <v>69</v>
      </c>
      <c r="B233" s="37">
        <v>3</v>
      </c>
      <c r="C233" s="37">
        <v>2</v>
      </c>
      <c r="D233" s="38">
        <f t="shared" si="40"/>
        <v>0.80937128447999995</v>
      </c>
      <c r="E233" s="39">
        <v>39546</v>
      </c>
      <c r="F233" s="37">
        <v>1</v>
      </c>
      <c r="G233" s="37" t="s">
        <v>70</v>
      </c>
      <c r="H233" s="37" t="s">
        <v>71</v>
      </c>
      <c r="I233" s="37">
        <v>457</v>
      </c>
      <c r="J233" s="37">
        <v>386</v>
      </c>
      <c r="K233" s="37"/>
      <c r="L233" s="37"/>
      <c r="M233" s="31">
        <f t="shared" si="41"/>
        <v>421.5</v>
      </c>
      <c r="N233" s="39">
        <v>39561</v>
      </c>
      <c r="O233" s="40">
        <v>854170</v>
      </c>
      <c r="P233" s="37"/>
      <c r="Q233" s="40"/>
      <c r="R233" s="37"/>
      <c r="S233" s="40"/>
      <c r="T233" s="37"/>
      <c r="U233" s="31"/>
      <c r="V233" s="39">
        <v>39610</v>
      </c>
      <c r="W233" s="37">
        <f t="shared" si="42"/>
        <v>49</v>
      </c>
      <c r="X233" s="37">
        <v>1</v>
      </c>
      <c r="Y233" s="41">
        <v>2.5</v>
      </c>
      <c r="Z233" s="41">
        <v>28.3</v>
      </c>
      <c r="AA233" s="41">
        <v>22.9</v>
      </c>
      <c r="AB233" s="41">
        <v>32.200000000000003</v>
      </c>
      <c r="AC233" s="41">
        <v>28.205106382978716</v>
      </c>
      <c r="AD233" s="31">
        <v>36</v>
      </c>
      <c r="AE233" s="31">
        <v>34</v>
      </c>
      <c r="AF233" s="31">
        <v>41</v>
      </c>
      <c r="AG233" s="31">
        <v>37</v>
      </c>
      <c r="AH233" s="41">
        <v>9.1</v>
      </c>
      <c r="AI233" s="41">
        <v>8.6999999999999993</v>
      </c>
      <c r="AJ233" s="41">
        <v>9.1999999999999993</v>
      </c>
      <c r="AK233" s="41">
        <v>8.9541666666666639</v>
      </c>
      <c r="AL233" s="42">
        <v>392</v>
      </c>
      <c r="AM233" s="42">
        <v>575</v>
      </c>
      <c r="AN233" s="42">
        <v>43</v>
      </c>
      <c r="AO233" s="42">
        <v>18.25</v>
      </c>
      <c r="AP233" s="40">
        <v>90</v>
      </c>
      <c r="AQ233" s="40">
        <v>675</v>
      </c>
      <c r="AR233" s="40">
        <v>0</v>
      </c>
      <c r="AS233" s="40">
        <v>765</v>
      </c>
      <c r="AT233" s="40">
        <v>0</v>
      </c>
      <c r="AU233" s="40">
        <v>0</v>
      </c>
      <c r="AV233" s="40">
        <v>0</v>
      </c>
      <c r="AW233" s="40">
        <v>0</v>
      </c>
      <c r="AX233" s="40">
        <v>160</v>
      </c>
      <c r="AY233" s="40">
        <v>845</v>
      </c>
      <c r="AZ233" s="40">
        <v>0</v>
      </c>
      <c r="BA233" s="40">
        <v>1005</v>
      </c>
      <c r="BB233" s="40">
        <v>20.294117647058822</v>
      </c>
      <c r="BC233" s="40">
        <v>82.352941176470594</v>
      </c>
      <c r="BD233" s="40">
        <v>0</v>
      </c>
      <c r="BE233" s="40">
        <v>102.64705882352941</v>
      </c>
      <c r="BF233" s="40">
        <v>10</v>
      </c>
      <c r="BG233" s="40">
        <v>15</v>
      </c>
      <c r="BH233" s="40">
        <v>0</v>
      </c>
      <c r="BI233" s="40">
        <v>35</v>
      </c>
      <c r="BJ233" s="40">
        <v>81073</v>
      </c>
      <c r="BK233" s="43">
        <f>BJ233/O233*100</f>
        <v>9.4914361309809525</v>
      </c>
      <c r="BL233" s="43">
        <f>(BJ233)/(O233+Q233+S233+U233)*100</f>
        <v>9.4914361309809525</v>
      </c>
      <c r="BM233" s="37" t="s">
        <v>72</v>
      </c>
      <c r="BN233" s="31">
        <v>29</v>
      </c>
      <c r="BO233" s="31">
        <v>75</v>
      </c>
      <c r="BP233" s="43">
        <v>44.92</v>
      </c>
      <c r="BQ233" s="43">
        <f t="shared" si="43"/>
        <v>0.91673469387755102</v>
      </c>
      <c r="BR233" s="38">
        <v>0.193</v>
      </c>
      <c r="BS233" s="38">
        <v>2.871</v>
      </c>
      <c r="BT233" s="38">
        <v>0.81</v>
      </c>
      <c r="BU233" s="40">
        <f t="shared" si="44"/>
        <v>100167.87295843748</v>
      </c>
      <c r="BV233" s="43">
        <v>63.32</v>
      </c>
      <c r="BW233" s="43">
        <f t="shared" si="45"/>
        <v>1.5966033422960113</v>
      </c>
      <c r="BX233" s="43">
        <f t="shared" si="49"/>
        <v>0.89364653567382912</v>
      </c>
    </row>
    <row r="234" spans="1:76" s="36" customFormat="1" x14ac:dyDescent="0.2">
      <c r="A234" s="37" t="s">
        <v>69</v>
      </c>
      <c r="B234" s="37">
        <v>6</v>
      </c>
      <c r="C234" s="37">
        <v>2</v>
      </c>
      <c r="D234" s="38">
        <f t="shared" si="40"/>
        <v>0.80937128447999995</v>
      </c>
      <c r="E234" s="39">
        <v>39560</v>
      </c>
      <c r="F234" s="37">
        <v>1</v>
      </c>
      <c r="G234" s="37" t="s">
        <v>70</v>
      </c>
      <c r="H234" s="37" t="s">
        <v>71</v>
      </c>
      <c r="I234" s="37">
        <v>348</v>
      </c>
      <c r="J234" s="37">
        <v>289</v>
      </c>
      <c r="K234" s="37"/>
      <c r="L234" s="37"/>
      <c r="M234" s="31">
        <f t="shared" si="41"/>
        <v>318.5</v>
      </c>
      <c r="N234" s="39">
        <v>39572</v>
      </c>
      <c r="O234" s="40">
        <v>795456</v>
      </c>
      <c r="P234" s="37"/>
      <c r="Q234" s="40"/>
      <c r="R234" s="37"/>
      <c r="S234" s="40"/>
      <c r="T234" s="37"/>
      <c r="U234" s="31"/>
      <c r="V234" s="39">
        <v>39618</v>
      </c>
      <c r="W234" s="37">
        <f t="shared" si="42"/>
        <v>46</v>
      </c>
      <c r="X234" s="37">
        <v>0</v>
      </c>
      <c r="Y234" s="41">
        <v>2.6</v>
      </c>
      <c r="Z234" s="41">
        <v>24.8</v>
      </c>
      <c r="AA234" s="41">
        <v>25.3</v>
      </c>
      <c r="AB234" s="41">
        <v>32.799999999999997</v>
      </c>
      <c r="AC234" s="41">
        <v>29.452272727272724</v>
      </c>
      <c r="AD234" s="31">
        <v>36</v>
      </c>
      <c r="AE234" s="31">
        <v>36</v>
      </c>
      <c r="AF234" s="31">
        <v>49</v>
      </c>
      <c r="AG234" s="31">
        <v>39.846153846153847</v>
      </c>
      <c r="AH234" s="41">
        <v>8.5</v>
      </c>
      <c r="AI234" s="41">
        <v>8.6</v>
      </c>
      <c r="AJ234" s="41">
        <v>9.6</v>
      </c>
      <c r="AK234" s="41">
        <v>9.0022222222222226</v>
      </c>
      <c r="AL234" s="42">
        <v>352</v>
      </c>
      <c r="AM234" s="42">
        <v>365</v>
      </c>
      <c r="AN234" s="42">
        <v>32</v>
      </c>
      <c r="AO234" s="42">
        <v>12</v>
      </c>
      <c r="AP234" s="40">
        <v>40</v>
      </c>
      <c r="AQ234" s="40">
        <v>105</v>
      </c>
      <c r="AR234" s="40">
        <v>0</v>
      </c>
      <c r="AS234" s="40">
        <v>145</v>
      </c>
      <c r="AT234" s="40">
        <v>0</v>
      </c>
      <c r="AU234" s="40">
        <v>0</v>
      </c>
      <c r="AV234" s="40">
        <v>0</v>
      </c>
      <c r="AW234" s="40">
        <v>0</v>
      </c>
      <c r="AX234" s="40">
        <v>395</v>
      </c>
      <c r="AY234" s="40">
        <v>2015</v>
      </c>
      <c r="AZ234" s="40">
        <v>0</v>
      </c>
      <c r="BA234" s="40">
        <v>2300</v>
      </c>
      <c r="BB234" s="40">
        <v>68.888888888888886</v>
      </c>
      <c r="BC234" s="40">
        <v>168.61111111111111</v>
      </c>
      <c r="BD234" s="40">
        <v>0</v>
      </c>
      <c r="BE234" s="40">
        <v>236.38888888888889</v>
      </c>
      <c r="BF234" s="40">
        <v>15</v>
      </c>
      <c r="BG234" s="40">
        <v>27.5</v>
      </c>
      <c r="BH234" s="40">
        <v>0</v>
      </c>
      <c r="BI234" s="40">
        <v>50</v>
      </c>
      <c r="BJ234" s="40">
        <v>17734</v>
      </c>
      <c r="BK234" s="43">
        <f>BJ234/O234*100</f>
        <v>2.2294130662161074</v>
      </c>
      <c r="BL234" s="43">
        <f>(BJ234)/(O234+Q234+S234+U234)*100</f>
        <v>2.2294130662161074</v>
      </c>
      <c r="BM234" s="37" t="s">
        <v>72</v>
      </c>
      <c r="BN234" s="31">
        <v>12</v>
      </c>
      <c r="BO234" s="31">
        <v>85</v>
      </c>
      <c r="BP234" s="43">
        <v>43.29</v>
      </c>
      <c r="BQ234" s="43">
        <f t="shared" si="43"/>
        <v>0.94108695652173913</v>
      </c>
      <c r="BR234" s="38">
        <v>7.1999999999999995E-2</v>
      </c>
      <c r="BS234" s="38">
        <v>6.218</v>
      </c>
      <c r="BT234" s="38">
        <v>0.89800000000000002</v>
      </c>
      <c r="BU234" s="40">
        <f t="shared" si="44"/>
        <v>21910.834174693551</v>
      </c>
      <c r="BV234" s="43">
        <v>12.36</v>
      </c>
      <c r="BW234" s="43">
        <f t="shared" si="45"/>
        <v>0.33198070814501779</v>
      </c>
      <c r="BX234" s="43">
        <f t="shared" si="49"/>
        <v>1.1069132325363771</v>
      </c>
    </row>
    <row r="235" spans="1:76" s="36" customFormat="1" x14ac:dyDescent="0.2">
      <c r="A235" s="46" t="s">
        <v>69</v>
      </c>
      <c r="B235" s="37">
        <v>7</v>
      </c>
      <c r="C235" s="37">
        <v>2</v>
      </c>
      <c r="D235" s="38">
        <f t="shared" si="40"/>
        <v>0.80937128447999995</v>
      </c>
      <c r="E235" s="39">
        <v>40286</v>
      </c>
      <c r="F235" s="31">
        <v>1</v>
      </c>
      <c r="G235" s="31" t="s">
        <v>70</v>
      </c>
      <c r="H235" s="31" t="s">
        <v>71</v>
      </c>
      <c r="I235" s="37">
        <v>92</v>
      </c>
      <c r="J235" s="37">
        <v>398</v>
      </c>
      <c r="K235" s="37"/>
      <c r="L235" s="37"/>
      <c r="M235" s="31">
        <f t="shared" si="41"/>
        <v>245</v>
      </c>
      <c r="N235" s="39">
        <v>40299</v>
      </c>
      <c r="O235" s="40">
        <v>872490</v>
      </c>
      <c r="P235" s="39"/>
      <c r="Q235" s="40"/>
      <c r="R235" s="39"/>
      <c r="S235" s="31"/>
      <c r="T235" s="39"/>
      <c r="U235" s="39"/>
      <c r="V235" s="39">
        <v>40338</v>
      </c>
      <c r="W235" s="31">
        <f t="shared" si="42"/>
        <v>39</v>
      </c>
      <c r="X235" s="31">
        <v>5</v>
      </c>
      <c r="Y235" s="41">
        <v>3.8</v>
      </c>
      <c r="Z235" s="41">
        <v>29</v>
      </c>
      <c r="AA235" s="41">
        <v>26.5</v>
      </c>
      <c r="AB235" s="41">
        <v>33.4</v>
      </c>
      <c r="AC235" s="41">
        <v>29.629729729729736</v>
      </c>
      <c r="AD235" s="31">
        <v>36</v>
      </c>
      <c r="AE235" s="31">
        <v>32</v>
      </c>
      <c r="AF235" s="31">
        <v>42</v>
      </c>
      <c r="AG235" s="41">
        <v>37.545454545454547</v>
      </c>
      <c r="AH235" s="41">
        <v>9</v>
      </c>
      <c r="AI235" s="41">
        <v>8.5</v>
      </c>
      <c r="AJ235" s="41">
        <v>9.4</v>
      </c>
      <c r="AK235" s="41">
        <v>9.0552929345499624</v>
      </c>
      <c r="AL235" s="42">
        <v>398</v>
      </c>
      <c r="AM235" s="42">
        <v>550</v>
      </c>
      <c r="AN235" s="42">
        <v>31</v>
      </c>
      <c r="AO235" s="42">
        <v>12.75</v>
      </c>
      <c r="AP235" s="40">
        <v>160</v>
      </c>
      <c r="AQ235" s="40">
        <v>470</v>
      </c>
      <c r="AR235" s="40">
        <v>0</v>
      </c>
      <c r="AS235" s="40">
        <v>630</v>
      </c>
      <c r="AT235" s="40">
        <v>0</v>
      </c>
      <c r="AU235" s="40">
        <v>5</v>
      </c>
      <c r="AV235" s="40">
        <v>0</v>
      </c>
      <c r="AW235" s="40">
        <v>5</v>
      </c>
      <c r="AX235" s="40">
        <v>220</v>
      </c>
      <c r="AY235" s="40">
        <v>685</v>
      </c>
      <c r="AZ235" s="40">
        <v>20</v>
      </c>
      <c r="BA235" s="40">
        <v>905</v>
      </c>
      <c r="BB235" s="40">
        <v>33.46153846153846</v>
      </c>
      <c r="BC235" s="40">
        <v>89.230769230769226</v>
      </c>
      <c r="BD235" s="40">
        <v>3.4615384615384617</v>
      </c>
      <c r="BE235" s="40">
        <v>126.15384615384616</v>
      </c>
      <c r="BF235" s="40">
        <v>15</v>
      </c>
      <c r="BG235" s="40">
        <v>20</v>
      </c>
      <c r="BH235" s="40">
        <v>0</v>
      </c>
      <c r="BI235" s="40">
        <v>40</v>
      </c>
      <c r="BJ235" s="40">
        <v>48379</v>
      </c>
      <c r="BK235" s="43">
        <v>5.54</v>
      </c>
      <c r="BL235" s="43">
        <f>((BJ235/(O235+Q235+S235+U235))*100)</f>
        <v>5.5449346124310877</v>
      </c>
      <c r="BM235" s="37" t="s">
        <v>72</v>
      </c>
      <c r="BN235" s="31">
        <v>19</v>
      </c>
      <c r="BO235" s="31">
        <v>69</v>
      </c>
      <c r="BP235" s="43">
        <v>31.35</v>
      </c>
      <c r="BQ235" s="43">
        <f t="shared" si="43"/>
        <v>0.80384615384615388</v>
      </c>
      <c r="BR235" s="38">
        <v>5.6000000000000001E-2</v>
      </c>
      <c r="BS235" s="38">
        <v>0.98499999999999999</v>
      </c>
      <c r="BT235" s="38">
        <v>0.36099999999999999</v>
      </c>
      <c r="BU235" s="40">
        <f t="shared" si="44"/>
        <v>59773.556249999965</v>
      </c>
      <c r="BV235" s="43">
        <v>12.68</v>
      </c>
      <c r="BW235" s="43">
        <f t="shared" si="45"/>
        <v>0.40170464576969955</v>
      </c>
      <c r="BX235" s="43">
        <f t="shared" si="49"/>
        <v>1.1716410150511931</v>
      </c>
    </row>
    <row r="236" spans="1:76" s="36" customFormat="1" x14ac:dyDescent="0.2">
      <c r="A236" s="37" t="s">
        <v>69</v>
      </c>
      <c r="B236" s="37">
        <v>6</v>
      </c>
      <c r="C236" s="37">
        <v>2</v>
      </c>
      <c r="D236" s="38">
        <f t="shared" si="40"/>
        <v>0.80937128447999995</v>
      </c>
      <c r="E236" s="39">
        <v>40638</v>
      </c>
      <c r="F236" s="37">
        <v>1</v>
      </c>
      <c r="G236" s="37" t="s">
        <v>70</v>
      </c>
      <c r="H236" s="37" t="s">
        <v>71</v>
      </c>
      <c r="I236" s="37">
        <v>168</v>
      </c>
      <c r="J236" s="37">
        <v>521</v>
      </c>
      <c r="K236" s="37"/>
      <c r="L236" s="37"/>
      <c r="M236" s="31">
        <f t="shared" si="41"/>
        <v>344.5</v>
      </c>
      <c r="N236" s="39">
        <v>39193</v>
      </c>
      <c r="O236" s="40">
        <v>795088</v>
      </c>
      <c r="P236" s="37"/>
      <c r="Q236" s="40"/>
      <c r="R236" s="37"/>
      <c r="S236" s="40"/>
      <c r="T236" s="37"/>
      <c r="U236" s="37"/>
      <c r="V236" s="39">
        <v>39227</v>
      </c>
      <c r="W236" s="37">
        <f t="shared" si="42"/>
        <v>34</v>
      </c>
      <c r="X236" s="37">
        <v>2</v>
      </c>
      <c r="Y236" s="37">
        <v>3.8</v>
      </c>
      <c r="Z236" s="41">
        <v>25</v>
      </c>
      <c r="AA236" s="41">
        <v>23.8</v>
      </c>
      <c r="AB236" s="41">
        <v>29.7</v>
      </c>
      <c r="AC236" s="41">
        <v>26.978125000000006</v>
      </c>
      <c r="AD236" s="41">
        <v>36</v>
      </c>
      <c r="AE236" s="41">
        <v>34</v>
      </c>
      <c r="AF236" s="41">
        <v>41</v>
      </c>
      <c r="AG236" s="41">
        <v>37.5</v>
      </c>
      <c r="AH236" s="41">
        <v>8.6999999999999993</v>
      </c>
      <c r="AI236" s="41">
        <v>8.6</v>
      </c>
      <c r="AJ236" s="41">
        <v>9.5</v>
      </c>
      <c r="AK236" s="41">
        <v>8.9787878787878803</v>
      </c>
      <c r="AL236" s="42">
        <v>212</v>
      </c>
      <c r="AM236" s="42">
        <v>750</v>
      </c>
      <c r="AN236" s="42">
        <v>54</v>
      </c>
      <c r="AO236" s="42">
        <v>22.5</v>
      </c>
      <c r="AP236" s="40">
        <v>20</v>
      </c>
      <c r="AQ236" s="40">
        <v>20</v>
      </c>
      <c r="AR236" s="40">
        <v>0</v>
      </c>
      <c r="AS236" s="40">
        <v>40</v>
      </c>
      <c r="AT236" s="40">
        <v>0</v>
      </c>
      <c r="AU236" s="40">
        <v>0</v>
      </c>
      <c r="AV236" s="40">
        <v>0</v>
      </c>
      <c r="AW236" s="40">
        <v>5</v>
      </c>
      <c r="AX236" s="40">
        <v>335</v>
      </c>
      <c r="AY236" s="40">
        <v>545</v>
      </c>
      <c r="AZ236" s="40">
        <v>0</v>
      </c>
      <c r="BA236" s="40">
        <v>630</v>
      </c>
      <c r="BB236" s="40">
        <v>61.363636363636367</v>
      </c>
      <c r="BC236" s="40">
        <v>108.18181818181819</v>
      </c>
      <c r="BD236" s="40">
        <v>0</v>
      </c>
      <c r="BE236" s="40">
        <v>169.54545454545453</v>
      </c>
      <c r="BF236" s="40">
        <v>5</v>
      </c>
      <c r="BG236" s="40">
        <v>25</v>
      </c>
      <c r="BH236" s="40">
        <v>0</v>
      </c>
      <c r="BI236" s="40">
        <v>45</v>
      </c>
      <c r="BJ236" s="40">
        <v>294274</v>
      </c>
      <c r="BK236" s="43">
        <f>(BJ236/O236)*100</f>
        <v>37.01150061376854</v>
      </c>
      <c r="BL236" s="43">
        <f>((BJ236)/(O236+Q236+S236+U236))*100</f>
        <v>37.01150061376854</v>
      </c>
      <c r="BM236" s="37" t="s">
        <v>72</v>
      </c>
      <c r="BN236" s="31">
        <v>22</v>
      </c>
      <c r="BO236" s="31">
        <v>48</v>
      </c>
      <c r="BP236" s="43">
        <v>30.7</v>
      </c>
      <c r="BQ236" s="43">
        <f t="shared" si="43"/>
        <v>0.90294117647058825</v>
      </c>
      <c r="BR236" s="38">
        <v>8.2000000000000003E-2</v>
      </c>
      <c r="BS236" s="38">
        <v>0.37</v>
      </c>
      <c r="BT236" s="38">
        <v>0.22</v>
      </c>
      <c r="BU236" s="40">
        <f t="shared" si="44"/>
        <v>363583.44512934308</v>
      </c>
      <c r="BV236" s="43">
        <v>55.09</v>
      </c>
      <c r="BW236" s="43">
        <f t="shared" si="45"/>
        <v>2.0019169801509031</v>
      </c>
      <c r="BX236" s="43">
        <f t="shared" si="49"/>
        <v>0.76033950264741579</v>
      </c>
    </row>
    <row r="237" spans="1:76" s="36" customFormat="1" x14ac:dyDescent="0.2">
      <c r="A237" s="37" t="s">
        <v>69</v>
      </c>
      <c r="B237" s="37">
        <v>10</v>
      </c>
      <c r="C237" s="37">
        <v>2</v>
      </c>
      <c r="D237" s="38">
        <f t="shared" si="40"/>
        <v>0.80937128447999995</v>
      </c>
      <c r="E237" s="39">
        <v>39543</v>
      </c>
      <c r="F237" s="37">
        <v>2</v>
      </c>
      <c r="G237" s="37" t="s">
        <v>70</v>
      </c>
      <c r="H237" s="37" t="s">
        <v>71</v>
      </c>
      <c r="I237" s="37">
        <v>11</v>
      </c>
      <c r="J237" s="37">
        <v>6</v>
      </c>
      <c r="K237" s="37">
        <v>28</v>
      </c>
      <c r="L237" s="37">
        <v>21</v>
      </c>
      <c r="M237" s="31">
        <f t="shared" si="41"/>
        <v>16.5</v>
      </c>
      <c r="N237" s="39">
        <v>39560</v>
      </c>
      <c r="O237" s="40">
        <v>806538</v>
      </c>
      <c r="P237" s="39">
        <v>39564</v>
      </c>
      <c r="Q237" s="40">
        <v>787302</v>
      </c>
      <c r="R237" s="37"/>
      <c r="S237" s="40"/>
      <c r="T237" s="37"/>
      <c r="U237" s="31"/>
      <c r="V237" s="39">
        <v>39598</v>
      </c>
      <c r="W237" s="37">
        <f t="shared" si="42"/>
        <v>38</v>
      </c>
      <c r="X237" s="37">
        <v>0</v>
      </c>
      <c r="Y237" s="41">
        <v>3.5</v>
      </c>
      <c r="Z237" s="41">
        <v>28</v>
      </c>
      <c r="AA237" s="41">
        <v>22.4</v>
      </c>
      <c r="AB237" s="41">
        <v>31.8</v>
      </c>
      <c r="AC237" s="41">
        <v>27.702777777777779</v>
      </c>
      <c r="AD237" s="31">
        <v>36</v>
      </c>
      <c r="AE237" s="31">
        <v>35</v>
      </c>
      <c r="AF237" s="31">
        <v>40</v>
      </c>
      <c r="AG237" s="31">
        <v>37.272727272727273</v>
      </c>
      <c r="AH237" s="41">
        <v>9.3000000000000007</v>
      </c>
      <c r="AI237" s="41">
        <v>8.6999999999999993</v>
      </c>
      <c r="AJ237" s="41">
        <v>9.4</v>
      </c>
      <c r="AK237" s="41">
        <v>9.1702702702702652</v>
      </c>
      <c r="AL237" s="42">
        <v>242</v>
      </c>
      <c r="AM237" s="42">
        <v>350</v>
      </c>
      <c r="AN237" s="42">
        <v>115</v>
      </c>
      <c r="AO237" s="42">
        <v>16.5</v>
      </c>
      <c r="AP237" s="40">
        <v>180</v>
      </c>
      <c r="AQ237" s="40">
        <v>485</v>
      </c>
      <c r="AR237" s="40">
        <v>5</v>
      </c>
      <c r="AS237" s="40">
        <v>670</v>
      </c>
      <c r="AT237" s="40">
        <v>0</v>
      </c>
      <c r="AU237" s="40">
        <v>0</v>
      </c>
      <c r="AV237" s="40">
        <v>0</v>
      </c>
      <c r="AW237" s="40">
        <v>5</v>
      </c>
      <c r="AX237" s="40">
        <v>400</v>
      </c>
      <c r="AY237" s="40">
        <v>95</v>
      </c>
      <c r="AZ237" s="40">
        <v>0</v>
      </c>
      <c r="BA237" s="40">
        <v>490</v>
      </c>
      <c r="BB237" s="40">
        <v>59.78125</v>
      </c>
      <c r="BC237" s="40">
        <v>25.333333333333332</v>
      </c>
      <c r="BD237" s="40">
        <v>0</v>
      </c>
      <c r="BE237" s="40">
        <v>89</v>
      </c>
      <c r="BF237" s="40">
        <v>22.5</v>
      </c>
      <c r="BG237" s="40">
        <v>10</v>
      </c>
      <c r="BH237" s="40">
        <v>0</v>
      </c>
      <c r="BI237" s="40">
        <v>50</v>
      </c>
      <c r="BJ237" s="40">
        <v>0</v>
      </c>
      <c r="BK237" s="43">
        <f>BJ237/O237*100</f>
        <v>0</v>
      </c>
      <c r="BL237" s="43">
        <f>(BJ237)/(O237+Q237+S237+U237)*100</f>
        <v>0</v>
      </c>
      <c r="BM237" s="37" t="s">
        <v>73</v>
      </c>
      <c r="BN237" s="31"/>
      <c r="BO237" s="31"/>
      <c r="BP237" s="43"/>
      <c r="BQ237" s="43">
        <f t="shared" si="43"/>
        <v>0</v>
      </c>
      <c r="BR237" s="38"/>
      <c r="BS237" s="38"/>
      <c r="BT237" s="38"/>
      <c r="BU237" s="40">
        <f t="shared" si="44"/>
        <v>0</v>
      </c>
      <c r="BV237" s="43">
        <v>0</v>
      </c>
      <c r="BW237" s="43">
        <f t="shared" si="45"/>
        <v>0</v>
      </c>
      <c r="BX237" s="43"/>
    </row>
    <row r="238" spans="1:76" s="36" customFormat="1" x14ac:dyDescent="0.2">
      <c r="A238" s="37" t="s">
        <v>69</v>
      </c>
      <c r="B238" s="37">
        <v>12</v>
      </c>
      <c r="C238" s="37">
        <v>0.5</v>
      </c>
      <c r="D238" s="38">
        <f t="shared" si="40"/>
        <v>0.20234282111999999</v>
      </c>
      <c r="E238" s="39">
        <v>37780</v>
      </c>
      <c r="F238" s="37">
        <v>1</v>
      </c>
      <c r="G238" s="37" t="s">
        <v>70</v>
      </c>
      <c r="H238" s="37" t="s">
        <v>71</v>
      </c>
      <c r="I238" s="37">
        <v>38</v>
      </c>
      <c r="J238" s="37">
        <v>7</v>
      </c>
      <c r="K238" s="37"/>
      <c r="L238" s="37"/>
      <c r="M238" s="31">
        <f t="shared" si="41"/>
        <v>22.5</v>
      </c>
      <c r="N238" s="39">
        <v>37788</v>
      </c>
      <c r="O238" s="40">
        <v>241824</v>
      </c>
      <c r="P238" s="37"/>
      <c r="Q238" s="40"/>
      <c r="R238" s="37"/>
      <c r="S238" s="37"/>
      <c r="T238" s="37"/>
      <c r="U238" s="37"/>
      <c r="V238" s="39">
        <v>37819</v>
      </c>
      <c r="W238" s="37">
        <f t="shared" si="42"/>
        <v>31</v>
      </c>
      <c r="X238" s="37">
        <v>1</v>
      </c>
      <c r="Y238" s="41">
        <v>2.8</v>
      </c>
      <c r="Z238" s="41">
        <v>30.3</v>
      </c>
      <c r="AA238" s="41">
        <v>27.1</v>
      </c>
      <c r="AB238" s="41">
        <v>34.299999999999997</v>
      </c>
      <c r="AC238" s="41">
        <v>31.953571428571426</v>
      </c>
      <c r="AD238" s="31">
        <v>37</v>
      </c>
      <c r="AE238" s="31">
        <v>34</v>
      </c>
      <c r="AF238" s="31">
        <v>43</v>
      </c>
      <c r="AG238" s="31">
        <v>38.333333333333336</v>
      </c>
      <c r="AH238" s="41">
        <v>9.1</v>
      </c>
      <c r="AI238" s="41">
        <v>8.8000000000000007</v>
      </c>
      <c r="AJ238" s="41">
        <v>9.1999999999999993</v>
      </c>
      <c r="AK238" s="41">
        <v>9.0324691061048465</v>
      </c>
      <c r="AL238" s="42">
        <v>50</v>
      </c>
      <c r="AM238" s="42">
        <v>187.5</v>
      </c>
      <c r="AN238" s="42">
        <v>12</v>
      </c>
      <c r="AO238" s="42">
        <v>5</v>
      </c>
      <c r="AP238" s="40">
        <v>0</v>
      </c>
      <c r="AQ238" s="40">
        <v>0</v>
      </c>
      <c r="AR238" s="40">
        <v>110</v>
      </c>
      <c r="AS238" s="40">
        <v>110</v>
      </c>
      <c r="AT238" s="40">
        <v>5</v>
      </c>
      <c r="AU238" s="40">
        <v>20</v>
      </c>
      <c r="AV238" s="40">
        <v>0</v>
      </c>
      <c r="AW238" s="40">
        <v>45</v>
      </c>
      <c r="AX238" s="40">
        <v>65</v>
      </c>
      <c r="AY238" s="40">
        <v>205</v>
      </c>
      <c r="AZ238" s="40">
        <v>15100</v>
      </c>
      <c r="BA238" s="40">
        <v>15140</v>
      </c>
      <c r="BB238" s="40">
        <v>22</v>
      </c>
      <c r="BC238" s="40">
        <v>83.5</v>
      </c>
      <c r="BD238" s="40">
        <v>3192</v>
      </c>
      <c r="BE238" s="40">
        <v>3297.5</v>
      </c>
      <c r="BF238" s="40">
        <v>20</v>
      </c>
      <c r="BG238" s="40">
        <v>75</v>
      </c>
      <c r="BH238" s="40">
        <v>1457.5</v>
      </c>
      <c r="BI238" s="40">
        <v>1530</v>
      </c>
      <c r="BJ238" s="40">
        <v>185635</v>
      </c>
      <c r="BK238" s="43">
        <f>BJ238/(O238)*100</f>
        <v>76.764506417890701</v>
      </c>
      <c r="BL238" s="43">
        <f>BJ238/(O238+Q238)*100</f>
        <v>76.764506417890701</v>
      </c>
      <c r="BM238" s="37" t="s">
        <v>72</v>
      </c>
      <c r="BN238" s="31">
        <v>25</v>
      </c>
      <c r="BO238" s="31">
        <v>34</v>
      </c>
      <c r="BP238" s="43">
        <v>28.44</v>
      </c>
      <c r="BQ238" s="43">
        <f t="shared" si="43"/>
        <v>0.91741935483870973</v>
      </c>
      <c r="BR238" s="38">
        <v>9.5799999999999996E-2</v>
      </c>
      <c r="BS238" s="38">
        <v>0.27389999999999998</v>
      </c>
      <c r="BT238" s="38">
        <v>0.16200000000000001</v>
      </c>
      <c r="BU238" s="40">
        <f t="shared" si="44"/>
        <v>917428.14977314486</v>
      </c>
      <c r="BV238" s="43">
        <v>31.14</v>
      </c>
      <c r="BW238" s="43">
        <f t="shared" si="45"/>
        <v>4.9644268250887285</v>
      </c>
      <c r="BX238" s="43">
        <f t="shared" ref="BX238:BX245" si="50">(BT238/BP238^3)*100000</f>
        <v>0.70424899900864268</v>
      </c>
    </row>
    <row r="239" spans="1:76" s="36" customFormat="1" x14ac:dyDescent="0.2">
      <c r="A239" s="27" t="s">
        <v>69</v>
      </c>
      <c r="B239" s="27">
        <v>12</v>
      </c>
      <c r="C239" s="27">
        <v>0.5</v>
      </c>
      <c r="D239" s="28">
        <f t="shared" si="40"/>
        <v>0.20234282111999999</v>
      </c>
      <c r="E239" s="29">
        <v>39550</v>
      </c>
      <c r="F239" s="27">
        <v>1</v>
      </c>
      <c r="G239" s="27" t="s">
        <v>70</v>
      </c>
      <c r="H239" s="27" t="s">
        <v>71</v>
      </c>
      <c r="I239" s="27">
        <v>88</v>
      </c>
      <c r="J239" s="27">
        <v>205</v>
      </c>
      <c r="K239" s="27"/>
      <c r="L239" s="27"/>
      <c r="M239" s="31">
        <f t="shared" si="41"/>
        <v>146.5</v>
      </c>
      <c r="N239" s="29">
        <v>39563</v>
      </c>
      <c r="O239" s="32">
        <v>212054</v>
      </c>
      <c r="P239" s="27"/>
      <c r="Q239" s="32"/>
      <c r="R239" s="27"/>
      <c r="S239" s="32"/>
      <c r="T239" s="27"/>
      <c r="U239" s="30"/>
      <c r="V239" s="29">
        <v>39603</v>
      </c>
      <c r="W239" s="27">
        <f t="shared" si="42"/>
        <v>40</v>
      </c>
      <c r="X239" s="27">
        <v>1</v>
      </c>
      <c r="Y239" s="33">
        <v>2.8</v>
      </c>
      <c r="Z239" s="33">
        <v>27.1</v>
      </c>
      <c r="AA239" s="33">
        <v>22.6</v>
      </c>
      <c r="AB239" s="33">
        <v>31.7</v>
      </c>
      <c r="AC239" s="33">
        <v>27.934210526315795</v>
      </c>
      <c r="AD239" s="30">
        <v>37</v>
      </c>
      <c r="AE239" s="30">
        <v>33</v>
      </c>
      <c r="AF239" s="30">
        <v>41</v>
      </c>
      <c r="AG239" s="30">
        <v>36.333333333333336</v>
      </c>
      <c r="AH239" s="33">
        <v>8.9</v>
      </c>
      <c r="AI239" s="33">
        <v>8.6</v>
      </c>
      <c r="AJ239" s="33">
        <v>9.1999999999999993</v>
      </c>
      <c r="AK239" s="33">
        <v>8.8343584292642472</v>
      </c>
      <c r="AL239" s="42">
        <v>166</v>
      </c>
      <c r="AM239" s="34">
        <v>157.5</v>
      </c>
      <c r="AN239" s="34">
        <v>12</v>
      </c>
      <c r="AO239" s="34">
        <v>5.25</v>
      </c>
      <c r="AP239" s="32">
        <v>50</v>
      </c>
      <c r="AQ239" s="32">
        <v>440</v>
      </c>
      <c r="AR239" s="32">
        <v>0</v>
      </c>
      <c r="AS239" s="32">
        <v>490</v>
      </c>
      <c r="AT239" s="32">
        <v>0</v>
      </c>
      <c r="AU239" s="32">
        <v>0</v>
      </c>
      <c r="AV239" s="32">
        <v>0</v>
      </c>
      <c r="AW239" s="32">
        <v>10</v>
      </c>
      <c r="AX239" s="32">
        <v>150</v>
      </c>
      <c r="AY239" s="32">
        <v>230</v>
      </c>
      <c r="AZ239" s="32">
        <v>0</v>
      </c>
      <c r="BA239" s="32">
        <v>350</v>
      </c>
      <c r="BB239" s="32">
        <v>36.25</v>
      </c>
      <c r="BC239" s="32">
        <v>60</v>
      </c>
      <c r="BD239" s="32">
        <v>0</v>
      </c>
      <c r="BE239" s="32">
        <v>96.25</v>
      </c>
      <c r="BF239" s="32">
        <v>20</v>
      </c>
      <c r="BG239" s="32">
        <v>32.5</v>
      </c>
      <c r="BH239" s="32">
        <v>0</v>
      </c>
      <c r="BI239" s="32">
        <v>72.5</v>
      </c>
      <c r="BJ239" s="32">
        <v>142528</v>
      </c>
      <c r="BK239" s="35">
        <f>BJ239/O239*100</f>
        <v>67.213068369377609</v>
      </c>
      <c r="BL239" s="35">
        <f>(BJ239)/(O239+Q239+S239+U239)*100</f>
        <v>67.213068369377609</v>
      </c>
      <c r="BM239" s="27" t="s">
        <v>72</v>
      </c>
      <c r="BN239" s="30">
        <v>20</v>
      </c>
      <c r="BO239" s="30">
        <v>42</v>
      </c>
      <c r="BP239" s="35">
        <v>29.15</v>
      </c>
      <c r="BQ239" s="43">
        <f t="shared" si="43"/>
        <v>0.72875000000000001</v>
      </c>
      <c r="BR239" s="28">
        <v>6.7000000000000004E-2</v>
      </c>
      <c r="BS239" s="28">
        <v>0.61799999999999999</v>
      </c>
      <c r="BT239" s="28">
        <v>0.22800000000000001</v>
      </c>
      <c r="BU239" s="32">
        <f t="shared" si="44"/>
        <v>704388.71619504283</v>
      </c>
      <c r="BV239" s="35">
        <v>30.91</v>
      </c>
      <c r="BW239" s="35">
        <f t="shared" si="45"/>
        <v>3.8190136705750404</v>
      </c>
      <c r="BX239" s="35">
        <f t="shared" si="50"/>
        <v>0.9204902012026559</v>
      </c>
    </row>
    <row r="240" spans="1:76" s="36" customFormat="1" x14ac:dyDescent="0.2">
      <c r="A240" s="27" t="s">
        <v>69</v>
      </c>
      <c r="B240" s="27">
        <v>13</v>
      </c>
      <c r="C240" s="27">
        <v>0.5</v>
      </c>
      <c r="D240" s="28">
        <f t="shared" si="40"/>
        <v>0.20234282111999999</v>
      </c>
      <c r="E240" s="29">
        <v>39552</v>
      </c>
      <c r="F240" s="27">
        <v>1</v>
      </c>
      <c r="G240" s="27" t="s">
        <v>70</v>
      </c>
      <c r="H240" s="27" t="s">
        <v>71</v>
      </c>
      <c r="I240" s="27">
        <v>111</v>
      </c>
      <c r="J240" s="27">
        <v>147</v>
      </c>
      <c r="K240" s="27"/>
      <c r="L240" s="27"/>
      <c r="M240" s="31">
        <f t="shared" si="41"/>
        <v>129</v>
      </c>
      <c r="N240" s="29">
        <v>39563</v>
      </c>
      <c r="O240" s="32">
        <v>205184</v>
      </c>
      <c r="P240" s="27"/>
      <c r="Q240" s="32"/>
      <c r="R240" s="27"/>
      <c r="S240" s="32"/>
      <c r="T240" s="27"/>
      <c r="U240" s="30"/>
      <c r="V240" s="29">
        <v>39603</v>
      </c>
      <c r="W240" s="27">
        <f t="shared" si="42"/>
        <v>40</v>
      </c>
      <c r="X240" s="27">
        <v>2</v>
      </c>
      <c r="Y240" s="33">
        <v>2.6</v>
      </c>
      <c r="Z240" s="33">
        <v>27.1</v>
      </c>
      <c r="AA240" s="33">
        <v>23.3</v>
      </c>
      <c r="AB240" s="33">
        <v>32.200000000000003</v>
      </c>
      <c r="AC240" s="33">
        <v>28.17631578947368</v>
      </c>
      <c r="AD240" s="30">
        <v>37</v>
      </c>
      <c r="AE240" s="30">
        <v>34</v>
      </c>
      <c r="AF240" s="30">
        <v>40</v>
      </c>
      <c r="AG240" s="30">
        <v>36.416666666666664</v>
      </c>
      <c r="AH240" s="33">
        <v>8.8000000000000007</v>
      </c>
      <c r="AI240" s="33">
        <v>8.5</v>
      </c>
      <c r="AJ240" s="33">
        <v>9.1999999999999993</v>
      </c>
      <c r="AK240" s="33">
        <v>8.7547575198659526</v>
      </c>
      <c r="AL240" s="42">
        <v>172</v>
      </c>
      <c r="AM240" s="34">
        <v>145</v>
      </c>
      <c r="AN240" s="34">
        <v>10</v>
      </c>
      <c r="AO240" s="34">
        <v>4.5</v>
      </c>
      <c r="AP240" s="32">
        <v>20</v>
      </c>
      <c r="AQ240" s="32">
        <v>460</v>
      </c>
      <c r="AR240" s="32">
        <v>0</v>
      </c>
      <c r="AS240" s="32">
        <v>480</v>
      </c>
      <c r="AT240" s="32">
        <v>0</v>
      </c>
      <c r="AU240" s="32">
        <v>0</v>
      </c>
      <c r="AV240" s="32">
        <v>0</v>
      </c>
      <c r="AW240" s="32">
        <v>0</v>
      </c>
      <c r="AX240" s="32">
        <v>255</v>
      </c>
      <c r="AY240" s="32">
        <v>125</v>
      </c>
      <c r="AZ240" s="32">
        <v>5</v>
      </c>
      <c r="BA240" s="32">
        <v>290</v>
      </c>
      <c r="BB240" s="32">
        <v>50.666666666666664</v>
      </c>
      <c r="BC240" s="32">
        <v>31</v>
      </c>
      <c r="BD240" s="32">
        <v>0.33333333333333331</v>
      </c>
      <c r="BE240" s="32">
        <v>82</v>
      </c>
      <c r="BF240" s="32">
        <v>10</v>
      </c>
      <c r="BG240" s="32">
        <v>20</v>
      </c>
      <c r="BH240" s="32">
        <v>0</v>
      </c>
      <c r="BI240" s="32">
        <v>40</v>
      </c>
      <c r="BJ240" s="32">
        <v>190706</v>
      </c>
      <c r="BK240" s="35">
        <f>BJ240/O240*100</f>
        <v>92.94389426076107</v>
      </c>
      <c r="BL240" s="35">
        <f>(BJ240)/(O240+Q240+S240+U240)*100</f>
        <v>92.94389426076107</v>
      </c>
      <c r="BM240" s="27" t="s">
        <v>72</v>
      </c>
      <c r="BN240" s="30">
        <v>17</v>
      </c>
      <c r="BO240" s="30">
        <v>40</v>
      </c>
      <c r="BP240" s="35">
        <v>22.84</v>
      </c>
      <c r="BQ240" s="43">
        <f t="shared" si="43"/>
        <v>0.57099999999999995</v>
      </c>
      <c r="BR240" s="28">
        <v>5.0000000000000001E-3</v>
      </c>
      <c r="BS240" s="28">
        <v>0.27700000000000002</v>
      </c>
      <c r="BT240" s="28">
        <v>0.11700000000000001</v>
      </c>
      <c r="BU240" s="32">
        <f t="shared" si="44"/>
        <v>942489.57756154472</v>
      </c>
      <c r="BV240" s="35">
        <v>20.77</v>
      </c>
      <c r="BW240" s="35">
        <f t="shared" si="45"/>
        <v>2.5661893865365122</v>
      </c>
      <c r="BX240" s="35">
        <f t="shared" si="50"/>
        <v>0.98196851468794732</v>
      </c>
    </row>
    <row r="241" spans="1:76" s="36" customFormat="1" x14ac:dyDescent="0.2">
      <c r="A241" s="37" t="s">
        <v>69</v>
      </c>
      <c r="B241" s="37">
        <v>34</v>
      </c>
      <c r="C241" s="37">
        <v>1</v>
      </c>
      <c r="D241" s="38">
        <f t="shared" si="40"/>
        <v>0.40468564223999998</v>
      </c>
      <c r="E241" s="39">
        <v>37363</v>
      </c>
      <c r="F241" s="37">
        <v>1</v>
      </c>
      <c r="G241" s="37" t="s">
        <v>70</v>
      </c>
      <c r="H241" s="37" t="s">
        <v>71</v>
      </c>
      <c r="I241" s="37">
        <v>49</v>
      </c>
      <c r="J241" s="37">
        <v>28</v>
      </c>
      <c r="K241" s="37"/>
      <c r="L241" s="37"/>
      <c r="M241" s="31">
        <f t="shared" si="41"/>
        <v>38.5</v>
      </c>
      <c r="N241" s="39">
        <v>37373</v>
      </c>
      <c r="O241" s="40">
        <v>318768</v>
      </c>
      <c r="P241" s="37"/>
      <c r="Q241" s="40"/>
      <c r="R241" s="37"/>
      <c r="S241" s="37"/>
      <c r="T241" s="37"/>
      <c r="U241" s="37"/>
      <c r="V241" s="39">
        <v>37410</v>
      </c>
      <c r="W241" s="37">
        <f t="shared" si="42"/>
        <v>37</v>
      </c>
      <c r="X241" s="37">
        <v>5</v>
      </c>
      <c r="Y241" s="41">
        <v>3.5</v>
      </c>
      <c r="Z241" s="41">
        <v>28.6</v>
      </c>
      <c r="AA241" s="41">
        <v>25.7</v>
      </c>
      <c r="AB241" s="41">
        <v>30.9</v>
      </c>
      <c r="AC241" s="41">
        <v>28.985714285714288</v>
      </c>
      <c r="AD241" s="31">
        <v>37</v>
      </c>
      <c r="AE241" s="31">
        <v>40</v>
      </c>
      <c r="AF241" s="31">
        <v>47</v>
      </c>
      <c r="AG241" s="31">
        <v>42.8</v>
      </c>
      <c r="AH241" s="41">
        <v>9.1</v>
      </c>
      <c r="AI241" s="41">
        <v>9.1999999999999993</v>
      </c>
      <c r="AJ241" s="41">
        <v>9.6</v>
      </c>
      <c r="AK241" s="41">
        <v>9.3921397760814127</v>
      </c>
      <c r="AL241" s="42">
        <v>39</v>
      </c>
      <c r="AM241" s="42">
        <v>450</v>
      </c>
      <c r="AN241" s="42">
        <v>42</v>
      </c>
      <c r="AO241" s="42">
        <v>17.5</v>
      </c>
      <c r="AP241" s="40">
        <v>35</v>
      </c>
      <c r="AQ241" s="40">
        <v>225</v>
      </c>
      <c r="AR241" s="40">
        <v>0</v>
      </c>
      <c r="AS241" s="40">
        <v>260</v>
      </c>
      <c r="AT241" s="40">
        <v>0</v>
      </c>
      <c r="AU241" s="40">
        <v>0</v>
      </c>
      <c r="AV241" s="40">
        <v>0</v>
      </c>
      <c r="AW241" s="40">
        <v>80</v>
      </c>
      <c r="AX241" s="40">
        <v>320</v>
      </c>
      <c r="AY241" s="40">
        <v>660</v>
      </c>
      <c r="AZ241" s="40">
        <v>1980</v>
      </c>
      <c r="BA241" s="40">
        <v>2220</v>
      </c>
      <c r="BB241" s="40">
        <v>58.666666666666664</v>
      </c>
      <c r="BC241" s="40">
        <v>151.33333333333334</v>
      </c>
      <c r="BD241" s="40">
        <v>738.33333333333337</v>
      </c>
      <c r="BE241" s="40">
        <v>948.33333333333337</v>
      </c>
      <c r="BF241" s="40">
        <v>10</v>
      </c>
      <c r="BG241" s="40">
        <v>50</v>
      </c>
      <c r="BH241" s="40">
        <v>805</v>
      </c>
      <c r="BI241" s="40">
        <v>870</v>
      </c>
      <c r="BJ241" s="40">
        <v>90250</v>
      </c>
      <c r="BK241" s="43">
        <f>BJ241/(O241)*100</f>
        <v>28.312126687747828</v>
      </c>
      <c r="BL241" s="43">
        <f>BJ241/(O241+Q241)*100</f>
        <v>28.312126687747828</v>
      </c>
      <c r="BM241" s="37" t="s">
        <v>72</v>
      </c>
      <c r="BN241" s="31">
        <v>31</v>
      </c>
      <c r="BO241" s="31">
        <v>44</v>
      </c>
      <c r="BP241" s="43">
        <v>36.99</v>
      </c>
      <c r="BQ241" s="43">
        <f t="shared" si="43"/>
        <v>0.99972972972972973</v>
      </c>
      <c r="BR241" s="38">
        <v>0.27200000000000002</v>
      </c>
      <c r="BS241" s="38">
        <v>0.7</v>
      </c>
      <c r="BT241" s="38">
        <v>0.44400000000000001</v>
      </c>
      <c r="BU241" s="40">
        <f t="shared" si="44"/>
        <v>223012.60677411672</v>
      </c>
      <c r="BV241" s="43">
        <v>33.14</v>
      </c>
      <c r="BW241" s="43">
        <f t="shared" si="45"/>
        <v>2.213262795086989</v>
      </c>
      <c r="BX241" s="43">
        <f t="shared" si="50"/>
        <v>0.87726333027122838</v>
      </c>
    </row>
    <row r="242" spans="1:76" s="36" customFormat="1" x14ac:dyDescent="0.2">
      <c r="A242" s="37" t="s">
        <v>69</v>
      </c>
      <c r="B242" s="37">
        <v>33</v>
      </c>
      <c r="C242" s="37">
        <v>1</v>
      </c>
      <c r="D242" s="38">
        <f t="shared" si="40"/>
        <v>0.40468564223999998</v>
      </c>
      <c r="E242" s="39">
        <v>37809</v>
      </c>
      <c r="F242" s="37">
        <v>1</v>
      </c>
      <c r="G242" s="37" t="s">
        <v>70</v>
      </c>
      <c r="H242" s="37" t="s">
        <v>71</v>
      </c>
      <c r="I242" s="37">
        <v>2</v>
      </c>
      <c r="J242" s="37">
        <v>5</v>
      </c>
      <c r="K242" s="37"/>
      <c r="L242" s="37"/>
      <c r="M242" s="31">
        <f t="shared" si="41"/>
        <v>3.5</v>
      </c>
      <c r="N242" s="39">
        <v>37816</v>
      </c>
      <c r="O242" s="40">
        <v>419986</v>
      </c>
      <c r="P242" s="37"/>
      <c r="Q242" s="40"/>
      <c r="R242" s="37"/>
      <c r="S242" s="37"/>
      <c r="T242" s="37"/>
      <c r="U242" s="37"/>
      <c r="V242" s="39">
        <v>37840</v>
      </c>
      <c r="W242" s="37">
        <f t="shared" si="42"/>
        <v>24</v>
      </c>
      <c r="X242" s="37">
        <v>14</v>
      </c>
      <c r="Y242" s="41">
        <v>2.6</v>
      </c>
      <c r="Z242" s="41">
        <v>33.1</v>
      </c>
      <c r="AA242" s="41">
        <v>29.5</v>
      </c>
      <c r="AB242" s="41">
        <v>33.299999999999997</v>
      </c>
      <c r="AC242" s="41">
        <v>31.93</v>
      </c>
      <c r="AD242" s="31">
        <v>37</v>
      </c>
      <c r="AE242" s="31">
        <v>34</v>
      </c>
      <c r="AF242" s="31">
        <v>45</v>
      </c>
      <c r="AG242" s="31">
        <v>37</v>
      </c>
      <c r="AH242" s="41">
        <v>9.1999999999999993</v>
      </c>
      <c r="AI242" s="41">
        <v>8</v>
      </c>
      <c r="AJ242" s="41">
        <v>9.3000000000000007</v>
      </c>
      <c r="AK242" s="41">
        <v>8.8541946649325265</v>
      </c>
      <c r="AL242" s="42">
        <v>22</v>
      </c>
      <c r="AM242" s="42">
        <v>375</v>
      </c>
      <c r="AN242" s="42">
        <v>24</v>
      </c>
      <c r="AO242" s="42">
        <v>10</v>
      </c>
      <c r="AP242" s="40">
        <v>35</v>
      </c>
      <c r="AQ242" s="40">
        <v>15</v>
      </c>
      <c r="AR242" s="40">
        <v>355</v>
      </c>
      <c r="AS242" s="40">
        <v>405</v>
      </c>
      <c r="AT242" s="40">
        <v>0</v>
      </c>
      <c r="AU242" s="40">
        <v>0</v>
      </c>
      <c r="AV242" s="40">
        <v>0</v>
      </c>
      <c r="AW242" s="40">
        <v>0</v>
      </c>
      <c r="AX242" s="40">
        <v>55</v>
      </c>
      <c r="AY242" s="40">
        <v>215</v>
      </c>
      <c r="AZ242" s="40">
        <v>2820</v>
      </c>
      <c r="BA242" s="40">
        <v>2905</v>
      </c>
      <c r="BB242" s="40">
        <v>12</v>
      </c>
      <c r="BC242" s="40">
        <v>64.375</v>
      </c>
      <c r="BD242" s="40">
        <v>991.25</v>
      </c>
      <c r="BE242" s="40">
        <v>1067.625</v>
      </c>
      <c r="BF242" s="40">
        <v>5.5</v>
      </c>
      <c r="BG242" s="40">
        <v>30</v>
      </c>
      <c r="BH242" s="40">
        <v>567.5</v>
      </c>
      <c r="BI242" s="40">
        <v>695.5</v>
      </c>
      <c r="BJ242" s="40">
        <v>8278</v>
      </c>
      <c r="BK242" s="43">
        <f>BJ242/(O242)*100</f>
        <v>1.9710180815550995</v>
      </c>
      <c r="BL242" s="43">
        <f>BJ242/(O242+Q242)*100</f>
        <v>1.9710180815550995</v>
      </c>
      <c r="BM242" s="37" t="s">
        <v>72</v>
      </c>
      <c r="BN242" s="31">
        <v>22</v>
      </c>
      <c r="BO242" s="31">
        <v>40</v>
      </c>
      <c r="BP242" s="43">
        <v>32.72</v>
      </c>
      <c r="BQ242" s="43">
        <f t="shared" si="43"/>
        <v>1.3633333333333333</v>
      </c>
      <c r="BR242" s="38">
        <v>7.9000000000000001E-2</v>
      </c>
      <c r="BS242" s="38">
        <v>0.52059999999999995</v>
      </c>
      <c r="BT242" s="38">
        <v>0.29099999999999998</v>
      </c>
      <c r="BU242" s="40">
        <f t="shared" si="44"/>
        <v>20455.383477851949</v>
      </c>
      <c r="BV242" s="43">
        <v>2.5</v>
      </c>
      <c r="BW242" s="43">
        <f t="shared" si="45"/>
        <v>0.25740143902829726</v>
      </c>
      <c r="BX242" s="43">
        <f t="shared" si="50"/>
        <v>0.83071701132608111</v>
      </c>
    </row>
    <row r="243" spans="1:76" s="36" customFormat="1" x14ac:dyDescent="0.2">
      <c r="A243" s="27" t="s">
        <v>69</v>
      </c>
      <c r="B243" s="27">
        <v>29</v>
      </c>
      <c r="C243" s="27">
        <v>1</v>
      </c>
      <c r="D243" s="28">
        <f t="shared" si="40"/>
        <v>0.40468564223999998</v>
      </c>
      <c r="E243" s="29">
        <v>38202</v>
      </c>
      <c r="F243" s="27">
        <v>1</v>
      </c>
      <c r="G243" s="27" t="s">
        <v>70</v>
      </c>
      <c r="H243" s="27" t="s">
        <v>71</v>
      </c>
      <c r="I243" s="27">
        <v>221</v>
      </c>
      <c r="J243" s="27">
        <v>146</v>
      </c>
      <c r="K243" s="27"/>
      <c r="L243" s="27"/>
      <c r="M243" s="31">
        <f t="shared" si="41"/>
        <v>183.5</v>
      </c>
      <c r="N243" s="29">
        <v>38207</v>
      </c>
      <c r="O243" s="32">
        <v>460748</v>
      </c>
      <c r="P243" s="27"/>
      <c r="Q243" s="32"/>
      <c r="R243" s="27"/>
      <c r="S243" s="27"/>
      <c r="T243" s="27"/>
      <c r="U243" s="27"/>
      <c r="V243" s="29">
        <v>38238</v>
      </c>
      <c r="W243" s="27">
        <f t="shared" si="42"/>
        <v>31</v>
      </c>
      <c r="X243" s="27">
        <v>11</v>
      </c>
      <c r="Y243" s="33">
        <v>0.4</v>
      </c>
      <c r="Z243" s="27">
        <v>33.299999999999997</v>
      </c>
      <c r="AA243" s="27">
        <v>27.8</v>
      </c>
      <c r="AB243" s="27">
        <v>33.6</v>
      </c>
      <c r="AC243" s="33">
        <v>31.507142857142856</v>
      </c>
      <c r="AD243" s="27">
        <v>37</v>
      </c>
      <c r="AE243" s="27">
        <v>35</v>
      </c>
      <c r="AF243" s="27">
        <v>39</v>
      </c>
      <c r="AG243" s="33">
        <v>36</v>
      </c>
      <c r="AH243" s="27">
        <v>9.1</v>
      </c>
      <c r="AI243" s="27">
        <v>8.6999999999999993</v>
      </c>
      <c r="AJ243" s="27">
        <v>9.8000000000000007</v>
      </c>
      <c r="AK243" s="33">
        <v>9.1913043478260867</v>
      </c>
      <c r="AL243" s="34">
        <v>198</v>
      </c>
      <c r="AM243" s="34">
        <v>237.5</v>
      </c>
      <c r="AN243" s="34">
        <v>6</v>
      </c>
      <c r="AO243" s="34">
        <v>3.75</v>
      </c>
      <c r="AP243" s="32">
        <v>0</v>
      </c>
      <c r="AQ243" s="32">
        <v>0</v>
      </c>
      <c r="AR243" s="32">
        <v>305</v>
      </c>
      <c r="AS243" s="32">
        <v>305</v>
      </c>
      <c r="AT243" s="32">
        <v>0</v>
      </c>
      <c r="AU243" s="32">
        <v>0</v>
      </c>
      <c r="AV243" s="32">
        <v>5</v>
      </c>
      <c r="AW243" s="32">
        <v>20</v>
      </c>
      <c r="AX243" s="32">
        <v>190</v>
      </c>
      <c r="AY243" s="32">
        <v>230</v>
      </c>
      <c r="AZ243" s="32">
        <v>4575</v>
      </c>
      <c r="BA243" s="32">
        <v>4575</v>
      </c>
      <c r="BB243" s="32">
        <v>30.833333333333332</v>
      </c>
      <c r="BC243" s="32">
        <v>76.666666666666671</v>
      </c>
      <c r="BD243" s="32">
        <v>1149.1666666666667</v>
      </c>
      <c r="BE243" s="32">
        <v>1256.6666666666667</v>
      </c>
      <c r="BF243" s="32">
        <v>0</v>
      </c>
      <c r="BG243" s="32">
        <v>40</v>
      </c>
      <c r="BH243" s="32">
        <v>662.5</v>
      </c>
      <c r="BI243" s="32">
        <v>787.5</v>
      </c>
      <c r="BJ243" s="32">
        <v>81724</v>
      </c>
      <c r="BK243" s="35">
        <f>(BJ243/O243)*100</f>
        <v>17.737244654344675</v>
      </c>
      <c r="BL243" s="35">
        <f>((BJ243)/(O243+Q243+S243+U243))*100</f>
        <v>17.737244654344675</v>
      </c>
      <c r="BM243" s="27" t="s">
        <v>72</v>
      </c>
      <c r="BN243" s="30">
        <v>30</v>
      </c>
      <c r="BO243" s="30">
        <v>47</v>
      </c>
      <c r="BP243" s="35">
        <v>38.212121212121211</v>
      </c>
      <c r="BQ243" s="43">
        <f t="shared" si="43"/>
        <v>1.2326490713587488</v>
      </c>
      <c r="BR243" s="28">
        <v>0.23400000000000001</v>
      </c>
      <c r="BS243" s="28">
        <v>0.81100000000000005</v>
      </c>
      <c r="BT243" s="28">
        <v>0.44741414141414132</v>
      </c>
      <c r="BU243" s="32">
        <f t="shared" si="44"/>
        <v>201944.40195022622</v>
      </c>
      <c r="BV243" s="35">
        <v>33.119999999999997</v>
      </c>
      <c r="BW243" s="35">
        <f t="shared" si="45"/>
        <v>2.6400420110298439</v>
      </c>
      <c r="BX243" s="35">
        <f t="shared" si="50"/>
        <v>0.80187424836298948</v>
      </c>
    </row>
    <row r="244" spans="1:76" s="36" customFormat="1" x14ac:dyDescent="0.2">
      <c r="A244" s="27" t="s">
        <v>69</v>
      </c>
      <c r="B244" s="30">
        <v>30</v>
      </c>
      <c r="C244" s="27">
        <v>1</v>
      </c>
      <c r="D244" s="27">
        <f t="shared" si="40"/>
        <v>0.40468564223999998</v>
      </c>
      <c r="E244" s="29">
        <v>40071</v>
      </c>
      <c r="F244" s="27">
        <v>1</v>
      </c>
      <c r="G244" s="27" t="s">
        <v>70</v>
      </c>
      <c r="H244" s="27" t="s">
        <v>71</v>
      </c>
      <c r="I244" s="27">
        <v>53</v>
      </c>
      <c r="J244" s="27">
        <v>173</v>
      </c>
      <c r="K244" s="27"/>
      <c r="L244" s="27"/>
      <c r="M244" s="31">
        <f t="shared" si="41"/>
        <v>113</v>
      </c>
      <c r="N244" s="29">
        <v>40078</v>
      </c>
      <c r="O244" s="32">
        <v>415612</v>
      </c>
      <c r="P244" s="27"/>
      <c r="Q244" s="32"/>
      <c r="R244" s="27"/>
      <c r="S244" s="32"/>
      <c r="T244" s="27"/>
      <c r="U244" s="32"/>
      <c r="V244" s="29">
        <v>40122</v>
      </c>
      <c r="W244" s="27">
        <f t="shared" si="42"/>
        <v>44</v>
      </c>
      <c r="X244" s="27">
        <v>1</v>
      </c>
      <c r="Y244" s="33">
        <v>4</v>
      </c>
      <c r="Z244" s="33">
        <v>28.6</v>
      </c>
      <c r="AA244" s="33">
        <v>20.6</v>
      </c>
      <c r="AB244" s="33">
        <v>31.5</v>
      </c>
      <c r="AC244" s="33">
        <v>26.278048780487797</v>
      </c>
      <c r="AD244" s="27">
        <v>37</v>
      </c>
      <c r="AE244" s="27">
        <v>32</v>
      </c>
      <c r="AF244" s="27">
        <v>41</v>
      </c>
      <c r="AG244" s="33">
        <v>36.9</v>
      </c>
      <c r="AH244" s="27">
        <v>8.6</v>
      </c>
      <c r="AI244" s="27">
        <v>8.6</v>
      </c>
      <c r="AJ244" s="33">
        <v>9</v>
      </c>
      <c r="AK244" s="33">
        <v>8.8227864243509799</v>
      </c>
      <c r="AL244" s="34">
        <v>514</v>
      </c>
      <c r="AM244" s="34">
        <v>225</v>
      </c>
      <c r="AN244" s="34">
        <v>19</v>
      </c>
      <c r="AO244" s="34">
        <v>9</v>
      </c>
      <c r="AP244" s="32">
        <v>10</v>
      </c>
      <c r="AQ244" s="32">
        <v>845</v>
      </c>
      <c r="AR244" s="32">
        <v>5</v>
      </c>
      <c r="AS244" s="32">
        <v>850</v>
      </c>
      <c r="AT244" s="32">
        <v>0</v>
      </c>
      <c r="AU244" s="32">
        <v>0</v>
      </c>
      <c r="AV244" s="32">
        <v>0</v>
      </c>
      <c r="AW244" s="32">
        <v>0</v>
      </c>
      <c r="AX244" s="32">
        <v>130</v>
      </c>
      <c r="AY244" s="32">
        <v>1640</v>
      </c>
      <c r="AZ244" s="32">
        <v>425</v>
      </c>
      <c r="BA244" s="32">
        <v>1740</v>
      </c>
      <c r="BB244" s="32">
        <v>31.666666666666668</v>
      </c>
      <c r="BC244" s="32">
        <v>297.33333333333331</v>
      </c>
      <c r="BD244" s="32">
        <v>48.666666666666664</v>
      </c>
      <c r="BE244" s="32">
        <v>377.66666666666669</v>
      </c>
      <c r="BF244" s="32">
        <v>25</v>
      </c>
      <c r="BG244" s="32">
        <v>105</v>
      </c>
      <c r="BH244" s="32">
        <v>0</v>
      </c>
      <c r="BI244" s="32">
        <v>230</v>
      </c>
      <c r="BJ244" s="32">
        <v>203930</v>
      </c>
      <c r="BK244" s="35">
        <f>BJ244/O244*100</f>
        <v>49.067399401364739</v>
      </c>
      <c r="BL244" s="35">
        <f>(BJ244)/(O244+Q244+S244+U244)*100</f>
        <v>49.067399401364739</v>
      </c>
      <c r="BM244" s="27" t="s">
        <v>72</v>
      </c>
      <c r="BN244" s="30">
        <v>25</v>
      </c>
      <c r="BO244" s="30">
        <v>62</v>
      </c>
      <c r="BP244" s="35">
        <v>37.07</v>
      </c>
      <c r="BQ244" s="43">
        <f t="shared" si="43"/>
        <v>0.84250000000000003</v>
      </c>
      <c r="BR244" s="28">
        <v>9.9000000000000005E-2</v>
      </c>
      <c r="BS244" s="28">
        <v>2.3370000000000002</v>
      </c>
      <c r="BT244" s="28">
        <v>0.44600000000000001</v>
      </c>
      <c r="BU244" s="32">
        <f t="shared" si="44"/>
        <v>503922.00442599034</v>
      </c>
      <c r="BV244" s="35">
        <v>81.45</v>
      </c>
      <c r="BW244" s="35">
        <f t="shared" si="45"/>
        <v>4.5742575728410495</v>
      </c>
      <c r="BX244" s="35">
        <f t="shared" si="50"/>
        <v>0.87552207493958867</v>
      </c>
    </row>
    <row r="245" spans="1:76" s="36" customFormat="1" x14ac:dyDescent="0.2">
      <c r="A245" s="26" t="s">
        <v>69</v>
      </c>
      <c r="B245" s="27">
        <v>34</v>
      </c>
      <c r="C245" s="27">
        <v>1</v>
      </c>
      <c r="D245" s="28">
        <f t="shared" si="40"/>
        <v>0.40468564223999998</v>
      </c>
      <c r="E245" s="29">
        <v>40297</v>
      </c>
      <c r="F245" s="30">
        <v>1</v>
      </c>
      <c r="G245" s="30" t="s">
        <v>70</v>
      </c>
      <c r="H245" s="30" t="s">
        <v>71</v>
      </c>
      <c r="I245" s="27">
        <v>674</v>
      </c>
      <c r="J245" s="27">
        <v>257</v>
      </c>
      <c r="K245" s="27"/>
      <c r="L245" s="27"/>
      <c r="M245" s="31">
        <f t="shared" si="41"/>
        <v>465.5</v>
      </c>
      <c r="N245" s="29">
        <v>40307</v>
      </c>
      <c r="O245" s="32">
        <v>410826</v>
      </c>
      <c r="P245" s="29"/>
      <c r="Q245" s="32"/>
      <c r="R245" s="29"/>
      <c r="S245" s="30"/>
      <c r="T245" s="29"/>
      <c r="U245" s="29"/>
      <c r="V245" s="29">
        <v>40345</v>
      </c>
      <c r="W245" s="30">
        <f t="shared" si="42"/>
        <v>38</v>
      </c>
      <c r="X245" s="30">
        <v>9</v>
      </c>
      <c r="Y245" s="33">
        <v>2.2000000000000002</v>
      </c>
      <c r="Z245" s="33">
        <v>29.5</v>
      </c>
      <c r="AA245" s="33">
        <v>26.6</v>
      </c>
      <c r="AB245" s="33">
        <v>33.700000000000003</v>
      </c>
      <c r="AC245" s="33">
        <v>30.497222222222224</v>
      </c>
      <c r="AD245" s="30">
        <v>37</v>
      </c>
      <c r="AE245" s="30">
        <v>37</v>
      </c>
      <c r="AF245" s="30">
        <v>47</v>
      </c>
      <c r="AG245" s="33">
        <v>43.18181818181818</v>
      </c>
      <c r="AH245" s="33">
        <v>9</v>
      </c>
      <c r="AI245" s="33">
        <v>8.8000000000000007</v>
      </c>
      <c r="AJ245" s="33">
        <v>9.4</v>
      </c>
      <c r="AK245" s="33">
        <v>9.1231678562984886</v>
      </c>
      <c r="AL245" s="34">
        <v>326</v>
      </c>
      <c r="AM245" s="34">
        <v>245</v>
      </c>
      <c r="AN245" s="34">
        <v>13.5</v>
      </c>
      <c r="AO245" s="34">
        <v>5</v>
      </c>
      <c r="AP245" s="32">
        <v>20</v>
      </c>
      <c r="AQ245" s="32">
        <v>505</v>
      </c>
      <c r="AR245" s="32">
        <v>0</v>
      </c>
      <c r="AS245" s="32">
        <v>525</v>
      </c>
      <c r="AT245" s="32">
        <v>0</v>
      </c>
      <c r="AU245" s="32">
        <v>5</v>
      </c>
      <c r="AV245" s="32">
        <v>0</v>
      </c>
      <c r="AW245" s="32">
        <v>20</v>
      </c>
      <c r="AX245" s="32">
        <v>345</v>
      </c>
      <c r="AY245" s="32">
        <v>590</v>
      </c>
      <c r="AZ245" s="32">
        <v>5</v>
      </c>
      <c r="BA245" s="32">
        <v>935</v>
      </c>
      <c r="BB245" s="32">
        <v>74.285714285714292</v>
      </c>
      <c r="BC245" s="32">
        <v>230</v>
      </c>
      <c r="BD245" s="32">
        <v>1</v>
      </c>
      <c r="BE245" s="32">
        <v>307.14285714285717</v>
      </c>
      <c r="BF245" s="32">
        <v>35</v>
      </c>
      <c r="BG245" s="32">
        <v>192.5</v>
      </c>
      <c r="BH245" s="32">
        <v>0</v>
      </c>
      <c r="BI245" s="32">
        <v>242.5</v>
      </c>
      <c r="BJ245" s="32">
        <v>126832</v>
      </c>
      <c r="BK245" s="35">
        <v>30.87</v>
      </c>
      <c r="BL245" s="35">
        <f>((BJ245/(O245+Q245+S245+U245))*100)</f>
        <v>30.872437479614241</v>
      </c>
      <c r="BM245" s="27" t="s">
        <v>72</v>
      </c>
      <c r="BN245" s="30">
        <v>21</v>
      </c>
      <c r="BO245" s="30">
        <v>53</v>
      </c>
      <c r="BP245" s="35">
        <v>29.5</v>
      </c>
      <c r="BQ245" s="43">
        <f t="shared" si="43"/>
        <v>0.77631578947368418</v>
      </c>
      <c r="BR245" s="28">
        <v>8.6999999999999994E-2</v>
      </c>
      <c r="BS245" s="28">
        <v>1.31</v>
      </c>
      <c r="BT245" s="28">
        <v>0.255</v>
      </c>
      <c r="BU245" s="32">
        <f t="shared" si="44"/>
        <v>313408.69742243516</v>
      </c>
      <c r="BV245" s="35">
        <v>33</v>
      </c>
      <c r="BW245" s="35">
        <f t="shared" si="45"/>
        <v>2.1459151548464361</v>
      </c>
      <c r="BX245" s="35">
        <f t="shared" si="50"/>
        <v>0.99328558421260205</v>
      </c>
    </row>
    <row r="246" spans="1:76" s="36" customFormat="1" x14ac:dyDescent="0.2">
      <c r="A246" s="26" t="s">
        <v>69</v>
      </c>
      <c r="B246" s="27">
        <v>33</v>
      </c>
      <c r="C246" s="27">
        <v>1</v>
      </c>
      <c r="D246" s="28">
        <f t="shared" si="40"/>
        <v>0.40468564223999998</v>
      </c>
      <c r="E246" s="29">
        <v>40341</v>
      </c>
      <c r="F246" s="30">
        <v>1</v>
      </c>
      <c r="G246" s="30" t="s">
        <v>70</v>
      </c>
      <c r="H246" s="30" t="s">
        <v>71</v>
      </c>
      <c r="I246" s="27">
        <v>27</v>
      </c>
      <c r="J246" s="27">
        <v>0</v>
      </c>
      <c r="K246" s="27"/>
      <c r="L246" s="27"/>
      <c r="M246" s="31">
        <f t="shared" si="41"/>
        <v>13.5</v>
      </c>
      <c r="N246" s="29">
        <v>40351</v>
      </c>
      <c r="O246" s="32">
        <v>373728</v>
      </c>
      <c r="P246" s="29"/>
      <c r="Q246" s="32"/>
      <c r="R246" s="29"/>
      <c r="S246" s="30"/>
      <c r="T246" s="29"/>
      <c r="U246" s="29"/>
      <c r="V246" s="29">
        <v>40386</v>
      </c>
      <c r="W246" s="30">
        <f t="shared" si="42"/>
        <v>35</v>
      </c>
      <c r="X246" s="30">
        <v>9</v>
      </c>
      <c r="Y246" s="33">
        <v>3.3</v>
      </c>
      <c r="Z246" s="33">
        <v>33.200000000000003</v>
      </c>
      <c r="AA246" s="33">
        <v>28.7</v>
      </c>
      <c r="AB246" s="33">
        <v>34.200000000000003</v>
      </c>
      <c r="AC246" s="33">
        <v>31.970588235294123</v>
      </c>
      <c r="AD246" s="30">
        <v>37</v>
      </c>
      <c r="AE246" s="30">
        <v>37</v>
      </c>
      <c r="AF246" s="30">
        <v>45</v>
      </c>
      <c r="AG246" s="33">
        <v>39.75</v>
      </c>
      <c r="AH246" s="33">
        <v>9.3000000000000007</v>
      </c>
      <c r="AI246" s="33">
        <v>8.8000000000000007</v>
      </c>
      <c r="AJ246" s="33">
        <v>9.3000000000000007</v>
      </c>
      <c r="AK246" s="33">
        <v>9.1109312111858625</v>
      </c>
      <c r="AL246" s="34">
        <v>118</v>
      </c>
      <c r="AM246" s="34">
        <v>300</v>
      </c>
      <c r="AN246" s="34">
        <v>30</v>
      </c>
      <c r="AO246" s="34">
        <v>11</v>
      </c>
      <c r="AP246" s="32">
        <v>5</v>
      </c>
      <c r="AQ246" s="32">
        <v>70</v>
      </c>
      <c r="AR246" s="32">
        <v>270</v>
      </c>
      <c r="AS246" s="32">
        <v>345</v>
      </c>
      <c r="AT246" s="32">
        <v>5</v>
      </c>
      <c r="AU246" s="32">
        <v>5</v>
      </c>
      <c r="AV246" s="32">
        <v>0</v>
      </c>
      <c r="AW246" s="32">
        <v>45</v>
      </c>
      <c r="AX246" s="32">
        <v>785</v>
      </c>
      <c r="AY246" s="32">
        <v>50</v>
      </c>
      <c r="AZ246" s="32">
        <v>5280</v>
      </c>
      <c r="BA246" s="32">
        <v>5295</v>
      </c>
      <c r="BB246" s="32">
        <v>123.63636363636364</v>
      </c>
      <c r="BC246" s="32">
        <v>25.90909090909091</v>
      </c>
      <c r="BD246" s="32">
        <v>1880.4545454545455</v>
      </c>
      <c r="BE246" s="32">
        <v>1975.4545454545455</v>
      </c>
      <c r="BF246" s="32">
        <v>20</v>
      </c>
      <c r="BG246" s="32">
        <v>25</v>
      </c>
      <c r="BH246" s="32">
        <v>1795</v>
      </c>
      <c r="BI246" s="32">
        <v>1905</v>
      </c>
      <c r="BJ246" s="32">
        <v>0</v>
      </c>
      <c r="BK246" s="35">
        <v>0</v>
      </c>
      <c r="BL246" s="35">
        <f>((BJ246/(O246+Q246+S246+U246))*100)</f>
        <v>0</v>
      </c>
      <c r="BM246" s="27" t="s">
        <v>73</v>
      </c>
      <c r="BN246" s="30"/>
      <c r="BO246" s="30"/>
      <c r="BP246" s="35"/>
      <c r="BQ246" s="43">
        <f t="shared" si="43"/>
        <v>0</v>
      </c>
      <c r="BR246" s="28"/>
      <c r="BS246" s="28"/>
      <c r="BT246" s="28"/>
      <c r="BU246" s="32">
        <f t="shared" si="44"/>
        <v>0</v>
      </c>
      <c r="BV246" s="35"/>
      <c r="BW246" s="35"/>
      <c r="BX246" s="35"/>
    </row>
    <row r="247" spans="1:76" s="36" customFormat="1" x14ac:dyDescent="0.2">
      <c r="A247" s="37" t="s">
        <v>69</v>
      </c>
      <c r="B247" s="37">
        <v>7</v>
      </c>
      <c r="C247" s="37">
        <v>2</v>
      </c>
      <c r="D247" s="38">
        <f t="shared" si="40"/>
        <v>0.80937128447999995</v>
      </c>
      <c r="E247" s="39">
        <v>37007</v>
      </c>
      <c r="F247" s="37">
        <v>1</v>
      </c>
      <c r="G247" s="37" t="s">
        <v>70</v>
      </c>
      <c r="H247" s="37" t="s">
        <v>71</v>
      </c>
      <c r="I247" s="37">
        <v>56</v>
      </c>
      <c r="J247" s="37">
        <v>14</v>
      </c>
      <c r="K247" s="37"/>
      <c r="L247" s="37"/>
      <c r="M247" s="31">
        <f t="shared" si="41"/>
        <v>35</v>
      </c>
      <c r="N247" s="39">
        <v>37016</v>
      </c>
      <c r="O247" s="40">
        <v>788218</v>
      </c>
      <c r="P247" s="37"/>
      <c r="Q247" s="40"/>
      <c r="R247" s="37"/>
      <c r="S247" s="37"/>
      <c r="T247" s="37"/>
      <c r="U247" s="37"/>
      <c r="V247" s="39">
        <v>37049</v>
      </c>
      <c r="W247" s="37">
        <f t="shared" si="42"/>
        <v>33</v>
      </c>
      <c r="X247" s="31">
        <v>8</v>
      </c>
      <c r="Y247" s="41">
        <v>2.8</v>
      </c>
      <c r="Z247" s="41">
        <v>26.7</v>
      </c>
      <c r="AA247" s="41">
        <v>26.4</v>
      </c>
      <c r="AB247" s="41">
        <v>33.6</v>
      </c>
      <c r="AC247" s="41">
        <v>29.467741935483875</v>
      </c>
      <c r="AD247" s="31">
        <v>37</v>
      </c>
      <c r="AE247" s="31">
        <v>36</v>
      </c>
      <c r="AF247" s="31">
        <v>42</v>
      </c>
      <c r="AG247" s="31">
        <v>38.888888888888886</v>
      </c>
      <c r="AH247" s="41">
        <v>9.5</v>
      </c>
      <c r="AI247" s="41">
        <v>9.3000000000000007</v>
      </c>
      <c r="AJ247" s="41">
        <v>9.8000000000000007</v>
      </c>
      <c r="AK247" s="41">
        <v>9.5543795197142902</v>
      </c>
      <c r="AL247" s="42">
        <v>64</v>
      </c>
      <c r="AM247" s="42">
        <v>550</v>
      </c>
      <c r="AN247" s="42">
        <v>24</v>
      </c>
      <c r="AO247" s="42">
        <v>10</v>
      </c>
      <c r="AP247" s="40">
        <v>15</v>
      </c>
      <c r="AQ247" s="40">
        <v>95</v>
      </c>
      <c r="AR247" s="40">
        <v>0</v>
      </c>
      <c r="AS247" s="40">
        <v>110</v>
      </c>
      <c r="AT247" s="40">
        <v>10</v>
      </c>
      <c r="AU247" s="40">
        <v>0</v>
      </c>
      <c r="AV247" s="40">
        <v>0</v>
      </c>
      <c r="AW247" s="40">
        <v>15</v>
      </c>
      <c r="AX247" s="40">
        <v>720</v>
      </c>
      <c r="AY247" s="40">
        <v>640</v>
      </c>
      <c r="AZ247" s="40">
        <v>5</v>
      </c>
      <c r="BA247" s="40">
        <v>920</v>
      </c>
      <c r="BB247" s="40">
        <v>168.84615384615384</v>
      </c>
      <c r="BC247" s="40">
        <v>76.92307692307692</v>
      </c>
      <c r="BD247" s="40">
        <v>0.76923076923076927</v>
      </c>
      <c r="BE247" s="40">
        <v>246.53846153846155</v>
      </c>
      <c r="BF247" s="40">
        <v>60</v>
      </c>
      <c r="BG247" s="40">
        <v>15</v>
      </c>
      <c r="BH247" s="40">
        <v>0</v>
      </c>
      <c r="BI247" s="40">
        <v>100</v>
      </c>
      <c r="BJ247" s="40">
        <v>40145</v>
      </c>
      <c r="BK247" s="43">
        <f>BJ247/(O247)*100</f>
        <v>5.0931341329429172</v>
      </c>
      <c r="BL247" s="43">
        <f>BJ247/(O247+Q247)*100</f>
        <v>5.0931341329429172</v>
      </c>
      <c r="BM247" s="37" t="s">
        <v>72</v>
      </c>
      <c r="BN247" s="31">
        <v>21</v>
      </c>
      <c r="BO247" s="31">
        <v>41</v>
      </c>
      <c r="BP247" s="43">
        <v>29.95</v>
      </c>
      <c r="BQ247" s="43">
        <f t="shared" si="43"/>
        <v>0.90757575757575759</v>
      </c>
      <c r="BR247" s="38">
        <v>7.0999999999999994E-2</v>
      </c>
      <c r="BS247" s="38">
        <v>0.57899999999999996</v>
      </c>
      <c r="BT247" s="38">
        <v>0.219</v>
      </c>
      <c r="BU247" s="40">
        <f t="shared" si="44"/>
        <v>49600.227694996764</v>
      </c>
      <c r="BV247" s="43">
        <v>7.5</v>
      </c>
      <c r="BW247" s="43">
        <f t="shared" ref="BW247:BW310" si="51">(BV247/D247)/W247</f>
        <v>0.28080156984905152</v>
      </c>
      <c r="BX247" s="43">
        <f>(BT247/BP247^3)*100000</f>
        <v>0.81518022283072367</v>
      </c>
    </row>
    <row r="248" spans="1:76" s="36" customFormat="1" x14ac:dyDescent="0.2">
      <c r="A248" s="37" t="s">
        <v>69</v>
      </c>
      <c r="B248" s="37">
        <v>10</v>
      </c>
      <c r="C248" s="37">
        <v>2</v>
      </c>
      <c r="D248" s="38">
        <f t="shared" si="40"/>
        <v>0.80937128447999995</v>
      </c>
      <c r="E248" s="39">
        <v>37007</v>
      </c>
      <c r="F248" s="37">
        <v>1</v>
      </c>
      <c r="G248" s="37" t="s">
        <v>70</v>
      </c>
      <c r="H248" s="37" t="s">
        <v>71</v>
      </c>
      <c r="I248" s="37">
        <v>17</v>
      </c>
      <c r="J248" s="37">
        <v>1</v>
      </c>
      <c r="K248" s="37"/>
      <c r="L248" s="37"/>
      <c r="M248" s="31">
        <f t="shared" si="41"/>
        <v>9</v>
      </c>
      <c r="N248" s="39">
        <v>37016</v>
      </c>
      <c r="O248" s="40">
        <v>820278</v>
      </c>
      <c r="P248" s="37"/>
      <c r="Q248" s="40"/>
      <c r="R248" s="37"/>
      <c r="S248" s="37"/>
      <c r="T248" s="37"/>
      <c r="U248" s="37"/>
      <c r="V248" s="39">
        <v>37049</v>
      </c>
      <c r="W248" s="37">
        <f t="shared" si="42"/>
        <v>33</v>
      </c>
      <c r="X248" s="31">
        <v>18</v>
      </c>
      <c r="Y248" s="41">
        <v>3.6</v>
      </c>
      <c r="Z248" s="41">
        <v>27</v>
      </c>
      <c r="AA248" s="41">
        <v>25.2</v>
      </c>
      <c r="AB248" s="41">
        <v>32.4</v>
      </c>
      <c r="AC248" s="41">
        <v>29.325806451612909</v>
      </c>
      <c r="AD248" s="31">
        <v>37</v>
      </c>
      <c r="AE248" s="31">
        <v>37</v>
      </c>
      <c r="AF248" s="31">
        <v>43</v>
      </c>
      <c r="AG248" s="31">
        <v>39.666666666666664</v>
      </c>
      <c r="AH248" s="41">
        <v>9.5</v>
      </c>
      <c r="AI248" s="41">
        <v>9.4</v>
      </c>
      <c r="AJ248" s="41">
        <v>9.8000000000000007</v>
      </c>
      <c r="AK248" s="41">
        <v>9.5659734751263272</v>
      </c>
      <c r="AL248" s="42">
        <v>56</v>
      </c>
      <c r="AM248" s="42">
        <v>575</v>
      </c>
      <c r="AN248" s="42">
        <v>34</v>
      </c>
      <c r="AO248" s="42">
        <v>12.5</v>
      </c>
      <c r="AP248" s="40">
        <v>25</v>
      </c>
      <c r="AQ248" s="40">
        <v>45</v>
      </c>
      <c r="AR248" s="40">
        <v>0</v>
      </c>
      <c r="AS248" s="40">
        <v>70</v>
      </c>
      <c r="AT248" s="40">
        <v>25</v>
      </c>
      <c r="AU248" s="40">
        <v>5</v>
      </c>
      <c r="AV248" s="40">
        <v>0</v>
      </c>
      <c r="AW248" s="40">
        <v>50</v>
      </c>
      <c r="AX248" s="40">
        <v>480</v>
      </c>
      <c r="AY248" s="40">
        <v>650</v>
      </c>
      <c r="AZ248" s="40">
        <v>115</v>
      </c>
      <c r="BA248" s="40">
        <v>735</v>
      </c>
      <c r="BB248" s="40">
        <v>158.75</v>
      </c>
      <c r="BC248" s="40">
        <v>124.16666666666667</v>
      </c>
      <c r="BD248" s="40">
        <v>16.25</v>
      </c>
      <c r="BE248" s="40">
        <v>299.16666666666669</v>
      </c>
      <c r="BF248" s="40">
        <v>95</v>
      </c>
      <c r="BG248" s="40">
        <v>30</v>
      </c>
      <c r="BH248" s="40">
        <v>0</v>
      </c>
      <c r="BI248" s="40">
        <v>257.5</v>
      </c>
      <c r="BJ248" s="40">
        <v>5808</v>
      </c>
      <c r="BK248" s="43">
        <f>BJ248/(O248)*100</f>
        <v>0.70805263581371192</v>
      </c>
      <c r="BL248" s="43">
        <f>BJ248/(O248+Q248)*100</f>
        <v>0.70805263581371192</v>
      </c>
      <c r="BM248" s="37" t="s">
        <v>72</v>
      </c>
      <c r="BN248" s="31">
        <v>28</v>
      </c>
      <c r="BO248" s="31">
        <v>40</v>
      </c>
      <c r="BP248" s="43">
        <v>34.4</v>
      </c>
      <c r="BQ248" s="43">
        <f t="shared" si="43"/>
        <v>1.0424242424242425</v>
      </c>
      <c r="BR248" s="38"/>
      <c r="BS248" s="38"/>
      <c r="BT248" s="38"/>
      <c r="BU248" s="40">
        <f t="shared" si="44"/>
        <v>7175.9402778064823</v>
      </c>
      <c r="BV248" s="43">
        <v>1.5</v>
      </c>
      <c r="BW248" s="43">
        <f t="shared" si="51"/>
        <v>5.6160313969810305E-2</v>
      </c>
      <c r="BX248" s="43">
        <f>(BT248/BP248^3)*100000</f>
        <v>0</v>
      </c>
    </row>
    <row r="249" spans="1:76" s="36" customFormat="1" x14ac:dyDescent="0.2">
      <c r="A249" s="37" t="s">
        <v>69</v>
      </c>
      <c r="B249" s="37">
        <v>4</v>
      </c>
      <c r="C249" s="37">
        <v>2</v>
      </c>
      <c r="D249" s="38">
        <f t="shared" si="40"/>
        <v>0.80937128447999995</v>
      </c>
      <c r="E249" s="39">
        <v>38162</v>
      </c>
      <c r="F249" s="37">
        <v>1</v>
      </c>
      <c r="G249" s="37" t="s">
        <v>70</v>
      </c>
      <c r="H249" s="37" t="s">
        <v>71</v>
      </c>
      <c r="I249" s="37">
        <v>160</v>
      </c>
      <c r="J249" s="37">
        <v>193</v>
      </c>
      <c r="K249" s="37"/>
      <c r="L249" s="37"/>
      <c r="M249" s="31">
        <f t="shared" si="41"/>
        <v>176.5</v>
      </c>
      <c r="N249" s="39">
        <v>38174</v>
      </c>
      <c r="O249" s="40">
        <v>825316</v>
      </c>
      <c r="P249" s="37"/>
      <c r="Q249" s="40"/>
      <c r="R249" s="37"/>
      <c r="S249" s="37"/>
      <c r="T249" s="37"/>
      <c r="U249" s="37"/>
      <c r="V249" s="39">
        <v>38204</v>
      </c>
      <c r="W249" s="37">
        <f t="shared" si="42"/>
        <v>30</v>
      </c>
      <c r="X249" s="37">
        <v>7</v>
      </c>
      <c r="Y249" s="41">
        <v>2</v>
      </c>
      <c r="Z249" s="37">
        <v>31.5</v>
      </c>
      <c r="AA249" s="37">
        <v>31</v>
      </c>
      <c r="AB249" s="37">
        <v>35.299999999999997</v>
      </c>
      <c r="AC249" s="41">
        <v>32.825000000000003</v>
      </c>
      <c r="AD249" s="37">
        <v>37</v>
      </c>
      <c r="AE249" s="37">
        <v>30</v>
      </c>
      <c r="AF249" s="37">
        <v>35</v>
      </c>
      <c r="AG249" s="41">
        <v>32.142857142857146</v>
      </c>
      <c r="AH249" s="37">
        <v>9.1</v>
      </c>
      <c r="AI249" s="37">
        <v>9.1999999999999993</v>
      </c>
      <c r="AJ249" s="37">
        <v>9.9</v>
      </c>
      <c r="AK249" s="41">
        <v>9.4727272727272727</v>
      </c>
      <c r="AL249" s="42">
        <v>248</v>
      </c>
      <c r="AM249" s="42">
        <v>750</v>
      </c>
      <c r="AN249" s="42">
        <v>42</v>
      </c>
      <c r="AO249" s="42">
        <v>17.5</v>
      </c>
      <c r="AP249" s="40">
        <v>140</v>
      </c>
      <c r="AQ249" s="40">
        <v>120</v>
      </c>
      <c r="AR249" s="40">
        <v>525</v>
      </c>
      <c r="AS249" s="40">
        <v>785</v>
      </c>
      <c r="AT249" s="40">
        <v>0</v>
      </c>
      <c r="AU249" s="40">
        <v>0</v>
      </c>
      <c r="AV249" s="40">
        <v>0</v>
      </c>
      <c r="AW249" s="40">
        <v>10</v>
      </c>
      <c r="AX249" s="40">
        <v>215</v>
      </c>
      <c r="AY249" s="40">
        <v>80</v>
      </c>
      <c r="AZ249" s="40">
        <v>400</v>
      </c>
      <c r="BA249" s="40">
        <v>610</v>
      </c>
      <c r="BB249" s="40">
        <v>32</v>
      </c>
      <c r="BC249" s="40">
        <v>17.5</v>
      </c>
      <c r="BD249" s="40">
        <v>133.5</v>
      </c>
      <c r="BE249" s="40">
        <v>183</v>
      </c>
      <c r="BF249" s="40">
        <v>5</v>
      </c>
      <c r="BG249" s="40">
        <v>5</v>
      </c>
      <c r="BH249" s="40">
        <v>70</v>
      </c>
      <c r="BI249" s="40">
        <v>100</v>
      </c>
      <c r="BJ249" s="40">
        <v>0</v>
      </c>
      <c r="BK249" s="43">
        <f>(BJ249/O249)*100</f>
        <v>0</v>
      </c>
      <c r="BL249" s="43">
        <f>((BJ249)/(O249+Q249+S249+U249))*100</f>
        <v>0</v>
      </c>
      <c r="BM249" s="37" t="s">
        <v>73</v>
      </c>
      <c r="BN249" s="31">
        <v>0</v>
      </c>
      <c r="BO249" s="31">
        <v>0</v>
      </c>
      <c r="BP249" s="43">
        <v>0</v>
      </c>
      <c r="BQ249" s="43">
        <f t="shared" si="43"/>
        <v>0</v>
      </c>
      <c r="BR249" s="38">
        <v>0</v>
      </c>
      <c r="BS249" s="38">
        <v>0</v>
      </c>
      <c r="BT249" s="38">
        <v>0</v>
      </c>
      <c r="BU249" s="40">
        <f t="shared" si="44"/>
        <v>0</v>
      </c>
      <c r="BV249" s="43">
        <v>0</v>
      </c>
      <c r="BW249" s="43">
        <f t="shared" si="51"/>
        <v>0</v>
      </c>
      <c r="BX249" s="43" t="e">
        <f>(BT249/BP249^3)*100000</f>
        <v>#DIV/0!</v>
      </c>
    </row>
    <row r="250" spans="1:76" s="36" customFormat="1" x14ac:dyDescent="0.2">
      <c r="A250" s="37" t="s">
        <v>69</v>
      </c>
      <c r="B250" s="37">
        <v>7</v>
      </c>
      <c r="C250" s="37">
        <v>2</v>
      </c>
      <c r="D250" s="38">
        <f t="shared" si="40"/>
        <v>0.80937128447999995</v>
      </c>
      <c r="E250" s="39">
        <v>39000</v>
      </c>
      <c r="F250" s="37">
        <v>1</v>
      </c>
      <c r="G250" s="37" t="s">
        <v>70</v>
      </c>
      <c r="H250" s="37" t="s">
        <v>71</v>
      </c>
      <c r="I250" s="37">
        <v>99</v>
      </c>
      <c r="J250" s="37">
        <v>170</v>
      </c>
      <c r="K250" s="37"/>
      <c r="L250" s="37"/>
      <c r="M250" s="31">
        <f t="shared" si="41"/>
        <v>134.5</v>
      </c>
      <c r="N250" s="39">
        <v>39012</v>
      </c>
      <c r="O250" s="40">
        <v>864704</v>
      </c>
      <c r="P250" s="37"/>
      <c r="Q250" s="40"/>
      <c r="R250" s="37"/>
      <c r="S250" s="37"/>
      <c r="T250" s="37"/>
      <c r="U250" s="37"/>
      <c r="V250" s="39">
        <v>39059</v>
      </c>
      <c r="W250" s="31">
        <f t="shared" si="42"/>
        <v>47</v>
      </c>
      <c r="X250" s="37">
        <v>6</v>
      </c>
      <c r="Y250" s="37">
        <v>4.2</v>
      </c>
      <c r="Z250" s="37">
        <v>21.6</v>
      </c>
      <c r="AA250" s="37">
        <v>12.2</v>
      </c>
      <c r="AB250" s="37">
        <v>27.1</v>
      </c>
      <c r="AC250" s="41">
        <v>21.25</v>
      </c>
      <c r="AD250" s="37">
        <v>37</v>
      </c>
      <c r="AE250" s="37">
        <v>37</v>
      </c>
      <c r="AF250" s="37">
        <v>50</v>
      </c>
      <c r="AG250" s="31">
        <v>42.583333333333336</v>
      </c>
      <c r="AH250" s="37">
        <v>8.8000000000000007</v>
      </c>
      <c r="AI250" s="37">
        <v>8.1999999999999993</v>
      </c>
      <c r="AJ250" s="37">
        <v>9.1999999999999993</v>
      </c>
      <c r="AK250" s="41">
        <v>8.8548223979680234</v>
      </c>
      <c r="AL250" s="42">
        <v>406</v>
      </c>
      <c r="AM250" s="42">
        <v>525</v>
      </c>
      <c r="AN250" s="42">
        <v>51</v>
      </c>
      <c r="AO250" s="42">
        <v>26.75</v>
      </c>
      <c r="AP250" s="40">
        <v>30</v>
      </c>
      <c r="AQ250" s="40">
        <v>250</v>
      </c>
      <c r="AR250" s="40">
        <v>0</v>
      </c>
      <c r="AS250" s="40">
        <v>280</v>
      </c>
      <c r="AT250" s="40">
        <v>0</v>
      </c>
      <c r="AU250" s="40">
        <v>0</v>
      </c>
      <c r="AV250" s="40">
        <v>0</v>
      </c>
      <c r="AW250" s="40">
        <v>10</v>
      </c>
      <c r="AX250" s="40">
        <v>510</v>
      </c>
      <c r="AY250" s="40">
        <v>230</v>
      </c>
      <c r="AZ250" s="40">
        <v>0</v>
      </c>
      <c r="BA250" s="40">
        <v>555</v>
      </c>
      <c r="BB250" s="40">
        <v>68.666666666666671</v>
      </c>
      <c r="BC250" s="40">
        <v>47.333333333333336</v>
      </c>
      <c r="BD250" s="40">
        <v>0</v>
      </c>
      <c r="BE250" s="40">
        <v>116</v>
      </c>
      <c r="BF250" s="40">
        <v>10</v>
      </c>
      <c r="BG250" s="40">
        <v>35</v>
      </c>
      <c r="BH250" s="40">
        <v>0</v>
      </c>
      <c r="BI250" s="40">
        <v>45</v>
      </c>
      <c r="BJ250" s="40">
        <v>207046</v>
      </c>
      <c r="BK250" s="43">
        <f>BJ250/O250*100</f>
        <v>23.944147361409222</v>
      </c>
      <c r="BL250" s="43">
        <f>BJ250/(O250+Q250)*100</f>
        <v>23.944147361409222</v>
      </c>
      <c r="BM250" s="37" t="s">
        <v>72</v>
      </c>
      <c r="BN250" s="31">
        <v>21</v>
      </c>
      <c r="BO250" s="31">
        <v>31</v>
      </c>
      <c r="BP250" s="43">
        <v>25.31</v>
      </c>
      <c r="BQ250" s="43">
        <f t="shared" si="43"/>
        <v>0.53851063829787227</v>
      </c>
      <c r="BR250" s="38">
        <v>8.5000000000000006E-2</v>
      </c>
      <c r="BS250" s="38">
        <v>0.19</v>
      </c>
      <c r="BT250" s="38">
        <v>0.13600000000000001</v>
      </c>
      <c r="BU250" s="40">
        <f t="shared" si="44"/>
        <v>255810.90405625358</v>
      </c>
      <c r="BV250" s="43">
        <v>29.23</v>
      </c>
      <c r="BW250" s="43">
        <f t="shared" si="51"/>
        <v>0.76839258513672803</v>
      </c>
      <c r="BX250" s="43">
        <f>(BT250/BP250^3)*100000</f>
        <v>0.83880782436911472</v>
      </c>
    </row>
    <row r="251" spans="1:76" s="36" customFormat="1" x14ac:dyDescent="0.2">
      <c r="A251" s="37" t="s">
        <v>69</v>
      </c>
      <c r="B251" s="37">
        <v>5</v>
      </c>
      <c r="C251" s="37">
        <v>2</v>
      </c>
      <c r="D251" s="38">
        <f t="shared" si="40"/>
        <v>0.80937128447999995</v>
      </c>
      <c r="E251" s="39">
        <v>39200</v>
      </c>
      <c r="F251" s="37">
        <v>1</v>
      </c>
      <c r="G251" s="37" t="s">
        <v>70</v>
      </c>
      <c r="H251" s="37" t="s">
        <v>71</v>
      </c>
      <c r="I251" s="37">
        <v>43</v>
      </c>
      <c r="J251" s="37">
        <v>72</v>
      </c>
      <c r="K251" s="37"/>
      <c r="L251" s="37"/>
      <c r="M251" s="31">
        <f t="shared" si="41"/>
        <v>57.5</v>
      </c>
      <c r="N251" s="39">
        <v>39212</v>
      </c>
      <c r="O251" s="40">
        <v>871119</v>
      </c>
      <c r="P251" s="37"/>
      <c r="Q251" s="40"/>
      <c r="R251" s="37"/>
      <c r="S251" s="40"/>
      <c r="T251" s="37"/>
      <c r="U251" s="37"/>
      <c r="V251" s="39">
        <v>39252</v>
      </c>
      <c r="W251" s="37">
        <f t="shared" si="42"/>
        <v>40</v>
      </c>
      <c r="X251" s="37">
        <v>1</v>
      </c>
      <c r="Y251" s="37">
        <v>2.6</v>
      </c>
      <c r="Z251" s="41">
        <v>26.5</v>
      </c>
      <c r="AA251" s="41">
        <v>24.4</v>
      </c>
      <c r="AB251" s="41">
        <v>32</v>
      </c>
      <c r="AC251" s="41">
        <v>28.802564102564109</v>
      </c>
      <c r="AD251" s="41">
        <v>37</v>
      </c>
      <c r="AE251" s="41">
        <v>34</v>
      </c>
      <c r="AF251" s="41">
        <v>40</v>
      </c>
      <c r="AG251" s="41">
        <v>36.333333333333336</v>
      </c>
      <c r="AH251" s="41">
        <v>9</v>
      </c>
      <c r="AI251" s="41">
        <v>8.4</v>
      </c>
      <c r="AJ251" s="41">
        <v>9.3000000000000007</v>
      </c>
      <c r="AK251" s="41">
        <v>8.9794871794871813</v>
      </c>
      <c r="AL251" s="42">
        <v>151</v>
      </c>
      <c r="AM251" s="42">
        <v>700</v>
      </c>
      <c r="AN251" s="42">
        <v>51</v>
      </c>
      <c r="AO251" s="42">
        <v>21.25</v>
      </c>
      <c r="AP251" s="40">
        <v>95</v>
      </c>
      <c r="AQ251" s="40">
        <v>510</v>
      </c>
      <c r="AR251" s="40">
        <v>0</v>
      </c>
      <c r="AS251" s="40">
        <v>605</v>
      </c>
      <c r="AT251" s="40">
        <v>0</v>
      </c>
      <c r="AU251" s="40">
        <v>0</v>
      </c>
      <c r="AV251" s="40">
        <v>0</v>
      </c>
      <c r="AW251" s="40">
        <v>0</v>
      </c>
      <c r="AX251" s="40">
        <v>390</v>
      </c>
      <c r="AY251" s="40">
        <v>230</v>
      </c>
      <c r="AZ251" s="40">
        <v>45</v>
      </c>
      <c r="BA251" s="40">
        <v>620</v>
      </c>
      <c r="BB251" s="40">
        <v>56</v>
      </c>
      <c r="BC251" s="40">
        <v>61.666666666666664</v>
      </c>
      <c r="BD251" s="40">
        <v>10.666666666666666</v>
      </c>
      <c r="BE251" s="40">
        <v>128</v>
      </c>
      <c r="BF251" s="40">
        <v>15</v>
      </c>
      <c r="BG251" s="40">
        <v>20</v>
      </c>
      <c r="BH251" s="40">
        <v>5</v>
      </c>
      <c r="BI251" s="40">
        <v>65</v>
      </c>
      <c r="BJ251" s="40">
        <v>0</v>
      </c>
      <c r="BK251" s="43">
        <f>(BJ251/O251)*100</f>
        <v>0</v>
      </c>
      <c r="BL251" s="43">
        <f>((BJ251)/(O251+Q251+S251+U251))*100</f>
        <v>0</v>
      </c>
      <c r="BM251" s="37" t="s">
        <v>73</v>
      </c>
      <c r="BN251" s="31"/>
      <c r="BO251" s="31"/>
      <c r="BP251" s="43"/>
      <c r="BQ251" s="43">
        <f t="shared" si="43"/>
        <v>0</v>
      </c>
      <c r="BR251" s="38"/>
      <c r="BS251" s="38"/>
      <c r="BT251" s="38"/>
      <c r="BU251" s="40">
        <f t="shared" si="44"/>
        <v>0</v>
      </c>
      <c r="BV251" s="43">
        <v>0</v>
      </c>
      <c r="BW251" s="43">
        <f t="shared" si="51"/>
        <v>0</v>
      </c>
      <c r="BX251" s="43"/>
    </row>
    <row r="252" spans="1:76" s="36" customFormat="1" x14ac:dyDescent="0.2">
      <c r="A252" s="37" t="s">
        <v>69</v>
      </c>
      <c r="B252" s="37">
        <v>8</v>
      </c>
      <c r="C252" s="37">
        <v>2</v>
      </c>
      <c r="D252" s="38">
        <f t="shared" si="40"/>
        <v>0.80937128447999995</v>
      </c>
      <c r="E252" s="39">
        <v>39574</v>
      </c>
      <c r="F252" s="37">
        <v>1</v>
      </c>
      <c r="G252" s="37" t="s">
        <v>70</v>
      </c>
      <c r="H252" s="37" t="s">
        <v>71</v>
      </c>
      <c r="I252" s="37">
        <v>159</v>
      </c>
      <c r="J252" s="37">
        <v>519</v>
      </c>
      <c r="K252" s="37"/>
      <c r="L252" s="37"/>
      <c r="M252" s="31">
        <f t="shared" si="41"/>
        <v>339</v>
      </c>
      <c r="N252" s="39">
        <v>39579</v>
      </c>
      <c r="O252" s="40">
        <v>760280</v>
      </c>
      <c r="P252" s="37"/>
      <c r="Q252" s="40"/>
      <c r="R252" s="37"/>
      <c r="S252" s="40"/>
      <c r="T252" s="37"/>
      <c r="U252" s="31"/>
      <c r="V252" s="39">
        <v>39617</v>
      </c>
      <c r="W252" s="37">
        <f t="shared" si="42"/>
        <v>38</v>
      </c>
      <c r="X252" s="37">
        <v>1</v>
      </c>
      <c r="Y252" s="41">
        <v>2.2999999999999998</v>
      </c>
      <c r="Z252" s="41">
        <v>26.3</v>
      </c>
      <c r="AA252" s="41">
        <v>25.3</v>
      </c>
      <c r="AB252" s="41">
        <v>32.1</v>
      </c>
      <c r="AC252" s="41">
        <v>29.925000000000004</v>
      </c>
      <c r="AD252" s="31">
        <v>37</v>
      </c>
      <c r="AE252" s="31">
        <v>37</v>
      </c>
      <c r="AF252" s="31">
        <v>46</v>
      </c>
      <c r="AG252" s="31">
        <v>40.727272727272727</v>
      </c>
      <c r="AH252" s="41">
        <v>8.5</v>
      </c>
      <c r="AI252" s="41">
        <v>8.5</v>
      </c>
      <c r="AJ252" s="41">
        <v>9.9</v>
      </c>
      <c r="AK252" s="41">
        <v>8.9638888888888886</v>
      </c>
      <c r="AL252" s="42">
        <v>288</v>
      </c>
      <c r="AM252" s="42">
        <v>285</v>
      </c>
      <c r="AN252" s="42">
        <v>19</v>
      </c>
      <c r="AO252" s="42">
        <v>8.5</v>
      </c>
      <c r="AP252" s="40">
        <v>10</v>
      </c>
      <c r="AQ252" s="40">
        <v>40</v>
      </c>
      <c r="AR252" s="40">
        <v>10</v>
      </c>
      <c r="AS252" s="40">
        <v>60</v>
      </c>
      <c r="AT252" s="40">
        <v>0</v>
      </c>
      <c r="AU252" s="40">
        <v>0</v>
      </c>
      <c r="AV252" s="40">
        <v>0</v>
      </c>
      <c r="AW252" s="40">
        <v>0</v>
      </c>
      <c r="AX252" s="40">
        <v>120</v>
      </c>
      <c r="AY252" s="40">
        <v>690</v>
      </c>
      <c r="AZ252" s="40">
        <v>0</v>
      </c>
      <c r="BA252" s="40">
        <v>810</v>
      </c>
      <c r="BB252" s="40">
        <v>43.928571428571431</v>
      </c>
      <c r="BC252" s="40">
        <v>173.21428571428572</v>
      </c>
      <c r="BD252" s="40">
        <v>0</v>
      </c>
      <c r="BE252" s="40">
        <v>217.14285714285714</v>
      </c>
      <c r="BF252" s="40">
        <v>37.5</v>
      </c>
      <c r="BG252" s="40">
        <v>82.5</v>
      </c>
      <c r="BH252" s="40">
        <v>0</v>
      </c>
      <c r="BI252" s="40">
        <v>125</v>
      </c>
      <c r="BJ252" s="40">
        <v>90882</v>
      </c>
      <c r="BK252" s="43">
        <f>BJ252/O252*100</f>
        <v>11.953753880149419</v>
      </c>
      <c r="BL252" s="43">
        <f>(BJ252)/(O252+Q252+S252+U252)*100</f>
        <v>11.953753880149419</v>
      </c>
      <c r="BM252" s="37" t="s">
        <v>72</v>
      </c>
      <c r="BN252" s="31">
        <v>25</v>
      </c>
      <c r="BO252" s="31">
        <v>63</v>
      </c>
      <c r="BP252" s="43">
        <v>36.51</v>
      </c>
      <c r="BQ252" s="43">
        <f t="shared" si="43"/>
        <v>0.96078947368421053</v>
      </c>
      <c r="BR252" s="38">
        <v>0.12</v>
      </c>
      <c r="BS252" s="38">
        <v>1.1539999999999999</v>
      </c>
      <c r="BT252" s="38">
        <v>0.42499999999999999</v>
      </c>
      <c r="BU252" s="40">
        <f t="shared" si="44"/>
        <v>112287.15639249461</v>
      </c>
      <c r="BV252" s="43">
        <v>30</v>
      </c>
      <c r="BW252" s="43">
        <f t="shared" si="51"/>
        <v>0.97541597947565273</v>
      </c>
      <c r="BX252" s="43">
        <f>(BT252/BP252^3)*100000</f>
        <v>0.87327983352842686</v>
      </c>
    </row>
    <row r="253" spans="1:76" s="36" customFormat="1" x14ac:dyDescent="0.2">
      <c r="A253" s="46" t="s">
        <v>69</v>
      </c>
      <c r="B253" s="37">
        <v>3</v>
      </c>
      <c r="C253" s="37">
        <v>2</v>
      </c>
      <c r="D253" s="38">
        <f t="shared" si="40"/>
        <v>0.80937128447999995</v>
      </c>
      <c r="E253" s="39">
        <v>40384</v>
      </c>
      <c r="F253" s="31">
        <v>1</v>
      </c>
      <c r="G253" s="31" t="s">
        <v>70</v>
      </c>
      <c r="H253" s="31" t="s">
        <v>71</v>
      </c>
      <c r="I253" s="37">
        <v>44</v>
      </c>
      <c r="J253" s="37">
        <v>4</v>
      </c>
      <c r="K253" s="37"/>
      <c r="L253" s="31"/>
      <c r="M253" s="31">
        <f t="shared" si="41"/>
        <v>24</v>
      </c>
      <c r="N253" s="39">
        <v>40405</v>
      </c>
      <c r="O253" s="40">
        <v>528532</v>
      </c>
      <c r="P253" s="39"/>
      <c r="Q253" s="40"/>
      <c r="R253" s="39"/>
      <c r="S253" s="31"/>
      <c r="T253" s="39"/>
      <c r="U253" s="39"/>
      <c r="V253" s="39">
        <v>40450</v>
      </c>
      <c r="W253" s="31">
        <f t="shared" si="42"/>
        <v>45</v>
      </c>
      <c r="X253" s="31">
        <v>10</v>
      </c>
      <c r="Y253" s="41">
        <v>3.2</v>
      </c>
      <c r="Z253" s="41">
        <v>32.700000000000003</v>
      </c>
      <c r="AA253" s="41">
        <v>25.9</v>
      </c>
      <c r="AB253" s="41">
        <v>33.299999999999997</v>
      </c>
      <c r="AC253" s="41">
        <v>31.048837209302327</v>
      </c>
      <c r="AD253" s="31">
        <v>37</v>
      </c>
      <c r="AE253" s="31">
        <v>25</v>
      </c>
      <c r="AF253" s="31">
        <v>42</v>
      </c>
      <c r="AG253" s="41">
        <v>35.46153846153846</v>
      </c>
      <c r="AH253" s="41">
        <v>9.1</v>
      </c>
      <c r="AI253" s="41">
        <v>8.3000000000000007</v>
      </c>
      <c r="AJ253" s="41">
        <v>9.69</v>
      </c>
      <c r="AK253" s="41">
        <v>9.0634497062640502</v>
      </c>
      <c r="AL253" s="42">
        <v>380</v>
      </c>
      <c r="AM253" s="42">
        <v>700</v>
      </c>
      <c r="AN253" s="42">
        <v>90</v>
      </c>
      <c r="AO253" s="42">
        <v>37.5</v>
      </c>
      <c r="AP253" s="40">
        <v>60</v>
      </c>
      <c r="AQ253" s="40">
        <v>45</v>
      </c>
      <c r="AR253" s="40">
        <v>2195</v>
      </c>
      <c r="AS253" s="40">
        <v>2300</v>
      </c>
      <c r="AT253" s="40">
        <v>0</v>
      </c>
      <c r="AU253" s="40">
        <v>0</v>
      </c>
      <c r="AV253" s="40">
        <v>0</v>
      </c>
      <c r="AW253" s="40">
        <v>30</v>
      </c>
      <c r="AX253" s="40">
        <v>40</v>
      </c>
      <c r="AY253" s="40">
        <v>235</v>
      </c>
      <c r="AZ253" s="40">
        <v>280</v>
      </c>
      <c r="BA253" s="40">
        <v>300</v>
      </c>
      <c r="BB253" s="40">
        <v>11.071428571428571</v>
      </c>
      <c r="BC253" s="40">
        <v>55.357142857142854</v>
      </c>
      <c r="BD253" s="40">
        <v>49.642857142857146</v>
      </c>
      <c r="BE253" s="40">
        <v>116.07142857142857</v>
      </c>
      <c r="BF253" s="40">
        <v>5</v>
      </c>
      <c r="BG253" s="40">
        <v>32.5</v>
      </c>
      <c r="BH253" s="40">
        <v>20</v>
      </c>
      <c r="BI253" s="40">
        <v>80</v>
      </c>
      <c r="BJ253" s="40">
        <v>50552</v>
      </c>
      <c r="BK253" s="43">
        <v>9.56</v>
      </c>
      <c r="BL253" s="43">
        <f>((BJ253/(O253+Q253+S253+U253))*100)</f>
        <v>9.5646053597511607</v>
      </c>
      <c r="BM253" s="37" t="s">
        <v>72</v>
      </c>
      <c r="BN253" s="31">
        <v>38</v>
      </c>
      <c r="BO253" s="31">
        <v>68</v>
      </c>
      <c r="BP253" s="43">
        <v>52.08</v>
      </c>
      <c r="BQ253" s="43">
        <f t="shared" si="43"/>
        <v>1.1573333333333333</v>
      </c>
      <c r="BR253" s="38">
        <v>0.40300000000000002</v>
      </c>
      <c r="BS253" s="38">
        <v>1.6639999999999999</v>
      </c>
      <c r="BT253" s="38">
        <v>1.169</v>
      </c>
      <c r="BU253" s="40">
        <f t="shared" si="44"/>
        <v>62458.356219640715</v>
      </c>
      <c r="BV253" s="43">
        <v>55.77</v>
      </c>
      <c r="BW253" s="43">
        <f t="shared" si="51"/>
        <v>1.5312296804915349</v>
      </c>
      <c r="BX253" s="43">
        <f>(BT253/BP253^3)*100000</f>
        <v>0.82756398931705955</v>
      </c>
    </row>
    <row r="254" spans="1:76" s="36" customFormat="1" x14ac:dyDescent="0.2">
      <c r="A254" s="37" t="s">
        <v>69</v>
      </c>
      <c r="B254" s="37">
        <v>3</v>
      </c>
      <c r="C254" s="37">
        <v>2</v>
      </c>
      <c r="D254" s="38">
        <f t="shared" si="40"/>
        <v>0.80937128447999995</v>
      </c>
      <c r="E254" s="39">
        <v>37007</v>
      </c>
      <c r="F254" s="37">
        <v>2</v>
      </c>
      <c r="G254" s="37" t="s">
        <v>70</v>
      </c>
      <c r="H254" s="37" t="s">
        <v>71</v>
      </c>
      <c r="I254" s="37">
        <v>0</v>
      </c>
      <c r="J254" s="37">
        <v>6</v>
      </c>
      <c r="K254" s="37">
        <v>3</v>
      </c>
      <c r="L254" s="37">
        <v>2</v>
      </c>
      <c r="M254" s="31">
        <f t="shared" si="41"/>
        <v>2.75</v>
      </c>
      <c r="N254" s="39">
        <v>37015</v>
      </c>
      <c r="O254" s="40">
        <v>810202</v>
      </c>
      <c r="P254" s="39">
        <v>37019</v>
      </c>
      <c r="Q254" s="40">
        <v>799668</v>
      </c>
      <c r="R254" s="37"/>
      <c r="S254" s="37"/>
      <c r="T254" s="37"/>
      <c r="U254" s="37"/>
      <c r="V254" s="39">
        <v>37053</v>
      </c>
      <c r="W254" s="37">
        <f t="shared" si="42"/>
        <v>38</v>
      </c>
      <c r="X254" s="31">
        <v>18</v>
      </c>
      <c r="Y254" s="41">
        <v>3.1</v>
      </c>
      <c r="Z254" s="41">
        <v>27</v>
      </c>
      <c r="AA254" s="41">
        <v>26.5</v>
      </c>
      <c r="AB254" s="41">
        <v>32.4</v>
      </c>
      <c r="AC254" s="41">
        <v>29.486111111111118</v>
      </c>
      <c r="AD254" s="31">
        <v>37</v>
      </c>
      <c r="AE254" s="31">
        <v>36</v>
      </c>
      <c r="AF254" s="31">
        <v>45</v>
      </c>
      <c r="AG254" s="31">
        <v>39.6</v>
      </c>
      <c r="AH254" s="41">
        <v>9.6</v>
      </c>
      <c r="AI254" s="41">
        <v>9.4</v>
      </c>
      <c r="AJ254" s="41">
        <v>9.8000000000000007</v>
      </c>
      <c r="AK254" s="41">
        <v>9.6082917298042396</v>
      </c>
      <c r="AL254" s="42">
        <v>62</v>
      </c>
      <c r="AM254" s="42">
        <v>550</v>
      </c>
      <c r="AN254" s="42">
        <v>30</v>
      </c>
      <c r="AO254" s="42">
        <v>12.5</v>
      </c>
      <c r="AP254" s="40">
        <v>30</v>
      </c>
      <c r="AQ254" s="40">
        <v>425</v>
      </c>
      <c r="AR254" s="40">
        <v>0</v>
      </c>
      <c r="AS254" s="40">
        <v>455</v>
      </c>
      <c r="AT254" s="40">
        <v>5</v>
      </c>
      <c r="AU254" s="40">
        <v>0</v>
      </c>
      <c r="AV254" s="40">
        <v>0</v>
      </c>
      <c r="AW254" s="40">
        <v>10</v>
      </c>
      <c r="AX254" s="40">
        <v>640</v>
      </c>
      <c r="AY254" s="40">
        <v>800</v>
      </c>
      <c r="AZ254" s="40">
        <v>0</v>
      </c>
      <c r="BA254" s="40">
        <v>1320</v>
      </c>
      <c r="BB254" s="40">
        <v>180.38461538461539</v>
      </c>
      <c r="BC254" s="40">
        <v>140.38461538461539</v>
      </c>
      <c r="BD254" s="40">
        <v>0</v>
      </c>
      <c r="BE254" s="40">
        <v>320.76923076923077</v>
      </c>
      <c r="BF254" s="40">
        <v>65</v>
      </c>
      <c r="BG254" s="40">
        <v>20</v>
      </c>
      <c r="BH254" s="40">
        <v>0</v>
      </c>
      <c r="BI254" s="40">
        <v>130</v>
      </c>
      <c r="BJ254" s="40">
        <v>6407</v>
      </c>
      <c r="BK254" s="43">
        <f>BJ254/(Q254)*100</f>
        <v>0.8012075011129618</v>
      </c>
      <c r="BL254" s="43">
        <f>BJ254/(O254+Q254)*100</f>
        <v>0.39798244578754804</v>
      </c>
      <c r="BM254" s="37" t="s">
        <v>72</v>
      </c>
      <c r="BN254" s="31">
        <v>33</v>
      </c>
      <c r="BO254" s="31">
        <v>55</v>
      </c>
      <c r="BP254" s="43">
        <v>43.3</v>
      </c>
      <c r="BQ254" s="43">
        <f t="shared" si="43"/>
        <v>1.1394736842105262</v>
      </c>
      <c r="BR254" s="38"/>
      <c r="BS254" s="38"/>
      <c r="BT254" s="38"/>
      <c r="BU254" s="40">
        <f t="shared" si="44"/>
        <v>7916.0208953006422</v>
      </c>
      <c r="BV254" s="43">
        <v>3.68</v>
      </c>
      <c r="BW254" s="43">
        <f t="shared" si="51"/>
        <v>0.11965102681568007</v>
      </c>
      <c r="BX254" s="43">
        <f>(BT254/BP254^3)*100000</f>
        <v>0</v>
      </c>
    </row>
    <row r="255" spans="1:76" s="36" customFormat="1" x14ac:dyDescent="0.2">
      <c r="A255" s="37" t="s">
        <v>69</v>
      </c>
      <c r="B255" s="37">
        <v>2</v>
      </c>
      <c r="C255" s="37">
        <v>2</v>
      </c>
      <c r="D255" s="38">
        <f t="shared" si="40"/>
        <v>0.80937128447999995</v>
      </c>
      <c r="E255" s="39">
        <v>39251</v>
      </c>
      <c r="F255" s="37">
        <v>2</v>
      </c>
      <c r="G255" s="37" t="s">
        <v>70</v>
      </c>
      <c r="H255" s="37" t="s">
        <v>71</v>
      </c>
      <c r="I255" s="37"/>
      <c r="J255" s="37">
        <v>50</v>
      </c>
      <c r="K255" s="37">
        <v>81</v>
      </c>
      <c r="L255" s="37">
        <v>70</v>
      </c>
      <c r="M255" s="31">
        <f t="shared" si="41"/>
        <v>67</v>
      </c>
      <c r="N255" s="39">
        <v>39265</v>
      </c>
      <c r="O255" s="40">
        <v>832644</v>
      </c>
      <c r="P255" s="39">
        <v>39270</v>
      </c>
      <c r="Q255" s="40">
        <v>722724</v>
      </c>
      <c r="R255" s="37"/>
      <c r="S255" s="40"/>
      <c r="T255" s="37"/>
      <c r="U255" s="37"/>
      <c r="V255" s="39">
        <v>39309</v>
      </c>
      <c r="W255" s="37">
        <f t="shared" si="42"/>
        <v>44</v>
      </c>
      <c r="X255" s="37">
        <v>3</v>
      </c>
      <c r="Y255" s="37">
        <v>3</v>
      </c>
      <c r="Z255" s="41">
        <v>28.5</v>
      </c>
      <c r="AA255" s="41">
        <v>26.3</v>
      </c>
      <c r="AB255" s="41">
        <v>33.4</v>
      </c>
      <c r="AC255" s="41">
        <v>30.760465116279072</v>
      </c>
      <c r="AD255" s="41">
        <v>37</v>
      </c>
      <c r="AE255" s="41">
        <v>25</v>
      </c>
      <c r="AF255" s="41">
        <v>33</v>
      </c>
      <c r="AG255" s="41">
        <v>30.083333333333332</v>
      </c>
      <c r="AH255" s="41">
        <v>8.8000000000000007</v>
      </c>
      <c r="AI255" s="41">
        <v>8.5</v>
      </c>
      <c r="AJ255" s="41">
        <v>9.6</v>
      </c>
      <c r="AK255" s="41">
        <v>8.9627906976744214</v>
      </c>
      <c r="AL255" s="42">
        <v>334</v>
      </c>
      <c r="AM255" s="42">
        <v>675</v>
      </c>
      <c r="AN255" s="42">
        <v>32</v>
      </c>
      <c r="AO255" s="42">
        <v>13.5</v>
      </c>
      <c r="AP255" s="40">
        <v>55</v>
      </c>
      <c r="AQ255" s="40">
        <v>90</v>
      </c>
      <c r="AR255" s="40">
        <v>585</v>
      </c>
      <c r="AS255" s="40">
        <v>730</v>
      </c>
      <c r="AT255" s="40">
        <v>0</v>
      </c>
      <c r="AU255" s="40">
        <v>5</v>
      </c>
      <c r="AV255" s="40">
        <v>0</v>
      </c>
      <c r="AW255" s="40">
        <v>35</v>
      </c>
      <c r="AX255" s="40">
        <v>200</v>
      </c>
      <c r="AY255" s="40">
        <v>685</v>
      </c>
      <c r="AZ255" s="40">
        <v>545</v>
      </c>
      <c r="BA255" s="40">
        <v>765</v>
      </c>
      <c r="BB255" s="40">
        <v>60.769230769230766</v>
      </c>
      <c r="BC255" s="40">
        <v>141.92307692307693</v>
      </c>
      <c r="BD255" s="40">
        <v>70.769230769230774</v>
      </c>
      <c r="BE255" s="40">
        <v>276.53846153846155</v>
      </c>
      <c r="BF255" s="40">
        <v>40</v>
      </c>
      <c r="BG255" s="40">
        <v>40</v>
      </c>
      <c r="BH255" s="40">
        <v>185</v>
      </c>
      <c r="BI255" s="40">
        <v>185</v>
      </c>
      <c r="BJ255" s="40">
        <v>601213</v>
      </c>
      <c r="BK255" s="43">
        <f>(BJ255/Q255)*100</f>
        <v>83.187081098732023</v>
      </c>
      <c r="BL255" s="43">
        <f>((BJ255)/(O255+Q255+S255+U255))*100</f>
        <v>38.654067719022123</v>
      </c>
      <c r="BM255" s="37" t="s">
        <v>72</v>
      </c>
      <c r="BN255" s="31">
        <v>29</v>
      </c>
      <c r="BO255" s="31">
        <v>50</v>
      </c>
      <c r="BP255" s="43">
        <v>36.58</v>
      </c>
      <c r="BQ255" s="43">
        <f t="shared" si="43"/>
        <v>0.8313636363636363</v>
      </c>
      <c r="BR255" s="38">
        <v>0.21099999999999999</v>
      </c>
      <c r="BS255" s="38">
        <v>1.1180000000000001</v>
      </c>
      <c r="BT255" s="38">
        <v>0.45300000000000001</v>
      </c>
      <c r="BU255" s="40">
        <f t="shared" si="44"/>
        <v>742814.83854009444</v>
      </c>
      <c r="BV255" s="43">
        <v>205.32</v>
      </c>
      <c r="BW255" s="43">
        <f t="shared" si="51"/>
        <v>5.7654178321407263</v>
      </c>
      <c r="BX255" s="43">
        <f>(BT255/BP255^3)*100000</f>
        <v>0.92548012931327794</v>
      </c>
    </row>
    <row r="256" spans="1:76" s="36" customFormat="1" x14ac:dyDescent="0.2">
      <c r="A256" s="46" t="s">
        <v>69</v>
      </c>
      <c r="B256" s="37">
        <v>4</v>
      </c>
      <c r="C256" s="37">
        <v>2</v>
      </c>
      <c r="D256" s="38">
        <f t="shared" si="40"/>
        <v>0.80937128447999995</v>
      </c>
      <c r="E256" s="39">
        <v>40338</v>
      </c>
      <c r="F256" s="31">
        <v>2</v>
      </c>
      <c r="G256" s="31" t="s">
        <v>70</v>
      </c>
      <c r="H256" s="31" t="s">
        <v>71</v>
      </c>
      <c r="I256" s="37">
        <v>34</v>
      </c>
      <c r="J256" s="37">
        <v>0</v>
      </c>
      <c r="K256" s="37">
        <v>157</v>
      </c>
      <c r="L256" s="37">
        <v>335</v>
      </c>
      <c r="M256" s="31">
        <f t="shared" si="41"/>
        <v>131.5</v>
      </c>
      <c r="N256" s="39">
        <v>40349</v>
      </c>
      <c r="O256" s="40">
        <v>816614</v>
      </c>
      <c r="P256" s="39">
        <v>40353</v>
      </c>
      <c r="Q256" s="40">
        <v>862414</v>
      </c>
      <c r="R256" s="39"/>
      <c r="S256" s="31"/>
      <c r="T256" s="39"/>
      <c r="U256" s="39"/>
      <c r="V256" s="39">
        <v>40381</v>
      </c>
      <c r="W256" s="31">
        <f t="shared" si="42"/>
        <v>32</v>
      </c>
      <c r="X256" s="31">
        <v>12</v>
      </c>
      <c r="Y256" s="41">
        <v>2.2000000000000002</v>
      </c>
      <c r="Z256" s="41">
        <v>32.200000000000003</v>
      </c>
      <c r="AA256" s="41">
        <v>28.7</v>
      </c>
      <c r="AB256" s="41">
        <v>34.5</v>
      </c>
      <c r="AC256" s="41">
        <v>31.676666666666673</v>
      </c>
      <c r="AD256" s="31">
        <v>37</v>
      </c>
      <c r="AE256" s="31">
        <v>36</v>
      </c>
      <c r="AF256" s="31">
        <v>40</v>
      </c>
      <c r="AG256" s="41">
        <v>37.857142857142854</v>
      </c>
      <c r="AH256" s="41">
        <v>9</v>
      </c>
      <c r="AI256" s="41">
        <v>8.8000000000000007</v>
      </c>
      <c r="AJ256" s="41">
        <v>9.6</v>
      </c>
      <c r="AK256" s="41">
        <v>9.1180464230512399</v>
      </c>
      <c r="AL256" s="42">
        <v>268</v>
      </c>
      <c r="AM256" s="42">
        <v>600</v>
      </c>
      <c r="AN256" s="42">
        <v>66</v>
      </c>
      <c r="AO256" s="42">
        <v>26</v>
      </c>
      <c r="AP256" s="40">
        <v>10</v>
      </c>
      <c r="AQ256" s="40">
        <v>65</v>
      </c>
      <c r="AR256" s="40">
        <v>610</v>
      </c>
      <c r="AS256" s="40">
        <v>685</v>
      </c>
      <c r="AT256" s="40">
        <v>0</v>
      </c>
      <c r="AU256" s="40">
        <v>0</v>
      </c>
      <c r="AV256" s="40">
        <v>225</v>
      </c>
      <c r="AW256" s="40">
        <v>517</v>
      </c>
      <c r="AX256" s="40">
        <v>420</v>
      </c>
      <c r="AY256" s="40">
        <v>490</v>
      </c>
      <c r="AZ256" s="40">
        <v>12800</v>
      </c>
      <c r="BA256" s="40">
        <v>13250</v>
      </c>
      <c r="BB256" s="40">
        <v>84.583333333333329</v>
      </c>
      <c r="BC256" s="40">
        <v>154.58333333333334</v>
      </c>
      <c r="BD256" s="40">
        <v>1977.9166666666667</v>
      </c>
      <c r="BE256" s="40">
        <v>2217.6666666666665</v>
      </c>
      <c r="BF256" s="40">
        <v>45</v>
      </c>
      <c r="BG256" s="40">
        <v>122.5</v>
      </c>
      <c r="BH256" s="40">
        <v>922.5</v>
      </c>
      <c r="BI256" s="40">
        <v>1157.5</v>
      </c>
      <c r="BJ256" s="40">
        <v>462916</v>
      </c>
      <c r="BK256" s="43">
        <v>53.68</v>
      </c>
      <c r="BL256" s="43">
        <f>((BJ256/(O256+Q256+S256+U256))*100)</f>
        <v>27.570475298803832</v>
      </c>
      <c r="BM256" s="37" t="s">
        <v>72</v>
      </c>
      <c r="BN256" s="31">
        <v>27</v>
      </c>
      <c r="BO256" s="31">
        <v>50</v>
      </c>
      <c r="BP256" s="43">
        <v>36.01</v>
      </c>
      <c r="BQ256" s="43">
        <f t="shared" si="43"/>
        <v>1.1253124999999999</v>
      </c>
      <c r="BR256" s="38">
        <v>0.2</v>
      </c>
      <c r="BS256" s="38">
        <v>0.80800000000000005</v>
      </c>
      <c r="BT256" s="38">
        <v>0.41499999999999998</v>
      </c>
      <c r="BU256" s="40">
        <f t="shared" si="44"/>
        <v>571945.17383627163</v>
      </c>
      <c r="BV256" s="43">
        <v>140.09</v>
      </c>
      <c r="BW256" s="43">
        <f t="shared" si="51"/>
        <v>5.4089051390211242</v>
      </c>
      <c r="BX256" s="43">
        <f>(BT256/BP256^3)*100000</f>
        <v>0.88874819681795392</v>
      </c>
    </row>
    <row r="257" spans="1:76" s="36" customFormat="1" x14ac:dyDescent="0.2">
      <c r="A257" s="37" t="s">
        <v>69</v>
      </c>
      <c r="B257" s="37">
        <v>18</v>
      </c>
      <c r="C257" s="37">
        <v>0.5</v>
      </c>
      <c r="D257" s="38">
        <f t="shared" si="40"/>
        <v>0.20234282111999999</v>
      </c>
      <c r="E257" s="39">
        <v>37014</v>
      </c>
      <c r="F257" s="37">
        <v>1</v>
      </c>
      <c r="G257" s="37" t="s">
        <v>70</v>
      </c>
      <c r="H257" s="37" t="s">
        <v>71</v>
      </c>
      <c r="I257" s="37">
        <v>1</v>
      </c>
      <c r="J257" s="37">
        <v>0</v>
      </c>
      <c r="K257" s="37"/>
      <c r="L257" s="37"/>
      <c r="M257" s="31">
        <f t="shared" si="41"/>
        <v>0.5</v>
      </c>
      <c r="N257" s="39">
        <v>37022</v>
      </c>
      <c r="O257" s="40">
        <v>239992</v>
      </c>
      <c r="P257" s="37"/>
      <c r="Q257" s="40"/>
      <c r="R257" s="37"/>
      <c r="S257" s="37"/>
      <c r="T257" s="37"/>
      <c r="U257" s="37"/>
      <c r="V257" s="39">
        <v>37034</v>
      </c>
      <c r="W257" s="37">
        <f t="shared" si="42"/>
        <v>12</v>
      </c>
      <c r="X257" s="31"/>
      <c r="Y257" s="41">
        <v>3.4</v>
      </c>
      <c r="Z257" s="41">
        <v>28.6</v>
      </c>
      <c r="AA257" s="41">
        <v>25.4</v>
      </c>
      <c r="AB257" s="41">
        <v>29.7</v>
      </c>
      <c r="AC257" s="41">
        <v>28.490909090909089</v>
      </c>
      <c r="AD257" s="31">
        <v>38</v>
      </c>
      <c r="AE257" s="31">
        <v>35</v>
      </c>
      <c r="AF257" s="31">
        <v>40</v>
      </c>
      <c r="AG257" s="31">
        <v>37</v>
      </c>
      <c r="AH257" s="41">
        <v>9.5</v>
      </c>
      <c r="AI257" s="41">
        <v>9.4</v>
      </c>
      <c r="AJ257" s="41">
        <v>9.8000000000000007</v>
      </c>
      <c r="AK257" s="41">
        <v>9.5991318235362044</v>
      </c>
      <c r="AL257" s="42">
        <v>0</v>
      </c>
      <c r="AM257" s="42">
        <v>137.5</v>
      </c>
      <c r="AN257" s="42">
        <v>4</v>
      </c>
      <c r="AO257" s="42">
        <v>2.4</v>
      </c>
      <c r="AP257" s="40">
        <v>100</v>
      </c>
      <c r="AQ257" s="40">
        <v>760</v>
      </c>
      <c r="AR257" s="40">
        <v>490</v>
      </c>
      <c r="AS257" s="40">
        <v>1350</v>
      </c>
      <c r="AT257" s="40">
        <v>65</v>
      </c>
      <c r="AU257" s="40">
        <v>0</v>
      </c>
      <c r="AV257" s="40">
        <v>0</v>
      </c>
      <c r="AW257" s="40">
        <v>75</v>
      </c>
      <c r="AX257" s="40">
        <v>430</v>
      </c>
      <c r="AY257" s="40">
        <v>260</v>
      </c>
      <c r="AZ257" s="40">
        <v>30</v>
      </c>
      <c r="BA257" s="40">
        <v>455</v>
      </c>
      <c r="BB257" s="40">
        <v>217</v>
      </c>
      <c r="BC257" s="40">
        <v>63</v>
      </c>
      <c r="BD257" s="40">
        <v>6</v>
      </c>
      <c r="BE257" s="40">
        <v>286</v>
      </c>
      <c r="BF257" s="40">
        <v>165</v>
      </c>
      <c r="BG257" s="40">
        <v>20</v>
      </c>
      <c r="BH257" s="40">
        <v>0</v>
      </c>
      <c r="BI257" s="40">
        <v>285</v>
      </c>
      <c r="BJ257" s="40">
        <v>0</v>
      </c>
      <c r="BK257" s="43">
        <f>BJ257/(O257)*100</f>
        <v>0</v>
      </c>
      <c r="BL257" s="43">
        <f>BJ257/(O257+Q257)*100</f>
        <v>0</v>
      </c>
      <c r="BM257" s="37" t="s">
        <v>73</v>
      </c>
      <c r="BN257" s="31"/>
      <c r="BO257" s="31"/>
      <c r="BP257" s="43"/>
      <c r="BQ257" s="43">
        <f t="shared" si="43"/>
        <v>0</v>
      </c>
      <c r="BR257" s="38"/>
      <c r="BS257" s="38"/>
      <c r="BT257" s="38"/>
      <c r="BU257" s="40">
        <f t="shared" si="44"/>
        <v>0</v>
      </c>
      <c r="BV257" s="43">
        <v>0</v>
      </c>
      <c r="BW257" s="43">
        <f t="shared" si="51"/>
        <v>0</v>
      </c>
      <c r="BX257" s="43"/>
    </row>
    <row r="258" spans="1:76" s="36" customFormat="1" x14ac:dyDescent="0.2">
      <c r="A258" s="27" t="s">
        <v>69</v>
      </c>
      <c r="B258" s="30">
        <v>14</v>
      </c>
      <c r="C258" s="27">
        <v>0.5</v>
      </c>
      <c r="D258" s="27">
        <f t="shared" ref="D258:D321" si="52">C258*0.40468564224</f>
        <v>0.20234282111999999</v>
      </c>
      <c r="E258" s="29">
        <v>40067</v>
      </c>
      <c r="F258" s="27">
        <v>1</v>
      </c>
      <c r="G258" s="27" t="s">
        <v>70</v>
      </c>
      <c r="H258" s="27" t="s">
        <v>71</v>
      </c>
      <c r="I258" s="27">
        <v>41</v>
      </c>
      <c r="J258" s="27">
        <v>98</v>
      </c>
      <c r="K258" s="27"/>
      <c r="L258" s="27"/>
      <c r="M258" s="31">
        <f t="shared" ref="M258:M321" si="53">AVERAGE(I258:L258)</f>
        <v>69.5</v>
      </c>
      <c r="N258" s="29">
        <v>40074</v>
      </c>
      <c r="O258" s="32">
        <v>277090</v>
      </c>
      <c r="P258" s="27"/>
      <c r="Q258" s="32"/>
      <c r="R258" s="27"/>
      <c r="S258" s="32"/>
      <c r="T258" s="27"/>
      <c r="U258" s="32"/>
      <c r="V258" s="29">
        <v>40121</v>
      </c>
      <c r="W258" s="27">
        <f t="shared" ref="W258:W321" si="54">V258-N258</f>
        <v>47</v>
      </c>
      <c r="X258" s="27">
        <v>2</v>
      </c>
      <c r="Y258" s="33">
        <v>3.9</v>
      </c>
      <c r="Z258" s="33">
        <v>30.1</v>
      </c>
      <c r="AA258" s="33">
        <v>20.3</v>
      </c>
      <c r="AB258" s="33">
        <v>31.8</v>
      </c>
      <c r="AC258" s="33">
        <v>26.320454545454549</v>
      </c>
      <c r="AD258" s="27">
        <v>38</v>
      </c>
      <c r="AE258" s="27">
        <v>39</v>
      </c>
      <c r="AF258" s="27">
        <v>46</v>
      </c>
      <c r="AG258" s="33">
        <v>41.833333333333336</v>
      </c>
      <c r="AH258" s="27">
        <v>8.4</v>
      </c>
      <c r="AI258" s="27">
        <v>8.1</v>
      </c>
      <c r="AJ258" s="33">
        <v>9</v>
      </c>
      <c r="AK258" s="33">
        <v>8.5329381767353194</v>
      </c>
      <c r="AL258" s="34">
        <v>346</v>
      </c>
      <c r="AM258" s="34">
        <v>135</v>
      </c>
      <c r="AN258" s="34">
        <v>8.5</v>
      </c>
      <c r="AO258" s="34">
        <v>3.875</v>
      </c>
      <c r="AP258" s="32">
        <v>280</v>
      </c>
      <c r="AQ258" s="32">
        <v>450</v>
      </c>
      <c r="AR258" s="32">
        <v>0</v>
      </c>
      <c r="AS258" s="32">
        <v>730</v>
      </c>
      <c r="AT258" s="32">
        <v>0</v>
      </c>
      <c r="AU258" s="32">
        <v>5</v>
      </c>
      <c r="AV258" s="32">
        <v>0</v>
      </c>
      <c r="AW258" s="32">
        <v>10</v>
      </c>
      <c r="AX258" s="32">
        <v>120</v>
      </c>
      <c r="AY258" s="32">
        <v>70</v>
      </c>
      <c r="AZ258" s="32">
        <v>35</v>
      </c>
      <c r="BA258" s="32">
        <v>145</v>
      </c>
      <c r="BB258" s="32">
        <v>18.333333333333332</v>
      </c>
      <c r="BC258" s="32">
        <v>26.333333333333332</v>
      </c>
      <c r="BD258" s="32">
        <v>6.333333333333333</v>
      </c>
      <c r="BE258" s="32">
        <v>51</v>
      </c>
      <c r="BF258" s="32">
        <v>5</v>
      </c>
      <c r="BG258" s="32">
        <v>20</v>
      </c>
      <c r="BH258" s="32">
        <v>0</v>
      </c>
      <c r="BI258" s="32">
        <v>30</v>
      </c>
      <c r="BJ258" s="32">
        <v>47029</v>
      </c>
      <c r="BK258" s="35">
        <f>BJ258/O258*100</f>
        <v>16.97246382041936</v>
      </c>
      <c r="BL258" s="35">
        <f>(BJ258)/(O258+Q258+S258+U258)*100</f>
        <v>16.97246382041936</v>
      </c>
      <c r="BM258" s="27" t="s">
        <v>72</v>
      </c>
      <c r="BN258" s="30">
        <v>25</v>
      </c>
      <c r="BO258" s="30">
        <v>63</v>
      </c>
      <c r="BP258" s="35">
        <v>35.92</v>
      </c>
      <c r="BQ258" s="43">
        <f t="shared" ref="BQ258:BQ321" si="55">BP258/W258</f>
        <v>0.76425531914893619</v>
      </c>
      <c r="BR258" s="28">
        <v>0.115</v>
      </c>
      <c r="BS258" s="38">
        <v>1.752</v>
      </c>
      <c r="BT258" s="28">
        <v>0.38800000000000001</v>
      </c>
      <c r="BU258" s="32">
        <f t="shared" ref="BU258:BU321" si="56">BJ258/(C258*0.40468564224)</f>
        <v>232422.3797003864</v>
      </c>
      <c r="BV258" s="35">
        <v>14.68</v>
      </c>
      <c r="BW258" s="35">
        <f t="shared" si="51"/>
        <v>1.5436199999736115</v>
      </c>
      <c r="BX258" s="35">
        <f t="shared" ref="BX258:BX290" si="57">(BT258/BP258^3)*100000</f>
        <v>0.83718751218323595</v>
      </c>
    </row>
    <row r="259" spans="1:76" s="36" customFormat="1" x14ac:dyDescent="0.2">
      <c r="A259" s="37" t="s">
        <v>69</v>
      </c>
      <c r="B259" s="37">
        <v>11</v>
      </c>
      <c r="C259" s="37">
        <v>0.5</v>
      </c>
      <c r="D259" s="38">
        <f t="shared" si="52"/>
        <v>0.20234282111999999</v>
      </c>
      <c r="E259" s="39">
        <v>37774</v>
      </c>
      <c r="F259" s="37">
        <v>2</v>
      </c>
      <c r="G259" s="37" t="s">
        <v>70</v>
      </c>
      <c r="H259" s="37" t="s">
        <v>71</v>
      </c>
      <c r="I259" s="37">
        <v>0</v>
      </c>
      <c r="J259" s="37">
        <v>8</v>
      </c>
      <c r="K259" s="37">
        <v>105</v>
      </c>
      <c r="L259" s="37"/>
      <c r="M259" s="31">
        <f t="shared" si="53"/>
        <v>37.666666666666664</v>
      </c>
      <c r="N259" s="39">
        <v>37783</v>
      </c>
      <c r="O259" s="40">
        <v>228542</v>
      </c>
      <c r="P259" s="39">
        <v>37786</v>
      </c>
      <c r="Q259" s="40">
        <v>268846</v>
      </c>
      <c r="R259" s="37"/>
      <c r="S259" s="37"/>
      <c r="T259" s="37"/>
      <c r="U259" s="37"/>
      <c r="V259" s="39">
        <v>37819</v>
      </c>
      <c r="W259" s="37">
        <f t="shared" si="54"/>
        <v>36</v>
      </c>
      <c r="X259" s="37">
        <v>2</v>
      </c>
      <c r="Y259" s="41">
        <v>2.1</v>
      </c>
      <c r="Z259" s="41">
        <v>31.2</v>
      </c>
      <c r="AA259" s="41">
        <v>27.3</v>
      </c>
      <c r="AB259" s="41">
        <v>33.700000000000003</v>
      </c>
      <c r="AC259" s="41">
        <v>31.788235294117644</v>
      </c>
      <c r="AD259" s="31">
        <v>38</v>
      </c>
      <c r="AE259" s="31">
        <v>37</v>
      </c>
      <c r="AF259" s="31">
        <v>44</v>
      </c>
      <c r="AG259" s="31">
        <v>40.333333333333336</v>
      </c>
      <c r="AH259" s="41">
        <v>9.4</v>
      </c>
      <c r="AI259" s="41">
        <v>8.8000000000000007</v>
      </c>
      <c r="AJ259" s="41">
        <v>9.1999999999999993</v>
      </c>
      <c r="AK259" s="41">
        <v>9.0057311642900384</v>
      </c>
      <c r="AL259" s="42">
        <v>74</v>
      </c>
      <c r="AM259" s="42">
        <v>200</v>
      </c>
      <c r="AN259" s="42">
        <v>16.5</v>
      </c>
      <c r="AO259" s="42">
        <v>6.9</v>
      </c>
      <c r="AP259" s="40">
        <v>5</v>
      </c>
      <c r="AQ259" s="40">
        <v>100</v>
      </c>
      <c r="AR259" s="40">
        <v>1465</v>
      </c>
      <c r="AS259" s="40">
        <v>1570</v>
      </c>
      <c r="AT259" s="40">
        <v>0</v>
      </c>
      <c r="AU259" s="40">
        <v>5</v>
      </c>
      <c r="AV259" s="40">
        <v>295</v>
      </c>
      <c r="AW259" s="40">
        <v>375</v>
      </c>
      <c r="AX259" s="40">
        <v>225</v>
      </c>
      <c r="AY259" s="40">
        <v>225</v>
      </c>
      <c r="AZ259" s="40">
        <v>18400</v>
      </c>
      <c r="BA259" s="40">
        <v>18410</v>
      </c>
      <c r="BB259" s="40">
        <v>40</v>
      </c>
      <c r="BC259" s="40">
        <v>56</v>
      </c>
      <c r="BD259" s="40">
        <v>3499</v>
      </c>
      <c r="BE259" s="40">
        <v>3595</v>
      </c>
      <c r="BF259" s="40">
        <v>5</v>
      </c>
      <c r="BG259" s="40">
        <v>22.5</v>
      </c>
      <c r="BH259" s="40">
        <v>517.5</v>
      </c>
      <c r="BI259" s="40">
        <v>602.5</v>
      </c>
      <c r="BJ259" s="40">
        <v>62933</v>
      </c>
      <c r="BK259" s="43">
        <f>BJ259/(Q259)*100</f>
        <v>23.408568474145049</v>
      </c>
      <c r="BL259" s="43">
        <f t="shared" ref="BL259:BL264" si="58">BJ259/(O259+Q259)*100</f>
        <v>12.652697692746909</v>
      </c>
      <c r="BM259" s="37" t="s">
        <v>72</v>
      </c>
      <c r="BN259" s="31">
        <v>21</v>
      </c>
      <c r="BO259" s="31">
        <v>30</v>
      </c>
      <c r="BP259" s="43">
        <v>24.94</v>
      </c>
      <c r="BQ259" s="43">
        <f t="shared" si="55"/>
        <v>0.69277777777777783</v>
      </c>
      <c r="BR259" s="38">
        <v>0.08</v>
      </c>
      <c r="BS259" s="38">
        <v>0.21249999999999999</v>
      </c>
      <c r="BT259" s="38">
        <v>0.122</v>
      </c>
      <c r="BU259" s="40">
        <f t="shared" si="56"/>
        <v>311021.65943746234</v>
      </c>
      <c r="BV259" s="43">
        <v>7.64</v>
      </c>
      <c r="BW259" s="43">
        <f t="shared" si="51"/>
        <v>1.0488250635606351</v>
      </c>
      <c r="BX259" s="43">
        <f t="shared" si="57"/>
        <v>0.78644885277567755</v>
      </c>
    </row>
    <row r="260" spans="1:76" s="36" customFormat="1" x14ac:dyDescent="0.2">
      <c r="A260" s="37" t="s">
        <v>69</v>
      </c>
      <c r="B260" s="37">
        <v>26</v>
      </c>
      <c r="C260" s="37">
        <v>1</v>
      </c>
      <c r="D260" s="38">
        <f t="shared" si="52"/>
        <v>0.40468564223999998</v>
      </c>
      <c r="E260" s="39">
        <v>37757</v>
      </c>
      <c r="F260" s="37">
        <v>1</v>
      </c>
      <c r="G260" s="37" t="s">
        <v>70</v>
      </c>
      <c r="H260" s="37" t="s">
        <v>71</v>
      </c>
      <c r="I260" s="37">
        <v>1408</v>
      </c>
      <c r="J260" s="37">
        <v>47</v>
      </c>
      <c r="K260" s="37"/>
      <c r="L260" s="37"/>
      <c r="M260" s="31">
        <f t="shared" si="53"/>
        <v>727.5</v>
      </c>
      <c r="N260" s="39">
        <v>37767</v>
      </c>
      <c r="O260" s="40">
        <v>343958</v>
      </c>
      <c r="P260" s="37"/>
      <c r="Q260" s="40"/>
      <c r="R260" s="37"/>
      <c r="S260" s="37"/>
      <c r="T260" s="37"/>
      <c r="U260" s="37"/>
      <c r="V260" s="39">
        <v>37798</v>
      </c>
      <c r="W260" s="37">
        <f t="shared" si="54"/>
        <v>31</v>
      </c>
      <c r="X260" s="37">
        <v>4</v>
      </c>
      <c r="Y260" s="41">
        <v>3.3</v>
      </c>
      <c r="Z260" s="41">
        <v>29.8</v>
      </c>
      <c r="AA260" s="41">
        <v>28.9</v>
      </c>
      <c r="AB260" s="41">
        <v>34</v>
      </c>
      <c r="AC260" s="41">
        <v>31.420689655172417</v>
      </c>
      <c r="AD260" s="31">
        <v>38</v>
      </c>
      <c r="AE260" s="31">
        <v>37</v>
      </c>
      <c r="AF260" s="31">
        <v>45</v>
      </c>
      <c r="AG260" s="31">
        <v>40.428571428571431</v>
      </c>
      <c r="AH260" s="41">
        <v>9.3000000000000007</v>
      </c>
      <c r="AI260" s="41">
        <v>8.8000000000000007</v>
      </c>
      <c r="AJ260" s="41">
        <v>9.9</v>
      </c>
      <c r="AK260" s="41">
        <v>9.2612497714990418</v>
      </c>
      <c r="AL260" s="42">
        <v>133</v>
      </c>
      <c r="AM260" s="42">
        <v>400</v>
      </c>
      <c r="AN260" s="42">
        <v>30</v>
      </c>
      <c r="AO260" s="42">
        <v>12.5</v>
      </c>
      <c r="AP260" s="40">
        <v>10</v>
      </c>
      <c r="AQ260" s="40">
        <v>15</v>
      </c>
      <c r="AR260" s="40">
        <v>385</v>
      </c>
      <c r="AS260" s="40">
        <v>410</v>
      </c>
      <c r="AT260" s="40">
        <v>0</v>
      </c>
      <c r="AU260" s="40">
        <v>0</v>
      </c>
      <c r="AV260" s="40">
        <v>125</v>
      </c>
      <c r="AW260" s="40">
        <v>250</v>
      </c>
      <c r="AX260" s="40">
        <v>190</v>
      </c>
      <c r="AY260" s="40">
        <v>355</v>
      </c>
      <c r="AZ260" s="40">
        <v>12800</v>
      </c>
      <c r="BA260" s="40">
        <v>12905</v>
      </c>
      <c r="BB260" s="40">
        <v>50</v>
      </c>
      <c r="BC260" s="40">
        <v>132</v>
      </c>
      <c r="BD260" s="40">
        <v>3489.5</v>
      </c>
      <c r="BE260" s="40">
        <v>4571.5</v>
      </c>
      <c r="BF260" s="40">
        <v>27.5</v>
      </c>
      <c r="BG260" s="40">
        <v>92.5</v>
      </c>
      <c r="BH260" s="40">
        <v>842.5</v>
      </c>
      <c r="BI260" s="40">
        <v>1055</v>
      </c>
      <c r="BJ260" s="40">
        <v>402948</v>
      </c>
      <c r="BK260" s="43">
        <f>BJ260/(O260)*100</f>
        <v>117.1503497520046</v>
      </c>
      <c r="BL260" s="43">
        <f t="shared" si="58"/>
        <v>117.1503497520046</v>
      </c>
      <c r="BM260" s="37" t="s">
        <v>72</v>
      </c>
      <c r="BN260" s="31">
        <v>28</v>
      </c>
      <c r="BO260" s="31">
        <v>35</v>
      </c>
      <c r="BP260" s="43">
        <v>30.77</v>
      </c>
      <c r="BQ260" s="43">
        <f t="shared" si="55"/>
        <v>0.9925806451612903</v>
      </c>
      <c r="BR260" s="38">
        <v>0.17199999999999999</v>
      </c>
      <c r="BS260" s="38">
        <v>0.33700000000000002</v>
      </c>
      <c r="BT260" s="38">
        <v>0.23799999999999999</v>
      </c>
      <c r="BU260" s="40">
        <f t="shared" si="56"/>
        <v>995706.1925143135</v>
      </c>
      <c r="BV260" s="43">
        <v>96.91</v>
      </c>
      <c r="BW260" s="43">
        <f t="shared" si="51"/>
        <v>7.7248330703170947</v>
      </c>
      <c r="BX260" s="43">
        <f t="shared" si="57"/>
        <v>0.81694810236053261</v>
      </c>
    </row>
    <row r="261" spans="1:76" s="36" customFormat="1" x14ac:dyDescent="0.2">
      <c r="A261" s="37" t="s">
        <v>69</v>
      </c>
      <c r="B261" s="37">
        <v>34</v>
      </c>
      <c r="C261" s="37">
        <v>1</v>
      </c>
      <c r="D261" s="38">
        <f t="shared" si="52"/>
        <v>0.40468564223999998</v>
      </c>
      <c r="E261" s="39">
        <v>37760</v>
      </c>
      <c r="F261" s="37">
        <v>1</v>
      </c>
      <c r="G261" s="37" t="s">
        <v>70</v>
      </c>
      <c r="H261" s="37" t="s">
        <v>71</v>
      </c>
      <c r="I261" s="37">
        <v>33</v>
      </c>
      <c r="J261" s="37">
        <v>18</v>
      </c>
      <c r="K261" s="37"/>
      <c r="L261" s="37"/>
      <c r="M261" s="31">
        <f t="shared" si="53"/>
        <v>25.5</v>
      </c>
      <c r="N261" s="39">
        <v>37768</v>
      </c>
      <c r="O261" s="40">
        <v>395254</v>
      </c>
      <c r="P261" s="37"/>
      <c r="Q261" s="40"/>
      <c r="R261" s="37"/>
      <c r="S261" s="37"/>
      <c r="T261" s="37"/>
      <c r="U261" s="37"/>
      <c r="V261" s="39">
        <v>37811</v>
      </c>
      <c r="W261" s="37">
        <f t="shared" si="54"/>
        <v>43</v>
      </c>
      <c r="X261" s="37">
        <v>7</v>
      </c>
      <c r="Y261" s="41">
        <v>3</v>
      </c>
      <c r="Z261" s="41">
        <v>30.2</v>
      </c>
      <c r="AA261" s="41">
        <v>27.6</v>
      </c>
      <c r="AB261" s="41">
        <v>33.9</v>
      </c>
      <c r="AC261" s="41">
        <v>31.414634146341474</v>
      </c>
      <c r="AD261" s="31">
        <v>38</v>
      </c>
      <c r="AE261" s="31">
        <v>37</v>
      </c>
      <c r="AF261" s="31">
        <v>45</v>
      </c>
      <c r="AG261" s="31">
        <v>41.545454545454547</v>
      </c>
      <c r="AH261" s="41">
        <v>9.1</v>
      </c>
      <c r="AI261" s="41">
        <v>8.6</v>
      </c>
      <c r="AJ261" s="41">
        <v>9.9</v>
      </c>
      <c r="AK261" s="41">
        <v>9.1534203362852882</v>
      </c>
      <c r="AL261" s="42">
        <v>177</v>
      </c>
      <c r="AM261" s="42">
        <v>425</v>
      </c>
      <c r="AN261" s="42">
        <v>30</v>
      </c>
      <c r="AO261" s="42">
        <v>12.5</v>
      </c>
      <c r="AP261" s="40">
        <v>50</v>
      </c>
      <c r="AQ261" s="40">
        <v>70</v>
      </c>
      <c r="AR261" s="40">
        <v>170</v>
      </c>
      <c r="AS261" s="40">
        <v>290</v>
      </c>
      <c r="AT261" s="40">
        <v>0</v>
      </c>
      <c r="AU261" s="40">
        <v>0</v>
      </c>
      <c r="AV261" s="40">
        <v>80</v>
      </c>
      <c r="AW261" s="40">
        <v>160</v>
      </c>
      <c r="AX261" s="40">
        <v>600</v>
      </c>
      <c r="AY261" s="40">
        <v>565</v>
      </c>
      <c r="AZ261" s="40">
        <v>12400</v>
      </c>
      <c r="BA261" s="40">
        <v>12950</v>
      </c>
      <c r="BB261" s="40">
        <v>95.666666666666671</v>
      </c>
      <c r="BC261" s="40">
        <v>153</v>
      </c>
      <c r="BD261" s="40">
        <v>3478.3333333333335</v>
      </c>
      <c r="BE261" s="40">
        <v>4793.666666666667</v>
      </c>
      <c r="BF261" s="40">
        <v>20</v>
      </c>
      <c r="BG261" s="40">
        <v>45</v>
      </c>
      <c r="BH261" s="40">
        <v>2760</v>
      </c>
      <c r="BI261" s="40">
        <v>3930</v>
      </c>
      <c r="BJ261" s="40">
        <v>255778</v>
      </c>
      <c r="BK261" s="43">
        <f>BJ261/(O261)*100</f>
        <v>64.712311576859435</v>
      </c>
      <c r="BL261" s="43">
        <f t="shared" si="58"/>
        <v>64.712311576859435</v>
      </c>
      <c r="BM261" s="37" t="s">
        <v>72</v>
      </c>
      <c r="BN261" s="31">
        <v>25</v>
      </c>
      <c r="BO261" s="31">
        <v>52</v>
      </c>
      <c r="BP261" s="43">
        <v>32.46</v>
      </c>
      <c r="BQ261" s="43">
        <f t="shared" si="55"/>
        <v>0.75488372093023259</v>
      </c>
      <c r="BR261" s="38">
        <v>0.13300000000000001</v>
      </c>
      <c r="BS261" s="38">
        <v>1.226</v>
      </c>
      <c r="BT261" s="38">
        <v>0.29699999999999999</v>
      </c>
      <c r="BU261" s="40">
        <f t="shared" si="56"/>
        <v>632041.20260908618</v>
      </c>
      <c r="BV261" s="43">
        <v>65.5</v>
      </c>
      <c r="BW261" s="43">
        <f t="shared" si="51"/>
        <v>3.7640470897905423</v>
      </c>
      <c r="BX261" s="43">
        <f t="shared" si="57"/>
        <v>0.8683821801888475</v>
      </c>
    </row>
    <row r="262" spans="1:76" s="36" customFormat="1" x14ac:dyDescent="0.2">
      <c r="A262" s="37" t="s">
        <v>69</v>
      </c>
      <c r="B262" s="37">
        <v>29</v>
      </c>
      <c r="C262" s="37">
        <v>1</v>
      </c>
      <c r="D262" s="38">
        <f t="shared" si="52"/>
        <v>0.40468564223999998</v>
      </c>
      <c r="E262" s="39">
        <v>37784</v>
      </c>
      <c r="F262" s="37">
        <v>1</v>
      </c>
      <c r="G262" s="37" t="s">
        <v>70</v>
      </c>
      <c r="H262" s="37" t="s">
        <v>71</v>
      </c>
      <c r="I262" s="37">
        <v>53</v>
      </c>
      <c r="J262" s="37">
        <v>87</v>
      </c>
      <c r="K262" s="37"/>
      <c r="L262" s="37"/>
      <c r="M262" s="31">
        <f t="shared" si="53"/>
        <v>70</v>
      </c>
      <c r="N262" s="39">
        <v>37792</v>
      </c>
      <c r="O262" s="40">
        <v>426398</v>
      </c>
      <c r="P262" s="37"/>
      <c r="Q262" s="40"/>
      <c r="R262" s="37"/>
      <c r="S262" s="37"/>
      <c r="T262" s="37"/>
      <c r="U262" s="37"/>
      <c r="V262" s="39">
        <v>37832</v>
      </c>
      <c r="W262" s="37">
        <f t="shared" si="54"/>
        <v>40</v>
      </c>
      <c r="X262" s="37">
        <v>3</v>
      </c>
      <c r="Y262" s="41">
        <v>2.4</v>
      </c>
      <c r="Z262" s="41">
        <v>32.9</v>
      </c>
      <c r="AA262" s="41">
        <v>27.3</v>
      </c>
      <c r="AB262" s="41">
        <v>33.700000000000003</v>
      </c>
      <c r="AC262" s="41">
        <v>31.605405405405406</v>
      </c>
      <c r="AD262" s="31">
        <v>38</v>
      </c>
      <c r="AE262" s="31">
        <v>36</v>
      </c>
      <c r="AF262" s="31">
        <v>42</v>
      </c>
      <c r="AG262" s="31">
        <v>39.700000000000003</v>
      </c>
      <c r="AH262" s="41">
        <v>8.9</v>
      </c>
      <c r="AI262" s="41">
        <v>8.8000000000000007</v>
      </c>
      <c r="AJ262" s="41">
        <v>9.1999999999999993</v>
      </c>
      <c r="AK262" s="41">
        <v>9.0347958678975733</v>
      </c>
      <c r="AL262" s="42">
        <v>136</v>
      </c>
      <c r="AM262" s="42">
        <v>425</v>
      </c>
      <c r="AN262" s="42">
        <v>33</v>
      </c>
      <c r="AO262" s="42">
        <v>13.75</v>
      </c>
      <c r="AP262" s="40">
        <v>0</v>
      </c>
      <c r="AQ262" s="40">
        <v>45</v>
      </c>
      <c r="AR262" s="40">
        <v>850</v>
      </c>
      <c r="AS262" s="40">
        <v>895</v>
      </c>
      <c r="AT262" s="40">
        <v>0</v>
      </c>
      <c r="AU262" s="40">
        <v>0</v>
      </c>
      <c r="AV262" s="40">
        <v>120</v>
      </c>
      <c r="AW262" s="40">
        <v>175</v>
      </c>
      <c r="AX262" s="40">
        <v>510</v>
      </c>
      <c r="AY262" s="40">
        <v>1170</v>
      </c>
      <c r="AZ262" s="40">
        <v>6005</v>
      </c>
      <c r="BA262" s="40">
        <v>6190</v>
      </c>
      <c r="BB262" s="40">
        <v>74.230769230769226</v>
      </c>
      <c r="BC262" s="40">
        <v>266.92307692307691</v>
      </c>
      <c r="BD262" s="40">
        <v>1385.7692307692307</v>
      </c>
      <c r="BE262" s="40">
        <v>1726.9230769230769</v>
      </c>
      <c r="BF262" s="40">
        <v>15</v>
      </c>
      <c r="BG262" s="40">
        <v>170</v>
      </c>
      <c r="BH262" s="40">
        <v>650</v>
      </c>
      <c r="BI262" s="40">
        <v>1020</v>
      </c>
      <c r="BJ262" s="40">
        <v>352237</v>
      </c>
      <c r="BK262" s="43">
        <f>BJ262/(O262)*100</f>
        <v>82.607563825346276</v>
      </c>
      <c r="BL262" s="43">
        <f t="shared" si="58"/>
        <v>82.607563825346276</v>
      </c>
      <c r="BM262" s="37" t="s">
        <v>72</v>
      </c>
      <c r="BN262" s="31">
        <v>28</v>
      </c>
      <c r="BO262" s="31">
        <v>50</v>
      </c>
      <c r="BP262" s="43">
        <v>34.61</v>
      </c>
      <c r="BQ262" s="43">
        <f t="shared" si="55"/>
        <v>0.86524999999999996</v>
      </c>
      <c r="BR262" s="38">
        <v>0.193</v>
      </c>
      <c r="BS262" s="38">
        <v>0.8</v>
      </c>
      <c r="BT262" s="38">
        <v>0.33800000000000002</v>
      </c>
      <c r="BU262" s="40">
        <f t="shared" si="56"/>
        <v>870396.58251849923</v>
      </c>
      <c r="BV262" s="43">
        <v>106.45</v>
      </c>
      <c r="BW262" s="43">
        <f t="shared" si="51"/>
        <v>6.5760919642949389</v>
      </c>
      <c r="BX262" s="43">
        <f t="shared" si="57"/>
        <v>0.8152895999712233</v>
      </c>
    </row>
    <row r="263" spans="1:76" s="36" customFormat="1" x14ac:dyDescent="0.2">
      <c r="A263" s="37" t="s">
        <v>69</v>
      </c>
      <c r="B263" s="37">
        <v>31</v>
      </c>
      <c r="C263" s="37">
        <v>1</v>
      </c>
      <c r="D263" s="38">
        <f t="shared" si="52"/>
        <v>0.40468564223999998</v>
      </c>
      <c r="E263" s="39">
        <v>37805</v>
      </c>
      <c r="F263" s="37">
        <v>1</v>
      </c>
      <c r="G263" s="37" t="s">
        <v>70</v>
      </c>
      <c r="H263" s="37" t="s">
        <v>71</v>
      </c>
      <c r="I263" s="37">
        <v>42</v>
      </c>
      <c r="J263" s="37">
        <v>0</v>
      </c>
      <c r="K263" s="37"/>
      <c r="L263" s="37"/>
      <c r="M263" s="31">
        <f t="shared" si="53"/>
        <v>21</v>
      </c>
      <c r="N263" s="39">
        <v>37812</v>
      </c>
      <c r="O263" s="40">
        <v>450672</v>
      </c>
      <c r="P263" s="37"/>
      <c r="Q263" s="40"/>
      <c r="R263" s="37"/>
      <c r="S263" s="37"/>
      <c r="T263" s="37"/>
      <c r="U263" s="37"/>
      <c r="V263" s="39">
        <v>37851</v>
      </c>
      <c r="W263" s="37">
        <f t="shared" si="54"/>
        <v>39</v>
      </c>
      <c r="X263" s="37">
        <v>8</v>
      </c>
      <c r="Y263" s="41">
        <v>2.5</v>
      </c>
      <c r="Z263" s="41">
        <v>31.7</v>
      </c>
      <c r="AA263" s="41">
        <v>29.1</v>
      </c>
      <c r="AB263" s="41">
        <v>33.1</v>
      </c>
      <c r="AC263" s="41">
        <v>31.813888888888894</v>
      </c>
      <c r="AD263" s="31">
        <v>38</v>
      </c>
      <c r="AE263" s="31">
        <v>33</v>
      </c>
      <c r="AF263" s="31">
        <v>43</v>
      </c>
      <c r="AG263" s="31">
        <v>38.1</v>
      </c>
      <c r="AH263" s="41">
        <v>8.8000000000000007</v>
      </c>
      <c r="AI263" s="41">
        <v>8.5</v>
      </c>
      <c r="AJ263" s="41">
        <v>9.5</v>
      </c>
      <c r="AK263" s="41">
        <v>8.8730582767467681</v>
      </c>
      <c r="AL263" s="42">
        <v>88</v>
      </c>
      <c r="AM263" s="42">
        <v>400</v>
      </c>
      <c r="AN263" s="42">
        <v>30</v>
      </c>
      <c r="AO263" s="42">
        <v>12.5</v>
      </c>
      <c r="AP263" s="40">
        <v>80</v>
      </c>
      <c r="AQ263" s="40">
        <v>545</v>
      </c>
      <c r="AR263" s="40">
        <v>240</v>
      </c>
      <c r="AS263" s="40">
        <v>865</v>
      </c>
      <c r="AT263" s="40">
        <v>0</v>
      </c>
      <c r="AU263" s="40">
        <v>0</v>
      </c>
      <c r="AV263" s="40">
        <v>35</v>
      </c>
      <c r="AW263" s="40">
        <v>235</v>
      </c>
      <c r="AX263" s="40">
        <v>540</v>
      </c>
      <c r="AY263" s="40">
        <v>430</v>
      </c>
      <c r="AZ263" s="40">
        <v>8500</v>
      </c>
      <c r="BA263" s="40">
        <v>8520</v>
      </c>
      <c r="BB263" s="40">
        <v>141.07142857142858</v>
      </c>
      <c r="BC263" s="40">
        <v>144.28571428571428</v>
      </c>
      <c r="BD263" s="40">
        <v>2351.0714285714284</v>
      </c>
      <c r="BE263" s="40">
        <v>2618.5714285714284</v>
      </c>
      <c r="BF263" s="40">
        <v>55</v>
      </c>
      <c r="BG263" s="40">
        <v>110</v>
      </c>
      <c r="BH263" s="40">
        <v>1617.5</v>
      </c>
      <c r="BI263" s="40">
        <v>2245</v>
      </c>
      <c r="BJ263" s="40">
        <v>306424</v>
      </c>
      <c r="BK263" s="43">
        <f>BJ263/(O263)*100</f>
        <v>67.992686477083112</v>
      </c>
      <c r="BL263" s="43">
        <f t="shared" si="58"/>
        <v>67.992686477083112</v>
      </c>
      <c r="BM263" s="37" t="s">
        <v>72</v>
      </c>
      <c r="BN263" s="31">
        <v>25</v>
      </c>
      <c r="BO263" s="31">
        <v>51</v>
      </c>
      <c r="BP263" s="43">
        <v>30.86</v>
      </c>
      <c r="BQ263" s="43">
        <f t="shared" si="55"/>
        <v>0.79128205128205131</v>
      </c>
      <c r="BR263" s="38">
        <v>0.15</v>
      </c>
      <c r="BS263" s="38">
        <v>0.91</v>
      </c>
      <c r="BT263" s="38">
        <v>0.26600000000000001</v>
      </c>
      <c r="BU263" s="40">
        <f t="shared" si="56"/>
        <v>757190.19410694682</v>
      </c>
      <c r="BV263" s="43">
        <v>79.41</v>
      </c>
      <c r="BW263" s="43">
        <f t="shared" si="51"/>
        <v>5.0314457287968208</v>
      </c>
      <c r="BX263" s="43">
        <f t="shared" si="57"/>
        <v>0.90509438669016895</v>
      </c>
    </row>
    <row r="264" spans="1:76" s="36" customFormat="1" x14ac:dyDescent="0.2">
      <c r="A264" s="37" t="s">
        <v>69</v>
      </c>
      <c r="B264" s="37">
        <v>25</v>
      </c>
      <c r="C264" s="37">
        <v>1</v>
      </c>
      <c r="D264" s="38">
        <f t="shared" si="52"/>
        <v>0.40468564223999998</v>
      </c>
      <c r="E264" s="39">
        <v>37826</v>
      </c>
      <c r="F264" s="37">
        <v>1</v>
      </c>
      <c r="G264" s="37" t="s">
        <v>70</v>
      </c>
      <c r="H264" s="37" t="s">
        <v>71</v>
      </c>
      <c r="I264" s="37">
        <v>220</v>
      </c>
      <c r="J264" s="37">
        <v>21</v>
      </c>
      <c r="K264" s="37"/>
      <c r="L264" s="37"/>
      <c r="M264" s="31">
        <f t="shared" si="53"/>
        <v>120.5</v>
      </c>
      <c r="N264" s="39">
        <v>37833</v>
      </c>
      <c r="O264" s="40">
        <v>423192</v>
      </c>
      <c r="P264" s="37"/>
      <c r="Q264" s="40"/>
      <c r="R264" s="37"/>
      <c r="S264" s="37"/>
      <c r="T264" s="37"/>
      <c r="U264" s="37"/>
      <c r="V264" s="39">
        <v>37882</v>
      </c>
      <c r="W264" s="37">
        <f t="shared" si="54"/>
        <v>49</v>
      </c>
      <c r="X264" s="37">
        <v>12</v>
      </c>
      <c r="Y264" s="41">
        <v>2.8</v>
      </c>
      <c r="Z264" s="41">
        <v>32.4</v>
      </c>
      <c r="AA264" s="41">
        <v>28.2</v>
      </c>
      <c r="AB264" s="41">
        <v>33.799999999999997</v>
      </c>
      <c r="AC264" s="41">
        <v>31.917021276595747</v>
      </c>
      <c r="AD264" s="31">
        <v>38</v>
      </c>
      <c r="AE264" s="31">
        <v>38</v>
      </c>
      <c r="AF264" s="31">
        <v>47</v>
      </c>
      <c r="AG264" s="31">
        <v>43.727272727272727</v>
      </c>
      <c r="AH264" s="41">
        <v>8.8000000000000007</v>
      </c>
      <c r="AI264" s="41">
        <v>8.3000000000000007</v>
      </c>
      <c r="AJ264" s="41">
        <v>9.6999999999999993</v>
      </c>
      <c r="AK264" s="41">
        <v>9.0695370173915801</v>
      </c>
      <c r="AL264" s="42">
        <v>198</v>
      </c>
      <c r="AM264" s="42">
        <v>450</v>
      </c>
      <c r="AN264" s="42">
        <v>42</v>
      </c>
      <c r="AO264" s="42">
        <v>17.5</v>
      </c>
      <c r="AP264" s="40">
        <v>15</v>
      </c>
      <c r="AQ264" s="40">
        <v>85</v>
      </c>
      <c r="AR264" s="40">
        <v>200</v>
      </c>
      <c r="AS264" s="40">
        <v>300</v>
      </c>
      <c r="AT264" s="40">
        <v>0</v>
      </c>
      <c r="AU264" s="40">
        <v>0</v>
      </c>
      <c r="AV264" s="40">
        <v>30</v>
      </c>
      <c r="AW264" s="40">
        <v>30</v>
      </c>
      <c r="AX264" s="40">
        <v>1705</v>
      </c>
      <c r="AY264" s="40">
        <v>760</v>
      </c>
      <c r="AZ264" s="40">
        <v>4900</v>
      </c>
      <c r="BA264" s="40">
        <v>5150</v>
      </c>
      <c r="BB264" s="40">
        <v>215</v>
      </c>
      <c r="BC264" s="40">
        <v>179.77777777777777</v>
      </c>
      <c r="BD264" s="40">
        <v>2130.8333333333335</v>
      </c>
      <c r="BE264" s="40">
        <v>2527.2222222222222</v>
      </c>
      <c r="BF264" s="40">
        <v>105</v>
      </c>
      <c r="BG264" s="40">
        <v>37.5</v>
      </c>
      <c r="BH264" s="40">
        <v>1880</v>
      </c>
      <c r="BI264" s="40">
        <v>2402.5</v>
      </c>
      <c r="BJ264" s="40">
        <v>252889</v>
      </c>
      <c r="BK264" s="43">
        <f>BJ264/(O264)*100</f>
        <v>59.757509593754129</v>
      </c>
      <c r="BL264" s="43">
        <f t="shared" si="58"/>
        <v>59.757509593754129</v>
      </c>
      <c r="BM264" s="37" t="s">
        <v>72</v>
      </c>
      <c r="BN264" s="31">
        <v>34</v>
      </c>
      <c r="BO264" s="31">
        <v>65</v>
      </c>
      <c r="BP264" s="43">
        <v>42.98</v>
      </c>
      <c r="BQ264" s="43">
        <f t="shared" si="55"/>
        <v>0.87714285714285711</v>
      </c>
      <c r="BR264" s="38">
        <v>0.31</v>
      </c>
      <c r="BS264" s="38">
        <v>2.12</v>
      </c>
      <c r="BT264" s="38">
        <v>0.66900000000000004</v>
      </c>
      <c r="BU264" s="40">
        <f t="shared" si="56"/>
        <v>624902.32813849975</v>
      </c>
      <c r="BV264" s="43">
        <v>144.41</v>
      </c>
      <c r="BW264" s="43">
        <f t="shared" si="51"/>
        <v>7.2825485995251737</v>
      </c>
      <c r="BX264" s="43">
        <f t="shared" si="57"/>
        <v>0.84261053417559195</v>
      </c>
    </row>
    <row r="265" spans="1:76" s="36" customFormat="1" x14ac:dyDescent="0.2">
      <c r="A265" s="27" t="s">
        <v>69</v>
      </c>
      <c r="B265" s="27">
        <v>24</v>
      </c>
      <c r="C265" s="27">
        <v>1</v>
      </c>
      <c r="D265" s="28">
        <f t="shared" si="52"/>
        <v>0.40468564223999998</v>
      </c>
      <c r="E265" s="29">
        <v>38223</v>
      </c>
      <c r="F265" s="27">
        <v>1</v>
      </c>
      <c r="G265" s="27" t="s">
        <v>70</v>
      </c>
      <c r="H265" s="27" t="s">
        <v>71</v>
      </c>
      <c r="I265" s="27">
        <v>0</v>
      </c>
      <c r="J265" s="27">
        <v>0</v>
      </c>
      <c r="K265" s="27"/>
      <c r="L265" s="27"/>
      <c r="M265" s="31">
        <f t="shared" si="53"/>
        <v>0</v>
      </c>
      <c r="N265" s="29">
        <v>38231</v>
      </c>
      <c r="O265" s="32">
        <v>379244</v>
      </c>
      <c r="P265" s="27"/>
      <c r="Q265" s="32"/>
      <c r="R265" s="27"/>
      <c r="S265" s="27"/>
      <c r="T265" s="27"/>
      <c r="U265" s="27"/>
      <c r="V265" s="29">
        <v>38255</v>
      </c>
      <c r="W265" s="27">
        <f t="shared" si="54"/>
        <v>24</v>
      </c>
      <c r="X265" s="27">
        <v>7</v>
      </c>
      <c r="Y265" s="33">
        <v>3.6</v>
      </c>
      <c r="Z265" s="27">
        <v>31.2</v>
      </c>
      <c r="AA265" s="27">
        <v>28.8</v>
      </c>
      <c r="AB265" s="27">
        <v>34.299999999999997</v>
      </c>
      <c r="AC265" s="33">
        <v>31.431818181818191</v>
      </c>
      <c r="AD265" s="27">
        <v>38</v>
      </c>
      <c r="AE265" s="27">
        <v>25</v>
      </c>
      <c r="AF265" s="27">
        <v>40</v>
      </c>
      <c r="AG265" s="33">
        <v>33.714285714285715</v>
      </c>
      <c r="AH265" s="27">
        <v>8.9</v>
      </c>
      <c r="AI265" s="27">
        <v>8.5</v>
      </c>
      <c r="AJ265" s="27">
        <v>9.8000000000000007</v>
      </c>
      <c r="AK265" s="33">
        <v>8.9478260869565212</v>
      </c>
      <c r="AL265" s="34">
        <v>0</v>
      </c>
      <c r="AM265" s="34">
        <v>375</v>
      </c>
      <c r="AN265" s="34">
        <v>21</v>
      </c>
      <c r="AO265" s="34">
        <v>9</v>
      </c>
      <c r="AP265" s="32">
        <v>260</v>
      </c>
      <c r="AQ265" s="32">
        <v>330</v>
      </c>
      <c r="AR265" s="32">
        <v>2025</v>
      </c>
      <c r="AS265" s="32">
        <v>2615</v>
      </c>
      <c r="AT265" s="32">
        <v>0</v>
      </c>
      <c r="AU265" s="32">
        <v>0</v>
      </c>
      <c r="AV265" s="32">
        <v>0</v>
      </c>
      <c r="AW265" s="32">
        <v>0</v>
      </c>
      <c r="AX265" s="32">
        <v>110</v>
      </c>
      <c r="AY265" s="32">
        <v>335</v>
      </c>
      <c r="AZ265" s="32">
        <v>2725</v>
      </c>
      <c r="BA265" s="32">
        <v>3125</v>
      </c>
      <c r="BB265" s="32">
        <v>29.444444444444443</v>
      </c>
      <c r="BC265" s="32">
        <v>65</v>
      </c>
      <c r="BD265" s="32">
        <v>885.55555555555554</v>
      </c>
      <c r="BE265" s="32">
        <v>982.22222222222217</v>
      </c>
      <c r="BF265" s="32">
        <v>10</v>
      </c>
      <c r="BG265" s="32">
        <v>20</v>
      </c>
      <c r="BH265" s="32">
        <v>35</v>
      </c>
      <c r="BI265" s="32">
        <v>95</v>
      </c>
      <c r="BJ265" s="32">
        <v>0</v>
      </c>
      <c r="BK265" s="35">
        <f>(BJ265/O265)*100</f>
        <v>0</v>
      </c>
      <c r="BL265" s="35">
        <f>((BJ265)/(O265+Q265+S265+U265))*100</f>
        <v>0</v>
      </c>
      <c r="BM265" s="27" t="s">
        <v>73</v>
      </c>
      <c r="BN265" s="30">
        <v>0</v>
      </c>
      <c r="BO265" s="30">
        <v>0</v>
      </c>
      <c r="BP265" s="35">
        <v>0</v>
      </c>
      <c r="BQ265" s="43">
        <f t="shared" si="55"/>
        <v>0</v>
      </c>
      <c r="BR265" s="28">
        <v>0</v>
      </c>
      <c r="BS265" s="28">
        <v>0</v>
      </c>
      <c r="BT265" s="28">
        <v>0</v>
      </c>
      <c r="BU265" s="32">
        <f t="shared" si="56"/>
        <v>0</v>
      </c>
      <c r="BV265" s="35">
        <v>0</v>
      </c>
      <c r="BW265" s="35">
        <f t="shared" si="51"/>
        <v>0</v>
      </c>
      <c r="BX265" s="35" t="e">
        <f t="shared" si="57"/>
        <v>#DIV/0!</v>
      </c>
    </row>
    <row r="266" spans="1:76" s="36" customFormat="1" x14ac:dyDescent="0.2">
      <c r="A266" s="61" t="s">
        <v>69</v>
      </c>
      <c r="B266" s="61">
        <v>33</v>
      </c>
      <c r="C266" s="61">
        <v>1</v>
      </c>
      <c r="D266" s="62">
        <f t="shared" si="52"/>
        <v>0.40468564223999998</v>
      </c>
      <c r="E266" s="63">
        <v>38897</v>
      </c>
      <c r="F266" s="61">
        <v>1</v>
      </c>
      <c r="G266" s="61" t="s">
        <v>70</v>
      </c>
      <c r="H266" s="61" t="s">
        <v>71</v>
      </c>
      <c r="I266" s="61">
        <v>119</v>
      </c>
      <c r="J266" s="61">
        <v>192</v>
      </c>
      <c r="K266" s="61"/>
      <c r="L266" s="61"/>
      <c r="M266" s="31">
        <f t="shared" si="53"/>
        <v>155.5</v>
      </c>
      <c r="N266" s="63">
        <v>38908</v>
      </c>
      <c r="O266" s="64">
        <v>380140</v>
      </c>
      <c r="P266" s="61"/>
      <c r="Q266" s="64"/>
      <c r="R266" s="61"/>
      <c r="S266" s="61"/>
      <c r="T266" s="61"/>
      <c r="U266" s="61"/>
      <c r="V266" s="63">
        <v>38947</v>
      </c>
      <c r="W266" s="66">
        <f t="shared" si="54"/>
        <v>39</v>
      </c>
      <c r="X266" s="61">
        <v>4</v>
      </c>
      <c r="Y266" s="61">
        <v>2.1</v>
      </c>
      <c r="Z266" s="61">
        <v>31.7</v>
      </c>
      <c r="AA266" s="61">
        <v>29.3</v>
      </c>
      <c r="AB266" s="61">
        <v>33.5</v>
      </c>
      <c r="AC266" s="65">
        <v>31.964864864864865</v>
      </c>
      <c r="AD266" s="61">
        <v>38</v>
      </c>
      <c r="AE266" s="61">
        <v>42</v>
      </c>
      <c r="AF266" s="61">
        <v>50</v>
      </c>
      <c r="AG266" s="66">
        <v>46.454545454545453</v>
      </c>
      <c r="AH266" s="61">
        <v>9.3000000000000007</v>
      </c>
      <c r="AI266" s="61">
        <v>9</v>
      </c>
      <c r="AJ266" s="61">
        <v>9.5</v>
      </c>
      <c r="AK266" s="65">
        <v>9.3287147679384166</v>
      </c>
      <c r="AL266" s="67">
        <v>278</v>
      </c>
      <c r="AM266" s="67">
        <v>40</v>
      </c>
      <c r="AN266" s="67">
        <v>0</v>
      </c>
      <c r="AO266" s="67">
        <v>13</v>
      </c>
      <c r="AP266" s="64">
        <v>135</v>
      </c>
      <c r="AQ266" s="64">
        <v>115</v>
      </c>
      <c r="AR266" s="64">
        <v>0</v>
      </c>
      <c r="AS266" s="64">
        <v>250</v>
      </c>
      <c r="AT266" s="64">
        <v>0</v>
      </c>
      <c r="AU266" s="64">
        <v>0</v>
      </c>
      <c r="AV266" s="64">
        <v>0</v>
      </c>
      <c r="AW266" s="64">
        <v>5</v>
      </c>
      <c r="AX266" s="64">
        <v>805</v>
      </c>
      <c r="AY266" s="64">
        <v>500</v>
      </c>
      <c r="AZ266" s="64">
        <v>20</v>
      </c>
      <c r="BA266" s="64">
        <v>1305</v>
      </c>
      <c r="BB266" s="64">
        <v>75.3125</v>
      </c>
      <c r="BC266" s="64">
        <v>89.375</v>
      </c>
      <c r="BD266" s="64">
        <v>1.25</v>
      </c>
      <c r="BE266" s="64">
        <v>165.9375</v>
      </c>
      <c r="BF266" s="64">
        <v>10</v>
      </c>
      <c r="BG266" s="64">
        <v>27.5</v>
      </c>
      <c r="BH266" s="64">
        <v>0</v>
      </c>
      <c r="BI266" s="64">
        <v>42.5</v>
      </c>
      <c r="BJ266" s="64">
        <v>13709</v>
      </c>
      <c r="BK266" s="68">
        <f>BJ266/O266*100</f>
        <v>3.6063029410217289</v>
      </c>
      <c r="BL266" s="68">
        <f>BJ266/(O266+Q266)*100</f>
        <v>3.6063029410217289</v>
      </c>
      <c r="BM266" s="61" t="s">
        <v>72</v>
      </c>
      <c r="BN266" s="66">
        <v>16</v>
      </c>
      <c r="BO266" s="66">
        <v>58</v>
      </c>
      <c r="BP266" s="68">
        <v>31.35</v>
      </c>
      <c r="BQ266" s="43">
        <f t="shared" si="55"/>
        <v>0.80384615384615388</v>
      </c>
      <c r="BR266" s="62">
        <v>4.5999999999999999E-2</v>
      </c>
      <c r="BS266" s="62">
        <v>0.95099999999999996</v>
      </c>
      <c r="BT266" s="62">
        <v>0.40100000000000002</v>
      </c>
      <c r="BU266" s="64">
        <f t="shared" si="56"/>
        <v>33875.676745333702</v>
      </c>
      <c r="BV266" s="68">
        <v>5.41</v>
      </c>
      <c r="BW266" s="68">
        <f t="shared" si="51"/>
        <v>0.34277951634291398</v>
      </c>
      <c r="BX266" s="68">
        <f t="shared" si="57"/>
        <v>1.3014627341704392</v>
      </c>
    </row>
    <row r="267" spans="1:76" s="36" customFormat="1" x14ac:dyDescent="0.2">
      <c r="A267" s="27" t="s">
        <v>69</v>
      </c>
      <c r="B267" s="27">
        <v>29</v>
      </c>
      <c r="C267" s="27">
        <v>1</v>
      </c>
      <c r="D267" s="28">
        <f t="shared" si="52"/>
        <v>0.40468564223999998</v>
      </c>
      <c r="E267" s="29">
        <v>38970</v>
      </c>
      <c r="F267" s="27">
        <v>1</v>
      </c>
      <c r="G267" s="27" t="s">
        <v>70</v>
      </c>
      <c r="H267" s="27" t="s">
        <v>71</v>
      </c>
      <c r="I267" s="27">
        <v>192</v>
      </c>
      <c r="J267" s="27">
        <v>31</v>
      </c>
      <c r="K267" s="27"/>
      <c r="L267" s="27"/>
      <c r="M267" s="31">
        <f t="shared" si="53"/>
        <v>111.5</v>
      </c>
      <c r="N267" s="29">
        <v>38985</v>
      </c>
      <c r="O267" s="32">
        <v>454336</v>
      </c>
      <c r="P267" s="27"/>
      <c r="Q267" s="32"/>
      <c r="R267" s="27"/>
      <c r="S267" s="27"/>
      <c r="T267" s="27"/>
      <c r="U267" s="27"/>
      <c r="V267" s="29">
        <v>39029</v>
      </c>
      <c r="W267" s="30">
        <f t="shared" si="54"/>
        <v>44</v>
      </c>
      <c r="X267" s="27">
        <v>2</v>
      </c>
      <c r="Y267" s="27">
        <v>3.6</v>
      </c>
      <c r="Z267" s="27">
        <v>28.1</v>
      </c>
      <c r="AA267" s="27">
        <v>20.399999999999999</v>
      </c>
      <c r="AB267" s="27">
        <v>30.5</v>
      </c>
      <c r="AC267" s="33">
        <v>26.519047619047623</v>
      </c>
      <c r="AD267" s="27">
        <v>38</v>
      </c>
      <c r="AE267" s="27">
        <v>34</v>
      </c>
      <c r="AF267" s="27">
        <v>40</v>
      </c>
      <c r="AG267" s="30">
        <v>37.846153846153847</v>
      </c>
      <c r="AH267" s="27">
        <v>9.1</v>
      </c>
      <c r="AI267" s="27">
        <v>8.5</v>
      </c>
      <c r="AJ267" s="27">
        <v>9.3000000000000007</v>
      </c>
      <c r="AK267" s="33">
        <v>9.0352101345226927</v>
      </c>
      <c r="AL267" s="34">
        <v>372</v>
      </c>
      <c r="AM267" s="34">
        <v>187</v>
      </c>
      <c r="AN267" s="34">
        <v>7.5</v>
      </c>
      <c r="AO267" s="34">
        <v>8.125</v>
      </c>
      <c r="AP267" s="32">
        <v>215</v>
      </c>
      <c r="AQ267" s="32">
        <v>45</v>
      </c>
      <c r="AR267" s="32">
        <v>0</v>
      </c>
      <c r="AS267" s="32">
        <v>260</v>
      </c>
      <c r="AT267" s="32">
        <v>0</v>
      </c>
      <c r="AU267" s="32">
        <v>0</v>
      </c>
      <c r="AV267" s="32">
        <v>0</v>
      </c>
      <c r="AW267" s="32">
        <v>5</v>
      </c>
      <c r="AX267" s="32">
        <v>90</v>
      </c>
      <c r="AY267" s="32">
        <v>55</v>
      </c>
      <c r="AZ267" s="32">
        <v>0</v>
      </c>
      <c r="BA267" s="32">
        <v>100</v>
      </c>
      <c r="BB267" s="32">
        <v>16.071428571428573</v>
      </c>
      <c r="BC267" s="32">
        <v>12.857142857142858</v>
      </c>
      <c r="BD267" s="32">
        <v>0</v>
      </c>
      <c r="BE267" s="32">
        <v>28.928571428571427</v>
      </c>
      <c r="BF267" s="32">
        <v>5</v>
      </c>
      <c r="BG267" s="32">
        <v>10</v>
      </c>
      <c r="BH267" s="32">
        <v>0</v>
      </c>
      <c r="BI267" s="32">
        <v>12.5</v>
      </c>
      <c r="BJ267" s="32">
        <v>8693</v>
      </c>
      <c r="BK267" s="35">
        <f>BJ267/O267*100</f>
        <v>1.9133416678405408</v>
      </c>
      <c r="BL267" s="35">
        <f>BJ267/(O267+Q267)*100</f>
        <v>1.9133416678405408</v>
      </c>
      <c r="BM267" s="27" t="s">
        <v>72</v>
      </c>
      <c r="BN267" s="30">
        <v>17</v>
      </c>
      <c r="BO267" s="30">
        <v>59</v>
      </c>
      <c r="BP267" s="35">
        <v>39</v>
      </c>
      <c r="BQ267" s="43">
        <f t="shared" si="55"/>
        <v>0.88636363636363635</v>
      </c>
      <c r="BR267" s="28">
        <v>4.2000000000000003E-2</v>
      </c>
      <c r="BS267" s="28">
        <v>1.7410000000000001</v>
      </c>
      <c r="BT267" s="28">
        <v>0.64700000000000002</v>
      </c>
      <c r="BU267" s="32">
        <f t="shared" si="56"/>
        <v>21480.870810940683</v>
      </c>
      <c r="BV267" s="35">
        <v>4.45</v>
      </c>
      <c r="BW267" s="35">
        <f t="shared" si="51"/>
        <v>0.24991339716565586</v>
      </c>
      <c r="BX267" s="35">
        <f t="shared" si="57"/>
        <v>1.0907129250324517</v>
      </c>
    </row>
    <row r="268" spans="1:76" s="36" customFormat="1" x14ac:dyDescent="0.2">
      <c r="A268" s="27" t="s">
        <v>69</v>
      </c>
      <c r="B268" s="27">
        <v>26</v>
      </c>
      <c r="C268" s="27">
        <v>1</v>
      </c>
      <c r="D268" s="28">
        <f t="shared" si="52"/>
        <v>0.40468564223999998</v>
      </c>
      <c r="E268" s="29">
        <v>38971</v>
      </c>
      <c r="F268" s="27">
        <v>1</v>
      </c>
      <c r="G268" s="27" t="s">
        <v>70</v>
      </c>
      <c r="H268" s="27" t="s">
        <v>71</v>
      </c>
      <c r="I268" s="27">
        <v>138</v>
      </c>
      <c r="J268" s="27">
        <v>38</v>
      </c>
      <c r="K268" s="27"/>
      <c r="L268" s="27"/>
      <c r="M268" s="31">
        <f t="shared" si="53"/>
        <v>88</v>
      </c>
      <c r="N268" s="29">
        <v>38986</v>
      </c>
      <c r="O268" s="32">
        <v>419528</v>
      </c>
      <c r="P268" s="27"/>
      <c r="Q268" s="32"/>
      <c r="R268" s="27"/>
      <c r="S268" s="27"/>
      <c r="T268" s="27"/>
      <c r="U268" s="27"/>
      <c r="V268" s="29">
        <v>39030</v>
      </c>
      <c r="W268" s="30">
        <f t="shared" si="54"/>
        <v>44</v>
      </c>
      <c r="X268" s="27">
        <v>2</v>
      </c>
      <c r="Y268" s="27">
        <v>3.6</v>
      </c>
      <c r="Z268" s="27">
        <v>27.9</v>
      </c>
      <c r="AA268" s="27">
        <v>20.7</v>
      </c>
      <c r="AB268" s="27">
        <v>30.3</v>
      </c>
      <c r="AC268" s="33">
        <v>26.735714285714284</v>
      </c>
      <c r="AD268" s="27">
        <v>38</v>
      </c>
      <c r="AE268" s="27">
        <v>36</v>
      </c>
      <c r="AF268" s="27">
        <v>48</v>
      </c>
      <c r="AG268" s="30">
        <v>39.666666666666664</v>
      </c>
      <c r="AH268" s="27">
        <v>9.1999999999999993</v>
      </c>
      <c r="AI268" s="27">
        <v>8.3000000000000007</v>
      </c>
      <c r="AJ268" s="27">
        <v>9.5</v>
      </c>
      <c r="AK268" s="33">
        <v>9.1381938431654692</v>
      </c>
      <c r="AL268" s="34">
        <v>378</v>
      </c>
      <c r="AM268" s="34">
        <v>175</v>
      </c>
      <c r="AN268" s="34">
        <v>7</v>
      </c>
      <c r="AO268" s="34">
        <v>9.25</v>
      </c>
      <c r="AP268" s="32">
        <v>95</v>
      </c>
      <c r="AQ268" s="32">
        <v>45</v>
      </c>
      <c r="AR268" s="32">
        <v>0</v>
      </c>
      <c r="AS268" s="32">
        <v>140</v>
      </c>
      <c r="AT268" s="32">
        <v>0</v>
      </c>
      <c r="AU268" s="32">
        <v>0</v>
      </c>
      <c r="AV268" s="32">
        <v>0</v>
      </c>
      <c r="AW268" s="32">
        <v>5</v>
      </c>
      <c r="AX268" s="32">
        <v>225</v>
      </c>
      <c r="AY268" s="32">
        <v>310</v>
      </c>
      <c r="AZ268" s="32">
        <v>5</v>
      </c>
      <c r="BA268" s="32">
        <v>325</v>
      </c>
      <c r="BB268" s="32">
        <v>38.823529411764703</v>
      </c>
      <c r="BC268" s="32">
        <v>61.470588235294116</v>
      </c>
      <c r="BD268" s="32">
        <v>0.29411764705882354</v>
      </c>
      <c r="BE268" s="32">
        <v>97.352941176470594</v>
      </c>
      <c r="BF268" s="32">
        <v>5</v>
      </c>
      <c r="BG268" s="32">
        <v>15</v>
      </c>
      <c r="BH268" s="32">
        <v>0</v>
      </c>
      <c r="BI268" s="32">
        <v>50</v>
      </c>
      <c r="BJ268" s="32">
        <v>24279</v>
      </c>
      <c r="BK268" s="35">
        <f>BJ268/O268*100</f>
        <v>5.78721801643752</v>
      </c>
      <c r="BL268" s="35">
        <f>BJ268/(O268+Q268)*100</f>
        <v>5.78721801643752</v>
      </c>
      <c r="BM268" s="27" t="s">
        <v>72</v>
      </c>
      <c r="BN268" s="30">
        <v>25</v>
      </c>
      <c r="BO268" s="30">
        <v>61</v>
      </c>
      <c r="BP268" s="35">
        <v>43.23</v>
      </c>
      <c r="BQ268" s="43">
        <f t="shared" si="55"/>
        <v>0.98249999999999993</v>
      </c>
      <c r="BR268" s="28">
        <v>0.13100000000000001</v>
      </c>
      <c r="BS268" s="28">
        <v>1.7989999999999999</v>
      </c>
      <c r="BT268" s="28">
        <v>0.71399999999999997</v>
      </c>
      <c r="BU268" s="32">
        <f t="shared" si="56"/>
        <v>59994.715566413077</v>
      </c>
      <c r="BV268" s="35">
        <v>16.55</v>
      </c>
      <c r="BW268" s="35">
        <f t="shared" si="51"/>
        <v>0.9294531962003606</v>
      </c>
      <c r="BX268" s="35">
        <f t="shared" si="57"/>
        <v>0.88377661370160809</v>
      </c>
    </row>
    <row r="269" spans="1:76" s="36" customFormat="1" x14ac:dyDescent="0.2">
      <c r="A269" s="27" t="s">
        <v>69</v>
      </c>
      <c r="B269" s="27">
        <v>32</v>
      </c>
      <c r="C269" s="27">
        <v>1</v>
      </c>
      <c r="D269" s="28">
        <f t="shared" si="52"/>
        <v>0.40468564223999998</v>
      </c>
      <c r="E269" s="29">
        <v>39196</v>
      </c>
      <c r="F269" s="27">
        <v>1</v>
      </c>
      <c r="G269" s="27" t="s">
        <v>70</v>
      </c>
      <c r="H269" s="27" t="s">
        <v>71</v>
      </c>
      <c r="I269" s="27">
        <v>460</v>
      </c>
      <c r="J269" s="27">
        <v>586</v>
      </c>
      <c r="K269" s="27"/>
      <c r="L269" s="27"/>
      <c r="M269" s="31">
        <f t="shared" si="53"/>
        <v>523</v>
      </c>
      <c r="N269" s="29">
        <v>39204</v>
      </c>
      <c r="O269" s="32">
        <v>415864</v>
      </c>
      <c r="P269" s="27"/>
      <c r="Q269" s="32"/>
      <c r="R269" s="27"/>
      <c r="S269" s="32"/>
      <c r="T269" s="27"/>
      <c r="U269" s="27"/>
      <c r="V269" s="29">
        <v>39248</v>
      </c>
      <c r="W269" s="27">
        <f t="shared" si="54"/>
        <v>44</v>
      </c>
      <c r="X269" s="27">
        <v>1</v>
      </c>
      <c r="Y269" s="27">
        <v>3.5</v>
      </c>
      <c r="Z269" s="33">
        <v>27.6</v>
      </c>
      <c r="AA269" s="33">
        <v>24.3</v>
      </c>
      <c r="AB269" s="33">
        <v>33.200000000000003</v>
      </c>
      <c r="AC269" s="33">
        <v>28.907142857142855</v>
      </c>
      <c r="AD269" s="33">
        <v>38</v>
      </c>
      <c r="AE269" s="33">
        <v>32</v>
      </c>
      <c r="AF269" s="33">
        <v>40</v>
      </c>
      <c r="AG269" s="33">
        <v>37.384615384615387</v>
      </c>
      <c r="AH269" s="33">
        <v>9</v>
      </c>
      <c r="AI269" s="33">
        <v>8.3000000000000007</v>
      </c>
      <c r="AJ269" s="33">
        <v>9.6</v>
      </c>
      <c r="AK269" s="33">
        <v>8.8348837209302342</v>
      </c>
      <c r="AL269" s="34">
        <v>165</v>
      </c>
      <c r="AM269" s="34">
        <v>362.5</v>
      </c>
      <c r="AN269" s="34">
        <v>24</v>
      </c>
      <c r="AO269" s="34">
        <v>10</v>
      </c>
      <c r="AP269" s="32">
        <v>10</v>
      </c>
      <c r="AQ269" s="32">
        <v>25</v>
      </c>
      <c r="AR269" s="32">
        <v>0</v>
      </c>
      <c r="AS269" s="32">
        <v>35</v>
      </c>
      <c r="AT269" s="32">
        <v>0</v>
      </c>
      <c r="AU269" s="32">
        <v>0</v>
      </c>
      <c r="AV269" s="32">
        <v>0</v>
      </c>
      <c r="AW269" s="32">
        <v>0</v>
      </c>
      <c r="AX269" s="32">
        <v>80</v>
      </c>
      <c r="AY269" s="32">
        <v>375</v>
      </c>
      <c r="AZ269" s="32">
        <v>330</v>
      </c>
      <c r="BA269" s="32">
        <v>435</v>
      </c>
      <c r="BB269" s="32">
        <v>13.823529411764707</v>
      </c>
      <c r="BC269" s="32">
        <v>57.058823529411768</v>
      </c>
      <c r="BD269" s="32">
        <v>22.941176470588236</v>
      </c>
      <c r="BE269" s="32">
        <v>93.82352941176471</v>
      </c>
      <c r="BF269" s="32">
        <v>5</v>
      </c>
      <c r="BG269" s="32">
        <v>25</v>
      </c>
      <c r="BH269" s="32">
        <v>0</v>
      </c>
      <c r="BI269" s="32">
        <v>65</v>
      </c>
      <c r="BJ269" s="32">
        <v>64778</v>
      </c>
      <c r="BK269" s="35">
        <f>(BJ269/O269)*100</f>
        <v>15.576727006906104</v>
      </c>
      <c r="BL269" s="35">
        <f>((BJ269)/(O269+Q269+S269+U269))*100</f>
        <v>15.576727006906104</v>
      </c>
      <c r="BM269" s="27" t="s">
        <v>72</v>
      </c>
      <c r="BN269" s="30">
        <v>23</v>
      </c>
      <c r="BO269" s="30">
        <v>88</v>
      </c>
      <c r="BP269" s="35">
        <v>37.06</v>
      </c>
      <c r="BQ269" s="43">
        <f t="shared" si="55"/>
        <v>0.84227272727272728</v>
      </c>
      <c r="BR269" s="28">
        <v>0.13300000000000001</v>
      </c>
      <c r="BS269" s="28">
        <v>1.355</v>
      </c>
      <c r="BT269" s="28">
        <v>0.51400000000000001</v>
      </c>
      <c r="BU269" s="32">
        <f t="shared" si="56"/>
        <v>160069.92400680037</v>
      </c>
      <c r="BV269" s="35">
        <v>30.05</v>
      </c>
      <c r="BW269" s="35">
        <f t="shared" si="51"/>
        <v>1.6876174347927999</v>
      </c>
      <c r="BX269" s="35">
        <f t="shared" si="57"/>
        <v>1.0098267574582409</v>
      </c>
    </row>
    <row r="270" spans="1:76" s="36" customFormat="1" x14ac:dyDescent="0.2">
      <c r="A270" s="27" t="s">
        <v>69</v>
      </c>
      <c r="B270" s="27">
        <v>27</v>
      </c>
      <c r="C270" s="27">
        <v>1</v>
      </c>
      <c r="D270" s="28">
        <f t="shared" si="52"/>
        <v>0.40468564223999998</v>
      </c>
      <c r="E270" s="29">
        <v>39552</v>
      </c>
      <c r="F270" s="27">
        <v>1</v>
      </c>
      <c r="G270" s="27" t="s">
        <v>70</v>
      </c>
      <c r="H270" s="27" t="s">
        <v>71</v>
      </c>
      <c r="I270" s="27">
        <v>350</v>
      </c>
      <c r="J270" s="27">
        <v>355</v>
      </c>
      <c r="K270" s="27"/>
      <c r="L270" s="27"/>
      <c r="M270" s="31">
        <f t="shared" si="53"/>
        <v>352.5</v>
      </c>
      <c r="N270" s="29">
        <v>39562</v>
      </c>
      <c r="O270" s="32">
        <v>399834</v>
      </c>
      <c r="P270" s="27"/>
      <c r="Q270" s="32"/>
      <c r="R270" s="27"/>
      <c r="S270" s="32"/>
      <c r="T270" s="27"/>
      <c r="U270" s="30"/>
      <c r="V270" s="29">
        <v>39605</v>
      </c>
      <c r="W270" s="27">
        <f t="shared" si="54"/>
        <v>43</v>
      </c>
      <c r="X270" s="27">
        <v>0</v>
      </c>
      <c r="Y270" s="33">
        <v>2.7</v>
      </c>
      <c r="Z270" s="33">
        <v>27</v>
      </c>
      <c r="AA270" s="33">
        <v>23.2</v>
      </c>
      <c r="AB270" s="33">
        <v>31.4</v>
      </c>
      <c r="AC270" s="33">
        <v>28.258536585365853</v>
      </c>
      <c r="AD270" s="30">
        <v>38</v>
      </c>
      <c r="AE270" s="30">
        <v>34</v>
      </c>
      <c r="AF270" s="30">
        <v>40</v>
      </c>
      <c r="AG270" s="30">
        <v>36.92307692307692</v>
      </c>
      <c r="AH270" s="33">
        <v>9</v>
      </c>
      <c r="AI270" s="33">
        <v>8.6999999999999993</v>
      </c>
      <c r="AJ270" s="33">
        <v>9.4</v>
      </c>
      <c r="AK270" s="33">
        <v>9.0170398022729845</v>
      </c>
      <c r="AL270" s="42">
        <v>264</v>
      </c>
      <c r="AM270" s="34">
        <v>280</v>
      </c>
      <c r="AN270" s="34">
        <v>25</v>
      </c>
      <c r="AO270" s="34">
        <v>10.75</v>
      </c>
      <c r="AP270" s="32">
        <v>10</v>
      </c>
      <c r="AQ270" s="32">
        <v>145</v>
      </c>
      <c r="AR270" s="32">
        <v>0</v>
      </c>
      <c r="AS270" s="32">
        <v>155</v>
      </c>
      <c r="AT270" s="32">
        <v>0</v>
      </c>
      <c r="AU270" s="32">
        <v>0</v>
      </c>
      <c r="AV270" s="32">
        <v>0</v>
      </c>
      <c r="AW270" s="32">
        <v>110</v>
      </c>
      <c r="AX270" s="32">
        <v>605</v>
      </c>
      <c r="AY270" s="32">
        <v>1750</v>
      </c>
      <c r="AZ270" s="32">
        <v>3685</v>
      </c>
      <c r="BA270" s="32">
        <v>3770</v>
      </c>
      <c r="BB270" s="32">
        <v>176.8235294117647</v>
      </c>
      <c r="BC270" s="32">
        <v>480.88235294117646</v>
      </c>
      <c r="BD270" s="32">
        <v>773.23529411764707</v>
      </c>
      <c r="BE270" s="32">
        <v>1435.8823529411766</v>
      </c>
      <c r="BF270" s="32">
        <v>125</v>
      </c>
      <c r="BG270" s="32">
        <v>290</v>
      </c>
      <c r="BH270" s="32">
        <v>70</v>
      </c>
      <c r="BI270" s="32">
        <v>1350</v>
      </c>
      <c r="BJ270" s="32">
        <v>227851</v>
      </c>
      <c r="BK270" s="35">
        <f>BJ270/O270*100</f>
        <v>56.98639935573263</v>
      </c>
      <c r="BL270" s="35">
        <f>(BJ270)/(O270+Q270+S270+U270)*100</f>
        <v>56.98639935573263</v>
      </c>
      <c r="BM270" s="27" t="s">
        <v>72</v>
      </c>
      <c r="BN270" s="30">
        <v>35</v>
      </c>
      <c r="BO270" s="30">
        <v>53</v>
      </c>
      <c r="BP270" s="35">
        <v>36.630000000000003</v>
      </c>
      <c r="BQ270" s="43">
        <f t="shared" si="55"/>
        <v>0.85186046511627911</v>
      </c>
      <c r="BR270" s="28">
        <v>0.14199999999999999</v>
      </c>
      <c r="BS270" s="28">
        <v>1.2629999999999999</v>
      </c>
      <c r="BT270" s="28">
        <v>0.44800000000000001</v>
      </c>
      <c r="BU270" s="32">
        <f t="shared" si="56"/>
        <v>563032.08272675099</v>
      </c>
      <c r="BV270" s="35">
        <v>93.73</v>
      </c>
      <c r="BW270" s="35">
        <f t="shared" si="51"/>
        <v>5.386322652306375</v>
      </c>
      <c r="BX270" s="35">
        <f t="shared" si="57"/>
        <v>0.91152221616391382</v>
      </c>
    </row>
    <row r="271" spans="1:76" s="36" customFormat="1" x14ac:dyDescent="0.2">
      <c r="A271" s="27" t="s">
        <v>69</v>
      </c>
      <c r="B271" s="27">
        <v>29</v>
      </c>
      <c r="C271" s="27">
        <v>1</v>
      </c>
      <c r="D271" s="28">
        <f t="shared" si="52"/>
        <v>0.40468564223999998</v>
      </c>
      <c r="E271" s="29">
        <v>39563</v>
      </c>
      <c r="F271" s="27">
        <v>1</v>
      </c>
      <c r="G271" s="27" t="s">
        <v>70</v>
      </c>
      <c r="H271" s="27" t="s">
        <v>71</v>
      </c>
      <c r="I271" s="27">
        <v>455</v>
      </c>
      <c r="J271" s="27">
        <v>512</v>
      </c>
      <c r="K271" s="27"/>
      <c r="L271" s="27"/>
      <c r="M271" s="31">
        <f t="shared" si="53"/>
        <v>483.5</v>
      </c>
      <c r="N271" s="29">
        <v>39573</v>
      </c>
      <c r="O271" s="32">
        <v>388842</v>
      </c>
      <c r="P271" s="27"/>
      <c r="Q271" s="32"/>
      <c r="R271" s="27"/>
      <c r="S271" s="32"/>
      <c r="T271" s="27"/>
      <c r="U271" s="30"/>
      <c r="V271" s="29">
        <v>39617</v>
      </c>
      <c r="W271" s="27">
        <f t="shared" si="54"/>
        <v>44</v>
      </c>
      <c r="X271" s="27">
        <v>0</v>
      </c>
      <c r="Y271" s="33">
        <v>3</v>
      </c>
      <c r="Z271" s="33">
        <v>26.2</v>
      </c>
      <c r="AA271" s="33">
        <v>26</v>
      </c>
      <c r="AB271" s="33">
        <v>31.8</v>
      </c>
      <c r="AC271" s="33">
        <v>29.673571428571432</v>
      </c>
      <c r="AD271" s="30">
        <v>38</v>
      </c>
      <c r="AE271" s="30">
        <v>35</v>
      </c>
      <c r="AF271" s="30">
        <v>47</v>
      </c>
      <c r="AG271" s="30">
        <v>39.846153846153847</v>
      </c>
      <c r="AH271" s="33">
        <v>8.9</v>
      </c>
      <c r="AI271" s="33">
        <v>8.6</v>
      </c>
      <c r="AJ271" s="33">
        <v>9.1999999999999993</v>
      </c>
      <c r="AK271" s="33">
        <v>8.9476288774677943</v>
      </c>
      <c r="AL271" s="42">
        <v>290</v>
      </c>
      <c r="AM271" s="34">
        <v>195</v>
      </c>
      <c r="AN271" s="34">
        <v>18</v>
      </c>
      <c r="AO271" s="34">
        <v>10.25</v>
      </c>
      <c r="AP271" s="32">
        <v>10</v>
      </c>
      <c r="AQ271" s="32">
        <v>75</v>
      </c>
      <c r="AR271" s="32">
        <v>0</v>
      </c>
      <c r="AS271" s="32">
        <v>85</v>
      </c>
      <c r="AT271" s="32">
        <v>0</v>
      </c>
      <c r="AU271" s="32">
        <v>0</v>
      </c>
      <c r="AV271" s="32">
        <v>0</v>
      </c>
      <c r="AW271" s="32">
        <v>0</v>
      </c>
      <c r="AX271" s="32">
        <v>210</v>
      </c>
      <c r="AY271" s="32">
        <v>1015</v>
      </c>
      <c r="AZ271" s="32">
        <v>20</v>
      </c>
      <c r="BA271" s="32">
        <v>1225</v>
      </c>
      <c r="BB271" s="32">
        <v>56.470588235294116</v>
      </c>
      <c r="BC271" s="32">
        <v>170.29411764705881</v>
      </c>
      <c r="BD271" s="32">
        <v>3.2352941176470589</v>
      </c>
      <c r="BE271" s="32">
        <v>228.23529411764707</v>
      </c>
      <c r="BF271" s="32">
        <v>20</v>
      </c>
      <c r="BG271" s="32">
        <v>55</v>
      </c>
      <c r="BH271" s="32">
        <v>0</v>
      </c>
      <c r="BI271" s="32">
        <v>120</v>
      </c>
      <c r="BJ271" s="32">
        <v>131461</v>
      </c>
      <c r="BK271" s="35">
        <f>BJ271/O271*100</f>
        <v>33.808333461920263</v>
      </c>
      <c r="BL271" s="35">
        <f>(BJ271)/(O271+Q271+S271+U271)*100</f>
        <v>33.808333461920263</v>
      </c>
      <c r="BM271" s="27" t="s">
        <v>72</v>
      </c>
      <c r="BN271" s="30">
        <v>19</v>
      </c>
      <c r="BO271" s="30">
        <v>64</v>
      </c>
      <c r="BP271" s="35">
        <v>43.55</v>
      </c>
      <c r="BQ271" s="43">
        <f t="shared" si="55"/>
        <v>0.98977272727272725</v>
      </c>
      <c r="BR271" s="28">
        <v>7.2999999999999995E-2</v>
      </c>
      <c r="BS271" s="28">
        <v>1.54</v>
      </c>
      <c r="BT271" s="28">
        <v>0.79100000000000004</v>
      </c>
      <c r="BU271" s="32">
        <f t="shared" si="56"/>
        <v>324847.20553055027</v>
      </c>
      <c r="BV271" s="35">
        <v>63.91</v>
      </c>
      <c r="BW271" s="35">
        <f t="shared" si="51"/>
        <v>3.5892056658105762</v>
      </c>
      <c r="BX271" s="35">
        <f t="shared" si="57"/>
        <v>0.9576614498215571</v>
      </c>
    </row>
    <row r="272" spans="1:76" s="36" customFormat="1" x14ac:dyDescent="0.2">
      <c r="A272" s="26" t="s">
        <v>69</v>
      </c>
      <c r="B272" s="27">
        <v>26</v>
      </c>
      <c r="C272" s="27">
        <v>1</v>
      </c>
      <c r="D272" s="28">
        <f t="shared" si="52"/>
        <v>0.40468564223999998</v>
      </c>
      <c r="E272" s="29">
        <v>40293</v>
      </c>
      <c r="F272" s="30">
        <v>1</v>
      </c>
      <c r="G272" s="30" t="s">
        <v>70</v>
      </c>
      <c r="H272" s="30" t="s">
        <v>71</v>
      </c>
      <c r="I272" s="27">
        <v>469</v>
      </c>
      <c r="J272" s="27">
        <v>420</v>
      </c>
      <c r="K272" s="27"/>
      <c r="L272" s="27"/>
      <c r="M272" s="31">
        <f t="shared" si="53"/>
        <v>444.5</v>
      </c>
      <c r="N272" s="29">
        <v>40303</v>
      </c>
      <c r="O272" s="32">
        <v>399376</v>
      </c>
      <c r="P272" s="29"/>
      <c r="Q272" s="32"/>
      <c r="R272" s="29"/>
      <c r="S272" s="30"/>
      <c r="T272" s="29"/>
      <c r="U272" s="29"/>
      <c r="V272" s="29">
        <v>40338</v>
      </c>
      <c r="W272" s="30">
        <f t="shared" si="54"/>
        <v>35</v>
      </c>
      <c r="X272" s="30">
        <v>8</v>
      </c>
      <c r="Y272" s="33">
        <v>2.9</v>
      </c>
      <c r="Z272" s="33">
        <v>28</v>
      </c>
      <c r="AA272" s="33">
        <v>27</v>
      </c>
      <c r="AB272" s="33">
        <v>32.6</v>
      </c>
      <c r="AC272" s="33">
        <v>29.854545454545459</v>
      </c>
      <c r="AD272" s="30">
        <v>38</v>
      </c>
      <c r="AE272" s="30">
        <v>37</v>
      </c>
      <c r="AF272" s="30">
        <v>43</v>
      </c>
      <c r="AG272" s="33">
        <v>40.333333333333336</v>
      </c>
      <c r="AH272" s="33">
        <v>9</v>
      </c>
      <c r="AI272" s="33">
        <v>8.9</v>
      </c>
      <c r="AJ272" s="27">
        <v>9.6</v>
      </c>
      <c r="AK272" s="33">
        <v>9.2399945275815547</v>
      </c>
      <c r="AL272" s="67">
        <v>254</v>
      </c>
      <c r="AM272" s="34">
        <v>225</v>
      </c>
      <c r="AN272" s="34">
        <v>13</v>
      </c>
      <c r="AO272" s="34">
        <v>10.5</v>
      </c>
      <c r="AP272" s="32">
        <v>50</v>
      </c>
      <c r="AQ272" s="32">
        <v>265</v>
      </c>
      <c r="AR272" s="32">
        <v>0</v>
      </c>
      <c r="AS272" s="32">
        <v>315</v>
      </c>
      <c r="AT272" s="32">
        <v>5</v>
      </c>
      <c r="AU272" s="32">
        <v>10</v>
      </c>
      <c r="AV272" s="32">
        <v>0</v>
      </c>
      <c r="AW272" s="32">
        <v>35</v>
      </c>
      <c r="AX272" s="32">
        <v>300</v>
      </c>
      <c r="AY272" s="32">
        <v>680</v>
      </c>
      <c r="AZ272" s="32">
        <v>45</v>
      </c>
      <c r="BA272" s="32">
        <v>840</v>
      </c>
      <c r="BB272" s="32">
        <v>83.5</v>
      </c>
      <c r="BC272" s="32">
        <v>144</v>
      </c>
      <c r="BD272" s="32">
        <v>4.5</v>
      </c>
      <c r="BE272" s="32">
        <v>242</v>
      </c>
      <c r="BF272" s="32">
        <v>40</v>
      </c>
      <c r="BG272" s="32">
        <v>42.5</v>
      </c>
      <c r="BH272" s="32">
        <v>0</v>
      </c>
      <c r="BI272" s="32">
        <v>155</v>
      </c>
      <c r="BJ272" s="32">
        <v>133131</v>
      </c>
      <c r="BK272" s="35">
        <v>33.33</v>
      </c>
      <c r="BL272" s="35">
        <f>((BJ272/(O272+Q272+S272+U272))*100)</f>
        <v>33.334752213452987</v>
      </c>
      <c r="BM272" s="27" t="s">
        <v>72</v>
      </c>
      <c r="BN272" s="30">
        <v>21</v>
      </c>
      <c r="BO272" s="30">
        <v>40</v>
      </c>
      <c r="BP272" s="35">
        <v>27.01</v>
      </c>
      <c r="BQ272" s="43">
        <f t="shared" si="55"/>
        <v>0.7717142857142858</v>
      </c>
      <c r="BR272" s="28">
        <v>7.6999999999999999E-2</v>
      </c>
      <c r="BS272" s="28">
        <v>0.309</v>
      </c>
      <c r="BT272" s="28">
        <v>0.16700000000000001</v>
      </c>
      <c r="BU272" s="32">
        <f t="shared" si="56"/>
        <v>328973.86540105194</v>
      </c>
      <c r="BV272" s="35">
        <v>17.41</v>
      </c>
      <c r="BW272" s="35">
        <f t="shared" si="51"/>
        <v>1.2291727689552425</v>
      </c>
      <c r="BX272" s="35">
        <f t="shared" si="57"/>
        <v>0.84750587719456594</v>
      </c>
    </row>
    <row r="273" spans="1:76" s="36" customFormat="1" x14ac:dyDescent="0.2">
      <c r="A273" s="26" t="s">
        <v>69</v>
      </c>
      <c r="B273" s="27">
        <v>30</v>
      </c>
      <c r="C273" s="27">
        <v>1</v>
      </c>
      <c r="D273" s="28">
        <f t="shared" si="52"/>
        <v>0.40468564223999998</v>
      </c>
      <c r="E273" s="29">
        <v>40335</v>
      </c>
      <c r="F273" s="30">
        <v>1</v>
      </c>
      <c r="G273" s="30" t="s">
        <v>70</v>
      </c>
      <c r="H273" s="30" t="s">
        <v>71</v>
      </c>
      <c r="I273" s="27">
        <v>100</v>
      </c>
      <c r="J273" s="27">
        <v>22</v>
      </c>
      <c r="K273" s="27"/>
      <c r="L273" s="27"/>
      <c r="M273" s="31">
        <f t="shared" si="53"/>
        <v>61</v>
      </c>
      <c r="N273" s="29">
        <v>40346</v>
      </c>
      <c r="O273" s="32">
        <v>358156</v>
      </c>
      <c r="P273" s="29"/>
      <c r="Q273" s="32"/>
      <c r="R273" s="29"/>
      <c r="S273" s="30"/>
      <c r="T273" s="29"/>
      <c r="U273" s="29"/>
      <c r="V273" s="29">
        <v>40388</v>
      </c>
      <c r="W273" s="30">
        <f t="shared" si="54"/>
        <v>42</v>
      </c>
      <c r="X273" s="30">
        <v>10</v>
      </c>
      <c r="Y273" s="33">
        <v>3.3</v>
      </c>
      <c r="Z273" s="33">
        <v>32.299999999999997</v>
      </c>
      <c r="AA273" s="33">
        <v>29.1</v>
      </c>
      <c r="AB273" s="33">
        <v>36.799999999999997</v>
      </c>
      <c r="AC273" s="33">
        <v>32.157499999999992</v>
      </c>
      <c r="AD273" s="30">
        <v>38</v>
      </c>
      <c r="AE273" s="30">
        <v>37</v>
      </c>
      <c r="AF273" s="30">
        <v>43</v>
      </c>
      <c r="AG273" s="33">
        <v>39.799999999999997</v>
      </c>
      <c r="AH273" s="33">
        <v>9.1999999999999993</v>
      </c>
      <c r="AI273" s="33">
        <v>8.9</v>
      </c>
      <c r="AJ273" s="33">
        <v>9.4</v>
      </c>
      <c r="AK273" s="33">
        <v>9.1455378675085921</v>
      </c>
      <c r="AL273" s="34">
        <v>326</v>
      </c>
      <c r="AM273" s="34">
        <v>400</v>
      </c>
      <c r="AN273" s="34">
        <v>46</v>
      </c>
      <c r="AO273" s="34">
        <v>63.5</v>
      </c>
      <c r="AP273" s="32">
        <v>15</v>
      </c>
      <c r="AQ273" s="32">
        <v>55</v>
      </c>
      <c r="AR273" s="32">
        <v>495</v>
      </c>
      <c r="AS273" s="32">
        <v>565</v>
      </c>
      <c r="AT273" s="32">
        <v>0</v>
      </c>
      <c r="AU273" s="32">
        <v>0</v>
      </c>
      <c r="AV273" s="32">
        <v>455</v>
      </c>
      <c r="AW273" s="32">
        <v>595</v>
      </c>
      <c r="AX273" s="32">
        <v>150</v>
      </c>
      <c r="AY273" s="32">
        <v>425</v>
      </c>
      <c r="AZ273" s="32">
        <v>7650</v>
      </c>
      <c r="BA273" s="32">
        <v>7655</v>
      </c>
      <c r="BB273" s="32">
        <v>54.230769230769234</v>
      </c>
      <c r="BC273" s="32">
        <v>133.46153846153845</v>
      </c>
      <c r="BD273" s="32">
        <v>1971.1538461538462</v>
      </c>
      <c r="BE273" s="32">
        <v>2169.2307692307691</v>
      </c>
      <c r="BF273" s="32">
        <v>45</v>
      </c>
      <c r="BG273" s="32">
        <v>85</v>
      </c>
      <c r="BH273" s="32">
        <v>1500</v>
      </c>
      <c r="BI273" s="32">
        <v>1670</v>
      </c>
      <c r="BJ273" s="32">
        <v>216436</v>
      </c>
      <c r="BK273" s="35">
        <v>60.43</v>
      </c>
      <c r="BL273" s="35">
        <f>((BJ273/(O273+Q273+S273+U273))*100)</f>
        <v>60.430650331140626</v>
      </c>
      <c r="BM273" s="27" t="s">
        <v>72</v>
      </c>
      <c r="BN273" s="30">
        <v>30</v>
      </c>
      <c r="BO273" s="30">
        <v>60</v>
      </c>
      <c r="BP273" s="35">
        <v>37.9</v>
      </c>
      <c r="BQ273" s="43">
        <f t="shared" si="55"/>
        <v>0.90238095238095239</v>
      </c>
      <c r="BR273" s="28">
        <v>0.24399999999999999</v>
      </c>
      <c r="BS273" s="28">
        <v>0.80600000000000005</v>
      </c>
      <c r="BT273" s="28">
        <v>0.52</v>
      </c>
      <c r="BU273" s="32">
        <f t="shared" si="56"/>
        <v>534825.00343227398</v>
      </c>
      <c r="BV273" s="35">
        <v>96.55</v>
      </c>
      <c r="BW273" s="35">
        <f t="shared" si="51"/>
        <v>5.6804820430130505</v>
      </c>
      <c r="BX273" s="35">
        <f t="shared" si="57"/>
        <v>0.9551810849751321</v>
      </c>
    </row>
    <row r="274" spans="1:76" s="36" customFormat="1" x14ac:dyDescent="0.2">
      <c r="A274" s="26" t="s">
        <v>69</v>
      </c>
      <c r="B274" s="27">
        <v>26</v>
      </c>
      <c r="C274" s="27">
        <v>1</v>
      </c>
      <c r="D274" s="28">
        <f t="shared" si="52"/>
        <v>0.40468564223999998</v>
      </c>
      <c r="E274" s="29">
        <v>40353</v>
      </c>
      <c r="F274" s="30">
        <v>1</v>
      </c>
      <c r="G274" s="30" t="s">
        <v>70</v>
      </c>
      <c r="H274" s="30" t="s">
        <v>71</v>
      </c>
      <c r="I274" s="27">
        <v>85</v>
      </c>
      <c r="J274" s="27">
        <v>33</v>
      </c>
      <c r="K274" s="27"/>
      <c r="L274" s="27"/>
      <c r="M274" s="31">
        <f t="shared" si="53"/>
        <v>59</v>
      </c>
      <c r="N274" s="29">
        <v>40368</v>
      </c>
      <c r="O274" s="32">
        <v>390216</v>
      </c>
      <c r="P274" s="29"/>
      <c r="Q274" s="32"/>
      <c r="R274" s="29"/>
      <c r="S274" s="30"/>
      <c r="T274" s="29"/>
      <c r="U274" s="29"/>
      <c r="V274" s="29">
        <v>40408</v>
      </c>
      <c r="W274" s="30">
        <f t="shared" si="54"/>
        <v>40</v>
      </c>
      <c r="X274" s="30">
        <v>10</v>
      </c>
      <c r="Y274" s="33">
        <v>2.9</v>
      </c>
      <c r="Z274" s="33">
        <v>30.3</v>
      </c>
      <c r="AA274" s="33">
        <v>29</v>
      </c>
      <c r="AB274" s="33">
        <v>34.200000000000003</v>
      </c>
      <c r="AC274" s="33">
        <v>32.536842105263155</v>
      </c>
      <c r="AD274" s="30">
        <v>38</v>
      </c>
      <c r="AE274" s="30">
        <v>36</v>
      </c>
      <c r="AF274" s="30">
        <v>43</v>
      </c>
      <c r="AG274" s="33">
        <v>40.299999999999997</v>
      </c>
      <c r="AH274" s="33">
        <v>9</v>
      </c>
      <c r="AI274" s="33">
        <v>8.5</v>
      </c>
      <c r="AJ274" s="33">
        <v>9.4</v>
      </c>
      <c r="AK274" s="33">
        <v>9.113018382411429</v>
      </c>
      <c r="AL274" s="34">
        <v>260</v>
      </c>
      <c r="AM274" s="34">
        <v>375</v>
      </c>
      <c r="AN274" s="34">
        <v>42</v>
      </c>
      <c r="AO274" s="34">
        <v>17.45</v>
      </c>
      <c r="AP274" s="32">
        <v>40</v>
      </c>
      <c r="AQ274" s="32">
        <v>80</v>
      </c>
      <c r="AR274" s="32">
        <v>2340</v>
      </c>
      <c r="AS274" s="32">
        <v>2460</v>
      </c>
      <c r="AT274" s="32">
        <v>0</v>
      </c>
      <c r="AU274" s="32">
        <v>0</v>
      </c>
      <c r="AV274" s="32">
        <v>31</v>
      </c>
      <c r="AW274" s="32">
        <v>35.5</v>
      </c>
      <c r="AX274" s="32">
        <v>960</v>
      </c>
      <c r="AY274" s="32">
        <v>1745</v>
      </c>
      <c r="AZ274" s="32">
        <v>5190</v>
      </c>
      <c r="BA274" s="32">
        <v>6955</v>
      </c>
      <c r="BB274" s="32">
        <v>111.66666666666667</v>
      </c>
      <c r="BC274" s="32">
        <v>382.33333333333331</v>
      </c>
      <c r="BD274" s="32">
        <v>1275.4000000000001</v>
      </c>
      <c r="BE274" s="32">
        <v>1753.3666666666666</v>
      </c>
      <c r="BF274" s="32">
        <v>10</v>
      </c>
      <c r="BG274" s="32">
        <v>40</v>
      </c>
      <c r="BH274" s="32">
        <v>720</v>
      </c>
      <c r="BI274" s="32">
        <v>770</v>
      </c>
      <c r="BJ274" s="32">
        <v>265927</v>
      </c>
      <c r="BK274" s="35">
        <v>68.150000000000006</v>
      </c>
      <c r="BL274" s="35">
        <f>((BJ274/(O274+Q274+S274+U274))*100)</f>
        <v>68.148666379646144</v>
      </c>
      <c r="BM274" s="27" t="s">
        <v>72</v>
      </c>
      <c r="BN274" s="30">
        <v>27</v>
      </c>
      <c r="BO274" s="30">
        <v>52</v>
      </c>
      <c r="BP274" s="35">
        <v>35.75</v>
      </c>
      <c r="BQ274" s="43">
        <f t="shared" si="55"/>
        <v>0.89375000000000004</v>
      </c>
      <c r="BR274" s="28">
        <v>0.20100000000000001</v>
      </c>
      <c r="BS274" s="28">
        <v>0.746</v>
      </c>
      <c r="BT274" s="28">
        <v>0.39800000000000002</v>
      </c>
      <c r="BU274" s="32">
        <f t="shared" si="56"/>
        <v>657119.92777418881</v>
      </c>
      <c r="BV274" s="35">
        <v>110.59</v>
      </c>
      <c r="BW274" s="35">
        <f t="shared" si="51"/>
        <v>6.8318460341134539</v>
      </c>
      <c r="BX274" s="35">
        <f t="shared" si="57"/>
        <v>0.87107376461379105</v>
      </c>
    </row>
    <row r="275" spans="1:76" s="36" customFormat="1" x14ac:dyDescent="0.2">
      <c r="A275" s="26" t="s">
        <v>69</v>
      </c>
      <c r="B275" s="27">
        <v>34</v>
      </c>
      <c r="C275" s="27">
        <v>1</v>
      </c>
      <c r="D275" s="28">
        <f t="shared" si="52"/>
        <v>0.40468564223999998</v>
      </c>
      <c r="E275" s="29">
        <v>40355</v>
      </c>
      <c r="F275" s="30">
        <v>1</v>
      </c>
      <c r="G275" s="30" t="s">
        <v>70</v>
      </c>
      <c r="H275" s="30" t="s">
        <v>71</v>
      </c>
      <c r="I275" s="27">
        <v>35</v>
      </c>
      <c r="J275" s="27">
        <v>0</v>
      </c>
      <c r="K275" s="27"/>
      <c r="L275" s="27"/>
      <c r="M275" s="31">
        <f t="shared" si="53"/>
        <v>17.5</v>
      </c>
      <c r="N275" s="29">
        <v>40369</v>
      </c>
      <c r="O275" s="32">
        <v>422276</v>
      </c>
      <c r="P275" s="29"/>
      <c r="Q275" s="32"/>
      <c r="R275" s="29"/>
      <c r="S275" s="30"/>
      <c r="T275" s="29"/>
      <c r="U275" s="29"/>
      <c r="V275" s="29">
        <v>40409</v>
      </c>
      <c r="W275" s="30">
        <f t="shared" si="54"/>
        <v>40</v>
      </c>
      <c r="X275" s="30">
        <v>9</v>
      </c>
      <c r="Y275" s="33">
        <v>3.2</v>
      </c>
      <c r="Z275" s="33">
        <v>32.200000000000003</v>
      </c>
      <c r="AA275" s="33">
        <v>29.5</v>
      </c>
      <c r="AB275" s="33">
        <v>34.299999999999997</v>
      </c>
      <c r="AC275" s="33">
        <v>32.502631578947373</v>
      </c>
      <c r="AD275" s="30">
        <v>38</v>
      </c>
      <c r="AE275" s="30">
        <v>36</v>
      </c>
      <c r="AF275" s="30">
        <v>44</v>
      </c>
      <c r="AG275" s="33">
        <v>39.888888888888886</v>
      </c>
      <c r="AH275" s="33">
        <v>9.1</v>
      </c>
      <c r="AI275" s="33">
        <v>8.5</v>
      </c>
      <c r="AJ275" s="33">
        <v>9.5</v>
      </c>
      <c r="AK275" s="33">
        <v>9.1558245501273063</v>
      </c>
      <c r="AL275" s="34">
        <v>282</v>
      </c>
      <c r="AM275" s="34">
        <v>325</v>
      </c>
      <c r="AN275" s="34">
        <v>45</v>
      </c>
      <c r="AO275" s="34">
        <v>18.75</v>
      </c>
      <c r="AP275" s="32">
        <v>65</v>
      </c>
      <c r="AQ275" s="32">
        <v>55</v>
      </c>
      <c r="AR275" s="32">
        <v>10815</v>
      </c>
      <c r="AS275" s="32">
        <v>10935</v>
      </c>
      <c r="AT275" s="32">
        <v>0</v>
      </c>
      <c r="AU275" s="32">
        <v>5</v>
      </c>
      <c r="AV275" s="32">
        <v>0</v>
      </c>
      <c r="AW275" s="32">
        <v>75</v>
      </c>
      <c r="AX275" s="32">
        <v>625</v>
      </c>
      <c r="AY275" s="32">
        <v>1890</v>
      </c>
      <c r="AZ275" s="32">
        <v>3520</v>
      </c>
      <c r="BA275" s="32">
        <v>5320</v>
      </c>
      <c r="BB275" s="32">
        <v>100.66666666666667</v>
      </c>
      <c r="BC275" s="32">
        <v>359.6</v>
      </c>
      <c r="BD275" s="32">
        <v>765.33333333333337</v>
      </c>
      <c r="BE275" s="32">
        <v>1219.5999999999999</v>
      </c>
      <c r="BF275" s="32">
        <v>60</v>
      </c>
      <c r="BG275" s="32">
        <v>120</v>
      </c>
      <c r="BH275" s="32">
        <v>345</v>
      </c>
      <c r="BI275" s="32">
        <v>555</v>
      </c>
      <c r="BJ275" s="32">
        <v>429286</v>
      </c>
      <c r="BK275" s="35">
        <v>101.66</v>
      </c>
      <c r="BL275" s="35">
        <f>((BJ275/(O275+Q275+S275+U275))*100)</f>
        <v>101.66005171972834</v>
      </c>
      <c r="BM275" s="27" t="s">
        <v>72</v>
      </c>
      <c r="BN275" s="30">
        <v>21</v>
      </c>
      <c r="BO275" s="30">
        <v>45</v>
      </c>
      <c r="BP275" s="35">
        <v>29.92</v>
      </c>
      <c r="BQ275" s="43">
        <f t="shared" si="55"/>
        <v>0.748</v>
      </c>
      <c r="BR275" s="28">
        <v>8.1000000000000003E-2</v>
      </c>
      <c r="BS275" s="28">
        <v>0.23899999999999999</v>
      </c>
      <c r="BT275" s="28">
        <v>0.224</v>
      </c>
      <c r="BU275" s="32">
        <f t="shared" si="56"/>
        <v>1060788.8078851355</v>
      </c>
      <c r="BV275" s="35">
        <v>82.09</v>
      </c>
      <c r="BW275" s="35">
        <f t="shared" si="51"/>
        <v>5.0712201911599006</v>
      </c>
      <c r="BX275" s="35">
        <f t="shared" si="57"/>
        <v>0.83630222215153727</v>
      </c>
    </row>
    <row r="276" spans="1:76" s="36" customFormat="1" x14ac:dyDescent="0.2">
      <c r="A276" s="26" t="s">
        <v>69</v>
      </c>
      <c r="B276" s="27">
        <v>29</v>
      </c>
      <c r="C276" s="27">
        <v>1</v>
      </c>
      <c r="D276" s="28">
        <f t="shared" si="52"/>
        <v>0.40468564223999998</v>
      </c>
      <c r="E276" s="29">
        <v>40366</v>
      </c>
      <c r="F276" s="30">
        <v>1</v>
      </c>
      <c r="G276" s="30" t="s">
        <v>70</v>
      </c>
      <c r="H276" s="30" t="s">
        <v>71</v>
      </c>
      <c r="I276" s="27">
        <v>227</v>
      </c>
      <c r="J276" s="27">
        <v>42</v>
      </c>
      <c r="K276" s="27"/>
      <c r="L276" s="30"/>
      <c r="M276" s="31">
        <f t="shared" si="53"/>
        <v>134.5</v>
      </c>
      <c r="N276" s="29">
        <v>40379</v>
      </c>
      <c r="O276" s="32">
        <v>401208</v>
      </c>
      <c r="P276" s="29"/>
      <c r="Q276" s="32"/>
      <c r="R276" s="29"/>
      <c r="S276" s="30"/>
      <c r="T276" s="29"/>
      <c r="U276" s="29"/>
      <c r="V276" s="29">
        <v>40423</v>
      </c>
      <c r="W276" s="30">
        <f t="shared" si="54"/>
        <v>44</v>
      </c>
      <c r="X276" s="30">
        <v>10</v>
      </c>
      <c r="Y276" s="33">
        <v>2.1</v>
      </c>
      <c r="Z276" s="33">
        <v>32.9</v>
      </c>
      <c r="AA276" s="33">
        <v>29.2</v>
      </c>
      <c r="AB276" s="33">
        <v>34</v>
      </c>
      <c r="AC276" s="33">
        <v>32.530952380952371</v>
      </c>
      <c r="AD276" s="30">
        <v>38</v>
      </c>
      <c r="AE276" s="30">
        <v>37</v>
      </c>
      <c r="AF276" s="30">
        <v>45</v>
      </c>
      <c r="AG276" s="33">
        <v>40.583333333333336</v>
      </c>
      <c r="AH276" s="33">
        <v>9</v>
      </c>
      <c r="AI276" s="33">
        <v>9</v>
      </c>
      <c r="AJ276" s="33">
        <v>9.6999999999999993</v>
      </c>
      <c r="AK276" s="33">
        <v>9.3317316087177868</v>
      </c>
      <c r="AL276" s="34">
        <v>476</v>
      </c>
      <c r="AM276" s="34">
        <v>375</v>
      </c>
      <c r="AN276" s="34">
        <v>57</v>
      </c>
      <c r="AO276" s="34">
        <v>23.75</v>
      </c>
      <c r="AP276" s="32">
        <v>0</v>
      </c>
      <c r="AQ276" s="32">
        <v>35</v>
      </c>
      <c r="AR276" s="32">
        <v>4885</v>
      </c>
      <c r="AS276" s="32">
        <v>4920</v>
      </c>
      <c r="AT276" s="32">
        <v>0</v>
      </c>
      <c r="AU276" s="32">
        <v>0</v>
      </c>
      <c r="AV276" s="32">
        <v>10</v>
      </c>
      <c r="AW276" s="32">
        <v>110</v>
      </c>
      <c r="AX276" s="32">
        <v>265</v>
      </c>
      <c r="AY276" s="32">
        <v>300</v>
      </c>
      <c r="AZ276" s="32">
        <v>18400</v>
      </c>
      <c r="BA276" s="32">
        <v>18515</v>
      </c>
      <c r="BB276" s="32">
        <v>58.928571428571431</v>
      </c>
      <c r="BC276" s="32">
        <v>62.214285714285715</v>
      </c>
      <c r="BD276" s="32">
        <v>2495</v>
      </c>
      <c r="BE276" s="32">
        <v>2622.1428571428573</v>
      </c>
      <c r="BF276" s="32">
        <v>25</v>
      </c>
      <c r="BG276" s="32">
        <v>20</v>
      </c>
      <c r="BH276" s="32">
        <v>447.5</v>
      </c>
      <c r="BI276" s="32">
        <v>557.5</v>
      </c>
      <c r="BJ276" s="32">
        <v>379105</v>
      </c>
      <c r="BK276" s="35">
        <v>94.49</v>
      </c>
      <c r="BL276" s="35">
        <f>((BJ276/(O276+Q276+S276+U276))*100)</f>
        <v>94.490887519690531</v>
      </c>
      <c r="BM276" s="27" t="s">
        <v>72</v>
      </c>
      <c r="BN276" s="30">
        <v>25</v>
      </c>
      <c r="BO276" s="30">
        <v>45</v>
      </c>
      <c r="BP276" s="35">
        <v>33.19</v>
      </c>
      <c r="BQ276" s="43">
        <f t="shared" si="55"/>
        <v>0.75431818181818178</v>
      </c>
      <c r="BR276" s="28">
        <v>0.161</v>
      </c>
      <c r="BS276" s="28">
        <v>3.17</v>
      </c>
      <c r="BT276" s="28">
        <v>0.37</v>
      </c>
      <c r="BU276" s="32">
        <f t="shared" si="56"/>
        <v>936788.85641109722</v>
      </c>
      <c r="BV276" s="35">
        <v>129.27000000000001</v>
      </c>
      <c r="BW276" s="35">
        <f t="shared" si="51"/>
        <v>7.2598437868773793</v>
      </c>
      <c r="BX276" s="35">
        <f t="shared" si="57"/>
        <v>1.0119987284890222</v>
      </c>
    </row>
    <row r="277" spans="1:76" s="36" customFormat="1" x14ac:dyDescent="0.2">
      <c r="A277" s="37" t="s">
        <v>69</v>
      </c>
      <c r="B277" s="37">
        <v>10</v>
      </c>
      <c r="C277" s="37">
        <v>2</v>
      </c>
      <c r="D277" s="38">
        <f t="shared" si="52"/>
        <v>0.80937128447999995</v>
      </c>
      <c r="E277" s="39">
        <v>37168</v>
      </c>
      <c r="F277" s="37">
        <v>1</v>
      </c>
      <c r="G277" s="37" t="s">
        <v>70</v>
      </c>
      <c r="H277" s="37" t="s">
        <v>71</v>
      </c>
      <c r="I277" s="37">
        <v>154</v>
      </c>
      <c r="J277" s="37">
        <v>239</v>
      </c>
      <c r="K277" s="37"/>
      <c r="L277" s="37"/>
      <c r="M277" s="31">
        <f t="shared" si="53"/>
        <v>196.5</v>
      </c>
      <c r="N277" s="39">
        <v>37177</v>
      </c>
      <c r="O277" s="40">
        <v>874322</v>
      </c>
      <c r="P277" s="37"/>
      <c r="Q277" s="40"/>
      <c r="R277" s="37"/>
      <c r="S277" s="37"/>
      <c r="T277" s="37"/>
      <c r="U277" s="37"/>
      <c r="V277" s="39">
        <v>37222</v>
      </c>
      <c r="W277" s="37">
        <f t="shared" si="54"/>
        <v>45</v>
      </c>
      <c r="X277" s="31">
        <v>5</v>
      </c>
      <c r="Y277" s="41">
        <v>3.4</v>
      </c>
      <c r="Z277" s="41">
        <v>26.3</v>
      </c>
      <c r="AA277" s="41">
        <v>18.100000000000001</v>
      </c>
      <c r="AB277" s="41">
        <v>29</v>
      </c>
      <c r="AC277" s="41">
        <v>24.309090909090912</v>
      </c>
      <c r="AD277" s="31">
        <v>38</v>
      </c>
      <c r="AE277" s="31">
        <v>37</v>
      </c>
      <c r="AF277" s="31">
        <v>45</v>
      </c>
      <c r="AG277" s="31">
        <v>40.785714285714285</v>
      </c>
      <c r="AH277" s="41">
        <v>8.8000000000000007</v>
      </c>
      <c r="AI277" s="41">
        <v>8.9</v>
      </c>
      <c r="AJ277" s="41">
        <v>9.5</v>
      </c>
      <c r="AK277" s="41">
        <v>9.1873854648030324</v>
      </c>
      <c r="AL277" s="42">
        <v>149</v>
      </c>
      <c r="AM277" s="42">
        <v>875</v>
      </c>
      <c r="AN277" s="42">
        <v>72</v>
      </c>
      <c r="AO277" s="42">
        <v>30</v>
      </c>
      <c r="AP277" s="40">
        <v>420</v>
      </c>
      <c r="AQ277" s="40">
        <v>2400</v>
      </c>
      <c r="AR277" s="40">
        <v>0</v>
      </c>
      <c r="AS277" s="40">
        <v>2820</v>
      </c>
      <c r="AT277" s="40">
        <v>0</v>
      </c>
      <c r="AU277" s="40">
        <v>0</v>
      </c>
      <c r="AV277" s="40">
        <v>0</v>
      </c>
      <c r="AW277" s="40">
        <v>30</v>
      </c>
      <c r="AX277" s="40">
        <v>250</v>
      </c>
      <c r="AY277" s="40">
        <v>230</v>
      </c>
      <c r="AZ277" s="40">
        <v>4050</v>
      </c>
      <c r="BA277" s="40">
        <v>4050</v>
      </c>
      <c r="BB277" s="40">
        <v>48.888888888888886</v>
      </c>
      <c r="BC277" s="40">
        <v>44.722222222222221</v>
      </c>
      <c r="BD277" s="40">
        <v>603.33333333333337</v>
      </c>
      <c r="BE277" s="40">
        <v>696.94444444444446</v>
      </c>
      <c r="BF277" s="40">
        <v>20</v>
      </c>
      <c r="BG277" s="40">
        <v>22.5</v>
      </c>
      <c r="BH277" s="40">
        <v>12.5</v>
      </c>
      <c r="BI277" s="40">
        <v>175</v>
      </c>
      <c r="BJ277" s="40">
        <v>532804</v>
      </c>
      <c r="BK277" s="43">
        <f t="shared" ref="BK277:BK282" si="59">BJ277/(O277)*100</f>
        <v>60.939104814930886</v>
      </c>
      <c r="BL277" s="43">
        <f t="shared" ref="BL277:BL284" si="60">BJ277/(O277+Q277)*100</f>
        <v>60.939104814930886</v>
      </c>
      <c r="BM277" s="37" t="s">
        <v>72</v>
      </c>
      <c r="BN277" s="31">
        <v>21</v>
      </c>
      <c r="BO277" s="31">
        <v>29</v>
      </c>
      <c r="BP277" s="43">
        <v>26.27</v>
      </c>
      <c r="BQ277" s="43">
        <f t="shared" si="55"/>
        <v>0.58377777777777773</v>
      </c>
      <c r="BR277" s="38">
        <v>0.08</v>
      </c>
      <c r="BS277" s="38">
        <v>0.23400000000000001</v>
      </c>
      <c r="BT277" s="38">
        <v>0.13600000000000001</v>
      </c>
      <c r="BU277" s="40">
        <f t="shared" si="56"/>
        <v>658293.67833615781</v>
      </c>
      <c r="BV277" s="43">
        <v>84.59</v>
      </c>
      <c r="BW277" s="43">
        <f t="shared" si="51"/>
        <v>2.3225160242563909</v>
      </c>
      <c r="BX277" s="43">
        <f t="shared" si="57"/>
        <v>0.7501682686860951</v>
      </c>
    </row>
    <row r="278" spans="1:76" s="36" customFormat="1" x14ac:dyDescent="0.2">
      <c r="A278" s="37" t="s">
        <v>69</v>
      </c>
      <c r="B278" s="37">
        <v>1</v>
      </c>
      <c r="C278" s="37">
        <v>2</v>
      </c>
      <c r="D278" s="38">
        <f t="shared" si="52"/>
        <v>0.80937128447999995</v>
      </c>
      <c r="E278" s="39">
        <v>37365</v>
      </c>
      <c r="F278" s="37">
        <v>1</v>
      </c>
      <c r="G278" s="37" t="s">
        <v>70</v>
      </c>
      <c r="H278" s="37" t="s">
        <v>71</v>
      </c>
      <c r="I278" s="37">
        <v>432</v>
      </c>
      <c r="J278" s="37">
        <v>124</v>
      </c>
      <c r="K278" s="37"/>
      <c r="L278" s="37"/>
      <c r="M278" s="31">
        <f t="shared" si="53"/>
        <v>278</v>
      </c>
      <c r="N278" s="39">
        <v>37372</v>
      </c>
      <c r="O278" s="40">
        <v>821194</v>
      </c>
      <c r="P278" s="37"/>
      <c r="Q278" s="40"/>
      <c r="R278" s="37"/>
      <c r="S278" s="37"/>
      <c r="T278" s="37"/>
      <c r="U278" s="37"/>
      <c r="V278" s="39">
        <v>37413</v>
      </c>
      <c r="W278" s="37">
        <f t="shared" si="54"/>
        <v>41</v>
      </c>
      <c r="X278" s="37">
        <v>3</v>
      </c>
      <c r="Y278" s="41">
        <v>2.5</v>
      </c>
      <c r="Z278" s="41">
        <v>27.8</v>
      </c>
      <c r="AA278" s="41">
        <v>25.1</v>
      </c>
      <c r="AB278" s="41">
        <v>30.4</v>
      </c>
      <c r="AC278" s="41">
        <v>28.512820512820515</v>
      </c>
      <c r="AD278" s="31">
        <v>38</v>
      </c>
      <c r="AE278" s="31">
        <v>38</v>
      </c>
      <c r="AF278" s="31">
        <v>46</v>
      </c>
      <c r="AG278" s="31">
        <v>43.545454545454547</v>
      </c>
      <c r="AH278" s="41">
        <v>8.9</v>
      </c>
      <c r="AI278" s="41">
        <v>8.8000000000000007</v>
      </c>
      <c r="AJ278" s="41">
        <v>9.3000000000000007</v>
      </c>
      <c r="AK278" s="41">
        <v>9.0055284081347189</v>
      </c>
      <c r="AL278" s="42">
        <v>51</v>
      </c>
      <c r="AM278" s="42">
        <v>850</v>
      </c>
      <c r="AN278" s="42">
        <v>90</v>
      </c>
      <c r="AO278" s="42">
        <v>37.5</v>
      </c>
      <c r="AP278" s="40">
        <v>40</v>
      </c>
      <c r="AQ278" s="40">
        <v>80</v>
      </c>
      <c r="AR278" s="40">
        <v>0</v>
      </c>
      <c r="AS278" s="40">
        <v>120</v>
      </c>
      <c r="AT278" s="40">
        <v>0</v>
      </c>
      <c r="AU278" s="40">
        <v>0</v>
      </c>
      <c r="AV278" s="40">
        <v>0</v>
      </c>
      <c r="AW278" s="40">
        <v>15</v>
      </c>
      <c r="AX278" s="40">
        <v>940</v>
      </c>
      <c r="AY278" s="40">
        <v>320</v>
      </c>
      <c r="AZ278" s="40">
        <v>1400</v>
      </c>
      <c r="BA278" s="40">
        <v>1560</v>
      </c>
      <c r="BB278" s="40">
        <v>138.125</v>
      </c>
      <c r="BC278" s="40">
        <v>86.875</v>
      </c>
      <c r="BD278" s="40">
        <v>329.6875</v>
      </c>
      <c r="BE278" s="40">
        <v>554.6875</v>
      </c>
      <c r="BF278" s="40">
        <v>32.5</v>
      </c>
      <c r="BG278" s="40">
        <v>40</v>
      </c>
      <c r="BH278" s="40">
        <v>132.5</v>
      </c>
      <c r="BI278" s="40">
        <v>325</v>
      </c>
      <c r="BJ278" s="40">
        <v>350649</v>
      </c>
      <c r="BK278" s="43">
        <f t="shared" si="59"/>
        <v>42.699897953467755</v>
      </c>
      <c r="BL278" s="43">
        <f t="shared" si="60"/>
        <v>42.699897953467755</v>
      </c>
      <c r="BM278" s="37" t="s">
        <v>72</v>
      </c>
      <c r="BN278" s="31">
        <v>28</v>
      </c>
      <c r="BO278" s="31">
        <v>38</v>
      </c>
      <c r="BP278" s="43">
        <v>32.69</v>
      </c>
      <c r="BQ278" s="43">
        <f t="shared" si="55"/>
        <v>0.79731707317073164</v>
      </c>
      <c r="BR278" s="38">
        <v>0.17599999999999999</v>
      </c>
      <c r="BS278" s="38">
        <v>0.84</v>
      </c>
      <c r="BT278" s="38">
        <v>0.30199999999999999</v>
      </c>
      <c r="BU278" s="40">
        <f t="shared" si="56"/>
        <v>433236.27453040035</v>
      </c>
      <c r="BV278" s="43">
        <v>101.91</v>
      </c>
      <c r="BW278" s="43">
        <f t="shared" si="51"/>
        <v>3.0710377347949782</v>
      </c>
      <c r="BX278" s="43">
        <f t="shared" si="57"/>
        <v>0.86449439374725845</v>
      </c>
    </row>
    <row r="279" spans="1:76" s="36" customFormat="1" x14ac:dyDescent="0.2">
      <c r="A279" s="37" t="s">
        <v>69</v>
      </c>
      <c r="B279" s="37">
        <v>5</v>
      </c>
      <c r="C279" s="37">
        <v>2</v>
      </c>
      <c r="D279" s="38">
        <f t="shared" si="52"/>
        <v>0.80937128447999995</v>
      </c>
      <c r="E279" s="39">
        <v>37759</v>
      </c>
      <c r="F279" s="37">
        <v>1</v>
      </c>
      <c r="G279" s="37" t="s">
        <v>70</v>
      </c>
      <c r="H279" s="37" t="s">
        <v>71</v>
      </c>
      <c r="I279" s="37">
        <v>258</v>
      </c>
      <c r="J279" s="37">
        <v>14</v>
      </c>
      <c r="K279" s="37"/>
      <c r="L279" s="37"/>
      <c r="M279" s="31">
        <f t="shared" si="53"/>
        <v>136</v>
      </c>
      <c r="N279" s="39">
        <v>37767</v>
      </c>
      <c r="O279" s="40">
        <v>779058</v>
      </c>
      <c r="P279" s="37"/>
      <c r="Q279" s="40"/>
      <c r="R279" s="37"/>
      <c r="S279" s="37"/>
      <c r="T279" s="37"/>
      <c r="U279" s="37"/>
      <c r="V279" s="39">
        <v>37805</v>
      </c>
      <c r="W279" s="37">
        <f t="shared" si="54"/>
        <v>38</v>
      </c>
      <c r="X279" s="37">
        <v>10</v>
      </c>
      <c r="Y279" s="41">
        <v>2.9</v>
      </c>
      <c r="Z279" s="41">
        <v>29.3</v>
      </c>
      <c r="AA279" s="41">
        <v>28.3</v>
      </c>
      <c r="AB279" s="41">
        <v>33.4</v>
      </c>
      <c r="AC279" s="41">
        <v>31.18055555555555</v>
      </c>
      <c r="AD279" s="31">
        <v>38</v>
      </c>
      <c r="AE279" s="31">
        <v>35</v>
      </c>
      <c r="AF279" s="31">
        <v>46</v>
      </c>
      <c r="AG279" s="31">
        <v>39.222222222222221</v>
      </c>
      <c r="AH279" s="41">
        <v>9.1999999999999993</v>
      </c>
      <c r="AI279" s="41">
        <v>7.9</v>
      </c>
      <c r="AJ279" s="41">
        <v>9.6999999999999993</v>
      </c>
      <c r="AK279" s="41">
        <v>9.1645606844016658</v>
      </c>
      <c r="AL279" s="42">
        <v>182</v>
      </c>
      <c r="AM279" s="42">
        <v>850</v>
      </c>
      <c r="AN279" s="42">
        <v>66</v>
      </c>
      <c r="AO279" s="42">
        <v>27.5</v>
      </c>
      <c r="AP279" s="40">
        <v>75</v>
      </c>
      <c r="AQ279" s="40">
        <v>120</v>
      </c>
      <c r="AR279" s="40">
        <v>355</v>
      </c>
      <c r="AS279" s="40">
        <v>550</v>
      </c>
      <c r="AT279" s="40">
        <v>0</v>
      </c>
      <c r="AU279" s="40">
        <v>0</v>
      </c>
      <c r="AV279" s="40">
        <v>125</v>
      </c>
      <c r="AW279" s="40">
        <v>135</v>
      </c>
      <c r="AX279" s="40">
        <v>220</v>
      </c>
      <c r="AY279" s="40">
        <v>415</v>
      </c>
      <c r="AZ279" s="40">
        <v>9000</v>
      </c>
      <c r="BA279" s="40">
        <v>9255</v>
      </c>
      <c r="BB279" s="40">
        <v>55.384615384615387</v>
      </c>
      <c r="BC279" s="40">
        <v>114.23076923076923</v>
      </c>
      <c r="BD279" s="40">
        <v>2482.6923076923076</v>
      </c>
      <c r="BE279" s="40">
        <v>2652.3076923076924</v>
      </c>
      <c r="BF279" s="40">
        <v>25</v>
      </c>
      <c r="BG279" s="40">
        <v>15</v>
      </c>
      <c r="BH279" s="40">
        <v>1030</v>
      </c>
      <c r="BI279" s="40">
        <v>1030</v>
      </c>
      <c r="BJ279" s="40">
        <v>346580</v>
      </c>
      <c r="BK279" s="43">
        <f t="shared" si="59"/>
        <v>44.487060013503488</v>
      </c>
      <c r="BL279" s="43">
        <f t="shared" si="60"/>
        <v>44.487060013503488</v>
      </c>
      <c r="BM279" s="37" t="s">
        <v>72</v>
      </c>
      <c r="BN279" s="31">
        <v>24</v>
      </c>
      <c r="BO279" s="31">
        <v>48</v>
      </c>
      <c r="BP279" s="43">
        <v>31.81</v>
      </c>
      <c r="BQ279" s="43">
        <f t="shared" si="55"/>
        <v>0.83710526315789469</v>
      </c>
      <c r="BR279" s="38">
        <v>0.10199999999999999</v>
      </c>
      <c r="BS279" s="38">
        <v>0.872</v>
      </c>
      <c r="BT279" s="38">
        <v>0.27700000000000002</v>
      </c>
      <c r="BU279" s="40">
        <f t="shared" si="56"/>
        <v>428208.91554445087</v>
      </c>
      <c r="BV279" s="43">
        <v>70.45</v>
      </c>
      <c r="BW279" s="43">
        <f t="shared" si="51"/>
        <v>2.290601858468658</v>
      </c>
      <c r="BX279" s="43">
        <f t="shared" si="57"/>
        <v>0.86057507176524806</v>
      </c>
    </row>
    <row r="280" spans="1:76" s="36" customFormat="1" x14ac:dyDescent="0.2">
      <c r="A280" s="37" t="s">
        <v>69</v>
      </c>
      <c r="B280" s="37">
        <v>2</v>
      </c>
      <c r="C280" s="37">
        <v>2</v>
      </c>
      <c r="D280" s="38">
        <f t="shared" si="52"/>
        <v>0.80937128447999995</v>
      </c>
      <c r="E280" s="39">
        <v>37803</v>
      </c>
      <c r="F280" s="37">
        <v>1</v>
      </c>
      <c r="G280" s="37" t="s">
        <v>70</v>
      </c>
      <c r="H280" s="37" t="s">
        <v>71</v>
      </c>
      <c r="I280" s="37">
        <v>54</v>
      </c>
      <c r="J280" s="37">
        <v>6</v>
      </c>
      <c r="K280" s="37"/>
      <c r="L280" s="37"/>
      <c r="M280" s="31">
        <f t="shared" si="53"/>
        <v>30</v>
      </c>
      <c r="N280" s="39">
        <v>37809</v>
      </c>
      <c r="O280" s="40">
        <v>912794</v>
      </c>
      <c r="P280" s="37"/>
      <c r="Q280" s="40"/>
      <c r="R280" s="37"/>
      <c r="S280" s="37"/>
      <c r="T280" s="37"/>
      <c r="U280" s="37"/>
      <c r="V280" s="39">
        <v>37837</v>
      </c>
      <c r="W280" s="31">
        <f t="shared" si="54"/>
        <v>28</v>
      </c>
      <c r="X280" s="37">
        <v>21</v>
      </c>
      <c r="Y280" s="41">
        <v>2.8</v>
      </c>
      <c r="Z280" s="41">
        <v>30.7</v>
      </c>
      <c r="AA280" s="41">
        <v>27.7</v>
      </c>
      <c r="AB280" s="41">
        <v>32.5</v>
      </c>
      <c r="AC280" s="41">
        <v>31.224000000000004</v>
      </c>
      <c r="AD280" s="31">
        <v>38</v>
      </c>
      <c r="AE280" s="31">
        <v>33</v>
      </c>
      <c r="AF280" s="31">
        <v>36</v>
      </c>
      <c r="AG280" s="31">
        <v>35.142857142857146</v>
      </c>
      <c r="AH280" s="41">
        <v>8.6999999999999993</v>
      </c>
      <c r="AI280" s="41">
        <v>8.6</v>
      </c>
      <c r="AJ280" s="41">
        <v>8.9</v>
      </c>
      <c r="AK280" s="41">
        <v>8.7694216632095863</v>
      </c>
      <c r="AL280" s="42">
        <v>24</v>
      </c>
      <c r="AM280" s="42">
        <v>650</v>
      </c>
      <c r="AN280" s="42">
        <v>48</v>
      </c>
      <c r="AO280" s="42">
        <v>20</v>
      </c>
      <c r="AP280" s="40">
        <v>10</v>
      </c>
      <c r="AQ280" s="40">
        <v>155</v>
      </c>
      <c r="AR280" s="40">
        <v>115</v>
      </c>
      <c r="AS280" s="40">
        <v>280</v>
      </c>
      <c r="AT280" s="40">
        <v>0</v>
      </c>
      <c r="AU280" s="40">
        <v>0</v>
      </c>
      <c r="AV280" s="40">
        <v>0</v>
      </c>
      <c r="AW280" s="40">
        <v>45</v>
      </c>
      <c r="AX280" s="40">
        <v>990</v>
      </c>
      <c r="AY280" s="40">
        <v>1220</v>
      </c>
      <c r="AZ280" s="40">
        <v>3935</v>
      </c>
      <c r="BA280" s="40">
        <v>4070</v>
      </c>
      <c r="BB280" s="40">
        <v>192.08333333333334</v>
      </c>
      <c r="BC280" s="40">
        <v>227.91666666666666</v>
      </c>
      <c r="BD280" s="40">
        <v>1680.4166666666667</v>
      </c>
      <c r="BE280" s="40">
        <v>2098.75</v>
      </c>
      <c r="BF280" s="40">
        <v>12.5</v>
      </c>
      <c r="BG280" s="40">
        <v>50</v>
      </c>
      <c r="BH280" s="40">
        <v>1792.5</v>
      </c>
      <c r="BI280" s="40">
        <v>2352.5</v>
      </c>
      <c r="BJ280" s="40">
        <v>219153</v>
      </c>
      <c r="BK280" s="43">
        <f t="shared" si="59"/>
        <v>24.00903161063723</v>
      </c>
      <c r="BL280" s="43">
        <f t="shared" si="60"/>
        <v>24.00903161063723</v>
      </c>
      <c r="BM280" s="37" t="s">
        <v>72</v>
      </c>
      <c r="BN280" s="31">
        <v>29</v>
      </c>
      <c r="BO280" s="31">
        <v>43</v>
      </c>
      <c r="BP280" s="43">
        <v>34.39</v>
      </c>
      <c r="BQ280" s="43">
        <f t="shared" si="55"/>
        <v>1.2282142857142857</v>
      </c>
      <c r="BR280" s="38">
        <v>0.19900000000000001</v>
      </c>
      <c r="BS280" s="38">
        <v>0.59199999999999997</v>
      </c>
      <c r="BT280" s="38">
        <v>0.32500000000000001</v>
      </c>
      <c r="BU280" s="40">
        <f t="shared" si="56"/>
        <v>270769.42832336843</v>
      </c>
      <c r="BV280" s="43">
        <v>72.5</v>
      </c>
      <c r="BW280" s="43">
        <f t="shared" si="51"/>
        <v>3.199132170780266</v>
      </c>
      <c r="BX280" s="43">
        <f t="shared" si="57"/>
        <v>0.79907369373100012</v>
      </c>
    </row>
    <row r="281" spans="1:76" s="36" customFormat="1" x14ac:dyDescent="0.2">
      <c r="A281" s="37" t="s">
        <v>69</v>
      </c>
      <c r="B281" s="37">
        <v>1</v>
      </c>
      <c r="C281" s="37">
        <v>2</v>
      </c>
      <c r="D281" s="38">
        <f t="shared" si="52"/>
        <v>0.80937128447999995</v>
      </c>
      <c r="E281" s="39">
        <v>37817</v>
      </c>
      <c r="F281" s="37">
        <v>1</v>
      </c>
      <c r="G281" s="37" t="s">
        <v>70</v>
      </c>
      <c r="H281" s="37" t="s">
        <v>71</v>
      </c>
      <c r="I281" s="37">
        <v>132</v>
      </c>
      <c r="J281" s="37">
        <v>59</v>
      </c>
      <c r="K281" s="37"/>
      <c r="L281" s="37"/>
      <c r="M281" s="31">
        <f t="shared" si="53"/>
        <v>95.5</v>
      </c>
      <c r="N281" s="39">
        <v>37823</v>
      </c>
      <c r="O281" s="40">
        <v>835850</v>
      </c>
      <c r="P281" s="37"/>
      <c r="Q281" s="40"/>
      <c r="R281" s="37"/>
      <c r="S281" s="37"/>
      <c r="T281" s="37"/>
      <c r="U281" s="37"/>
      <c r="V281" s="39">
        <v>37861</v>
      </c>
      <c r="W281" s="31">
        <f t="shared" si="54"/>
        <v>38</v>
      </c>
      <c r="X281" s="37">
        <v>10</v>
      </c>
      <c r="Y281" s="41">
        <v>1.6</v>
      </c>
      <c r="Z281" s="41">
        <v>32</v>
      </c>
      <c r="AA281" s="41">
        <v>29.2</v>
      </c>
      <c r="AB281" s="41">
        <v>33.200000000000003</v>
      </c>
      <c r="AC281" s="41">
        <v>31.61666666666666</v>
      </c>
      <c r="AD281" s="31">
        <v>38</v>
      </c>
      <c r="AE281" s="31">
        <v>35</v>
      </c>
      <c r="AF281" s="31">
        <v>47</v>
      </c>
      <c r="AG281" s="31">
        <v>40.700000000000003</v>
      </c>
      <c r="AH281" s="41">
        <v>8.6999999999999993</v>
      </c>
      <c r="AI281" s="41">
        <v>8.4</v>
      </c>
      <c r="AJ281" s="41">
        <v>9.4</v>
      </c>
      <c r="AK281" s="41">
        <v>8.812859775246503</v>
      </c>
      <c r="AL281" s="42">
        <v>155.5</v>
      </c>
      <c r="AM281" s="42">
        <v>655</v>
      </c>
      <c r="AN281" s="42">
        <v>78</v>
      </c>
      <c r="AO281" s="42">
        <v>27.5</v>
      </c>
      <c r="AP281" s="40">
        <v>150</v>
      </c>
      <c r="AQ281" s="40">
        <v>1165</v>
      </c>
      <c r="AR281" s="40">
        <v>1270</v>
      </c>
      <c r="AS281" s="40">
        <v>2525</v>
      </c>
      <c r="AT281" s="40">
        <v>0</v>
      </c>
      <c r="AU281" s="40">
        <v>0</v>
      </c>
      <c r="AV281" s="40">
        <v>0</v>
      </c>
      <c r="AW281" s="40">
        <v>5</v>
      </c>
      <c r="AX281" s="40">
        <v>420</v>
      </c>
      <c r="AY281" s="40">
        <v>600</v>
      </c>
      <c r="AZ281" s="40">
        <v>6000</v>
      </c>
      <c r="BA281" s="40">
        <v>6015</v>
      </c>
      <c r="BB281" s="40">
        <v>105</v>
      </c>
      <c r="BC281" s="40">
        <v>91.333333333333329</v>
      </c>
      <c r="BD281" s="40">
        <v>1784</v>
      </c>
      <c r="BE281" s="40">
        <v>1985.6666666666667</v>
      </c>
      <c r="BF281" s="40">
        <v>65</v>
      </c>
      <c r="BG281" s="40">
        <v>5</v>
      </c>
      <c r="BH281" s="40">
        <v>1195</v>
      </c>
      <c r="BI281" s="40">
        <v>1550</v>
      </c>
      <c r="BJ281" s="40">
        <v>366844</v>
      </c>
      <c r="BK281" s="43">
        <f t="shared" si="59"/>
        <v>43.88873601722797</v>
      </c>
      <c r="BL281" s="43">
        <f t="shared" si="60"/>
        <v>43.88873601722797</v>
      </c>
      <c r="BM281" s="37" t="s">
        <v>72</v>
      </c>
      <c r="BN281" s="31">
        <v>24</v>
      </c>
      <c r="BO281" s="31">
        <v>51</v>
      </c>
      <c r="BP281" s="43">
        <v>33.85</v>
      </c>
      <c r="BQ281" s="43">
        <f t="shared" si="55"/>
        <v>0.89078947368421058</v>
      </c>
      <c r="BR281" s="38">
        <v>0.13919999999999999</v>
      </c>
      <c r="BS281" s="38">
        <v>1.02</v>
      </c>
      <c r="BT281" s="38">
        <v>0.34599999999999997</v>
      </c>
      <c r="BU281" s="40">
        <f t="shared" si="56"/>
        <v>453245.63279470406</v>
      </c>
      <c r="BV281" s="43">
        <v>111.09</v>
      </c>
      <c r="BW281" s="43">
        <f t="shared" si="51"/>
        <v>3.611965371998342</v>
      </c>
      <c r="BX281" s="43">
        <f t="shared" si="57"/>
        <v>0.89207235249499039</v>
      </c>
    </row>
    <row r="282" spans="1:76" s="36" customFormat="1" x14ac:dyDescent="0.2">
      <c r="A282" s="37" t="s">
        <v>69</v>
      </c>
      <c r="B282" s="37">
        <v>4</v>
      </c>
      <c r="C282" s="37">
        <v>2</v>
      </c>
      <c r="D282" s="38">
        <f t="shared" si="52"/>
        <v>0.80937128447999995</v>
      </c>
      <c r="E282" s="39">
        <v>37820</v>
      </c>
      <c r="F282" s="37">
        <v>1</v>
      </c>
      <c r="G282" s="37" t="s">
        <v>70</v>
      </c>
      <c r="H282" s="37" t="s">
        <v>71</v>
      </c>
      <c r="I282" s="37">
        <v>118</v>
      </c>
      <c r="J282" s="37">
        <v>7</v>
      </c>
      <c r="K282" s="37"/>
      <c r="L282" s="37"/>
      <c r="M282" s="31">
        <f t="shared" si="53"/>
        <v>62.5</v>
      </c>
      <c r="N282" s="39">
        <v>37825</v>
      </c>
      <c r="O282" s="40">
        <v>870658</v>
      </c>
      <c r="P282" s="37"/>
      <c r="Q282" s="40"/>
      <c r="R282" s="37"/>
      <c r="S282" s="37"/>
      <c r="T282" s="37"/>
      <c r="U282" s="37"/>
      <c r="V282" s="39">
        <v>37860</v>
      </c>
      <c r="W282" s="37">
        <f t="shared" si="54"/>
        <v>35</v>
      </c>
      <c r="X282" s="37">
        <v>13</v>
      </c>
      <c r="Y282" s="41">
        <v>2.4</v>
      </c>
      <c r="Z282" s="41">
        <v>32.1</v>
      </c>
      <c r="AA282" s="41">
        <v>29.6</v>
      </c>
      <c r="AB282" s="41">
        <v>33.799999999999997</v>
      </c>
      <c r="AC282" s="41">
        <v>32.033333333333324</v>
      </c>
      <c r="AD282" s="31">
        <v>38</v>
      </c>
      <c r="AE282" s="31">
        <v>36</v>
      </c>
      <c r="AF282" s="31">
        <v>47</v>
      </c>
      <c r="AG282" s="31">
        <v>41.1</v>
      </c>
      <c r="AH282" s="41">
        <v>8.9</v>
      </c>
      <c r="AI282" s="41">
        <v>8.5</v>
      </c>
      <c r="AJ282" s="41">
        <v>9.6</v>
      </c>
      <c r="AK282" s="41">
        <v>8.8401325351072089</v>
      </c>
      <c r="AL282" s="42">
        <v>135</v>
      </c>
      <c r="AM282" s="42">
        <v>750</v>
      </c>
      <c r="AN282" s="42">
        <v>72</v>
      </c>
      <c r="AO282" s="42">
        <v>30</v>
      </c>
      <c r="AP282" s="40">
        <v>0</v>
      </c>
      <c r="AQ282" s="40">
        <v>55</v>
      </c>
      <c r="AR282" s="40">
        <v>415</v>
      </c>
      <c r="AS282" s="40">
        <v>470</v>
      </c>
      <c r="AT282" s="40">
        <v>0</v>
      </c>
      <c r="AU282" s="40">
        <v>15</v>
      </c>
      <c r="AV282" s="40">
        <v>70</v>
      </c>
      <c r="AW282" s="40">
        <v>290</v>
      </c>
      <c r="AX282" s="40">
        <v>900</v>
      </c>
      <c r="AY282" s="40">
        <v>800</v>
      </c>
      <c r="AZ282" s="40">
        <v>3955</v>
      </c>
      <c r="BA282" s="40">
        <v>4080</v>
      </c>
      <c r="BB282" s="40">
        <v>190.76923076923077</v>
      </c>
      <c r="BC282" s="40">
        <v>152.69230769230768</v>
      </c>
      <c r="BD282" s="40">
        <v>1688.8461538461538</v>
      </c>
      <c r="BE282" s="40">
        <v>2032.3076923076924</v>
      </c>
      <c r="BF282" s="40">
        <v>110</v>
      </c>
      <c r="BG282" s="40">
        <v>70</v>
      </c>
      <c r="BH282" s="40">
        <v>1315</v>
      </c>
      <c r="BI282" s="40">
        <v>1460</v>
      </c>
      <c r="BJ282" s="40">
        <v>619170</v>
      </c>
      <c r="BK282" s="43">
        <f t="shared" si="59"/>
        <v>71.115179553854674</v>
      </c>
      <c r="BL282" s="43">
        <f t="shared" si="60"/>
        <v>71.115179553854674</v>
      </c>
      <c r="BM282" s="37" t="s">
        <v>72</v>
      </c>
      <c r="BN282" s="31">
        <v>26</v>
      </c>
      <c r="BO282" s="31">
        <v>35</v>
      </c>
      <c r="BP282" s="43">
        <v>31.15</v>
      </c>
      <c r="BQ282" s="43">
        <f t="shared" si="55"/>
        <v>0.89</v>
      </c>
      <c r="BR282" s="38">
        <v>0.12</v>
      </c>
      <c r="BS282" s="38">
        <v>0.36699999999999999</v>
      </c>
      <c r="BT282" s="38">
        <v>0.23499999999999999</v>
      </c>
      <c r="BU282" s="40">
        <f t="shared" si="56"/>
        <v>765001.19521512382</v>
      </c>
      <c r="BV282" s="43">
        <v>150.18</v>
      </c>
      <c r="BW282" s="43">
        <f t="shared" si="51"/>
        <v>5.3014694555341277</v>
      </c>
      <c r="BX282" s="43">
        <f t="shared" si="57"/>
        <v>0.77748802609507872</v>
      </c>
    </row>
    <row r="283" spans="1:76" s="36" customFormat="1" x14ac:dyDescent="0.2">
      <c r="A283" s="37" t="s">
        <v>69</v>
      </c>
      <c r="B283" s="37">
        <v>6</v>
      </c>
      <c r="C283" s="37">
        <v>2</v>
      </c>
      <c r="D283" s="38">
        <f t="shared" si="52"/>
        <v>0.80937128447999995</v>
      </c>
      <c r="E283" s="39">
        <v>38902</v>
      </c>
      <c r="F283" s="37">
        <v>1</v>
      </c>
      <c r="G283" s="37" t="s">
        <v>70</v>
      </c>
      <c r="H283" s="37" t="s">
        <v>71</v>
      </c>
      <c r="I283" s="37">
        <v>161</v>
      </c>
      <c r="J283" s="37">
        <v>344</v>
      </c>
      <c r="K283" s="37"/>
      <c r="L283" s="37"/>
      <c r="M283" s="31">
        <f t="shared" si="53"/>
        <v>252.5</v>
      </c>
      <c r="N283" s="39">
        <v>38913</v>
      </c>
      <c r="O283" s="40">
        <v>827606</v>
      </c>
      <c r="P283" s="37"/>
      <c r="Q283" s="40"/>
      <c r="R283" s="37"/>
      <c r="S283" s="37"/>
      <c r="T283" s="37"/>
      <c r="U283" s="37"/>
      <c r="V283" s="39">
        <v>38952</v>
      </c>
      <c r="W283" s="31">
        <f t="shared" si="54"/>
        <v>39</v>
      </c>
      <c r="X283" s="37">
        <v>3</v>
      </c>
      <c r="Y283" s="37">
        <v>2.7</v>
      </c>
      <c r="Z283" s="37">
        <v>31.9</v>
      </c>
      <c r="AA283" s="37">
        <v>29.1</v>
      </c>
      <c r="AB283" s="37">
        <v>33.1</v>
      </c>
      <c r="AC283" s="41">
        <v>31.448648648648646</v>
      </c>
      <c r="AD283" s="37">
        <v>38</v>
      </c>
      <c r="AE283" s="37">
        <v>38</v>
      </c>
      <c r="AF283" s="37">
        <v>52</v>
      </c>
      <c r="AG283" s="31">
        <v>44.75</v>
      </c>
      <c r="AH283" s="37">
        <v>9.4</v>
      </c>
      <c r="AI283" s="37">
        <v>8.9</v>
      </c>
      <c r="AJ283" s="37">
        <v>9.5</v>
      </c>
      <c r="AK283" s="41">
        <v>9.2119834115000856</v>
      </c>
      <c r="AL283" s="42">
        <v>406</v>
      </c>
      <c r="AM283" s="42">
        <v>165</v>
      </c>
      <c r="AN283" s="42">
        <v>0</v>
      </c>
      <c r="AO283" s="42">
        <v>15.5</v>
      </c>
      <c r="AP283" s="40">
        <v>70</v>
      </c>
      <c r="AQ283" s="40">
        <v>35</v>
      </c>
      <c r="AR283" s="40">
        <v>0</v>
      </c>
      <c r="AS283" s="40">
        <v>105</v>
      </c>
      <c r="AT283" s="40">
        <v>0</v>
      </c>
      <c r="AU283" s="40">
        <v>0</v>
      </c>
      <c r="AV283" s="40">
        <v>0</v>
      </c>
      <c r="AW283" s="40">
        <v>15</v>
      </c>
      <c r="AX283" s="40">
        <v>475</v>
      </c>
      <c r="AY283" s="40">
        <v>465</v>
      </c>
      <c r="AZ283" s="40">
        <v>0</v>
      </c>
      <c r="BA283" s="40">
        <v>535</v>
      </c>
      <c r="BB283" s="40">
        <v>59.666666666666664</v>
      </c>
      <c r="BC283" s="40">
        <v>103.33333333333333</v>
      </c>
      <c r="BD283" s="40">
        <v>0</v>
      </c>
      <c r="BE283" s="40">
        <v>163.66666666666666</v>
      </c>
      <c r="BF283" s="40">
        <v>25</v>
      </c>
      <c r="BG283" s="40">
        <v>25</v>
      </c>
      <c r="BH283" s="40">
        <v>0</v>
      </c>
      <c r="BI283" s="40">
        <v>75</v>
      </c>
      <c r="BJ283" s="40">
        <v>169832</v>
      </c>
      <c r="BK283" s="43">
        <f>BJ283/O283*100</f>
        <v>20.520875875718637</v>
      </c>
      <c r="BL283" s="43">
        <f t="shared" si="60"/>
        <v>20.520875875718637</v>
      </c>
      <c r="BM283" s="37" t="s">
        <v>72</v>
      </c>
      <c r="BN283" s="31">
        <v>19</v>
      </c>
      <c r="BO283" s="31">
        <v>70</v>
      </c>
      <c r="BP283" s="43">
        <v>27.88</v>
      </c>
      <c r="BQ283" s="43">
        <f t="shared" si="55"/>
        <v>0.71487179487179486</v>
      </c>
      <c r="BR283" s="38">
        <v>6.0999999999999999E-2</v>
      </c>
      <c r="BS283" s="38">
        <v>2.9420000000000002</v>
      </c>
      <c r="BT283" s="38">
        <v>0.28000000000000003</v>
      </c>
      <c r="BU283" s="40">
        <f t="shared" si="56"/>
        <v>209832.00572665813</v>
      </c>
      <c r="BV283" s="43">
        <v>22.95</v>
      </c>
      <c r="BW283" s="43">
        <f t="shared" si="51"/>
        <v>0.72706006470146722</v>
      </c>
      <c r="BX283" s="43">
        <f t="shared" si="57"/>
        <v>1.292051197961372</v>
      </c>
    </row>
    <row r="284" spans="1:76" s="36" customFormat="1" x14ac:dyDescent="0.2">
      <c r="A284" s="37" t="s">
        <v>69</v>
      </c>
      <c r="B284" s="37">
        <v>6</v>
      </c>
      <c r="C284" s="37">
        <v>2</v>
      </c>
      <c r="D284" s="38">
        <f t="shared" si="52"/>
        <v>0.80937128447999995</v>
      </c>
      <c r="E284" s="39">
        <v>39011</v>
      </c>
      <c r="F284" s="37">
        <v>1</v>
      </c>
      <c r="G284" s="37" t="s">
        <v>70</v>
      </c>
      <c r="H284" s="37" t="s">
        <v>71</v>
      </c>
      <c r="I284" s="37">
        <v>3</v>
      </c>
      <c r="J284" s="37">
        <v>9</v>
      </c>
      <c r="K284" s="37"/>
      <c r="L284" s="37"/>
      <c r="M284" s="31">
        <f t="shared" si="53"/>
        <v>6</v>
      </c>
      <c r="N284" s="39">
        <v>39018</v>
      </c>
      <c r="O284" s="40">
        <v>829438</v>
      </c>
      <c r="P284" s="37"/>
      <c r="Q284" s="40"/>
      <c r="R284" s="37"/>
      <c r="S284" s="37"/>
      <c r="T284" s="37"/>
      <c r="U284" s="37"/>
      <c r="V284" s="39">
        <v>39070</v>
      </c>
      <c r="W284" s="31">
        <f t="shared" si="54"/>
        <v>52</v>
      </c>
      <c r="X284" s="37">
        <v>1</v>
      </c>
      <c r="Y284" s="37">
        <v>4.0999999999999996</v>
      </c>
      <c r="Z284" s="37">
        <v>21.7</v>
      </c>
      <c r="AA284" s="37">
        <v>11.1</v>
      </c>
      <c r="AB284" s="37">
        <v>27.5</v>
      </c>
      <c r="AC284" s="41">
        <v>20.183999999999997</v>
      </c>
      <c r="AD284" s="37">
        <v>38</v>
      </c>
      <c r="AE284" s="37">
        <v>38</v>
      </c>
      <c r="AF284" s="37">
        <v>49</v>
      </c>
      <c r="AG284" s="31">
        <v>43.533333333333331</v>
      </c>
      <c r="AH284" s="37">
        <v>8.9</v>
      </c>
      <c r="AI284" s="37">
        <v>8.1999999999999993</v>
      </c>
      <c r="AJ284" s="37">
        <v>9.1999999999999993</v>
      </c>
      <c r="AK284" s="41">
        <v>8.7296190979639476</v>
      </c>
      <c r="AL284" s="42">
        <v>336</v>
      </c>
      <c r="AM284" s="42">
        <v>350</v>
      </c>
      <c r="AN284" s="42">
        <v>27</v>
      </c>
      <c r="AO284" s="42">
        <v>11</v>
      </c>
      <c r="AP284" s="40">
        <v>35</v>
      </c>
      <c r="AQ284" s="40">
        <v>40</v>
      </c>
      <c r="AR284" s="40">
        <v>0</v>
      </c>
      <c r="AS284" s="40">
        <v>75</v>
      </c>
      <c r="AT284" s="40">
        <v>0</v>
      </c>
      <c r="AU284" s="40">
        <v>5</v>
      </c>
      <c r="AV284" s="40">
        <v>0</v>
      </c>
      <c r="AW284" s="40">
        <v>5</v>
      </c>
      <c r="AX284" s="40">
        <v>255</v>
      </c>
      <c r="AY284" s="40">
        <v>615</v>
      </c>
      <c r="AZ284" s="40">
        <v>0</v>
      </c>
      <c r="BA284" s="40">
        <v>870</v>
      </c>
      <c r="BB284" s="40">
        <v>60.357142857142854</v>
      </c>
      <c r="BC284" s="40">
        <v>109.28571428571429</v>
      </c>
      <c r="BD284" s="40">
        <v>0</v>
      </c>
      <c r="BE284" s="40">
        <v>169.64285714285714</v>
      </c>
      <c r="BF284" s="40">
        <v>15</v>
      </c>
      <c r="BG284" s="40">
        <v>60</v>
      </c>
      <c r="BH284" s="40">
        <v>0</v>
      </c>
      <c r="BI284" s="40">
        <v>70</v>
      </c>
      <c r="BJ284" s="40">
        <v>1842</v>
      </c>
      <c r="BK284" s="43">
        <f>BJ284/O284*100</f>
        <v>0.22207808178549812</v>
      </c>
      <c r="BL284" s="43">
        <f t="shared" si="60"/>
        <v>0.22207808178549812</v>
      </c>
      <c r="BM284" s="37" t="s">
        <v>72</v>
      </c>
      <c r="BN284" s="31">
        <v>34</v>
      </c>
      <c r="BO284" s="31">
        <v>46</v>
      </c>
      <c r="BP284" s="43">
        <v>40.619999999999997</v>
      </c>
      <c r="BQ284" s="43">
        <f t="shared" si="55"/>
        <v>0.78115384615384609</v>
      </c>
      <c r="BR284" s="38">
        <v>0.32500000000000001</v>
      </c>
      <c r="BS284" s="38">
        <v>0.73899999999999999</v>
      </c>
      <c r="BT284" s="38">
        <v>0.56699999999999995</v>
      </c>
      <c r="BU284" s="40">
        <f t="shared" si="56"/>
        <v>2275.8405633125931</v>
      </c>
      <c r="BV284" s="43">
        <v>1.05</v>
      </c>
      <c r="BW284" s="43">
        <f t="shared" si="51"/>
        <v>2.4948139475050351E-2</v>
      </c>
      <c r="BX284" s="43">
        <f t="shared" si="57"/>
        <v>0.84598624468907169</v>
      </c>
    </row>
    <row r="285" spans="1:76" s="36" customFormat="1" x14ac:dyDescent="0.2">
      <c r="A285" s="37" t="s">
        <v>69</v>
      </c>
      <c r="B285" s="37">
        <v>4</v>
      </c>
      <c r="C285" s="37">
        <v>2</v>
      </c>
      <c r="D285" s="38">
        <f t="shared" si="52"/>
        <v>0.80937128447999995</v>
      </c>
      <c r="E285" s="39">
        <v>39203</v>
      </c>
      <c r="F285" s="37">
        <v>1</v>
      </c>
      <c r="G285" s="37" t="s">
        <v>70</v>
      </c>
      <c r="H285" s="37" t="s">
        <v>71</v>
      </c>
      <c r="I285" s="37">
        <v>112</v>
      </c>
      <c r="J285" s="37">
        <v>54</v>
      </c>
      <c r="K285" s="37"/>
      <c r="L285" s="37"/>
      <c r="M285" s="31">
        <f t="shared" si="53"/>
        <v>83</v>
      </c>
      <c r="N285" s="39">
        <v>39215</v>
      </c>
      <c r="O285" s="40">
        <v>887604</v>
      </c>
      <c r="P285" s="37"/>
      <c r="Q285" s="40"/>
      <c r="R285" s="37"/>
      <c r="S285" s="40"/>
      <c r="T285" s="37"/>
      <c r="U285" s="37"/>
      <c r="V285" s="39">
        <v>39262</v>
      </c>
      <c r="W285" s="37">
        <f t="shared" si="54"/>
        <v>47</v>
      </c>
      <c r="X285" s="37">
        <v>2</v>
      </c>
      <c r="Y285" s="37">
        <v>3.2</v>
      </c>
      <c r="Z285" s="41">
        <v>29.1</v>
      </c>
      <c r="AA285" s="41">
        <v>23.4</v>
      </c>
      <c r="AB285" s="41">
        <v>34.299999999999997</v>
      </c>
      <c r="AC285" s="41">
        <v>29.535555555555547</v>
      </c>
      <c r="AD285" s="41">
        <v>38</v>
      </c>
      <c r="AE285" s="41">
        <v>32</v>
      </c>
      <c r="AF285" s="41">
        <v>42</v>
      </c>
      <c r="AG285" s="41">
        <v>37.692307692307693</v>
      </c>
      <c r="AH285" s="41">
        <v>8.9</v>
      </c>
      <c r="AI285" s="41">
        <v>8.5</v>
      </c>
      <c r="AJ285" s="41">
        <v>9.1999999999999993</v>
      </c>
      <c r="AK285" s="41">
        <v>8.8844444444444441</v>
      </c>
      <c r="AL285" s="42">
        <v>260</v>
      </c>
      <c r="AM285" s="42">
        <v>850</v>
      </c>
      <c r="AN285" s="42">
        <v>62</v>
      </c>
      <c r="AO285" s="42">
        <v>26.5</v>
      </c>
      <c r="AP285" s="40">
        <v>30</v>
      </c>
      <c r="AQ285" s="40">
        <v>350</v>
      </c>
      <c r="AR285" s="40">
        <v>0</v>
      </c>
      <c r="AS285" s="40">
        <v>380</v>
      </c>
      <c r="AT285" s="40">
        <v>0</v>
      </c>
      <c r="AU285" s="40">
        <v>0</v>
      </c>
      <c r="AV285" s="40">
        <v>0</v>
      </c>
      <c r="AW285" s="40">
        <v>0</v>
      </c>
      <c r="AX285" s="40">
        <v>410</v>
      </c>
      <c r="AY285" s="40">
        <v>930</v>
      </c>
      <c r="AZ285" s="40">
        <v>840</v>
      </c>
      <c r="BA285" s="40">
        <v>1040</v>
      </c>
      <c r="BB285" s="40">
        <v>59.210526315789473</v>
      </c>
      <c r="BC285" s="40">
        <v>127.63157894736842</v>
      </c>
      <c r="BD285" s="40">
        <v>95.263157894736835</v>
      </c>
      <c r="BE285" s="40">
        <v>282.10526315789474</v>
      </c>
      <c r="BF285" s="40">
        <v>30</v>
      </c>
      <c r="BG285" s="40">
        <v>40</v>
      </c>
      <c r="BH285" s="40">
        <v>180</v>
      </c>
      <c r="BI285" s="40">
        <v>180</v>
      </c>
      <c r="BJ285" s="40">
        <v>293858</v>
      </c>
      <c r="BK285" s="43">
        <f>(BJ285/O285)*100</f>
        <v>33.106880996480413</v>
      </c>
      <c r="BL285" s="43">
        <f>((BJ285)/(O285+Q285+S285+U285))*100</f>
        <v>33.106880996480413</v>
      </c>
      <c r="BM285" s="37" t="s">
        <v>72</v>
      </c>
      <c r="BN285" s="31">
        <v>23</v>
      </c>
      <c r="BO285" s="31">
        <v>100</v>
      </c>
      <c r="BP285" s="43">
        <v>33.28</v>
      </c>
      <c r="BQ285" s="43">
        <f t="shared" si="55"/>
        <v>0.70808510638297872</v>
      </c>
      <c r="BR285" s="38">
        <v>0.104</v>
      </c>
      <c r="BS285" s="38">
        <v>9</v>
      </c>
      <c r="BT285" s="38">
        <v>0.41899999999999998</v>
      </c>
      <c r="BU285" s="40">
        <f t="shared" si="56"/>
        <v>363069.46593589138</v>
      </c>
      <c r="BV285" s="43">
        <v>83.95</v>
      </c>
      <c r="BW285" s="43">
        <f t="shared" si="51"/>
        <v>2.2068613589540993</v>
      </c>
      <c r="BX285" s="43">
        <f t="shared" si="57"/>
        <v>1.1367476632175089</v>
      </c>
    </row>
    <row r="286" spans="1:76" s="36" customFormat="1" x14ac:dyDescent="0.2">
      <c r="A286" s="37" t="s">
        <v>69</v>
      </c>
      <c r="B286" s="31">
        <v>8</v>
      </c>
      <c r="C286" s="37">
        <v>2</v>
      </c>
      <c r="D286" s="37">
        <f t="shared" si="52"/>
        <v>0.80937128447999995</v>
      </c>
      <c r="E286" s="39">
        <v>40081</v>
      </c>
      <c r="F286" s="37">
        <v>1</v>
      </c>
      <c r="G286" s="37" t="s">
        <v>70</v>
      </c>
      <c r="H286" s="37" t="s">
        <v>71</v>
      </c>
      <c r="I286" s="37">
        <v>268</v>
      </c>
      <c r="J286" s="37">
        <v>239</v>
      </c>
      <c r="K286" s="37"/>
      <c r="L286" s="37"/>
      <c r="M286" s="31">
        <f t="shared" si="53"/>
        <v>253.5</v>
      </c>
      <c r="N286" s="39">
        <v>40092</v>
      </c>
      <c r="O286" s="40">
        <v>751578</v>
      </c>
      <c r="P286" s="37"/>
      <c r="Q286" s="40"/>
      <c r="R286" s="37"/>
      <c r="S286" s="40"/>
      <c r="T286" s="37"/>
      <c r="U286" s="40"/>
      <c r="V286" s="39">
        <v>40141</v>
      </c>
      <c r="W286" s="37">
        <f t="shared" si="54"/>
        <v>49</v>
      </c>
      <c r="X286" s="37">
        <v>7</v>
      </c>
      <c r="Y286" s="41">
        <v>3.4</v>
      </c>
      <c r="Z286" s="41">
        <v>30.9</v>
      </c>
      <c r="AA286" s="41">
        <v>18.7</v>
      </c>
      <c r="AB286" s="41">
        <v>31.6</v>
      </c>
      <c r="AC286" s="41">
        <v>24.093478260869571</v>
      </c>
      <c r="AD286" s="37">
        <v>38</v>
      </c>
      <c r="AE286" s="37">
        <v>42</v>
      </c>
      <c r="AF286" s="37">
        <v>48</v>
      </c>
      <c r="AG286" s="41">
        <v>45.307692307692307</v>
      </c>
      <c r="AH286" s="37">
        <v>8.5</v>
      </c>
      <c r="AI286" s="37">
        <v>8.5</v>
      </c>
      <c r="AJ286" s="41">
        <v>9.1</v>
      </c>
      <c r="AK286" s="41">
        <v>8.7282379648812576</v>
      </c>
      <c r="AL286" s="42">
        <v>588</v>
      </c>
      <c r="AM286" s="42">
        <v>650</v>
      </c>
      <c r="AN286" s="42">
        <v>31</v>
      </c>
      <c r="AO286" s="42">
        <v>13.5</v>
      </c>
      <c r="AP286" s="40">
        <v>80</v>
      </c>
      <c r="AQ286" s="40">
        <v>105</v>
      </c>
      <c r="AR286" s="40">
        <v>610</v>
      </c>
      <c r="AS286" s="40">
        <v>795</v>
      </c>
      <c r="AT286" s="40">
        <v>0</v>
      </c>
      <c r="AU286" s="40">
        <v>0</v>
      </c>
      <c r="AV286" s="40">
        <v>0</v>
      </c>
      <c r="AW286" s="40">
        <v>0</v>
      </c>
      <c r="AX286" s="40">
        <v>405</v>
      </c>
      <c r="AY286" s="40">
        <v>305</v>
      </c>
      <c r="AZ286" s="40">
        <v>1100</v>
      </c>
      <c r="BA286" s="40">
        <v>1340</v>
      </c>
      <c r="BB286" s="40">
        <v>80.769230769230774</v>
      </c>
      <c r="BC286" s="40">
        <v>30.384615384615383</v>
      </c>
      <c r="BD286" s="40">
        <v>178.84615384615384</v>
      </c>
      <c r="BE286" s="40">
        <v>290</v>
      </c>
      <c r="BF286" s="40">
        <v>0</v>
      </c>
      <c r="BG286" s="40">
        <v>5</v>
      </c>
      <c r="BH286" s="40">
        <v>0</v>
      </c>
      <c r="BI286" s="40">
        <v>5</v>
      </c>
      <c r="BJ286" s="40">
        <v>124745</v>
      </c>
      <c r="BK286" s="43">
        <f>BJ286/O286*100</f>
        <v>16.597745011163177</v>
      </c>
      <c r="BL286" s="43">
        <f>(BJ286)/(O286+Q286+S286+U286)*100</f>
        <v>16.597745011163177</v>
      </c>
      <c r="BM286" s="37" t="s">
        <v>72</v>
      </c>
      <c r="BN286" s="31">
        <v>16</v>
      </c>
      <c r="BO286" s="31">
        <v>65</v>
      </c>
      <c r="BP286" s="43">
        <v>29.78</v>
      </c>
      <c r="BQ286" s="43">
        <f t="shared" si="55"/>
        <v>0.6077551020408164</v>
      </c>
      <c r="BR286" s="38">
        <v>2.7E-2</v>
      </c>
      <c r="BS286" s="38">
        <v>1.9419999999999999</v>
      </c>
      <c r="BT286" s="38">
        <v>0.29599999999999999</v>
      </c>
      <c r="BU286" s="40">
        <f t="shared" si="56"/>
        <v>154125.8040556077</v>
      </c>
      <c r="BV286" s="43">
        <v>24.41</v>
      </c>
      <c r="BW286" s="43">
        <f t="shared" si="51"/>
        <v>0.61549411853199043</v>
      </c>
      <c r="BX286" s="43">
        <f t="shared" si="57"/>
        <v>1.1207729246054121</v>
      </c>
    </row>
    <row r="287" spans="1:76" s="36" customFormat="1" x14ac:dyDescent="0.2">
      <c r="A287" s="37" t="s">
        <v>69</v>
      </c>
      <c r="B287" s="37">
        <v>9</v>
      </c>
      <c r="C287" s="37">
        <v>2</v>
      </c>
      <c r="D287" s="38">
        <f t="shared" si="52"/>
        <v>0.80937128447999995</v>
      </c>
      <c r="E287" s="39">
        <v>37019</v>
      </c>
      <c r="F287" s="37">
        <v>2</v>
      </c>
      <c r="G287" s="37" t="s">
        <v>70</v>
      </c>
      <c r="H287" s="37" t="s">
        <v>71</v>
      </c>
      <c r="I287" s="37">
        <v>0</v>
      </c>
      <c r="J287" s="37"/>
      <c r="K287" s="37">
        <v>13</v>
      </c>
      <c r="L287" s="37">
        <v>4</v>
      </c>
      <c r="M287" s="31">
        <f t="shared" si="53"/>
        <v>5.666666666666667</v>
      </c>
      <c r="N287" s="39">
        <v>37026</v>
      </c>
      <c r="O287" s="40">
        <v>776310</v>
      </c>
      <c r="P287" s="39">
        <v>37029</v>
      </c>
      <c r="Q287" s="40">
        <v>822568</v>
      </c>
      <c r="R287" s="37"/>
      <c r="S287" s="37"/>
      <c r="T287" s="37"/>
      <c r="U287" s="37"/>
      <c r="V287" s="39">
        <v>37053</v>
      </c>
      <c r="W287" s="37">
        <f t="shared" si="54"/>
        <v>27</v>
      </c>
      <c r="X287" s="31">
        <v>21</v>
      </c>
      <c r="Y287" s="41">
        <v>3.8</v>
      </c>
      <c r="Z287" s="41">
        <v>27.8</v>
      </c>
      <c r="AA287" s="41">
        <v>26.2</v>
      </c>
      <c r="AB287" s="41">
        <v>32.6</v>
      </c>
      <c r="AC287" s="41">
        <v>29.968000000000004</v>
      </c>
      <c r="AD287" s="31">
        <v>38</v>
      </c>
      <c r="AE287" s="31">
        <v>37</v>
      </c>
      <c r="AF287" s="31">
        <v>43</v>
      </c>
      <c r="AG287" s="31">
        <v>41.142857142857146</v>
      </c>
      <c r="AH287" s="41">
        <v>9.4</v>
      </c>
      <c r="AI287" s="41">
        <v>9</v>
      </c>
      <c r="AJ287" s="41">
        <v>9.4</v>
      </c>
      <c r="AK287" s="41">
        <v>9.2864893687595664</v>
      </c>
      <c r="AL287" s="42">
        <v>2</v>
      </c>
      <c r="AM287" s="42">
        <v>550</v>
      </c>
      <c r="AN287" s="42">
        <v>13</v>
      </c>
      <c r="AO287" s="42">
        <v>6.15</v>
      </c>
      <c r="AP287" s="40">
        <v>30</v>
      </c>
      <c r="AQ287" s="40">
        <v>145</v>
      </c>
      <c r="AR287" s="40">
        <v>0</v>
      </c>
      <c r="AS287" s="40">
        <v>175</v>
      </c>
      <c r="AT287" s="40">
        <v>25</v>
      </c>
      <c r="AU287" s="40">
        <v>0</v>
      </c>
      <c r="AV287" s="40">
        <v>0</v>
      </c>
      <c r="AW287" s="40">
        <v>100</v>
      </c>
      <c r="AX287" s="40">
        <v>480</v>
      </c>
      <c r="AY287" s="40">
        <v>275</v>
      </c>
      <c r="AZ287" s="40">
        <v>0</v>
      </c>
      <c r="BA287" s="40">
        <v>480</v>
      </c>
      <c r="BB287" s="40">
        <v>165.90909090909091</v>
      </c>
      <c r="BC287" s="40">
        <v>90</v>
      </c>
      <c r="BD287" s="40">
        <v>0</v>
      </c>
      <c r="BE287" s="40">
        <v>255.90909090909091</v>
      </c>
      <c r="BF287" s="40">
        <v>120</v>
      </c>
      <c r="BG287" s="40">
        <v>70</v>
      </c>
      <c r="BH287" s="40">
        <v>0</v>
      </c>
      <c r="BI287" s="40">
        <v>220</v>
      </c>
      <c r="BJ287" s="40">
        <v>5194</v>
      </c>
      <c r="BK287" s="43">
        <f>BJ287/(Q287)*100</f>
        <v>0.63143715777905285</v>
      </c>
      <c r="BL287" s="43">
        <f>BJ287/(O287+Q287)*100</f>
        <v>0.32485280302812347</v>
      </c>
      <c r="BM287" s="37" t="s">
        <v>72</v>
      </c>
      <c r="BN287" s="31">
        <v>32</v>
      </c>
      <c r="BO287" s="31">
        <v>45</v>
      </c>
      <c r="BP287" s="43">
        <v>38.700000000000003</v>
      </c>
      <c r="BQ287" s="43">
        <f t="shared" si="55"/>
        <v>1.4333333333333333</v>
      </c>
      <c r="BR287" s="38"/>
      <c r="BS287" s="38"/>
      <c r="BT287" s="38"/>
      <c r="BU287" s="40">
        <f t="shared" si="56"/>
        <v>6417.326756702284</v>
      </c>
      <c r="BV287" s="43">
        <v>2.1800000000000002</v>
      </c>
      <c r="BW287" s="43">
        <f t="shared" si="51"/>
        <v>9.9757357703411209E-2</v>
      </c>
      <c r="BX287" s="43">
        <f t="shared" si="57"/>
        <v>0</v>
      </c>
    </row>
    <row r="288" spans="1:76" s="36" customFormat="1" x14ac:dyDescent="0.2">
      <c r="A288" s="27" t="s">
        <v>69</v>
      </c>
      <c r="B288" s="27">
        <v>11</v>
      </c>
      <c r="C288" s="27">
        <v>0.5</v>
      </c>
      <c r="D288" s="28">
        <f t="shared" si="52"/>
        <v>0.20234282111999999</v>
      </c>
      <c r="E288" s="29">
        <v>38226</v>
      </c>
      <c r="F288" s="27">
        <v>1</v>
      </c>
      <c r="G288" s="27" t="s">
        <v>70</v>
      </c>
      <c r="H288" s="27" t="s">
        <v>71</v>
      </c>
      <c r="I288" s="27">
        <v>0</v>
      </c>
      <c r="J288" s="27">
        <v>0</v>
      </c>
      <c r="K288" s="27"/>
      <c r="L288" s="27"/>
      <c r="M288" s="31">
        <f t="shared" si="53"/>
        <v>0</v>
      </c>
      <c r="N288" s="29">
        <v>38233</v>
      </c>
      <c r="O288" s="32">
        <v>258770</v>
      </c>
      <c r="P288" s="27"/>
      <c r="Q288" s="32"/>
      <c r="R288" s="27"/>
      <c r="S288" s="27"/>
      <c r="T288" s="27"/>
      <c r="U288" s="27"/>
      <c r="V288" s="29">
        <v>38266</v>
      </c>
      <c r="W288" s="27">
        <f t="shared" si="54"/>
        <v>33</v>
      </c>
      <c r="X288" s="27">
        <v>14</v>
      </c>
      <c r="Y288" s="33">
        <v>0.6</v>
      </c>
      <c r="Z288" s="27">
        <v>29.4</v>
      </c>
      <c r="AA288" s="27">
        <v>29.3</v>
      </c>
      <c r="AB288" s="27">
        <v>35.799999999999997</v>
      </c>
      <c r="AC288" s="33">
        <v>32.035483870967738</v>
      </c>
      <c r="AD288" s="27">
        <v>39</v>
      </c>
      <c r="AE288" s="27">
        <v>18</v>
      </c>
      <c r="AF288" s="27">
        <v>36</v>
      </c>
      <c r="AG288" s="33">
        <v>28.75</v>
      </c>
      <c r="AH288" s="27">
        <v>9.3000000000000007</v>
      </c>
      <c r="AI288" s="27">
        <v>8.6</v>
      </c>
      <c r="AJ288" s="27">
        <v>9.5</v>
      </c>
      <c r="AK288" s="33">
        <v>9.2000000000000011</v>
      </c>
      <c r="AL288" s="34">
        <v>174</v>
      </c>
      <c r="AM288" s="34">
        <v>125</v>
      </c>
      <c r="AN288" s="34">
        <v>12</v>
      </c>
      <c r="AO288" s="34">
        <v>10.625</v>
      </c>
      <c r="AP288" s="32">
        <v>10</v>
      </c>
      <c r="AQ288" s="32">
        <v>10</v>
      </c>
      <c r="AR288" s="32">
        <v>810</v>
      </c>
      <c r="AS288" s="32">
        <v>810</v>
      </c>
      <c r="AT288" s="32">
        <v>0</v>
      </c>
      <c r="AU288" s="32">
        <v>5</v>
      </c>
      <c r="AV288" s="32">
        <v>40</v>
      </c>
      <c r="AW288" s="32">
        <v>55</v>
      </c>
      <c r="AX288" s="32">
        <v>55</v>
      </c>
      <c r="AY288" s="32">
        <v>690</v>
      </c>
      <c r="AZ288" s="32">
        <v>3040</v>
      </c>
      <c r="BA288" s="32">
        <v>3605</v>
      </c>
      <c r="BB288" s="32">
        <v>21.363636363636363</v>
      </c>
      <c r="BC288" s="32">
        <v>147.72727272727272</v>
      </c>
      <c r="BD288" s="32">
        <v>1428.1818181818182</v>
      </c>
      <c r="BE288" s="32">
        <v>1595.4545454545455</v>
      </c>
      <c r="BF288" s="32">
        <v>15</v>
      </c>
      <c r="BG288" s="32">
        <v>25</v>
      </c>
      <c r="BH288" s="32">
        <v>1105</v>
      </c>
      <c r="BI288" s="32">
        <v>1110</v>
      </c>
      <c r="BJ288" s="32">
        <v>121769</v>
      </c>
      <c r="BK288" s="35">
        <f>(BJ288/O288)*100</f>
        <v>47.056845847663951</v>
      </c>
      <c r="BL288" s="35">
        <f>((BJ288)/(O288+Q288+S288+U288))*100</f>
        <v>47.056845847663951</v>
      </c>
      <c r="BM288" s="27" t="s">
        <v>72</v>
      </c>
      <c r="BN288" s="30">
        <v>30</v>
      </c>
      <c r="BO288" s="30">
        <v>45</v>
      </c>
      <c r="BP288" s="35">
        <v>36.090000000000003</v>
      </c>
      <c r="BQ288" s="43">
        <f t="shared" si="55"/>
        <v>1.0936363636363637</v>
      </c>
      <c r="BR288" s="28">
        <v>0.222</v>
      </c>
      <c r="BS288" s="28">
        <v>0.70499999999999996</v>
      </c>
      <c r="BT288" s="28">
        <v>0.37437000000000004</v>
      </c>
      <c r="BU288" s="32">
        <f t="shared" si="56"/>
        <v>601795.50391750515</v>
      </c>
      <c r="BV288" s="35">
        <v>41.05</v>
      </c>
      <c r="BW288" s="35">
        <f t="shared" si="51"/>
        <v>6.1476823692285683</v>
      </c>
      <c r="BX288" s="35">
        <f t="shared" si="57"/>
        <v>0.79641676439960485</v>
      </c>
    </row>
    <row r="289" spans="1:76" s="36" customFormat="1" x14ac:dyDescent="0.2">
      <c r="A289" s="27" t="s">
        <v>69</v>
      </c>
      <c r="B289" s="27">
        <v>12</v>
      </c>
      <c r="C289" s="27">
        <v>0.5</v>
      </c>
      <c r="D289" s="28">
        <f t="shared" si="52"/>
        <v>0.20234282111999999</v>
      </c>
      <c r="E289" s="29">
        <v>38985</v>
      </c>
      <c r="F289" s="27">
        <v>1</v>
      </c>
      <c r="G289" s="27" t="s">
        <v>70</v>
      </c>
      <c r="H289" s="27" t="s">
        <v>71</v>
      </c>
      <c r="I289" s="27">
        <v>611</v>
      </c>
      <c r="J289" s="27">
        <v>450</v>
      </c>
      <c r="K289" s="27"/>
      <c r="L289" s="27"/>
      <c r="M289" s="31">
        <f t="shared" si="53"/>
        <v>530.5</v>
      </c>
      <c r="N289" s="29">
        <v>38996</v>
      </c>
      <c r="O289" s="32">
        <v>250068</v>
      </c>
      <c r="P289" s="29"/>
      <c r="Q289" s="32"/>
      <c r="R289" s="27"/>
      <c r="S289" s="27"/>
      <c r="T289" s="27"/>
      <c r="U289" s="27"/>
      <c r="V289" s="29">
        <v>39035</v>
      </c>
      <c r="W289" s="27">
        <f t="shared" si="54"/>
        <v>39</v>
      </c>
      <c r="X289" s="27">
        <v>4</v>
      </c>
      <c r="Y289" s="27">
        <v>4</v>
      </c>
      <c r="Z289" s="27">
        <v>29.7</v>
      </c>
      <c r="AA289" s="27">
        <v>19.600000000000001</v>
      </c>
      <c r="AB289" s="27">
        <v>30.5</v>
      </c>
      <c r="AC289" s="33">
        <v>25.075675675675676</v>
      </c>
      <c r="AD289" s="27">
        <v>39</v>
      </c>
      <c r="AE289" s="27">
        <v>37</v>
      </c>
      <c r="AF289" s="27">
        <v>40</v>
      </c>
      <c r="AG289" s="30">
        <v>38.700000000000003</v>
      </c>
      <c r="AH289" s="27">
        <v>9.1999999999999993</v>
      </c>
      <c r="AI289" s="27">
        <v>8.6999999999999993</v>
      </c>
      <c r="AJ289" s="27">
        <v>9.6999999999999993</v>
      </c>
      <c r="AK289" s="33">
        <v>9.3694577973230686</v>
      </c>
      <c r="AL289" s="34">
        <v>150</v>
      </c>
      <c r="AM289" s="34">
        <v>134</v>
      </c>
      <c r="AN289" s="34">
        <v>10</v>
      </c>
      <c r="AO289" s="34">
        <v>4.375</v>
      </c>
      <c r="AP289" s="32">
        <v>355</v>
      </c>
      <c r="AQ289" s="32">
        <v>165</v>
      </c>
      <c r="AR289" s="32">
        <v>0</v>
      </c>
      <c r="AS289" s="32">
        <v>520</v>
      </c>
      <c r="AT289" s="32">
        <v>0</v>
      </c>
      <c r="AU289" s="32">
        <v>0</v>
      </c>
      <c r="AV289" s="32">
        <v>0</v>
      </c>
      <c r="AW289" s="32">
        <v>5</v>
      </c>
      <c r="AX289" s="32">
        <v>30</v>
      </c>
      <c r="AY289" s="32">
        <v>20</v>
      </c>
      <c r="AZ289" s="32">
        <v>0</v>
      </c>
      <c r="BA289" s="32">
        <v>45</v>
      </c>
      <c r="BB289" s="32">
        <v>11.666666666666666</v>
      </c>
      <c r="BC289" s="32">
        <v>11.25</v>
      </c>
      <c r="BD289" s="32">
        <v>0</v>
      </c>
      <c r="BE289" s="32">
        <v>22.916666666666668</v>
      </c>
      <c r="BF289" s="32">
        <v>7.5</v>
      </c>
      <c r="BG289" s="32">
        <v>15</v>
      </c>
      <c r="BH289" s="32">
        <v>0</v>
      </c>
      <c r="BI289" s="32">
        <v>20</v>
      </c>
      <c r="BJ289" s="32">
        <v>9982</v>
      </c>
      <c r="BK289" s="35">
        <f>BJ289/O289*100</f>
        <v>3.9917142537229875</v>
      </c>
      <c r="BL289" s="35">
        <f>BJ289/(O289+Q289)*100</f>
        <v>3.9917142537229875</v>
      </c>
      <c r="BM289" s="27" t="s">
        <v>72</v>
      </c>
      <c r="BN289" s="30">
        <v>19</v>
      </c>
      <c r="BO289" s="30">
        <v>49</v>
      </c>
      <c r="BP289" s="35">
        <v>31.43</v>
      </c>
      <c r="BQ289" s="43">
        <f t="shared" si="55"/>
        <v>0.8058974358974359</v>
      </c>
      <c r="BR289" s="28">
        <v>7.0000000000000007E-2</v>
      </c>
      <c r="BS289" s="28">
        <v>1.0309999999999999</v>
      </c>
      <c r="BT289" s="28">
        <v>0.28559523809523807</v>
      </c>
      <c r="BU289" s="32">
        <f t="shared" si="56"/>
        <v>49332.118356104889</v>
      </c>
      <c r="BV289" s="35">
        <v>3.18</v>
      </c>
      <c r="BW289" s="35">
        <f t="shared" si="51"/>
        <v>0.40297185285414661</v>
      </c>
      <c r="BX289" s="35">
        <f t="shared" si="57"/>
        <v>0.91985170748274492</v>
      </c>
    </row>
    <row r="290" spans="1:76" s="36" customFormat="1" x14ac:dyDescent="0.2">
      <c r="A290" s="37" t="s">
        <v>69</v>
      </c>
      <c r="B290" s="37">
        <v>12</v>
      </c>
      <c r="C290" s="37">
        <v>0.5</v>
      </c>
      <c r="D290" s="38">
        <f t="shared" si="52"/>
        <v>0.20234282111999999</v>
      </c>
      <c r="E290" s="39">
        <v>37475</v>
      </c>
      <c r="F290" s="37">
        <v>2</v>
      </c>
      <c r="G290" s="37" t="s">
        <v>70</v>
      </c>
      <c r="H290" s="37" t="s">
        <v>71</v>
      </c>
      <c r="I290" s="37">
        <v>8</v>
      </c>
      <c r="J290" s="37">
        <v>9</v>
      </c>
      <c r="K290" s="37">
        <v>38</v>
      </c>
      <c r="L290" s="37"/>
      <c r="M290" s="31">
        <f t="shared" si="53"/>
        <v>18.333333333333332</v>
      </c>
      <c r="N290" s="39">
        <v>37481</v>
      </c>
      <c r="O290" s="40">
        <v>245488</v>
      </c>
      <c r="P290" s="39">
        <v>37484</v>
      </c>
      <c r="Q290" s="40">
        <v>250526</v>
      </c>
      <c r="R290" s="37"/>
      <c r="S290" s="37"/>
      <c r="T290" s="37"/>
      <c r="U290" s="37"/>
      <c r="V290" s="39">
        <v>37510</v>
      </c>
      <c r="W290" s="37">
        <f t="shared" si="54"/>
        <v>29</v>
      </c>
      <c r="X290" s="37">
        <v>25</v>
      </c>
      <c r="Y290" s="41">
        <v>2.6</v>
      </c>
      <c r="Z290" s="41">
        <v>30.9</v>
      </c>
      <c r="AA290" s="41">
        <v>28.2</v>
      </c>
      <c r="AB290" s="41">
        <v>33</v>
      </c>
      <c r="AC290" s="41">
        <v>31.166666666666668</v>
      </c>
      <c r="AD290" s="31">
        <v>39</v>
      </c>
      <c r="AE290" s="31">
        <v>30</v>
      </c>
      <c r="AF290" s="31">
        <v>45</v>
      </c>
      <c r="AG290" s="31">
        <v>40.75</v>
      </c>
      <c r="AH290" s="41">
        <v>9.4</v>
      </c>
      <c r="AI290" s="41">
        <v>8.6999999999999993</v>
      </c>
      <c r="AJ290" s="41">
        <v>9.1999999999999993</v>
      </c>
      <c r="AK290" s="41">
        <v>8.9407865237928199</v>
      </c>
      <c r="AL290" s="42">
        <v>5</v>
      </c>
      <c r="AM290" s="42">
        <v>137.5</v>
      </c>
      <c r="AN290" s="42">
        <v>12</v>
      </c>
      <c r="AO290" s="42">
        <v>5</v>
      </c>
      <c r="AP290" s="40">
        <v>10</v>
      </c>
      <c r="AQ290" s="40">
        <v>135</v>
      </c>
      <c r="AR290" s="40">
        <v>15</v>
      </c>
      <c r="AS290" s="40">
        <v>160</v>
      </c>
      <c r="AT290" s="40">
        <v>0</v>
      </c>
      <c r="AU290" s="40">
        <v>0</v>
      </c>
      <c r="AV290" s="40">
        <v>0</v>
      </c>
      <c r="AW290" s="40">
        <v>35</v>
      </c>
      <c r="AX290" s="40">
        <v>660</v>
      </c>
      <c r="AY290" s="40">
        <v>800</v>
      </c>
      <c r="AZ290" s="40">
        <v>3120</v>
      </c>
      <c r="BA290" s="40">
        <v>3900</v>
      </c>
      <c r="BB290" s="40">
        <v>162.5</v>
      </c>
      <c r="BC290" s="40">
        <v>149.58333333333334</v>
      </c>
      <c r="BD290" s="40">
        <v>649.16666666666663</v>
      </c>
      <c r="BE290" s="40">
        <v>969.58333333333337</v>
      </c>
      <c r="BF290" s="40">
        <v>20</v>
      </c>
      <c r="BG290" s="40">
        <v>30</v>
      </c>
      <c r="BH290" s="40">
        <v>215</v>
      </c>
      <c r="BI290" s="40">
        <v>680</v>
      </c>
      <c r="BJ290" s="40">
        <v>3745</v>
      </c>
      <c r="BK290" s="43">
        <f>BJ290/(Q290)*100</f>
        <v>1.4948548254472589</v>
      </c>
      <c r="BL290" s="43">
        <f>BJ290/(O290+Q290)*100</f>
        <v>0.7550190115601576</v>
      </c>
      <c r="BM290" s="37" t="s">
        <v>72</v>
      </c>
      <c r="BN290" s="31">
        <v>32</v>
      </c>
      <c r="BO290" s="31">
        <v>50</v>
      </c>
      <c r="BP290" s="43">
        <v>40.950000000000003</v>
      </c>
      <c r="BQ290" s="43">
        <f t="shared" si="55"/>
        <v>1.4120689655172414</v>
      </c>
      <c r="BR290" s="38">
        <v>0.28599999999999998</v>
      </c>
      <c r="BS290" s="38">
        <v>1.202</v>
      </c>
      <c r="BT290" s="38">
        <v>0.68899999999999995</v>
      </c>
      <c r="BU290" s="40">
        <f t="shared" si="56"/>
        <v>18508.193071890684</v>
      </c>
      <c r="BV290" s="43">
        <v>2.59</v>
      </c>
      <c r="BW290" s="43">
        <f t="shared" si="51"/>
        <v>0.44138133655169531</v>
      </c>
      <c r="BX290" s="43">
        <f t="shared" si="57"/>
        <v>1.0033616638651812</v>
      </c>
    </row>
    <row r="291" spans="1:76" s="36" customFormat="1" x14ac:dyDescent="0.2">
      <c r="A291" s="29" t="s">
        <v>69</v>
      </c>
      <c r="B291" s="27">
        <v>24</v>
      </c>
      <c r="C291" s="27">
        <v>1</v>
      </c>
      <c r="D291" s="28">
        <f t="shared" si="52"/>
        <v>0.40468564223999998</v>
      </c>
      <c r="E291" s="29">
        <v>38596</v>
      </c>
      <c r="F291" s="27">
        <v>1</v>
      </c>
      <c r="G291" s="27" t="s">
        <v>70</v>
      </c>
      <c r="H291" s="27" t="s">
        <v>71</v>
      </c>
      <c r="I291" s="27">
        <v>93</v>
      </c>
      <c r="J291" s="27">
        <v>17</v>
      </c>
      <c r="K291" s="32"/>
      <c r="L291" s="27"/>
      <c r="M291" s="31">
        <f t="shared" si="53"/>
        <v>55</v>
      </c>
      <c r="N291" s="29">
        <v>38606</v>
      </c>
      <c r="O291" s="32">
        <v>459374</v>
      </c>
      <c r="P291" s="27"/>
      <c r="Q291" s="32"/>
      <c r="R291" s="27"/>
      <c r="S291" s="27"/>
      <c r="T291" s="27"/>
      <c r="U291" s="27"/>
      <c r="V291" s="29">
        <v>38666</v>
      </c>
      <c r="W291" s="27">
        <f t="shared" si="54"/>
        <v>60</v>
      </c>
      <c r="X291" s="27">
        <v>8</v>
      </c>
      <c r="Y291" s="33">
        <v>2.2999999999999998</v>
      </c>
      <c r="Z291" s="33">
        <v>28.3</v>
      </c>
      <c r="AA291" s="33">
        <v>19.899999999999999</v>
      </c>
      <c r="AB291" s="33">
        <v>32.200000000000003</v>
      </c>
      <c r="AC291" s="33">
        <v>27.650000000000009</v>
      </c>
      <c r="AD291" s="30">
        <v>39</v>
      </c>
      <c r="AE291" s="30">
        <v>33</v>
      </c>
      <c r="AF291" s="30">
        <v>43</v>
      </c>
      <c r="AG291" s="30">
        <v>37.4375</v>
      </c>
      <c r="AH291" s="33">
        <v>8.5</v>
      </c>
      <c r="AI291" s="33">
        <v>8.5</v>
      </c>
      <c r="AJ291" s="33">
        <v>9.6</v>
      </c>
      <c r="AK291" s="33">
        <v>9.0335430359110767</v>
      </c>
      <c r="AL291" s="34">
        <v>366</v>
      </c>
      <c r="AM291" s="34">
        <v>150</v>
      </c>
      <c r="AN291" s="34">
        <v>7.5</v>
      </c>
      <c r="AO291" s="34">
        <v>3.375</v>
      </c>
      <c r="AP291" s="32">
        <v>155</v>
      </c>
      <c r="AQ291" s="32">
        <v>75</v>
      </c>
      <c r="AR291" s="32">
        <v>0</v>
      </c>
      <c r="AS291" s="32">
        <v>225</v>
      </c>
      <c r="AT291" s="32">
        <v>0</v>
      </c>
      <c r="AU291" s="32">
        <v>0</v>
      </c>
      <c r="AV291" s="32">
        <v>0</v>
      </c>
      <c r="AW291" s="32">
        <v>0</v>
      </c>
      <c r="AX291" s="32">
        <v>195</v>
      </c>
      <c r="AY291" s="32">
        <v>115</v>
      </c>
      <c r="AZ291" s="32">
        <v>60</v>
      </c>
      <c r="BA291" s="32">
        <v>310</v>
      </c>
      <c r="BB291" s="32">
        <v>20</v>
      </c>
      <c r="BC291" s="32">
        <v>19.476190476190474</v>
      </c>
      <c r="BD291" s="32">
        <v>3.8095238095238093</v>
      </c>
      <c r="BE291" s="32">
        <v>47.38095238095238</v>
      </c>
      <c r="BF291" s="32">
        <v>0</v>
      </c>
      <c r="BG291" s="32">
        <v>5</v>
      </c>
      <c r="BH291" s="32">
        <v>0</v>
      </c>
      <c r="BI291" s="32">
        <v>10</v>
      </c>
      <c r="BJ291" s="32">
        <v>0</v>
      </c>
      <c r="BK291" s="35">
        <f>BJ291/O291*100</f>
        <v>0</v>
      </c>
      <c r="BL291" s="35">
        <f>BJ291/(O291+Q291)*100</f>
        <v>0</v>
      </c>
      <c r="BM291" s="27" t="s">
        <v>73</v>
      </c>
      <c r="BN291" s="30"/>
      <c r="BO291" s="30"/>
      <c r="BP291" s="35"/>
      <c r="BQ291" s="43">
        <f t="shared" si="55"/>
        <v>0</v>
      </c>
      <c r="BR291" s="28"/>
      <c r="BS291" s="28"/>
      <c r="BT291" s="28"/>
      <c r="BU291" s="32">
        <f t="shared" si="56"/>
        <v>0</v>
      </c>
      <c r="BV291" s="35">
        <v>0</v>
      </c>
      <c r="BW291" s="35">
        <f t="shared" si="51"/>
        <v>0</v>
      </c>
      <c r="BX291" s="35"/>
    </row>
    <row r="292" spans="1:76" s="36" customFormat="1" x14ac:dyDescent="0.2">
      <c r="A292" s="37" t="s">
        <v>69</v>
      </c>
      <c r="B292" s="37">
        <v>23</v>
      </c>
      <c r="C292" s="37">
        <v>1</v>
      </c>
      <c r="D292" s="38">
        <f t="shared" si="52"/>
        <v>0.40468564223999998</v>
      </c>
      <c r="E292" s="39">
        <v>39546</v>
      </c>
      <c r="F292" s="37">
        <v>1</v>
      </c>
      <c r="G292" s="37" t="s">
        <v>70</v>
      </c>
      <c r="H292" s="37" t="s">
        <v>71</v>
      </c>
      <c r="I292" s="37"/>
      <c r="J292" s="37"/>
      <c r="K292" s="37"/>
      <c r="L292" s="37"/>
      <c r="M292" s="31" t="e">
        <f t="shared" si="53"/>
        <v>#DIV/0!</v>
      </c>
      <c r="N292" s="39">
        <v>39559</v>
      </c>
      <c r="O292" s="40">
        <v>396170</v>
      </c>
      <c r="P292" s="37"/>
      <c r="Q292" s="40"/>
      <c r="R292" s="37"/>
      <c r="S292" s="40"/>
      <c r="T292" s="37"/>
      <c r="U292" s="31"/>
      <c r="V292" s="39">
        <v>39598</v>
      </c>
      <c r="W292" s="37">
        <f t="shared" si="54"/>
        <v>39</v>
      </c>
      <c r="X292" s="37">
        <v>2</v>
      </c>
      <c r="Y292" s="41">
        <v>3.4</v>
      </c>
      <c r="Z292" s="41">
        <v>26</v>
      </c>
      <c r="AA292" s="41">
        <v>23.1</v>
      </c>
      <c r="AB292" s="41">
        <v>31</v>
      </c>
      <c r="AC292" s="41">
        <v>27.632432432432427</v>
      </c>
      <c r="AD292" s="31">
        <v>39</v>
      </c>
      <c r="AE292" s="31">
        <v>35</v>
      </c>
      <c r="AF292" s="31">
        <v>39</v>
      </c>
      <c r="AG292" s="31">
        <v>37.25</v>
      </c>
      <c r="AH292" s="41">
        <v>8.9</v>
      </c>
      <c r="AI292" s="41">
        <v>8.5</v>
      </c>
      <c r="AJ292" s="41">
        <v>9</v>
      </c>
      <c r="AK292" s="41">
        <v>8.8280775731361665</v>
      </c>
      <c r="AL292" s="42">
        <v>236</v>
      </c>
      <c r="AM292" s="42">
        <v>315</v>
      </c>
      <c r="AN292" s="42">
        <v>21.5</v>
      </c>
      <c r="AO292" s="42">
        <v>8.875</v>
      </c>
      <c r="AP292" s="40">
        <v>60</v>
      </c>
      <c r="AQ292" s="40">
        <v>450</v>
      </c>
      <c r="AR292" s="40">
        <v>0</v>
      </c>
      <c r="AS292" s="40">
        <v>510</v>
      </c>
      <c r="AT292" s="40">
        <v>0</v>
      </c>
      <c r="AU292" s="40">
        <v>0</v>
      </c>
      <c r="AV292" s="40">
        <v>0</v>
      </c>
      <c r="AW292" s="40">
        <v>0</v>
      </c>
      <c r="AX292" s="40">
        <v>300</v>
      </c>
      <c r="AY292" s="40">
        <v>575</v>
      </c>
      <c r="AZ292" s="40">
        <v>5</v>
      </c>
      <c r="BA292" s="40">
        <v>740</v>
      </c>
      <c r="BB292" s="40">
        <v>68.666666666666671</v>
      </c>
      <c r="BC292" s="40">
        <v>67.666666666666671</v>
      </c>
      <c r="BD292" s="40">
        <v>0.33333333333333331</v>
      </c>
      <c r="BE292" s="40">
        <v>136.66666666666666</v>
      </c>
      <c r="BF292" s="40">
        <v>5</v>
      </c>
      <c r="BG292" s="40">
        <v>25</v>
      </c>
      <c r="BH292" s="40">
        <v>0</v>
      </c>
      <c r="BI292" s="40">
        <v>70</v>
      </c>
      <c r="BJ292" s="40">
        <v>70798</v>
      </c>
      <c r="BK292" s="43">
        <f>BJ292/O292*100</f>
        <v>17.870611101294898</v>
      </c>
      <c r="BL292" s="43">
        <f>(BJ292)/(O292+Q292+S292+U292)*100</f>
        <v>17.870611101294898</v>
      </c>
      <c r="BM292" s="37" t="s">
        <v>72</v>
      </c>
      <c r="BN292" s="31">
        <v>20</v>
      </c>
      <c r="BO292" s="31">
        <v>65</v>
      </c>
      <c r="BP292" s="43">
        <v>35.22</v>
      </c>
      <c r="BQ292" s="43">
        <f t="shared" si="55"/>
        <v>0.903076923076923</v>
      </c>
      <c r="BR292" s="38">
        <v>7.0000000000000007E-2</v>
      </c>
      <c r="BS292" s="38">
        <v>2.52</v>
      </c>
      <c r="BT292" s="38">
        <v>0.41599999999999998</v>
      </c>
      <c r="BU292" s="40">
        <f t="shared" si="56"/>
        <v>174945.66797112374</v>
      </c>
      <c r="BV292" s="43">
        <v>20.68</v>
      </c>
      <c r="BW292" s="43">
        <f t="shared" si="51"/>
        <v>1.3102921253181998</v>
      </c>
      <c r="BX292" s="43">
        <f t="shared" ref="BX292:BX307" si="61">(BT292/BP292^3)*100000</f>
        <v>0.95219363862718498</v>
      </c>
    </row>
    <row r="293" spans="1:76" s="59" customFormat="1" x14ac:dyDescent="0.2">
      <c r="A293" s="46" t="s">
        <v>69</v>
      </c>
      <c r="B293" s="37">
        <v>24</v>
      </c>
      <c r="C293" s="37">
        <v>1</v>
      </c>
      <c r="D293" s="38">
        <f t="shared" si="52"/>
        <v>0.40468564223999998</v>
      </c>
      <c r="E293" s="39">
        <v>40301</v>
      </c>
      <c r="F293" s="31">
        <v>1</v>
      </c>
      <c r="G293" s="31" t="s">
        <v>70</v>
      </c>
      <c r="H293" s="31" t="s">
        <v>71</v>
      </c>
      <c r="I293" s="37">
        <v>331</v>
      </c>
      <c r="J293" s="37">
        <v>582</v>
      </c>
      <c r="K293" s="37"/>
      <c r="L293" s="37"/>
      <c r="M293" s="31">
        <f t="shared" si="53"/>
        <v>456.5</v>
      </c>
      <c r="N293" s="39">
        <v>40311</v>
      </c>
      <c r="O293" s="40">
        <v>425024</v>
      </c>
      <c r="P293" s="39"/>
      <c r="Q293" s="40"/>
      <c r="R293" s="39"/>
      <c r="S293" s="31"/>
      <c r="T293" s="39"/>
      <c r="U293" s="39"/>
      <c r="V293" s="39">
        <v>40345</v>
      </c>
      <c r="W293" s="31">
        <f t="shared" si="54"/>
        <v>34</v>
      </c>
      <c r="X293" s="31">
        <v>5</v>
      </c>
      <c r="Y293" s="41">
        <v>3</v>
      </c>
      <c r="Z293" s="41">
        <v>28.2</v>
      </c>
      <c r="AA293" s="41">
        <v>27</v>
      </c>
      <c r="AB293" s="41">
        <v>33.200000000000003</v>
      </c>
      <c r="AC293" s="41">
        <v>30.453125000000004</v>
      </c>
      <c r="AD293" s="31">
        <v>39</v>
      </c>
      <c r="AE293" s="31">
        <v>39</v>
      </c>
      <c r="AF293" s="31">
        <v>45</v>
      </c>
      <c r="AG293" s="41">
        <v>42.5</v>
      </c>
      <c r="AH293" s="41">
        <v>9</v>
      </c>
      <c r="AI293" s="41">
        <v>8.5</v>
      </c>
      <c r="AJ293" s="41">
        <v>9.3000000000000007</v>
      </c>
      <c r="AK293" s="41">
        <v>8.7358833865504195</v>
      </c>
      <c r="AL293" s="42">
        <v>264</v>
      </c>
      <c r="AM293" s="42">
        <v>205</v>
      </c>
      <c r="AN293" s="42">
        <v>25</v>
      </c>
      <c r="AO293" s="42">
        <v>5.75</v>
      </c>
      <c r="AP293" s="40">
        <v>35</v>
      </c>
      <c r="AQ293" s="40">
        <v>165</v>
      </c>
      <c r="AR293" s="40">
        <v>0</v>
      </c>
      <c r="AS293" s="40">
        <v>200</v>
      </c>
      <c r="AT293" s="40">
        <v>0</v>
      </c>
      <c r="AU293" s="40">
        <v>0</v>
      </c>
      <c r="AV293" s="40">
        <v>0</v>
      </c>
      <c r="AW293" s="40">
        <v>0</v>
      </c>
      <c r="AX293" s="40">
        <v>70</v>
      </c>
      <c r="AY293" s="40">
        <v>235</v>
      </c>
      <c r="AZ293" s="40">
        <v>10</v>
      </c>
      <c r="BA293" s="40">
        <v>260</v>
      </c>
      <c r="BB293" s="40">
        <v>22.916666666666668</v>
      </c>
      <c r="BC293" s="40">
        <v>88.333333333333329</v>
      </c>
      <c r="BD293" s="40">
        <v>1.25</v>
      </c>
      <c r="BE293" s="40">
        <v>112.5</v>
      </c>
      <c r="BF293" s="40">
        <v>15</v>
      </c>
      <c r="BG293" s="40">
        <v>85</v>
      </c>
      <c r="BH293" s="40">
        <v>0</v>
      </c>
      <c r="BI293" s="40">
        <v>95</v>
      </c>
      <c r="BJ293" s="40">
        <v>309342</v>
      </c>
      <c r="BK293" s="43">
        <v>72.78</v>
      </c>
      <c r="BL293" s="43">
        <f>((BJ293/(O293+Q293+S293+U293))*100)</f>
        <v>72.782242885107664</v>
      </c>
      <c r="BM293" s="37" t="s">
        <v>72</v>
      </c>
      <c r="BN293" s="31">
        <v>21</v>
      </c>
      <c r="BO293" s="31">
        <v>42</v>
      </c>
      <c r="BP293" s="43">
        <v>28.57</v>
      </c>
      <c r="BQ293" s="43">
        <f t="shared" si="55"/>
        <v>0.84029411764705886</v>
      </c>
      <c r="BR293" s="38">
        <v>7.8E-2</v>
      </c>
      <c r="BS293" s="38">
        <v>0.56200000000000006</v>
      </c>
      <c r="BT293" s="38">
        <v>0.20699999999999999</v>
      </c>
      <c r="BU293" s="40">
        <f t="shared" si="56"/>
        <v>764400.72913815861</v>
      </c>
      <c r="BV293" s="43">
        <v>57.18</v>
      </c>
      <c r="BW293" s="43">
        <f t="shared" si="51"/>
        <v>4.1557310918507397</v>
      </c>
      <c r="BX293" s="43">
        <f t="shared" si="61"/>
        <v>0.88764564018879688</v>
      </c>
    </row>
    <row r="294" spans="1:76" s="36" customFormat="1" x14ac:dyDescent="0.2">
      <c r="A294" s="27" t="s">
        <v>69</v>
      </c>
      <c r="B294" s="27">
        <v>29</v>
      </c>
      <c r="C294" s="27">
        <v>1</v>
      </c>
      <c r="D294" s="28">
        <f t="shared" si="52"/>
        <v>0.40468564223999998</v>
      </c>
      <c r="E294" s="29">
        <v>39244</v>
      </c>
      <c r="F294" s="27">
        <v>2</v>
      </c>
      <c r="G294" s="27" t="s">
        <v>70</v>
      </c>
      <c r="H294" s="27" t="s">
        <v>71</v>
      </c>
      <c r="I294" s="27">
        <v>35</v>
      </c>
      <c r="J294" s="27">
        <v>11</v>
      </c>
      <c r="K294" s="27">
        <v>72</v>
      </c>
      <c r="L294" s="27">
        <v>20</v>
      </c>
      <c r="M294" s="31">
        <f t="shared" si="53"/>
        <v>34.5</v>
      </c>
      <c r="N294" s="29">
        <v>39260</v>
      </c>
      <c r="O294" s="32">
        <v>407162</v>
      </c>
      <c r="P294" s="29">
        <v>39265</v>
      </c>
      <c r="Q294" s="32">
        <v>417696</v>
      </c>
      <c r="R294" s="27"/>
      <c r="S294" s="32"/>
      <c r="T294" s="27"/>
      <c r="U294" s="27"/>
      <c r="V294" s="29">
        <v>39297</v>
      </c>
      <c r="W294" s="27">
        <f t="shared" si="54"/>
        <v>37</v>
      </c>
      <c r="X294" s="27">
        <v>2</v>
      </c>
      <c r="Y294" s="27">
        <v>3</v>
      </c>
      <c r="Z294" s="33">
        <v>30.7</v>
      </c>
      <c r="AA294" s="33">
        <v>24.8</v>
      </c>
      <c r="AB294" s="33">
        <v>33.6</v>
      </c>
      <c r="AC294" s="33">
        <v>30.6</v>
      </c>
      <c r="AD294" s="33">
        <v>39</v>
      </c>
      <c r="AE294" s="33">
        <v>25</v>
      </c>
      <c r="AF294" s="33">
        <v>39</v>
      </c>
      <c r="AG294" s="33">
        <v>30.9</v>
      </c>
      <c r="AH294" s="33">
        <v>8.8000000000000007</v>
      </c>
      <c r="AI294" s="33">
        <v>8.6999999999999993</v>
      </c>
      <c r="AJ294" s="33">
        <v>9.3000000000000007</v>
      </c>
      <c r="AK294" s="33">
        <v>9.0485714285714263</v>
      </c>
      <c r="AL294" s="34">
        <v>159</v>
      </c>
      <c r="AM294" s="34">
        <v>375</v>
      </c>
      <c r="AN294" s="34">
        <v>30</v>
      </c>
      <c r="AO294" s="34">
        <v>12</v>
      </c>
      <c r="AP294" s="32">
        <v>10</v>
      </c>
      <c r="AQ294" s="32">
        <v>80</v>
      </c>
      <c r="AR294" s="32">
        <v>9835</v>
      </c>
      <c r="AS294" s="32">
        <v>9925</v>
      </c>
      <c r="AT294" s="32">
        <v>0</v>
      </c>
      <c r="AU294" s="32">
        <v>0</v>
      </c>
      <c r="AV294" s="32">
        <v>0</v>
      </c>
      <c r="AW294" s="32">
        <v>0</v>
      </c>
      <c r="AX294" s="32">
        <v>95</v>
      </c>
      <c r="AY294" s="32">
        <v>200</v>
      </c>
      <c r="AZ294" s="32">
        <v>10010</v>
      </c>
      <c r="BA294" s="32">
        <v>10010</v>
      </c>
      <c r="BB294" s="32">
        <v>12.272727272727273</v>
      </c>
      <c r="BC294" s="32">
        <v>74.090909090909093</v>
      </c>
      <c r="BD294" s="32">
        <v>920</v>
      </c>
      <c r="BE294" s="32">
        <v>1006.3636363636364</v>
      </c>
      <c r="BF294" s="32">
        <v>5</v>
      </c>
      <c r="BG294" s="32">
        <v>30</v>
      </c>
      <c r="BH294" s="32">
        <v>0</v>
      </c>
      <c r="BI294" s="32">
        <v>80</v>
      </c>
      <c r="BJ294" s="32">
        <v>263067</v>
      </c>
      <c r="BK294" s="35">
        <f>(BJ294/Q294)*100</f>
        <v>62.980492990117213</v>
      </c>
      <c r="BL294" s="35">
        <f>((BJ294)/(O294+Q294+S294+U294))*100</f>
        <v>31.89239844918762</v>
      </c>
      <c r="BM294" s="27" t="s">
        <v>72</v>
      </c>
      <c r="BN294" s="30">
        <v>20</v>
      </c>
      <c r="BO294" s="30">
        <v>63</v>
      </c>
      <c r="BP294" s="35">
        <v>32.92</v>
      </c>
      <c r="BQ294" s="43">
        <f t="shared" si="55"/>
        <v>0.88972972972972975</v>
      </c>
      <c r="BR294" s="28">
        <v>6.3E-2</v>
      </c>
      <c r="BS294" s="28">
        <v>2.419</v>
      </c>
      <c r="BT294" s="28">
        <v>0.34499999999999997</v>
      </c>
      <c r="BU294" s="32">
        <f t="shared" si="56"/>
        <v>650052.71386422787</v>
      </c>
      <c r="BV294" s="35">
        <v>67.86</v>
      </c>
      <c r="BW294" s="35">
        <f t="shared" si="51"/>
        <v>4.532046266584282</v>
      </c>
      <c r="BX294" s="35">
        <f t="shared" si="61"/>
        <v>0.96702926101337483</v>
      </c>
    </row>
    <row r="295" spans="1:76" s="36" customFormat="1" x14ac:dyDescent="0.2">
      <c r="A295" s="27" t="s">
        <v>69</v>
      </c>
      <c r="B295" s="27">
        <v>27</v>
      </c>
      <c r="C295" s="27">
        <v>1</v>
      </c>
      <c r="D295" s="28">
        <f t="shared" si="52"/>
        <v>0.40468564223999998</v>
      </c>
      <c r="E295" s="29">
        <v>39695</v>
      </c>
      <c r="F295" s="27">
        <v>2</v>
      </c>
      <c r="G295" s="27" t="s">
        <v>70</v>
      </c>
      <c r="H295" s="27" t="s">
        <v>71</v>
      </c>
      <c r="I295" s="27">
        <v>5</v>
      </c>
      <c r="J295" s="27">
        <v>2</v>
      </c>
      <c r="K295" s="27">
        <v>30</v>
      </c>
      <c r="L295" s="27">
        <v>19</v>
      </c>
      <c r="M295" s="31">
        <f t="shared" si="53"/>
        <v>14</v>
      </c>
      <c r="N295" s="29">
        <v>39708</v>
      </c>
      <c r="O295" s="32">
        <v>419070</v>
      </c>
      <c r="P295" s="29">
        <v>39712</v>
      </c>
      <c r="Q295" s="32"/>
      <c r="R295" s="27"/>
      <c r="S295" s="32"/>
      <c r="T295" s="27"/>
      <c r="U295" s="30"/>
      <c r="V295" s="29">
        <v>39744</v>
      </c>
      <c r="W295" s="27">
        <f t="shared" si="54"/>
        <v>36</v>
      </c>
      <c r="X295" s="27">
        <v>1</v>
      </c>
      <c r="Y295" s="33">
        <v>2.6</v>
      </c>
      <c r="Z295" s="33">
        <v>25.3</v>
      </c>
      <c r="AA295" s="33">
        <v>24.8</v>
      </c>
      <c r="AB295" s="33">
        <v>30.4</v>
      </c>
      <c r="AC295" s="33">
        <v>27.264705882352942</v>
      </c>
      <c r="AD295" s="30">
        <v>39</v>
      </c>
      <c r="AE295" s="30">
        <v>35</v>
      </c>
      <c r="AF295" s="30">
        <v>45</v>
      </c>
      <c r="AG295" s="30">
        <v>39.9</v>
      </c>
      <c r="AH295" s="33">
        <v>9.5</v>
      </c>
      <c r="AI295" s="33">
        <v>8</v>
      </c>
      <c r="AJ295" s="33">
        <v>9.6</v>
      </c>
      <c r="AK295" s="33">
        <v>9.089585087567059</v>
      </c>
      <c r="AL295" s="42">
        <f>2*114</f>
        <v>228</v>
      </c>
      <c r="AM295" s="34">
        <v>350</v>
      </c>
      <c r="AN295" s="34">
        <v>27</v>
      </c>
      <c r="AO295" s="34">
        <v>12.25</v>
      </c>
      <c r="AP295" s="32">
        <v>70</v>
      </c>
      <c r="AQ295" s="32">
        <v>70</v>
      </c>
      <c r="AR295" s="32">
        <v>555</v>
      </c>
      <c r="AS295" s="32">
        <v>695</v>
      </c>
      <c r="AT295" s="32">
        <v>0</v>
      </c>
      <c r="AU295" s="32">
        <v>0</v>
      </c>
      <c r="AV295" s="32">
        <v>0</v>
      </c>
      <c r="AW295" s="32">
        <v>0</v>
      </c>
      <c r="AX295" s="32">
        <v>145</v>
      </c>
      <c r="AY295" s="32">
        <v>90</v>
      </c>
      <c r="AZ295" s="32">
        <v>65</v>
      </c>
      <c r="BA295" s="32">
        <v>160</v>
      </c>
      <c r="BB295" s="32">
        <v>33.5</v>
      </c>
      <c r="BC295" s="32">
        <v>39</v>
      </c>
      <c r="BD295" s="32">
        <v>9.5</v>
      </c>
      <c r="BE295" s="32">
        <v>77.5</v>
      </c>
      <c r="BF295" s="32">
        <v>15</v>
      </c>
      <c r="BG295" s="32">
        <v>40</v>
      </c>
      <c r="BH295" s="32">
        <v>2.5</v>
      </c>
      <c r="BI295" s="32">
        <v>87.5</v>
      </c>
      <c r="BJ295" s="32">
        <v>7850</v>
      </c>
      <c r="BK295" s="35">
        <f>BJ295/O295*100</f>
        <v>1.873195408881571</v>
      </c>
      <c r="BL295" s="35">
        <f>(BJ295)/(O295+Q295+S295+U295)*100</f>
        <v>1.873195408881571</v>
      </c>
      <c r="BM295" s="27" t="s">
        <v>72</v>
      </c>
      <c r="BN295" s="30">
        <v>33</v>
      </c>
      <c r="BO295" s="30">
        <v>53</v>
      </c>
      <c r="BP295" s="35">
        <v>47.24</v>
      </c>
      <c r="BQ295" s="43">
        <f t="shared" si="55"/>
        <v>1.3122222222222222</v>
      </c>
      <c r="BR295" s="28">
        <v>8.6999999999999994E-2</v>
      </c>
      <c r="BS295" s="28">
        <v>1.2050000000000001</v>
      </c>
      <c r="BT295" s="28">
        <v>0.90100000000000002</v>
      </c>
      <c r="BU295" s="32">
        <f t="shared" si="56"/>
        <v>19397.772445172479</v>
      </c>
      <c r="BV295" s="35">
        <v>7.14</v>
      </c>
      <c r="BW295" s="35">
        <f t="shared" si="51"/>
        <v>0.49009233990987799</v>
      </c>
      <c r="BX295" s="35">
        <f t="shared" si="61"/>
        <v>0.8546634353649647</v>
      </c>
    </row>
    <row r="296" spans="1:76" s="36" customFormat="1" x14ac:dyDescent="0.2">
      <c r="A296" s="26" t="s">
        <v>69</v>
      </c>
      <c r="B296" s="27">
        <v>28</v>
      </c>
      <c r="C296" s="27">
        <v>1</v>
      </c>
      <c r="D296" s="28">
        <f t="shared" si="52"/>
        <v>0.40468564223999998</v>
      </c>
      <c r="E296" s="29">
        <v>40273</v>
      </c>
      <c r="F296" s="30">
        <v>2</v>
      </c>
      <c r="G296" s="30" t="s">
        <v>70</v>
      </c>
      <c r="H296" s="30" t="s">
        <v>71</v>
      </c>
      <c r="I296" s="27">
        <v>57</v>
      </c>
      <c r="J296" s="27"/>
      <c r="K296" s="27">
        <v>326</v>
      </c>
      <c r="L296" s="27">
        <v>228</v>
      </c>
      <c r="M296" s="31">
        <f t="shared" si="53"/>
        <v>203.66666666666666</v>
      </c>
      <c r="N296" s="29">
        <v>40288</v>
      </c>
      <c r="O296" s="32">
        <v>387468</v>
      </c>
      <c r="P296" s="29">
        <v>40291</v>
      </c>
      <c r="Q296" s="32">
        <v>452046</v>
      </c>
      <c r="R296" s="29"/>
      <c r="S296" s="30"/>
      <c r="T296" s="29"/>
      <c r="U296" s="29"/>
      <c r="V296" s="29">
        <v>40325</v>
      </c>
      <c r="W296" s="30">
        <f t="shared" si="54"/>
        <v>37</v>
      </c>
      <c r="X296" s="30">
        <v>6</v>
      </c>
      <c r="Y296" s="33">
        <v>3.2</v>
      </c>
      <c r="Z296" s="33">
        <v>24.8</v>
      </c>
      <c r="AA296" s="33">
        <v>24.6</v>
      </c>
      <c r="AB296" s="33">
        <v>30.8</v>
      </c>
      <c r="AC296" s="33">
        <v>27.857142857142854</v>
      </c>
      <c r="AD296" s="30">
        <v>39</v>
      </c>
      <c r="AE296" s="30">
        <v>35</v>
      </c>
      <c r="AF296" s="30">
        <v>45</v>
      </c>
      <c r="AG296" s="33">
        <v>40.9</v>
      </c>
      <c r="AH296" s="33">
        <v>9.1</v>
      </c>
      <c r="AI296" s="33">
        <v>8.9</v>
      </c>
      <c r="AJ296" s="33">
        <v>9.6</v>
      </c>
      <c r="AK296" s="33">
        <v>9.187421557415286</v>
      </c>
      <c r="AL296" s="34">
        <v>246</v>
      </c>
      <c r="AM296" s="34">
        <v>210</v>
      </c>
      <c r="AN296" s="34">
        <v>8.5</v>
      </c>
      <c r="AO296" s="34">
        <v>3.55</v>
      </c>
      <c r="AP296" s="32">
        <v>230</v>
      </c>
      <c r="AQ296" s="32">
        <v>230</v>
      </c>
      <c r="AR296" s="32">
        <v>0</v>
      </c>
      <c r="AS296" s="32">
        <v>460</v>
      </c>
      <c r="AT296" s="32">
        <v>0</v>
      </c>
      <c r="AU296" s="32">
        <v>0</v>
      </c>
      <c r="AV296" s="32">
        <v>0</v>
      </c>
      <c r="AW296" s="32">
        <v>5</v>
      </c>
      <c r="AX296" s="32">
        <v>530</v>
      </c>
      <c r="AY296" s="32">
        <v>485</v>
      </c>
      <c r="AZ296" s="32">
        <v>0</v>
      </c>
      <c r="BA296" s="32">
        <v>1015</v>
      </c>
      <c r="BB296" s="32">
        <v>57.692307692307693</v>
      </c>
      <c r="BC296" s="32">
        <v>61.53846153846154</v>
      </c>
      <c r="BD296" s="32">
        <v>0</v>
      </c>
      <c r="BE296" s="32">
        <v>119.23076923076923</v>
      </c>
      <c r="BF296" s="32">
        <v>15</v>
      </c>
      <c r="BG296" s="32">
        <v>5</v>
      </c>
      <c r="BH296" s="32">
        <v>0</v>
      </c>
      <c r="BI296" s="32">
        <v>20</v>
      </c>
      <c r="BJ296" s="32">
        <v>81618</v>
      </c>
      <c r="BK296" s="35">
        <v>18.059999999999999</v>
      </c>
      <c r="BL296" s="35">
        <f>((BJ296/(O296+Q296+S296+U296))*100)</f>
        <v>9.7220534737955528</v>
      </c>
      <c r="BM296" s="27" t="s">
        <v>72</v>
      </c>
      <c r="BN296" s="30">
        <v>19</v>
      </c>
      <c r="BO296" s="30">
        <v>46</v>
      </c>
      <c r="BP296" s="35">
        <v>33.65</v>
      </c>
      <c r="BQ296" s="43">
        <f t="shared" si="55"/>
        <v>0.90945945945945939</v>
      </c>
      <c r="BR296" s="28">
        <v>5.1999999999999998E-2</v>
      </c>
      <c r="BS296" s="28">
        <v>0.67200000000000004</v>
      </c>
      <c r="BT296" s="28">
        <v>0.31</v>
      </c>
      <c r="BU296" s="32">
        <f t="shared" si="56"/>
        <v>201682.47024587102</v>
      </c>
      <c r="BV296" s="35">
        <v>23.32</v>
      </c>
      <c r="BW296" s="35">
        <f t="shared" si="51"/>
        <v>1.5574317556254855</v>
      </c>
      <c r="BX296" s="35">
        <f t="shared" si="61"/>
        <v>0.81359166018945461</v>
      </c>
    </row>
    <row r="297" spans="1:76" s="36" customFormat="1" x14ac:dyDescent="0.2">
      <c r="A297" s="37" t="s">
        <v>69</v>
      </c>
      <c r="B297" s="37">
        <v>5</v>
      </c>
      <c r="C297" s="37">
        <v>2</v>
      </c>
      <c r="D297" s="38">
        <f t="shared" si="52"/>
        <v>0.80937128447999995</v>
      </c>
      <c r="E297" s="39">
        <v>37016</v>
      </c>
      <c r="F297" s="37">
        <v>1</v>
      </c>
      <c r="G297" s="37" t="s">
        <v>70</v>
      </c>
      <c r="H297" s="37" t="s">
        <v>71</v>
      </c>
      <c r="I297" s="37">
        <v>16</v>
      </c>
      <c r="J297" s="37">
        <v>20</v>
      </c>
      <c r="K297" s="37"/>
      <c r="L297" s="37"/>
      <c r="M297" s="31">
        <f t="shared" si="53"/>
        <v>18</v>
      </c>
      <c r="N297" s="39">
        <v>37023</v>
      </c>
      <c r="O297" s="40">
        <v>713106</v>
      </c>
      <c r="P297" s="37"/>
      <c r="Q297" s="40"/>
      <c r="R297" s="37"/>
      <c r="S297" s="37"/>
      <c r="T297" s="37"/>
      <c r="U297" s="37"/>
      <c r="V297" s="39">
        <v>37047</v>
      </c>
      <c r="W297" s="37">
        <f t="shared" si="54"/>
        <v>24</v>
      </c>
      <c r="X297" s="31">
        <v>14</v>
      </c>
      <c r="Y297" s="41">
        <v>6.9</v>
      </c>
      <c r="Z297" s="41">
        <v>28</v>
      </c>
      <c r="AA297" s="41">
        <v>25.9</v>
      </c>
      <c r="AB297" s="41">
        <v>31.9</v>
      </c>
      <c r="AC297" s="41">
        <v>29.168181818181814</v>
      </c>
      <c r="AD297" s="31">
        <v>39</v>
      </c>
      <c r="AE297" s="31">
        <v>36</v>
      </c>
      <c r="AF297" s="31">
        <v>43</v>
      </c>
      <c r="AG297" s="31">
        <v>38.428571428571431</v>
      </c>
      <c r="AH297" s="41">
        <v>9.1999999999999993</v>
      </c>
      <c r="AI297" s="41">
        <v>8.6</v>
      </c>
      <c r="AJ297" s="41">
        <v>9.1999999999999993</v>
      </c>
      <c r="AK297" s="41">
        <v>8.7475063280166427</v>
      </c>
      <c r="AL297" s="42">
        <v>44</v>
      </c>
      <c r="AM297" s="42">
        <v>550</v>
      </c>
      <c r="AN297" s="42">
        <v>10</v>
      </c>
      <c r="AO297" s="42">
        <v>5</v>
      </c>
      <c r="AP297" s="40">
        <v>100</v>
      </c>
      <c r="AQ297" s="40">
        <v>700</v>
      </c>
      <c r="AR297" s="40">
        <v>0</v>
      </c>
      <c r="AS297" s="40">
        <v>800</v>
      </c>
      <c r="AT297" s="40">
        <v>35</v>
      </c>
      <c r="AU297" s="40">
        <v>0</v>
      </c>
      <c r="AV297" s="40">
        <v>0</v>
      </c>
      <c r="AW297" s="40">
        <v>95</v>
      </c>
      <c r="AX297" s="40">
        <v>325</v>
      </c>
      <c r="AY297" s="40">
        <v>575</v>
      </c>
      <c r="AZ297" s="40">
        <v>70</v>
      </c>
      <c r="BA297" s="40">
        <v>805</v>
      </c>
      <c r="BB297" s="40">
        <v>152.22222222222223</v>
      </c>
      <c r="BC297" s="40">
        <v>152.77777777777777</v>
      </c>
      <c r="BD297" s="40">
        <v>8.3333333333333339</v>
      </c>
      <c r="BE297" s="40">
        <v>313.33333333333331</v>
      </c>
      <c r="BF297" s="40">
        <v>120</v>
      </c>
      <c r="BG297" s="40">
        <v>30</v>
      </c>
      <c r="BH297" s="40">
        <v>0</v>
      </c>
      <c r="BI297" s="40">
        <v>235</v>
      </c>
      <c r="BJ297" s="40">
        <v>46275</v>
      </c>
      <c r="BK297" s="43">
        <f>BJ297/(O297)*100</f>
        <v>6.4892175917745751</v>
      </c>
      <c r="BL297" s="43">
        <f>BJ297/(O297+Q297)*100</f>
        <v>6.4892175917745751</v>
      </c>
      <c r="BM297" s="37" t="s">
        <v>72</v>
      </c>
      <c r="BN297" s="31">
        <v>30</v>
      </c>
      <c r="BO297" s="31">
        <v>41</v>
      </c>
      <c r="BP297" s="43">
        <v>36.159999999999997</v>
      </c>
      <c r="BQ297" s="43">
        <f t="shared" si="55"/>
        <v>1.5066666666666666</v>
      </c>
      <c r="BR297" s="38">
        <v>0.21299999999999999</v>
      </c>
      <c r="BS297" s="38">
        <v>0.58799999999999997</v>
      </c>
      <c r="BT297" s="38">
        <v>0.36</v>
      </c>
      <c r="BU297" s="40">
        <f t="shared" si="56"/>
        <v>57174.007636965383</v>
      </c>
      <c r="BV297" s="43">
        <v>16.32</v>
      </c>
      <c r="BW297" s="43">
        <f t="shared" si="51"/>
        <v>0.8401582969883622</v>
      </c>
      <c r="BX297" s="43">
        <f t="shared" si="61"/>
        <v>0.7614076489867263</v>
      </c>
    </row>
    <row r="298" spans="1:76" s="36" customFormat="1" x14ac:dyDescent="0.2">
      <c r="A298" s="37" t="s">
        <v>69</v>
      </c>
      <c r="B298" s="37">
        <v>6</v>
      </c>
      <c r="C298" s="37">
        <v>2</v>
      </c>
      <c r="D298" s="38">
        <f t="shared" si="52"/>
        <v>0.80937128447999995</v>
      </c>
      <c r="E298" s="39">
        <v>37365</v>
      </c>
      <c r="F298" s="37">
        <v>1</v>
      </c>
      <c r="G298" s="37" t="s">
        <v>70</v>
      </c>
      <c r="H298" s="37" t="s">
        <v>71</v>
      </c>
      <c r="I298" s="37">
        <v>106</v>
      </c>
      <c r="J298" s="37">
        <v>38</v>
      </c>
      <c r="K298" s="37"/>
      <c r="L298" s="37"/>
      <c r="M298" s="31">
        <f t="shared" si="53"/>
        <v>72</v>
      </c>
      <c r="N298" s="39">
        <v>37373</v>
      </c>
      <c r="O298" s="40">
        <v>780890</v>
      </c>
      <c r="P298" s="37"/>
      <c r="Q298" s="40"/>
      <c r="R298" s="37"/>
      <c r="S298" s="37"/>
      <c r="T298" s="37"/>
      <c r="U298" s="37"/>
      <c r="V298" s="39">
        <v>37414</v>
      </c>
      <c r="W298" s="37">
        <f t="shared" si="54"/>
        <v>41</v>
      </c>
      <c r="X298" s="37">
        <v>2</v>
      </c>
      <c r="Y298" s="41">
        <v>2.8</v>
      </c>
      <c r="Z298" s="41">
        <v>28.5</v>
      </c>
      <c r="AA298" s="41">
        <v>25.2</v>
      </c>
      <c r="AB298" s="41">
        <v>31.9</v>
      </c>
      <c r="AC298" s="41">
        <v>28.8</v>
      </c>
      <c r="AD298" s="31">
        <v>39</v>
      </c>
      <c r="AE298" s="31">
        <v>40</v>
      </c>
      <c r="AF298" s="31">
        <v>47</v>
      </c>
      <c r="AG298" s="31">
        <v>43.727272727272727</v>
      </c>
      <c r="AH298" s="41">
        <v>8.9</v>
      </c>
      <c r="AI298" s="41">
        <v>8.8000000000000007</v>
      </c>
      <c r="AJ298" s="41">
        <v>9.6999999999999993</v>
      </c>
      <c r="AK298" s="41">
        <v>9.1375696163589062</v>
      </c>
      <c r="AL298" s="42">
        <v>61</v>
      </c>
      <c r="AM298" s="42">
        <v>800</v>
      </c>
      <c r="AN298" s="42">
        <v>90</v>
      </c>
      <c r="AO298" s="42">
        <v>37.5</v>
      </c>
      <c r="AP298" s="40">
        <v>5</v>
      </c>
      <c r="AQ298" s="40">
        <v>90</v>
      </c>
      <c r="AR298" s="40">
        <v>0</v>
      </c>
      <c r="AS298" s="40">
        <v>95</v>
      </c>
      <c r="AT298" s="40">
        <v>0</v>
      </c>
      <c r="AU298" s="40">
        <v>10</v>
      </c>
      <c r="AV298" s="40">
        <v>0</v>
      </c>
      <c r="AW298" s="40">
        <v>10</v>
      </c>
      <c r="AX298" s="40">
        <v>250</v>
      </c>
      <c r="AY298" s="40">
        <v>665</v>
      </c>
      <c r="AZ298" s="40">
        <v>1045</v>
      </c>
      <c r="BA298" s="40">
        <v>1080</v>
      </c>
      <c r="BB298" s="40">
        <v>26.428571428571427</v>
      </c>
      <c r="BC298" s="40">
        <v>77.857142857142861</v>
      </c>
      <c r="BD298" s="40">
        <v>245.71428571428572</v>
      </c>
      <c r="BE298" s="40">
        <v>350</v>
      </c>
      <c r="BF298" s="40">
        <v>2.5</v>
      </c>
      <c r="BG298" s="40">
        <v>27.5</v>
      </c>
      <c r="BH298" s="40">
        <v>107.5</v>
      </c>
      <c r="BI298" s="40">
        <v>410</v>
      </c>
      <c r="BJ298" s="40">
        <v>498098</v>
      </c>
      <c r="BK298" s="43">
        <f>BJ298/(O298)*100</f>
        <v>63.78593655956665</v>
      </c>
      <c r="BL298" s="43">
        <f>BJ298/(O298+Q298)*100</f>
        <v>63.78593655956665</v>
      </c>
      <c r="BM298" s="37" t="s">
        <v>72</v>
      </c>
      <c r="BN298" s="31">
        <v>24</v>
      </c>
      <c r="BO298" s="31">
        <v>34</v>
      </c>
      <c r="BP298" s="43">
        <v>29.09</v>
      </c>
      <c r="BQ298" s="43">
        <f t="shared" si="55"/>
        <v>0.70951219512195118</v>
      </c>
      <c r="BR298" s="38">
        <v>0.129</v>
      </c>
      <c r="BS298" s="38">
        <v>3.173</v>
      </c>
      <c r="BT298" s="38">
        <v>0.245</v>
      </c>
      <c r="BU298" s="40">
        <f t="shared" si="56"/>
        <v>615413.48149016069</v>
      </c>
      <c r="BV298" s="43">
        <v>98.95</v>
      </c>
      <c r="BW298" s="43">
        <f t="shared" si="51"/>
        <v>2.9818387190458551</v>
      </c>
      <c r="BX298" s="43">
        <f t="shared" si="61"/>
        <v>0.99525626622638663</v>
      </c>
    </row>
    <row r="299" spans="1:76" s="36" customFormat="1" x14ac:dyDescent="0.2">
      <c r="A299" s="37" t="s">
        <v>69</v>
      </c>
      <c r="B299" s="37">
        <v>6</v>
      </c>
      <c r="C299" s="37">
        <v>2</v>
      </c>
      <c r="D299" s="38">
        <f t="shared" si="52"/>
        <v>0.80937128447999995</v>
      </c>
      <c r="E299" s="39">
        <v>37808</v>
      </c>
      <c r="F299" s="37">
        <v>1</v>
      </c>
      <c r="G299" s="37" t="s">
        <v>70</v>
      </c>
      <c r="H299" s="37" t="s">
        <v>71</v>
      </c>
      <c r="I299" s="37">
        <v>17</v>
      </c>
      <c r="J299" s="37">
        <v>25</v>
      </c>
      <c r="K299" s="37"/>
      <c r="L299" s="37"/>
      <c r="M299" s="31">
        <f t="shared" si="53"/>
        <v>21</v>
      </c>
      <c r="N299" s="39">
        <v>37814</v>
      </c>
      <c r="O299" s="40">
        <v>979204</v>
      </c>
      <c r="P299" s="37"/>
      <c r="Q299" s="40"/>
      <c r="R299" s="37"/>
      <c r="S299" s="37"/>
      <c r="T299" s="37"/>
      <c r="U299" s="37"/>
      <c r="V299" s="39">
        <v>37841</v>
      </c>
      <c r="W299" s="37">
        <f t="shared" si="54"/>
        <v>27</v>
      </c>
      <c r="X299" s="37">
        <v>12</v>
      </c>
      <c r="Y299" s="41">
        <v>2.1</v>
      </c>
      <c r="Z299" s="41">
        <v>32.700000000000003</v>
      </c>
      <c r="AA299" s="41">
        <v>29</v>
      </c>
      <c r="AB299" s="41">
        <v>33.799999999999997</v>
      </c>
      <c r="AC299" s="41">
        <v>31.666666666666668</v>
      </c>
      <c r="AD299" s="31">
        <v>39</v>
      </c>
      <c r="AE299" s="31">
        <v>34</v>
      </c>
      <c r="AF299" s="31">
        <v>40</v>
      </c>
      <c r="AG299" s="31">
        <v>36.857142857142854</v>
      </c>
      <c r="AH299" s="41">
        <v>8.6999999999999993</v>
      </c>
      <c r="AI299" s="41">
        <v>8</v>
      </c>
      <c r="AJ299" s="41">
        <v>9.4</v>
      </c>
      <c r="AK299" s="41">
        <v>8.7595869641007589</v>
      </c>
      <c r="AL299" s="42">
        <v>112</v>
      </c>
      <c r="AM299" s="42">
        <v>700</v>
      </c>
      <c r="AN299" s="42">
        <v>48</v>
      </c>
      <c r="AO299" s="42">
        <v>20</v>
      </c>
      <c r="AP299" s="40">
        <v>25</v>
      </c>
      <c r="AQ299" s="40">
        <v>95</v>
      </c>
      <c r="AR299" s="40">
        <v>115</v>
      </c>
      <c r="AS299" s="40">
        <v>235</v>
      </c>
      <c r="AT299" s="40">
        <v>0</v>
      </c>
      <c r="AU299" s="40">
        <v>0</v>
      </c>
      <c r="AV299" s="40">
        <v>0</v>
      </c>
      <c r="AW299" s="40">
        <v>5</v>
      </c>
      <c r="AX299" s="40">
        <v>355</v>
      </c>
      <c r="AY299" s="40">
        <v>405</v>
      </c>
      <c r="AZ299" s="40">
        <v>5985</v>
      </c>
      <c r="BA299" s="40">
        <v>6540</v>
      </c>
      <c r="BB299" s="40">
        <v>83.5</v>
      </c>
      <c r="BC299" s="40">
        <v>108</v>
      </c>
      <c r="BD299" s="40">
        <v>1000</v>
      </c>
      <c r="BE299" s="40">
        <v>1191.5</v>
      </c>
      <c r="BF299" s="40">
        <v>42.5</v>
      </c>
      <c r="BG299" s="40">
        <v>70</v>
      </c>
      <c r="BH299" s="40">
        <v>342.5</v>
      </c>
      <c r="BI299" s="40">
        <v>535</v>
      </c>
      <c r="BJ299" s="40">
        <v>31204</v>
      </c>
      <c r="BK299" s="43">
        <f>BJ299/(O299)*100</f>
        <v>3.1866699890931818</v>
      </c>
      <c r="BL299" s="43">
        <f>BJ299/(O299+Q299)*100</f>
        <v>3.1866699890931818</v>
      </c>
      <c r="BM299" s="37" t="s">
        <v>72</v>
      </c>
      <c r="BN299" s="31">
        <v>30</v>
      </c>
      <c r="BO299" s="31">
        <v>47</v>
      </c>
      <c r="BP299" s="43">
        <v>37.18</v>
      </c>
      <c r="BQ299" s="43">
        <f t="shared" si="55"/>
        <v>1.3770370370370371</v>
      </c>
      <c r="BR299" s="38">
        <v>0.22600000000000001</v>
      </c>
      <c r="BS299" s="38">
        <v>0.84699999999999998</v>
      </c>
      <c r="BT299" s="38">
        <v>0.434</v>
      </c>
      <c r="BU299" s="40">
        <f t="shared" si="56"/>
        <v>38553.38161650714</v>
      </c>
      <c r="BV299" s="43">
        <v>12.23</v>
      </c>
      <c r="BW299" s="43">
        <f t="shared" si="51"/>
        <v>0.55964792876730229</v>
      </c>
      <c r="BX299" s="43">
        <f t="shared" si="61"/>
        <v>0.84442595406013776</v>
      </c>
    </row>
    <row r="300" spans="1:76" s="36" customFormat="1" x14ac:dyDescent="0.2">
      <c r="A300" s="37" t="s">
        <v>69</v>
      </c>
      <c r="B300" s="37">
        <v>9</v>
      </c>
      <c r="C300" s="37">
        <v>2</v>
      </c>
      <c r="D300" s="38">
        <f t="shared" si="52"/>
        <v>0.80937128447999995</v>
      </c>
      <c r="E300" s="39">
        <v>38971</v>
      </c>
      <c r="F300" s="37">
        <v>1</v>
      </c>
      <c r="G300" s="37" t="s">
        <v>70</v>
      </c>
      <c r="H300" s="37" t="s">
        <v>71</v>
      </c>
      <c r="I300" s="37">
        <v>51</v>
      </c>
      <c r="J300" s="37">
        <v>14</v>
      </c>
      <c r="K300" s="37"/>
      <c r="L300" s="37"/>
      <c r="M300" s="31">
        <f t="shared" si="53"/>
        <v>32.5</v>
      </c>
      <c r="N300" s="39">
        <v>38986</v>
      </c>
      <c r="O300" s="40">
        <v>778142</v>
      </c>
      <c r="P300" s="37"/>
      <c r="Q300" s="40"/>
      <c r="R300" s="37"/>
      <c r="S300" s="37"/>
      <c r="T300" s="37"/>
      <c r="U300" s="37"/>
      <c r="V300" s="39">
        <v>39030</v>
      </c>
      <c r="W300" s="31">
        <f t="shared" si="54"/>
        <v>44</v>
      </c>
      <c r="X300" s="37">
        <v>3</v>
      </c>
      <c r="Y300" s="37">
        <v>3.5</v>
      </c>
      <c r="Z300" s="37">
        <v>27.3</v>
      </c>
      <c r="AA300" s="37">
        <v>20.8</v>
      </c>
      <c r="AB300" s="37">
        <v>29.9</v>
      </c>
      <c r="AC300" s="41">
        <v>26.197500000000002</v>
      </c>
      <c r="AD300" s="37">
        <v>39</v>
      </c>
      <c r="AE300" s="37">
        <v>9</v>
      </c>
      <c r="AF300" s="37">
        <v>41</v>
      </c>
      <c r="AG300" s="31">
        <v>33.153846153846153</v>
      </c>
      <c r="AH300" s="37">
        <v>9.1</v>
      </c>
      <c r="AI300" s="37">
        <v>8.1</v>
      </c>
      <c r="AJ300" s="37">
        <v>9.9</v>
      </c>
      <c r="AK300" s="41">
        <v>8.9477803118954995</v>
      </c>
      <c r="AL300" s="42">
        <v>806</v>
      </c>
      <c r="AM300" s="42">
        <v>627</v>
      </c>
      <c r="AN300" s="42">
        <v>32</v>
      </c>
      <c r="AO300" s="42">
        <v>116.75</v>
      </c>
      <c r="AP300" s="40">
        <v>280</v>
      </c>
      <c r="AQ300" s="40">
        <v>32</v>
      </c>
      <c r="AR300" s="40">
        <v>0</v>
      </c>
      <c r="AS300" s="40">
        <v>310</v>
      </c>
      <c r="AT300" s="40">
        <v>0</v>
      </c>
      <c r="AU300" s="40">
        <v>5</v>
      </c>
      <c r="AV300" s="40">
        <v>0</v>
      </c>
      <c r="AW300" s="40">
        <v>5</v>
      </c>
      <c r="AX300" s="40">
        <v>700</v>
      </c>
      <c r="AY300" s="40">
        <v>1175</v>
      </c>
      <c r="AZ300" s="40">
        <v>100</v>
      </c>
      <c r="BA300" s="40">
        <v>1205</v>
      </c>
      <c r="BB300" s="40">
        <v>81.129032258064512</v>
      </c>
      <c r="BC300" s="40">
        <v>150.64516129032259</v>
      </c>
      <c r="BD300" s="40">
        <v>12.419354838709678</v>
      </c>
      <c r="BE300" s="40">
        <v>242.33333333333334</v>
      </c>
      <c r="BF300" s="40">
        <v>15</v>
      </c>
      <c r="BG300" s="40">
        <v>35</v>
      </c>
      <c r="BH300" s="40">
        <v>0</v>
      </c>
      <c r="BI300" s="40">
        <v>95</v>
      </c>
      <c r="BJ300" s="40">
        <v>181757</v>
      </c>
      <c r="BK300" s="43">
        <f>BJ300/O300*100</f>
        <v>23.357819009897938</v>
      </c>
      <c r="BL300" s="43">
        <f>BJ300/(O300+Q300)*100</f>
        <v>23.357819009897938</v>
      </c>
      <c r="BM300" s="37" t="s">
        <v>72</v>
      </c>
      <c r="BN300" s="31">
        <v>27</v>
      </c>
      <c r="BO300" s="31">
        <v>98</v>
      </c>
      <c r="BP300" s="43">
        <v>32.24</v>
      </c>
      <c r="BQ300" s="43">
        <f t="shared" si="55"/>
        <v>0.73272727272727278</v>
      </c>
      <c r="BR300" s="38">
        <v>0.14899999999999999</v>
      </c>
      <c r="BS300" s="38">
        <v>7.6849999999999996</v>
      </c>
      <c r="BT300" s="38">
        <v>0.32</v>
      </c>
      <c r="BU300" s="40">
        <f t="shared" si="56"/>
        <v>224565.66409663786</v>
      </c>
      <c r="BV300" s="43">
        <v>44.68</v>
      </c>
      <c r="BW300" s="43">
        <f t="shared" si="51"/>
        <v>1.2546214140855623</v>
      </c>
      <c r="BX300" s="43">
        <f t="shared" si="61"/>
        <v>0.95491535958743479</v>
      </c>
    </row>
    <row r="301" spans="1:76" s="36" customFormat="1" x14ac:dyDescent="0.2">
      <c r="A301" s="37" t="s">
        <v>69</v>
      </c>
      <c r="B301" s="37">
        <v>7</v>
      </c>
      <c r="C301" s="37">
        <v>2</v>
      </c>
      <c r="D301" s="38">
        <f t="shared" si="52"/>
        <v>0.80937128447999995</v>
      </c>
      <c r="E301" s="39">
        <v>39553</v>
      </c>
      <c r="F301" s="37">
        <v>1</v>
      </c>
      <c r="G301" s="37" t="s">
        <v>70</v>
      </c>
      <c r="H301" s="37" t="s">
        <v>71</v>
      </c>
      <c r="I301" s="37">
        <v>318</v>
      </c>
      <c r="J301" s="37">
        <v>525</v>
      </c>
      <c r="K301" s="37"/>
      <c r="L301" s="37"/>
      <c r="M301" s="31">
        <f t="shared" si="53"/>
        <v>421.5</v>
      </c>
      <c r="N301" s="39">
        <v>39565</v>
      </c>
      <c r="O301" s="40">
        <v>854628</v>
      </c>
      <c r="P301" s="37"/>
      <c r="Q301" s="40"/>
      <c r="R301" s="37"/>
      <c r="S301" s="40"/>
      <c r="T301" s="37"/>
      <c r="U301" s="31"/>
      <c r="V301" s="39">
        <v>39604</v>
      </c>
      <c r="W301" s="37">
        <f t="shared" si="54"/>
        <v>39</v>
      </c>
      <c r="X301" s="37">
        <v>1</v>
      </c>
      <c r="Y301" s="41">
        <v>2.2999999999999998</v>
      </c>
      <c r="Z301" s="41">
        <v>26</v>
      </c>
      <c r="AA301" s="41">
        <v>23.5</v>
      </c>
      <c r="AB301" s="41">
        <v>32</v>
      </c>
      <c r="AC301" s="41">
        <v>28.172972972972975</v>
      </c>
      <c r="AD301" s="31">
        <v>39</v>
      </c>
      <c r="AE301" s="31">
        <v>34</v>
      </c>
      <c r="AF301" s="31">
        <v>40</v>
      </c>
      <c r="AG301" s="31">
        <v>37</v>
      </c>
      <c r="AH301" s="41">
        <v>8.9</v>
      </c>
      <c r="AI301" s="41">
        <v>8.6999999999999993</v>
      </c>
      <c r="AJ301" s="41">
        <v>9.8000000000000007</v>
      </c>
      <c r="AK301" s="41">
        <v>8.9184210526315795</v>
      </c>
      <c r="AL301" s="42">
        <v>266</v>
      </c>
      <c r="AM301" s="42">
        <v>465</v>
      </c>
      <c r="AN301" s="42">
        <v>34</v>
      </c>
      <c r="AO301" s="42">
        <v>14.5</v>
      </c>
      <c r="AP301" s="40">
        <v>10</v>
      </c>
      <c r="AQ301" s="40">
        <v>320</v>
      </c>
      <c r="AR301" s="40">
        <v>0</v>
      </c>
      <c r="AS301" s="40">
        <v>330</v>
      </c>
      <c r="AT301" s="40">
        <v>0</v>
      </c>
      <c r="AU301" s="40">
        <v>0</v>
      </c>
      <c r="AV301" s="40">
        <v>0</v>
      </c>
      <c r="AW301" s="40">
        <v>0</v>
      </c>
      <c r="AX301" s="40">
        <v>720</v>
      </c>
      <c r="AY301" s="40">
        <v>940</v>
      </c>
      <c r="AZ301" s="40">
        <v>0</v>
      </c>
      <c r="BA301" s="40">
        <v>1230</v>
      </c>
      <c r="BB301" s="40">
        <v>181.42857142857142</v>
      </c>
      <c r="BC301" s="40">
        <v>160.35714285714286</v>
      </c>
      <c r="BD301" s="40">
        <v>0</v>
      </c>
      <c r="BE301" s="40">
        <v>341.78571428571428</v>
      </c>
      <c r="BF301" s="40">
        <v>22.5</v>
      </c>
      <c r="BG301" s="40">
        <v>20</v>
      </c>
      <c r="BH301" s="40">
        <v>0</v>
      </c>
      <c r="BI301" s="40">
        <v>55</v>
      </c>
      <c r="BJ301" s="40">
        <v>47750</v>
      </c>
      <c r="BK301" s="43">
        <f>BJ301/O301*100</f>
        <v>5.5872262551659908</v>
      </c>
      <c r="BL301" s="43">
        <f>(BJ301)/(O301+Q301+S301+U301)*100</f>
        <v>5.5872262551659908</v>
      </c>
      <c r="BM301" s="37" t="s">
        <v>72</v>
      </c>
      <c r="BN301" s="31">
        <v>16</v>
      </c>
      <c r="BO301" s="31">
        <v>65</v>
      </c>
      <c r="BP301" s="43">
        <v>41.24</v>
      </c>
      <c r="BQ301" s="43">
        <f t="shared" si="55"/>
        <v>1.0574358974358975</v>
      </c>
      <c r="BR301" s="38">
        <v>5.6000000000000001E-2</v>
      </c>
      <c r="BS301" s="38">
        <v>2.5550000000000002</v>
      </c>
      <c r="BT301" s="38">
        <v>0.72299999999999998</v>
      </c>
      <c r="BU301" s="40">
        <f t="shared" si="56"/>
        <v>58996.409825285729</v>
      </c>
      <c r="BV301" s="43">
        <v>22.73</v>
      </c>
      <c r="BW301" s="43">
        <f t="shared" si="51"/>
        <v>0.72009042573700888</v>
      </c>
      <c r="BX301" s="43">
        <f t="shared" si="61"/>
        <v>1.0308187925876664</v>
      </c>
    </row>
    <row r="302" spans="1:76" s="36" customFormat="1" x14ac:dyDescent="0.2">
      <c r="A302" s="37" t="s">
        <v>69</v>
      </c>
      <c r="B302" s="37">
        <v>4</v>
      </c>
      <c r="C302" s="37">
        <v>2</v>
      </c>
      <c r="D302" s="38">
        <f t="shared" si="52"/>
        <v>0.80937128447999995</v>
      </c>
      <c r="E302" s="39">
        <v>39717</v>
      </c>
      <c r="F302" s="37">
        <v>1</v>
      </c>
      <c r="G302" s="37" t="s">
        <v>70</v>
      </c>
      <c r="H302" s="37" t="s">
        <v>71</v>
      </c>
      <c r="I302" s="37">
        <v>159</v>
      </c>
      <c r="J302" s="37">
        <v>321</v>
      </c>
      <c r="K302" s="37"/>
      <c r="L302" s="37"/>
      <c r="M302" s="31">
        <f t="shared" si="53"/>
        <v>240</v>
      </c>
      <c r="N302" s="39">
        <v>39728</v>
      </c>
      <c r="O302" s="40">
        <v>780890</v>
      </c>
      <c r="P302" s="37"/>
      <c r="Q302" s="40"/>
      <c r="R302" s="37"/>
      <c r="S302" s="40"/>
      <c r="T302" s="37"/>
      <c r="U302" s="31"/>
      <c r="V302" s="39">
        <v>39787</v>
      </c>
      <c r="W302" s="37">
        <f t="shared" si="54"/>
        <v>59</v>
      </c>
      <c r="X302" s="37">
        <v>1</v>
      </c>
      <c r="Y302" s="41">
        <v>3.3</v>
      </c>
      <c r="Z302" s="41">
        <v>27.5</v>
      </c>
      <c r="AA302" s="41">
        <v>15.7</v>
      </c>
      <c r="AB302" s="41">
        <v>30</v>
      </c>
      <c r="AC302" s="41">
        <v>22.789473684210517</v>
      </c>
      <c r="AD302" s="31">
        <v>39</v>
      </c>
      <c r="AE302" s="31">
        <v>38</v>
      </c>
      <c r="AF302" s="31">
        <v>49</v>
      </c>
      <c r="AG302" s="31">
        <v>41.235294117647058</v>
      </c>
      <c r="AH302" s="41">
        <v>8.8000000000000007</v>
      </c>
      <c r="AI302" s="41">
        <v>8.6</v>
      </c>
      <c r="AJ302" s="41">
        <v>9.1</v>
      </c>
      <c r="AK302" s="41">
        <v>8.8044596121443082</v>
      </c>
      <c r="AL302" s="42">
        <f>247*2</f>
        <v>494</v>
      </c>
      <c r="AM302" s="42">
        <v>675</v>
      </c>
      <c r="AN302" s="42">
        <v>47</v>
      </c>
      <c r="AO302" s="42">
        <v>20</v>
      </c>
      <c r="AP302" s="40">
        <v>5</v>
      </c>
      <c r="AQ302" s="40">
        <v>60</v>
      </c>
      <c r="AR302" s="40">
        <v>40</v>
      </c>
      <c r="AS302" s="40">
        <v>105</v>
      </c>
      <c r="AT302" s="40">
        <v>0</v>
      </c>
      <c r="AU302" s="40">
        <v>5</v>
      </c>
      <c r="AV302" s="40">
        <v>0</v>
      </c>
      <c r="AW302" s="40">
        <v>5</v>
      </c>
      <c r="AX302" s="40">
        <v>160</v>
      </c>
      <c r="AY302" s="40">
        <v>380</v>
      </c>
      <c r="AZ302" s="40">
        <v>40</v>
      </c>
      <c r="BA302" s="40">
        <v>545</v>
      </c>
      <c r="BB302" s="40">
        <v>51.25</v>
      </c>
      <c r="BC302" s="40">
        <v>80</v>
      </c>
      <c r="BD302" s="40">
        <v>6.875</v>
      </c>
      <c r="BE302" s="40">
        <v>138.125</v>
      </c>
      <c r="BF302" s="40">
        <v>0</v>
      </c>
      <c r="BG302" s="40">
        <v>42.5</v>
      </c>
      <c r="BH302" s="40">
        <v>0</v>
      </c>
      <c r="BI302" s="40">
        <v>42.5</v>
      </c>
      <c r="BJ302" s="40">
        <v>205948</v>
      </c>
      <c r="BK302" s="43">
        <f>BJ302/O302*100</f>
        <v>26.373496907374914</v>
      </c>
      <c r="BL302" s="43">
        <f>(BJ302)/(O302+Q302+S302+U302)*100</f>
        <v>26.373496907374914</v>
      </c>
      <c r="BM302" s="37" t="s">
        <v>72</v>
      </c>
      <c r="BN302" s="31">
        <v>27</v>
      </c>
      <c r="BO302" s="31">
        <v>53</v>
      </c>
      <c r="BP302" s="43">
        <v>36.47</v>
      </c>
      <c r="BQ302" s="43">
        <f t="shared" si="55"/>
        <v>0.61813559322033895</v>
      </c>
      <c r="BR302" s="38">
        <v>0.14499999999999999</v>
      </c>
      <c r="BS302" s="38">
        <v>0.5</v>
      </c>
      <c r="BT302" s="38">
        <v>0.40200000000000002</v>
      </c>
      <c r="BU302" s="40">
        <f t="shared" si="56"/>
        <v>254454.29551199885</v>
      </c>
      <c r="BV302" s="43">
        <v>71.95</v>
      </c>
      <c r="BW302" s="43">
        <f t="shared" si="51"/>
        <v>1.5067145929290295</v>
      </c>
      <c r="BX302" s="43">
        <f t="shared" si="61"/>
        <v>0.8287408818338774</v>
      </c>
    </row>
    <row r="303" spans="1:76" s="36" customFormat="1" x14ac:dyDescent="0.2">
      <c r="A303" s="37" t="s">
        <v>69</v>
      </c>
      <c r="B303" s="37">
        <v>15</v>
      </c>
      <c r="C303" s="37">
        <v>0.5</v>
      </c>
      <c r="D303" s="38">
        <f t="shared" si="52"/>
        <v>0.20234282111999999</v>
      </c>
      <c r="E303" s="39">
        <v>37013</v>
      </c>
      <c r="F303" s="37">
        <v>1</v>
      </c>
      <c r="G303" s="37" t="s">
        <v>70</v>
      </c>
      <c r="H303" s="37" t="s">
        <v>71</v>
      </c>
      <c r="I303" s="37">
        <v>65</v>
      </c>
      <c r="J303" s="37">
        <v>45</v>
      </c>
      <c r="K303" s="37"/>
      <c r="L303" s="37"/>
      <c r="M303" s="31">
        <f t="shared" si="53"/>
        <v>55</v>
      </c>
      <c r="N303" s="44">
        <v>37018</v>
      </c>
      <c r="O303" s="45">
        <v>213886</v>
      </c>
      <c r="P303" s="37"/>
      <c r="Q303" s="40"/>
      <c r="R303" s="37"/>
      <c r="S303" s="37"/>
      <c r="T303" s="37"/>
      <c r="U303" s="37"/>
      <c r="V303" s="39">
        <v>37050</v>
      </c>
      <c r="W303" s="37">
        <f t="shared" si="54"/>
        <v>32</v>
      </c>
      <c r="X303" s="31">
        <v>15</v>
      </c>
      <c r="Y303" s="41">
        <v>4</v>
      </c>
      <c r="Z303" s="41">
        <v>27.2</v>
      </c>
      <c r="AA303" s="41">
        <v>25.6</v>
      </c>
      <c r="AB303" s="41">
        <v>33.299999999999997</v>
      </c>
      <c r="AC303" s="41">
        <v>29.683333333333341</v>
      </c>
      <c r="AD303" s="31">
        <v>40</v>
      </c>
      <c r="AE303" s="31">
        <v>35</v>
      </c>
      <c r="AF303" s="31">
        <v>40</v>
      </c>
      <c r="AG303" s="31">
        <v>38</v>
      </c>
      <c r="AH303" s="41">
        <v>9.1199999999999992</v>
      </c>
      <c r="AI303" s="41">
        <v>8.9</v>
      </c>
      <c r="AJ303" s="41">
        <v>9.6</v>
      </c>
      <c r="AK303" s="41">
        <v>9.3281492520950877</v>
      </c>
      <c r="AL303" s="42">
        <v>2.5</v>
      </c>
      <c r="AM303" s="42">
        <v>140</v>
      </c>
      <c r="AN303" s="42">
        <v>3</v>
      </c>
      <c r="AO303" s="42">
        <v>4.2</v>
      </c>
      <c r="AP303" s="40">
        <v>25</v>
      </c>
      <c r="AQ303" s="40">
        <v>160</v>
      </c>
      <c r="AR303" s="40">
        <v>0</v>
      </c>
      <c r="AS303" s="40">
        <v>185</v>
      </c>
      <c r="AT303" s="40">
        <v>10</v>
      </c>
      <c r="AU303" s="40">
        <v>20</v>
      </c>
      <c r="AV303" s="40">
        <v>0</v>
      </c>
      <c r="AW303" s="40">
        <v>65</v>
      </c>
      <c r="AX303" s="40">
        <v>165</v>
      </c>
      <c r="AY303" s="40">
        <v>910</v>
      </c>
      <c r="AZ303" s="40">
        <v>15</v>
      </c>
      <c r="BA303" s="40">
        <v>1075</v>
      </c>
      <c r="BB303" s="40">
        <v>61.92307692307692</v>
      </c>
      <c r="BC303" s="40">
        <v>227.30769230769232</v>
      </c>
      <c r="BD303" s="40">
        <v>1.1538461538461537</v>
      </c>
      <c r="BE303" s="40">
        <v>290.38461538461536</v>
      </c>
      <c r="BF303" s="40">
        <v>55</v>
      </c>
      <c r="BG303" s="40">
        <v>110</v>
      </c>
      <c r="BH303" s="40">
        <v>0</v>
      </c>
      <c r="BI303" s="40">
        <v>150</v>
      </c>
      <c r="BJ303" s="40">
        <v>78914</v>
      </c>
      <c r="BK303" s="43">
        <f t="shared" ref="BK303:BK308" si="62">BJ303/(O303)*100</f>
        <v>36.895355469736216</v>
      </c>
      <c r="BL303" s="43">
        <f t="shared" ref="BL303:BL314" si="63">BJ303/(O303+Q303)*100</f>
        <v>36.895355469736216</v>
      </c>
      <c r="BM303" s="37" t="s">
        <v>72</v>
      </c>
      <c r="BN303" s="31">
        <v>21</v>
      </c>
      <c r="BO303" s="31">
        <v>32</v>
      </c>
      <c r="BP303" s="43">
        <v>25.17</v>
      </c>
      <c r="BQ303" s="43">
        <f t="shared" si="55"/>
        <v>0.78656250000000005</v>
      </c>
      <c r="BR303" s="38">
        <v>6.3E-2</v>
      </c>
      <c r="BS303" s="38">
        <v>0.221</v>
      </c>
      <c r="BT303" s="38">
        <v>0.112</v>
      </c>
      <c r="BU303" s="40">
        <f t="shared" si="56"/>
        <v>390001.48146199773</v>
      </c>
      <c r="BV303" s="43">
        <v>7.73</v>
      </c>
      <c r="BW303" s="43">
        <f t="shared" si="51"/>
        <v>1.1938278742132427</v>
      </c>
      <c r="BX303" s="43">
        <f t="shared" si="61"/>
        <v>0.70237391791578874</v>
      </c>
    </row>
    <row r="304" spans="1:76" s="36" customFormat="1" x14ac:dyDescent="0.2">
      <c r="A304" s="37" t="s">
        <v>69</v>
      </c>
      <c r="B304" s="37">
        <v>12</v>
      </c>
      <c r="C304" s="37">
        <v>0.5</v>
      </c>
      <c r="D304" s="38">
        <f t="shared" si="52"/>
        <v>0.20234282111999999</v>
      </c>
      <c r="E304" s="39">
        <v>37170</v>
      </c>
      <c r="F304" s="37">
        <v>1</v>
      </c>
      <c r="G304" s="37" t="s">
        <v>70</v>
      </c>
      <c r="H304" s="37" t="s">
        <v>71</v>
      </c>
      <c r="I304" s="37">
        <v>31</v>
      </c>
      <c r="J304" s="37">
        <v>48</v>
      </c>
      <c r="K304" s="37"/>
      <c r="L304" s="37"/>
      <c r="M304" s="31">
        <f t="shared" si="53"/>
        <v>39.5</v>
      </c>
      <c r="N304" s="39">
        <v>37177</v>
      </c>
      <c r="O304" s="40">
        <v>223046</v>
      </c>
      <c r="P304" s="37"/>
      <c r="Q304" s="40"/>
      <c r="R304" s="37"/>
      <c r="S304" s="37"/>
      <c r="T304" s="37"/>
      <c r="U304" s="37"/>
      <c r="V304" s="39">
        <v>37222</v>
      </c>
      <c r="W304" s="37">
        <f t="shared" si="54"/>
        <v>45</v>
      </c>
      <c r="X304" s="31">
        <v>6</v>
      </c>
      <c r="Y304" s="41">
        <v>3.8</v>
      </c>
      <c r="Z304" s="41">
        <v>26.5</v>
      </c>
      <c r="AA304" s="41">
        <v>17.600000000000001</v>
      </c>
      <c r="AB304" s="41">
        <v>29.4</v>
      </c>
      <c r="AC304" s="41">
        <v>24.704651162790697</v>
      </c>
      <c r="AD304" s="31">
        <v>40</v>
      </c>
      <c r="AE304" s="31">
        <v>30</v>
      </c>
      <c r="AF304" s="31">
        <v>45</v>
      </c>
      <c r="AG304" s="31">
        <v>40.285714285714285</v>
      </c>
      <c r="AH304" s="41">
        <v>8.6999999999999993</v>
      </c>
      <c r="AI304" s="41">
        <v>8.6999999999999993</v>
      </c>
      <c r="AJ304" s="41">
        <v>92</v>
      </c>
      <c r="AK304" s="41">
        <v>10.509214901168514</v>
      </c>
      <c r="AL304" s="42">
        <v>93</v>
      </c>
      <c r="AM304" s="42">
        <v>225</v>
      </c>
      <c r="AN304" s="42">
        <v>19.5</v>
      </c>
      <c r="AO304" s="42">
        <v>8.1</v>
      </c>
      <c r="AP304" s="40">
        <v>85</v>
      </c>
      <c r="AQ304" s="40">
        <v>135</v>
      </c>
      <c r="AR304" s="40">
        <v>5</v>
      </c>
      <c r="AS304" s="40">
        <v>225</v>
      </c>
      <c r="AT304" s="40">
        <v>0</v>
      </c>
      <c r="AU304" s="40">
        <v>0</v>
      </c>
      <c r="AV304" s="40">
        <v>0</v>
      </c>
      <c r="AW304" s="40">
        <v>0</v>
      </c>
      <c r="AX304" s="40">
        <v>185</v>
      </c>
      <c r="AY304" s="40">
        <v>325</v>
      </c>
      <c r="AZ304" s="40">
        <v>2000</v>
      </c>
      <c r="BA304" s="40">
        <v>2020</v>
      </c>
      <c r="BB304" s="40">
        <v>41.944444444444443</v>
      </c>
      <c r="BC304" s="40">
        <v>48.333333333333336</v>
      </c>
      <c r="BD304" s="40">
        <v>348.61111111111109</v>
      </c>
      <c r="BE304" s="40">
        <v>438.88888888888891</v>
      </c>
      <c r="BF304" s="40">
        <v>17.5</v>
      </c>
      <c r="BG304" s="40">
        <v>20</v>
      </c>
      <c r="BH304" s="40">
        <v>107.5</v>
      </c>
      <c r="BI304" s="40">
        <v>240</v>
      </c>
      <c r="BJ304" s="40">
        <v>41456</v>
      </c>
      <c r="BK304" s="43">
        <f t="shared" si="62"/>
        <v>18.58630058373609</v>
      </c>
      <c r="BL304" s="43">
        <f t="shared" si="63"/>
        <v>18.58630058373609</v>
      </c>
      <c r="BM304" s="37" t="s">
        <v>72</v>
      </c>
      <c r="BN304" s="31">
        <v>25</v>
      </c>
      <c r="BO304" s="31">
        <v>43</v>
      </c>
      <c r="BP304" s="43">
        <v>35.24</v>
      </c>
      <c r="BQ304" s="43">
        <f t="shared" si="55"/>
        <v>0.7831111111111112</v>
      </c>
      <c r="BR304" s="38">
        <v>0.122</v>
      </c>
      <c r="BS304" s="38">
        <v>0.63700000000000001</v>
      </c>
      <c r="BT304" s="38">
        <v>0.35599999999999998</v>
      </c>
      <c r="BU304" s="40">
        <f t="shared" si="56"/>
        <v>204880.01388205614</v>
      </c>
      <c r="BV304" s="43">
        <v>12.45</v>
      </c>
      <c r="BW304" s="43">
        <f t="shared" si="51"/>
        <v>1.3673164441183148</v>
      </c>
      <c r="BX304" s="43">
        <f t="shared" si="61"/>
        <v>0.81347141895992026</v>
      </c>
    </row>
    <row r="305" spans="1:76" s="36" customFormat="1" x14ac:dyDescent="0.2">
      <c r="A305" s="37" t="s">
        <v>69</v>
      </c>
      <c r="B305" s="37">
        <v>19</v>
      </c>
      <c r="C305" s="37">
        <v>0.5</v>
      </c>
      <c r="D305" s="38">
        <f t="shared" si="52"/>
        <v>0.20234282111999999</v>
      </c>
      <c r="E305" s="39">
        <v>37371</v>
      </c>
      <c r="F305" s="37">
        <v>1</v>
      </c>
      <c r="G305" s="37" t="s">
        <v>70</v>
      </c>
      <c r="H305" s="37" t="s">
        <v>71</v>
      </c>
      <c r="I305" s="37">
        <v>630</v>
      </c>
      <c r="J305" s="37">
        <v>532</v>
      </c>
      <c r="K305" s="37"/>
      <c r="L305" s="37"/>
      <c r="M305" s="31">
        <f t="shared" si="53"/>
        <v>581</v>
      </c>
      <c r="N305" s="39">
        <v>37376</v>
      </c>
      <c r="O305" s="40">
        <v>272968</v>
      </c>
      <c r="P305" s="37"/>
      <c r="Q305" s="40"/>
      <c r="R305" s="37"/>
      <c r="S305" s="37"/>
      <c r="T305" s="37"/>
      <c r="U305" s="37"/>
      <c r="V305" s="39">
        <v>37427</v>
      </c>
      <c r="W305" s="37">
        <f t="shared" si="54"/>
        <v>51</v>
      </c>
      <c r="X305" s="37">
        <v>0</v>
      </c>
      <c r="Y305" s="41">
        <v>1.3</v>
      </c>
      <c r="Z305" s="41">
        <v>28.9</v>
      </c>
      <c r="AA305" s="41">
        <v>25.8</v>
      </c>
      <c r="AB305" s="41">
        <v>32.299999999999997</v>
      </c>
      <c r="AC305" s="41">
        <v>29.718749999999989</v>
      </c>
      <c r="AD305" s="31">
        <v>40</v>
      </c>
      <c r="AE305" s="31">
        <v>40</v>
      </c>
      <c r="AF305" s="31">
        <v>51</v>
      </c>
      <c r="AG305" s="31">
        <v>45.357142857142854</v>
      </c>
      <c r="AH305" s="41">
        <v>8.9</v>
      </c>
      <c r="AI305" s="41">
        <v>9.1999999999999993</v>
      </c>
      <c r="AJ305" s="41">
        <v>9.8000000000000007</v>
      </c>
      <c r="AK305" s="41">
        <v>9.5059054937791654</v>
      </c>
      <c r="AL305" s="42">
        <v>46.5</v>
      </c>
      <c r="AM305" s="42">
        <v>212.5</v>
      </c>
      <c r="AN305" s="42">
        <v>16.5</v>
      </c>
      <c r="AO305" s="42">
        <v>7.25</v>
      </c>
      <c r="AP305" s="40">
        <v>0</v>
      </c>
      <c r="AQ305" s="40">
        <v>75</v>
      </c>
      <c r="AR305" s="40">
        <v>0</v>
      </c>
      <c r="AS305" s="40">
        <v>75</v>
      </c>
      <c r="AT305" s="40">
        <v>0</v>
      </c>
      <c r="AU305" s="40">
        <v>0</v>
      </c>
      <c r="AV305" s="40">
        <v>0</v>
      </c>
      <c r="AW305" s="40">
        <v>5</v>
      </c>
      <c r="AX305" s="40">
        <v>370</v>
      </c>
      <c r="AY305" s="40">
        <v>140</v>
      </c>
      <c r="AZ305" s="40">
        <v>120</v>
      </c>
      <c r="BA305" s="40">
        <v>505</v>
      </c>
      <c r="BB305" s="40">
        <v>45.526315789473685</v>
      </c>
      <c r="BC305" s="40">
        <v>32.368421052631582</v>
      </c>
      <c r="BD305" s="40">
        <v>11.578947368421053</v>
      </c>
      <c r="BE305" s="40">
        <v>89.473684210526315</v>
      </c>
      <c r="BF305" s="40">
        <v>20</v>
      </c>
      <c r="BG305" s="40">
        <v>10</v>
      </c>
      <c r="BH305" s="40">
        <v>0</v>
      </c>
      <c r="BI305" s="40">
        <v>60</v>
      </c>
      <c r="BJ305" s="40">
        <v>7256</v>
      </c>
      <c r="BK305" s="43">
        <f t="shared" si="62"/>
        <v>2.6581870402391488</v>
      </c>
      <c r="BL305" s="43">
        <f t="shared" si="63"/>
        <v>2.6581870402391488</v>
      </c>
      <c r="BM305" s="37" t="s">
        <v>72</v>
      </c>
      <c r="BN305" s="31">
        <v>32</v>
      </c>
      <c r="BO305" s="31">
        <v>65</v>
      </c>
      <c r="BP305" s="43">
        <v>42.09</v>
      </c>
      <c r="BQ305" s="43">
        <f t="shared" si="55"/>
        <v>0.82529411764705884</v>
      </c>
      <c r="BR305" s="38">
        <v>0.30599999999999999</v>
      </c>
      <c r="BS305" s="38">
        <v>2.2570000000000001</v>
      </c>
      <c r="BT305" s="38">
        <v>0.68799999999999994</v>
      </c>
      <c r="BU305" s="40">
        <f t="shared" si="56"/>
        <v>35859.932958515034</v>
      </c>
      <c r="BV305" s="43">
        <v>4.7699999999999996</v>
      </c>
      <c r="BW305" s="43">
        <f t="shared" si="51"/>
        <v>0.4622324194503446</v>
      </c>
      <c r="BX305" s="43">
        <f t="shared" si="61"/>
        <v>0.92268117708581199</v>
      </c>
    </row>
    <row r="306" spans="1:76" s="36" customFormat="1" x14ac:dyDescent="0.2">
      <c r="A306" s="37" t="s">
        <v>69</v>
      </c>
      <c r="B306" s="37">
        <v>11</v>
      </c>
      <c r="C306" s="37">
        <v>0.5</v>
      </c>
      <c r="D306" s="38">
        <f t="shared" si="52"/>
        <v>0.20234282111999999</v>
      </c>
      <c r="E306" s="39">
        <v>37396</v>
      </c>
      <c r="F306" s="37">
        <v>1</v>
      </c>
      <c r="G306" s="37" t="s">
        <v>70</v>
      </c>
      <c r="H306" s="37" t="s">
        <v>71</v>
      </c>
      <c r="I306" s="37">
        <v>46</v>
      </c>
      <c r="J306" s="37">
        <v>43</v>
      </c>
      <c r="K306" s="37"/>
      <c r="L306" s="37"/>
      <c r="M306" s="31">
        <f t="shared" si="53"/>
        <v>44.5</v>
      </c>
      <c r="N306" s="39">
        <v>37401</v>
      </c>
      <c r="O306" s="40">
        <v>228542</v>
      </c>
      <c r="P306" s="37"/>
      <c r="Q306" s="40"/>
      <c r="R306" s="37"/>
      <c r="S306" s="37"/>
      <c r="T306" s="37"/>
      <c r="U306" s="37"/>
      <c r="V306" s="39">
        <v>37428</v>
      </c>
      <c r="W306" s="37">
        <f t="shared" si="54"/>
        <v>27</v>
      </c>
      <c r="X306" s="37">
        <v>12</v>
      </c>
      <c r="Y306" s="41">
        <v>0.2</v>
      </c>
      <c r="Z306" s="41">
        <v>30.2</v>
      </c>
      <c r="AA306" s="41">
        <v>18.899999999999999</v>
      </c>
      <c r="AB306" s="41">
        <v>33.1</v>
      </c>
      <c r="AC306" s="41">
        <v>30.68</v>
      </c>
      <c r="AD306" s="31">
        <v>40</v>
      </c>
      <c r="AE306" s="31">
        <v>37</v>
      </c>
      <c r="AF306" s="31">
        <v>46</v>
      </c>
      <c r="AG306" s="31">
        <v>40.857142857142854</v>
      </c>
      <c r="AH306" s="41">
        <v>9.4</v>
      </c>
      <c r="AI306" s="41">
        <v>8.5</v>
      </c>
      <c r="AJ306" s="41">
        <v>9.6</v>
      </c>
      <c r="AK306" s="41">
        <v>9.1118186075547563</v>
      </c>
      <c r="AL306" s="42">
        <v>14</v>
      </c>
      <c r="AM306" s="42">
        <v>187.5</v>
      </c>
      <c r="AN306" s="42">
        <v>15</v>
      </c>
      <c r="AO306" s="42">
        <v>6.25</v>
      </c>
      <c r="AP306" s="40">
        <v>5</v>
      </c>
      <c r="AQ306" s="40">
        <v>30</v>
      </c>
      <c r="AR306" s="40">
        <v>0</v>
      </c>
      <c r="AS306" s="40">
        <v>35</v>
      </c>
      <c r="AT306" s="40">
        <v>0</v>
      </c>
      <c r="AU306" s="40">
        <v>5</v>
      </c>
      <c r="AV306" s="40">
        <v>0</v>
      </c>
      <c r="AW306" s="40">
        <v>20</v>
      </c>
      <c r="AX306" s="40">
        <v>220</v>
      </c>
      <c r="AY306" s="40">
        <v>390</v>
      </c>
      <c r="AZ306" s="40">
        <v>100</v>
      </c>
      <c r="BA306" s="40">
        <v>710</v>
      </c>
      <c r="BB306" s="40">
        <v>37.777777777777779</v>
      </c>
      <c r="BC306" s="40">
        <v>139.44444444444446</v>
      </c>
      <c r="BD306" s="40">
        <v>44.444444444444443</v>
      </c>
      <c r="BE306" s="40">
        <v>221.66666666666666</v>
      </c>
      <c r="BF306" s="40">
        <v>10</v>
      </c>
      <c r="BG306" s="40">
        <v>65</v>
      </c>
      <c r="BH306" s="40">
        <v>25</v>
      </c>
      <c r="BI306" s="40">
        <v>120</v>
      </c>
      <c r="BJ306" s="40">
        <v>10909</v>
      </c>
      <c r="BK306" s="43">
        <f t="shared" si="62"/>
        <v>4.7733020626405649</v>
      </c>
      <c r="BL306" s="43">
        <f t="shared" si="63"/>
        <v>4.7733020626405649</v>
      </c>
      <c r="BM306" s="37" t="s">
        <v>72</v>
      </c>
      <c r="BN306" s="31">
        <v>22</v>
      </c>
      <c r="BO306" s="31">
        <v>39</v>
      </c>
      <c r="BP306" s="43">
        <v>30.03</v>
      </c>
      <c r="BQ306" s="43">
        <f t="shared" si="55"/>
        <v>1.1122222222222222</v>
      </c>
      <c r="BR306" s="38">
        <v>9.1999999999999998E-2</v>
      </c>
      <c r="BS306" s="38">
        <v>0.45900000000000002</v>
      </c>
      <c r="BT306" s="38">
        <v>0.223</v>
      </c>
      <c r="BU306" s="40">
        <f t="shared" si="56"/>
        <v>53913.452128506135</v>
      </c>
      <c r="BV306" s="43">
        <v>2.5499999999999998</v>
      </c>
      <c r="BW306" s="43">
        <f t="shared" si="51"/>
        <v>0.46675460943797897</v>
      </c>
      <c r="BX306" s="43">
        <f t="shared" si="61"/>
        <v>0.82345309545681578</v>
      </c>
    </row>
    <row r="307" spans="1:76" s="36" customFormat="1" x14ac:dyDescent="0.2">
      <c r="A307" s="37" t="s">
        <v>69</v>
      </c>
      <c r="B307" s="37">
        <v>13</v>
      </c>
      <c r="C307" s="37">
        <v>0.5</v>
      </c>
      <c r="D307" s="38">
        <f t="shared" si="52"/>
        <v>0.20234282111999999</v>
      </c>
      <c r="E307" s="39">
        <v>37761</v>
      </c>
      <c r="F307" s="37">
        <v>1</v>
      </c>
      <c r="G307" s="37" t="s">
        <v>70</v>
      </c>
      <c r="H307" s="37" t="s">
        <v>71</v>
      </c>
      <c r="I307" s="37">
        <v>105</v>
      </c>
      <c r="J307" s="37">
        <v>193</v>
      </c>
      <c r="K307" s="37"/>
      <c r="L307" s="37"/>
      <c r="M307" s="31">
        <f t="shared" si="53"/>
        <v>149</v>
      </c>
      <c r="N307" s="39">
        <v>37401</v>
      </c>
      <c r="O307" s="40">
        <v>228542</v>
      </c>
      <c r="P307" s="37"/>
      <c r="Q307" s="40"/>
      <c r="R307" s="37"/>
      <c r="S307" s="37"/>
      <c r="T307" s="37"/>
      <c r="U307" s="37"/>
      <c r="V307" s="39">
        <v>37428</v>
      </c>
      <c r="W307" s="37">
        <f t="shared" si="54"/>
        <v>27</v>
      </c>
      <c r="X307" s="37">
        <v>21</v>
      </c>
      <c r="Y307" s="41">
        <v>1.3</v>
      </c>
      <c r="Z307" s="41">
        <v>29.5</v>
      </c>
      <c r="AA307" s="41">
        <v>28.7</v>
      </c>
      <c r="AB307" s="41">
        <v>32.6</v>
      </c>
      <c r="AC307" s="41">
        <v>30.824000000000005</v>
      </c>
      <c r="AD307" s="31">
        <v>40</v>
      </c>
      <c r="AE307" s="31">
        <v>36</v>
      </c>
      <c r="AF307" s="31">
        <v>44</v>
      </c>
      <c r="AG307" s="31">
        <v>39.285714285714285</v>
      </c>
      <c r="AH307" s="41">
        <v>9.4</v>
      </c>
      <c r="AI307" s="41">
        <v>8.8000000000000007</v>
      </c>
      <c r="AJ307" s="41">
        <v>9.5</v>
      </c>
      <c r="AK307" s="41">
        <v>9.2072605273133963</v>
      </c>
      <c r="AL307" s="42">
        <v>4</v>
      </c>
      <c r="AM307" s="42">
        <v>162.5</v>
      </c>
      <c r="AN307" s="42">
        <v>16.5</v>
      </c>
      <c r="AO307" s="42">
        <v>18.25</v>
      </c>
      <c r="AP307" s="40">
        <v>5</v>
      </c>
      <c r="AQ307" s="40">
        <v>40</v>
      </c>
      <c r="AR307" s="40">
        <v>0</v>
      </c>
      <c r="AS307" s="40">
        <v>45</v>
      </c>
      <c r="AT307" s="40">
        <v>0</v>
      </c>
      <c r="AU307" s="40">
        <v>0</v>
      </c>
      <c r="AV307" s="40">
        <v>0</v>
      </c>
      <c r="AW307" s="40">
        <v>60</v>
      </c>
      <c r="AX307" s="40">
        <v>240</v>
      </c>
      <c r="AY307" s="40">
        <v>540</v>
      </c>
      <c r="AZ307" s="40">
        <v>2625</v>
      </c>
      <c r="BA307" s="40">
        <v>2640</v>
      </c>
      <c r="BB307" s="40">
        <v>55</v>
      </c>
      <c r="BC307" s="40">
        <v>125.5</v>
      </c>
      <c r="BD307" s="40">
        <v>523</v>
      </c>
      <c r="BE307" s="40">
        <v>703.5</v>
      </c>
      <c r="BF307" s="40">
        <v>20</v>
      </c>
      <c r="BG307" s="40">
        <v>17.5</v>
      </c>
      <c r="BH307" s="40">
        <v>47.5</v>
      </c>
      <c r="BI307" s="40">
        <v>372.5</v>
      </c>
      <c r="BJ307" s="40">
        <v>7249</v>
      </c>
      <c r="BK307" s="43">
        <f t="shared" si="62"/>
        <v>3.1718458751564267</v>
      </c>
      <c r="BL307" s="43">
        <f t="shared" si="63"/>
        <v>3.1718458751564267</v>
      </c>
      <c r="BM307" s="37" t="s">
        <v>72</v>
      </c>
      <c r="BN307" s="31">
        <v>25</v>
      </c>
      <c r="BO307" s="31">
        <v>46</v>
      </c>
      <c r="BP307" s="43">
        <v>36.58</v>
      </c>
      <c r="BQ307" s="43">
        <f t="shared" si="55"/>
        <v>1.3548148148148147</v>
      </c>
      <c r="BR307" s="38">
        <v>0.153</v>
      </c>
      <c r="BS307" s="38">
        <v>0.753</v>
      </c>
      <c r="BT307" s="38">
        <v>0.41299999999999998</v>
      </c>
      <c r="BU307" s="40">
        <f t="shared" si="56"/>
        <v>35825.338205109634</v>
      </c>
      <c r="BV307" s="43">
        <v>3.05</v>
      </c>
      <c r="BW307" s="43">
        <f t="shared" si="51"/>
        <v>0.55827512109248467</v>
      </c>
      <c r="BX307" s="43">
        <f t="shared" si="61"/>
        <v>0.84376002959466612</v>
      </c>
    </row>
    <row r="308" spans="1:76" s="36" customFormat="1" x14ac:dyDescent="0.2">
      <c r="A308" s="37" t="s">
        <v>69</v>
      </c>
      <c r="B308" s="37">
        <v>17</v>
      </c>
      <c r="C308" s="37">
        <v>0.5</v>
      </c>
      <c r="D308" s="38">
        <f t="shared" si="52"/>
        <v>0.20234282111999999</v>
      </c>
      <c r="E308" s="39">
        <v>37762</v>
      </c>
      <c r="F308" s="37">
        <v>1</v>
      </c>
      <c r="G308" s="37" t="s">
        <v>70</v>
      </c>
      <c r="H308" s="37" t="s">
        <v>71</v>
      </c>
      <c r="I308" s="37">
        <v>0</v>
      </c>
      <c r="J308" s="37">
        <v>0</v>
      </c>
      <c r="K308" s="37"/>
      <c r="L308" s="37"/>
      <c r="M308" s="31">
        <f t="shared" si="53"/>
        <v>0</v>
      </c>
      <c r="N308" s="39">
        <v>37772</v>
      </c>
      <c r="O308" s="40">
        <v>219382</v>
      </c>
      <c r="P308" s="37"/>
      <c r="Q308" s="40"/>
      <c r="R308" s="37"/>
      <c r="S308" s="37"/>
      <c r="T308" s="37"/>
      <c r="U308" s="37"/>
      <c r="V308" s="39">
        <v>37811</v>
      </c>
      <c r="W308" s="37">
        <f t="shared" si="54"/>
        <v>39</v>
      </c>
      <c r="X308" s="37">
        <v>3</v>
      </c>
      <c r="Y308" s="41">
        <v>2.7</v>
      </c>
      <c r="Z308" s="41">
        <v>30.4</v>
      </c>
      <c r="AA308" s="41">
        <v>26.9</v>
      </c>
      <c r="AB308" s="41">
        <v>34</v>
      </c>
      <c r="AC308" s="41">
        <v>31.389189189189192</v>
      </c>
      <c r="AD308" s="31">
        <v>40</v>
      </c>
      <c r="AE308" s="31">
        <v>9.1999999999999993</v>
      </c>
      <c r="AF308" s="31">
        <v>45</v>
      </c>
      <c r="AG308" s="31">
        <v>36.82</v>
      </c>
      <c r="AH308" s="41">
        <v>9.4</v>
      </c>
      <c r="AI308" s="41">
        <v>8.6</v>
      </c>
      <c r="AJ308" s="41">
        <v>10</v>
      </c>
      <c r="AK308" s="41">
        <v>9.3242304595735099</v>
      </c>
      <c r="AL308" s="42">
        <v>54</v>
      </c>
      <c r="AM308" s="42">
        <v>212.5</v>
      </c>
      <c r="AN308" s="42">
        <v>22.5</v>
      </c>
      <c r="AO308" s="42">
        <v>9.5</v>
      </c>
      <c r="AP308" s="40">
        <v>5</v>
      </c>
      <c r="AQ308" s="40">
        <v>100</v>
      </c>
      <c r="AR308" s="40">
        <v>35</v>
      </c>
      <c r="AS308" s="40">
        <v>140</v>
      </c>
      <c r="AT308" s="40">
        <v>0</v>
      </c>
      <c r="AU308" s="40">
        <v>5</v>
      </c>
      <c r="AV308" s="40">
        <v>5</v>
      </c>
      <c r="AW308" s="40">
        <v>10</v>
      </c>
      <c r="AX308" s="40">
        <v>60</v>
      </c>
      <c r="AY308" s="40">
        <v>115</v>
      </c>
      <c r="AZ308" s="40">
        <v>25200</v>
      </c>
      <c r="BA308" s="40">
        <v>25230</v>
      </c>
      <c r="BB308" s="40">
        <v>15.416666666666666</v>
      </c>
      <c r="BC308" s="40">
        <v>25.416666666666668</v>
      </c>
      <c r="BD308" s="40">
        <v>3652.5</v>
      </c>
      <c r="BE308" s="40">
        <v>3690.8333333333335</v>
      </c>
      <c r="BF308" s="40">
        <v>10</v>
      </c>
      <c r="BG308" s="40">
        <v>17.5</v>
      </c>
      <c r="BH308" s="40">
        <v>812.5</v>
      </c>
      <c r="BI308" s="40">
        <v>850</v>
      </c>
      <c r="BJ308" s="40">
        <v>0</v>
      </c>
      <c r="BK308" s="43">
        <f t="shared" si="62"/>
        <v>0</v>
      </c>
      <c r="BL308" s="43">
        <f t="shared" si="63"/>
        <v>0</v>
      </c>
      <c r="BM308" s="37" t="s">
        <v>73</v>
      </c>
      <c r="BN308" s="31"/>
      <c r="BO308" s="31"/>
      <c r="BP308" s="43"/>
      <c r="BQ308" s="43">
        <f t="shared" si="55"/>
        <v>0</v>
      </c>
      <c r="BR308" s="38"/>
      <c r="BS308" s="38"/>
      <c r="BT308" s="38"/>
      <c r="BU308" s="40">
        <f t="shared" si="56"/>
        <v>0</v>
      </c>
      <c r="BV308" s="43">
        <v>0</v>
      </c>
      <c r="BW308" s="43">
        <f t="shared" si="51"/>
        <v>0</v>
      </c>
      <c r="BX308" s="43"/>
    </row>
    <row r="309" spans="1:76" s="36" customFormat="1" x14ac:dyDescent="0.2">
      <c r="A309" s="27" t="s">
        <v>69</v>
      </c>
      <c r="B309" s="27">
        <v>16</v>
      </c>
      <c r="C309" s="27">
        <v>0.5</v>
      </c>
      <c r="D309" s="28">
        <f t="shared" si="52"/>
        <v>0.20234282111999999</v>
      </c>
      <c r="E309" s="29">
        <v>38895</v>
      </c>
      <c r="F309" s="27">
        <v>1</v>
      </c>
      <c r="G309" s="27" t="s">
        <v>70</v>
      </c>
      <c r="H309" s="27" t="s">
        <v>71</v>
      </c>
      <c r="I309" s="27">
        <v>0</v>
      </c>
      <c r="J309" s="27">
        <v>0</v>
      </c>
      <c r="K309" s="27"/>
      <c r="L309" s="27"/>
      <c r="M309" s="31">
        <f t="shared" si="53"/>
        <v>0</v>
      </c>
      <c r="N309" s="29">
        <v>38907</v>
      </c>
      <c r="O309" s="32">
        <v>212512</v>
      </c>
      <c r="P309" s="27"/>
      <c r="Q309" s="32"/>
      <c r="R309" s="27"/>
      <c r="S309" s="27"/>
      <c r="T309" s="27"/>
      <c r="U309" s="27"/>
      <c r="V309" s="29">
        <v>38919</v>
      </c>
      <c r="W309" s="27">
        <f t="shared" si="54"/>
        <v>12</v>
      </c>
      <c r="X309" s="27"/>
      <c r="Y309" s="27">
        <v>4.4000000000000004</v>
      </c>
      <c r="Z309" s="27">
        <v>33.200000000000003</v>
      </c>
      <c r="AA309" s="27">
        <v>33.5</v>
      </c>
      <c r="AB309" s="27">
        <v>39.4</v>
      </c>
      <c r="AC309" s="33">
        <v>35.408333333333331</v>
      </c>
      <c r="AD309" s="27">
        <v>40</v>
      </c>
      <c r="AE309" s="27">
        <v>40</v>
      </c>
      <c r="AF309" s="27">
        <v>50</v>
      </c>
      <c r="AG309" s="30">
        <v>45</v>
      </c>
      <c r="AH309" s="27">
        <v>9.1</v>
      </c>
      <c r="AI309" s="27">
        <v>8.8000000000000007</v>
      </c>
      <c r="AJ309" s="27">
        <v>9.1</v>
      </c>
      <c r="AK309" s="33">
        <v>9.0078256932466516</v>
      </c>
      <c r="AL309" s="34">
        <v>0</v>
      </c>
      <c r="AM309" s="34">
        <v>49</v>
      </c>
      <c r="AN309" s="34">
        <v>0</v>
      </c>
      <c r="AO309" s="34">
        <v>3.75</v>
      </c>
      <c r="AP309" s="32">
        <v>95</v>
      </c>
      <c r="AQ309" s="32">
        <v>85</v>
      </c>
      <c r="AR309" s="32">
        <v>0</v>
      </c>
      <c r="AS309" s="32">
        <v>180</v>
      </c>
      <c r="AT309" s="32">
        <v>5</v>
      </c>
      <c r="AU309" s="32">
        <v>0</v>
      </c>
      <c r="AV309" s="32">
        <v>0</v>
      </c>
      <c r="AW309" s="32">
        <v>5</v>
      </c>
      <c r="AX309" s="32">
        <v>50</v>
      </c>
      <c r="AY309" s="32">
        <v>60</v>
      </c>
      <c r="AZ309" s="32">
        <v>0</v>
      </c>
      <c r="BA309" s="32">
        <v>90</v>
      </c>
      <c r="BB309" s="32">
        <v>26.666666666666668</v>
      </c>
      <c r="BC309" s="32">
        <v>20</v>
      </c>
      <c r="BD309" s="32">
        <v>0</v>
      </c>
      <c r="BE309" s="32">
        <v>46.666666666666664</v>
      </c>
      <c r="BF309" s="32">
        <v>30</v>
      </c>
      <c r="BG309" s="32">
        <v>15</v>
      </c>
      <c r="BH309" s="32">
        <v>0</v>
      </c>
      <c r="BI309" s="32">
        <v>52.5</v>
      </c>
      <c r="BJ309" s="32">
        <v>0</v>
      </c>
      <c r="BK309" s="35">
        <f t="shared" ref="BK309:BK314" si="64">BJ309/O309*100</f>
        <v>0</v>
      </c>
      <c r="BL309" s="35">
        <f t="shared" si="63"/>
        <v>0</v>
      </c>
      <c r="BM309" s="27" t="s">
        <v>73</v>
      </c>
      <c r="BN309" s="30"/>
      <c r="BO309" s="30"/>
      <c r="BP309" s="35"/>
      <c r="BQ309" s="43">
        <f t="shared" si="55"/>
        <v>0</v>
      </c>
      <c r="BR309" s="28"/>
      <c r="BS309" s="28"/>
      <c r="BT309" s="28"/>
      <c r="BU309" s="32">
        <f t="shared" si="56"/>
        <v>0</v>
      </c>
      <c r="BV309" s="35">
        <v>0</v>
      </c>
      <c r="BW309" s="35">
        <f t="shared" si="51"/>
        <v>0</v>
      </c>
      <c r="BX309" s="35"/>
    </row>
    <row r="310" spans="1:76" s="36" customFormat="1" x14ac:dyDescent="0.2">
      <c r="A310" s="27" t="s">
        <v>69</v>
      </c>
      <c r="B310" s="27">
        <v>14</v>
      </c>
      <c r="C310" s="27">
        <v>0.5</v>
      </c>
      <c r="D310" s="28">
        <f t="shared" si="52"/>
        <v>0.20234282111999999</v>
      </c>
      <c r="E310" s="29">
        <v>38977</v>
      </c>
      <c r="F310" s="27">
        <v>1</v>
      </c>
      <c r="G310" s="27" t="s">
        <v>70</v>
      </c>
      <c r="H310" s="27" t="s">
        <v>71</v>
      </c>
      <c r="I310" s="27">
        <v>65</v>
      </c>
      <c r="J310" s="27">
        <v>172</v>
      </c>
      <c r="K310" s="27"/>
      <c r="L310" s="27"/>
      <c r="M310" s="31">
        <f t="shared" si="53"/>
        <v>118.5</v>
      </c>
      <c r="N310" s="29">
        <v>38990</v>
      </c>
      <c r="O310" s="32">
        <v>226252</v>
      </c>
      <c r="P310" s="27"/>
      <c r="Q310" s="32"/>
      <c r="R310" s="27"/>
      <c r="S310" s="27"/>
      <c r="T310" s="27"/>
      <c r="U310" s="27"/>
      <c r="V310" s="29">
        <v>39034</v>
      </c>
      <c r="W310" s="27">
        <f t="shared" si="54"/>
        <v>44</v>
      </c>
      <c r="X310" s="27">
        <v>4</v>
      </c>
      <c r="Y310" s="27">
        <v>3.8</v>
      </c>
      <c r="Z310" s="27">
        <v>29.2</v>
      </c>
      <c r="AA310" s="27">
        <v>20.2</v>
      </c>
      <c r="AB310" s="27">
        <v>30.1</v>
      </c>
      <c r="AC310" s="33">
        <v>25.48372093023255</v>
      </c>
      <c r="AD310" s="27">
        <v>40</v>
      </c>
      <c r="AE310" s="27">
        <v>37</v>
      </c>
      <c r="AF310" s="27">
        <v>45</v>
      </c>
      <c r="AG310" s="30">
        <v>40.428571428571431</v>
      </c>
      <c r="AH310" s="27">
        <v>9.3000000000000007</v>
      </c>
      <c r="AI310" s="27">
        <v>8.5</v>
      </c>
      <c r="AJ310" s="27">
        <v>9.6</v>
      </c>
      <c r="AK310" s="33">
        <v>9.2169440684492123</v>
      </c>
      <c r="AL310" s="34">
        <v>204</v>
      </c>
      <c r="AM310" s="34">
        <v>135</v>
      </c>
      <c r="AN310" s="34">
        <v>3</v>
      </c>
      <c r="AO310" s="34">
        <v>1.875</v>
      </c>
      <c r="AP310" s="32">
        <v>185</v>
      </c>
      <c r="AQ310" s="32">
        <v>15</v>
      </c>
      <c r="AR310" s="32">
        <v>0</v>
      </c>
      <c r="AS310" s="32">
        <v>200</v>
      </c>
      <c r="AT310" s="32">
        <v>0</v>
      </c>
      <c r="AU310" s="32">
        <v>0</v>
      </c>
      <c r="AV310" s="32">
        <v>0</v>
      </c>
      <c r="AW310" s="32">
        <v>5</v>
      </c>
      <c r="AX310" s="32">
        <v>80</v>
      </c>
      <c r="AY310" s="32">
        <v>480</v>
      </c>
      <c r="AZ310" s="32">
        <v>0</v>
      </c>
      <c r="BA310" s="32">
        <v>495</v>
      </c>
      <c r="BB310" s="32">
        <v>19.666666666666668</v>
      </c>
      <c r="BC310" s="32">
        <v>137.66666666666666</v>
      </c>
      <c r="BD310" s="32">
        <v>0</v>
      </c>
      <c r="BE310" s="32">
        <v>157.33333333333334</v>
      </c>
      <c r="BF310" s="32">
        <v>15</v>
      </c>
      <c r="BG310" s="32">
        <v>50</v>
      </c>
      <c r="BH310" s="32">
        <v>0</v>
      </c>
      <c r="BI310" s="32">
        <v>65</v>
      </c>
      <c r="BJ310" s="32">
        <v>26374</v>
      </c>
      <c r="BK310" s="35">
        <f t="shared" si="64"/>
        <v>11.656913530046143</v>
      </c>
      <c r="BL310" s="35">
        <f t="shared" si="63"/>
        <v>11.656913530046143</v>
      </c>
      <c r="BM310" s="27" t="s">
        <v>72</v>
      </c>
      <c r="BN310" s="30">
        <v>27</v>
      </c>
      <c r="BO310" s="30">
        <v>48</v>
      </c>
      <c r="BP310" s="35">
        <v>34.15</v>
      </c>
      <c r="BQ310" s="43">
        <f t="shared" si="55"/>
        <v>0.77613636363636362</v>
      </c>
      <c r="BR310" s="28">
        <v>0.16400000000000001</v>
      </c>
      <c r="BS310" s="28">
        <v>0.95599999999999996</v>
      </c>
      <c r="BT310" s="28">
        <v>0.35626190476190484</v>
      </c>
      <c r="BU310" s="32">
        <f t="shared" si="56"/>
        <v>130343.14661630038</v>
      </c>
      <c r="BV310" s="35">
        <v>9.4499999999999993</v>
      </c>
      <c r="BW310" s="35">
        <f t="shared" si="51"/>
        <v>1.0614299340294147</v>
      </c>
      <c r="BX310" s="35">
        <f t="shared" ref="BX310:BX315" si="65">(BT310/BP310^3)*100000</f>
        <v>0.89453484312730491</v>
      </c>
    </row>
    <row r="311" spans="1:76" s="36" customFormat="1" x14ac:dyDescent="0.2">
      <c r="A311" s="27" t="s">
        <v>69</v>
      </c>
      <c r="B311" s="27">
        <v>16</v>
      </c>
      <c r="C311" s="27">
        <v>0.5</v>
      </c>
      <c r="D311" s="28">
        <f t="shared" si="52"/>
        <v>0.20234282111999999</v>
      </c>
      <c r="E311" s="29">
        <v>38985</v>
      </c>
      <c r="F311" s="27">
        <v>1</v>
      </c>
      <c r="G311" s="27" t="s">
        <v>70</v>
      </c>
      <c r="H311" s="27" t="s">
        <v>71</v>
      </c>
      <c r="I311" s="27">
        <v>55</v>
      </c>
      <c r="J311" s="27">
        <v>15</v>
      </c>
      <c r="K311" s="27"/>
      <c r="L311" s="27"/>
      <c r="M311" s="31">
        <f t="shared" si="53"/>
        <v>35</v>
      </c>
      <c r="N311" s="29">
        <v>39001</v>
      </c>
      <c r="O311" s="32">
        <v>297700</v>
      </c>
      <c r="P311" s="27"/>
      <c r="Q311" s="32"/>
      <c r="R311" s="27"/>
      <c r="S311" s="27"/>
      <c r="T311" s="27"/>
      <c r="U311" s="27"/>
      <c r="V311" s="29">
        <v>39035</v>
      </c>
      <c r="W311" s="27">
        <f t="shared" si="54"/>
        <v>34</v>
      </c>
      <c r="X311" s="27">
        <v>3</v>
      </c>
      <c r="Y311" s="27">
        <v>4.0999999999999996</v>
      </c>
      <c r="Z311" s="27">
        <v>26.5</v>
      </c>
      <c r="AA311" s="27">
        <v>19.5</v>
      </c>
      <c r="AB311" s="27">
        <v>30.3</v>
      </c>
      <c r="AC311" s="33">
        <v>24.406250000000007</v>
      </c>
      <c r="AD311" s="27">
        <v>40</v>
      </c>
      <c r="AE311" s="27">
        <v>36</v>
      </c>
      <c r="AF311" s="27">
        <v>40</v>
      </c>
      <c r="AG311" s="30">
        <v>37.700000000000003</v>
      </c>
      <c r="AH311" s="27">
        <v>9.3000000000000007</v>
      </c>
      <c r="AI311" s="27">
        <v>8.3000000000000007</v>
      </c>
      <c r="AJ311" s="27">
        <v>9.5</v>
      </c>
      <c r="AK311" s="33">
        <v>9.1233896365506997</v>
      </c>
      <c r="AL311" s="34">
        <v>88</v>
      </c>
      <c r="AM311" s="34">
        <v>110</v>
      </c>
      <c r="AN311" s="34">
        <v>9</v>
      </c>
      <c r="AO311" s="34">
        <v>3.7749999999999999</v>
      </c>
      <c r="AP311" s="32">
        <v>290</v>
      </c>
      <c r="AQ311" s="32">
        <v>0</v>
      </c>
      <c r="AR311" s="32">
        <v>0</v>
      </c>
      <c r="AS311" s="32">
        <v>290</v>
      </c>
      <c r="AT311" s="32">
        <v>0</v>
      </c>
      <c r="AU311" s="32">
        <v>0</v>
      </c>
      <c r="AV311" s="32">
        <v>0</v>
      </c>
      <c r="AW311" s="32">
        <v>10</v>
      </c>
      <c r="AX311" s="32">
        <v>115</v>
      </c>
      <c r="AY311" s="32">
        <v>50</v>
      </c>
      <c r="AZ311" s="32">
        <v>15</v>
      </c>
      <c r="BA311" s="32">
        <v>115</v>
      </c>
      <c r="BB311" s="32">
        <v>22.083333333333332</v>
      </c>
      <c r="BC311" s="32">
        <v>19.583333333333332</v>
      </c>
      <c r="BD311" s="32">
        <v>1.6666666666666667</v>
      </c>
      <c r="BE311" s="32">
        <v>43.333333333333336</v>
      </c>
      <c r="BF311" s="32">
        <v>10</v>
      </c>
      <c r="BG311" s="32">
        <v>15</v>
      </c>
      <c r="BH311" s="32">
        <v>0</v>
      </c>
      <c r="BI311" s="32">
        <v>35</v>
      </c>
      <c r="BJ311" s="32">
        <v>10052</v>
      </c>
      <c r="BK311" s="35">
        <f t="shared" si="64"/>
        <v>3.37655357742694</v>
      </c>
      <c r="BL311" s="35">
        <f t="shared" si="63"/>
        <v>3.37655357742694</v>
      </c>
      <c r="BM311" s="27" t="s">
        <v>72</v>
      </c>
      <c r="BN311" s="30">
        <v>18</v>
      </c>
      <c r="BO311" s="30">
        <v>37</v>
      </c>
      <c r="BP311" s="35">
        <v>29.9</v>
      </c>
      <c r="BQ311" s="43">
        <f t="shared" si="55"/>
        <v>0.87941176470588234</v>
      </c>
      <c r="BR311" s="28">
        <v>4.3200000000000002E-2</v>
      </c>
      <c r="BS311" s="28">
        <v>0.39379999999999998</v>
      </c>
      <c r="BT311" s="28">
        <v>0.23162857142857141</v>
      </c>
      <c r="BU311" s="32">
        <f t="shared" si="56"/>
        <v>49678.065890158927</v>
      </c>
      <c r="BV311" s="35">
        <v>2.5499999999999998</v>
      </c>
      <c r="BW311" s="35">
        <f t="shared" ref="BW311:BW374" si="66">(BV311/D311)/W311</f>
        <v>0.37065807220074798</v>
      </c>
      <c r="BX311" s="35">
        <f t="shared" si="65"/>
        <v>0.86651994543307909</v>
      </c>
    </row>
    <row r="312" spans="1:76" s="36" customFormat="1" x14ac:dyDescent="0.2">
      <c r="A312" s="27" t="s">
        <v>69</v>
      </c>
      <c r="B312" s="27">
        <v>13</v>
      </c>
      <c r="C312" s="27">
        <v>0.5</v>
      </c>
      <c r="D312" s="28">
        <f t="shared" si="52"/>
        <v>0.20234282111999999</v>
      </c>
      <c r="E312" s="29">
        <v>38989</v>
      </c>
      <c r="F312" s="27">
        <v>1</v>
      </c>
      <c r="G312" s="27" t="s">
        <v>70</v>
      </c>
      <c r="H312" s="27" t="s">
        <v>71</v>
      </c>
      <c r="I312" s="27">
        <v>49</v>
      </c>
      <c r="J312" s="27">
        <v>65</v>
      </c>
      <c r="K312" s="27"/>
      <c r="L312" s="27"/>
      <c r="M312" s="31">
        <f t="shared" si="53"/>
        <v>57</v>
      </c>
      <c r="N312" s="29">
        <v>39006</v>
      </c>
      <c r="O312" s="32">
        <v>217092</v>
      </c>
      <c r="P312" s="27"/>
      <c r="Q312" s="32"/>
      <c r="R312" s="27"/>
      <c r="S312" s="27"/>
      <c r="T312" s="27"/>
      <c r="U312" s="27"/>
      <c r="V312" s="29">
        <v>39050</v>
      </c>
      <c r="W312" s="30">
        <f t="shared" si="54"/>
        <v>44</v>
      </c>
      <c r="X312" s="27">
        <v>1</v>
      </c>
      <c r="Y312" s="27">
        <v>4.0999999999999996</v>
      </c>
      <c r="Z312" s="27">
        <v>28.2</v>
      </c>
      <c r="AA312" s="27">
        <v>16.5</v>
      </c>
      <c r="AB312" s="27">
        <v>30.5</v>
      </c>
      <c r="AC312" s="33">
        <v>22.780952380952378</v>
      </c>
      <c r="AD312" s="27">
        <v>40</v>
      </c>
      <c r="AE312" s="27">
        <v>37</v>
      </c>
      <c r="AF312" s="27">
        <v>45</v>
      </c>
      <c r="AG312" s="30">
        <v>41.416666666666664</v>
      </c>
      <c r="AH312" s="27">
        <v>9.1</v>
      </c>
      <c r="AI312" s="27">
        <v>8.4</v>
      </c>
      <c r="AJ312" s="27">
        <v>9.4</v>
      </c>
      <c r="AK312" s="33">
        <v>9.0849770584202361</v>
      </c>
      <c r="AL312" s="34">
        <v>182</v>
      </c>
      <c r="AM312" s="34">
        <v>97</v>
      </c>
      <c r="AN312" s="34">
        <v>4.5</v>
      </c>
      <c r="AO312" s="34">
        <v>1.875</v>
      </c>
      <c r="AP312" s="32">
        <v>40</v>
      </c>
      <c r="AQ312" s="32">
        <v>5</v>
      </c>
      <c r="AR312" s="32">
        <v>0</v>
      </c>
      <c r="AS312" s="32">
        <v>45</v>
      </c>
      <c r="AT312" s="32">
        <v>0</v>
      </c>
      <c r="AU312" s="32">
        <v>0</v>
      </c>
      <c r="AV312" s="32">
        <v>0</v>
      </c>
      <c r="AW312" s="32">
        <v>5</v>
      </c>
      <c r="AX312" s="32">
        <v>15</v>
      </c>
      <c r="AY312" s="32">
        <v>40</v>
      </c>
      <c r="AZ312" s="32">
        <v>10</v>
      </c>
      <c r="BA312" s="32">
        <v>45</v>
      </c>
      <c r="BB312" s="32">
        <v>5.384615384615385</v>
      </c>
      <c r="BC312" s="32">
        <v>15.76923076923077</v>
      </c>
      <c r="BD312" s="32">
        <v>0.76923076923076927</v>
      </c>
      <c r="BE312" s="32">
        <v>21.923076923076923</v>
      </c>
      <c r="BF312" s="32">
        <v>5</v>
      </c>
      <c r="BG312" s="32">
        <v>10</v>
      </c>
      <c r="BH312" s="32">
        <v>0</v>
      </c>
      <c r="BI312" s="32">
        <v>20</v>
      </c>
      <c r="BJ312" s="32">
        <v>24516</v>
      </c>
      <c r="BK312" s="35">
        <f t="shared" si="64"/>
        <v>11.292908075838815</v>
      </c>
      <c r="BL312" s="35">
        <f t="shared" si="63"/>
        <v>11.292908075838815</v>
      </c>
      <c r="BM312" s="27" t="s">
        <v>72</v>
      </c>
      <c r="BN312" s="30">
        <v>23</v>
      </c>
      <c r="BO312" s="30">
        <v>37</v>
      </c>
      <c r="BP312" s="35">
        <v>29</v>
      </c>
      <c r="BQ312" s="43">
        <f t="shared" si="55"/>
        <v>0.65909090909090906</v>
      </c>
      <c r="BR312" s="28">
        <v>0.10100000000000001</v>
      </c>
      <c r="BS312" s="28">
        <v>0.39400000000000002</v>
      </c>
      <c r="BT312" s="28">
        <v>0.20499999999999999</v>
      </c>
      <c r="BU312" s="32">
        <f t="shared" si="56"/>
        <v>121160.71064098051</v>
      </c>
      <c r="BV312" s="35">
        <v>4.09</v>
      </c>
      <c r="BW312" s="35">
        <f t="shared" si="66"/>
        <v>0.45939136827304827</v>
      </c>
      <c r="BX312" s="35">
        <f t="shared" si="65"/>
        <v>0.84054286768625197</v>
      </c>
    </row>
    <row r="313" spans="1:76" s="36" customFormat="1" x14ac:dyDescent="0.2">
      <c r="A313" s="27" t="s">
        <v>69</v>
      </c>
      <c r="B313" s="27">
        <v>11</v>
      </c>
      <c r="C313" s="27">
        <v>0.5</v>
      </c>
      <c r="D313" s="28">
        <f t="shared" si="52"/>
        <v>0.20234282111999999</v>
      </c>
      <c r="E313" s="29">
        <v>39009</v>
      </c>
      <c r="F313" s="27">
        <v>1</v>
      </c>
      <c r="G313" s="27" t="s">
        <v>70</v>
      </c>
      <c r="H313" s="27" t="s">
        <v>71</v>
      </c>
      <c r="I313" s="27">
        <v>9</v>
      </c>
      <c r="J313" s="27">
        <v>138</v>
      </c>
      <c r="K313" s="27"/>
      <c r="L313" s="27"/>
      <c r="M313" s="31">
        <f t="shared" si="53"/>
        <v>73.5</v>
      </c>
      <c r="N313" s="29">
        <v>39019</v>
      </c>
      <c r="O313" s="32">
        <v>250526</v>
      </c>
      <c r="P313" s="27"/>
      <c r="Q313" s="32"/>
      <c r="R313" s="27"/>
      <c r="S313" s="27"/>
      <c r="T313" s="27"/>
      <c r="U313" s="27"/>
      <c r="V313" s="29">
        <v>39066</v>
      </c>
      <c r="W313" s="27">
        <f t="shared" si="54"/>
        <v>47</v>
      </c>
      <c r="X313" s="27">
        <v>2</v>
      </c>
      <c r="Y313" s="27">
        <v>4.5999999999999996</v>
      </c>
      <c r="Z313" s="27">
        <v>23.4</v>
      </c>
      <c r="AA313" s="27">
        <v>11.2</v>
      </c>
      <c r="AB313" s="27">
        <v>27.3</v>
      </c>
      <c r="AC313" s="33">
        <v>20.218181818181815</v>
      </c>
      <c r="AD313" s="27">
        <v>40</v>
      </c>
      <c r="AE313" s="27">
        <v>40</v>
      </c>
      <c r="AF313" s="27">
        <v>46</v>
      </c>
      <c r="AG313" s="30">
        <v>43.07692307692308</v>
      </c>
      <c r="AH313" s="27">
        <v>8.8000000000000007</v>
      </c>
      <c r="AI313" s="27">
        <v>8.6</v>
      </c>
      <c r="AJ313" s="27">
        <v>9.8000000000000007</v>
      </c>
      <c r="AK313" s="33">
        <v>9.3065931229869978</v>
      </c>
      <c r="AL313" s="34">
        <v>142</v>
      </c>
      <c r="AM313" s="34">
        <v>146</v>
      </c>
      <c r="AN313" s="34">
        <v>12</v>
      </c>
      <c r="AO313" s="34">
        <v>5</v>
      </c>
      <c r="AP313" s="32">
        <v>30</v>
      </c>
      <c r="AQ313" s="32">
        <v>230</v>
      </c>
      <c r="AR313" s="32">
        <v>0</v>
      </c>
      <c r="AS313" s="32">
        <v>260</v>
      </c>
      <c r="AT313" s="32">
        <v>0</v>
      </c>
      <c r="AU313" s="32">
        <v>0</v>
      </c>
      <c r="AV313" s="32">
        <v>0</v>
      </c>
      <c r="AW313" s="32">
        <v>5</v>
      </c>
      <c r="AX313" s="32">
        <v>395</v>
      </c>
      <c r="AY313" s="32">
        <v>370</v>
      </c>
      <c r="AZ313" s="32">
        <v>20</v>
      </c>
      <c r="BA313" s="32">
        <v>760</v>
      </c>
      <c r="BB313" s="32">
        <v>72.1875</v>
      </c>
      <c r="BC313" s="32">
        <v>71.875</v>
      </c>
      <c r="BD313" s="32">
        <v>1.875</v>
      </c>
      <c r="BE313" s="32">
        <v>146.25</v>
      </c>
      <c r="BF313" s="32">
        <v>22.5</v>
      </c>
      <c r="BG313" s="32">
        <v>17.5</v>
      </c>
      <c r="BH313" s="32">
        <v>0</v>
      </c>
      <c r="BI313" s="32">
        <v>60</v>
      </c>
      <c r="BJ313" s="32">
        <v>96211</v>
      </c>
      <c r="BK313" s="35">
        <f t="shared" si="64"/>
        <v>38.403598828065746</v>
      </c>
      <c r="BL313" s="35">
        <f t="shared" si="63"/>
        <v>38.403598828065746</v>
      </c>
      <c r="BM313" s="27" t="s">
        <v>72</v>
      </c>
      <c r="BN313" s="30">
        <v>17</v>
      </c>
      <c r="BO313" s="30">
        <v>30</v>
      </c>
      <c r="BP313" s="35">
        <v>22.99</v>
      </c>
      <c r="BQ313" s="43">
        <f t="shared" si="55"/>
        <v>0.48914893617021271</v>
      </c>
      <c r="BR313" s="28">
        <v>3.9E-2</v>
      </c>
      <c r="BS313" s="28">
        <v>0.19400000000000001</v>
      </c>
      <c r="BT313" s="28">
        <v>9.6857142857142836E-2</v>
      </c>
      <c r="BU313" s="32">
        <f t="shared" si="56"/>
        <v>475485.1171267489</v>
      </c>
      <c r="BV313" s="35">
        <v>8.77</v>
      </c>
      <c r="BW313" s="35">
        <f t="shared" si="66"/>
        <v>0.92217625339022979</v>
      </c>
      <c r="BX313" s="35">
        <f t="shared" si="65"/>
        <v>0.7971035439911297</v>
      </c>
    </row>
    <row r="314" spans="1:76" s="36" customFormat="1" x14ac:dyDescent="0.2">
      <c r="A314" s="27" t="s">
        <v>69</v>
      </c>
      <c r="B314" s="27">
        <v>15</v>
      </c>
      <c r="C314" s="27">
        <v>0.5</v>
      </c>
      <c r="D314" s="28">
        <f t="shared" si="52"/>
        <v>0.20234282111999999</v>
      </c>
      <c r="E314" s="29">
        <v>39015</v>
      </c>
      <c r="F314" s="27">
        <v>1</v>
      </c>
      <c r="G314" s="27" t="s">
        <v>70</v>
      </c>
      <c r="H314" s="27" t="s">
        <v>71</v>
      </c>
      <c r="I314" s="27">
        <v>18</v>
      </c>
      <c r="J314" s="27">
        <v>105</v>
      </c>
      <c r="K314" s="27"/>
      <c r="L314" s="27"/>
      <c r="M314" s="31">
        <f t="shared" si="53"/>
        <v>61.5</v>
      </c>
      <c r="N314" s="29">
        <v>39020</v>
      </c>
      <c r="O314" s="32">
        <v>201520</v>
      </c>
      <c r="P314" s="27"/>
      <c r="Q314" s="32"/>
      <c r="R314" s="27"/>
      <c r="S314" s="27"/>
      <c r="T314" s="27"/>
      <c r="U314" s="27"/>
      <c r="V314" s="29">
        <v>39066</v>
      </c>
      <c r="W314" s="27">
        <f t="shared" si="54"/>
        <v>46</v>
      </c>
      <c r="X314" s="27">
        <v>1</v>
      </c>
      <c r="Y314" s="27">
        <v>4.7</v>
      </c>
      <c r="Z314" s="27">
        <v>24</v>
      </c>
      <c r="AA314" s="27">
        <v>10.7</v>
      </c>
      <c r="AB314" s="27">
        <v>27.8</v>
      </c>
      <c r="AC314" s="33">
        <v>19.684090909090912</v>
      </c>
      <c r="AD314" s="27">
        <v>40</v>
      </c>
      <c r="AE314" s="27">
        <v>40</v>
      </c>
      <c r="AF314" s="27">
        <v>47</v>
      </c>
      <c r="AG314" s="30">
        <v>43.833333333333336</v>
      </c>
      <c r="AH314" s="27">
        <v>9</v>
      </c>
      <c r="AI314" s="27">
        <v>8.4</v>
      </c>
      <c r="AJ314" s="27">
        <v>10.1</v>
      </c>
      <c r="AK314" s="33">
        <v>9.2889493410664166</v>
      </c>
      <c r="AL314" s="34">
        <v>194</v>
      </c>
      <c r="AM314" s="34">
        <v>172</v>
      </c>
      <c r="AN314" s="34">
        <v>14.75</v>
      </c>
      <c r="AO314" s="34">
        <v>6.25</v>
      </c>
      <c r="AP314" s="32">
        <v>0</v>
      </c>
      <c r="AQ314" s="32">
        <v>5</v>
      </c>
      <c r="AR314" s="32">
        <v>345</v>
      </c>
      <c r="AS314" s="32">
        <v>350</v>
      </c>
      <c r="AT314" s="32">
        <v>0</v>
      </c>
      <c r="AU314" s="32">
        <v>0</v>
      </c>
      <c r="AV314" s="32">
        <v>0</v>
      </c>
      <c r="AW314" s="32">
        <v>10</v>
      </c>
      <c r="AX314" s="32">
        <v>50</v>
      </c>
      <c r="AY314" s="32">
        <v>660</v>
      </c>
      <c r="AZ314" s="32">
        <v>5</v>
      </c>
      <c r="BA314" s="32">
        <v>720</v>
      </c>
      <c r="BB314" s="32">
        <v>17.727272727272727</v>
      </c>
      <c r="BC314" s="32">
        <v>132.27272727272728</v>
      </c>
      <c r="BD314" s="32">
        <v>0.45454545454545453</v>
      </c>
      <c r="BE314" s="32">
        <v>151.36363636363637</v>
      </c>
      <c r="BF314" s="32">
        <v>15</v>
      </c>
      <c r="BG314" s="32">
        <v>15</v>
      </c>
      <c r="BH314" s="32">
        <v>0</v>
      </c>
      <c r="BI314" s="32">
        <v>35</v>
      </c>
      <c r="BJ314" s="32">
        <v>7484</v>
      </c>
      <c r="BK314" s="35">
        <f t="shared" si="64"/>
        <v>3.7137753076617708</v>
      </c>
      <c r="BL314" s="35">
        <f t="shared" si="63"/>
        <v>3.7137753076617708</v>
      </c>
      <c r="BM314" s="27" t="s">
        <v>72</v>
      </c>
      <c r="BN314" s="30">
        <v>16</v>
      </c>
      <c r="BO314" s="30">
        <v>27</v>
      </c>
      <c r="BP314" s="35">
        <v>23.04</v>
      </c>
      <c r="BQ314" s="43">
        <f t="shared" si="55"/>
        <v>0.50086956521739123</v>
      </c>
      <c r="BR314" s="28">
        <v>0.04</v>
      </c>
      <c r="BS314" s="28">
        <v>0.14199999999999999</v>
      </c>
      <c r="BT314" s="28">
        <v>8.7523809523809559E-2</v>
      </c>
      <c r="BU314" s="32">
        <f t="shared" si="56"/>
        <v>36986.733498005313</v>
      </c>
      <c r="BV314" s="35">
        <v>0.68</v>
      </c>
      <c r="BW314" s="35">
        <f t="shared" si="66"/>
        <v>7.3057243216379325E-2</v>
      </c>
      <c r="BX314" s="35">
        <f t="shared" si="65"/>
        <v>0.71561393361531145</v>
      </c>
    </row>
    <row r="315" spans="1:76" s="36" customFormat="1" x14ac:dyDescent="0.2">
      <c r="A315" s="27" t="s">
        <v>69</v>
      </c>
      <c r="B315" s="27">
        <v>17</v>
      </c>
      <c r="C315" s="27">
        <v>0.5</v>
      </c>
      <c r="D315" s="28">
        <f t="shared" si="52"/>
        <v>0.20234282111999999</v>
      </c>
      <c r="E315" s="29">
        <v>39218</v>
      </c>
      <c r="F315" s="27">
        <v>1</v>
      </c>
      <c r="G315" s="27" t="s">
        <v>70</v>
      </c>
      <c r="H315" s="27" t="s">
        <v>71</v>
      </c>
      <c r="I315" s="27">
        <v>86</v>
      </c>
      <c r="J315" s="27">
        <v>61</v>
      </c>
      <c r="K315" s="27"/>
      <c r="L315" s="27"/>
      <c r="M315" s="31">
        <f t="shared" si="53"/>
        <v>73.5</v>
      </c>
      <c r="N315" s="29">
        <v>39228</v>
      </c>
      <c r="O315" s="32">
        <v>201928</v>
      </c>
      <c r="P315" s="27"/>
      <c r="Q315" s="32"/>
      <c r="R315" s="27"/>
      <c r="S315" s="32"/>
      <c r="T315" s="27"/>
      <c r="U315" s="27"/>
      <c r="V315" s="29">
        <v>39262</v>
      </c>
      <c r="W315" s="27">
        <f t="shared" si="54"/>
        <v>34</v>
      </c>
      <c r="X315" s="27">
        <v>3</v>
      </c>
      <c r="Y315" s="27">
        <v>3.3</v>
      </c>
      <c r="Z315" s="33">
        <v>24.2</v>
      </c>
      <c r="AA315" s="33">
        <v>26.7</v>
      </c>
      <c r="AB315" s="33">
        <v>32.5</v>
      </c>
      <c r="AC315" s="33">
        <v>30.7258064516129</v>
      </c>
      <c r="AD315" s="33">
        <v>40</v>
      </c>
      <c r="AE315" s="33">
        <v>35</v>
      </c>
      <c r="AF315" s="33">
        <v>45</v>
      </c>
      <c r="AG315" s="33">
        <v>39</v>
      </c>
      <c r="AH315" s="33">
        <v>9.1</v>
      </c>
      <c r="AI315" s="33">
        <v>8.1999999999999993</v>
      </c>
      <c r="AJ315" s="33">
        <v>9.4</v>
      </c>
      <c r="AK315" s="33">
        <v>8.9999999999999964</v>
      </c>
      <c r="AL315" s="34">
        <v>60</v>
      </c>
      <c r="AM315" s="34">
        <v>135</v>
      </c>
      <c r="AN315" s="34">
        <v>13.5</v>
      </c>
      <c r="AO315" s="34">
        <v>5.6499999999999995</v>
      </c>
      <c r="AP315" s="32">
        <v>20</v>
      </c>
      <c r="AQ315" s="32">
        <v>140</v>
      </c>
      <c r="AR315" s="32">
        <v>5</v>
      </c>
      <c r="AS315" s="32">
        <v>165</v>
      </c>
      <c r="AT315" s="32">
        <v>0</v>
      </c>
      <c r="AU315" s="32">
        <v>0</v>
      </c>
      <c r="AV315" s="32">
        <v>0</v>
      </c>
      <c r="AW315" s="32">
        <v>5</v>
      </c>
      <c r="AX315" s="32">
        <v>85</v>
      </c>
      <c r="AY315" s="32">
        <v>655</v>
      </c>
      <c r="AZ315" s="32">
        <v>220</v>
      </c>
      <c r="BA315" s="32">
        <v>805</v>
      </c>
      <c r="BB315" s="32">
        <v>13.461538461538462</v>
      </c>
      <c r="BC315" s="32">
        <v>95.384615384615387</v>
      </c>
      <c r="BD315" s="32">
        <v>38.07692307692308</v>
      </c>
      <c r="BE315" s="32">
        <v>148.46153846153845</v>
      </c>
      <c r="BF315" s="32">
        <v>0</v>
      </c>
      <c r="BG315" s="32">
        <v>30</v>
      </c>
      <c r="BH315" s="32">
        <v>5</v>
      </c>
      <c r="BI315" s="32">
        <v>60</v>
      </c>
      <c r="BJ315" s="32">
        <v>18297</v>
      </c>
      <c r="BK315" s="35">
        <f>(BJ315/O315)*100</f>
        <v>9.0611505090923501</v>
      </c>
      <c r="BL315" s="35">
        <f>((BJ315)/(O315+Q315+S315+U315))*100</f>
        <v>9.0611505090923501</v>
      </c>
      <c r="BM315" s="27" t="s">
        <v>72</v>
      </c>
      <c r="BN315" s="30">
        <v>33</v>
      </c>
      <c r="BO315" s="30">
        <v>51</v>
      </c>
      <c r="BP315" s="35">
        <v>39.049999999999997</v>
      </c>
      <c r="BQ315" s="43">
        <f t="shared" si="55"/>
        <v>1.1485294117647058</v>
      </c>
      <c r="BR315" s="28">
        <v>0.26600000000000001</v>
      </c>
      <c r="BS315" s="28">
        <v>0.99099999999999999</v>
      </c>
      <c r="BT315" s="28">
        <v>0.48699999999999999</v>
      </c>
      <c r="BU315" s="32">
        <f t="shared" si="56"/>
        <v>90425.743294094485</v>
      </c>
      <c r="BV315" s="35">
        <v>8.64</v>
      </c>
      <c r="BW315" s="35">
        <f t="shared" si="66"/>
        <v>1.2558767622801816</v>
      </c>
      <c r="BX315" s="35">
        <f t="shared" si="65"/>
        <v>0.81783528986606946</v>
      </c>
    </row>
    <row r="316" spans="1:76" s="36" customFormat="1" x14ac:dyDescent="0.2">
      <c r="A316" s="26" t="s">
        <v>69</v>
      </c>
      <c r="B316" s="27">
        <v>13</v>
      </c>
      <c r="C316" s="27">
        <v>0.5</v>
      </c>
      <c r="D316" s="28">
        <f t="shared" si="52"/>
        <v>0.20234282111999999</v>
      </c>
      <c r="E316" s="29">
        <v>40268</v>
      </c>
      <c r="F316" s="30">
        <v>1</v>
      </c>
      <c r="G316" s="30" t="s">
        <v>70</v>
      </c>
      <c r="H316" s="30" t="s">
        <v>71</v>
      </c>
      <c r="I316" s="27">
        <v>162</v>
      </c>
      <c r="J316" s="27">
        <v>131</v>
      </c>
      <c r="K316" s="27"/>
      <c r="L316" s="27"/>
      <c r="M316" s="31">
        <f t="shared" si="53"/>
        <v>146.5</v>
      </c>
      <c r="N316" s="29">
        <v>40296</v>
      </c>
      <c r="O316" s="32">
        <v>141064</v>
      </c>
      <c r="P316" s="29"/>
      <c r="Q316" s="32"/>
      <c r="R316" s="29"/>
      <c r="S316" s="30"/>
      <c r="T316" s="29"/>
      <c r="U316" s="29"/>
      <c r="V316" s="29">
        <v>40324</v>
      </c>
      <c r="W316" s="30">
        <f t="shared" si="54"/>
        <v>28</v>
      </c>
      <c r="X316" s="30">
        <v>4</v>
      </c>
      <c r="Y316" s="33">
        <v>3.3</v>
      </c>
      <c r="Z316" s="33">
        <v>23.3</v>
      </c>
      <c r="AA316" s="33">
        <v>24.7</v>
      </c>
      <c r="AB316" s="33">
        <v>31.3</v>
      </c>
      <c r="AC316" s="33">
        <v>28.407692307692304</v>
      </c>
      <c r="AD316" s="30">
        <v>40</v>
      </c>
      <c r="AE316" s="30">
        <v>35</v>
      </c>
      <c r="AF316" s="30">
        <v>43</v>
      </c>
      <c r="AG316" s="33">
        <v>39.25</v>
      </c>
      <c r="AH316" s="33">
        <v>9.1999999999999993</v>
      </c>
      <c r="AI316" s="33">
        <v>8.6</v>
      </c>
      <c r="AJ316" s="33">
        <v>9.3000000000000007</v>
      </c>
      <c r="AK316" s="33">
        <v>8.95318723432643</v>
      </c>
      <c r="AL316" s="34">
        <v>92</v>
      </c>
      <c r="AM316" s="34">
        <v>125</v>
      </c>
      <c r="AN316" s="34">
        <v>9.75</v>
      </c>
      <c r="AO316" s="34">
        <v>4.2</v>
      </c>
      <c r="AP316" s="32">
        <v>20</v>
      </c>
      <c r="AQ316" s="32">
        <v>40</v>
      </c>
      <c r="AR316" s="32">
        <v>0</v>
      </c>
      <c r="AS316" s="32">
        <v>60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70</v>
      </c>
      <c r="AZ316" s="32">
        <v>5</v>
      </c>
      <c r="BA316" s="32">
        <v>70</v>
      </c>
      <c r="BB316" s="32">
        <v>0</v>
      </c>
      <c r="BC316" s="32">
        <v>16.666666666666668</v>
      </c>
      <c r="BD316" s="32">
        <v>1.1111111111111112</v>
      </c>
      <c r="BE316" s="32">
        <v>17.777777777777779</v>
      </c>
      <c r="BF316" s="32">
        <v>0</v>
      </c>
      <c r="BG316" s="32">
        <v>5</v>
      </c>
      <c r="BH316" s="32">
        <v>0</v>
      </c>
      <c r="BI316" s="32">
        <v>5</v>
      </c>
      <c r="BJ316" s="32">
        <v>0</v>
      </c>
      <c r="BK316" s="35">
        <v>0</v>
      </c>
      <c r="BL316" s="35">
        <f>((BJ316/(O316+Q316+S316+U316))*100)</f>
        <v>0</v>
      </c>
      <c r="BM316" s="27" t="s">
        <v>72</v>
      </c>
      <c r="BN316" s="30"/>
      <c r="BO316" s="30"/>
      <c r="BP316" s="35"/>
      <c r="BQ316" s="43">
        <f t="shared" si="55"/>
        <v>0</v>
      </c>
      <c r="BR316" s="28"/>
      <c r="BS316" s="28"/>
      <c r="BT316" s="28"/>
      <c r="BU316" s="32">
        <f t="shared" si="56"/>
        <v>0</v>
      </c>
      <c r="BV316" s="35">
        <v>0</v>
      </c>
      <c r="BW316" s="35">
        <f t="shared" si="66"/>
        <v>0</v>
      </c>
      <c r="BX316" s="35"/>
    </row>
    <row r="317" spans="1:76" s="36" customFormat="1" x14ac:dyDescent="0.2">
      <c r="A317" s="37" t="s">
        <v>69</v>
      </c>
      <c r="B317" s="37">
        <v>15</v>
      </c>
      <c r="C317" s="37">
        <v>0.5</v>
      </c>
      <c r="D317" s="38">
        <f t="shared" si="52"/>
        <v>0.20234282111999999</v>
      </c>
      <c r="E317" s="39">
        <v>37069</v>
      </c>
      <c r="F317" s="37">
        <v>2</v>
      </c>
      <c r="G317" s="37" t="s">
        <v>70</v>
      </c>
      <c r="H317" s="37" t="s">
        <v>71</v>
      </c>
      <c r="I317" s="37">
        <v>1</v>
      </c>
      <c r="J317" s="37">
        <v>0</v>
      </c>
      <c r="K317" s="37">
        <v>0</v>
      </c>
      <c r="L317" s="37">
        <v>0</v>
      </c>
      <c r="M317" s="31">
        <f t="shared" si="53"/>
        <v>0.25</v>
      </c>
      <c r="N317" s="39">
        <v>37076</v>
      </c>
      <c r="O317" s="40">
        <v>217550</v>
      </c>
      <c r="P317" s="39">
        <v>37082</v>
      </c>
      <c r="Q317" s="40">
        <v>168544</v>
      </c>
      <c r="R317" s="37"/>
      <c r="S317" s="37"/>
      <c r="T317" s="37"/>
      <c r="U317" s="37"/>
      <c r="V317" s="39">
        <v>37100</v>
      </c>
      <c r="W317" s="37">
        <f t="shared" si="54"/>
        <v>24</v>
      </c>
      <c r="X317" s="31"/>
      <c r="Y317" s="41">
        <v>3.8</v>
      </c>
      <c r="Z317" s="41">
        <v>31</v>
      </c>
      <c r="AA317" s="41">
        <v>30.9</v>
      </c>
      <c r="AB317" s="41">
        <v>33.700000000000003</v>
      </c>
      <c r="AC317" s="41">
        <v>32.443478260869561</v>
      </c>
      <c r="AD317" s="31">
        <v>40</v>
      </c>
      <c r="AE317" s="31">
        <v>42</v>
      </c>
      <c r="AF317" s="31">
        <v>53</v>
      </c>
      <c r="AG317" s="31">
        <v>48.375</v>
      </c>
      <c r="AH317" s="41">
        <v>9</v>
      </c>
      <c r="AI317" s="41">
        <v>9</v>
      </c>
      <c r="AJ317" s="41">
        <v>9.6</v>
      </c>
      <c r="AK317" s="41">
        <v>9.2047484533938526</v>
      </c>
      <c r="AL317" s="42">
        <v>0</v>
      </c>
      <c r="AM317" s="42">
        <v>97.5</v>
      </c>
      <c r="AN317" s="42">
        <v>1.5</v>
      </c>
      <c r="AO317" s="42">
        <v>0.75</v>
      </c>
      <c r="AP317" s="40">
        <v>35</v>
      </c>
      <c r="AQ317" s="40">
        <v>90</v>
      </c>
      <c r="AR317" s="40">
        <v>0</v>
      </c>
      <c r="AS317" s="40">
        <v>125</v>
      </c>
      <c r="AT317" s="40">
        <v>0</v>
      </c>
      <c r="AU317" s="40">
        <v>0</v>
      </c>
      <c r="AV317" s="40">
        <v>0</v>
      </c>
      <c r="AW317" s="40">
        <v>10</v>
      </c>
      <c r="AX317" s="40">
        <v>15</v>
      </c>
      <c r="AY317" s="40">
        <v>30</v>
      </c>
      <c r="AZ317" s="40">
        <v>0</v>
      </c>
      <c r="BA317" s="40">
        <v>45</v>
      </c>
      <c r="BB317" s="40">
        <v>10.5</v>
      </c>
      <c r="BC317" s="40">
        <v>17</v>
      </c>
      <c r="BD317" s="40">
        <v>0</v>
      </c>
      <c r="BE317" s="40">
        <v>27.5</v>
      </c>
      <c r="BF317" s="40">
        <v>10</v>
      </c>
      <c r="BG317" s="40">
        <v>17.5</v>
      </c>
      <c r="BH317" s="40">
        <v>0</v>
      </c>
      <c r="BI317" s="40">
        <v>25</v>
      </c>
      <c r="BJ317" s="40">
        <v>0</v>
      </c>
      <c r="BK317" s="43">
        <f>BJ317/(Q317)*100</f>
        <v>0</v>
      </c>
      <c r="BL317" s="43">
        <f t="shared" ref="BL317:BL331" si="67">BJ317/(O317+Q317)*100</f>
        <v>0</v>
      </c>
      <c r="BM317" s="37" t="s">
        <v>73</v>
      </c>
      <c r="BN317" s="31"/>
      <c r="BO317" s="31"/>
      <c r="BP317" s="43"/>
      <c r="BQ317" s="43">
        <f t="shared" si="55"/>
        <v>0</v>
      </c>
      <c r="BR317" s="38"/>
      <c r="BS317" s="38"/>
      <c r="BT317" s="38"/>
      <c r="BU317" s="40">
        <f t="shared" si="56"/>
        <v>0</v>
      </c>
      <c r="BV317" s="43">
        <v>0</v>
      </c>
      <c r="BW317" s="43">
        <f t="shared" si="66"/>
        <v>0</v>
      </c>
      <c r="BX317" s="43"/>
    </row>
    <row r="318" spans="1:76" s="36" customFormat="1" x14ac:dyDescent="0.2">
      <c r="A318" s="37" t="s">
        <v>69</v>
      </c>
      <c r="B318" s="37">
        <v>14</v>
      </c>
      <c r="C318" s="37">
        <v>0.5</v>
      </c>
      <c r="D318" s="38">
        <f t="shared" si="52"/>
        <v>0.20234282111999999</v>
      </c>
      <c r="E318" s="39">
        <v>37398</v>
      </c>
      <c r="F318" s="37">
        <v>2</v>
      </c>
      <c r="G318" s="37" t="s">
        <v>70</v>
      </c>
      <c r="H318" s="37" t="s">
        <v>71</v>
      </c>
      <c r="I318" s="37">
        <v>0</v>
      </c>
      <c r="J318" s="37">
        <v>50</v>
      </c>
      <c r="K318" s="37">
        <v>14</v>
      </c>
      <c r="L318" s="37"/>
      <c r="M318" s="31">
        <f t="shared" si="53"/>
        <v>21.333333333333332</v>
      </c>
      <c r="N318" s="39">
        <v>37406</v>
      </c>
      <c r="O318" s="40">
        <v>255564</v>
      </c>
      <c r="P318" s="39">
        <v>37411</v>
      </c>
      <c r="Q318" s="40">
        <v>226252</v>
      </c>
      <c r="R318" s="37"/>
      <c r="S318" s="37"/>
      <c r="T318" s="37"/>
      <c r="U318" s="37"/>
      <c r="V318" s="39">
        <v>37456</v>
      </c>
      <c r="W318" s="37">
        <f t="shared" si="54"/>
        <v>50</v>
      </c>
      <c r="X318" s="37">
        <v>34</v>
      </c>
      <c r="Y318" s="41">
        <v>1.5</v>
      </c>
      <c r="Z318" s="41">
        <v>29.3</v>
      </c>
      <c r="AA318" s="41">
        <v>27.7</v>
      </c>
      <c r="AB318" s="41">
        <v>33.200000000000003</v>
      </c>
      <c r="AC318" s="41">
        <v>30.999999999999989</v>
      </c>
      <c r="AD318" s="31">
        <v>40</v>
      </c>
      <c r="AE318" s="31">
        <v>35</v>
      </c>
      <c r="AF318" s="31">
        <v>50</v>
      </c>
      <c r="AG318" s="31">
        <v>43.214285714285715</v>
      </c>
      <c r="AH318" s="41">
        <v>9.1</v>
      </c>
      <c r="AI318" s="41">
        <v>8.6999999999999993</v>
      </c>
      <c r="AJ318" s="41">
        <v>9.5</v>
      </c>
      <c r="AK318" s="41">
        <v>9.0807971395847122</v>
      </c>
      <c r="AL318" s="42">
        <v>18</v>
      </c>
      <c r="AM318" s="42">
        <v>200</v>
      </c>
      <c r="AN318" s="42">
        <v>18</v>
      </c>
      <c r="AO318" s="42">
        <v>7.75</v>
      </c>
      <c r="AP318" s="40">
        <v>20</v>
      </c>
      <c r="AQ318" s="40">
        <v>45</v>
      </c>
      <c r="AR318" s="40">
        <v>95</v>
      </c>
      <c r="AS318" s="40">
        <v>160</v>
      </c>
      <c r="AT318" s="40">
        <v>0</v>
      </c>
      <c r="AU318" s="40">
        <v>0</v>
      </c>
      <c r="AV318" s="40">
        <v>0</v>
      </c>
      <c r="AW318" s="40">
        <v>105</v>
      </c>
      <c r="AX318" s="40">
        <v>140</v>
      </c>
      <c r="AY318" s="40">
        <v>740</v>
      </c>
      <c r="AZ318" s="40">
        <v>5240</v>
      </c>
      <c r="BA318" s="40">
        <v>5320</v>
      </c>
      <c r="BB318" s="40">
        <v>26.19047619047619</v>
      </c>
      <c r="BC318" s="40">
        <v>126.42857142857143</v>
      </c>
      <c r="BD318" s="40">
        <v>904.04761904761904</v>
      </c>
      <c r="BE318" s="40">
        <v>1056.6666666666667</v>
      </c>
      <c r="BF318" s="40">
        <v>10</v>
      </c>
      <c r="BG318" s="40">
        <v>80</v>
      </c>
      <c r="BH318" s="40">
        <v>245</v>
      </c>
      <c r="BI318" s="40">
        <v>380</v>
      </c>
      <c r="BJ318" s="40">
        <v>161564</v>
      </c>
      <c r="BK318" s="43">
        <f>BJ318/(Q318)*100</f>
        <v>71.408871523787639</v>
      </c>
      <c r="BL318" s="43">
        <f t="shared" si="67"/>
        <v>33.532302787786215</v>
      </c>
      <c r="BM318" s="37" t="s">
        <v>72</v>
      </c>
      <c r="BN318" s="31">
        <v>31</v>
      </c>
      <c r="BO318" s="31">
        <v>40</v>
      </c>
      <c r="BP318" s="43">
        <v>34.020000000000003</v>
      </c>
      <c r="BQ318" s="43">
        <f t="shared" si="55"/>
        <v>0.68040000000000012</v>
      </c>
      <c r="BR318" s="38">
        <v>0.22800000000000001</v>
      </c>
      <c r="BS318" s="38">
        <v>3.556</v>
      </c>
      <c r="BT318" s="38">
        <v>0.34899999999999998</v>
      </c>
      <c r="BU318" s="40">
        <f t="shared" si="56"/>
        <v>798466.67702722212</v>
      </c>
      <c r="BV318" s="43">
        <v>47.05</v>
      </c>
      <c r="BW318" s="43">
        <f t="shared" si="66"/>
        <v>4.6505232792120514</v>
      </c>
      <c r="BX318" s="43">
        <f>(BT318/BP318^3)*100000</f>
        <v>0.88638520635253082</v>
      </c>
    </row>
    <row r="319" spans="1:76" s="36" customFormat="1" x14ac:dyDescent="0.2">
      <c r="A319" s="37" t="s">
        <v>69</v>
      </c>
      <c r="B319" s="37">
        <v>24</v>
      </c>
      <c r="C319" s="37">
        <v>1</v>
      </c>
      <c r="D319" s="38">
        <f t="shared" si="52"/>
        <v>0.40468564223999998</v>
      </c>
      <c r="E319" s="39">
        <v>37074</v>
      </c>
      <c r="F319" s="37">
        <v>1</v>
      </c>
      <c r="G319" s="37" t="s">
        <v>70</v>
      </c>
      <c r="H319" s="37" t="s">
        <v>71</v>
      </c>
      <c r="I319" s="37">
        <v>203</v>
      </c>
      <c r="J319" s="37">
        <v>213</v>
      </c>
      <c r="K319" s="37"/>
      <c r="L319" s="37"/>
      <c r="M319" s="31">
        <f t="shared" si="53"/>
        <v>208</v>
      </c>
      <c r="N319" s="44">
        <v>37080</v>
      </c>
      <c r="O319" s="45">
        <v>429146</v>
      </c>
      <c r="P319" s="37"/>
      <c r="Q319" s="40"/>
      <c r="R319" s="37"/>
      <c r="S319" s="37"/>
      <c r="T319" s="37"/>
      <c r="U319" s="37"/>
      <c r="V319" s="39">
        <v>37112</v>
      </c>
      <c r="W319" s="37">
        <f t="shared" si="54"/>
        <v>32</v>
      </c>
      <c r="X319" s="31">
        <v>11</v>
      </c>
      <c r="Y319" s="41">
        <v>3.9</v>
      </c>
      <c r="Z319" s="41">
        <v>31.5</v>
      </c>
      <c r="AA319" s="41">
        <v>30.6</v>
      </c>
      <c r="AB319" s="41">
        <v>33</v>
      </c>
      <c r="AC319" s="41">
        <v>31.86451612903225</v>
      </c>
      <c r="AD319" s="31">
        <v>40</v>
      </c>
      <c r="AE319" s="31">
        <v>40</v>
      </c>
      <c r="AF319" s="31">
        <v>54</v>
      </c>
      <c r="AG319" s="31">
        <v>49.111111111111114</v>
      </c>
      <c r="AH319" s="41">
        <v>9.4</v>
      </c>
      <c r="AI319" s="41">
        <v>9.1</v>
      </c>
      <c r="AJ319" s="41">
        <v>9.1999999999999993</v>
      </c>
      <c r="AK319" s="41">
        <v>9.1698851613883452</v>
      </c>
      <c r="AL319" s="42">
        <v>41</v>
      </c>
      <c r="AM319" s="42">
        <v>201</v>
      </c>
      <c r="AN319" s="42">
        <v>3</v>
      </c>
      <c r="AO319" s="42">
        <v>1.5</v>
      </c>
      <c r="AP319" s="40">
        <v>25</v>
      </c>
      <c r="AQ319" s="40">
        <v>145</v>
      </c>
      <c r="AR319" s="40">
        <v>0</v>
      </c>
      <c r="AS319" s="40">
        <v>170</v>
      </c>
      <c r="AT319" s="40">
        <v>0</v>
      </c>
      <c r="AU319" s="40">
        <v>5</v>
      </c>
      <c r="AV319" s="40">
        <v>0</v>
      </c>
      <c r="AW319" s="40">
        <v>6</v>
      </c>
      <c r="AX319" s="40">
        <v>235</v>
      </c>
      <c r="AY319" s="40">
        <v>470</v>
      </c>
      <c r="AZ319" s="40">
        <v>0</v>
      </c>
      <c r="BA319" s="40">
        <v>510</v>
      </c>
      <c r="BB319" s="40">
        <v>62.06666666666667</v>
      </c>
      <c r="BC319" s="40">
        <v>115.35714285714286</v>
      </c>
      <c r="BD319" s="40">
        <v>0</v>
      </c>
      <c r="BE319" s="40">
        <v>169.73333333333332</v>
      </c>
      <c r="BF319" s="40">
        <v>30</v>
      </c>
      <c r="BG319" s="40">
        <v>57.5</v>
      </c>
      <c r="BH319" s="40">
        <v>0</v>
      </c>
      <c r="BI319" s="40">
        <v>80</v>
      </c>
      <c r="BJ319" s="40">
        <v>33007</v>
      </c>
      <c r="BK319" s="43">
        <f t="shared" ref="BK319:BK324" si="68">BJ319/(O319)*100</f>
        <v>7.6913218345271774</v>
      </c>
      <c r="BL319" s="43">
        <f t="shared" si="67"/>
        <v>7.6913218345271774</v>
      </c>
      <c r="BM319" s="37" t="s">
        <v>72</v>
      </c>
      <c r="BN319" s="31">
        <v>15</v>
      </c>
      <c r="BO319" s="31">
        <v>3</v>
      </c>
      <c r="BP319" s="43">
        <v>19.82</v>
      </c>
      <c r="BQ319" s="43">
        <f t="shared" si="55"/>
        <v>0.61937500000000001</v>
      </c>
      <c r="BR319" s="38">
        <v>3.6999999999999998E-2</v>
      </c>
      <c r="BS319" s="38">
        <v>0.34100000000000003</v>
      </c>
      <c r="BT319" s="38">
        <v>7.0000000000000007E-2</v>
      </c>
      <c r="BU319" s="40">
        <f t="shared" si="56"/>
        <v>81562.07326086727</v>
      </c>
      <c r="BV319" s="43">
        <v>2.77</v>
      </c>
      <c r="BW319" s="43">
        <f t="shared" si="66"/>
        <v>0.213900595832515</v>
      </c>
      <c r="BX319" s="43">
        <f>(BT319/BP319^3)*100000</f>
        <v>0.89905671596132319</v>
      </c>
    </row>
    <row r="320" spans="1:76" s="36" customFormat="1" x14ac:dyDescent="0.2">
      <c r="A320" s="37" t="s">
        <v>69</v>
      </c>
      <c r="B320" s="37">
        <v>34</v>
      </c>
      <c r="C320" s="37">
        <v>1</v>
      </c>
      <c r="D320" s="38">
        <f t="shared" si="52"/>
        <v>0.40468564223999998</v>
      </c>
      <c r="E320" s="39">
        <v>37164</v>
      </c>
      <c r="F320" s="37">
        <v>1</v>
      </c>
      <c r="G320" s="37" t="s">
        <v>70</v>
      </c>
      <c r="H320" s="37" t="s">
        <v>71</v>
      </c>
      <c r="I320" s="37">
        <v>6</v>
      </c>
      <c r="J320" s="37">
        <v>27</v>
      </c>
      <c r="K320" s="37"/>
      <c r="L320" s="37"/>
      <c r="M320" s="31">
        <f t="shared" si="53"/>
        <v>16.5</v>
      </c>
      <c r="N320" s="44">
        <v>37171</v>
      </c>
      <c r="O320" s="45">
        <v>316936</v>
      </c>
      <c r="P320" s="37"/>
      <c r="Q320" s="40"/>
      <c r="R320" s="37"/>
      <c r="S320" s="37"/>
      <c r="T320" s="37"/>
      <c r="U320" s="37"/>
      <c r="V320" s="39">
        <v>37209</v>
      </c>
      <c r="W320" s="37">
        <f t="shared" si="54"/>
        <v>38</v>
      </c>
      <c r="X320" s="31">
        <v>10</v>
      </c>
      <c r="Y320" s="41">
        <v>4.0999999999999996</v>
      </c>
      <c r="Z320" s="41">
        <v>25</v>
      </c>
      <c r="AA320" s="41">
        <v>23.2</v>
      </c>
      <c r="AB320" s="41">
        <v>29.9</v>
      </c>
      <c r="AC320" s="41">
        <v>26.086111111111109</v>
      </c>
      <c r="AD320" s="31">
        <v>40</v>
      </c>
      <c r="AE320" s="31">
        <v>40</v>
      </c>
      <c r="AF320" s="31">
        <v>47</v>
      </c>
      <c r="AG320" s="31">
        <v>42.81818181818182</v>
      </c>
      <c r="AH320" s="41">
        <v>8.9</v>
      </c>
      <c r="AI320" s="41">
        <v>8.6999999999999993</v>
      </c>
      <c r="AJ320" s="41">
        <v>9.8000000000000007</v>
      </c>
      <c r="AK320" s="41">
        <v>9.3263136696265541</v>
      </c>
      <c r="AL320" s="42">
        <v>50</v>
      </c>
      <c r="AM320" s="42">
        <v>425</v>
      </c>
      <c r="AN320" s="42">
        <v>24</v>
      </c>
      <c r="AO320" s="42">
        <v>10</v>
      </c>
      <c r="AP320" s="40">
        <v>0</v>
      </c>
      <c r="AQ320" s="40">
        <v>290</v>
      </c>
      <c r="AR320" s="40">
        <v>0</v>
      </c>
      <c r="AS320" s="40">
        <v>290</v>
      </c>
      <c r="AT320" s="40">
        <v>0</v>
      </c>
      <c r="AU320" s="40">
        <v>0</v>
      </c>
      <c r="AV320" s="40">
        <v>0</v>
      </c>
      <c r="AW320" s="40">
        <v>0</v>
      </c>
      <c r="AX320" s="40">
        <v>205</v>
      </c>
      <c r="AY320" s="40">
        <v>1360</v>
      </c>
      <c r="AZ320" s="40">
        <v>2010</v>
      </c>
      <c r="BA320" s="40">
        <v>2010</v>
      </c>
      <c r="BB320" s="40">
        <v>51.5625</v>
      </c>
      <c r="BC320" s="40">
        <v>172.5</v>
      </c>
      <c r="BD320" s="40">
        <v>511.5625</v>
      </c>
      <c r="BE320" s="40">
        <v>735.625</v>
      </c>
      <c r="BF320" s="40">
        <v>15</v>
      </c>
      <c r="BG320" s="40">
        <v>20</v>
      </c>
      <c r="BH320" s="40">
        <v>12.5</v>
      </c>
      <c r="BI320" s="40">
        <v>397.5</v>
      </c>
      <c r="BJ320" s="40">
        <v>0</v>
      </c>
      <c r="BK320" s="43">
        <f t="shared" si="68"/>
        <v>0</v>
      </c>
      <c r="BL320" s="43">
        <f t="shared" si="67"/>
        <v>0</v>
      </c>
      <c r="BM320" s="37" t="s">
        <v>73</v>
      </c>
      <c r="BN320" s="31"/>
      <c r="BO320" s="31"/>
      <c r="BP320" s="43"/>
      <c r="BQ320" s="43">
        <f t="shared" si="55"/>
        <v>0</v>
      </c>
      <c r="BR320" s="38"/>
      <c r="BS320" s="38"/>
      <c r="BT320" s="38"/>
      <c r="BU320" s="40">
        <f t="shared" si="56"/>
        <v>0</v>
      </c>
      <c r="BV320" s="43">
        <v>0</v>
      </c>
      <c r="BW320" s="43">
        <f t="shared" si="66"/>
        <v>0</v>
      </c>
      <c r="BX320" s="43"/>
    </row>
    <row r="321" spans="1:76" s="36" customFormat="1" x14ac:dyDescent="0.2">
      <c r="A321" s="37" t="s">
        <v>69</v>
      </c>
      <c r="B321" s="37">
        <v>27</v>
      </c>
      <c r="C321" s="37">
        <v>1</v>
      </c>
      <c r="D321" s="38">
        <f t="shared" si="52"/>
        <v>0.40468564223999998</v>
      </c>
      <c r="E321" s="39">
        <v>37167</v>
      </c>
      <c r="F321" s="37">
        <v>1</v>
      </c>
      <c r="G321" s="37" t="s">
        <v>70</v>
      </c>
      <c r="H321" s="37" t="s">
        <v>71</v>
      </c>
      <c r="I321" s="37">
        <v>38</v>
      </c>
      <c r="J321" s="37">
        <v>41</v>
      </c>
      <c r="K321" s="37"/>
      <c r="L321" s="37"/>
      <c r="M321" s="31">
        <f t="shared" si="53"/>
        <v>39.5</v>
      </c>
      <c r="N321" s="44">
        <v>37173</v>
      </c>
      <c r="O321" s="45">
        <v>408078</v>
      </c>
      <c r="P321" s="37"/>
      <c r="Q321" s="40"/>
      <c r="R321" s="37"/>
      <c r="S321" s="37"/>
      <c r="T321" s="37"/>
      <c r="U321" s="37"/>
      <c r="V321" s="39">
        <v>37222</v>
      </c>
      <c r="W321" s="37">
        <f t="shared" si="54"/>
        <v>49</v>
      </c>
      <c r="X321" s="31">
        <v>12</v>
      </c>
      <c r="Y321" s="41">
        <v>4.3</v>
      </c>
      <c r="Z321" s="41">
        <v>28.3</v>
      </c>
      <c r="AA321" s="41">
        <v>17.5</v>
      </c>
      <c r="AB321" s="41">
        <v>30.3</v>
      </c>
      <c r="AC321" s="41">
        <v>25.108510638297865</v>
      </c>
      <c r="AD321" s="31">
        <v>40</v>
      </c>
      <c r="AE321" s="31">
        <v>31</v>
      </c>
      <c r="AF321" s="31">
        <v>46</v>
      </c>
      <c r="AG321" s="31">
        <v>40.533333333333331</v>
      </c>
      <c r="AH321" s="41">
        <v>8.6999999999999993</v>
      </c>
      <c r="AI321" s="41">
        <v>8.8000000000000007</v>
      </c>
      <c r="AJ321" s="41">
        <v>9.9</v>
      </c>
      <c r="AK321" s="41">
        <v>9.4039762877298791</v>
      </c>
      <c r="AL321" s="42">
        <v>97</v>
      </c>
      <c r="AM321" s="42">
        <v>387.5</v>
      </c>
      <c r="AN321" s="42">
        <v>24</v>
      </c>
      <c r="AO321" s="42">
        <v>10</v>
      </c>
      <c r="AP321" s="40">
        <v>0</v>
      </c>
      <c r="AQ321" s="40">
        <v>115</v>
      </c>
      <c r="AR321" s="40">
        <v>0</v>
      </c>
      <c r="AS321" s="40">
        <v>115</v>
      </c>
      <c r="AT321" s="40">
        <v>0</v>
      </c>
      <c r="AU321" s="40">
        <v>0</v>
      </c>
      <c r="AV321" s="40">
        <v>0</v>
      </c>
      <c r="AW321" s="40">
        <v>25</v>
      </c>
      <c r="AX321" s="40">
        <v>895</v>
      </c>
      <c r="AY321" s="40">
        <v>750</v>
      </c>
      <c r="AZ321" s="40">
        <v>810</v>
      </c>
      <c r="BA321" s="40">
        <v>915</v>
      </c>
      <c r="BB321" s="40">
        <v>79.5</v>
      </c>
      <c r="BC321" s="40">
        <v>93.75</v>
      </c>
      <c r="BD321" s="40">
        <v>266.75</v>
      </c>
      <c r="BE321" s="40">
        <v>439.5</v>
      </c>
      <c r="BF321" s="40">
        <v>17.5</v>
      </c>
      <c r="BG321" s="40">
        <v>10</v>
      </c>
      <c r="BH321" s="40">
        <v>105</v>
      </c>
      <c r="BI321" s="40">
        <v>445</v>
      </c>
      <c r="BJ321" s="40">
        <v>16862</v>
      </c>
      <c r="BK321" s="43">
        <f t="shared" si="68"/>
        <v>4.1320531859105367</v>
      </c>
      <c r="BL321" s="43">
        <f t="shared" si="67"/>
        <v>4.1320531859105367</v>
      </c>
      <c r="BM321" s="37" t="s">
        <v>72</v>
      </c>
      <c r="BN321" s="31">
        <v>17</v>
      </c>
      <c r="BO321" s="31">
        <v>46</v>
      </c>
      <c r="BP321" s="43">
        <v>31.15</v>
      </c>
      <c r="BQ321" s="43">
        <f t="shared" si="55"/>
        <v>0.63571428571428568</v>
      </c>
      <c r="BR321" s="38">
        <v>6.4000000000000001E-2</v>
      </c>
      <c r="BS321" s="38">
        <v>0.78800000000000003</v>
      </c>
      <c r="BT321" s="38">
        <v>0.29099999999999998</v>
      </c>
      <c r="BU321" s="40">
        <f t="shared" si="56"/>
        <v>41666.90942299342</v>
      </c>
      <c r="BV321" s="43">
        <v>4.1399999999999997</v>
      </c>
      <c r="BW321" s="43">
        <f t="shared" si="66"/>
        <v>0.20877883250491111</v>
      </c>
      <c r="BX321" s="43">
        <f t="shared" ref="BX321:BX327" si="69">(BT321/BP321^3)*100000</f>
        <v>0.96276176848369333</v>
      </c>
    </row>
    <row r="322" spans="1:76" s="36" customFormat="1" x14ac:dyDescent="0.2">
      <c r="A322" s="37" t="s">
        <v>69</v>
      </c>
      <c r="B322" s="37">
        <v>33</v>
      </c>
      <c r="C322" s="37">
        <v>1</v>
      </c>
      <c r="D322" s="38">
        <f t="shared" ref="D322:D385" si="70">C322*0.40468564224</f>
        <v>0.40468564223999998</v>
      </c>
      <c r="E322" s="39">
        <v>37367</v>
      </c>
      <c r="F322" s="37">
        <v>1</v>
      </c>
      <c r="G322" s="37" t="s">
        <v>70</v>
      </c>
      <c r="H322" s="37" t="s">
        <v>71</v>
      </c>
      <c r="I322" s="37">
        <v>298</v>
      </c>
      <c r="J322" s="37">
        <v>14</v>
      </c>
      <c r="K322" s="37"/>
      <c r="L322" s="37"/>
      <c r="M322" s="31">
        <f t="shared" ref="M322:M385" si="71">AVERAGE(I322:L322)</f>
        <v>156</v>
      </c>
      <c r="N322" s="39">
        <v>37375</v>
      </c>
      <c r="O322" s="40">
        <v>392964</v>
      </c>
      <c r="P322" s="37"/>
      <c r="Q322" s="40"/>
      <c r="R322" s="37"/>
      <c r="S322" s="37"/>
      <c r="T322" s="37"/>
      <c r="U322" s="37"/>
      <c r="V322" s="39">
        <v>37420</v>
      </c>
      <c r="W322" s="37">
        <f t="shared" ref="W322:W385" si="72">V322-N322</f>
        <v>45</v>
      </c>
      <c r="X322" s="37">
        <v>10</v>
      </c>
      <c r="Y322" s="41">
        <v>2.6</v>
      </c>
      <c r="Z322" s="41">
        <v>30.8</v>
      </c>
      <c r="AA322" s="41">
        <v>25.9</v>
      </c>
      <c r="AB322" s="41">
        <v>32.200000000000003</v>
      </c>
      <c r="AC322" s="41">
        <v>29.374418604651162</v>
      </c>
      <c r="AD322" s="31">
        <v>40</v>
      </c>
      <c r="AE322" s="31">
        <v>41</v>
      </c>
      <c r="AF322" s="31">
        <v>51</v>
      </c>
      <c r="AG322" s="31">
        <v>45.916666666666664</v>
      </c>
      <c r="AH322" s="41">
        <v>9.1</v>
      </c>
      <c r="AI322" s="41">
        <v>8.9</v>
      </c>
      <c r="AJ322" s="41">
        <v>9.1999999999999993</v>
      </c>
      <c r="AK322" s="41">
        <v>9.0595739626261089</v>
      </c>
      <c r="AL322" s="42">
        <v>25.5</v>
      </c>
      <c r="AM322" s="42">
        <v>425</v>
      </c>
      <c r="AN322" s="42">
        <v>36</v>
      </c>
      <c r="AO322" s="42">
        <v>15</v>
      </c>
      <c r="AP322" s="40">
        <v>10</v>
      </c>
      <c r="AQ322" s="40">
        <v>260</v>
      </c>
      <c r="AR322" s="40">
        <v>0</v>
      </c>
      <c r="AS322" s="40">
        <v>270</v>
      </c>
      <c r="AT322" s="40">
        <v>0</v>
      </c>
      <c r="AU322" s="40">
        <v>0</v>
      </c>
      <c r="AV322" s="40">
        <v>10</v>
      </c>
      <c r="AW322" s="40">
        <v>40</v>
      </c>
      <c r="AX322" s="40">
        <v>200</v>
      </c>
      <c r="AY322" s="40">
        <v>920</v>
      </c>
      <c r="AZ322" s="40">
        <v>460</v>
      </c>
      <c r="BA322" s="40">
        <v>1060</v>
      </c>
      <c r="BB322" s="40">
        <v>58.07692307692308</v>
      </c>
      <c r="BC322" s="40">
        <v>152.69230769230768</v>
      </c>
      <c r="BD322" s="40">
        <v>168.07692307692307</v>
      </c>
      <c r="BE322" s="40">
        <v>378.84615384615387</v>
      </c>
      <c r="BF322" s="40">
        <v>20</v>
      </c>
      <c r="BG322" s="40">
        <v>40</v>
      </c>
      <c r="BH322" s="40">
        <v>90</v>
      </c>
      <c r="BI322" s="40">
        <v>320</v>
      </c>
      <c r="BJ322" s="40">
        <v>244051</v>
      </c>
      <c r="BK322" s="43">
        <f t="shared" si="68"/>
        <v>62.105180118280558</v>
      </c>
      <c r="BL322" s="43">
        <f t="shared" si="67"/>
        <v>62.105180118280558</v>
      </c>
      <c r="BM322" s="37" t="s">
        <v>72</v>
      </c>
      <c r="BN322" s="31">
        <v>27</v>
      </c>
      <c r="BO322" s="31">
        <v>47</v>
      </c>
      <c r="BP322" s="43">
        <v>34.51</v>
      </c>
      <c r="BQ322" s="43">
        <f t="shared" ref="BQ322:BQ385" si="73">BP322/W322</f>
        <v>0.76688888888888884</v>
      </c>
      <c r="BR322" s="38">
        <v>0.185</v>
      </c>
      <c r="BS322" s="38">
        <v>0.78</v>
      </c>
      <c r="BT322" s="38">
        <v>0.318</v>
      </c>
      <c r="BU322" s="40">
        <f t="shared" ref="BU322:BU385" si="74">BJ322/(C322*0.40468564224)</f>
        <v>603063.15452443168</v>
      </c>
      <c r="BV322" s="43">
        <v>81.09</v>
      </c>
      <c r="BW322" s="43">
        <f t="shared" si="66"/>
        <v>4.4528389740383201</v>
      </c>
      <c r="BX322" s="43">
        <f t="shared" si="69"/>
        <v>0.77373499900683373</v>
      </c>
    </row>
    <row r="323" spans="1:76" s="36" customFormat="1" x14ac:dyDescent="0.2">
      <c r="A323" s="37" t="s">
        <v>69</v>
      </c>
      <c r="B323" s="37">
        <v>28</v>
      </c>
      <c r="C323" s="37">
        <v>1</v>
      </c>
      <c r="D323" s="38">
        <f t="shared" si="70"/>
        <v>0.40468564223999998</v>
      </c>
      <c r="E323" s="39">
        <v>37483</v>
      </c>
      <c r="F323" s="37">
        <v>1</v>
      </c>
      <c r="G323" s="37" t="s">
        <v>70</v>
      </c>
      <c r="H323" s="37" t="s">
        <v>71</v>
      </c>
      <c r="I323" s="37">
        <v>527</v>
      </c>
      <c r="J323" s="37">
        <v>31</v>
      </c>
      <c r="K323" s="37"/>
      <c r="L323" s="37"/>
      <c r="M323" s="31">
        <f t="shared" si="71"/>
        <v>279</v>
      </c>
      <c r="N323" s="39">
        <v>37487</v>
      </c>
      <c r="O323" s="40">
        <v>412200</v>
      </c>
      <c r="P323" s="37"/>
      <c r="Q323" s="40"/>
      <c r="R323" s="37"/>
      <c r="S323" s="37"/>
      <c r="T323" s="37"/>
      <c r="U323" s="37"/>
      <c r="V323" s="39">
        <v>37510</v>
      </c>
      <c r="W323" s="37">
        <f t="shared" si="72"/>
        <v>23</v>
      </c>
      <c r="X323" s="37">
        <v>8</v>
      </c>
      <c r="Y323" s="41">
        <v>2.6</v>
      </c>
      <c r="Z323" s="41">
        <v>32.200000000000003</v>
      </c>
      <c r="AA323" s="41">
        <v>23.4</v>
      </c>
      <c r="AB323" s="41">
        <v>33.4</v>
      </c>
      <c r="AC323" s="41">
        <v>31.304761904761904</v>
      </c>
      <c r="AD323" s="31">
        <v>40</v>
      </c>
      <c r="AE323" s="31">
        <v>33</v>
      </c>
      <c r="AF323" s="31">
        <v>42</v>
      </c>
      <c r="AG323" s="31">
        <v>39.333333333333336</v>
      </c>
      <c r="AH323" s="41">
        <v>8.8000000000000007</v>
      </c>
      <c r="AI323" s="41">
        <v>8.6999999999999993</v>
      </c>
      <c r="AJ323" s="41">
        <v>9.1</v>
      </c>
      <c r="AK323" s="41">
        <v>8.9394144166611031</v>
      </c>
      <c r="AL323" s="42">
        <v>12</v>
      </c>
      <c r="AM323" s="42">
        <v>300</v>
      </c>
      <c r="AN323" s="42">
        <v>27</v>
      </c>
      <c r="AO323" s="42">
        <v>11.25</v>
      </c>
      <c r="AP323" s="40">
        <v>30</v>
      </c>
      <c r="AQ323" s="40">
        <v>75</v>
      </c>
      <c r="AR323" s="40">
        <v>25</v>
      </c>
      <c r="AS323" s="40">
        <v>130</v>
      </c>
      <c r="AT323" s="40">
        <v>0</v>
      </c>
      <c r="AU323" s="40">
        <v>5</v>
      </c>
      <c r="AV323" s="40">
        <v>260</v>
      </c>
      <c r="AW323" s="40">
        <v>605</v>
      </c>
      <c r="AX323" s="40">
        <v>190</v>
      </c>
      <c r="AY323" s="40">
        <v>480</v>
      </c>
      <c r="AZ323" s="40">
        <v>2440</v>
      </c>
      <c r="BA323" s="40">
        <v>2605</v>
      </c>
      <c r="BB323" s="40">
        <v>97.777777777777771</v>
      </c>
      <c r="BC323" s="40">
        <v>155</v>
      </c>
      <c r="BD323" s="40">
        <v>1370.5555555555557</v>
      </c>
      <c r="BE323" s="40">
        <v>1622.7777777777778</v>
      </c>
      <c r="BF323" s="40">
        <v>90</v>
      </c>
      <c r="BG323" s="40">
        <v>105</v>
      </c>
      <c r="BH323" s="40">
        <v>1605</v>
      </c>
      <c r="BI323" s="40">
        <v>1870</v>
      </c>
      <c r="BJ323" s="40">
        <v>395281</v>
      </c>
      <c r="BK323" s="43">
        <f t="shared" si="68"/>
        <v>95.895439107229492</v>
      </c>
      <c r="BL323" s="43">
        <f t="shared" si="67"/>
        <v>95.895439107229492</v>
      </c>
      <c r="BM323" s="37" t="s">
        <v>72</v>
      </c>
      <c r="BN323" s="31">
        <v>24</v>
      </c>
      <c r="BO323" s="31">
        <v>34</v>
      </c>
      <c r="BP323" s="43">
        <v>27.73</v>
      </c>
      <c r="BQ323" s="43">
        <f t="shared" si="73"/>
        <v>1.2056521739130435</v>
      </c>
      <c r="BR323" s="38">
        <v>0.121</v>
      </c>
      <c r="BS323" s="38">
        <v>0.28999999999999998</v>
      </c>
      <c r="BT323" s="38">
        <v>0.187</v>
      </c>
      <c r="BU323" s="40">
        <f t="shared" si="74"/>
        <v>976760.62291722593</v>
      </c>
      <c r="BV323" s="43">
        <v>70.680000000000007</v>
      </c>
      <c r="BW323" s="43">
        <f t="shared" si="66"/>
        <v>7.5936558096083688</v>
      </c>
      <c r="BX323" s="43">
        <f t="shared" si="69"/>
        <v>0.87698466190364222</v>
      </c>
    </row>
    <row r="324" spans="1:76" s="36" customFormat="1" x14ac:dyDescent="0.2">
      <c r="A324" s="37" t="s">
        <v>69</v>
      </c>
      <c r="B324" s="37">
        <v>28</v>
      </c>
      <c r="C324" s="37">
        <v>1</v>
      </c>
      <c r="D324" s="38">
        <f t="shared" si="70"/>
        <v>0.40468564223999998</v>
      </c>
      <c r="E324" s="39">
        <v>37774</v>
      </c>
      <c r="F324" s="37">
        <v>1</v>
      </c>
      <c r="G324" s="37" t="s">
        <v>70</v>
      </c>
      <c r="H324" s="37" t="s">
        <v>71</v>
      </c>
      <c r="I324" s="37">
        <v>166</v>
      </c>
      <c r="J324" s="37">
        <v>15</v>
      </c>
      <c r="K324" s="37"/>
      <c r="L324" s="37"/>
      <c r="M324" s="31">
        <f t="shared" si="71"/>
        <v>90.5</v>
      </c>
      <c r="N324" s="39">
        <v>37786</v>
      </c>
      <c r="O324" s="40">
        <v>413574</v>
      </c>
      <c r="P324" s="37"/>
      <c r="Q324" s="40"/>
      <c r="R324" s="37"/>
      <c r="S324" s="37"/>
      <c r="T324" s="37"/>
      <c r="U324" s="37"/>
      <c r="V324" s="39">
        <v>37823</v>
      </c>
      <c r="W324" s="37">
        <f t="shared" si="72"/>
        <v>37</v>
      </c>
      <c r="X324" s="37">
        <v>2</v>
      </c>
      <c r="Y324" s="41">
        <v>3.3</v>
      </c>
      <c r="Z324" s="41">
        <v>31.2</v>
      </c>
      <c r="AA324" s="41">
        <v>27</v>
      </c>
      <c r="AB324" s="41">
        <v>34.1</v>
      </c>
      <c r="AC324" s="41">
        <v>31.549999999999994</v>
      </c>
      <c r="AD324" s="31">
        <v>40</v>
      </c>
      <c r="AE324" s="31">
        <v>37</v>
      </c>
      <c r="AF324" s="31">
        <v>43</v>
      </c>
      <c r="AG324" s="31">
        <v>39.666666666666664</v>
      </c>
      <c r="AH324" s="41">
        <v>9</v>
      </c>
      <c r="AI324" s="41">
        <v>8.8000000000000007</v>
      </c>
      <c r="AJ324" s="41">
        <v>9.4</v>
      </c>
      <c r="AK324" s="41">
        <v>9.1063765547107973</v>
      </c>
      <c r="AL324" s="42">
        <v>186</v>
      </c>
      <c r="AM324" s="42">
        <v>375</v>
      </c>
      <c r="AN324" s="42">
        <v>33</v>
      </c>
      <c r="AO324" s="42">
        <v>13.75</v>
      </c>
      <c r="AP324" s="40">
        <v>0</v>
      </c>
      <c r="AQ324" s="40">
        <v>0</v>
      </c>
      <c r="AR324" s="40">
        <v>635</v>
      </c>
      <c r="AS324" s="40">
        <v>635</v>
      </c>
      <c r="AT324" s="40">
        <v>0</v>
      </c>
      <c r="AU324" s="40">
        <v>0</v>
      </c>
      <c r="AV324" s="40">
        <v>20</v>
      </c>
      <c r="AW324" s="40">
        <v>20</v>
      </c>
      <c r="AX324" s="40">
        <v>40</v>
      </c>
      <c r="AY324" s="40">
        <v>755</v>
      </c>
      <c r="AZ324" s="40">
        <v>8100</v>
      </c>
      <c r="BA324" s="40">
        <v>8315</v>
      </c>
      <c r="BB324" s="40">
        <v>11.666666666666666</v>
      </c>
      <c r="BC324" s="40">
        <v>159.16666666666666</v>
      </c>
      <c r="BD324" s="40">
        <v>1829.5833333333333</v>
      </c>
      <c r="BE324" s="40">
        <v>1990.4166666666667</v>
      </c>
      <c r="BF324" s="40">
        <v>0</v>
      </c>
      <c r="BG324" s="40">
        <v>47.5</v>
      </c>
      <c r="BH324" s="40">
        <v>565</v>
      </c>
      <c r="BI324" s="40">
        <v>662.5</v>
      </c>
      <c r="BJ324" s="40">
        <v>211827</v>
      </c>
      <c r="BK324" s="43">
        <f t="shared" si="68"/>
        <v>51.218645272671878</v>
      </c>
      <c r="BL324" s="43">
        <f t="shared" si="67"/>
        <v>51.218645272671878</v>
      </c>
      <c r="BM324" s="37" t="s">
        <v>72</v>
      </c>
      <c r="BN324" s="31">
        <v>22</v>
      </c>
      <c r="BO324" s="31">
        <v>47</v>
      </c>
      <c r="BP324" s="43">
        <v>33.42</v>
      </c>
      <c r="BQ324" s="43">
        <f t="shared" si="73"/>
        <v>0.90324324324324334</v>
      </c>
      <c r="BR324" s="38">
        <v>8.2699999999999996E-2</v>
      </c>
      <c r="BS324" s="38">
        <v>0.74550000000000005</v>
      </c>
      <c r="BT324" s="38">
        <v>0.29899999999999999</v>
      </c>
      <c r="BU324" s="40">
        <f t="shared" si="74"/>
        <v>523435.91640045238</v>
      </c>
      <c r="BV324" s="43">
        <v>55.27</v>
      </c>
      <c r="BW324" s="43">
        <f t="shared" si="66"/>
        <v>3.6912201172135757</v>
      </c>
      <c r="BX324" s="43">
        <f t="shared" si="69"/>
        <v>0.80103566274831961</v>
      </c>
    </row>
    <row r="325" spans="1:76" s="36" customFormat="1" x14ac:dyDescent="0.2">
      <c r="A325" s="37" t="s">
        <v>69</v>
      </c>
      <c r="B325" s="37">
        <v>31</v>
      </c>
      <c r="C325" s="37">
        <v>1</v>
      </c>
      <c r="D325" s="38">
        <f t="shared" si="70"/>
        <v>0.40468564223999998</v>
      </c>
      <c r="E325" s="39">
        <v>38633</v>
      </c>
      <c r="F325" s="37">
        <v>1</v>
      </c>
      <c r="G325" s="37" t="s">
        <v>70</v>
      </c>
      <c r="H325" s="37" t="s">
        <v>71</v>
      </c>
      <c r="I325" s="37">
        <v>293</v>
      </c>
      <c r="J325" s="37">
        <v>205</v>
      </c>
      <c r="K325" s="37"/>
      <c r="L325" s="37"/>
      <c r="M325" s="31">
        <f t="shared" si="71"/>
        <v>249</v>
      </c>
      <c r="N325" s="39">
        <v>38641</v>
      </c>
      <c r="O325" s="40">
        <v>404414</v>
      </c>
      <c r="P325" s="37"/>
      <c r="Q325" s="40"/>
      <c r="R325" s="37"/>
      <c r="S325" s="37"/>
      <c r="T325" s="37"/>
      <c r="U325" s="37"/>
      <c r="V325" s="39">
        <v>38700</v>
      </c>
      <c r="W325" s="37">
        <f t="shared" si="72"/>
        <v>59</v>
      </c>
      <c r="X325" s="37">
        <v>14</v>
      </c>
      <c r="Y325" s="41">
        <v>4.0999999999999996</v>
      </c>
      <c r="Z325" s="41">
        <v>27.9</v>
      </c>
      <c r="AA325" s="41">
        <v>9.3000000000000007</v>
      </c>
      <c r="AB325" s="41">
        <v>28.9</v>
      </c>
      <c r="AC325" s="41">
        <v>21.594642857142851</v>
      </c>
      <c r="AD325" s="31">
        <v>40</v>
      </c>
      <c r="AE325" s="31">
        <v>40</v>
      </c>
      <c r="AF325" s="31">
        <v>45</v>
      </c>
      <c r="AG325" s="31">
        <v>42.625</v>
      </c>
      <c r="AH325" s="41">
        <v>9</v>
      </c>
      <c r="AI325" s="41">
        <v>8.6999999999999993</v>
      </c>
      <c r="AJ325" s="41">
        <v>9.3000000000000007</v>
      </c>
      <c r="AK325" s="41">
        <v>9.0734391830092669</v>
      </c>
      <c r="AL325" s="42">
        <v>298</v>
      </c>
      <c r="AM325" s="42">
        <v>325</v>
      </c>
      <c r="AN325" s="42">
        <v>15</v>
      </c>
      <c r="AO325" s="42">
        <v>6</v>
      </c>
      <c r="AP325" s="40">
        <v>0</v>
      </c>
      <c r="AQ325" s="40">
        <v>0</v>
      </c>
      <c r="AR325" s="40">
        <v>0</v>
      </c>
      <c r="AS325" s="40">
        <v>0</v>
      </c>
      <c r="AT325" s="40">
        <v>0</v>
      </c>
      <c r="AU325" s="40">
        <v>0</v>
      </c>
      <c r="AV325" s="40">
        <v>0</v>
      </c>
      <c r="AW325" s="40">
        <v>0</v>
      </c>
      <c r="AX325" s="40">
        <v>125</v>
      </c>
      <c r="AY325" s="40">
        <v>310</v>
      </c>
      <c r="AZ325" s="40">
        <v>590</v>
      </c>
      <c r="BA325" s="40">
        <v>660</v>
      </c>
      <c r="BB325" s="40">
        <v>26.578947368421051</v>
      </c>
      <c r="BC325" s="40">
        <v>96.578947368421055</v>
      </c>
      <c r="BD325" s="40">
        <v>38.421052631578945</v>
      </c>
      <c r="BE325" s="40">
        <v>161.57894736842104</v>
      </c>
      <c r="BF325" s="40">
        <v>20</v>
      </c>
      <c r="BG325" s="40">
        <v>60</v>
      </c>
      <c r="BH325" s="40">
        <v>0</v>
      </c>
      <c r="BI325" s="40">
        <v>115</v>
      </c>
      <c r="BJ325" s="40">
        <v>33484</v>
      </c>
      <c r="BK325" s="43">
        <f t="shared" ref="BK325:BK331" si="75">BJ325/O325*100</f>
        <v>8.2796342362034938</v>
      </c>
      <c r="BL325" s="43">
        <f t="shared" si="67"/>
        <v>8.2796342362034938</v>
      </c>
      <c r="BM325" s="37" t="s">
        <v>72</v>
      </c>
      <c r="BN325" s="31">
        <v>27</v>
      </c>
      <c r="BO325" s="31">
        <v>44</v>
      </c>
      <c r="BP325" s="43">
        <v>36.270000000000003</v>
      </c>
      <c r="BQ325" s="43">
        <f t="shared" si="73"/>
        <v>0.61474576271186443</v>
      </c>
      <c r="BR325" s="38">
        <v>0.14099999999999999</v>
      </c>
      <c r="BS325" s="38">
        <v>0.57499999999999996</v>
      </c>
      <c r="BT325" s="38">
        <v>0.377</v>
      </c>
      <c r="BU325" s="40">
        <f t="shared" si="74"/>
        <v>82740.765930465641</v>
      </c>
      <c r="BV325" s="43">
        <v>12.91</v>
      </c>
      <c r="BW325" s="43">
        <f t="shared" si="66"/>
        <v>0.54070008046459406</v>
      </c>
      <c r="BX325" s="43">
        <f t="shared" si="69"/>
        <v>0.79013023992200371</v>
      </c>
    </row>
    <row r="326" spans="1:76" s="36" customFormat="1" x14ac:dyDescent="0.2">
      <c r="A326" s="37" t="s">
        <v>69</v>
      </c>
      <c r="B326" s="37">
        <v>30</v>
      </c>
      <c r="C326" s="37">
        <v>1</v>
      </c>
      <c r="D326" s="38">
        <f t="shared" si="70"/>
        <v>0.40468564223999998</v>
      </c>
      <c r="E326" s="39">
        <v>38634</v>
      </c>
      <c r="F326" s="37">
        <v>1</v>
      </c>
      <c r="G326" s="37" t="s">
        <v>70</v>
      </c>
      <c r="H326" s="37" t="s">
        <v>71</v>
      </c>
      <c r="I326" s="37">
        <v>67</v>
      </c>
      <c r="J326" s="37">
        <v>7</v>
      </c>
      <c r="K326" s="37"/>
      <c r="L326" s="37"/>
      <c r="M326" s="31">
        <f t="shared" si="71"/>
        <v>37</v>
      </c>
      <c r="N326" s="39">
        <v>38641</v>
      </c>
      <c r="O326" s="40">
        <v>398002</v>
      </c>
      <c r="P326" s="37"/>
      <c r="Q326" s="40"/>
      <c r="R326" s="37"/>
      <c r="S326" s="37"/>
      <c r="T326" s="37"/>
      <c r="U326" s="37"/>
      <c r="V326" s="39">
        <v>38700</v>
      </c>
      <c r="W326" s="37">
        <f t="shared" si="72"/>
        <v>59</v>
      </c>
      <c r="X326" s="37">
        <v>14</v>
      </c>
      <c r="Y326" s="41">
        <v>3.9</v>
      </c>
      <c r="Z326" s="41">
        <v>27.7</v>
      </c>
      <c r="AA326" s="41">
        <v>9.5</v>
      </c>
      <c r="AB326" s="41">
        <v>29</v>
      </c>
      <c r="AC326" s="41">
        <v>21.766071428571422</v>
      </c>
      <c r="AD326" s="31">
        <v>40</v>
      </c>
      <c r="AE326" s="31">
        <v>40</v>
      </c>
      <c r="AF326" s="31">
        <v>44</v>
      </c>
      <c r="AG326" s="31">
        <v>42.6875</v>
      </c>
      <c r="AH326" s="41">
        <v>9</v>
      </c>
      <c r="AI326" s="41">
        <v>8.6999999999999993</v>
      </c>
      <c r="AJ326" s="41">
        <v>9.3000000000000007</v>
      </c>
      <c r="AK326" s="41">
        <v>9.0172737677718739</v>
      </c>
      <c r="AL326" s="42">
        <v>272</v>
      </c>
      <c r="AM326" s="42">
        <v>350</v>
      </c>
      <c r="AN326" s="42">
        <v>21</v>
      </c>
      <c r="AO326" s="42">
        <v>8.75</v>
      </c>
      <c r="AP326" s="40">
        <v>15</v>
      </c>
      <c r="AQ326" s="40">
        <v>15</v>
      </c>
      <c r="AR326" s="40">
        <v>15</v>
      </c>
      <c r="AS326" s="40">
        <v>45</v>
      </c>
      <c r="AT326" s="40">
        <v>0</v>
      </c>
      <c r="AU326" s="40">
        <v>0</v>
      </c>
      <c r="AV326" s="40">
        <v>0</v>
      </c>
      <c r="AW326" s="40">
        <v>0</v>
      </c>
      <c r="AX326" s="40">
        <v>65</v>
      </c>
      <c r="AY326" s="40">
        <v>485</v>
      </c>
      <c r="AZ326" s="40">
        <v>545</v>
      </c>
      <c r="BA326" s="40">
        <v>635</v>
      </c>
      <c r="BB326" s="40">
        <v>13.684210526315789</v>
      </c>
      <c r="BC326" s="40">
        <v>83.94736842105263</v>
      </c>
      <c r="BD326" s="40">
        <v>31.05263157894737</v>
      </c>
      <c r="BE326" s="40">
        <v>128.68421052631578</v>
      </c>
      <c r="BF326" s="40">
        <v>5</v>
      </c>
      <c r="BG326" s="40">
        <v>30</v>
      </c>
      <c r="BH326" s="40">
        <v>0</v>
      </c>
      <c r="BI326" s="40">
        <v>45</v>
      </c>
      <c r="BJ326" s="40">
        <v>49402</v>
      </c>
      <c r="BK326" s="43">
        <f t="shared" si="75"/>
        <v>12.412500439696284</v>
      </c>
      <c r="BL326" s="43">
        <f t="shared" si="67"/>
        <v>12.412500439696284</v>
      </c>
      <c r="BM326" s="37" t="s">
        <v>72</v>
      </c>
      <c r="BN326" s="31">
        <v>17</v>
      </c>
      <c r="BO326" s="31">
        <v>47</v>
      </c>
      <c r="BP326" s="43">
        <v>26.48</v>
      </c>
      <c r="BQ326" s="43">
        <f t="shared" si="73"/>
        <v>0.44881355932203393</v>
      </c>
      <c r="BR326" s="38">
        <v>5.6000000000000001E-2</v>
      </c>
      <c r="BS326" s="38">
        <v>0.61</v>
      </c>
      <c r="BT326" s="38">
        <v>0.186</v>
      </c>
      <c r="BU326" s="40">
        <f t="shared" si="74"/>
        <v>122075.00055240902</v>
      </c>
      <c r="BV326" s="43">
        <v>7.77</v>
      </c>
      <c r="BW326" s="43">
        <f t="shared" si="66"/>
        <v>0.32542522271184321</v>
      </c>
      <c r="BX326" s="43">
        <f t="shared" si="69"/>
        <v>1.0017491945540082</v>
      </c>
    </row>
    <row r="327" spans="1:76" s="36" customFormat="1" x14ac:dyDescent="0.2">
      <c r="A327" s="27" t="s">
        <v>69</v>
      </c>
      <c r="B327" s="27">
        <v>32</v>
      </c>
      <c r="C327" s="27">
        <v>1</v>
      </c>
      <c r="D327" s="28">
        <f t="shared" si="70"/>
        <v>0.40468564223999998</v>
      </c>
      <c r="E327" s="29">
        <v>38902</v>
      </c>
      <c r="F327" s="27">
        <v>1</v>
      </c>
      <c r="G327" s="27" t="s">
        <v>70</v>
      </c>
      <c r="H327" s="27" t="s">
        <v>71</v>
      </c>
      <c r="I327" s="27">
        <v>198</v>
      </c>
      <c r="J327" s="27">
        <v>184</v>
      </c>
      <c r="K327" s="27"/>
      <c r="L327" s="27"/>
      <c r="M327" s="31">
        <f t="shared" si="71"/>
        <v>191</v>
      </c>
      <c r="N327" s="29">
        <v>38912</v>
      </c>
      <c r="O327" s="32">
        <v>402124</v>
      </c>
      <c r="P327" s="27"/>
      <c r="Q327" s="32"/>
      <c r="R327" s="27"/>
      <c r="S327" s="27"/>
      <c r="T327" s="27"/>
      <c r="U327" s="27"/>
      <c r="V327" s="29">
        <v>38959</v>
      </c>
      <c r="W327" s="30">
        <f t="shared" si="72"/>
        <v>47</v>
      </c>
      <c r="X327" s="27">
        <v>5</v>
      </c>
      <c r="Y327" s="27">
        <v>2.2999999999999998</v>
      </c>
      <c r="Z327" s="27">
        <v>31.8</v>
      </c>
      <c r="AA327" s="27">
        <v>29.1</v>
      </c>
      <c r="AB327" s="27">
        <v>33.700000000000003</v>
      </c>
      <c r="AC327" s="33">
        <v>32.073333333333331</v>
      </c>
      <c r="AD327" s="27">
        <v>40</v>
      </c>
      <c r="AE327" s="27">
        <v>40</v>
      </c>
      <c r="AF327" s="27">
        <v>54</v>
      </c>
      <c r="AG327" s="30">
        <v>46.714285714285715</v>
      </c>
      <c r="AH327" s="27">
        <v>9.3000000000000007</v>
      </c>
      <c r="AI327" s="27">
        <v>9</v>
      </c>
      <c r="AJ327" s="27">
        <v>9.6</v>
      </c>
      <c r="AK327" s="33">
        <v>9.3189401581000606</v>
      </c>
      <c r="AL327" s="34">
        <v>410</v>
      </c>
      <c r="AM327" s="34">
        <v>120</v>
      </c>
      <c r="AN327" s="34">
        <v>0</v>
      </c>
      <c r="AO327" s="34">
        <v>8</v>
      </c>
      <c r="AP327" s="32">
        <v>135</v>
      </c>
      <c r="AQ327" s="32">
        <v>55</v>
      </c>
      <c r="AR327" s="32">
        <v>0</v>
      </c>
      <c r="AS327" s="32">
        <v>190</v>
      </c>
      <c r="AT327" s="32">
        <v>0</v>
      </c>
      <c r="AU327" s="32">
        <v>0</v>
      </c>
      <c r="AV327" s="32">
        <v>0</v>
      </c>
      <c r="AW327" s="32">
        <v>5</v>
      </c>
      <c r="AX327" s="32">
        <v>285</v>
      </c>
      <c r="AY327" s="32">
        <v>455</v>
      </c>
      <c r="AZ327" s="32">
        <v>10</v>
      </c>
      <c r="BA327" s="32">
        <v>640</v>
      </c>
      <c r="BB327" s="32">
        <v>70.882352941176464</v>
      </c>
      <c r="BC327" s="32">
        <v>117.64705882352941</v>
      </c>
      <c r="BD327" s="32">
        <v>0.58823529411764708</v>
      </c>
      <c r="BE327" s="32">
        <v>189.11764705882354</v>
      </c>
      <c r="BF327" s="32">
        <v>50</v>
      </c>
      <c r="BG327" s="32">
        <v>90</v>
      </c>
      <c r="BH327" s="32">
        <v>0</v>
      </c>
      <c r="BI327" s="32">
        <v>105</v>
      </c>
      <c r="BJ327" s="32">
        <v>92234</v>
      </c>
      <c r="BK327" s="35">
        <f t="shared" si="75"/>
        <v>22.936706090658603</v>
      </c>
      <c r="BL327" s="35">
        <f t="shared" si="67"/>
        <v>22.936706090658603</v>
      </c>
      <c r="BM327" s="27" t="s">
        <v>72</v>
      </c>
      <c r="BN327" s="30">
        <v>15</v>
      </c>
      <c r="BO327" s="30">
        <v>95</v>
      </c>
      <c r="BP327" s="35">
        <v>23.3</v>
      </c>
      <c r="BQ327" s="43">
        <f t="shared" si="73"/>
        <v>0.49574468085106382</v>
      </c>
      <c r="BR327" s="28">
        <v>0.03</v>
      </c>
      <c r="BS327" s="28">
        <v>0.92500000000000004</v>
      </c>
      <c r="BT327" s="28">
        <v>0.27400000000000002</v>
      </c>
      <c r="BU327" s="32">
        <f t="shared" si="74"/>
        <v>227915.17754242528</v>
      </c>
      <c r="BV327" s="35">
        <v>7.59</v>
      </c>
      <c r="BW327" s="35">
        <f t="shared" si="66"/>
        <v>0.39904890326293296</v>
      </c>
      <c r="BX327" s="35">
        <f t="shared" si="69"/>
        <v>2.1661214338743608</v>
      </c>
    </row>
    <row r="328" spans="1:76" s="36" customFormat="1" x14ac:dyDescent="0.2">
      <c r="A328" s="27" t="s">
        <v>69</v>
      </c>
      <c r="B328" s="27">
        <v>32</v>
      </c>
      <c r="C328" s="27">
        <v>1</v>
      </c>
      <c r="D328" s="28">
        <f t="shared" si="70"/>
        <v>0.40468564223999998</v>
      </c>
      <c r="E328" s="29">
        <v>38977</v>
      </c>
      <c r="F328" s="27">
        <v>1</v>
      </c>
      <c r="G328" s="27" t="s">
        <v>70</v>
      </c>
      <c r="H328" s="27" t="s">
        <v>71</v>
      </c>
      <c r="I328" s="27">
        <v>50</v>
      </c>
      <c r="J328" s="27">
        <v>51</v>
      </c>
      <c r="K328" s="27"/>
      <c r="L328" s="27"/>
      <c r="M328" s="31">
        <f t="shared" si="71"/>
        <v>50.5</v>
      </c>
      <c r="N328" s="29">
        <v>38990</v>
      </c>
      <c r="O328" s="32">
        <v>405330</v>
      </c>
      <c r="P328" s="27"/>
      <c r="Q328" s="32"/>
      <c r="R328" s="27"/>
      <c r="S328" s="27"/>
      <c r="T328" s="27"/>
      <c r="U328" s="27"/>
      <c r="V328" s="29">
        <v>39036</v>
      </c>
      <c r="W328" s="30">
        <f t="shared" si="72"/>
        <v>46</v>
      </c>
      <c r="X328" s="27">
        <v>8</v>
      </c>
      <c r="Y328" s="27">
        <v>3.3</v>
      </c>
      <c r="Z328" s="27">
        <v>29.8</v>
      </c>
      <c r="AA328" s="27">
        <v>20.399999999999999</v>
      </c>
      <c r="AB328" s="27">
        <v>30.3</v>
      </c>
      <c r="AC328" s="33">
        <v>26.002272727272736</v>
      </c>
      <c r="AD328" s="27">
        <v>40</v>
      </c>
      <c r="AE328" s="27">
        <v>32</v>
      </c>
      <c r="AF328" s="27">
        <v>43</v>
      </c>
      <c r="AG328" s="30">
        <v>38.928571428571431</v>
      </c>
      <c r="AH328" s="27">
        <v>8.9</v>
      </c>
      <c r="AI328" s="27">
        <v>8.1</v>
      </c>
      <c r="AJ328" s="27">
        <v>9.1999999999999993</v>
      </c>
      <c r="AK328" s="33">
        <v>8.9510676047335949</v>
      </c>
      <c r="AL328" s="34">
        <v>280</v>
      </c>
      <c r="AM328" s="34">
        <v>199</v>
      </c>
      <c r="AN328" s="34">
        <v>8.5</v>
      </c>
      <c r="AO328" s="34">
        <v>7.375</v>
      </c>
      <c r="AP328" s="32">
        <v>195</v>
      </c>
      <c r="AQ328" s="32">
        <v>80</v>
      </c>
      <c r="AR328" s="32">
        <v>0</v>
      </c>
      <c r="AS328" s="32">
        <v>275</v>
      </c>
      <c r="AT328" s="32">
        <v>0</v>
      </c>
      <c r="AU328" s="32">
        <v>0</v>
      </c>
      <c r="AV328" s="32">
        <v>0</v>
      </c>
      <c r="AW328" s="32">
        <v>10</v>
      </c>
      <c r="AX328" s="32">
        <v>175</v>
      </c>
      <c r="AY328" s="32">
        <v>55</v>
      </c>
      <c r="AZ328" s="32">
        <v>5</v>
      </c>
      <c r="BA328" s="32">
        <v>230</v>
      </c>
      <c r="BB328" s="32">
        <v>28.214285714285715</v>
      </c>
      <c r="BC328" s="32">
        <v>16.785714285714285</v>
      </c>
      <c r="BD328" s="32">
        <v>0.35714285714285715</v>
      </c>
      <c r="BE328" s="32">
        <v>45</v>
      </c>
      <c r="BF328" s="32">
        <v>7.5</v>
      </c>
      <c r="BG328" s="32">
        <v>10</v>
      </c>
      <c r="BH328" s="32">
        <v>0</v>
      </c>
      <c r="BI328" s="32">
        <v>25</v>
      </c>
      <c r="BJ328" s="32">
        <v>0</v>
      </c>
      <c r="BK328" s="35">
        <f t="shared" si="75"/>
        <v>0</v>
      </c>
      <c r="BL328" s="35">
        <f t="shared" si="67"/>
        <v>0</v>
      </c>
      <c r="BM328" s="27" t="s">
        <v>73</v>
      </c>
      <c r="BN328" s="30"/>
      <c r="BO328" s="30"/>
      <c r="BP328" s="35"/>
      <c r="BQ328" s="43">
        <f t="shared" si="73"/>
        <v>0</v>
      </c>
      <c r="BR328" s="28"/>
      <c r="BS328" s="28"/>
      <c r="BT328" s="28"/>
      <c r="BU328" s="32">
        <f t="shared" si="74"/>
        <v>0</v>
      </c>
      <c r="BV328" s="35"/>
      <c r="BW328" s="35">
        <f t="shared" si="66"/>
        <v>0</v>
      </c>
      <c r="BX328" s="35"/>
    </row>
    <row r="329" spans="1:76" s="36" customFormat="1" x14ac:dyDescent="0.2">
      <c r="A329" s="27" t="s">
        <v>69</v>
      </c>
      <c r="B329" s="27">
        <v>28</v>
      </c>
      <c r="C329" s="27">
        <v>1</v>
      </c>
      <c r="D329" s="28">
        <f t="shared" si="70"/>
        <v>0.40468564223999998</v>
      </c>
      <c r="E329" s="29">
        <v>38984</v>
      </c>
      <c r="F329" s="27">
        <v>1</v>
      </c>
      <c r="G329" s="27" t="s">
        <v>70</v>
      </c>
      <c r="H329" s="27" t="s">
        <v>71</v>
      </c>
      <c r="I329" s="27">
        <v>372</v>
      </c>
      <c r="J329" s="27">
        <v>0</v>
      </c>
      <c r="K329" s="27"/>
      <c r="L329" s="27"/>
      <c r="M329" s="31">
        <f t="shared" si="71"/>
        <v>186</v>
      </c>
      <c r="N329" s="29">
        <v>38998</v>
      </c>
      <c r="O329" s="32">
        <v>424566</v>
      </c>
      <c r="P329" s="27"/>
      <c r="Q329" s="32"/>
      <c r="R329" s="27"/>
      <c r="S329" s="27"/>
      <c r="T329" s="27"/>
      <c r="U329" s="27"/>
      <c r="V329" s="29">
        <v>39041</v>
      </c>
      <c r="W329" s="30">
        <f t="shared" si="72"/>
        <v>43</v>
      </c>
      <c r="X329" s="27">
        <v>6</v>
      </c>
      <c r="Y329" s="27">
        <v>4.0999999999999996</v>
      </c>
      <c r="Z329" s="27">
        <v>29</v>
      </c>
      <c r="AA329" s="27">
        <v>17</v>
      </c>
      <c r="AB329" s="27">
        <v>30.6</v>
      </c>
      <c r="AC329" s="33">
        <v>24.362790697674416</v>
      </c>
      <c r="AD329" s="27">
        <v>40</v>
      </c>
      <c r="AE329" s="27">
        <v>35</v>
      </c>
      <c r="AF329" s="27">
        <v>45</v>
      </c>
      <c r="AG329" s="30">
        <v>38.333333333333336</v>
      </c>
      <c r="AH329" s="27">
        <v>9.1</v>
      </c>
      <c r="AI329" s="27">
        <v>8.1999999999999993</v>
      </c>
      <c r="AJ329" s="27">
        <v>9.3000000000000007</v>
      </c>
      <c r="AK329" s="33">
        <v>8.9677591393858425</v>
      </c>
      <c r="AL329" s="34">
        <v>264</v>
      </c>
      <c r="AM329" s="34">
        <v>300</v>
      </c>
      <c r="AN329" s="34">
        <v>18</v>
      </c>
      <c r="AO329" s="34">
        <v>8.25</v>
      </c>
      <c r="AP329" s="32">
        <v>535</v>
      </c>
      <c r="AQ329" s="32">
        <v>390</v>
      </c>
      <c r="AR329" s="32">
        <v>0</v>
      </c>
      <c r="AS329" s="32">
        <v>925</v>
      </c>
      <c r="AT329" s="32">
        <v>0</v>
      </c>
      <c r="AU329" s="32">
        <v>0</v>
      </c>
      <c r="AV329" s="32">
        <v>0</v>
      </c>
      <c r="AW329" s="32">
        <v>5</v>
      </c>
      <c r="AX329" s="32">
        <v>285</v>
      </c>
      <c r="AY329" s="32">
        <v>125</v>
      </c>
      <c r="AZ329" s="32">
        <v>10</v>
      </c>
      <c r="BA329" s="32">
        <v>285</v>
      </c>
      <c r="BB329" s="32">
        <v>34.117647058823529</v>
      </c>
      <c r="BC329" s="32">
        <v>22.058823529411764</v>
      </c>
      <c r="BD329" s="32">
        <v>0.58823529411764708</v>
      </c>
      <c r="BE329" s="32">
        <v>56.764705882352942</v>
      </c>
      <c r="BF329" s="32">
        <v>10</v>
      </c>
      <c r="BG329" s="32">
        <v>10</v>
      </c>
      <c r="BH329" s="32">
        <v>0</v>
      </c>
      <c r="BI329" s="32">
        <v>40</v>
      </c>
      <c r="BJ329" s="32">
        <v>13770</v>
      </c>
      <c r="BK329" s="35">
        <f t="shared" si="75"/>
        <v>3.2433119938949422</v>
      </c>
      <c r="BL329" s="35">
        <f t="shared" si="67"/>
        <v>3.2433119938949422</v>
      </c>
      <c r="BM329" s="27" t="s">
        <v>72</v>
      </c>
      <c r="BN329" s="30">
        <v>22</v>
      </c>
      <c r="BO329" s="30">
        <v>52</v>
      </c>
      <c r="BP329" s="35">
        <v>36.549999999999997</v>
      </c>
      <c r="BQ329" s="43">
        <f t="shared" si="73"/>
        <v>0.85</v>
      </c>
      <c r="BR329" s="28">
        <v>8.5000000000000006E-2</v>
      </c>
      <c r="BS329" s="28">
        <v>0.83499999999999996</v>
      </c>
      <c r="BT329" s="28">
        <v>0.41899999999999998</v>
      </c>
      <c r="BU329" s="32">
        <f t="shared" si="74"/>
        <v>34026.41102802867</v>
      </c>
      <c r="BV329" s="35">
        <v>6.14</v>
      </c>
      <c r="BW329" s="35">
        <f t="shared" si="66"/>
        <v>0.35284349818799893</v>
      </c>
      <c r="BX329" s="35">
        <f t="shared" ref="BX329:BX339" si="76">(BT329/BP329^3)*100000</f>
        <v>0.8581276170988289</v>
      </c>
    </row>
    <row r="330" spans="1:76" s="36" customFormat="1" x14ac:dyDescent="0.2">
      <c r="A330" s="27" t="s">
        <v>69</v>
      </c>
      <c r="B330" s="27">
        <v>30</v>
      </c>
      <c r="C330" s="27">
        <v>1</v>
      </c>
      <c r="D330" s="28">
        <f t="shared" si="70"/>
        <v>0.40468564223999998</v>
      </c>
      <c r="E330" s="29">
        <v>39000</v>
      </c>
      <c r="F330" s="27">
        <v>1</v>
      </c>
      <c r="G330" s="27" t="s">
        <v>70</v>
      </c>
      <c r="H330" s="27" t="s">
        <v>71</v>
      </c>
      <c r="I330" s="27">
        <v>602</v>
      </c>
      <c r="J330" s="27">
        <v>379</v>
      </c>
      <c r="K330" s="27"/>
      <c r="L330" s="27"/>
      <c r="M330" s="31">
        <f t="shared" si="71"/>
        <v>490.5</v>
      </c>
      <c r="N330" s="29">
        <v>39010</v>
      </c>
      <c r="O330" s="32">
        <v>415864</v>
      </c>
      <c r="P330" s="27"/>
      <c r="Q330" s="32"/>
      <c r="R330" s="27"/>
      <c r="S330" s="27"/>
      <c r="T330" s="27"/>
      <c r="U330" s="27"/>
      <c r="V330" s="29">
        <v>39058</v>
      </c>
      <c r="W330" s="27">
        <f t="shared" si="72"/>
        <v>48</v>
      </c>
      <c r="X330" s="27">
        <v>2</v>
      </c>
      <c r="Y330" s="27">
        <v>4.8</v>
      </c>
      <c r="Z330" s="27">
        <v>23.1</v>
      </c>
      <c r="AA330" s="27">
        <v>12.1</v>
      </c>
      <c r="AB330" s="27">
        <v>27.1</v>
      </c>
      <c r="AC330" s="33">
        <v>21.597916666666663</v>
      </c>
      <c r="AD330" s="27">
        <v>40</v>
      </c>
      <c r="AE330" s="27">
        <v>40</v>
      </c>
      <c r="AF330" s="27">
        <v>47</v>
      </c>
      <c r="AG330" s="30">
        <v>42.307692307692307</v>
      </c>
      <c r="AH330" s="27">
        <v>9</v>
      </c>
      <c r="AI330" s="27">
        <v>8.3000000000000007</v>
      </c>
      <c r="AJ330" s="27">
        <v>9.41</v>
      </c>
      <c r="AK330" s="33">
        <v>8.9422500037266808</v>
      </c>
      <c r="AL330" s="34">
        <v>362</v>
      </c>
      <c r="AM330" s="34">
        <v>184</v>
      </c>
      <c r="AN330" s="34">
        <v>22.5</v>
      </c>
      <c r="AO330" s="34">
        <v>9.375</v>
      </c>
      <c r="AP330" s="32">
        <v>50</v>
      </c>
      <c r="AQ330" s="32">
        <v>80</v>
      </c>
      <c r="AR330" s="32">
        <v>0</v>
      </c>
      <c r="AS330" s="32">
        <v>130</v>
      </c>
      <c r="AT330" s="32">
        <v>0</v>
      </c>
      <c r="AU330" s="32">
        <v>0</v>
      </c>
      <c r="AV330" s="32">
        <v>0</v>
      </c>
      <c r="AW330" s="32">
        <v>5</v>
      </c>
      <c r="AX330" s="32">
        <v>350</v>
      </c>
      <c r="AY330" s="32">
        <v>350</v>
      </c>
      <c r="AZ330" s="32">
        <v>70</v>
      </c>
      <c r="BA330" s="32">
        <v>710</v>
      </c>
      <c r="BB330" s="32">
        <v>77</v>
      </c>
      <c r="BC330" s="32">
        <v>44</v>
      </c>
      <c r="BD330" s="32">
        <v>6.333333333333333</v>
      </c>
      <c r="BE330" s="32">
        <v>127.33333333333333</v>
      </c>
      <c r="BF330" s="32">
        <v>15</v>
      </c>
      <c r="BG330" s="32">
        <v>15</v>
      </c>
      <c r="BH330" s="32">
        <v>0</v>
      </c>
      <c r="BI330" s="32">
        <v>65</v>
      </c>
      <c r="BJ330" s="32">
        <v>182782</v>
      </c>
      <c r="BK330" s="35">
        <f t="shared" si="75"/>
        <v>43.952349806667563</v>
      </c>
      <c r="BL330" s="35">
        <f t="shared" si="67"/>
        <v>43.952349806667563</v>
      </c>
      <c r="BM330" s="27" t="s">
        <v>72</v>
      </c>
      <c r="BN330" s="30">
        <v>17</v>
      </c>
      <c r="BO330" s="30">
        <v>45</v>
      </c>
      <c r="BP330" s="35">
        <v>23.96</v>
      </c>
      <c r="BQ330" s="43">
        <f t="shared" si="73"/>
        <v>0.4991666666666667</v>
      </c>
      <c r="BR330" s="28">
        <v>3.7699999999999997E-2</v>
      </c>
      <c r="BS330" s="28">
        <v>0.76539999999999997</v>
      </c>
      <c r="BT330" s="28">
        <v>0.14749365079365079</v>
      </c>
      <c r="BU330" s="32">
        <f t="shared" si="74"/>
        <v>451664.15835331421</v>
      </c>
      <c r="BV330" s="35">
        <v>18.59</v>
      </c>
      <c r="BW330" s="35">
        <f t="shared" si="66"/>
        <v>0.95701855030720917</v>
      </c>
      <c r="BX330" s="35">
        <f t="shared" si="76"/>
        <v>1.0722915517987046</v>
      </c>
    </row>
    <row r="331" spans="1:76" s="36" customFormat="1" x14ac:dyDescent="0.2">
      <c r="A331" s="27" t="s">
        <v>69</v>
      </c>
      <c r="B331" s="27">
        <v>34</v>
      </c>
      <c r="C331" s="27">
        <v>1</v>
      </c>
      <c r="D331" s="28">
        <f t="shared" si="70"/>
        <v>0.40468564223999998</v>
      </c>
      <c r="E331" s="29">
        <v>39007</v>
      </c>
      <c r="F331" s="27">
        <v>1</v>
      </c>
      <c r="G331" s="27" t="s">
        <v>70</v>
      </c>
      <c r="H331" s="27" t="s">
        <v>71</v>
      </c>
      <c r="I331" s="27">
        <v>53</v>
      </c>
      <c r="J331" s="27">
        <v>278</v>
      </c>
      <c r="K331" s="27"/>
      <c r="L331" s="27"/>
      <c r="M331" s="31">
        <f t="shared" si="71"/>
        <v>165.5</v>
      </c>
      <c r="N331" s="29">
        <v>39017</v>
      </c>
      <c r="O331" s="32">
        <v>436474</v>
      </c>
      <c r="P331" s="27"/>
      <c r="Q331" s="32"/>
      <c r="R331" s="27"/>
      <c r="S331" s="27"/>
      <c r="T331" s="27"/>
      <c r="U331" s="27"/>
      <c r="V331" s="29">
        <v>39066</v>
      </c>
      <c r="W331" s="27">
        <f t="shared" si="72"/>
        <v>49</v>
      </c>
      <c r="X331" s="27">
        <v>1</v>
      </c>
      <c r="Y331" s="27">
        <v>4.5999999999999996</v>
      </c>
      <c r="Z331" s="27">
        <v>24.4</v>
      </c>
      <c r="AA331" s="27">
        <v>11.5</v>
      </c>
      <c r="AB331" s="27">
        <v>27.3</v>
      </c>
      <c r="AC331" s="33">
        <v>20.388888888888889</v>
      </c>
      <c r="AD331" s="27">
        <v>40</v>
      </c>
      <c r="AE331" s="27">
        <v>40</v>
      </c>
      <c r="AF331" s="27">
        <v>46</v>
      </c>
      <c r="AG331" s="30">
        <v>43.53846153846154</v>
      </c>
      <c r="AH331" s="27">
        <v>8.6999999999999993</v>
      </c>
      <c r="AI331" s="27">
        <v>8.1999999999999993</v>
      </c>
      <c r="AJ331" s="27">
        <v>9.1</v>
      </c>
      <c r="AK331" s="33">
        <v>8.8276472970898929</v>
      </c>
      <c r="AL331" s="34">
        <v>336</v>
      </c>
      <c r="AM331" s="34">
        <v>315</v>
      </c>
      <c r="AN331" s="34">
        <v>17</v>
      </c>
      <c r="AO331" s="34">
        <v>7.75</v>
      </c>
      <c r="AP331" s="32">
        <v>0</v>
      </c>
      <c r="AQ331" s="32">
        <v>5</v>
      </c>
      <c r="AR331" s="32">
        <v>0</v>
      </c>
      <c r="AS331" s="32">
        <v>5</v>
      </c>
      <c r="AT331" s="32">
        <v>0</v>
      </c>
      <c r="AU331" s="32">
        <v>0</v>
      </c>
      <c r="AV331" s="32">
        <v>0</v>
      </c>
      <c r="AW331" s="32">
        <v>5</v>
      </c>
      <c r="AX331" s="32">
        <v>135</v>
      </c>
      <c r="AY331" s="32">
        <v>450</v>
      </c>
      <c r="AZ331" s="32">
        <v>445</v>
      </c>
      <c r="BA331" s="32">
        <v>655</v>
      </c>
      <c r="BB331" s="32">
        <v>31</v>
      </c>
      <c r="BC331" s="32">
        <v>78.333333333333329</v>
      </c>
      <c r="BD331" s="32">
        <v>31.333333333333332</v>
      </c>
      <c r="BE331" s="32">
        <v>150.35714285714286</v>
      </c>
      <c r="BF331" s="32">
        <v>10</v>
      </c>
      <c r="BG331" s="32">
        <v>20</v>
      </c>
      <c r="BH331" s="32">
        <v>0</v>
      </c>
      <c r="BI331" s="32">
        <v>47.5</v>
      </c>
      <c r="BJ331" s="32">
        <v>166782</v>
      </c>
      <c r="BK331" s="35">
        <f t="shared" si="75"/>
        <v>38.211210747948329</v>
      </c>
      <c r="BL331" s="35">
        <f t="shared" si="67"/>
        <v>38.211210747948329</v>
      </c>
      <c r="BM331" s="27" t="s">
        <v>72</v>
      </c>
      <c r="BN331" s="30">
        <v>17</v>
      </c>
      <c r="BO331" s="30">
        <v>28</v>
      </c>
      <c r="BP331" s="35">
        <v>21.06</v>
      </c>
      <c r="BQ331" s="43">
        <f t="shared" si="73"/>
        <v>0.42979591836734693</v>
      </c>
      <c r="BR331" s="28">
        <v>0.05</v>
      </c>
      <c r="BS331" s="28">
        <v>0.19</v>
      </c>
      <c r="BT331" s="28">
        <v>8.4199999999999997E-2</v>
      </c>
      <c r="BU331" s="32">
        <f t="shared" si="74"/>
        <v>412127.2973185677</v>
      </c>
      <c r="BV331" s="35">
        <v>16.41</v>
      </c>
      <c r="BW331" s="35">
        <f t="shared" si="66"/>
        <v>0.82755087956656814</v>
      </c>
      <c r="BX331" s="35">
        <f t="shared" si="76"/>
        <v>0.90144034382101246</v>
      </c>
    </row>
    <row r="332" spans="1:76" s="36" customFormat="1" x14ac:dyDescent="0.2">
      <c r="A332" s="27" t="s">
        <v>69</v>
      </c>
      <c r="B332" s="27">
        <v>26</v>
      </c>
      <c r="C332" s="27">
        <v>1</v>
      </c>
      <c r="D332" s="28">
        <f t="shared" si="70"/>
        <v>0.40468564223999998</v>
      </c>
      <c r="E332" s="29">
        <v>39203</v>
      </c>
      <c r="F332" s="27">
        <v>1</v>
      </c>
      <c r="G332" s="27" t="s">
        <v>70</v>
      </c>
      <c r="H332" s="27" t="s">
        <v>71</v>
      </c>
      <c r="I332" s="27">
        <v>107</v>
      </c>
      <c r="J332" s="27">
        <v>12</v>
      </c>
      <c r="K332" s="27"/>
      <c r="L332" s="27"/>
      <c r="M332" s="31">
        <f t="shared" si="71"/>
        <v>59.5</v>
      </c>
      <c r="N332" s="29">
        <v>39214</v>
      </c>
      <c r="O332" s="32">
        <v>417696</v>
      </c>
      <c r="P332" s="27"/>
      <c r="Q332" s="32"/>
      <c r="R332" s="27"/>
      <c r="S332" s="32"/>
      <c r="T332" s="27"/>
      <c r="U332" s="27"/>
      <c r="V332" s="29">
        <v>39246</v>
      </c>
      <c r="W332" s="27">
        <f t="shared" si="72"/>
        <v>32</v>
      </c>
      <c r="X332" s="27">
        <v>4</v>
      </c>
      <c r="Y332" s="27">
        <v>1.6</v>
      </c>
      <c r="Z332" s="33">
        <v>29.5</v>
      </c>
      <c r="AA332" s="33">
        <v>23.7</v>
      </c>
      <c r="AB332" s="33">
        <v>32.4</v>
      </c>
      <c r="AC332" s="33">
        <v>28.846666666666668</v>
      </c>
      <c r="AD332" s="33">
        <v>40</v>
      </c>
      <c r="AE332" s="33">
        <v>36</v>
      </c>
      <c r="AF332" s="33">
        <v>42</v>
      </c>
      <c r="AG332" s="33">
        <v>39.700000000000003</v>
      </c>
      <c r="AH332" s="33">
        <v>9</v>
      </c>
      <c r="AI332" s="33">
        <v>8.6999999999999993</v>
      </c>
      <c r="AJ332" s="33">
        <v>9.1</v>
      </c>
      <c r="AK332" s="33">
        <v>8.8838709677419363</v>
      </c>
      <c r="AL332" s="34">
        <v>88</v>
      </c>
      <c r="AM332" s="34">
        <v>325</v>
      </c>
      <c r="AN332" s="34">
        <v>18.5</v>
      </c>
      <c r="AO332" s="34">
        <v>8.1000000000000014</v>
      </c>
      <c r="AP332" s="32">
        <v>20</v>
      </c>
      <c r="AQ332" s="32">
        <v>205</v>
      </c>
      <c r="AR332" s="32">
        <v>0</v>
      </c>
      <c r="AS332" s="32">
        <v>225</v>
      </c>
      <c r="AT332" s="32">
        <v>0</v>
      </c>
      <c r="AU332" s="32">
        <v>0</v>
      </c>
      <c r="AV332" s="32">
        <v>0</v>
      </c>
      <c r="AW332" s="32">
        <v>5</v>
      </c>
      <c r="AX332" s="32">
        <v>270</v>
      </c>
      <c r="AY332" s="32">
        <v>180</v>
      </c>
      <c r="AZ332" s="32">
        <v>160</v>
      </c>
      <c r="BA332" s="32">
        <v>305</v>
      </c>
      <c r="BB332" s="32">
        <v>44.583333333333336</v>
      </c>
      <c r="BC332" s="32">
        <v>20.833333333333332</v>
      </c>
      <c r="BD332" s="32">
        <v>25</v>
      </c>
      <c r="BE332" s="32">
        <v>90.416666666666671</v>
      </c>
      <c r="BF332" s="32">
        <v>35</v>
      </c>
      <c r="BG332" s="32">
        <v>0</v>
      </c>
      <c r="BH332" s="32">
        <v>5</v>
      </c>
      <c r="BI332" s="32">
        <v>52.5</v>
      </c>
      <c r="BJ332" s="32">
        <v>42464</v>
      </c>
      <c r="BK332" s="35">
        <f>(BJ332/O332)*100</f>
        <v>10.166245307592124</v>
      </c>
      <c r="BL332" s="35">
        <f>((BJ332)/(O332+Q332+S332+U332))*100</f>
        <v>10.166245307592124</v>
      </c>
      <c r="BM332" s="27" t="s">
        <v>72</v>
      </c>
      <c r="BN332" s="30">
        <v>32</v>
      </c>
      <c r="BO332" s="30">
        <v>51</v>
      </c>
      <c r="BP332" s="35">
        <v>42.52</v>
      </c>
      <c r="BQ332" s="43">
        <f t="shared" si="73"/>
        <v>1.3287500000000001</v>
      </c>
      <c r="BR332" s="28">
        <v>0.27</v>
      </c>
      <c r="BS332" s="28">
        <v>1.0229999999999999</v>
      </c>
      <c r="BT332" s="28">
        <v>0.68799999999999994</v>
      </c>
      <c r="BU332" s="32">
        <f t="shared" si="74"/>
        <v>104930.8291862171</v>
      </c>
      <c r="BV332" s="35">
        <v>25.36</v>
      </c>
      <c r="BW332" s="35">
        <f t="shared" si="66"/>
        <v>1.9583101481272853</v>
      </c>
      <c r="BX332" s="35">
        <f t="shared" si="76"/>
        <v>0.89497039765525332</v>
      </c>
    </row>
    <row r="333" spans="1:76" s="36" customFormat="1" x14ac:dyDescent="0.2">
      <c r="A333" s="27" t="s">
        <v>69</v>
      </c>
      <c r="B333" s="27">
        <v>34</v>
      </c>
      <c r="C333" s="27">
        <v>1</v>
      </c>
      <c r="D333" s="28">
        <f t="shared" si="70"/>
        <v>0.40468564223999998</v>
      </c>
      <c r="E333" s="29">
        <v>39211</v>
      </c>
      <c r="F333" s="27">
        <v>1</v>
      </c>
      <c r="G333" s="27" t="s">
        <v>70</v>
      </c>
      <c r="H333" s="27" t="s">
        <v>71</v>
      </c>
      <c r="I333" s="27">
        <v>274</v>
      </c>
      <c r="J333" s="27">
        <v>180</v>
      </c>
      <c r="K333" s="27"/>
      <c r="L333" s="27"/>
      <c r="M333" s="31">
        <f t="shared" si="71"/>
        <v>227</v>
      </c>
      <c r="N333" s="29">
        <v>39221</v>
      </c>
      <c r="O333" s="32">
        <v>486854</v>
      </c>
      <c r="P333" s="27"/>
      <c r="Q333" s="32"/>
      <c r="R333" s="27"/>
      <c r="S333" s="32"/>
      <c r="T333" s="27"/>
      <c r="U333" s="27"/>
      <c r="V333" s="29">
        <v>39268</v>
      </c>
      <c r="W333" s="27">
        <f t="shared" si="72"/>
        <v>47</v>
      </c>
      <c r="X333" s="27">
        <v>2</v>
      </c>
      <c r="Y333" s="27">
        <v>2.8</v>
      </c>
      <c r="Z333" s="33">
        <v>26.5</v>
      </c>
      <c r="AA333" s="33">
        <v>23.7</v>
      </c>
      <c r="AB333" s="33">
        <v>34.5</v>
      </c>
      <c r="AC333" s="33">
        <v>29.993181818181814</v>
      </c>
      <c r="AD333" s="33">
        <v>40</v>
      </c>
      <c r="AE333" s="33">
        <v>23.7</v>
      </c>
      <c r="AF333" s="33">
        <v>34.5</v>
      </c>
      <c r="AG333" s="33">
        <v>29.993181818181814</v>
      </c>
      <c r="AH333" s="33">
        <v>8.6999999999999993</v>
      </c>
      <c r="AI333" s="33">
        <v>8.4</v>
      </c>
      <c r="AJ333" s="33">
        <v>9.1999999999999993</v>
      </c>
      <c r="AK333" s="33">
        <v>8.9204545454545432</v>
      </c>
      <c r="AL333" s="34">
        <v>198</v>
      </c>
      <c r="AM333" s="34">
        <v>295</v>
      </c>
      <c r="AN333" s="34">
        <v>28</v>
      </c>
      <c r="AO333" s="34">
        <v>12</v>
      </c>
      <c r="AP333" s="32">
        <v>10</v>
      </c>
      <c r="AQ333" s="32">
        <v>35</v>
      </c>
      <c r="AR333" s="32">
        <v>0</v>
      </c>
      <c r="AS333" s="32">
        <v>45</v>
      </c>
      <c r="AT333" s="32">
        <v>0</v>
      </c>
      <c r="AU333" s="32">
        <v>0</v>
      </c>
      <c r="AV333" s="32">
        <v>0</v>
      </c>
      <c r="AW333" s="32">
        <v>0</v>
      </c>
      <c r="AX333" s="32">
        <v>80</v>
      </c>
      <c r="AY333" s="32">
        <v>255</v>
      </c>
      <c r="AZ333" s="32">
        <v>200</v>
      </c>
      <c r="BA333" s="32">
        <v>530</v>
      </c>
      <c r="BB333" s="32">
        <v>21.333333333333332</v>
      </c>
      <c r="BC333" s="32">
        <v>73.333333333333329</v>
      </c>
      <c r="BD333" s="32">
        <v>41</v>
      </c>
      <c r="BE333" s="32">
        <v>135.66666666666666</v>
      </c>
      <c r="BF333" s="32">
        <v>15</v>
      </c>
      <c r="BG333" s="32">
        <v>65</v>
      </c>
      <c r="BH333" s="32">
        <v>10</v>
      </c>
      <c r="BI333" s="32">
        <v>85</v>
      </c>
      <c r="BJ333" s="32">
        <v>134633</v>
      </c>
      <c r="BK333" s="35">
        <f>(BJ333/O333)*100</f>
        <v>27.653670299514843</v>
      </c>
      <c r="BL333" s="35">
        <f>((BJ333)/(O333+Q333+S333+U333))*100</f>
        <v>27.653670299514843</v>
      </c>
      <c r="BM333" s="27" t="s">
        <v>72</v>
      </c>
      <c r="BN333" s="30">
        <v>25</v>
      </c>
      <c r="BO333" s="30">
        <v>70</v>
      </c>
      <c r="BP333" s="35">
        <v>38.24</v>
      </c>
      <c r="BQ333" s="43">
        <f t="shared" si="73"/>
        <v>0.81361702127659574</v>
      </c>
      <c r="BR333" s="28">
        <v>0.128</v>
      </c>
      <c r="BS333" s="28">
        <v>3.6349999999999998</v>
      </c>
      <c r="BT333" s="28">
        <v>0.55400000000000005</v>
      </c>
      <c r="BU333" s="32">
        <f t="shared" si="74"/>
        <v>332685.38823068875</v>
      </c>
      <c r="BV333" s="35">
        <v>75.27</v>
      </c>
      <c r="BW333" s="35">
        <f t="shared" si="66"/>
        <v>3.957366396390114</v>
      </c>
      <c r="BX333" s="35">
        <f t="shared" si="76"/>
        <v>0.9907318249544258</v>
      </c>
    </row>
    <row r="334" spans="1:76" s="36" customFormat="1" x14ac:dyDescent="0.2">
      <c r="A334" s="27" t="s">
        <v>69</v>
      </c>
      <c r="B334" s="27">
        <v>32</v>
      </c>
      <c r="C334" s="27">
        <v>1</v>
      </c>
      <c r="D334" s="28">
        <f t="shared" si="70"/>
        <v>0.40468564223999998</v>
      </c>
      <c r="E334" s="29">
        <v>39554</v>
      </c>
      <c r="F334" s="27">
        <v>1</v>
      </c>
      <c r="G334" s="27" t="s">
        <v>70</v>
      </c>
      <c r="H334" s="27" t="s">
        <v>71</v>
      </c>
      <c r="I334" s="27">
        <v>182</v>
      </c>
      <c r="J334" s="27">
        <v>1134</v>
      </c>
      <c r="K334" s="27"/>
      <c r="L334" s="27"/>
      <c r="M334" s="31">
        <f t="shared" si="71"/>
        <v>658</v>
      </c>
      <c r="N334" s="29">
        <v>39567</v>
      </c>
      <c r="O334" s="32">
        <v>407162</v>
      </c>
      <c r="P334" s="27"/>
      <c r="Q334" s="32"/>
      <c r="R334" s="27"/>
      <c r="S334" s="32"/>
      <c r="T334" s="27"/>
      <c r="U334" s="30"/>
      <c r="V334" s="29">
        <v>39604</v>
      </c>
      <c r="W334" s="27">
        <f t="shared" si="72"/>
        <v>37</v>
      </c>
      <c r="X334" s="27">
        <v>0</v>
      </c>
      <c r="Y334" s="33">
        <v>3.3</v>
      </c>
      <c r="Z334" s="33">
        <v>24.4</v>
      </c>
      <c r="AA334" s="33">
        <v>24.1</v>
      </c>
      <c r="AB334" s="33">
        <v>31.4</v>
      </c>
      <c r="AC334" s="33">
        <v>28.388823529411766</v>
      </c>
      <c r="AD334" s="30">
        <v>40</v>
      </c>
      <c r="AE334" s="30">
        <v>35</v>
      </c>
      <c r="AF334" s="30">
        <v>45</v>
      </c>
      <c r="AG334" s="30">
        <v>37.700000000000003</v>
      </c>
      <c r="AH334" s="33">
        <v>8.9</v>
      </c>
      <c r="AI334" s="33">
        <v>8.6</v>
      </c>
      <c r="AJ334" s="33">
        <v>9</v>
      </c>
      <c r="AK334" s="33">
        <v>8.7383740515174573</v>
      </c>
      <c r="AL334" s="42">
        <v>212</v>
      </c>
      <c r="AM334" s="34">
        <v>260</v>
      </c>
      <c r="AN334" s="34">
        <v>21</v>
      </c>
      <c r="AO334" s="34">
        <v>8.875</v>
      </c>
      <c r="AP334" s="32">
        <v>5</v>
      </c>
      <c r="AQ334" s="32">
        <v>5</v>
      </c>
      <c r="AR334" s="32">
        <v>0</v>
      </c>
      <c r="AS334" s="32">
        <v>10</v>
      </c>
      <c r="AT334" s="32">
        <v>0</v>
      </c>
      <c r="AU334" s="32">
        <v>15</v>
      </c>
      <c r="AV334" s="32">
        <v>0</v>
      </c>
      <c r="AW334" s="32">
        <v>25</v>
      </c>
      <c r="AX334" s="32">
        <v>190</v>
      </c>
      <c r="AY334" s="32">
        <v>1125</v>
      </c>
      <c r="AZ334" s="32">
        <v>235</v>
      </c>
      <c r="BA334" s="32">
        <v>1165</v>
      </c>
      <c r="BB334" s="32">
        <v>29</v>
      </c>
      <c r="BC334" s="32">
        <v>223.66666666666666</v>
      </c>
      <c r="BD334" s="32">
        <v>17</v>
      </c>
      <c r="BE334" s="32">
        <v>269.66666666666669</v>
      </c>
      <c r="BF334" s="32">
        <v>10</v>
      </c>
      <c r="BG334" s="32">
        <v>45</v>
      </c>
      <c r="BH334" s="32">
        <v>0</v>
      </c>
      <c r="BI334" s="32">
        <v>75</v>
      </c>
      <c r="BJ334" s="32">
        <v>142885</v>
      </c>
      <c r="BK334" s="35">
        <f>BJ334/O334*100</f>
        <v>35.092911421006875</v>
      </c>
      <c r="BL334" s="35">
        <f>(BJ334)/(O334+Q334+S334+U334)*100</f>
        <v>35.092911421006875</v>
      </c>
      <c r="BM334" s="27" t="s">
        <v>72</v>
      </c>
      <c r="BN334" s="30">
        <v>27</v>
      </c>
      <c r="BO334" s="30">
        <v>50</v>
      </c>
      <c r="BP334" s="35">
        <v>37.799999999999997</v>
      </c>
      <c r="BQ334" s="43">
        <f t="shared" si="73"/>
        <v>1.0216216216216216</v>
      </c>
      <c r="BR334" s="28">
        <v>0.17799999999999999</v>
      </c>
      <c r="BS334" s="28">
        <v>0.88900000000000001</v>
      </c>
      <c r="BT334" s="28">
        <v>0.48</v>
      </c>
      <c r="BU334" s="32">
        <f t="shared" si="74"/>
        <v>353076.5243093592</v>
      </c>
      <c r="BV334" s="35">
        <v>63.36</v>
      </c>
      <c r="BW334" s="35">
        <f t="shared" si="66"/>
        <v>4.2315126945296209</v>
      </c>
      <c r="BX334" s="35">
        <f t="shared" si="76"/>
        <v>0.88872180918876154</v>
      </c>
    </row>
    <row r="335" spans="1:76" s="36" customFormat="1" x14ac:dyDescent="0.2">
      <c r="A335" s="27" t="s">
        <v>69</v>
      </c>
      <c r="B335" s="27">
        <v>32</v>
      </c>
      <c r="C335" s="27">
        <v>1</v>
      </c>
      <c r="D335" s="28">
        <f t="shared" si="70"/>
        <v>0.40468564223999998</v>
      </c>
      <c r="E335" s="29">
        <v>39717</v>
      </c>
      <c r="F335" s="27">
        <v>1</v>
      </c>
      <c r="G335" s="27" t="s">
        <v>70</v>
      </c>
      <c r="H335" s="27" t="s">
        <v>71</v>
      </c>
      <c r="I335" s="27">
        <v>111</v>
      </c>
      <c r="J335" s="27">
        <v>336</v>
      </c>
      <c r="K335" s="27"/>
      <c r="L335" s="27"/>
      <c r="M335" s="31">
        <f t="shared" si="71"/>
        <v>223.5</v>
      </c>
      <c r="N335" s="29">
        <v>39728</v>
      </c>
      <c r="O335" s="32">
        <v>344416</v>
      </c>
      <c r="P335" s="27"/>
      <c r="Q335" s="32"/>
      <c r="R335" s="27"/>
      <c r="S335" s="32"/>
      <c r="T335" s="27"/>
      <c r="U335" s="30"/>
      <c r="V335" s="29">
        <v>39822</v>
      </c>
      <c r="W335" s="27">
        <f t="shared" si="72"/>
        <v>94</v>
      </c>
      <c r="X335" s="27">
        <v>1</v>
      </c>
      <c r="Y335" s="33">
        <v>4.9000000000000004</v>
      </c>
      <c r="Z335" s="33">
        <v>27.5</v>
      </c>
      <c r="AA335" s="33">
        <v>11.2</v>
      </c>
      <c r="AB335" s="33">
        <v>29.4</v>
      </c>
      <c r="AC335" s="33">
        <v>20.600543478260864</v>
      </c>
      <c r="AD335" s="30">
        <v>40</v>
      </c>
      <c r="AE335" s="30">
        <v>40</v>
      </c>
      <c r="AF335" s="30">
        <v>49</v>
      </c>
      <c r="AG335" s="30">
        <v>44.529411764705884</v>
      </c>
      <c r="AH335" s="33">
        <v>8.8000000000000007</v>
      </c>
      <c r="AI335" s="33">
        <v>8.1</v>
      </c>
      <c r="AJ335" s="33">
        <v>9.14</v>
      </c>
      <c r="AK335" s="33">
        <v>8.594045756399078</v>
      </c>
      <c r="AL335" s="42">
        <f>2*330</f>
        <v>660</v>
      </c>
      <c r="AM335" s="34">
        <v>340</v>
      </c>
      <c r="AN335" s="34">
        <v>28</v>
      </c>
      <c r="AO335" s="34">
        <v>12</v>
      </c>
      <c r="AP335" s="32">
        <v>15</v>
      </c>
      <c r="AQ335" s="32">
        <v>345</v>
      </c>
      <c r="AR335" s="32">
        <v>55</v>
      </c>
      <c r="AS335" s="32">
        <v>415</v>
      </c>
      <c r="AT335" s="32">
        <v>0</v>
      </c>
      <c r="AU335" s="32">
        <v>0</v>
      </c>
      <c r="AV335" s="32">
        <v>0</v>
      </c>
      <c r="AW335" s="32">
        <v>0</v>
      </c>
      <c r="AX335" s="32">
        <v>190</v>
      </c>
      <c r="AY335" s="32">
        <v>175</v>
      </c>
      <c r="AZ335" s="32">
        <v>20</v>
      </c>
      <c r="BA335" s="32">
        <v>290</v>
      </c>
      <c r="BB335" s="32">
        <v>52.5</v>
      </c>
      <c r="BC335" s="32">
        <v>30.625</v>
      </c>
      <c r="BD335" s="32">
        <v>6.875</v>
      </c>
      <c r="BE335" s="32">
        <v>89.375</v>
      </c>
      <c r="BF335" s="32">
        <v>2.5</v>
      </c>
      <c r="BG335" s="32">
        <v>10</v>
      </c>
      <c r="BH335" s="32">
        <v>5</v>
      </c>
      <c r="BI335" s="32">
        <v>17.5</v>
      </c>
      <c r="BJ335" s="32">
        <v>49906</v>
      </c>
      <c r="BK335" s="35">
        <f>BJ335/O335*100</f>
        <v>14.49003530614141</v>
      </c>
      <c r="BL335" s="35">
        <f>(BJ335)/(O335+Q335+S335+U335)*100</f>
        <v>14.49003530614141</v>
      </c>
      <c r="BM335" s="27" t="s">
        <v>72</v>
      </c>
      <c r="BN335" s="30">
        <v>40</v>
      </c>
      <c r="BO335" s="30">
        <v>95</v>
      </c>
      <c r="BP335" s="35">
        <v>60.17</v>
      </c>
      <c r="BQ335" s="43">
        <f t="shared" si="73"/>
        <v>0.64010638297872346</v>
      </c>
      <c r="BR335" s="28">
        <v>0.53400000000000003</v>
      </c>
      <c r="BS335" s="28">
        <v>8.25</v>
      </c>
      <c r="BT335" s="28">
        <v>2.14</v>
      </c>
      <c r="BU335" s="32">
        <f t="shared" si="74"/>
        <v>123320.41167500355</v>
      </c>
      <c r="BV335" s="35">
        <v>80.73</v>
      </c>
      <c r="BW335" s="35">
        <f t="shared" si="66"/>
        <v>2.1222146218983258</v>
      </c>
      <c r="BX335" s="35">
        <f t="shared" si="76"/>
        <v>0.98236694072974862</v>
      </c>
    </row>
    <row r="336" spans="1:76" s="36" customFormat="1" x14ac:dyDescent="0.2">
      <c r="A336" s="27" t="s">
        <v>69</v>
      </c>
      <c r="B336" s="30">
        <v>34</v>
      </c>
      <c r="C336" s="27">
        <v>1</v>
      </c>
      <c r="D336" s="27">
        <f t="shared" si="70"/>
        <v>0.40468564223999998</v>
      </c>
      <c r="E336" s="29">
        <v>40069</v>
      </c>
      <c r="F336" s="27">
        <v>1</v>
      </c>
      <c r="G336" s="27" t="s">
        <v>70</v>
      </c>
      <c r="H336" s="27" t="s">
        <v>71</v>
      </c>
      <c r="I336" s="27">
        <v>82</v>
      </c>
      <c r="J336" s="27">
        <v>424</v>
      </c>
      <c r="K336" s="27"/>
      <c r="L336" s="27"/>
      <c r="M336" s="31">
        <f t="shared" si="71"/>
        <v>253</v>
      </c>
      <c r="N336" s="29">
        <v>40077</v>
      </c>
      <c r="O336" s="32">
        <v>404414</v>
      </c>
      <c r="P336" s="27"/>
      <c r="Q336" s="32"/>
      <c r="R336" s="27"/>
      <c r="S336" s="32"/>
      <c r="T336" s="27"/>
      <c r="U336" s="32"/>
      <c r="V336" s="29">
        <v>40121</v>
      </c>
      <c r="W336" s="27">
        <f t="shared" si="72"/>
        <v>44</v>
      </c>
      <c r="X336" s="27">
        <v>1</v>
      </c>
      <c r="Y336" s="33">
        <v>3.5</v>
      </c>
      <c r="Z336" s="33">
        <v>31.3</v>
      </c>
      <c r="AA336" s="33">
        <v>20.399999999999999</v>
      </c>
      <c r="AB336" s="33">
        <v>31.6</v>
      </c>
      <c r="AC336" s="33">
        <v>26.585365853658537</v>
      </c>
      <c r="AD336" s="27">
        <v>40</v>
      </c>
      <c r="AE336" s="27">
        <v>36</v>
      </c>
      <c r="AF336" s="27">
        <v>47</v>
      </c>
      <c r="AG336" s="33">
        <v>39.909090909090907</v>
      </c>
      <c r="AH336" s="27">
        <v>8.6</v>
      </c>
      <c r="AI336" s="27">
        <v>8.6</v>
      </c>
      <c r="AJ336" s="33">
        <v>9.4</v>
      </c>
      <c r="AK336" s="33">
        <v>9.0209223272290071</v>
      </c>
      <c r="AL336" s="34">
        <v>524</v>
      </c>
      <c r="AM336" s="34">
        <v>250</v>
      </c>
      <c r="AN336" s="34">
        <v>16</v>
      </c>
      <c r="AO336" s="34">
        <v>6</v>
      </c>
      <c r="AP336" s="32">
        <v>300</v>
      </c>
      <c r="AQ336" s="32">
        <v>340</v>
      </c>
      <c r="AR336" s="32">
        <v>45</v>
      </c>
      <c r="AS336" s="32">
        <v>685</v>
      </c>
      <c r="AT336" s="32">
        <v>5</v>
      </c>
      <c r="AU336" s="32">
        <v>0</v>
      </c>
      <c r="AV336" s="32">
        <v>0</v>
      </c>
      <c r="AW336" s="32">
        <v>30</v>
      </c>
      <c r="AX336" s="32">
        <v>95</v>
      </c>
      <c r="AY336" s="32">
        <v>210</v>
      </c>
      <c r="AZ336" s="32">
        <v>80</v>
      </c>
      <c r="BA336" s="32">
        <v>285</v>
      </c>
      <c r="BB336" s="32">
        <v>35.666666666666664</v>
      </c>
      <c r="BC336" s="32">
        <v>64.666666666666671</v>
      </c>
      <c r="BD336" s="32">
        <v>12.333333333333334</v>
      </c>
      <c r="BE336" s="32">
        <v>112.66666666666667</v>
      </c>
      <c r="BF336" s="32">
        <v>30</v>
      </c>
      <c r="BG336" s="32">
        <v>25</v>
      </c>
      <c r="BH336" s="32">
        <v>5</v>
      </c>
      <c r="BI336" s="32">
        <v>100</v>
      </c>
      <c r="BJ336" s="32">
        <v>190913</v>
      </c>
      <c r="BK336" s="35">
        <f>BJ336/O336*100</f>
        <v>47.207317254100992</v>
      </c>
      <c r="BL336" s="35">
        <f>(BJ336)/(O336+Q336+S336+U336)*100</f>
        <v>47.207317254100992</v>
      </c>
      <c r="BM336" s="27" t="s">
        <v>72</v>
      </c>
      <c r="BN336" s="30">
        <v>24</v>
      </c>
      <c r="BO336" s="30">
        <v>58</v>
      </c>
      <c r="BP336" s="35">
        <v>37.61</v>
      </c>
      <c r="BQ336" s="43">
        <f t="shared" si="73"/>
        <v>0.85477272727272724</v>
      </c>
      <c r="BR336" s="28">
        <v>9.6000000000000002E-2</v>
      </c>
      <c r="BS336" s="28">
        <v>1.2729999999999999</v>
      </c>
      <c r="BT336" s="28">
        <v>0.46899999999999997</v>
      </c>
      <c r="BU336" s="32">
        <f t="shared" si="74"/>
        <v>471756.29692040943</v>
      </c>
      <c r="BV336" s="35">
        <v>78.819999999999993</v>
      </c>
      <c r="BW336" s="35">
        <f t="shared" si="66"/>
        <v>4.4265559471004474</v>
      </c>
      <c r="BX336" s="35">
        <f t="shared" si="76"/>
        <v>0.88158226024518582</v>
      </c>
    </row>
    <row r="337" spans="1:76" s="36" customFormat="1" x14ac:dyDescent="0.2">
      <c r="A337" s="26" t="s">
        <v>69</v>
      </c>
      <c r="B337" s="27">
        <v>32</v>
      </c>
      <c r="C337" s="27">
        <v>1</v>
      </c>
      <c r="D337" s="28">
        <f t="shared" si="70"/>
        <v>0.40468564223999998</v>
      </c>
      <c r="E337" s="29">
        <v>40362</v>
      </c>
      <c r="F337" s="30">
        <v>1</v>
      </c>
      <c r="G337" s="30" t="s">
        <v>70</v>
      </c>
      <c r="H337" s="30" t="s">
        <v>71</v>
      </c>
      <c r="I337" s="27">
        <v>100</v>
      </c>
      <c r="J337" s="27">
        <v>161</v>
      </c>
      <c r="K337" s="27"/>
      <c r="L337" s="27"/>
      <c r="M337" s="31">
        <f t="shared" si="71"/>
        <v>130.5</v>
      </c>
      <c r="N337" s="29">
        <v>40377</v>
      </c>
      <c r="O337" s="32">
        <v>414948</v>
      </c>
      <c r="P337" s="29"/>
      <c r="Q337" s="32"/>
      <c r="R337" s="29"/>
      <c r="S337" s="30"/>
      <c r="T337" s="29"/>
      <c r="U337" s="29"/>
      <c r="V337" s="29">
        <v>40409</v>
      </c>
      <c r="W337" s="30">
        <f t="shared" si="72"/>
        <v>32</v>
      </c>
      <c r="X337" s="30">
        <v>11</v>
      </c>
      <c r="Y337" s="33">
        <v>2.9</v>
      </c>
      <c r="Z337" s="33">
        <v>33.6</v>
      </c>
      <c r="AA337" s="33">
        <v>29.3</v>
      </c>
      <c r="AB337" s="33">
        <v>34.5</v>
      </c>
      <c r="AC337" s="33">
        <v>32.486666666666665</v>
      </c>
      <c r="AD337" s="30">
        <v>40</v>
      </c>
      <c r="AE337" s="30">
        <v>37</v>
      </c>
      <c r="AF337" s="30">
        <v>41</v>
      </c>
      <c r="AG337" s="33">
        <v>38.777777777777779</v>
      </c>
      <c r="AH337" s="33">
        <v>8.9</v>
      </c>
      <c r="AI337" s="33">
        <v>8.6999999999999993</v>
      </c>
      <c r="AJ337" s="33">
        <v>9.6</v>
      </c>
      <c r="AK337" s="33">
        <v>9.1254261442040008</v>
      </c>
      <c r="AL337" s="34">
        <v>188</v>
      </c>
      <c r="AM337" s="34">
        <v>350</v>
      </c>
      <c r="AN337" s="34">
        <v>40</v>
      </c>
      <c r="AO337" s="34">
        <v>17</v>
      </c>
      <c r="AP337" s="32">
        <v>90</v>
      </c>
      <c r="AQ337" s="32">
        <v>5</v>
      </c>
      <c r="AR337" s="32">
        <v>0</v>
      </c>
      <c r="AS337" s="32">
        <v>95</v>
      </c>
      <c r="AT337" s="32">
        <v>0</v>
      </c>
      <c r="AU337" s="32">
        <v>0</v>
      </c>
      <c r="AV337" s="32">
        <v>5</v>
      </c>
      <c r="AW337" s="32">
        <v>30</v>
      </c>
      <c r="AX337" s="32">
        <v>65</v>
      </c>
      <c r="AY337" s="32">
        <v>475</v>
      </c>
      <c r="AZ337" s="32">
        <v>1505</v>
      </c>
      <c r="BA337" s="32">
        <v>2030</v>
      </c>
      <c r="BB337" s="32">
        <v>27.083333333333332</v>
      </c>
      <c r="BC337" s="32">
        <v>98.333333333333329</v>
      </c>
      <c r="BD337" s="32">
        <v>379.58333333333331</v>
      </c>
      <c r="BE337" s="32">
        <v>500.83333333333331</v>
      </c>
      <c r="BF337" s="32">
        <v>25</v>
      </c>
      <c r="BG337" s="32">
        <v>32.5</v>
      </c>
      <c r="BH337" s="32">
        <v>97.5</v>
      </c>
      <c r="BI337" s="32">
        <v>142.5</v>
      </c>
      <c r="BJ337" s="32">
        <v>46864</v>
      </c>
      <c r="BK337" s="35">
        <v>11.29</v>
      </c>
      <c r="BL337" s="35">
        <f>((BJ337/(O337+Q337+S337+U337))*100)</f>
        <v>11.29394526543085</v>
      </c>
      <c r="BM337" s="27" t="s">
        <v>72</v>
      </c>
      <c r="BN337" s="30">
        <v>26</v>
      </c>
      <c r="BO337" s="30">
        <v>51</v>
      </c>
      <c r="BP337" s="35">
        <v>38.74</v>
      </c>
      <c r="BQ337" s="43">
        <f t="shared" si="73"/>
        <v>1.2106250000000001</v>
      </c>
      <c r="BR337" s="28">
        <v>0.158</v>
      </c>
      <c r="BS337" s="28">
        <v>1.1599999999999999</v>
      </c>
      <c r="BT337" s="28">
        <v>0.55100000000000005</v>
      </c>
      <c r="BU337" s="32">
        <f t="shared" si="74"/>
        <v>115803.46597077238</v>
      </c>
      <c r="BV337" s="35">
        <v>22.95</v>
      </c>
      <c r="BW337" s="35">
        <f t="shared" si="66"/>
        <v>1.7722089077098264</v>
      </c>
      <c r="BX337" s="35">
        <f t="shared" si="76"/>
        <v>0.94770407863516459</v>
      </c>
    </row>
    <row r="338" spans="1:76" s="36" customFormat="1" x14ac:dyDescent="0.2">
      <c r="A338" s="26" t="s">
        <v>69</v>
      </c>
      <c r="B338" s="27">
        <v>25</v>
      </c>
      <c r="C338" s="27">
        <v>1</v>
      </c>
      <c r="D338" s="28">
        <f t="shared" si="70"/>
        <v>0.40468564223999998</v>
      </c>
      <c r="E338" s="29">
        <v>40371</v>
      </c>
      <c r="F338" s="30">
        <v>1</v>
      </c>
      <c r="G338" s="30" t="s">
        <v>70</v>
      </c>
      <c r="H338" s="30" t="s">
        <v>71</v>
      </c>
      <c r="I338" s="27">
        <v>97</v>
      </c>
      <c r="J338" s="27">
        <v>264</v>
      </c>
      <c r="K338" s="27"/>
      <c r="L338" s="30"/>
      <c r="M338" s="31">
        <f t="shared" si="71"/>
        <v>180.5</v>
      </c>
      <c r="N338" s="29">
        <v>40381</v>
      </c>
      <c r="O338" s="32">
        <v>401208</v>
      </c>
      <c r="P338" s="29"/>
      <c r="Q338" s="32"/>
      <c r="R338" s="29"/>
      <c r="S338" s="30"/>
      <c r="T338" s="29"/>
      <c r="U338" s="29"/>
      <c r="V338" s="29">
        <v>40423</v>
      </c>
      <c r="W338" s="30">
        <f t="shared" si="72"/>
        <v>42</v>
      </c>
      <c r="X338" s="30">
        <v>10</v>
      </c>
      <c r="Y338" s="33">
        <v>3.1</v>
      </c>
      <c r="Z338" s="33">
        <v>32.299999999999997</v>
      </c>
      <c r="AA338" s="33">
        <v>29.2</v>
      </c>
      <c r="AB338" s="33">
        <v>33.9</v>
      </c>
      <c r="AC338" s="33">
        <v>32.620000000000005</v>
      </c>
      <c r="AD338" s="30">
        <v>40</v>
      </c>
      <c r="AE338" s="30">
        <v>40</v>
      </c>
      <c r="AF338" s="30">
        <v>43</v>
      </c>
      <c r="AG338" s="33">
        <v>41.083333333333336</v>
      </c>
      <c r="AH338" s="33">
        <v>9.1999999999999993</v>
      </c>
      <c r="AI338" s="33">
        <v>8.6</v>
      </c>
      <c r="AJ338" s="33">
        <v>9.4</v>
      </c>
      <c r="AK338" s="33">
        <v>9.0682036680625622</v>
      </c>
      <c r="AL338" s="34">
        <v>394</v>
      </c>
      <c r="AM338" s="34">
        <v>375</v>
      </c>
      <c r="AN338" s="34">
        <v>37</v>
      </c>
      <c r="AO338" s="34">
        <v>15.75</v>
      </c>
      <c r="AP338" s="32">
        <v>5</v>
      </c>
      <c r="AQ338" s="32">
        <v>60</v>
      </c>
      <c r="AR338" s="32">
        <v>1035</v>
      </c>
      <c r="AS338" s="32">
        <v>1100</v>
      </c>
      <c r="AT338" s="32">
        <v>0</v>
      </c>
      <c r="AU338" s="32">
        <v>0</v>
      </c>
      <c r="AV338" s="32">
        <v>0</v>
      </c>
      <c r="AW338" s="32">
        <v>0</v>
      </c>
      <c r="AX338" s="32">
        <v>320</v>
      </c>
      <c r="AY338" s="32">
        <v>1110</v>
      </c>
      <c r="AZ338" s="32">
        <v>12850</v>
      </c>
      <c r="BA338" s="32">
        <v>12915</v>
      </c>
      <c r="BB338" s="32">
        <v>79.230769230769226</v>
      </c>
      <c r="BC338" s="32">
        <v>260.76923076923077</v>
      </c>
      <c r="BD338" s="32">
        <v>1461.1538461538462</v>
      </c>
      <c r="BE338" s="32">
        <v>1795.0769230769231</v>
      </c>
      <c r="BF338" s="32">
        <v>45</v>
      </c>
      <c r="BG338" s="32">
        <v>115</v>
      </c>
      <c r="BH338" s="32">
        <v>40</v>
      </c>
      <c r="BI338" s="32">
        <v>640</v>
      </c>
      <c r="BJ338" s="32">
        <v>288090</v>
      </c>
      <c r="BK338" s="35">
        <v>71.81</v>
      </c>
      <c r="BL338" s="35">
        <f>((BJ338/(O338+Q338+S338+U338))*100)</f>
        <v>71.80564694622241</v>
      </c>
      <c r="BM338" s="27" t="s">
        <v>72</v>
      </c>
      <c r="BN338" s="30">
        <v>29</v>
      </c>
      <c r="BO338" s="30">
        <v>45</v>
      </c>
      <c r="BP338" s="35">
        <v>36.42</v>
      </c>
      <c r="BQ338" s="43">
        <f t="shared" si="73"/>
        <v>0.86714285714285722</v>
      </c>
      <c r="BR338" s="28">
        <v>0.21099999999999999</v>
      </c>
      <c r="BS338" s="28">
        <v>0.72499999999999998</v>
      </c>
      <c r="BT338" s="28">
        <v>0.39</v>
      </c>
      <c r="BU338" s="32">
        <f t="shared" si="74"/>
        <v>711885.89346875669</v>
      </c>
      <c r="BV338" s="35">
        <v>110.23</v>
      </c>
      <c r="BW338" s="35">
        <f t="shared" si="66"/>
        <v>6.4853395712203898</v>
      </c>
      <c r="BX338" s="35">
        <f t="shared" si="76"/>
        <v>0.80731827327645755</v>
      </c>
    </row>
    <row r="339" spans="1:76" s="36" customFormat="1" x14ac:dyDescent="0.2">
      <c r="A339" s="37" t="s">
        <v>69</v>
      </c>
      <c r="B339" s="37">
        <v>32</v>
      </c>
      <c r="C339" s="37">
        <v>1</v>
      </c>
      <c r="D339" s="38">
        <f t="shared" si="70"/>
        <v>0.40468564223999998</v>
      </c>
      <c r="E339" s="39">
        <v>37791</v>
      </c>
      <c r="F339" s="37">
        <v>2</v>
      </c>
      <c r="G339" s="37" t="s">
        <v>70</v>
      </c>
      <c r="H339" s="37" t="s">
        <v>71</v>
      </c>
      <c r="I339" s="37">
        <v>0</v>
      </c>
      <c r="J339" s="37">
        <v>0</v>
      </c>
      <c r="K339" s="37">
        <v>0</v>
      </c>
      <c r="L339" s="37"/>
      <c r="M339" s="31">
        <f t="shared" si="71"/>
        <v>0</v>
      </c>
      <c r="N339" s="39">
        <v>37774</v>
      </c>
      <c r="O339" s="40">
        <v>406704</v>
      </c>
      <c r="P339" s="39">
        <v>37803</v>
      </c>
      <c r="Q339" s="40">
        <v>478152</v>
      </c>
      <c r="R339" s="37"/>
      <c r="S339" s="37"/>
      <c r="T339" s="37"/>
      <c r="U339" s="37"/>
      <c r="V339" s="39">
        <v>37832</v>
      </c>
      <c r="W339" s="37">
        <f t="shared" si="72"/>
        <v>58</v>
      </c>
      <c r="X339" s="37">
        <v>5</v>
      </c>
      <c r="Y339" s="41">
        <v>2.4</v>
      </c>
      <c r="Z339" s="41">
        <v>32.5</v>
      </c>
      <c r="AA339" s="41">
        <v>25.5</v>
      </c>
      <c r="AB339" s="41">
        <v>33.299999999999997</v>
      </c>
      <c r="AC339" s="41">
        <v>31.179310344827591</v>
      </c>
      <c r="AD339" s="31">
        <v>40</v>
      </c>
      <c r="AE339" s="31">
        <v>36</v>
      </c>
      <c r="AF339" s="31">
        <v>43</v>
      </c>
      <c r="AG339" s="31">
        <v>39.111111111111114</v>
      </c>
      <c r="AH339" s="41">
        <v>9.1</v>
      </c>
      <c r="AI339" s="41">
        <v>7.9</v>
      </c>
      <c r="AJ339" s="41">
        <v>9.3000000000000007</v>
      </c>
      <c r="AK339" s="41">
        <v>8.9223712208136359</v>
      </c>
      <c r="AL339" s="42">
        <v>98</v>
      </c>
      <c r="AM339" s="42">
        <v>400</v>
      </c>
      <c r="AN339" s="42">
        <v>30</v>
      </c>
      <c r="AO339" s="42">
        <v>12.5</v>
      </c>
      <c r="AP339" s="40">
        <v>10</v>
      </c>
      <c r="AQ339" s="40">
        <v>30</v>
      </c>
      <c r="AR339" s="40">
        <v>1055</v>
      </c>
      <c r="AS339" s="40">
        <v>1125</v>
      </c>
      <c r="AT339" s="40">
        <v>0</v>
      </c>
      <c r="AU339" s="40">
        <v>0</v>
      </c>
      <c r="AV339" s="40">
        <v>155</v>
      </c>
      <c r="AW339" s="40">
        <v>170</v>
      </c>
      <c r="AX339" s="40">
        <v>60</v>
      </c>
      <c r="AY339" s="40">
        <v>150</v>
      </c>
      <c r="AZ339" s="40">
        <v>14200</v>
      </c>
      <c r="BA339" s="40">
        <v>14225</v>
      </c>
      <c r="BB339" s="40">
        <v>21.818181818181817</v>
      </c>
      <c r="BC339" s="40">
        <v>39.545454545454547</v>
      </c>
      <c r="BD339" s="40">
        <v>2896.818181818182</v>
      </c>
      <c r="BE339" s="40">
        <v>2958.181818181818</v>
      </c>
      <c r="BF339" s="40">
        <v>15</v>
      </c>
      <c r="BG339" s="40">
        <v>30</v>
      </c>
      <c r="BH339" s="40">
        <v>1205</v>
      </c>
      <c r="BI339" s="40">
        <v>1310</v>
      </c>
      <c r="BJ339" s="40">
        <v>6705</v>
      </c>
      <c r="BK339" s="43">
        <f>BJ339/(Q339)*100</f>
        <v>1.4022737539527181</v>
      </c>
      <c r="BL339" s="43">
        <f>BJ339/(O339+Q339)*100</f>
        <v>0.75775041362662399</v>
      </c>
      <c r="BM339" s="37" t="s">
        <v>72</v>
      </c>
      <c r="BN339" s="31">
        <v>20</v>
      </c>
      <c r="BO339" s="31">
        <v>59</v>
      </c>
      <c r="BP339" s="43">
        <v>45.8</v>
      </c>
      <c r="BQ339" s="43">
        <f t="shared" si="73"/>
        <v>0.78965517241379302</v>
      </c>
      <c r="BR339" s="38">
        <v>7.1999999999999995E-2</v>
      </c>
      <c r="BS339" s="38">
        <v>4.577</v>
      </c>
      <c r="BT339" s="38">
        <v>0.95199999999999996</v>
      </c>
      <c r="BU339" s="40">
        <f t="shared" si="74"/>
        <v>16568.415827373436</v>
      </c>
      <c r="BV339" s="43">
        <v>6.18</v>
      </c>
      <c r="BW339" s="43">
        <f t="shared" si="66"/>
        <v>0.2632950443908762</v>
      </c>
      <c r="BX339" s="43">
        <f t="shared" si="76"/>
        <v>0.9909243817277209</v>
      </c>
    </row>
    <row r="340" spans="1:76" s="36" customFormat="1" x14ac:dyDescent="0.2">
      <c r="A340" s="27" t="s">
        <v>69</v>
      </c>
      <c r="B340" s="27">
        <v>26</v>
      </c>
      <c r="C340" s="27">
        <v>1</v>
      </c>
      <c r="D340" s="28">
        <f t="shared" si="70"/>
        <v>0.40468564223999998</v>
      </c>
      <c r="E340" s="29">
        <v>38870</v>
      </c>
      <c r="F340" s="27">
        <v>2</v>
      </c>
      <c r="G340" s="27" t="s">
        <v>70</v>
      </c>
      <c r="H340" s="27" t="s">
        <v>71</v>
      </c>
      <c r="I340" s="27">
        <v>0</v>
      </c>
      <c r="J340" s="27">
        <v>0</v>
      </c>
      <c r="K340" s="27"/>
      <c r="L340" s="27"/>
      <c r="M340" s="31">
        <f t="shared" si="71"/>
        <v>0</v>
      </c>
      <c r="N340" s="29">
        <v>38879</v>
      </c>
      <c r="O340" s="32">
        <v>395254</v>
      </c>
      <c r="P340" s="29">
        <v>38882</v>
      </c>
      <c r="Q340" s="32">
        <v>419528</v>
      </c>
      <c r="R340" s="27"/>
      <c r="S340" s="27"/>
      <c r="T340" s="27"/>
      <c r="U340" s="27"/>
      <c r="V340" s="29">
        <v>38904</v>
      </c>
      <c r="W340" s="27">
        <f t="shared" si="72"/>
        <v>25</v>
      </c>
      <c r="X340" s="27">
        <v>9</v>
      </c>
      <c r="Y340" s="27">
        <v>3.8</v>
      </c>
      <c r="Z340" s="27">
        <v>30.1</v>
      </c>
      <c r="AA340" s="27">
        <v>26.9</v>
      </c>
      <c r="AB340" s="27">
        <v>33.5</v>
      </c>
      <c r="AC340" s="33">
        <v>30.873913043478261</v>
      </c>
      <c r="AD340" s="27">
        <v>40</v>
      </c>
      <c r="AE340" s="27">
        <v>40</v>
      </c>
      <c r="AF340" s="27">
        <v>50</v>
      </c>
      <c r="AG340" s="30">
        <v>45.142857142857146</v>
      </c>
      <c r="AH340" s="27">
        <v>9.5</v>
      </c>
      <c r="AI340" s="27">
        <v>8.9</v>
      </c>
      <c r="AJ340" s="27">
        <v>9.6</v>
      </c>
      <c r="AK340" s="33">
        <v>9.3612935296702471</v>
      </c>
      <c r="AL340" s="34">
        <v>28</v>
      </c>
      <c r="AM340" s="34">
        <v>74</v>
      </c>
      <c r="AN340" s="34">
        <v>9</v>
      </c>
      <c r="AO340" s="34">
        <v>5.5</v>
      </c>
      <c r="AP340" s="32">
        <v>105</v>
      </c>
      <c r="AQ340" s="32">
        <v>335</v>
      </c>
      <c r="AR340" s="32">
        <v>0</v>
      </c>
      <c r="AS340" s="32">
        <v>440</v>
      </c>
      <c r="AT340" s="32">
        <v>15</v>
      </c>
      <c r="AU340" s="32">
        <v>10</v>
      </c>
      <c r="AV340" s="32">
        <v>0</v>
      </c>
      <c r="AW340" s="32">
        <v>50</v>
      </c>
      <c r="AX340" s="32">
        <v>200</v>
      </c>
      <c r="AY340" s="32">
        <v>70</v>
      </c>
      <c r="AZ340" s="32">
        <v>0</v>
      </c>
      <c r="BA340" s="32">
        <v>250</v>
      </c>
      <c r="BB340" s="32">
        <v>79.5</v>
      </c>
      <c r="BC340" s="32">
        <v>42</v>
      </c>
      <c r="BD340" s="32">
        <v>0</v>
      </c>
      <c r="BE340" s="32">
        <v>121.5</v>
      </c>
      <c r="BF340" s="32">
        <v>72.5</v>
      </c>
      <c r="BG340" s="32">
        <v>42.5</v>
      </c>
      <c r="BH340" s="32">
        <v>0</v>
      </c>
      <c r="BI340" s="32">
        <v>110</v>
      </c>
      <c r="BJ340" s="32">
        <v>0</v>
      </c>
      <c r="BK340" s="35">
        <f>BJ340/O340*100</f>
        <v>0</v>
      </c>
      <c r="BL340" s="35">
        <f>BJ340/(O340+Q340)*100</f>
        <v>0</v>
      </c>
      <c r="BM340" s="27" t="s">
        <v>73</v>
      </c>
      <c r="BN340" s="30"/>
      <c r="BO340" s="30"/>
      <c r="BP340" s="35"/>
      <c r="BQ340" s="43">
        <f t="shared" si="73"/>
        <v>0</v>
      </c>
      <c r="BR340" s="28"/>
      <c r="BS340" s="28"/>
      <c r="BT340" s="28"/>
      <c r="BU340" s="32">
        <f t="shared" si="74"/>
        <v>0</v>
      </c>
      <c r="BV340" s="35">
        <v>0</v>
      </c>
      <c r="BW340" s="35">
        <f t="shared" si="66"/>
        <v>0</v>
      </c>
      <c r="BX340" s="35"/>
    </row>
    <row r="341" spans="1:76" s="36" customFormat="1" x14ac:dyDescent="0.2">
      <c r="A341" s="27" t="s">
        <v>69</v>
      </c>
      <c r="B341" s="27">
        <v>33</v>
      </c>
      <c r="C341" s="27">
        <v>1</v>
      </c>
      <c r="D341" s="28">
        <f t="shared" si="70"/>
        <v>0.40468564223999998</v>
      </c>
      <c r="E341" s="29">
        <v>39207</v>
      </c>
      <c r="F341" s="27">
        <v>2</v>
      </c>
      <c r="G341" s="27" t="s">
        <v>70</v>
      </c>
      <c r="H341" s="27" t="s">
        <v>71</v>
      </c>
      <c r="I341" s="27">
        <v>7</v>
      </c>
      <c r="J341" s="27">
        <v>7</v>
      </c>
      <c r="K341" s="27">
        <v>91</v>
      </c>
      <c r="L341" s="27">
        <v>157</v>
      </c>
      <c r="M341" s="31">
        <f t="shared" si="71"/>
        <v>65.5</v>
      </c>
      <c r="N341" s="29">
        <v>39218</v>
      </c>
      <c r="O341" s="32">
        <v>397544</v>
      </c>
      <c r="P341" s="29">
        <v>39222</v>
      </c>
      <c r="Q341" s="32">
        <v>403956</v>
      </c>
      <c r="R341" s="27"/>
      <c r="S341" s="32"/>
      <c r="T341" s="27"/>
      <c r="U341" s="27"/>
      <c r="V341" s="29">
        <v>39268</v>
      </c>
      <c r="W341" s="27">
        <f t="shared" si="72"/>
        <v>50</v>
      </c>
      <c r="X341" s="27">
        <v>2</v>
      </c>
      <c r="Y341" s="27">
        <v>2.7</v>
      </c>
      <c r="Z341" s="33">
        <v>30.8</v>
      </c>
      <c r="AA341" s="33">
        <v>24.2</v>
      </c>
      <c r="AB341" s="33">
        <v>32.9</v>
      </c>
      <c r="AC341" s="33">
        <v>29.69787234042553</v>
      </c>
      <c r="AD341" s="33">
        <v>40</v>
      </c>
      <c r="AE341" s="33">
        <v>35</v>
      </c>
      <c r="AF341" s="33">
        <v>44</v>
      </c>
      <c r="AG341" s="33">
        <v>40.928571428571431</v>
      </c>
      <c r="AH341" s="33">
        <v>9.1</v>
      </c>
      <c r="AI341" s="33">
        <v>8.1</v>
      </c>
      <c r="AJ341" s="33">
        <v>9.8000000000000007</v>
      </c>
      <c r="AK341" s="33">
        <v>9.1562499999999982</v>
      </c>
      <c r="AL341" s="34">
        <v>204</v>
      </c>
      <c r="AM341" s="34">
        <v>285</v>
      </c>
      <c r="AN341" s="34">
        <v>24</v>
      </c>
      <c r="AO341" s="34">
        <v>10.049999999999999</v>
      </c>
      <c r="AP341" s="32">
        <v>10</v>
      </c>
      <c r="AQ341" s="32">
        <v>70</v>
      </c>
      <c r="AR341" s="32">
        <v>300</v>
      </c>
      <c r="AS341" s="32">
        <v>380</v>
      </c>
      <c r="AT341" s="32">
        <v>0</v>
      </c>
      <c r="AU341" s="32">
        <v>0</v>
      </c>
      <c r="AV341" s="32">
        <v>0</v>
      </c>
      <c r="AW341" s="32">
        <v>0</v>
      </c>
      <c r="AX341" s="32">
        <v>65</v>
      </c>
      <c r="AY341" s="32">
        <v>80</v>
      </c>
      <c r="AZ341" s="32">
        <v>1800</v>
      </c>
      <c r="BA341" s="32">
        <v>1865</v>
      </c>
      <c r="BB341" s="32">
        <v>15</v>
      </c>
      <c r="BC341" s="32">
        <v>14.6875</v>
      </c>
      <c r="BD341" s="32">
        <v>300</v>
      </c>
      <c r="BE341" s="32">
        <v>329.6875</v>
      </c>
      <c r="BF341" s="32">
        <v>10</v>
      </c>
      <c r="BG341" s="32">
        <v>5</v>
      </c>
      <c r="BH341" s="32">
        <v>25</v>
      </c>
      <c r="BI341" s="32">
        <v>47.5</v>
      </c>
      <c r="BJ341" s="32">
        <v>21445</v>
      </c>
      <c r="BK341" s="35">
        <f>(BJ341/Q341)*100</f>
        <v>5.308746497143253</v>
      </c>
      <c r="BL341" s="35">
        <f>((BJ341)/(O341+Q341+S341+U341))*100</f>
        <v>2.6756082345601997</v>
      </c>
      <c r="BM341" s="27" t="s">
        <v>72</v>
      </c>
      <c r="BN341" s="30">
        <v>30</v>
      </c>
      <c r="BO341" s="30">
        <v>80</v>
      </c>
      <c r="BP341" s="35">
        <v>41.1</v>
      </c>
      <c r="BQ341" s="43">
        <f t="shared" si="73"/>
        <v>0.82200000000000006</v>
      </c>
      <c r="BR341" s="28">
        <v>0.224</v>
      </c>
      <c r="BS341" s="28">
        <v>8.76</v>
      </c>
      <c r="BT341" s="28">
        <v>0.81</v>
      </c>
      <c r="BU341" s="32">
        <f t="shared" si="74"/>
        <v>52991.749055633612</v>
      </c>
      <c r="BV341" s="35">
        <v>11.77</v>
      </c>
      <c r="BW341" s="35">
        <f t="shared" si="66"/>
        <v>0.58168606797370725</v>
      </c>
      <c r="BX341" s="35">
        <f t="shared" ref="BX341:BX355" si="77">(BT341/BP341^3)*100000</f>
        <v>1.1667009547113913</v>
      </c>
    </row>
    <row r="342" spans="1:76" s="36" customFormat="1" x14ac:dyDescent="0.2">
      <c r="A342" s="26" t="s">
        <v>69</v>
      </c>
      <c r="B342" s="27">
        <v>30</v>
      </c>
      <c r="C342" s="27">
        <v>1</v>
      </c>
      <c r="D342" s="28">
        <f t="shared" si="70"/>
        <v>0.40468564223999998</v>
      </c>
      <c r="E342" s="29">
        <v>40267</v>
      </c>
      <c r="F342" s="30">
        <v>2</v>
      </c>
      <c r="G342" s="30" t="s">
        <v>70</v>
      </c>
      <c r="H342" s="30" t="s">
        <v>71</v>
      </c>
      <c r="I342" s="27">
        <v>70</v>
      </c>
      <c r="J342" s="27">
        <v>50</v>
      </c>
      <c r="K342" s="27">
        <v>160</v>
      </c>
      <c r="L342" s="27">
        <v>690</v>
      </c>
      <c r="M342" s="31">
        <f t="shared" si="71"/>
        <v>242.5</v>
      </c>
      <c r="N342" s="29">
        <v>40278</v>
      </c>
      <c r="O342" s="32">
        <v>344416</v>
      </c>
      <c r="P342" s="29">
        <v>40282</v>
      </c>
      <c r="Q342" s="32">
        <v>407620</v>
      </c>
      <c r="R342" s="29"/>
      <c r="S342" s="30"/>
      <c r="T342" s="29"/>
      <c r="U342" s="29"/>
      <c r="V342" s="29">
        <v>40326</v>
      </c>
      <c r="W342" s="30">
        <f t="shared" si="72"/>
        <v>48</v>
      </c>
      <c r="X342" s="30">
        <v>7</v>
      </c>
      <c r="Y342" s="33">
        <v>1.9</v>
      </c>
      <c r="Z342" s="33">
        <v>23.2</v>
      </c>
      <c r="AA342" s="33">
        <v>21.6</v>
      </c>
      <c r="AB342" s="33">
        <v>32.299999999999997</v>
      </c>
      <c r="AC342" s="33">
        <v>27.309130434782599</v>
      </c>
      <c r="AD342" s="30">
        <v>40</v>
      </c>
      <c r="AE342" s="30">
        <v>35</v>
      </c>
      <c r="AF342" s="30">
        <v>44</v>
      </c>
      <c r="AG342" s="33">
        <v>39.153846153846153</v>
      </c>
      <c r="AH342" s="33">
        <v>9</v>
      </c>
      <c r="AI342" s="33">
        <v>8.9</v>
      </c>
      <c r="AJ342" s="33">
        <v>9.6</v>
      </c>
      <c r="AK342" s="33">
        <v>9.1903181296742282</v>
      </c>
      <c r="AL342" s="34">
        <v>316</v>
      </c>
      <c r="AM342" s="34">
        <v>245</v>
      </c>
      <c r="AN342" s="34">
        <v>12</v>
      </c>
      <c r="AO342" s="34">
        <v>4.25</v>
      </c>
      <c r="AP342" s="32">
        <v>55</v>
      </c>
      <c r="AQ342" s="32">
        <v>685</v>
      </c>
      <c r="AR342" s="32">
        <v>0</v>
      </c>
      <c r="AS342" s="32">
        <v>740</v>
      </c>
      <c r="AT342" s="32">
        <v>0</v>
      </c>
      <c r="AU342" s="32">
        <v>0</v>
      </c>
      <c r="AV342" s="32">
        <v>0</v>
      </c>
      <c r="AW342" s="32">
        <v>0</v>
      </c>
      <c r="AX342" s="32">
        <v>110</v>
      </c>
      <c r="AY342" s="32">
        <v>240</v>
      </c>
      <c r="AZ342" s="32">
        <v>0</v>
      </c>
      <c r="BA342" s="32">
        <v>285</v>
      </c>
      <c r="BB342" s="32">
        <v>16.176470588235293</v>
      </c>
      <c r="BC342" s="32">
        <v>50.588235294117645</v>
      </c>
      <c r="BD342" s="32">
        <v>0</v>
      </c>
      <c r="BE342" s="32">
        <v>66.764705882352942</v>
      </c>
      <c r="BF342" s="32">
        <v>5</v>
      </c>
      <c r="BG342" s="32">
        <v>25</v>
      </c>
      <c r="BH342" s="32">
        <v>0</v>
      </c>
      <c r="BI342" s="32">
        <v>35</v>
      </c>
      <c r="BJ342" s="32">
        <v>45182</v>
      </c>
      <c r="BK342" s="35">
        <v>11.08</v>
      </c>
      <c r="BL342" s="35">
        <f>((BJ342/(O342+Q342+S342+U342))*100)</f>
        <v>6.0079570658851438</v>
      </c>
      <c r="BM342" s="27" t="s">
        <v>72</v>
      </c>
      <c r="BN342" s="30">
        <v>19</v>
      </c>
      <c r="BO342" s="30">
        <v>57</v>
      </c>
      <c r="BP342" s="35">
        <v>37.590000000000003</v>
      </c>
      <c r="BQ342" s="43">
        <f t="shared" si="73"/>
        <v>0.78312500000000007</v>
      </c>
      <c r="BR342" s="28">
        <v>7.3999999999999996E-2</v>
      </c>
      <c r="BS342" s="28">
        <v>1.84</v>
      </c>
      <c r="BT342" s="28">
        <v>0.53300000000000003</v>
      </c>
      <c r="BU342" s="32">
        <f t="shared" si="74"/>
        <v>111647.15345449465</v>
      </c>
      <c r="BV342" s="35">
        <v>17.27</v>
      </c>
      <c r="BW342" s="35">
        <f t="shared" si="66"/>
        <v>0.88906457040373865</v>
      </c>
      <c r="BX342" s="35">
        <f t="shared" si="77"/>
        <v>1.0034834907258243</v>
      </c>
    </row>
    <row r="343" spans="1:76" s="36" customFormat="1" x14ac:dyDescent="0.2">
      <c r="A343" s="37" t="s">
        <v>69</v>
      </c>
      <c r="B343" s="37">
        <v>1</v>
      </c>
      <c r="C343" s="37">
        <v>2</v>
      </c>
      <c r="D343" s="38">
        <f t="shared" si="70"/>
        <v>0.80937128447999995</v>
      </c>
      <c r="E343" s="39">
        <v>37164</v>
      </c>
      <c r="F343" s="37">
        <v>1</v>
      </c>
      <c r="G343" s="37" t="s">
        <v>70</v>
      </c>
      <c r="H343" s="37" t="s">
        <v>71</v>
      </c>
      <c r="I343" s="37">
        <v>20</v>
      </c>
      <c r="J343" s="37">
        <v>27</v>
      </c>
      <c r="K343" s="37"/>
      <c r="L343" s="37"/>
      <c r="M343" s="31">
        <f t="shared" si="71"/>
        <v>23.5</v>
      </c>
      <c r="N343" s="39">
        <v>37172</v>
      </c>
      <c r="O343" s="40">
        <v>746540</v>
      </c>
      <c r="P343" s="37"/>
      <c r="Q343" s="40"/>
      <c r="R343" s="37"/>
      <c r="S343" s="37"/>
      <c r="T343" s="37"/>
      <c r="U343" s="37"/>
      <c r="V343" s="39">
        <v>37204</v>
      </c>
      <c r="W343" s="37">
        <f t="shared" si="72"/>
        <v>32</v>
      </c>
      <c r="X343" s="31">
        <v>7</v>
      </c>
      <c r="Y343" s="41">
        <v>3.5</v>
      </c>
      <c r="Z343" s="41">
        <v>26.1</v>
      </c>
      <c r="AA343" s="41">
        <v>22.6</v>
      </c>
      <c r="AB343" s="41">
        <v>29.6</v>
      </c>
      <c r="AC343" s="41">
        <v>25.603333333333332</v>
      </c>
      <c r="AD343" s="31">
        <v>40</v>
      </c>
      <c r="AE343" s="31">
        <v>35</v>
      </c>
      <c r="AF343" s="31">
        <v>44</v>
      </c>
      <c r="AG343" s="31">
        <v>40.125</v>
      </c>
      <c r="AH343" s="41">
        <v>8.6999999999999993</v>
      </c>
      <c r="AI343" s="41">
        <v>8.8000000000000007</v>
      </c>
      <c r="AJ343" s="41">
        <v>9.6999999999999993</v>
      </c>
      <c r="AK343" s="41">
        <v>9.3094613938113593</v>
      </c>
      <c r="AL343" s="42">
        <v>75</v>
      </c>
      <c r="AM343" s="42">
        <v>900</v>
      </c>
      <c r="AN343" s="42">
        <v>45</v>
      </c>
      <c r="AO343" s="42">
        <v>18.75</v>
      </c>
      <c r="AP343" s="40">
        <v>75</v>
      </c>
      <c r="AQ343" s="40">
        <v>1190</v>
      </c>
      <c r="AR343" s="40">
        <v>0</v>
      </c>
      <c r="AS343" s="40">
        <v>1265</v>
      </c>
      <c r="AT343" s="40">
        <v>0</v>
      </c>
      <c r="AU343" s="40">
        <v>0</v>
      </c>
      <c r="AV343" s="40">
        <v>0</v>
      </c>
      <c r="AW343" s="40">
        <v>5</v>
      </c>
      <c r="AX343" s="40">
        <v>145</v>
      </c>
      <c r="AY343" s="40">
        <v>525</v>
      </c>
      <c r="AZ343" s="40">
        <v>25</v>
      </c>
      <c r="BA343" s="40">
        <v>560</v>
      </c>
      <c r="BB343" s="40">
        <v>35.769230769230766</v>
      </c>
      <c r="BC343" s="40">
        <v>63.07692307692308</v>
      </c>
      <c r="BD343" s="40">
        <v>3.8461538461538463</v>
      </c>
      <c r="BE343" s="40">
        <v>102.69230769230769</v>
      </c>
      <c r="BF343" s="40">
        <v>35</v>
      </c>
      <c r="BG343" s="40">
        <v>20</v>
      </c>
      <c r="BH343" s="40">
        <v>0</v>
      </c>
      <c r="BI343" s="40">
        <v>45</v>
      </c>
      <c r="BJ343" s="40">
        <v>163198</v>
      </c>
      <c r="BK343" s="43">
        <f>BJ343/(O343)*100</f>
        <v>21.860583491842366</v>
      </c>
      <c r="BL343" s="43">
        <f>BJ343/(O343+Q343)*100</f>
        <v>21.860583491842366</v>
      </c>
      <c r="BM343" s="37" t="s">
        <v>73</v>
      </c>
      <c r="BN343" s="31">
        <v>27</v>
      </c>
      <c r="BO343" s="31">
        <v>39</v>
      </c>
      <c r="BP343" s="43">
        <v>30.28</v>
      </c>
      <c r="BQ343" s="43">
        <f t="shared" si="73"/>
        <v>0.94625000000000004</v>
      </c>
      <c r="BR343" s="38">
        <v>0.14000000000000001</v>
      </c>
      <c r="BS343" s="38">
        <v>0.437</v>
      </c>
      <c r="BT343" s="38">
        <v>0.20599999999999999</v>
      </c>
      <c r="BU343" s="40">
        <f t="shared" si="74"/>
        <v>201635.52022339226</v>
      </c>
      <c r="BV343" s="43">
        <v>27.77</v>
      </c>
      <c r="BW343" s="43">
        <f t="shared" si="66"/>
        <v>1.0722056942723721</v>
      </c>
      <c r="BX343" s="43">
        <f t="shared" si="77"/>
        <v>0.74199265786076185</v>
      </c>
    </row>
    <row r="344" spans="1:76" s="36" customFormat="1" x14ac:dyDescent="0.2">
      <c r="A344" s="37" t="s">
        <v>69</v>
      </c>
      <c r="B344" s="37">
        <v>5</v>
      </c>
      <c r="C344" s="37">
        <v>2</v>
      </c>
      <c r="D344" s="38">
        <f t="shared" si="70"/>
        <v>0.80937128447999995</v>
      </c>
      <c r="E344" s="39">
        <v>38906</v>
      </c>
      <c r="F344" s="37">
        <v>1</v>
      </c>
      <c r="G344" s="37" t="s">
        <v>70</v>
      </c>
      <c r="H344" s="37" t="s">
        <v>71</v>
      </c>
      <c r="I344" s="37">
        <v>110</v>
      </c>
      <c r="J344" s="37">
        <v>621</v>
      </c>
      <c r="K344" s="37"/>
      <c r="L344" s="37"/>
      <c r="M344" s="31">
        <f t="shared" si="71"/>
        <v>365.5</v>
      </c>
      <c r="N344" s="39">
        <v>38913</v>
      </c>
      <c r="O344" s="40">
        <v>785012</v>
      </c>
      <c r="P344" s="37"/>
      <c r="Q344" s="40"/>
      <c r="R344" s="37"/>
      <c r="S344" s="37"/>
      <c r="T344" s="37"/>
      <c r="U344" s="37"/>
      <c r="V344" s="39">
        <v>38953</v>
      </c>
      <c r="W344" s="31">
        <f t="shared" si="72"/>
        <v>40</v>
      </c>
      <c r="X344" s="37">
        <v>3</v>
      </c>
      <c r="Y344" s="37">
        <v>2.9</v>
      </c>
      <c r="Z344" s="37">
        <v>32</v>
      </c>
      <c r="AA344" s="37">
        <v>28.9</v>
      </c>
      <c r="AB344" s="37">
        <v>36.1</v>
      </c>
      <c r="AC344" s="41">
        <v>31.613513513513514</v>
      </c>
      <c r="AD344" s="37">
        <v>40</v>
      </c>
      <c r="AE344" s="37">
        <v>42</v>
      </c>
      <c r="AF344" s="37">
        <v>55</v>
      </c>
      <c r="AG344" s="31">
        <v>48.090909090909093</v>
      </c>
      <c r="AH344" s="37">
        <v>9</v>
      </c>
      <c r="AI344" s="37">
        <v>9</v>
      </c>
      <c r="AJ344" s="37">
        <v>9.4</v>
      </c>
      <c r="AK344" s="41">
        <v>9.191322087601618</v>
      </c>
      <c r="AL344" s="42">
        <v>390</v>
      </c>
      <c r="AM344" s="42">
        <v>365</v>
      </c>
      <c r="AN344" s="42">
        <v>0</v>
      </c>
      <c r="AO344" s="42">
        <v>20.5</v>
      </c>
      <c r="AP344" s="40">
        <v>25</v>
      </c>
      <c r="AQ344" s="40">
        <v>885</v>
      </c>
      <c r="AR344" s="40">
        <v>0</v>
      </c>
      <c r="AS344" s="40">
        <v>910</v>
      </c>
      <c r="AT344" s="40">
        <v>0</v>
      </c>
      <c r="AU344" s="40">
        <v>0</v>
      </c>
      <c r="AV344" s="40">
        <v>0</v>
      </c>
      <c r="AW344" s="40">
        <v>10</v>
      </c>
      <c r="AX344" s="40">
        <v>260</v>
      </c>
      <c r="AY344" s="40">
        <v>350</v>
      </c>
      <c r="AZ344" s="40">
        <v>10</v>
      </c>
      <c r="BA344" s="40">
        <v>525</v>
      </c>
      <c r="BB344" s="40">
        <v>79.333333333333329</v>
      </c>
      <c r="BC344" s="40">
        <v>111</v>
      </c>
      <c r="BD344" s="40">
        <v>0.66666666666666663</v>
      </c>
      <c r="BE344" s="40">
        <v>191</v>
      </c>
      <c r="BF344" s="40">
        <v>70</v>
      </c>
      <c r="BG344" s="40">
        <v>100</v>
      </c>
      <c r="BH344" s="40">
        <v>0</v>
      </c>
      <c r="BI344" s="40">
        <v>175</v>
      </c>
      <c r="BJ344" s="40">
        <v>159614</v>
      </c>
      <c r="BK344" s="43">
        <f>BJ344/O344*100</f>
        <v>20.332682812492038</v>
      </c>
      <c r="BL344" s="43">
        <f>BJ344/(O344+Q344)*100</f>
        <v>20.332682812492038</v>
      </c>
      <c r="BM344" s="37" t="s">
        <v>72</v>
      </c>
      <c r="BN344" s="31">
        <v>18</v>
      </c>
      <c r="BO344" s="31">
        <v>40</v>
      </c>
      <c r="BP344" s="43">
        <v>24.44</v>
      </c>
      <c r="BQ344" s="43">
        <f t="shared" si="73"/>
        <v>0.61099999999999999</v>
      </c>
      <c r="BR344" s="38">
        <v>4.5999999999999999E-2</v>
      </c>
      <c r="BS344" s="38">
        <v>0.46400000000000002</v>
      </c>
      <c r="BT344" s="38">
        <v>0.153</v>
      </c>
      <c r="BU344" s="40">
        <f t="shared" si="74"/>
        <v>197207.39178750064</v>
      </c>
      <c r="BV344" s="43">
        <v>24</v>
      </c>
      <c r="BW344" s="43">
        <f t="shared" si="66"/>
        <v>0.74131614440149607</v>
      </c>
      <c r="BX344" s="43">
        <f t="shared" si="77"/>
        <v>1.0480640542203556</v>
      </c>
    </row>
    <row r="345" spans="1:76" s="36" customFormat="1" x14ac:dyDescent="0.2">
      <c r="A345" s="37" t="s">
        <v>69</v>
      </c>
      <c r="B345" s="37">
        <v>1</v>
      </c>
      <c r="C345" s="37">
        <v>2</v>
      </c>
      <c r="D345" s="38">
        <f t="shared" si="70"/>
        <v>0.80937128447999995</v>
      </c>
      <c r="E345" s="39">
        <v>38971</v>
      </c>
      <c r="F345" s="37">
        <v>1</v>
      </c>
      <c r="G345" s="37" t="s">
        <v>70</v>
      </c>
      <c r="H345" s="37" t="s">
        <v>71</v>
      </c>
      <c r="I345" s="37">
        <v>130</v>
      </c>
      <c r="J345" s="37">
        <v>111</v>
      </c>
      <c r="K345" s="37"/>
      <c r="L345" s="37"/>
      <c r="M345" s="31">
        <f t="shared" si="71"/>
        <v>120.5</v>
      </c>
      <c r="N345" s="39">
        <v>38985</v>
      </c>
      <c r="O345" s="40">
        <v>740586</v>
      </c>
      <c r="P345" s="37"/>
      <c r="Q345" s="40"/>
      <c r="R345" s="37"/>
      <c r="S345" s="37"/>
      <c r="T345" s="37"/>
      <c r="U345" s="37"/>
      <c r="V345" s="39">
        <v>39029</v>
      </c>
      <c r="W345" s="31">
        <f t="shared" si="72"/>
        <v>44</v>
      </c>
      <c r="X345" s="37">
        <v>2</v>
      </c>
      <c r="Y345" s="37">
        <v>3.4</v>
      </c>
      <c r="Z345" s="37">
        <v>26.1</v>
      </c>
      <c r="AA345" s="37">
        <v>20.6</v>
      </c>
      <c r="AB345" s="37">
        <v>30.2</v>
      </c>
      <c r="AC345" s="41">
        <v>26.473809523809525</v>
      </c>
      <c r="AD345" s="37">
        <v>40</v>
      </c>
      <c r="AE345" s="37">
        <v>35</v>
      </c>
      <c r="AF345" s="37">
        <v>40</v>
      </c>
      <c r="AG345" s="31">
        <v>38.153846153846153</v>
      </c>
      <c r="AH345" s="37">
        <v>9.1</v>
      </c>
      <c r="AI345" s="37">
        <v>8.4</v>
      </c>
      <c r="AJ345" s="37">
        <v>9.1999999999999993</v>
      </c>
      <c r="AK345" s="41">
        <v>8.9625512428981011</v>
      </c>
      <c r="AL345" s="42">
        <v>402</v>
      </c>
      <c r="AM345" s="42">
        <v>400</v>
      </c>
      <c r="AN345" s="42">
        <v>5</v>
      </c>
      <c r="AO345" s="42">
        <v>12.25</v>
      </c>
      <c r="AP345" s="40">
        <v>145</v>
      </c>
      <c r="AQ345" s="40">
        <v>10</v>
      </c>
      <c r="AR345" s="40">
        <v>0</v>
      </c>
      <c r="AS345" s="40">
        <v>155</v>
      </c>
      <c r="AT345" s="40">
        <v>0</v>
      </c>
      <c r="AU345" s="40">
        <v>0</v>
      </c>
      <c r="AV345" s="40">
        <v>0</v>
      </c>
      <c r="AW345" s="40">
        <v>5</v>
      </c>
      <c r="AX345" s="40">
        <v>225</v>
      </c>
      <c r="AY345" s="40">
        <v>230</v>
      </c>
      <c r="AZ345" s="40">
        <v>10</v>
      </c>
      <c r="BA345" s="40">
        <v>285</v>
      </c>
      <c r="BB345" s="40">
        <v>30.9375</v>
      </c>
      <c r="BC345" s="40">
        <v>56.176470588235297</v>
      </c>
      <c r="BD345" s="40">
        <v>0.88235294117647056</v>
      </c>
      <c r="BE345" s="40">
        <v>86.17647058823529</v>
      </c>
      <c r="BF345" s="40">
        <v>7.5</v>
      </c>
      <c r="BG345" s="40">
        <v>30</v>
      </c>
      <c r="BH345" s="40">
        <v>0</v>
      </c>
      <c r="BI345" s="40">
        <v>55</v>
      </c>
      <c r="BJ345" s="40">
        <v>268600</v>
      </c>
      <c r="BK345" s="43">
        <f>BJ345/O345*100</f>
        <v>36.268576505632026</v>
      </c>
      <c r="BL345" s="43">
        <f>BJ345/(O345+Q345)*100</f>
        <v>36.268576505632026</v>
      </c>
      <c r="BM345" s="37" t="s">
        <v>72</v>
      </c>
      <c r="BN345" s="31">
        <v>22</v>
      </c>
      <c r="BO345" s="31">
        <v>46</v>
      </c>
      <c r="BP345" s="43">
        <v>28.86</v>
      </c>
      <c r="BQ345" s="43">
        <f t="shared" si="73"/>
        <v>0.65590909090909089</v>
      </c>
      <c r="BR345" s="38">
        <v>7.6999999999999999E-2</v>
      </c>
      <c r="BS345" s="38">
        <v>0.48799999999999999</v>
      </c>
      <c r="BT345" s="38">
        <v>0.20899999999999999</v>
      </c>
      <c r="BU345" s="40">
        <f t="shared" si="74"/>
        <v>331862.52731040306</v>
      </c>
      <c r="BV345" s="43">
        <v>45.45</v>
      </c>
      <c r="BW345" s="43">
        <f t="shared" si="66"/>
        <v>1.2762431349639394</v>
      </c>
      <c r="BX345" s="43">
        <f t="shared" si="77"/>
        <v>0.86947541358613245</v>
      </c>
    </row>
    <row r="346" spans="1:76" s="59" customFormat="1" x14ac:dyDescent="0.2">
      <c r="A346" s="46" t="s">
        <v>69</v>
      </c>
      <c r="B346" s="37">
        <v>1</v>
      </c>
      <c r="C346" s="37">
        <v>2</v>
      </c>
      <c r="D346" s="38">
        <f t="shared" si="70"/>
        <v>0.80937128447999995</v>
      </c>
      <c r="E346" s="39">
        <v>40270</v>
      </c>
      <c r="F346" s="31">
        <v>1</v>
      </c>
      <c r="G346" s="31" t="s">
        <v>70</v>
      </c>
      <c r="H346" s="31" t="s">
        <v>71</v>
      </c>
      <c r="I346" s="37">
        <v>85</v>
      </c>
      <c r="J346" s="37">
        <v>752</v>
      </c>
      <c r="K346" s="37"/>
      <c r="L346" s="37"/>
      <c r="M346" s="31">
        <f t="shared" si="71"/>
        <v>418.5</v>
      </c>
      <c r="N346" s="39">
        <v>40281</v>
      </c>
      <c r="O346" s="40">
        <v>796004</v>
      </c>
      <c r="P346" s="39"/>
      <c r="Q346" s="40"/>
      <c r="R346" s="39"/>
      <c r="S346" s="31"/>
      <c r="T346" s="39"/>
      <c r="U346" s="39"/>
      <c r="V346" s="39">
        <v>40324</v>
      </c>
      <c r="W346" s="31">
        <f t="shared" si="72"/>
        <v>43</v>
      </c>
      <c r="X346" s="31">
        <v>6</v>
      </c>
      <c r="Y346" s="41">
        <v>2.7</v>
      </c>
      <c r="Z346" s="41">
        <v>23.6</v>
      </c>
      <c r="AA346" s="41">
        <v>22.6</v>
      </c>
      <c r="AB346" s="41">
        <v>31</v>
      </c>
      <c r="AC346" s="41">
        <v>27.200000000000003</v>
      </c>
      <c r="AD346" s="31">
        <v>40</v>
      </c>
      <c r="AE346" s="31">
        <v>36</v>
      </c>
      <c r="AF346" s="31">
        <v>44</v>
      </c>
      <c r="AG346" s="41">
        <v>38.666666666666664</v>
      </c>
      <c r="AH346" s="41">
        <v>8.6</v>
      </c>
      <c r="AI346" s="41">
        <v>8.6</v>
      </c>
      <c r="AJ346" s="41">
        <v>9.5</v>
      </c>
      <c r="AK346" s="41">
        <v>9.0428390930101195</v>
      </c>
      <c r="AL346" s="42">
        <v>420</v>
      </c>
      <c r="AM346" s="42">
        <v>450</v>
      </c>
      <c r="AN346" s="42">
        <v>23</v>
      </c>
      <c r="AO346" s="42">
        <v>11</v>
      </c>
      <c r="AP346" s="40">
        <v>5</v>
      </c>
      <c r="AQ346" s="40">
        <v>365</v>
      </c>
      <c r="AR346" s="40">
        <v>20</v>
      </c>
      <c r="AS346" s="40">
        <v>390</v>
      </c>
      <c r="AT346" s="40">
        <v>0</v>
      </c>
      <c r="AU346" s="40">
        <v>0</v>
      </c>
      <c r="AV346" s="40">
        <v>0</v>
      </c>
      <c r="AW346" s="40">
        <v>0</v>
      </c>
      <c r="AX346" s="40">
        <v>620</v>
      </c>
      <c r="AY346" s="40">
        <v>450</v>
      </c>
      <c r="AZ346" s="40">
        <v>30</v>
      </c>
      <c r="BA346" s="40">
        <v>760</v>
      </c>
      <c r="BB346" s="40">
        <v>105.625</v>
      </c>
      <c r="BC346" s="40">
        <v>116.25</v>
      </c>
      <c r="BD346" s="40">
        <v>3.4375</v>
      </c>
      <c r="BE346" s="40">
        <v>225.3125</v>
      </c>
      <c r="BF346" s="40">
        <v>32.5</v>
      </c>
      <c r="BG346" s="40">
        <v>90</v>
      </c>
      <c r="BH346" s="40">
        <v>0</v>
      </c>
      <c r="BI346" s="40">
        <v>132.5</v>
      </c>
      <c r="BJ346" s="40">
        <v>371023</v>
      </c>
      <c r="BK346" s="43">
        <v>46.61</v>
      </c>
      <c r="BL346" s="43">
        <f>((BJ346/(O346+Q346+S346+U346))*100)</f>
        <v>46.610695423641083</v>
      </c>
      <c r="BM346" s="37" t="s">
        <v>72</v>
      </c>
      <c r="BN346" s="31">
        <v>20</v>
      </c>
      <c r="BO346" s="31">
        <v>54</v>
      </c>
      <c r="BP346" s="43">
        <v>34.49</v>
      </c>
      <c r="BQ346" s="43">
        <f t="shared" si="73"/>
        <v>0.802093023255814</v>
      </c>
      <c r="BR346" s="38">
        <v>0.111</v>
      </c>
      <c r="BS346" s="38">
        <v>0.47499999999999998</v>
      </c>
      <c r="BT346" s="38">
        <v>0.40699999999999997</v>
      </c>
      <c r="BU346" s="40">
        <f t="shared" si="74"/>
        <v>458408.89974046045</v>
      </c>
      <c r="BV346" s="43">
        <v>72.819999999999993</v>
      </c>
      <c r="BW346" s="43">
        <f t="shared" si="66"/>
        <v>2.0923504509812765</v>
      </c>
      <c r="BX346" s="43">
        <f t="shared" si="77"/>
        <v>0.99200720420960753</v>
      </c>
    </row>
    <row r="347" spans="1:76" s="36" customFormat="1" x14ac:dyDescent="0.2">
      <c r="A347" s="46" t="s">
        <v>69</v>
      </c>
      <c r="B347" s="37">
        <v>6</v>
      </c>
      <c r="C347" s="37">
        <v>2</v>
      </c>
      <c r="D347" s="38">
        <f t="shared" si="70"/>
        <v>0.80937128447999995</v>
      </c>
      <c r="E347" s="39">
        <v>40298</v>
      </c>
      <c r="F347" s="31">
        <v>1</v>
      </c>
      <c r="G347" s="31" t="s">
        <v>70</v>
      </c>
      <c r="H347" s="31" t="s">
        <v>71</v>
      </c>
      <c r="I347" s="37">
        <v>820</v>
      </c>
      <c r="J347" s="37">
        <v>518</v>
      </c>
      <c r="K347" s="37"/>
      <c r="L347" s="37"/>
      <c r="M347" s="31">
        <f t="shared" si="71"/>
        <v>669</v>
      </c>
      <c r="N347" s="39">
        <v>40307</v>
      </c>
      <c r="O347" s="40">
        <v>891726</v>
      </c>
      <c r="P347" s="39"/>
      <c r="Q347" s="40"/>
      <c r="R347" s="39"/>
      <c r="S347" s="31"/>
      <c r="T347" s="39"/>
      <c r="U347" s="39"/>
      <c r="V347" s="39">
        <v>40346</v>
      </c>
      <c r="W347" s="31">
        <f t="shared" si="72"/>
        <v>39</v>
      </c>
      <c r="X347" s="31">
        <v>8</v>
      </c>
      <c r="Y347" s="41">
        <v>3.3</v>
      </c>
      <c r="Z347" s="41">
        <v>29.4</v>
      </c>
      <c r="AA347" s="41">
        <v>27.1</v>
      </c>
      <c r="AB347" s="41">
        <v>33.5</v>
      </c>
      <c r="AC347" s="41">
        <v>30.097297297297303</v>
      </c>
      <c r="AD347" s="31">
        <v>40</v>
      </c>
      <c r="AE347" s="31">
        <v>40</v>
      </c>
      <c r="AF347" s="31">
        <v>45</v>
      </c>
      <c r="AG347" s="41">
        <v>42.090909090909093</v>
      </c>
      <c r="AH347" s="41">
        <v>9</v>
      </c>
      <c r="AI347" s="41">
        <v>8.6999999999999993</v>
      </c>
      <c r="AJ347" s="41">
        <v>9.3000000000000007</v>
      </c>
      <c r="AK347" s="41">
        <v>9.0464493659731282</v>
      </c>
      <c r="AL347" s="42">
        <v>470</v>
      </c>
      <c r="AM347" s="42">
        <v>475</v>
      </c>
      <c r="AN347" s="42">
        <v>24</v>
      </c>
      <c r="AO347" s="42">
        <v>7</v>
      </c>
      <c r="AP347" s="40">
        <v>45</v>
      </c>
      <c r="AQ347" s="40">
        <v>285</v>
      </c>
      <c r="AR347" s="40">
        <v>0</v>
      </c>
      <c r="AS347" s="40">
        <v>330</v>
      </c>
      <c r="AT347" s="40">
        <v>0</v>
      </c>
      <c r="AU347" s="40">
        <v>5</v>
      </c>
      <c r="AV347" s="40">
        <v>0</v>
      </c>
      <c r="AW347" s="40">
        <v>5</v>
      </c>
      <c r="AX347" s="40">
        <v>225</v>
      </c>
      <c r="AY347" s="40">
        <v>590</v>
      </c>
      <c r="AZ347" s="40">
        <v>0</v>
      </c>
      <c r="BA347" s="40">
        <v>690</v>
      </c>
      <c r="BB347" s="40">
        <v>55.384615384615387</v>
      </c>
      <c r="BC347" s="40">
        <v>164.23076923076923</v>
      </c>
      <c r="BD347" s="40">
        <v>0</v>
      </c>
      <c r="BE347" s="40">
        <v>219.61538461538461</v>
      </c>
      <c r="BF347" s="40">
        <v>10</v>
      </c>
      <c r="BG347" s="40">
        <v>50</v>
      </c>
      <c r="BH347" s="40">
        <v>0</v>
      </c>
      <c r="BI347" s="40">
        <v>65</v>
      </c>
      <c r="BJ347" s="40">
        <v>45471</v>
      </c>
      <c r="BK347" s="43">
        <v>5.53</v>
      </c>
      <c r="BL347" s="43">
        <f>((BJ347/(O347+Q347+S347+U347))*100)</f>
        <v>5.0992120898123421</v>
      </c>
      <c r="BM347" s="37" t="s">
        <v>72</v>
      </c>
      <c r="BN347" s="31">
        <v>20</v>
      </c>
      <c r="BO347" s="31">
        <v>66</v>
      </c>
      <c r="BP347" s="43">
        <v>31.99</v>
      </c>
      <c r="BQ347" s="43">
        <f t="shared" si="73"/>
        <v>0.82025641025641016</v>
      </c>
      <c r="BR347" s="38">
        <v>8.3000000000000004E-2</v>
      </c>
      <c r="BS347" s="38">
        <v>2.1389999999999998</v>
      </c>
      <c r="BT347" s="38">
        <v>0.376</v>
      </c>
      <c r="BU347" s="40">
        <f t="shared" si="74"/>
        <v>56180.64400346738</v>
      </c>
      <c r="BV347" s="43">
        <v>10.45</v>
      </c>
      <c r="BW347" s="43">
        <f t="shared" si="66"/>
        <v>0.33105785081177924</v>
      </c>
      <c r="BX347" s="43">
        <f t="shared" si="77"/>
        <v>1.1485373548196409</v>
      </c>
    </row>
    <row r="348" spans="1:76" s="36" customFormat="1" x14ac:dyDescent="0.2">
      <c r="A348" s="37" t="s">
        <v>69</v>
      </c>
      <c r="B348" s="37">
        <v>9</v>
      </c>
      <c r="C348" s="37">
        <v>2</v>
      </c>
      <c r="D348" s="38">
        <f t="shared" si="70"/>
        <v>0.80937128447999995</v>
      </c>
      <c r="E348" s="39">
        <v>38898</v>
      </c>
      <c r="F348" s="37">
        <v>2</v>
      </c>
      <c r="G348" s="37" t="s">
        <v>70</v>
      </c>
      <c r="H348" s="37" t="s">
        <v>71</v>
      </c>
      <c r="I348" s="37">
        <v>38</v>
      </c>
      <c r="J348" s="37">
        <v>0</v>
      </c>
      <c r="K348" s="37">
        <v>87</v>
      </c>
      <c r="L348" s="37">
        <v>106</v>
      </c>
      <c r="M348" s="31">
        <f t="shared" si="71"/>
        <v>57.75</v>
      </c>
      <c r="N348" s="39">
        <v>38912</v>
      </c>
      <c r="O348" s="40">
        <v>898138</v>
      </c>
      <c r="P348" s="39">
        <v>38916</v>
      </c>
      <c r="Q348" s="40">
        <v>901344</v>
      </c>
      <c r="R348" s="37"/>
      <c r="S348" s="37"/>
      <c r="T348" s="37"/>
      <c r="U348" s="37"/>
      <c r="V348" s="39">
        <v>38960</v>
      </c>
      <c r="W348" s="31">
        <f t="shared" si="72"/>
        <v>48</v>
      </c>
      <c r="X348" s="37">
        <v>6</v>
      </c>
      <c r="Y348" s="37">
        <v>2.8</v>
      </c>
      <c r="Z348" s="37">
        <v>31</v>
      </c>
      <c r="AA348" s="37">
        <v>29.2</v>
      </c>
      <c r="AB348" s="37">
        <v>33.299999999999997</v>
      </c>
      <c r="AC348" s="41">
        <v>31.334782608695654</v>
      </c>
      <c r="AD348" s="37">
        <v>40</v>
      </c>
      <c r="AE348" s="37">
        <v>42</v>
      </c>
      <c r="AF348" s="37">
        <v>55</v>
      </c>
      <c r="AG348" s="31">
        <v>48.5</v>
      </c>
      <c r="AH348" s="37">
        <v>9.1</v>
      </c>
      <c r="AI348" s="37">
        <v>9</v>
      </c>
      <c r="AJ348" s="37">
        <v>9.6</v>
      </c>
      <c r="AK348" s="41">
        <v>9.2814812467553889</v>
      </c>
      <c r="AL348" s="42">
        <v>576</v>
      </c>
      <c r="AM348" s="42">
        <v>175</v>
      </c>
      <c r="AN348" s="42">
        <v>0</v>
      </c>
      <c r="AO348" s="42">
        <v>22.5</v>
      </c>
      <c r="AP348" s="40">
        <v>135</v>
      </c>
      <c r="AQ348" s="40">
        <v>25</v>
      </c>
      <c r="AR348" s="40">
        <v>0</v>
      </c>
      <c r="AS348" s="40">
        <v>160</v>
      </c>
      <c r="AT348" s="40">
        <v>5</v>
      </c>
      <c r="AU348" s="40">
        <v>10</v>
      </c>
      <c r="AV348" s="40">
        <v>0</v>
      </c>
      <c r="AW348" s="40">
        <v>25</v>
      </c>
      <c r="AX348" s="40">
        <v>160</v>
      </c>
      <c r="AY348" s="40">
        <v>1075</v>
      </c>
      <c r="AZ348" s="40">
        <v>0</v>
      </c>
      <c r="BA348" s="40">
        <v>1195</v>
      </c>
      <c r="BB348" s="40">
        <v>61.388888888888886</v>
      </c>
      <c r="BC348" s="40">
        <v>250</v>
      </c>
      <c r="BD348" s="40">
        <v>0</v>
      </c>
      <c r="BE348" s="40">
        <v>311.38888888888891</v>
      </c>
      <c r="BF348" s="40">
        <v>45</v>
      </c>
      <c r="BG348" s="40">
        <v>110</v>
      </c>
      <c r="BH348" s="40">
        <v>0</v>
      </c>
      <c r="BI348" s="40">
        <v>155</v>
      </c>
      <c r="BJ348" s="40">
        <v>120183</v>
      </c>
      <c r="BK348" s="43">
        <f>BJ348/Q348*100</f>
        <v>13.333754925977207</v>
      </c>
      <c r="BL348" s="43">
        <f>BJ348/(O348+Q348)*100</f>
        <v>6.6787553307007235</v>
      </c>
      <c r="BM348" s="37" t="s">
        <v>72</v>
      </c>
      <c r="BN348" s="31">
        <v>22</v>
      </c>
      <c r="BO348" s="31">
        <v>74</v>
      </c>
      <c r="BP348" s="43">
        <v>27.64</v>
      </c>
      <c r="BQ348" s="43">
        <f t="shared" si="73"/>
        <v>0.57583333333333331</v>
      </c>
      <c r="BR348" s="38">
        <v>8.6999999999999994E-2</v>
      </c>
      <c r="BS348" s="38">
        <v>1.2030000000000001</v>
      </c>
      <c r="BT348" s="38">
        <v>0.23899999999999999</v>
      </c>
      <c r="BU348" s="40">
        <f t="shared" si="74"/>
        <v>148489.33030434168</v>
      </c>
      <c r="BV348" s="43">
        <v>22.05</v>
      </c>
      <c r="BW348" s="43">
        <f t="shared" si="66"/>
        <v>0.56757017305739543</v>
      </c>
      <c r="BX348" s="43">
        <f t="shared" si="77"/>
        <v>1.1318367337252395</v>
      </c>
    </row>
    <row r="349" spans="1:76" s="36" customFormat="1" x14ac:dyDescent="0.2">
      <c r="A349" s="37" t="s">
        <v>69</v>
      </c>
      <c r="B349" s="37">
        <v>5</v>
      </c>
      <c r="C349" s="37">
        <v>2</v>
      </c>
      <c r="D349" s="38">
        <f t="shared" si="70"/>
        <v>0.80937128447999995</v>
      </c>
      <c r="E349" s="39">
        <v>38999</v>
      </c>
      <c r="F349" s="37">
        <v>2</v>
      </c>
      <c r="G349" s="37" t="s">
        <v>70</v>
      </c>
      <c r="H349" s="37" t="s">
        <v>71</v>
      </c>
      <c r="I349" s="37">
        <v>111</v>
      </c>
      <c r="J349" s="37">
        <v>248</v>
      </c>
      <c r="K349" s="37"/>
      <c r="L349" s="37"/>
      <c r="M349" s="31">
        <f t="shared" si="71"/>
        <v>179.5</v>
      </c>
      <c r="N349" s="39">
        <v>39011</v>
      </c>
      <c r="O349" s="40">
        <v>645780</v>
      </c>
      <c r="P349" s="39">
        <v>39012</v>
      </c>
      <c r="Q349" s="40">
        <v>311898</v>
      </c>
      <c r="R349" s="37"/>
      <c r="S349" s="37"/>
      <c r="T349" s="37"/>
      <c r="U349" s="37"/>
      <c r="V349" s="39">
        <v>39065</v>
      </c>
      <c r="W349" s="37">
        <f t="shared" si="72"/>
        <v>54</v>
      </c>
      <c r="X349" s="37">
        <v>5</v>
      </c>
      <c r="Y349" s="37">
        <v>3.9</v>
      </c>
      <c r="Z349" s="37">
        <v>25.4</v>
      </c>
      <c r="AA349" s="37">
        <v>11.7</v>
      </c>
      <c r="AB349" s="37">
        <v>26.8</v>
      </c>
      <c r="AC349" s="41">
        <v>20.504000000000005</v>
      </c>
      <c r="AD349" s="37">
        <v>40</v>
      </c>
      <c r="AE349" s="37">
        <v>38</v>
      </c>
      <c r="AF349" s="37">
        <v>48</v>
      </c>
      <c r="AG349" s="31">
        <v>42.714285714285715</v>
      </c>
      <c r="AH349" s="37">
        <v>8.6</v>
      </c>
      <c r="AI349" s="37">
        <v>8.1999999999999993</v>
      </c>
      <c r="AJ349" s="37">
        <v>9.4</v>
      </c>
      <c r="AK349" s="41">
        <v>8.8523561108021163</v>
      </c>
      <c r="AL349" s="42">
        <v>524</v>
      </c>
      <c r="AM349" s="42">
        <v>250</v>
      </c>
      <c r="AN349" s="42">
        <v>15</v>
      </c>
      <c r="AO349" s="42">
        <v>16.25</v>
      </c>
      <c r="AP349" s="40">
        <v>240</v>
      </c>
      <c r="AQ349" s="40">
        <v>255</v>
      </c>
      <c r="AR349" s="40">
        <v>0</v>
      </c>
      <c r="AS349" s="40">
        <v>585</v>
      </c>
      <c r="AT349" s="40">
        <v>0</v>
      </c>
      <c r="AU349" s="40">
        <v>0</v>
      </c>
      <c r="AV349" s="40">
        <v>0</v>
      </c>
      <c r="AW349" s="40">
        <v>5</v>
      </c>
      <c r="AX349" s="40">
        <v>205</v>
      </c>
      <c r="AY349" s="40">
        <v>100</v>
      </c>
      <c r="AZ349" s="40">
        <v>0</v>
      </c>
      <c r="BA349" s="40">
        <v>305</v>
      </c>
      <c r="BB349" s="40">
        <v>34</v>
      </c>
      <c r="BC349" s="40">
        <v>22.333333333333332</v>
      </c>
      <c r="BD349" s="40">
        <v>0</v>
      </c>
      <c r="BE349" s="40">
        <v>55.666666666666664</v>
      </c>
      <c r="BF349" s="40">
        <v>10</v>
      </c>
      <c r="BG349" s="40">
        <v>20</v>
      </c>
      <c r="BH349" s="40">
        <v>0</v>
      </c>
      <c r="BI349" s="40">
        <v>25</v>
      </c>
      <c r="BJ349" s="40">
        <v>202181</v>
      </c>
      <c r="BK349" s="43">
        <f>BJ349/Q349*100</f>
        <v>64.822794631578276</v>
      </c>
      <c r="BL349" s="43">
        <f>BJ349/(O349+Q349)*100</f>
        <v>21.111584478290197</v>
      </c>
      <c r="BM349" s="37" t="s">
        <v>72</v>
      </c>
      <c r="BN349" s="31">
        <v>16</v>
      </c>
      <c r="BO349" s="31">
        <v>40</v>
      </c>
      <c r="BP349" s="43">
        <v>23.4</v>
      </c>
      <c r="BQ349" s="43">
        <f t="shared" si="73"/>
        <v>0.43333333333333329</v>
      </c>
      <c r="BR349" s="38">
        <v>0.04</v>
      </c>
      <c r="BS349" s="38">
        <v>0.56999999999999995</v>
      </c>
      <c r="BT349" s="38">
        <v>0.1328</v>
      </c>
      <c r="BU349" s="40">
        <f t="shared" si="74"/>
        <v>249800.0656520648</v>
      </c>
      <c r="BV349" s="43">
        <v>29.95</v>
      </c>
      <c r="BW349" s="43">
        <f t="shared" si="66"/>
        <v>0.68525983101311139</v>
      </c>
      <c r="BX349" s="43">
        <f t="shared" si="77"/>
        <v>1.0364551236784418</v>
      </c>
    </row>
    <row r="350" spans="1:76" s="36" customFormat="1" x14ac:dyDescent="0.2">
      <c r="A350" s="37" t="s">
        <v>69</v>
      </c>
      <c r="B350" s="37">
        <v>5</v>
      </c>
      <c r="C350" s="37">
        <v>2</v>
      </c>
      <c r="D350" s="38">
        <f t="shared" si="70"/>
        <v>0.80937128447999995</v>
      </c>
      <c r="E350" s="39">
        <v>39628</v>
      </c>
      <c r="F350" s="37">
        <v>2</v>
      </c>
      <c r="G350" s="37" t="s">
        <v>70</v>
      </c>
      <c r="H350" s="37" t="s">
        <v>71</v>
      </c>
      <c r="I350" s="37">
        <v>301</v>
      </c>
      <c r="J350" s="37">
        <v>411</v>
      </c>
      <c r="K350" s="37"/>
      <c r="L350" s="37"/>
      <c r="M350" s="31">
        <f t="shared" si="71"/>
        <v>356</v>
      </c>
      <c r="N350" s="39">
        <v>39641</v>
      </c>
      <c r="O350" s="40">
        <v>625628</v>
      </c>
      <c r="P350" s="39">
        <v>39644</v>
      </c>
      <c r="Q350" s="40">
        <v>412200</v>
      </c>
      <c r="R350" s="37"/>
      <c r="S350" s="40"/>
      <c r="T350" s="37"/>
      <c r="U350" s="31"/>
      <c r="V350" s="39">
        <v>39681</v>
      </c>
      <c r="W350" s="37">
        <f t="shared" si="72"/>
        <v>40</v>
      </c>
      <c r="X350" s="37">
        <v>2</v>
      </c>
      <c r="Y350" s="41">
        <v>2.7</v>
      </c>
      <c r="Z350" s="41">
        <v>30.5</v>
      </c>
      <c r="AA350" s="41">
        <v>27.6</v>
      </c>
      <c r="AB350" s="41">
        <v>31.7</v>
      </c>
      <c r="AC350" s="41">
        <v>30.610526315789475</v>
      </c>
      <c r="AD350" s="31">
        <v>40</v>
      </c>
      <c r="AE350" s="31">
        <v>40</v>
      </c>
      <c r="AF350" s="31">
        <v>47</v>
      </c>
      <c r="AG350" s="31">
        <v>43.272727272727273</v>
      </c>
      <c r="AH350" s="41">
        <v>8.8000000000000007</v>
      </c>
      <c r="AI350" s="41">
        <v>8.5</v>
      </c>
      <c r="AJ350" s="41">
        <v>9.1999999999999993</v>
      </c>
      <c r="AK350" s="41">
        <v>8.9492041690254691</v>
      </c>
      <c r="AL350" s="42">
        <f>144*2</f>
        <v>288</v>
      </c>
      <c r="AM350" s="42">
        <v>700</v>
      </c>
      <c r="AN350" s="42">
        <v>54</v>
      </c>
      <c r="AO350" s="42">
        <v>48</v>
      </c>
      <c r="AP350" s="40">
        <v>175</v>
      </c>
      <c r="AQ350" s="40">
        <v>260</v>
      </c>
      <c r="AR350" s="40">
        <v>40</v>
      </c>
      <c r="AS350" s="40">
        <v>475</v>
      </c>
      <c r="AT350" s="40">
        <v>5</v>
      </c>
      <c r="AU350" s="40">
        <v>0</v>
      </c>
      <c r="AV350" s="40">
        <v>5</v>
      </c>
      <c r="AW350" s="40">
        <v>25</v>
      </c>
      <c r="AX350" s="40">
        <v>170</v>
      </c>
      <c r="AY350" s="40">
        <v>45</v>
      </c>
      <c r="AZ350" s="40">
        <v>1870</v>
      </c>
      <c r="BA350" s="40">
        <v>1975</v>
      </c>
      <c r="BB350" s="40">
        <v>47.083333333333336</v>
      </c>
      <c r="BC350" s="40">
        <v>13.75</v>
      </c>
      <c r="BD350" s="40">
        <v>500.41666666666669</v>
      </c>
      <c r="BE350" s="40">
        <v>561.25</v>
      </c>
      <c r="BF350" s="40">
        <v>20</v>
      </c>
      <c r="BG350" s="40">
        <v>7.5</v>
      </c>
      <c r="BH350" s="40">
        <v>257.5</v>
      </c>
      <c r="BI350" s="40">
        <v>295</v>
      </c>
      <c r="BJ350" s="40">
        <v>100696</v>
      </c>
      <c r="BK350" s="43">
        <f>BJ350/Q350*100</f>
        <v>24.428918000970405</v>
      </c>
      <c r="BL350" s="43">
        <f>(BJ350)/(O350+Q350+S350+U350)*100</f>
        <v>9.7025711389555873</v>
      </c>
      <c r="BM350" s="37" t="s">
        <v>72</v>
      </c>
      <c r="BN350" s="31">
        <v>25</v>
      </c>
      <c r="BO350" s="31">
        <v>61</v>
      </c>
      <c r="BP350" s="43">
        <v>35.229999999999997</v>
      </c>
      <c r="BQ350" s="43">
        <f t="shared" si="73"/>
        <v>0.88074999999999992</v>
      </c>
      <c r="BR350" s="38">
        <v>0.14899999999999999</v>
      </c>
      <c r="BS350" s="38">
        <v>1.77</v>
      </c>
      <c r="BT350" s="38">
        <v>0.43</v>
      </c>
      <c r="BU350" s="40">
        <f t="shared" si="74"/>
        <v>124412.61746108842</v>
      </c>
      <c r="BV350" s="43">
        <v>30.86</v>
      </c>
      <c r="BW350" s="43">
        <f t="shared" si="66"/>
        <v>0.95320900900959038</v>
      </c>
      <c r="BX350" s="43">
        <f t="shared" si="77"/>
        <v>0.98340072930992806</v>
      </c>
    </row>
    <row r="351" spans="1:76" x14ac:dyDescent="0.2">
      <c r="A351" s="15" t="s">
        <v>69</v>
      </c>
      <c r="B351" s="15">
        <v>16</v>
      </c>
      <c r="C351" s="15">
        <v>0.5</v>
      </c>
      <c r="D351" s="16">
        <f t="shared" si="70"/>
        <v>0.20234282111999999</v>
      </c>
      <c r="E351" s="17">
        <v>37162</v>
      </c>
      <c r="F351" s="15">
        <v>1</v>
      </c>
      <c r="G351" s="15" t="s">
        <v>70</v>
      </c>
      <c r="H351" s="15" t="s">
        <v>71</v>
      </c>
      <c r="I351" s="15">
        <v>39</v>
      </c>
      <c r="J351" s="15">
        <v>17</v>
      </c>
      <c r="K351" s="15"/>
      <c r="L351" s="15"/>
      <c r="M351" s="13">
        <f t="shared" si="71"/>
        <v>28</v>
      </c>
      <c r="N351" s="17">
        <v>37168</v>
      </c>
      <c r="O351" s="14">
        <v>230374</v>
      </c>
      <c r="P351" s="15"/>
      <c r="Q351" s="14"/>
      <c r="R351" s="15"/>
      <c r="S351" s="15"/>
      <c r="T351" s="15"/>
      <c r="U351" s="15"/>
      <c r="V351" s="17">
        <v>37210</v>
      </c>
      <c r="W351" s="15">
        <f t="shared" si="72"/>
        <v>42</v>
      </c>
      <c r="X351" s="13">
        <v>14</v>
      </c>
      <c r="Y351" s="18">
        <v>3.9</v>
      </c>
      <c r="Z351" s="18">
        <v>27.6</v>
      </c>
      <c r="AA351" s="18">
        <v>22.1</v>
      </c>
      <c r="AB351" s="18">
        <v>30.6</v>
      </c>
      <c r="AC351" s="18">
        <v>25.897500000000001</v>
      </c>
      <c r="AD351" s="13">
        <v>41</v>
      </c>
      <c r="AE351" s="13">
        <v>41</v>
      </c>
      <c r="AF351" s="13">
        <v>45</v>
      </c>
      <c r="AG351" s="13">
        <v>43.363636363636367</v>
      </c>
      <c r="AH351" s="18">
        <v>8.6</v>
      </c>
      <c r="AI351" s="18">
        <v>8.6999999999999993</v>
      </c>
      <c r="AJ351" s="18">
        <v>9.9</v>
      </c>
      <c r="AK351" s="18">
        <v>9.2107175545577586</v>
      </c>
      <c r="AL351" s="21">
        <v>57</v>
      </c>
      <c r="AM351" s="21">
        <v>212.5</v>
      </c>
      <c r="AN351" s="21">
        <v>15</v>
      </c>
      <c r="AO351" s="21">
        <v>6.25</v>
      </c>
      <c r="AP351" s="14">
        <v>20</v>
      </c>
      <c r="AQ351" s="14">
        <v>1520</v>
      </c>
      <c r="AR351" s="14">
        <v>0</v>
      </c>
      <c r="AS351" s="14">
        <v>1540</v>
      </c>
      <c r="AT351" s="14">
        <v>0</v>
      </c>
      <c r="AU351" s="14">
        <v>5</v>
      </c>
      <c r="AV351" s="14">
        <v>0</v>
      </c>
      <c r="AW351" s="14">
        <v>20</v>
      </c>
      <c r="AX351" s="14">
        <v>445</v>
      </c>
      <c r="AY351" s="14">
        <v>720</v>
      </c>
      <c r="AZ351" s="14">
        <v>19620</v>
      </c>
      <c r="BA351" s="14">
        <v>19720</v>
      </c>
      <c r="BB351" s="14">
        <v>110.625</v>
      </c>
      <c r="BC351" s="14">
        <v>90.9375</v>
      </c>
      <c r="BD351" s="14">
        <v>1625.625</v>
      </c>
      <c r="BE351" s="14">
        <v>1827.1875</v>
      </c>
      <c r="BF351" s="14">
        <v>15</v>
      </c>
      <c r="BG351" s="14">
        <v>40</v>
      </c>
      <c r="BH351" s="14">
        <v>7.5</v>
      </c>
      <c r="BI351" s="14">
        <v>425</v>
      </c>
      <c r="BJ351" s="14">
        <v>76499</v>
      </c>
      <c r="BK351" s="19">
        <f>BJ351/(O351)*100</f>
        <v>33.20643822653598</v>
      </c>
      <c r="BL351" s="19">
        <f>BJ351/(O351+Q351)*100</f>
        <v>33.20643822653598</v>
      </c>
      <c r="BM351" s="15" t="s">
        <v>72</v>
      </c>
      <c r="BN351" s="13">
        <v>20</v>
      </c>
      <c r="BO351" s="13">
        <v>34</v>
      </c>
      <c r="BP351" s="19">
        <v>25.39</v>
      </c>
      <c r="BQ351" s="19">
        <f t="shared" si="73"/>
        <v>0.60452380952380957</v>
      </c>
      <c r="BR351" s="16">
        <v>8.7999999999999995E-2</v>
      </c>
      <c r="BS351" s="16">
        <v>0.28599999999999998</v>
      </c>
      <c r="BT351" s="16">
        <v>0.14799999999999999</v>
      </c>
      <c r="BU351" s="14">
        <f t="shared" si="74"/>
        <v>378066.29153713363</v>
      </c>
      <c r="BV351" s="19">
        <v>11.86</v>
      </c>
      <c r="BW351" s="19">
        <f t="shared" si="66"/>
        <v>1.3955570591431337</v>
      </c>
      <c r="BX351" s="19">
        <f t="shared" si="77"/>
        <v>0.90421896735284657</v>
      </c>
    </row>
    <row r="352" spans="1:76" x14ac:dyDescent="0.2">
      <c r="A352" s="15" t="s">
        <v>69</v>
      </c>
      <c r="B352" s="15">
        <v>11</v>
      </c>
      <c r="C352" s="15">
        <v>0.5</v>
      </c>
      <c r="D352" s="16">
        <f t="shared" si="70"/>
        <v>0.20234282111999999</v>
      </c>
      <c r="E352" s="17">
        <v>37186</v>
      </c>
      <c r="F352" s="15">
        <v>1</v>
      </c>
      <c r="G352" s="15" t="s">
        <v>70</v>
      </c>
      <c r="H352" s="15" t="s">
        <v>71</v>
      </c>
      <c r="I352" s="15">
        <v>21</v>
      </c>
      <c r="J352" s="15">
        <v>48</v>
      </c>
      <c r="K352" s="15"/>
      <c r="L352" s="15"/>
      <c r="M352" s="13">
        <f t="shared" si="71"/>
        <v>34.5</v>
      </c>
      <c r="N352" s="17">
        <v>37191</v>
      </c>
      <c r="O352" s="14">
        <v>211596</v>
      </c>
      <c r="P352" s="15"/>
      <c r="Q352" s="14"/>
      <c r="R352" s="15"/>
      <c r="S352" s="15"/>
      <c r="T352" s="15"/>
      <c r="U352" s="15"/>
      <c r="V352" s="17">
        <v>37244</v>
      </c>
      <c r="W352" s="15">
        <f t="shared" si="72"/>
        <v>53</v>
      </c>
      <c r="X352" s="13">
        <v>16</v>
      </c>
      <c r="Y352" s="18">
        <v>4.0999999999999996</v>
      </c>
      <c r="Z352" s="18">
        <v>24.9</v>
      </c>
      <c r="AA352" s="18">
        <v>13.4</v>
      </c>
      <c r="AB352" s="18">
        <v>27.2</v>
      </c>
      <c r="AC352" s="18">
        <v>21.970588235294109</v>
      </c>
      <c r="AD352" s="13">
        <v>41</v>
      </c>
      <c r="AE352" s="13">
        <v>34</v>
      </c>
      <c r="AF352" s="13">
        <v>45</v>
      </c>
      <c r="AG352" s="13">
        <v>38.857142857142854</v>
      </c>
      <c r="AH352" s="18">
        <v>8.8000000000000007</v>
      </c>
      <c r="AI352" s="18">
        <v>8.8000000000000007</v>
      </c>
      <c r="AJ352" s="18">
        <v>9.6</v>
      </c>
      <c r="AK352" s="18">
        <v>9.2073436634161734</v>
      </c>
      <c r="AL352" s="21">
        <v>98</v>
      </c>
      <c r="AM352" s="21">
        <v>200</v>
      </c>
      <c r="AN352" s="21">
        <v>10.5</v>
      </c>
      <c r="AO352" s="21">
        <v>4.9000000000000004</v>
      </c>
      <c r="AP352" s="14">
        <v>15</v>
      </c>
      <c r="AQ352" s="14">
        <v>105</v>
      </c>
      <c r="AR352" s="14">
        <v>0</v>
      </c>
      <c r="AS352" s="14">
        <v>120</v>
      </c>
      <c r="AT352" s="14">
        <v>0</v>
      </c>
      <c r="AU352" s="14">
        <v>0</v>
      </c>
      <c r="AV352" s="14">
        <v>0</v>
      </c>
      <c r="AW352" s="14">
        <v>5</v>
      </c>
      <c r="AX352" s="14">
        <v>390</v>
      </c>
      <c r="AY352" s="14">
        <v>3660</v>
      </c>
      <c r="AZ352" s="14">
        <v>160</v>
      </c>
      <c r="BA352" s="14">
        <v>3835</v>
      </c>
      <c r="BB352" s="14">
        <v>91.5</v>
      </c>
      <c r="BC352" s="14">
        <v>257</v>
      </c>
      <c r="BD352" s="14">
        <v>28.5</v>
      </c>
      <c r="BE352" s="14">
        <v>377</v>
      </c>
      <c r="BF352" s="14">
        <v>22.5</v>
      </c>
      <c r="BG352" s="14">
        <v>47.5</v>
      </c>
      <c r="BH352" s="14">
        <v>7.5</v>
      </c>
      <c r="BI352" s="14">
        <v>127.5</v>
      </c>
      <c r="BJ352" s="14">
        <v>89090</v>
      </c>
      <c r="BK352" s="19">
        <f>BJ352/(O352)*100</f>
        <v>42.103820488099963</v>
      </c>
      <c r="BL352" s="19">
        <f>BJ352/(O352+Q352)*100</f>
        <v>42.103820488099963</v>
      </c>
      <c r="BM352" s="15" t="s">
        <v>72</v>
      </c>
      <c r="BN352" s="13">
        <v>21</v>
      </c>
      <c r="BO352" s="13">
        <v>37</v>
      </c>
      <c r="BP352" s="19">
        <v>25.97</v>
      </c>
      <c r="BQ352" s="19">
        <f t="shared" si="73"/>
        <v>0.49</v>
      </c>
      <c r="BR352" s="16">
        <v>0.108</v>
      </c>
      <c r="BS352" s="16">
        <v>0.47099999999999997</v>
      </c>
      <c r="BT352" s="16">
        <v>0.17699999999999999</v>
      </c>
      <c r="BU352" s="14">
        <f t="shared" si="74"/>
        <v>440292.36869819521</v>
      </c>
      <c r="BV352" s="19">
        <v>13.73</v>
      </c>
      <c r="BW352" s="19">
        <f t="shared" si="66"/>
        <v>1.2802856179412003</v>
      </c>
      <c r="BX352" s="19">
        <f t="shared" si="77"/>
        <v>1.0105490949976113</v>
      </c>
    </row>
    <row r="353" spans="1:76" x14ac:dyDescent="0.2">
      <c r="A353" s="4" t="s">
        <v>69</v>
      </c>
      <c r="B353" s="4">
        <v>15</v>
      </c>
      <c r="C353" s="4">
        <v>0.5</v>
      </c>
      <c r="D353" s="6">
        <f t="shared" si="70"/>
        <v>0.20234282111999999</v>
      </c>
      <c r="E353" s="8">
        <v>39216</v>
      </c>
      <c r="F353" s="4">
        <v>2</v>
      </c>
      <c r="G353" s="4" t="s">
        <v>70</v>
      </c>
      <c r="H353" s="4" t="s">
        <v>71</v>
      </c>
      <c r="I353" s="4">
        <v>29</v>
      </c>
      <c r="K353" s="4">
        <v>33</v>
      </c>
      <c r="L353" s="4">
        <v>301</v>
      </c>
      <c r="M353" s="13">
        <f t="shared" si="71"/>
        <v>121</v>
      </c>
      <c r="N353" s="8">
        <v>39228</v>
      </c>
      <c r="O353" s="5">
        <v>209764</v>
      </c>
      <c r="P353" s="8">
        <v>39231</v>
      </c>
      <c r="Q353" s="5">
        <v>203810</v>
      </c>
      <c r="S353" s="5"/>
      <c r="V353" s="8">
        <v>39275</v>
      </c>
      <c r="W353" s="4">
        <f t="shared" si="72"/>
        <v>47</v>
      </c>
      <c r="X353" s="4">
        <v>3</v>
      </c>
      <c r="Y353" s="4">
        <v>3.1</v>
      </c>
      <c r="Z353" s="10">
        <v>24.4</v>
      </c>
      <c r="AA353" s="10">
        <v>26.2</v>
      </c>
      <c r="AB353" s="10">
        <v>32.799999999999997</v>
      </c>
      <c r="AC353" s="10">
        <v>30.710681818181818</v>
      </c>
      <c r="AD353" s="10">
        <v>41</v>
      </c>
      <c r="AE353" s="10">
        <v>23</v>
      </c>
      <c r="AF353" s="10">
        <v>45</v>
      </c>
      <c r="AG353" s="10">
        <v>37.769230769230766</v>
      </c>
      <c r="AH353" s="10">
        <v>8.9</v>
      </c>
      <c r="AI353" s="10">
        <v>8</v>
      </c>
      <c r="AJ353" s="10">
        <v>9.1999999999999993</v>
      </c>
      <c r="AK353" s="10">
        <v>8.8863636363636349</v>
      </c>
      <c r="AL353" s="20">
        <v>122</v>
      </c>
      <c r="AM353" s="20">
        <v>192.5</v>
      </c>
      <c r="AN353" s="20">
        <v>13.5</v>
      </c>
      <c r="AO353" s="20">
        <v>5.4499999999999993</v>
      </c>
      <c r="AP353" s="5">
        <v>40</v>
      </c>
      <c r="AQ353" s="5">
        <v>980</v>
      </c>
      <c r="AR353" s="5">
        <v>0</v>
      </c>
      <c r="AS353" s="5">
        <v>1020</v>
      </c>
      <c r="AT353" s="5">
        <v>0</v>
      </c>
      <c r="AU353" s="5">
        <v>0</v>
      </c>
      <c r="AV353" s="5">
        <v>0</v>
      </c>
      <c r="AW353" s="5">
        <v>0</v>
      </c>
      <c r="AX353" s="5">
        <v>40</v>
      </c>
      <c r="AY353" s="5">
        <v>920</v>
      </c>
      <c r="AZ353" s="5">
        <v>165</v>
      </c>
      <c r="BA353" s="5">
        <v>960</v>
      </c>
      <c r="BB353" s="5">
        <v>10.588235294117647</v>
      </c>
      <c r="BC353" s="5">
        <v>127.05882352941177</v>
      </c>
      <c r="BD353" s="5">
        <v>14.117647058823529</v>
      </c>
      <c r="BE353" s="5">
        <v>152.94117647058823</v>
      </c>
      <c r="BF353" s="5">
        <v>5</v>
      </c>
      <c r="BG353" s="5">
        <v>25</v>
      </c>
      <c r="BH353" s="5">
        <v>0</v>
      </c>
      <c r="BI353" s="5">
        <v>35</v>
      </c>
      <c r="BJ353" s="5">
        <v>33061</v>
      </c>
      <c r="BK353" s="11">
        <f>(BJ353/Q353)*100</f>
        <v>16.221480790932734</v>
      </c>
      <c r="BL353" s="11">
        <f>((BJ353)/(O353+Q353+S353+U353))*100</f>
        <v>7.9939744761517879</v>
      </c>
      <c r="BM353" s="4" t="s">
        <v>72</v>
      </c>
      <c r="BN353" s="9">
        <v>32</v>
      </c>
      <c r="BO353" s="9">
        <v>110</v>
      </c>
      <c r="BP353" s="11">
        <v>47.09</v>
      </c>
      <c r="BQ353" s="19">
        <f t="shared" si="73"/>
        <v>1.0019148936170212</v>
      </c>
      <c r="BR353" s="6">
        <v>0.26100000000000001</v>
      </c>
      <c r="BS353" s="6">
        <v>7.3929999999999998</v>
      </c>
      <c r="BT353" s="6">
        <v>1.046</v>
      </c>
      <c r="BU353" s="5">
        <f t="shared" si="74"/>
        <v>163391.02033371909</v>
      </c>
      <c r="BV353" s="11">
        <v>26.32</v>
      </c>
      <c r="BW353" s="11">
        <f t="shared" si="66"/>
        <v>2.767580272432252</v>
      </c>
      <c r="BX353" s="11">
        <f t="shared" si="77"/>
        <v>1.0017183124564333</v>
      </c>
    </row>
    <row r="354" spans="1:76" x14ac:dyDescent="0.2">
      <c r="A354" s="4" t="s">
        <v>69</v>
      </c>
      <c r="B354" s="4">
        <v>25</v>
      </c>
      <c r="C354" s="4">
        <v>1</v>
      </c>
      <c r="D354" s="6">
        <f t="shared" si="70"/>
        <v>0.40468564223999998</v>
      </c>
      <c r="E354" s="8">
        <v>39015</v>
      </c>
      <c r="F354" s="4">
        <v>1</v>
      </c>
      <c r="G354" s="4" t="s">
        <v>70</v>
      </c>
      <c r="H354" s="4" t="s">
        <v>71</v>
      </c>
      <c r="I354" s="4">
        <v>53</v>
      </c>
      <c r="J354" s="4">
        <v>0</v>
      </c>
      <c r="M354" s="13">
        <f t="shared" si="71"/>
        <v>26.5</v>
      </c>
      <c r="N354" s="8">
        <v>39021</v>
      </c>
      <c r="O354" s="5">
        <v>401666</v>
      </c>
      <c r="Q354" s="5"/>
      <c r="V354" s="8">
        <v>39064</v>
      </c>
      <c r="W354" s="4">
        <f t="shared" si="72"/>
        <v>43</v>
      </c>
      <c r="X354" s="4">
        <v>0</v>
      </c>
      <c r="Y354" s="4">
        <v>4.7</v>
      </c>
      <c r="Z354" s="4">
        <v>25.3</v>
      </c>
      <c r="AA354" s="4">
        <v>11.5</v>
      </c>
      <c r="AB354" s="4">
        <v>27.6</v>
      </c>
      <c r="AC354" s="10">
        <v>19.914285714285718</v>
      </c>
      <c r="AD354" s="4">
        <v>41</v>
      </c>
      <c r="AE354" s="4">
        <v>40</v>
      </c>
      <c r="AF354" s="4">
        <v>48</v>
      </c>
      <c r="AG354" s="9">
        <v>45</v>
      </c>
      <c r="AH354" s="4">
        <v>8.6</v>
      </c>
      <c r="AI354" s="4">
        <v>8.4</v>
      </c>
      <c r="AJ354" s="4">
        <v>9.3000000000000007</v>
      </c>
      <c r="AK354" s="10">
        <v>8.9482133196524121</v>
      </c>
      <c r="AL354" s="20">
        <v>252</v>
      </c>
      <c r="AM354" s="20">
        <v>200</v>
      </c>
      <c r="AN354" s="20">
        <v>25</v>
      </c>
      <c r="AO354" s="20">
        <v>10.25</v>
      </c>
      <c r="AP354" s="5">
        <v>0</v>
      </c>
      <c r="AQ354" s="5">
        <v>0</v>
      </c>
      <c r="AR354" s="5">
        <v>210</v>
      </c>
      <c r="AS354" s="5">
        <v>210</v>
      </c>
      <c r="AT354" s="5">
        <v>0</v>
      </c>
      <c r="AU354" s="5">
        <v>0</v>
      </c>
      <c r="AV354" s="5">
        <v>0</v>
      </c>
      <c r="AW354" s="5">
        <v>10</v>
      </c>
      <c r="AX354" s="5">
        <v>270</v>
      </c>
      <c r="AY354" s="5">
        <v>410</v>
      </c>
      <c r="AZ354" s="5">
        <v>55</v>
      </c>
      <c r="BA354" s="5">
        <v>510</v>
      </c>
      <c r="BB354" s="5">
        <v>76.071428571428569</v>
      </c>
      <c r="BC354" s="5">
        <v>61.071428571428569</v>
      </c>
      <c r="BD354" s="5">
        <v>7.1428571428571432</v>
      </c>
      <c r="BE354" s="5">
        <v>144.64285714285714</v>
      </c>
      <c r="BF354" s="5">
        <v>20</v>
      </c>
      <c r="BG354" s="5">
        <v>35</v>
      </c>
      <c r="BH354" s="5">
        <v>0</v>
      </c>
      <c r="BI354" s="5">
        <v>90</v>
      </c>
      <c r="BJ354" s="5">
        <v>30088</v>
      </c>
      <c r="BK354" s="11">
        <f>BJ354/O354*100</f>
        <v>7.4908008146071614</v>
      </c>
      <c r="BL354" s="11">
        <f>BJ354/(O354+Q354)*100</f>
        <v>7.4908008146071614</v>
      </c>
      <c r="BM354" s="4" t="s">
        <v>72</v>
      </c>
      <c r="BN354" s="9">
        <v>26</v>
      </c>
      <c r="BO354" s="9">
        <v>32</v>
      </c>
      <c r="BP354" s="11">
        <v>29.77</v>
      </c>
      <c r="BQ354" s="19">
        <f t="shared" si="73"/>
        <v>0.69232558139534883</v>
      </c>
      <c r="BR354" s="6">
        <v>0.121</v>
      </c>
      <c r="BS354" s="6">
        <v>0.26600000000000001</v>
      </c>
      <c r="BT354" s="6">
        <v>0.21034920634920634</v>
      </c>
      <c r="BU354" s="5">
        <f t="shared" si="74"/>
        <v>74349.067175840712</v>
      </c>
      <c r="BV354" s="11">
        <v>6.59</v>
      </c>
      <c r="BW354" s="11">
        <f t="shared" si="66"/>
        <v>0.37870336369037666</v>
      </c>
      <c r="BX354" s="11">
        <f t="shared" si="77"/>
        <v>0.79726807467977379</v>
      </c>
    </row>
    <row r="355" spans="1:76" x14ac:dyDescent="0.2">
      <c r="A355" s="4" t="s">
        <v>69</v>
      </c>
      <c r="B355" s="4">
        <v>31</v>
      </c>
      <c r="C355" s="4">
        <v>1</v>
      </c>
      <c r="D355" s="6">
        <f t="shared" si="70"/>
        <v>0.40468564223999998</v>
      </c>
      <c r="E355" s="8">
        <v>39663</v>
      </c>
      <c r="F355" s="4">
        <v>2</v>
      </c>
      <c r="G355" s="4" t="s">
        <v>70</v>
      </c>
      <c r="H355" s="4" t="s">
        <v>71</v>
      </c>
      <c r="I355" s="4">
        <v>28</v>
      </c>
      <c r="J355" s="4">
        <v>56</v>
      </c>
      <c r="K355" s="4">
        <v>62</v>
      </c>
      <c r="L355" s="4">
        <v>65</v>
      </c>
      <c r="M355" s="13">
        <f t="shared" si="71"/>
        <v>52.75</v>
      </c>
      <c r="N355" s="8">
        <v>39674</v>
      </c>
      <c r="O355" s="5">
        <v>361830</v>
      </c>
      <c r="P355" s="8">
        <v>39678</v>
      </c>
      <c r="Q355" s="5">
        <v>309608</v>
      </c>
      <c r="S355" s="5"/>
      <c r="U355" s="9"/>
      <c r="V355" s="8">
        <v>39709</v>
      </c>
      <c r="W355" s="4">
        <f t="shared" si="72"/>
        <v>35</v>
      </c>
      <c r="X355" s="4">
        <v>4</v>
      </c>
      <c r="Y355" s="10">
        <v>3</v>
      </c>
      <c r="Z355" s="10">
        <v>31.4</v>
      </c>
      <c r="AA355" s="10">
        <v>24.6</v>
      </c>
      <c r="AB355" s="10">
        <v>32.299999999999997</v>
      </c>
      <c r="AC355" s="10">
        <v>30.251515151515157</v>
      </c>
      <c r="AD355" s="9">
        <v>41</v>
      </c>
      <c r="AE355" s="9">
        <v>30</v>
      </c>
      <c r="AF355" s="9">
        <v>44</v>
      </c>
      <c r="AG355" s="9">
        <v>37.9</v>
      </c>
      <c r="AH355" s="10">
        <v>9.1</v>
      </c>
      <c r="AI355" s="10">
        <v>8.6</v>
      </c>
      <c r="AJ355" s="10">
        <v>9.4</v>
      </c>
      <c r="AK355" s="10">
        <v>9.0029502746757117</v>
      </c>
      <c r="AL355" s="21">
        <f>2*108</f>
        <v>216</v>
      </c>
      <c r="AM355" s="20">
        <v>350</v>
      </c>
      <c r="AN355" s="20">
        <v>36.5</v>
      </c>
      <c r="AO355" s="20">
        <v>15.5</v>
      </c>
      <c r="AP355" s="5">
        <v>55</v>
      </c>
      <c r="AQ355" s="5">
        <v>100</v>
      </c>
      <c r="AR355" s="5">
        <v>785</v>
      </c>
      <c r="AS355" s="5">
        <v>940</v>
      </c>
      <c r="AT355" s="5">
        <v>0</v>
      </c>
      <c r="AU355" s="5">
        <v>0</v>
      </c>
      <c r="AV355" s="5">
        <v>0</v>
      </c>
      <c r="AW355" s="5">
        <v>5</v>
      </c>
      <c r="AX355" s="5">
        <v>495</v>
      </c>
      <c r="AY355" s="5">
        <v>330</v>
      </c>
      <c r="AZ355" s="5">
        <v>3075</v>
      </c>
      <c r="BA355" s="5">
        <v>3225</v>
      </c>
      <c r="BB355" s="5">
        <v>71.538461538461533</v>
      </c>
      <c r="BC355" s="5">
        <v>56.92307692307692</v>
      </c>
      <c r="BD355" s="5">
        <v>419.61538461538464</v>
      </c>
      <c r="BE355" s="5">
        <v>548.07692307692309</v>
      </c>
      <c r="BF355" s="5">
        <v>5</v>
      </c>
      <c r="BG355" s="5">
        <v>15</v>
      </c>
      <c r="BH355" s="5">
        <v>10</v>
      </c>
      <c r="BI355" s="5">
        <v>65</v>
      </c>
      <c r="BJ355" s="5">
        <v>59437</v>
      </c>
      <c r="BK355" s="11">
        <f>BJ355/Q355*100</f>
        <v>19.197501356554096</v>
      </c>
      <c r="BL355" s="11">
        <f>(BJ355)/(O355+Q355+S355+U355)*100</f>
        <v>8.8521948415192462</v>
      </c>
      <c r="BM355" s="4" t="s">
        <v>72</v>
      </c>
      <c r="BN355" s="9">
        <v>12</v>
      </c>
      <c r="BO355" s="9">
        <v>55</v>
      </c>
      <c r="BP355" s="11">
        <v>36.68</v>
      </c>
      <c r="BQ355" s="19">
        <f t="shared" si="73"/>
        <v>1.048</v>
      </c>
      <c r="BR355" s="6">
        <v>0.184</v>
      </c>
      <c r="BS355" s="6">
        <v>1.38</v>
      </c>
      <c r="BT355" s="6">
        <v>0.50900000000000001</v>
      </c>
      <c r="BU355" s="5">
        <f t="shared" si="74"/>
        <v>146872.02558263906</v>
      </c>
      <c r="BV355" s="11">
        <v>26.91</v>
      </c>
      <c r="BW355" s="11">
        <f t="shared" si="66"/>
        <v>1.8998873757946915</v>
      </c>
      <c r="BX355" s="11">
        <f t="shared" si="77"/>
        <v>1.0314063511116622</v>
      </c>
    </row>
    <row r="356" spans="1:76" x14ac:dyDescent="0.2">
      <c r="A356" s="15" t="s">
        <v>69</v>
      </c>
      <c r="B356" s="15">
        <v>2</v>
      </c>
      <c r="C356" s="15">
        <v>2</v>
      </c>
      <c r="D356" s="16">
        <f t="shared" si="70"/>
        <v>0.80937128447999995</v>
      </c>
      <c r="E356" s="17">
        <v>36988</v>
      </c>
      <c r="F356" s="15">
        <v>1</v>
      </c>
      <c r="G356" s="15" t="s">
        <v>70</v>
      </c>
      <c r="H356" s="15" t="s">
        <v>71</v>
      </c>
      <c r="I356" s="15">
        <v>28</v>
      </c>
      <c r="J356" s="15">
        <v>165</v>
      </c>
      <c r="K356" s="15"/>
      <c r="L356" s="15"/>
      <c r="M356" s="13">
        <f t="shared" si="71"/>
        <v>96.5</v>
      </c>
      <c r="N356" s="23">
        <v>36995</v>
      </c>
      <c r="O356" s="24">
        <v>820278</v>
      </c>
      <c r="P356" s="15"/>
      <c r="Q356" s="14"/>
      <c r="R356" s="15"/>
      <c r="S356" s="15"/>
      <c r="T356" s="15"/>
      <c r="U356" s="15"/>
      <c r="V356" s="17">
        <v>37027</v>
      </c>
      <c r="W356" s="15">
        <f t="shared" si="72"/>
        <v>32</v>
      </c>
      <c r="X356" s="13">
        <v>12</v>
      </c>
      <c r="Y356" s="18">
        <v>1</v>
      </c>
      <c r="Z356" s="18">
        <v>27.7</v>
      </c>
      <c r="AA356" s="18">
        <v>21.4</v>
      </c>
      <c r="AB356" s="18">
        <v>29.6</v>
      </c>
      <c r="AC356" s="18">
        <v>26.56</v>
      </c>
      <c r="AD356" s="13">
        <v>41</v>
      </c>
      <c r="AE356" s="13">
        <v>40</v>
      </c>
      <c r="AF356" s="13">
        <v>46</v>
      </c>
      <c r="AG356" s="13">
        <v>43.333333333333336</v>
      </c>
      <c r="AH356" s="18">
        <v>8.8000000000000007</v>
      </c>
      <c r="AI356" s="18">
        <v>8.8000000000000007</v>
      </c>
      <c r="AJ356" s="18">
        <v>9.5</v>
      </c>
      <c r="AK356" s="18">
        <v>9.3442416654165203</v>
      </c>
      <c r="AL356" s="21">
        <v>90</v>
      </c>
      <c r="AM356" s="21">
        <v>600</v>
      </c>
      <c r="AN356" s="21">
        <v>48</v>
      </c>
      <c r="AO356" s="21">
        <v>20</v>
      </c>
      <c r="AP356" s="14">
        <v>5</v>
      </c>
      <c r="AQ356" s="14">
        <v>190</v>
      </c>
      <c r="AR356" s="14">
        <v>0</v>
      </c>
      <c r="AS356" s="14">
        <v>195</v>
      </c>
      <c r="AT356" s="14">
        <v>0</v>
      </c>
      <c r="AU356" s="14">
        <v>0</v>
      </c>
      <c r="AV356" s="14">
        <v>0</v>
      </c>
      <c r="AW356" s="14">
        <v>30</v>
      </c>
      <c r="AX356" s="14">
        <v>940</v>
      </c>
      <c r="AY356" s="14">
        <v>470</v>
      </c>
      <c r="AZ356" s="14">
        <v>255</v>
      </c>
      <c r="BA356" s="14">
        <v>955</v>
      </c>
      <c r="BB356" s="14">
        <v>318.21428571428572</v>
      </c>
      <c r="BC356" s="14">
        <v>77.5</v>
      </c>
      <c r="BD356" s="14">
        <v>22.857142857142858</v>
      </c>
      <c r="BE356" s="14">
        <v>450.76923076923077</v>
      </c>
      <c r="BF356" s="14">
        <v>232.5</v>
      </c>
      <c r="BG356" s="14">
        <v>12.5</v>
      </c>
      <c r="BH356" s="14">
        <v>0</v>
      </c>
      <c r="BI356" s="14">
        <v>315</v>
      </c>
      <c r="BJ356" s="14">
        <v>0</v>
      </c>
      <c r="BK356" s="19">
        <f>BJ356/(O356)*100</f>
        <v>0</v>
      </c>
      <c r="BL356" s="19">
        <f>BJ356/(O356+Q356)*100</f>
        <v>0</v>
      </c>
      <c r="BM356" s="15" t="s">
        <v>73</v>
      </c>
      <c r="BN356" s="13"/>
      <c r="BO356" s="13"/>
      <c r="BP356" s="19"/>
      <c r="BQ356" s="19">
        <f t="shared" si="73"/>
        <v>0</v>
      </c>
      <c r="BR356" s="16"/>
      <c r="BS356" s="16"/>
      <c r="BT356" s="16"/>
      <c r="BU356" s="14">
        <f t="shared" si="74"/>
        <v>0</v>
      </c>
      <c r="BV356" s="19">
        <v>0</v>
      </c>
      <c r="BW356" s="19">
        <f t="shared" si="66"/>
        <v>0</v>
      </c>
      <c r="BX356" s="19"/>
    </row>
    <row r="357" spans="1:76" x14ac:dyDescent="0.2">
      <c r="A357" s="15" t="s">
        <v>69</v>
      </c>
      <c r="B357" s="15">
        <v>2</v>
      </c>
      <c r="C357" s="15">
        <v>2</v>
      </c>
      <c r="D357" s="16">
        <f t="shared" si="70"/>
        <v>0.80937128447999995</v>
      </c>
      <c r="E357" s="17">
        <v>38989</v>
      </c>
      <c r="F357" s="15">
        <v>1</v>
      </c>
      <c r="G357" s="15" t="s">
        <v>70</v>
      </c>
      <c r="H357" s="15" t="s">
        <v>71</v>
      </c>
      <c r="I357" s="15">
        <v>1814</v>
      </c>
      <c r="J357" s="15">
        <v>1011</v>
      </c>
      <c r="K357" s="15"/>
      <c r="L357" s="15"/>
      <c r="M357" s="13">
        <f t="shared" si="71"/>
        <v>1412.5</v>
      </c>
      <c r="N357" s="17">
        <v>39009</v>
      </c>
      <c r="O357" s="14">
        <v>894932</v>
      </c>
      <c r="P357" s="15"/>
      <c r="Q357" s="14"/>
      <c r="R357" s="15"/>
      <c r="S357" s="15"/>
      <c r="T357" s="15"/>
      <c r="U357" s="15"/>
      <c r="V357" s="17">
        <v>39064</v>
      </c>
      <c r="W357" s="15">
        <f t="shared" si="72"/>
        <v>55</v>
      </c>
      <c r="X357" s="15">
        <v>0</v>
      </c>
      <c r="Y357" s="15">
        <v>4.0999999999999996</v>
      </c>
      <c r="Z357" s="15">
        <v>26.4</v>
      </c>
      <c r="AA357" s="15">
        <v>11.1</v>
      </c>
      <c r="AB357" s="15">
        <v>28.4</v>
      </c>
      <c r="AC357" s="18">
        <v>21.140384615384619</v>
      </c>
      <c r="AD357" s="15">
        <v>41</v>
      </c>
      <c r="AE357" s="15">
        <v>40</v>
      </c>
      <c r="AF357" s="15">
        <v>50</v>
      </c>
      <c r="AG357" s="13">
        <v>43.466666666666669</v>
      </c>
      <c r="AH357" s="15">
        <v>8.9</v>
      </c>
      <c r="AI357" s="15">
        <v>8.4</v>
      </c>
      <c r="AJ357" s="15">
        <v>9.6</v>
      </c>
      <c r="AK357" s="18">
        <v>9.0595656284075368</v>
      </c>
      <c r="AL357" s="21">
        <v>580</v>
      </c>
      <c r="AM357" s="21">
        <v>500</v>
      </c>
      <c r="AN357" s="21">
        <v>18</v>
      </c>
      <c r="AO357" s="21">
        <v>7.25</v>
      </c>
      <c r="AP357" s="14">
        <v>5</v>
      </c>
      <c r="AQ357" s="14">
        <v>20</v>
      </c>
      <c r="AR357" s="14">
        <v>0</v>
      </c>
      <c r="AS357" s="14">
        <v>25</v>
      </c>
      <c r="AT357" s="14">
        <v>0</v>
      </c>
      <c r="AU357" s="14">
        <v>0</v>
      </c>
      <c r="AV357" s="14">
        <v>0</v>
      </c>
      <c r="AW357" s="14">
        <v>5</v>
      </c>
      <c r="AX357" s="14">
        <v>30</v>
      </c>
      <c r="AY357" s="14">
        <v>90</v>
      </c>
      <c r="AZ357" s="14">
        <v>0</v>
      </c>
      <c r="BA357" s="14">
        <v>95</v>
      </c>
      <c r="BB357" s="14">
        <v>6.0714285714285712</v>
      </c>
      <c r="BC357" s="14">
        <v>32.5</v>
      </c>
      <c r="BD357" s="14">
        <v>0</v>
      </c>
      <c r="BE357" s="14">
        <v>38.571428571428569</v>
      </c>
      <c r="BF357" s="14">
        <v>5</v>
      </c>
      <c r="BG357" s="14">
        <v>25</v>
      </c>
      <c r="BH357" s="14">
        <v>0</v>
      </c>
      <c r="BI357" s="14">
        <v>30</v>
      </c>
      <c r="BJ357" s="14">
        <v>93663</v>
      </c>
      <c r="BK357" s="19">
        <f>BJ357/O357*100</f>
        <v>10.465934841976821</v>
      </c>
      <c r="BL357" s="19">
        <f>BJ357/(O357+Q357)*100</f>
        <v>10.465934841976821</v>
      </c>
      <c r="BM357" s="15" t="s">
        <v>72</v>
      </c>
      <c r="BN357" s="13">
        <v>16</v>
      </c>
      <c r="BO357" s="13">
        <v>38</v>
      </c>
      <c r="BP357" s="19">
        <v>25.58</v>
      </c>
      <c r="BQ357" s="19">
        <f t="shared" si="73"/>
        <v>0.46509090909090905</v>
      </c>
      <c r="BR357" s="16">
        <v>4.9000000000000002E-2</v>
      </c>
      <c r="BS357" s="16">
        <v>0.44900000000000001</v>
      </c>
      <c r="BT357" s="16">
        <v>0.15640000000000001</v>
      </c>
      <c r="BU357" s="14">
        <f t="shared" si="74"/>
        <v>115723.15672179555</v>
      </c>
      <c r="BV357" s="19">
        <v>12.27</v>
      </c>
      <c r="BW357" s="19">
        <f t="shared" si="66"/>
        <v>0.27563482096382896</v>
      </c>
      <c r="BX357" s="19">
        <f>(BT357/BP357^3)*100000</f>
        <v>0.93440494537684027</v>
      </c>
    </row>
    <row r="358" spans="1:76" x14ac:dyDescent="0.2">
      <c r="A358" s="15" t="s">
        <v>69</v>
      </c>
      <c r="B358" s="15">
        <v>8</v>
      </c>
      <c r="C358" s="15">
        <v>2</v>
      </c>
      <c r="D358" s="16">
        <f t="shared" si="70"/>
        <v>0.80937128447999995</v>
      </c>
      <c r="E358" s="17">
        <v>37776</v>
      </c>
      <c r="F358" s="15">
        <v>2</v>
      </c>
      <c r="G358" s="15" t="s">
        <v>70</v>
      </c>
      <c r="H358" s="15" t="s">
        <v>71</v>
      </c>
      <c r="I358" s="15">
        <v>2</v>
      </c>
      <c r="J358" s="15">
        <v>9</v>
      </c>
      <c r="K358" s="15">
        <v>3</v>
      </c>
      <c r="L358" s="15"/>
      <c r="M358" s="13">
        <f t="shared" si="71"/>
        <v>4.666666666666667</v>
      </c>
      <c r="N358" s="17">
        <v>37786</v>
      </c>
      <c r="O358" s="14">
        <v>817530</v>
      </c>
      <c r="P358" s="17">
        <v>37789</v>
      </c>
      <c r="Q358" s="14">
        <v>821652</v>
      </c>
      <c r="R358" s="15"/>
      <c r="S358" s="15"/>
      <c r="T358" s="15"/>
      <c r="U358" s="15"/>
      <c r="V358" s="17">
        <v>37820</v>
      </c>
      <c r="W358" s="15">
        <f t="shared" si="72"/>
        <v>34</v>
      </c>
      <c r="X358" s="15">
        <v>2</v>
      </c>
      <c r="Y358" s="18">
        <v>2.2999999999999998</v>
      </c>
      <c r="Z358" s="18">
        <v>31</v>
      </c>
      <c r="AA358" s="18">
        <v>27.5</v>
      </c>
      <c r="AB358" s="18">
        <v>34.1</v>
      </c>
      <c r="AC358" s="18">
        <v>31.351612903225814</v>
      </c>
      <c r="AD358" s="13">
        <v>41</v>
      </c>
      <c r="AE358" s="13">
        <v>36</v>
      </c>
      <c r="AF358" s="13">
        <v>44</v>
      </c>
      <c r="AG358" s="13">
        <v>40</v>
      </c>
      <c r="AH358" s="18">
        <v>9.3000000000000007</v>
      </c>
      <c r="AI358" s="18">
        <v>8.5</v>
      </c>
      <c r="AJ358" s="18">
        <v>9.1999999999999993</v>
      </c>
      <c r="AK358" s="18">
        <v>8.9925068165458555</v>
      </c>
      <c r="AL358" s="21">
        <v>114</v>
      </c>
      <c r="AM358" s="21">
        <v>700</v>
      </c>
      <c r="AN358" s="21">
        <v>48</v>
      </c>
      <c r="AO358" s="21">
        <v>20</v>
      </c>
      <c r="AP358" s="14">
        <v>10</v>
      </c>
      <c r="AQ358" s="14">
        <v>40</v>
      </c>
      <c r="AR358" s="14">
        <v>385</v>
      </c>
      <c r="AS358" s="14">
        <v>435</v>
      </c>
      <c r="AT358" s="14">
        <v>0</v>
      </c>
      <c r="AU358" s="14">
        <v>0</v>
      </c>
      <c r="AV358" s="14">
        <v>0</v>
      </c>
      <c r="AW358" s="14">
        <v>185</v>
      </c>
      <c r="AX358" s="14">
        <v>415</v>
      </c>
      <c r="AY358" s="14">
        <v>460</v>
      </c>
      <c r="AZ358" s="14">
        <v>6600</v>
      </c>
      <c r="BA358" s="14">
        <v>6810</v>
      </c>
      <c r="BB358" s="14">
        <v>116.81818181818181</v>
      </c>
      <c r="BC358" s="14">
        <v>92.727272727272734</v>
      </c>
      <c r="BD358" s="14">
        <v>1485.909090909091</v>
      </c>
      <c r="BE358" s="14">
        <v>1698.1818181818182</v>
      </c>
      <c r="BF358" s="14">
        <v>95</v>
      </c>
      <c r="BG358" s="14">
        <v>35</v>
      </c>
      <c r="BH358" s="14">
        <v>400</v>
      </c>
      <c r="BI358" s="14">
        <v>660</v>
      </c>
      <c r="BJ358" s="14">
        <v>34694</v>
      </c>
      <c r="BK358" s="19">
        <f>BJ358/(Q358)*100</f>
        <v>4.2224688797690506</v>
      </c>
      <c r="BL358" s="19">
        <f>BJ358/(O358+Q358)*100</f>
        <v>2.1165434954751818</v>
      </c>
      <c r="BM358" s="15" t="s">
        <v>72</v>
      </c>
      <c r="BN358" s="13">
        <v>27</v>
      </c>
      <c r="BO358" s="13">
        <v>50</v>
      </c>
      <c r="BP358" s="19">
        <v>37.76</v>
      </c>
      <c r="BQ358" s="19">
        <f t="shared" si="73"/>
        <v>1.1105882352941177</v>
      </c>
      <c r="BR358" s="16">
        <v>3.4000000000000002E-2</v>
      </c>
      <c r="BS358" s="16">
        <v>1.0270999999999999</v>
      </c>
      <c r="BT358" s="16">
        <v>0.46899999999999997</v>
      </c>
      <c r="BU358" s="14">
        <f t="shared" si="74"/>
        <v>42865.370523109174</v>
      </c>
      <c r="BV358" s="19">
        <v>14.18</v>
      </c>
      <c r="BW358" s="19">
        <f t="shared" si="66"/>
        <v>0.51528739841241245</v>
      </c>
      <c r="BX358" s="19">
        <f>(BT358/BP358^3)*100000</f>
        <v>0.87111779567439962</v>
      </c>
    </row>
    <row r="359" spans="1:76" x14ac:dyDescent="0.2">
      <c r="A359" s="12" t="s">
        <v>69</v>
      </c>
      <c r="B359" s="15">
        <v>8</v>
      </c>
      <c r="C359" s="15">
        <v>2</v>
      </c>
      <c r="D359" s="16">
        <f t="shared" si="70"/>
        <v>0.80937128447999995</v>
      </c>
      <c r="E359" s="17">
        <v>40370</v>
      </c>
      <c r="F359" s="13">
        <v>2</v>
      </c>
      <c r="G359" s="13" t="s">
        <v>70</v>
      </c>
      <c r="H359" s="13" t="s">
        <v>71</v>
      </c>
      <c r="I359" s="15">
        <v>210</v>
      </c>
      <c r="J359" s="15">
        <v>159</v>
      </c>
      <c r="K359" s="15"/>
      <c r="L359" s="13"/>
      <c r="M359" s="13">
        <f t="shared" si="71"/>
        <v>184.5</v>
      </c>
      <c r="N359" s="17">
        <v>40388</v>
      </c>
      <c r="O359" s="14">
        <v>797378</v>
      </c>
      <c r="P359" s="17">
        <v>40393</v>
      </c>
      <c r="Q359" s="14">
        <v>817988</v>
      </c>
      <c r="R359" s="17"/>
      <c r="S359" s="13"/>
      <c r="T359" s="17"/>
      <c r="U359" s="17"/>
      <c r="V359" s="17">
        <v>40436</v>
      </c>
      <c r="W359" s="13">
        <f t="shared" si="72"/>
        <v>48</v>
      </c>
      <c r="X359" s="13">
        <v>11</v>
      </c>
      <c r="Y359" s="18">
        <v>1.6</v>
      </c>
      <c r="Z359" s="18">
        <v>32.4</v>
      </c>
      <c r="AA359" s="18">
        <v>28.7</v>
      </c>
      <c r="AB359" s="18">
        <v>34.1</v>
      </c>
      <c r="AC359" s="18">
        <v>32.326086956521742</v>
      </c>
      <c r="AD359" s="13">
        <v>41</v>
      </c>
      <c r="AE359" s="13">
        <v>35</v>
      </c>
      <c r="AF359" s="13">
        <v>42</v>
      </c>
      <c r="AG359" s="18">
        <v>38.785714285714285</v>
      </c>
      <c r="AH359" s="18">
        <v>9</v>
      </c>
      <c r="AI359" s="18">
        <v>8.5</v>
      </c>
      <c r="AJ359" s="18">
        <v>9.4</v>
      </c>
      <c r="AK359" s="18">
        <v>9.0461898539489383</v>
      </c>
      <c r="AL359" s="21">
        <v>610</v>
      </c>
      <c r="AM359" s="21">
        <v>800</v>
      </c>
      <c r="AN359" s="21">
        <v>84</v>
      </c>
      <c r="AO359" s="21">
        <v>35</v>
      </c>
      <c r="AP359" s="14">
        <v>70</v>
      </c>
      <c r="AQ359" s="14">
        <v>590</v>
      </c>
      <c r="AR359" s="14">
        <v>315</v>
      </c>
      <c r="AS359" s="14">
        <v>975</v>
      </c>
      <c r="AT359" s="14">
        <v>0</v>
      </c>
      <c r="AU359" s="14">
        <v>0</v>
      </c>
      <c r="AV359" s="14">
        <v>0</v>
      </c>
      <c r="AW359" s="14">
        <v>15</v>
      </c>
      <c r="AX359" s="14">
        <v>800</v>
      </c>
      <c r="AY359" s="14">
        <v>630</v>
      </c>
      <c r="AZ359" s="14">
        <v>320</v>
      </c>
      <c r="BA359" s="14">
        <v>1475</v>
      </c>
      <c r="BB359" s="14">
        <v>112.76470588235294</v>
      </c>
      <c r="BC359" s="14">
        <v>132.05882352941177</v>
      </c>
      <c r="BD359" s="14">
        <v>63.823529411764703</v>
      </c>
      <c r="BE359" s="14">
        <v>297.47058823529414</v>
      </c>
      <c r="BF359" s="14">
        <v>30</v>
      </c>
      <c r="BG359" s="14">
        <v>45</v>
      </c>
      <c r="BH359" s="14">
        <v>40</v>
      </c>
      <c r="BI359" s="14">
        <v>235</v>
      </c>
      <c r="BJ359" s="14">
        <v>367857</v>
      </c>
      <c r="BK359" s="19">
        <v>46.13</v>
      </c>
      <c r="BL359" s="19">
        <f>((BJ359/(O359+Q359+S359+U359))*100)</f>
        <v>22.772362424366985</v>
      </c>
      <c r="BM359" s="15" t="s">
        <v>72</v>
      </c>
      <c r="BN359" s="13">
        <v>34</v>
      </c>
      <c r="BO359" s="13">
        <v>64</v>
      </c>
      <c r="BP359" s="19">
        <v>44.15</v>
      </c>
      <c r="BQ359" s="19">
        <f t="shared" si="73"/>
        <v>0.91979166666666667</v>
      </c>
      <c r="BR359" s="16">
        <v>0.34</v>
      </c>
      <c r="BS359" s="16">
        <v>2.02</v>
      </c>
      <c r="BT359" s="16">
        <v>0.66200000000000003</v>
      </c>
      <c r="BU359" s="14">
        <f t="shared" si="74"/>
        <v>454497.22155183525</v>
      </c>
      <c r="BV359" s="19">
        <v>220.59</v>
      </c>
      <c r="BW359" s="19">
        <f t="shared" si="66"/>
        <v>5.678018343525209</v>
      </c>
      <c r="BX359" s="19">
        <f>(BT359/BP359^3)*100000</f>
        <v>0.76924709651380063</v>
      </c>
    </row>
    <row r="360" spans="1:76" x14ac:dyDescent="0.2">
      <c r="A360" s="15" t="s">
        <v>69</v>
      </c>
      <c r="B360" s="15">
        <v>17</v>
      </c>
      <c r="C360" s="15">
        <v>0.5</v>
      </c>
      <c r="D360" s="16">
        <f t="shared" si="70"/>
        <v>0.20234282111999999</v>
      </c>
      <c r="E360" s="17">
        <v>37180</v>
      </c>
      <c r="F360" s="15">
        <v>1</v>
      </c>
      <c r="G360" s="15" t="s">
        <v>70</v>
      </c>
      <c r="H360" s="15" t="s">
        <v>71</v>
      </c>
      <c r="I360" s="15">
        <v>16</v>
      </c>
      <c r="J360" s="15">
        <v>1</v>
      </c>
      <c r="K360" s="15"/>
      <c r="L360" s="15"/>
      <c r="M360" s="13">
        <f t="shared" si="71"/>
        <v>8.5</v>
      </c>
      <c r="N360" s="17">
        <v>37191</v>
      </c>
      <c r="O360" s="14">
        <v>322432</v>
      </c>
      <c r="P360" s="15"/>
      <c r="Q360" s="14"/>
      <c r="R360" s="15"/>
      <c r="S360" s="15"/>
      <c r="T360" s="15"/>
      <c r="U360" s="15"/>
      <c r="V360" s="17">
        <v>37244</v>
      </c>
      <c r="W360" s="15">
        <f t="shared" si="72"/>
        <v>53</v>
      </c>
      <c r="X360" s="13">
        <v>16</v>
      </c>
      <c r="Y360" s="18">
        <v>4.9000000000000004</v>
      </c>
      <c r="Z360" s="18">
        <v>24.5</v>
      </c>
      <c r="AA360" s="18">
        <v>12.8</v>
      </c>
      <c r="AB360" s="18">
        <v>26.8</v>
      </c>
      <c r="AC360" s="18">
        <v>21.796078431372543</v>
      </c>
      <c r="AD360" s="13">
        <v>42</v>
      </c>
      <c r="AE360" s="13">
        <v>30</v>
      </c>
      <c r="AF360" s="13">
        <v>43</v>
      </c>
      <c r="AG360" s="13">
        <v>36.4</v>
      </c>
      <c r="AH360" s="18">
        <v>9</v>
      </c>
      <c r="AI360" s="18">
        <v>9</v>
      </c>
      <c r="AJ360" s="18">
        <v>9.6999999999999993</v>
      </c>
      <c r="AK360" s="18">
        <v>9.4158087813923643</v>
      </c>
      <c r="AL360" s="21">
        <v>105</v>
      </c>
      <c r="AM360" s="21">
        <v>212.5</v>
      </c>
      <c r="AN360" s="21">
        <v>9</v>
      </c>
      <c r="AO360" s="21">
        <v>3.75</v>
      </c>
      <c r="AP360" s="14">
        <v>170</v>
      </c>
      <c r="AQ360" s="14">
        <v>1610</v>
      </c>
      <c r="AR360" s="14">
        <v>0</v>
      </c>
      <c r="AS360" s="14">
        <v>1780</v>
      </c>
      <c r="AT360" s="14">
        <v>0</v>
      </c>
      <c r="AU360" s="14">
        <v>0</v>
      </c>
      <c r="AV360" s="14">
        <v>0</v>
      </c>
      <c r="AW360" s="14">
        <v>5</v>
      </c>
      <c r="AX360" s="14">
        <v>445</v>
      </c>
      <c r="AY360" s="14">
        <v>485</v>
      </c>
      <c r="AZ360" s="14">
        <v>960</v>
      </c>
      <c r="BA360" s="14">
        <v>1065</v>
      </c>
      <c r="BB360" s="14">
        <v>76.75</v>
      </c>
      <c r="BC360" s="14">
        <v>59.75</v>
      </c>
      <c r="BD360" s="14">
        <v>146.5</v>
      </c>
      <c r="BE360" s="14">
        <v>283</v>
      </c>
      <c r="BF360" s="14">
        <v>15</v>
      </c>
      <c r="BG360" s="14">
        <v>15</v>
      </c>
      <c r="BH360" s="14">
        <v>25</v>
      </c>
      <c r="BI360" s="14">
        <v>80</v>
      </c>
      <c r="BJ360" s="14">
        <v>0</v>
      </c>
      <c r="BK360" s="19">
        <f>BJ360/(O360)*100</f>
        <v>0</v>
      </c>
      <c r="BL360" s="19">
        <f>BJ360/(O360+Q360)*100</f>
        <v>0</v>
      </c>
      <c r="BM360" s="15" t="s">
        <v>73</v>
      </c>
      <c r="BN360" s="13"/>
      <c r="BO360" s="13"/>
      <c r="BP360" s="19"/>
      <c r="BQ360" s="19">
        <f t="shared" si="73"/>
        <v>0</v>
      </c>
      <c r="BR360" s="16"/>
      <c r="BS360" s="16"/>
      <c r="BT360" s="16"/>
      <c r="BU360" s="14">
        <f t="shared" si="74"/>
        <v>0</v>
      </c>
      <c r="BV360" s="19">
        <v>0</v>
      </c>
      <c r="BW360" s="19">
        <f t="shared" si="66"/>
        <v>0</v>
      </c>
      <c r="BX360" s="19"/>
    </row>
    <row r="361" spans="1:76" x14ac:dyDescent="0.2">
      <c r="A361" s="15" t="s">
        <v>69</v>
      </c>
      <c r="B361" s="15">
        <v>13</v>
      </c>
      <c r="C361" s="15">
        <v>0.5</v>
      </c>
      <c r="D361" s="16">
        <f t="shared" si="70"/>
        <v>0.20234282111999999</v>
      </c>
      <c r="E361" s="17">
        <v>37784</v>
      </c>
      <c r="F361" s="15">
        <v>1</v>
      </c>
      <c r="G361" s="15" t="s">
        <v>70</v>
      </c>
      <c r="H361" s="15" t="s">
        <v>71</v>
      </c>
      <c r="I361" s="15">
        <v>11</v>
      </c>
      <c r="J361" s="15"/>
      <c r="K361" s="15"/>
      <c r="L361" s="15"/>
      <c r="M361" s="13">
        <f t="shared" si="71"/>
        <v>11</v>
      </c>
      <c r="N361" s="17">
        <v>37793</v>
      </c>
      <c r="O361" s="14">
        <v>235412</v>
      </c>
      <c r="P361" s="15"/>
      <c r="Q361" s="14"/>
      <c r="R361" s="15"/>
      <c r="S361" s="15"/>
      <c r="T361" s="15"/>
      <c r="U361" s="15"/>
      <c r="V361" s="17">
        <v>37823</v>
      </c>
      <c r="W361" s="15">
        <f t="shared" si="72"/>
        <v>30</v>
      </c>
      <c r="X361" s="15">
        <v>5</v>
      </c>
      <c r="Y361" s="18">
        <v>2.4</v>
      </c>
      <c r="Z361" s="18">
        <v>34.1</v>
      </c>
      <c r="AA361" s="18">
        <v>27.4</v>
      </c>
      <c r="AB361" s="18">
        <v>34.5</v>
      </c>
      <c r="AC361" s="18">
        <v>31.918518518518518</v>
      </c>
      <c r="AD361" s="13">
        <v>42</v>
      </c>
      <c r="AE361" s="13">
        <v>37</v>
      </c>
      <c r="AF361" s="13">
        <v>45</v>
      </c>
      <c r="AG361" s="13">
        <v>41.285714285714285</v>
      </c>
      <c r="AH361" s="18">
        <v>9.1</v>
      </c>
      <c r="AI361" s="18">
        <v>8.6</v>
      </c>
      <c r="AJ361" s="18">
        <v>9.1999999999999993</v>
      </c>
      <c r="AK361" s="18">
        <v>8.9986165859836191</v>
      </c>
      <c r="AL361" s="21">
        <v>52</v>
      </c>
      <c r="AM361" s="21">
        <v>200</v>
      </c>
      <c r="AN361" s="21">
        <v>15</v>
      </c>
      <c r="AO361" s="21">
        <v>6.25</v>
      </c>
      <c r="AP361" s="14">
        <v>0</v>
      </c>
      <c r="AQ361" s="14">
        <v>25</v>
      </c>
      <c r="AR361" s="14">
        <v>1440</v>
      </c>
      <c r="AS361" s="14">
        <v>1465</v>
      </c>
      <c r="AT361" s="14">
        <v>0</v>
      </c>
      <c r="AU361" s="14">
        <v>5</v>
      </c>
      <c r="AV361" s="14">
        <v>10</v>
      </c>
      <c r="AW361" s="14">
        <v>65</v>
      </c>
      <c r="AX361" s="14">
        <v>250</v>
      </c>
      <c r="AY361" s="14">
        <v>100</v>
      </c>
      <c r="AZ361" s="14">
        <v>1830</v>
      </c>
      <c r="BA361" s="14">
        <v>2100</v>
      </c>
      <c r="BB361" s="14">
        <v>47.5</v>
      </c>
      <c r="BC361" s="14">
        <v>37.5</v>
      </c>
      <c r="BD361" s="14">
        <v>377</v>
      </c>
      <c r="BE361" s="14">
        <v>462</v>
      </c>
      <c r="BF361" s="14">
        <v>27.5</v>
      </c>
      <c r="BG361" s="14">
        <v>30</v>
      </c>
      <c r="BH361" s="14">
        <v>147.5</v>
      </c>
      <c r="BI361" s="14">
        <v>207.5</v>
      </c>
      <c r="BJ361" s="14">
        <v>0</v>
      </c>
      <c r="BK361" s="19">
        <f>BJ361/(O361)*100</f>
        <v>0</v>
      </c>
      <c r="BL361" s="19">
        <f>BJ361/(O361+Q361)*100</f>
        <v>0</v>
      </c>
      <c r="BM361" s="15" t="s">
        <v>73</v>
      </c>
      <c r="BN361" s="13"/>
      <c r="BO361" s="13"/>
      <c r="BP361" s="19"/>
      <c r="BQ361" s="19">
        <f t="shared" si="73"/>
        <v>0</v>
      </c>
      <c r="BR361" s="16"/>
      <c r="BS361" s="16"/>
      <c r="BT361" s="16"/>
      <c r="BU361" s="14">
        <f t="shared" si="74"/>
        <v>0</v>
      </c>
      <c r="BV361" s="19">
        <v>0</v>
      </c>
      <c r="BW361" s="19">
        <f t="shared" si="66"/>
        <v>0</v>
      </c>
      <c r="BX361" s="19"/>
    </row>
    <row r="362" spans="1:76" x14ac:dyDescent="0.2">
      <c r="A362" s="15" t="s">
        <v>69</v>
      </c>
      <c r="B362" s="15">
        <v>13</v>
      </c>
      <c r="C362" s="15">
        <v>0.5</v>
      </c>
      <c r="D362" s="16">
        <f t="shared" si="70"/>
        <v>0.20234282111999999</v>
      </c>
      <c r="E362" s="17">
        <v>37830</v>
      </c>
      <c r="F362" s="15">
        <v>1</v>
      </c>
      <c r="G362" s="15" t="s">
        <v>70</v>
      </c>
      <c r="H362" s="15" t="s">
        <v>71</v>
      </c>
      <c r="I362" s="15">
        <v>0</v>
      </c>
      <c r="J362" s="15">
        <v>0</v>
      </c>
      <c r="K362" s="15"/>
      <c r="L362" s="15"/>
      <c r="M362" s="13">
        <f t="shared" si="71"/>
        <v>0</v>
      </c>
      <c r="N362" s="17">
        <v>37838</v>
      </c>
      <c r="O362" s="14">
        <v>260602</v>
      </c>
      <c r="P362" s="15"/>
      <c r="Q362" s="14"/>
      <c r="R362" s="15"/>
      <c r="S362" s="15"/>
      <c r="T362" s="15"/>
      <c r="U362" s="15"/>
      <c r="V362" s="17">
        <v>37872</v>
      </c>
      <c r="W362" s="15">
        <f t="shared" si="72"/>
        <v>34</v>
      </c>
      <c r="X362" s="15">
        <v>13</v>
      </c>
      <c r="Y362" s="18">
        <v>0.2</v>
      </c>
      <c r="Z362" s="18">
        <v>32.4</v>
      </c>
      <c r="AA362" s="18">
        <v>30.1</v>
      </c>
      <c r="AB362" s="18">
        <v>34.1</v>
      </c>
      <c r="AC362" s="18">
        <v>32.446874999999999</v>
      </c>
      <c r="AD362" s="13">
        <v>42</v>
      </c>
      <c r="AE362" s="13">
        <v>40</v>
      </c>
      <c r="AF362" s="13">
        <v>45</v>
      </c>
      <c r="AG362" s="13">
        <v>42.875</v>
      </c>
      <c r="AH362" s="18">
        <v>9.6</v>
      </c>
      <c r="AI362" s="18">
        <v>8.6</v>
      </c>
      <c r="AJ362" s="18">
        <v>9.9</v>
      </c>
      <c r="AK362" s="18">
        <v>9.358861340420761</v>
      </c>
      <c r="AL362" s="21">
        <v>13</v>
      </c>
      <c r="AM362" s="21">
        <v>187.5</v>
      </c>
      <c r="AN362" s="21">
        <v>18</v>
      </c>
      <c r="AO362" s="21">
        <v>7.5</v>
      </c>
      <c r="AP362" s="14">
        <v>15</v>
      </c>
      <c r="AQ362" s="14">
        <v>5</v>
      </c>
      <c r="AR362" s="14">
        <v>1325</v>
      </c>
      <c r="AS362" s="14">
        <v>1345</v>
      </c>
      <c r="AT362" s="14">
        <v>0</v>
      </c>
      <c r="AU362" s="14">
        <v>0</v>
      </c>
      <c r="AV362" s="14">
        <v>0</v>
      </c>
      <c r="AW362" s="14">
        <v>15</v>
      </c>
      <c r="AX362" s="14">
        <v>155</v>
      </c>
      <c r="AY362" s="14">
        <v>230</v>
      </c>
      <c r="AZ362" s="14">
        <v>2145</v>
      </c>
      <c r="BA362" s="14">
        <v>2270</v>
      </c>
      <c r="BB362" s="14">
        <v>23.846153846153847</v>
      </c>
      <c r="BC362" s="14">
        <v>26.153846153846153</v>
      </c>
      <c r="BD362" s="14">
        <v>566.15384615384619</v>
      </c>
      <c r="BE362" s="14">
        <v>616.15384615384619</v>
      </c>
      <c r="BF362" s="14">
        <v>15</v>
      </c>
      <c r="BG362" s="14">
        <v>5</v>
      </c>
      <c r="BH362" s="14">
        <v>120</v>
      </c>
      <c r="BI362" s="14">
        <v>145</v>
      </c>
      <c r="BJ362" s="14">
        <v>0</v>
      </c>
      <c r="BK362" s="19">
        <f>BJ362/(O362)*100</f>
        <v>0</v>
      </c>
      <c r="BL362" s="19">
        <f>BJ362/(O362+Q362)*100</f>
        <v>0</v>
      </c>
      <c r="BM362" s="15" t="s">
        <v>73</v>
      </c>
      <c r="BN362" s="13"/>
      <c r="BO362" s="13"/>
      <c r="BP362" s="19"/>
      <c r="BQ362" s="19">
        <f t="shared" si="73"/>
        <v>0</v>
      </c>
      <c r="BR362" s="16"/>
      <c r="BS362" s="16"/>
      <c r="BT362" s="16"/>
      <c r="BU362" s="14">
        <f t="shared" si="74"/>
        <v>0</v>
      </c>
      <c r="BV362" s="19">
        <v>0</v>
      </c>
      <c r="BW362" s="19">
        <f t="shared" si="66"/>
        <v>0</v>
      </c>
      <c r="BX362" s="19"/>
    </row>
    <row r="363" spans="1:76" x14ac:dyDescent="0.2">
      <c r="A363" s="12" t="s">
        <v>69</v>
      </c>
      <c r="B363" s="15">
        <v>14</v>
      </c>
      <c r="C363" s="15">
        <v>0.5</v>
      </c>
      <c r="D363" s="16">
        <f t="shared" si="70"/>
        <v>0.20234282111999999</v>
      </c>
      <c r="E363" s="17">
        <v>40323</v>
      </c>
      <c r="F363" s="13">
        <v>2</v>
      </c>
      <c r="G363" s="13" t="s">
        <v>70</v>
      </c>
      <c r="H363" s="13" t="s">
        <v>71</v>
      </c>
      <c r="I363" s="15">
        <v>26</v>
      </c>
      <c r="J363" s="15"/>
      <c r="K363" s="15">
        <v>32</v>
      </c>
      <c r="L363" s="15">
        <v>103</v>
      </c>
      <c r="M363" s="13">
        <f t="shared" si="71"/>
        <v>53.666666666666664</v>
      </c>
      <c r="N363" s="17">
        <v>40331</v>
      </c>
      <c r="O363" s="14">
        <v>202436</v>
      </c>
      <c r="P363" s="17">
        <v>40336</v>
      </c>
      <c r="Q363" s="14">
        <v>201978</v>
      </c>
      <c r="R363" s="17"/>
      <c r="S363" s="13"/>
      <c r="T363" s="17"/>
      <c r="U363" s="17"/>
      <c r="V363" s="17">
        <v>40358</v>
      </c>
      <c r="W363" s="13">
        <f t="shared" si="72"/>
        <v>27</v>
      </c>
      <c r="X363" s="13">
        <v>8</v>
      </c>
      <c r="Y363" s="18">
        <v>3.8</v>
      </c>
      <c r="Z363" s="18">
        <v>31.6</v>
      </c>
      <c r="AA363" s="18">
        <v>30.3</v>
      </c>
      <c r="AB363" s="18">
        <v>33.4</v>
      </c>
      <c r="AC363" s="18">
        <v>32.128</v>
      </c>
      <c r="AD363" s="13">
        <v>42</v>
      </c>
      <c r="AE363" s="13">
        <v>41</v>
      </c>
      <c r="AF363" s="13">
        <v>44</v>
      </c>
      <c r="AG363" s="18">
        <v>42.166666666666664</v>
      </c>
      <c r="AH363" s="18">
        <v>8.5</v>
      </c>
      <c r="AI363" s="18">
        <v>8.4</v>
      </c>
      <c r="AJ363" s="18">
        <v>8.9</v>
      </c>
      <c r="AK363" s="18">
        <v>8.6487829329837993</v>
      </c>
      <c r="AL363" s="21">
        <v>0</v>
      </c>
      <c r="AM363" s="21">
        <v>162.5</v>
      </c>
      <c r="AN363" s="21">
        <v>10.95</v>
      </c>
      <c r="AO363" s="21">
        <v>4.9000000000000004</v>
      </c>
      <c r="AP363" s="14">
        <v>75</v>
      </c>
      <c r="AQ363" s="14">
        <v>660</v>
      </c>
      <c r="AR363" s="14">
        <v>15</v>
      </c>
      <c r="AS363" s="14">
        <v>750</v>
      </c>
      <c r="AT363" s="14">
        <v>10</v>
      </c>
      <c r="AU363" s="14">
        <v>250</v>
      </c>
      <c r="AV363" s="14">
        <v>0</v>
      </c>
      <c r="AW363" s="14">
        <v>260</v>
      </c>
      <c r="AX363" s="14">
        <v>10</v>
      </c>
      <c r="AY363" s="14">
        <v>250</v>
      </c>
      <c r="AZ363" s="14">
        <v>0</v>
      </c>
      <c r="BA363" s="14">
        <v>260</v>
      </c>
      <c r="BB363" s="14">
        <v>10</v>
      </c>
      <c r="BC363" s="14">
        <v>250</v>
      </c>
      <c r="BD363" s="14">
        <v>0</v>
      </c>
      <c r="BE363" s="14">
        <v>260</v>
      </c>
      <c r="BF363" s="14">
        <v>10</v>
      </c>
      <c r="BG363" s="14">
        <v>250</v>
      </c>
      <c r="BH363" s="14">
        <v>0</v>
      </c>
      <c r="BI363" s="14">
        <v>260</v>
      </c>
      <c r="BJ363" s="14">
        <v>175976</v>
      </c>
      <c r="BK363" s="19">
        <v>87.13</v>
      </c>
      <c r="BL363" s="19">
        <f>((BJ363/(O363+Q363+S363+U363))*100)</f>
        <v>43.513824941767595</v>
      </c>
      <c r="BM363" s="15" t="s">
        <v>72</v>
      </c>
      <c r="BN363" s="13">
        <v>18</v>
      </c>
      <c r="BO363" s="13">
        <v>39</v>
      </c>
      <c r="BP363" s="19">
        <v>24.59</v>
      </c>
      <c r="BQ363" s="19">
        <f t="shared" si="73"/>
        <v>0.91074074074074074</v>
      </c>
      <c r="BR363" s="16">
        <v>4.3999999999999997E-2</v>
      </c>
      <c r="BS363" s="16">
        <v>0.48799999999999999</v>
      </c>
      <c r="BT363" s="16">
        <v>0.13200000000000001</v>
      </c>
      <c r="BU363" s="14">
        <f t="shared" si="74"/>
        <v>869692.33218131785</v>
      </c>
      <c r="BV363" s="19">
        <v>21</v>
      </c>
      <c r="BW363" s="19">
        <f t="shared" si="66"/>
        <v>3.8438614894892389</v>
      </c>
      <c r="BX363" s="19">
        <f t="shared" ref="BX363:BX377" si="78">(BT363/BP363^3)*100000</f>
        <v>0.88776566630606868</v>
      </c>
    </row>
    <row r="364" spans="1:76" x14ac:dyDescent="0.2">
      <c r="A364" s="12" t="s">
        <v>69</v>
      </c>
      <c r="B364" s="15">
        <v>16</v>
      </c>
      <c r="C364" s="15">
        <v>0.5</v>
      </c>
      <c r="D364" s="16">
        <f t="shared" si="70"/>
        <v>0.20234282111999999</v>
      </c>
      <c r="E364" s="17">
        <v>40323</v>
      </c>
      <c r="F364" s="13">
        <v>2</v>
      </c>
      <c r="G364" s="13" t="s">
        <v>70</v>
      </c>
      <c r="H364" s="13" t="s">
        <v>71</v>
      </c>
      <c r="I364" s="15">
        <v>44</v>
      </c>
      <c r="J364" s="15"/>
      <c r="K364" s="15">
        <v>58</v>
      </c>
      <c r="L364" s="15">
        <v>105</v>
      </c>
      <c r="M364" s="13">
        <f t="shared" si="71"/>
        <v>69</v>
      </c>
      <c r="N364" s="17">
        <v>40331</v>
      </c>
      <c r="O364" s="14">
        <v>207016</v>
      </c>
      <c r="P364" s="17">
        <v>40336</v>
      </c>
      <c r="Q364" s="14">
        <v>203810</v>
      </c>
      <c r="R364" s="17"/>
      <c r="S364" s="13"/>
      <c r="T364" s="17"/>
      <c r="U364" s="17"/>
      <c r="V364" s="17">
        <v>40358</v>
      </c>
      <c r="W364" s="13">
        <f t="shared" si="72"/>
        <v>27</v>
      </c>
      <c r="X364" s="13">
        <v>8</v>
      </c>
      <c r="Y364" s="18">
        <v>3.5</v>
      </c>
      <c r="Z364" s="18">
        <v>31.3</v>
      </c>
      <c r="AA364" s="18">
        <v>30.4</v>
      </c>
      <c r="AB364" s="18">
        <v>33.4</v>
      </c>
      <c r="AC364" s="18">
        <v>32.148000000000003</v>
      </c>
      <c r="AD364" s="13">
        <v>42</v>
      </c>
      <c r="AE364" s="13">
        <v>40</v>
      </c>
      <c r="AF364" s="13">
        <v>43</v>
      </c>
      <c r="AG364" s="18">
        <v>40.833333333333336</v>
      </c>
      <c r="AH364" s="18">
        <v>8.5</v>
      </c>
      <c r="AI364" s="18">
        <v>8.4</v>
      </c>
      <c r="AJ364" s="18">
        <v>8.9</v>
      </c>
      <c r="AK364" s="18">
        <v>8.7140237087074368</v>
      </c>
      <c r="AL364" s="21">
        <v>0</v>
      </c>
      <c r="AM364" s="21">
        <v>162.5</v>
      </c>
      <c r="AN364" s="21">
        <v>10.95</v>
      </c>
      <c r="AO364" s="21">
        <v>4.9000000000000004</v>
      </c>
      <c r="AP364" s="14">
        <v>25</v>
      </c>
      <c r="AQ364" s="14">
        <v>510</v>
      </c>
      <c r="AR364" s="14">
        <v>40</v>
      </c>
      <c r="AS364" s="14">
        <v>575</v>
      </c>
      <c r="AT364" s="14">
        <v>5</v>
      </c>
      <c r="AU364" s="14">
        <v>165</v>
      </c>
      <c r="AV364" s="14">
        <v>0</v>
      </c>
      <c r="AW364" s="14">
        <v>170</v>
      </c>
      <c r="AX364" s="14">
        <v>5</v>
      </c>
      <c r="AY364" s="14">
        <v>165</v>
      </c>
      <c r="AZ364" s="14">
        <v>0</v>
      </c>
      <c r="BA364" s="14">
        <v>170</v>
      </c>
      <c r="BB364" s="14">
        <v>5</v>
      </c>
      <c r="BC364" s="14">
        <v>165</v>
      </c>
      <c r="BD364" s="14">
        <v>0</v>
      </c>
      <c r="BE364" s="14">
        <v>170</v>
      </c>
      <c r="BF364" s="14">
        <v>5</v>
      </c>
      <c r="BG364" s="14">
        <v>165</v>
      </c>
      <c r="BH364" s="14">
        <v>0</v>
      </c>
      <c r="BI364" s="14">
        <v>170</v>
      </c>
      <c r="BJ364" s="14">
        <v>204835</v>
      </c>
      <c r="BK364" s="19">
        <v>100.5</v>
      </c>
      <c r="BL364" s="19">
        <f>((BJ364/(O364+Q364+S364+U364))*100)</f>
        <v>49.859307833486682</v>
      </c>
      <c r="BM364" s="15" t="s">
        <v>72</v>
      </c>
      <c r="BN364" s="13">
        <v>19</v>
      </c>
      <c r="BO364" s="13">
        <v>39</v>
      </c>
      <c r="BP364" s="19">
        <v>26.99</v>
      </c>
      <c r="BQ364" s="19">
        <f t="shared" si="73"/>
        <v>0.99962962962962953</v>
      </c>
      <c r="BR364" s="16">
        <v>5.6000000000000001E-2</v>
      </c>
      <c r="BS364" s="16">
        <v>0.51600000000000001</v>
      </c>
      <c r="BT364" s="16">
        <v>0.19</v>
      </c>
      <c r="BU364" s="14">
        <f t="shared" si="74"/>
        <v>1012316.6162565363</v>
      </c>
      <c r="BV364" s="19">
        <v>23.5</v>
      </c>
      <c r="BW364" s="19">
        <f t="shared" si="66"/>
        <v>4.3014640477617672</v>
      </c>
      <c r="BX364" s="19">
        <f t="shared" si="78"/>
        <v>0.96637335561802384</v>
      </c>
    </row>
    <row r="365" spans="1:76" x14ac:dyDescent="0.2">
      <c r="A365" s="15" t="s">
        <v>69</v>
      </c>
      <c r="B365" s="15">
        <v>33</v>
      </c>
      <c r="C365" s="15">
        <v>1</v>
      </c>
      <c r="D365" s="16">
        <f t="shared" si="70"/>
        <v>0.40468564223999998</v>
      </c>
      <c r="E365" s="17">
        <v>37073</v>
      </c>
      <c r="F365" s="15">
        <v>1</v>
      </c>
      <c r="G365" s="15" t="s">
        <v>70</v>
      </c>
      <c r="H365" s="15" t="s">
        <v>71</v>
      </c>
      <c r="I365" s="15">
        <v>60</v>
      </c>
      <c r="J365" s="15">
        <v>33</v>
      </c>
      <c r="K365" s="15"/>
      <c r="L365" s="15"/>
      <c r="M365" s="13">
        <f t="shared" si="71"/>
        <v>46.5</v>
      </c>
      <c r="N365" s="23">
        <v>37080</v>
      </c>
      <c r="O365" s="24">
        <v>440596</v>
      </c>
      <c r="P365" s="15"/>
      <c r="Q365" s="14"/>
      <c r="R365" s="15"/>
      <c r="S365" s="15"/>
      <c r="T365" s="15"/>
      <c r="U365" s="15"/>
      <c r="V365" s="17">
        <v>37113</v>
      </c>
      <c r="W365" s="15">
        <f t="shared" si="72"/>
        <v>33</v>
      </c>
      <c r="X365" s="13">
        <v>11</v>
      </c>
      <c r="Y365" s="18">
        <v>4.3</v>
      </c>
      <c r="Z365" s="18">
        <v>31.5</v>
      </c>
      <c r="AA365" s="18">
        <v>30.3</v>
      </c>
      <c r="AB365" s="18">
        <v>33.5</v>
      </c>
      <c r="AC365" s="18">
        <v>32.270967741935486</v>
      </c>
      <c r="AD365" s="13">
        <v>42</v>
      </c>
      <c r="AE365" s="13">
        <v>43</v>
      </c>
      <c r="AF365" s="13">
        <v>50</v>
      </c>
      <c r="AG365" s="13">
        <v>47.222222222222221</v>
      </c>
      <c r="AH365" s="18">
        <v>9.4</v>
      </c>
      <c r="AI365" s="18">
        <v>9</v>
      </c>
      <c r="AJ365" s="18">
        <v>9.1</v>
      </c>
      <c r="AK365" s="18">
        <v>9.0498618773990138</v>
      </c>
      <c r="AL365" s="21">
        <v>33</v>
      </c>
      <c r="AM365" s="21">
        <v>150</v>
      </c>
      <c r="AN365" s="21">
        <v>3</v>
      </c>
      <c r="AO365" s="21">
        <v>1.5</v>
      </c>
      <c r="AP365" s="14">
        <v>35</v>
      </c>
      <c r="AQ365" s="14">
        <v>130</v>
      </c>
      <c r="AR365" s="14">
        <v>0</v>
      </c>
      <c r="AS365" s="14">
        <v>165</v>
      </c>
      <c r="AT365" s="14">
        <v>0</v>
      </c>
      <c r="AU365" s="14">
        <v>15</v>
      </c>
      <c r="AV365" s="14">
        <v>0</v>
      </c>
      <c r="AW365" s="14">
        <v>15</v>
      </c>
      <c r="AX365" s="14">
        <v>960</v>
      </c>
      <c r="AY365" s="14">
        <v>205</v>
      </c>
      <c r="AZ365" s="14">
        <v>0</v>
      </c>
      <c r="BA365" s="14">
        <v>1020</v>
      </c>
      <c r="BB365" s="14">
        <v>135.35714285714286</v>
      </c>
      <c r="BC365" s="14">
        <v>76.785714285714292</v>
      </c>
      <c r="BD365" s="14">
        <v>0</v>
      </c>
      <c r="BE365" s="14">
        <v>212.14285714285714</v>
      </c>
      <c r="BF365" s="14">
        <v>57.5</v>
      </c>
      <c r="BG365" s="14">
        <v>57.5</v>
      </c>
      <c r="BH365" s="14">
        <v>0</v>
      </c>
      <c r="BI365" s="14">
        <v>192.5</v>
      </c>
      <c r="BJ365" s="14">
        <v>26273</v>
      </c>
      <c r="BK365" s="19">
        <f>BJ365/(O365)*100</f>
        <v>5.963059128997994</v>
      </c>
      <c r="BL365" s="19">
        <f>BJ365/(O365+Q365)*100</f>
        <v>5.963059128997994</v>
      </c>
      <c r="BM365" s="15" t="s">
        <v>72</v>
      </c>
      <c r="BN365" s="13">
        <v>20</v>
      </c>
      <c r="BO365" s="13">
        <v>35</v>
      </c>
      <c r="BP365" s="19">
        <v>23.73</v>
      </c>
      <c r="BQ365" s="19">
        <f t="shared" si="73"/>
        <v>0.71909090909090911</v>
      </c>
      <c r="BR365" s="16">
        <v>3.4000000000000002E-2</v>
      </c>
      <c r="BS365" s="16">
        <v>0.35899999999999999</v>
      </c>
      <c r="BT365" s="16">
        <v>0.127</v>
      </c>
      <c r="BU365" s="14">
        <f t="shared" si="74"/>
        <v>64921.996872868353</v>
      </c>
      <c r="BV365" s="19">
        <v>3.41</v>
      </c>
      <c r="BW365" s="19">
        <f t="shared" si="66"/>
        <v>0.25534222751607089</v>
      </c>
      <c r="BX365" s="19">
        <f t="shared" si="78"/>
        <v>0.95040892570205526</v>
      </c>
    </row>
    <row r="366" spans="1:76" x14ac:dyDescent="0.2">
      <c r="A366" s="15" t="s">
        <v>69</v>
      </c>
      <c r="B366" s="15">
        <v>25</v>
      </c>
      <c r="C366" s="15">
        <v>1</v>
      </c>
      <c r="D366" s="16">
        <f t="shared" si="70"/>
        <v>0.40468564223999998</v>
      </c>
      <c r="E366" s="17">
        <v>37074</v>
      </c>
      <c r="F366" s="15">
        <v>1</v>
      </c>
      <c r="G366" s="15" t="s">
        <v>70</v>
      </c>
      <c r="H366" s="15" t="s">
        <v>71</v>
      </c>
      <c r="I366" s="15">
        <v>93</v>
      </c>
      <c r="J366" s="15">
        <v>244</v>
      </c>
      <c r="K366" s="15"/>
      <c r="L366" s="15"/>
      <c r="M366" s="13">
        <f t="shared" si="71"/>
        <v>168.5</v>
      </c>
      <c r="N366" s="23">
        <v>37079</v>
      </c>
      <c r="O366" s="24">
        <v>375560</v>
      </c>
      <c r="P366" s="15"/>
      <c r="Q366" s="14"/>
      <c r="R366" s="15"/>
      <c r="S366" s="15"/>
      <c r="T366" s="15"/>
      <c r="U366" s="15"/>
      <c r="V366" s="17">
        <v>37112</v>
      </c>
      <c r="W366" s="15">
        <f t="shared" si="72"/>
        <v>33</v>
      </c>
      <c r="X366" s="13">
        <v>12</v>
      </c>
      <c r="Y366" s="18">
        <v>4</v>
      </c>
      <c r="Z366" s="18">
        <v>30.6</v>
      </c>
      <c r="AA366" s="18">
        <v>30.7</v>
      </c>
      <c r="AB366" s="18">
        <v>33.9</v>
      </c>
      <c r="AC366" s="18">
        <v>32.206451612903237</v>
      </c>
      <c r="AD366" s="13">
        <v>42</v>
      </c>
      <c r="AE366" s="13">
        <v>36</v>
      </c>
      <c r="AF366" s="13">
        <v>51</v>
      </c>
      <c r="AG366" s="13">
        <v>45.555555555555557</v>
      </c>
      <c r="AH366" s="18">
        <v>9.5399999999999991</v>
      </c>
      <c r="AI366" s="18">
        <v>9.1999999999999993</v>
      </c>
      <c r="AJ366" s="18">
        <v>9.58</v>
      </c>
      <c r="AK366" s="18">
        <v>9.2673194118837934</v>
      </c>
      <c r="AL366" s="21">
        <v>37</v>
      </c>
      <c r="AM366" s="21">
        <v>162.5</v>
      </c>
      <c r="AN366" s="21">
        <v>7.5</v>
      </c>
      <c r="AO366" s="21">
        <v>3.25</v>
      </c>
      <c r="AP366" s="14">
        <v>10</v>
      </c>
      <c r="AQ366" s="14">
        <v>195</v>
      </c>
      <c r="AR366" s="14">
        <v>0</v>
      </c>
      <c r="AS366" s="14">
        <v>205</v>
      </c>
      <c r="AT366" s="14">
        <v>5</v>
      </c>
      <c r="AU366" s="14">
        <v>0</v>
      </c>
      <c r="AV366" s="14">
        <v>0</v>
      </c>
      <c r="AW366" s="14">
        <v>50</v>
      </c>
      <c r="AX366" s="14">
        <v>305</v>
      </c>
      <c r="AY366" s="14">
        <v>2400</v>
      </c>
      <c r="AZ366" s="14">
        <v>0</v>
      </c>
      <c r="BA366" s="14">
        <v>2680</v>
      </c>
      <c r="BB366" s="14">
        <v>116.92307692307692</v>
      </c>
      <c r="BC366" s="14">
        <v>306.92307692307691</v>
      </c>
      <c r="BD366" s="14">
        <v>0</v>
      </c>
      <c r="BE366" s="14">
        <v>424.23076923076923</v>
      </c>
      <c r="BF366" s="14">
        <v>85</v>
      </c>
      <c r="BG366" s="14">
        <v>75</v>
      </c>
      <c r="BH366" s="14">
        <v>0</v>
      </c>
      <c r="BI366" s="14">
        <v>205</v>
      </c>
      <c r="BJ366" s="14">
        <v>166457</v>
      </c>
      <c r="BK366" s="19">
        <f>BJ366/(O366)*100</f>
        <v>44.322345297688784</v>
      </c>
      <c r="BL366" s="19">
        <f>BJ366/(O366+Q366)*100</f>
        <v>44.322345297688784</v>
      </c>
      <c r="BM366" s="15" t="s">
        <v>72</v>
      </c>
      <c r="BN366" s="13">
        <v>16</v>
      </c>
      <c r="BO366" s="13">
        <v>32</v>
      </c>
      <c r="BP366" s="19">
        <v>22.52</v>
      </c>
      <c r="BQ366" s="19">
        <f t="shared" si="73"/>
        <v>0.68242424242424238</v>
      </c>
      <c r="BR366" s="16">
        <v>5.3999999999999999E-2</v>
      </c>
      <c r="BS366" s="16">
        <v>0.28999999999999998</v>
      </c>
      <c r="BT366" s="16">
        <v>0.115</v>
      </c>
      <c r="BU366" s="14">
        <f t="shared" si="74"/>
        <v>411324.20482879941</v>
      </c>
      <c r="BV366" s="19">
        <v>17.23</v>
      </c>
      <c r="BW366" s="19">
        <f t="shared" si="66"/>
        <v>1.2901896129331087</v>
      </c>
      <c r="BX366" s="19">
        <f t="shared" si="78"/>
        <v>1.0069147014488875</v>
      </c>
    </row>
    <row r="367" spans="1:76" x14ac:dyDescent="0.2">
      <c r="A367" s="4" t="s">
        <v>69</v>
      </c>
      <c r="B367" s="9">
        <v>28</v>
      </c>
      <c r="C367" s="4">
        <v>1</v>
      </c>
      <c r="D367" s="4">
        <f t="shared" si="70"/>
        <v>0.40468564223999998</v>
      </c>
      <c r="E367" s="8">
        <v>40085</v>
      </c>
      <c r="F367" s="4">
        <v>1</v>
      </c>
      <c r="G367" s="4" t="s">
        <v>70</v>
      </c>
      <c r="H367" s="4" t="s">
        <v>71</v>
      </c>
      <c r="I367" s="4">
        <v>182</v>
      </c>
      <c r="J367" s="4">
        <v>463</v>
      </c>
      <c r="M367" s="13">
        <f t="shared" si="71"/>
        <v>322.5</v>
      </c>
      <c r="N367" s="8">
        <v>40096</v>
      </c>
      <c r="O367" s="5">
        <v>411742</v>
      </c>
      <c r="Q367" s="5"/>
      <c r="S367" s="5"/>
      <c r="U367" s="5"/>
      <c r="V367" s="8">
        <v>40150</v>
      </c>
      <c r="W367" s="4">
        <f t="shared" si="72"/>
        <v>54</v>
      </c>
      <c r="X367" s="4">
        <v>3</v>
      </c>
      <c r="Y367" s="10">
        <v>4.0999999999999996</v>
      </c>
      <c r="Z367" s="10">
        <v>26.5</v>
      </c>
      <c r="AA367" s="10">
        <v>15.4</v>
      </c>
      <c r="AB367" s="10">
        <v>30.2</v>
      </c>
      <c r="AC367" s="10">
        <v>22.933333333333337</v>
      </c>
      <c r="AD367" s="4">
        <v>42</v>
      </c>
      <c r="AE367" s="4">
        <v>37</v>
      </c>
      <c r="AF367" s="4">
        <v>45</v>
      </c>
      <c r="AG367" s="10">
        <v>41.53846153846154</v>
      </c>
      <c r="AH367" s="4">
        <v>8.4</v>
      </c>
      <c r="AI367" s="4">
        <v>8.4</v>
      </c>
      <c r="AJ367" s="10">
        <v>9.1999999999999993</v>
      </c>
      <c r="AK367" s="10">
        <v>8.8631647105323967</v>
      </c>
      <c r="AL367" s="20">
        <v>504</v>
      </c>
      <c r="AM367" s="20">
        <v>275</v>
      </c>
      <c r="AN367" s="20">
        <v>26</v>
      </c>
      <c r="AO367" s="20">
        <v>11.5</v>
      </c>
      <c r="AP367" s="5">
        <v>125</v>
      </c>
      <c r="AQ367" s="5">
        <v>325</v>
      </c>
      <c r="AR367" s="5">
        <v>350</v>
      </c>
      <c r="AS367" s="5">
        <v>800</v>
      </c>
      <c r="AT367" s="5">
        <v>0</v>
      </c>
      <c r="AU367" s="5">
        <v>0</v>
      </c>
      <c r="AV367" s="5">
        <v>0</v>
      </c>
      <c r="AW367" s="5">
        <v>30</v>
      </c>
      <c r="AX367" s="5">
        <v>430</v>
      </c>
      <c r="AY367" s="5">
        <v>1010</v>
      </c>
      <c r="AZ367" s="5">
        <v>60</v>
      </c>
      <c r="BA367" s="5">
        <v>1085</v>
      </c>
      <c r="BB367" s="5">
        <v>76.666666666666671</v>
      </c>
      <c r="BC367" s="5">
        <v>165</v>
      </c>
      <c r="BD367" s="5">
        <v>5.333333333333333</v>
      </c>
      <c r="BE367" s="5">
        <v>229</v>
      </c>
      <c r="BF367" s="5">
        <v>35</v>
      </c>
      <c r="BG367" s="5">
        <v>60</v>
      </c>
      <c r="BH367" s="5">
        <v>0</v>
      </c>
      <c r="BI367" s="5">
        <v>105</v>
      </c>
      <c r="BJ367" s="5">
        <v>112294</v>
      </c>
      <c r="BK367" s="11">
        <f>BJ367/O367*100</f>
        <v>27.272903905843947</v>
      </c>
      <c r="BL367" s="11">
        <f>(BJ367)/(O367+Q367+S367+U367)*100</f>
        <v>27.272903905843947</v>
      </c>
      <c r="BM367" s="4" t="s">
        <v>72</v>
      </c>
      <c r="BN367" s="9">
        <v>19</v>
      </c>
      <c r="BO367" s="9">
        <v>63</v>
      </c>
      <c r="BP367" s="11">
        <v>29.25</v>
      </c>
      <c r="BQ367" s="19">
        <f t="shared" si="73"/>
        <v>0.54166666666666663</v>
      </c>
      <c r="BR367" s="6">
        <v>7.2999999999999995E-2</v>
      </c>
      <c r="BS367" s="6">
        <v>0.32700000000000001</v>
      </c>
      <c r="BT367" s="6">
        <v>0.27400000000000002</v>
      </c>
      <c r="BU367" s="5">
        <f t="shared" si="74"/>
        <v>277484.51706473867</v>
      </c>
      <c r="BV367" s="11">
        <v>28.77</v>
      </c>
      <c r="BW367" s="11">
        <f t="shared" si="66"/>
        <v>1.3165225601500643</v>
      </c>
      <c r="BX367" s="11">
        <f t="shared" si="78"/>
        <v>1.0948962077605515</v>
      </c>
    </row>
    <row r="368" spans="1:76" x14ac:dyDescent="0.2">
      <c r="A368" s="4" t="s">
        <v>69</v>
      </c>
      <c r="B368" s="4">
        <v>33</v>
      </c>
      <c r="C368" s="4">
        <v>1</v>
      </c>
      <c r="D368" s="6">
        <f t="shared" si="70"/>
        <v>0.40468564223999998</v>
      </c>
      <c r="E368" s="8">
        <v>39658</v>
      </c>
      <c r="F368" s="4">
        <v>2</v>
      </c>
      <c r="G368" s="4" t="s">
        <v>70</v>
      </c>
      <c r="H368" s="4" t="s">
        <v>71</v>
      </c>
      <c r="I368" s="4">
        <v>46</v>
      </c>
      <c r="J368" s="4">
        <v>105</v>
      </c>
      <c r="K368" s="4">
        <v>18</v>
      </c>
      <c r="M368" s="13">
        <f t="shared" si="71"/>
        <v>56.333333333333336</v>
      </c>
      <c r="N368" s="8">
        <v>39667</v>
      </c>
      <c r="O368" s="5">
        <v>410826</v>
      </c>
      <c r="P368" s="8">
        <v>39670</v>
      </c>
      <c r="Q368" s="5">
        <v>404872</v>
      </c>
      <c r="S368" s="5"/>
      <c r="U368" s="9"/>
      <c r="V368" s="8">
        <v>39701</v>
      </c>
      <c r="W368" s="4">
        <f t="shared" si="72"/>
        <v>34</v>
      </c>
      <c r="X368" s="4">
        <v>1</v>
      </c>
      <c r="Y368" s="10">
        <v>3.1</v>
      </c>
      <c r="Z368" s="10">
        <v>32.200000000000003</v>
      </c>
      <c r="AA368" s="10">
        <v>27.8</v>
      </c>
      <c r="AB368" s="10">
        <v>32.5</v>
      </c>
      <c r="AC368" s="10">
        <v>30.84375</v>
      </c>
      <c r="AD368" s="9">
        <v>42</v>
      </c>
      <c r="AE368" s="9">
        <v>32</v>
      </c>
      <c r="AF368" s="9">
        <v>44</v>
      </c>
      <c r="AG368" s="9">
        <v>39.444444444444443</v>
      </c>
      <c r="AH368" s="10">
        <v>9.1999999999999993</v>
      </c>
      <c r="AI368" s="10">
        <v>8.3000000000000007</v>
      </c>
      <c r="AJ368" s="10">
        <v>9</v>
      </c>
      <c r="AK368" s="10">
        <v>8.8495107433832256</v>
      </c>
      <c r="AL368" s="21">
        <f>2*111</f>
        <v>222</v>
      </c>
      <c r="AM368" s="20">
        <v>400</v>
      </c>
      <c r="AN368" s="20">
        <v>33.5</v>
      </c>
      <c r="AO368" s="20">
        <v>14.25</v>
      </c>
      <c r="AP368" s="5">
        <v>15</v>
      </c>
      <c r="AQ368" s="5">
        <v>25</v>
      </c>
      <c r="AR368" s="5">
        <v>2310</v>
      </c>
      <c r="AS368" s="5">
        <v>2350</v>
      </c>
      <c r="AT368" s="5">
        <v>0</v>
      </c>
      <c r="AU368" s="5">
        <v>0</v>
      </c>
      <c r="AV368" s="5">
        <v>0</v>
      </c>
      <c r="AW368" s="5">
        <v>0</v>
      </c>
      <c r="AX368" s="5">
        <v>45</v>
      </c>
      <c r="AY368" s="5">
        <v>325</v>
      </c>
      <c r="AZ368" s="5">
        <v>3485</v>
      </c>
      <c r="BA368" s="5">
        <v>3850</v>
      </c>
      <c r="BB368" s="5">
        <v>13.214285714285714</v>
      </c>
      <c r="BC368" s="5">
        <v>58.571428571428569</v>
      </c>
      <c r="BD368" s="5">
        <v>336.78571428571428</v>
      </c>
      <c r="BE368" s="5">
        <v>408.57142857142856</v>
      </c>
      <c r="BF368" s="5">
        <v>5</v>
      </c>
      <c r="BG368" s="5">
        <v>7.5</v>
      </c>
      <c r="BH368" s="5">
        <v>12.5</v>
      </c>
      <c r="BI368" s="5">
        <v>57.5</v>
      </c>
      <c r="BJ368" s="5">
        <v>56913</v>
      </c>
      <c r="BK368" s="11">
        <f>BJ368/Q368*100</f>
        <v>14.057035309925112</v>
      </c>
      <c r="BL368" s="11">
        <f>(BJ368)/(O368+Q368+S368+U368)*100</f>
        <v>6.9772146063861866</v>
      </c>
      <c r="BM368" s="4" t="s">
        <v>72</v>
      </c>
      <c r="BN368" s="9">
        <v>30</v>
      </c>
      <c r="BO368" s="9">
        <v>57</v>
      </c>
      <c r="BP368" s="11">
        <v>40.58</v>
      </c>
      <c r="BQ368" s="19">
        <f t="shared" si="73"/>
        <v>1.1935294117647057</v>
      </c>
      <c r="BR368" s="6">
        <v>0.27900000000000003</v>
      </c>
      <c r="BS368" s="6">
        <v>1.6140000000000001</v>
      </c>
      <c r="BT368" s="6">
        <v>0.64300000000000002</v>
      </c>
      <c r="BU368" s="5">
        <f t="shared" si="74"/>
        <v>140635.08575440783</v>
      </c>
      <c r="BV368" s="11">
        <v>28.27</v>
      </c>
      <c r="BW368" s="11">
        <f t="shared" si="66"/>
        <v>2.0546085688461071</v>
      </c>
      <c r="BX368" s="11">
        <f t="shared" si="78"/>
        <v>0.96222103079418952</v>
      </c>
    </row>
    <row r="369" spans="1:76" x14ac:dyDescent="0.2">
      <c r="A369" s="15" t="s">
        <v>69</v>
      </c>
      <c r="B369" s="15">
        <v>5</v>
      </c>
      <c r="C369" s="15">
        <v>2</v>
      </c>
      <c r="D369" s="16">
        <f t="shared" si="70"/>
        <v>0.80937128447999995</v>
      </c>
      <c r="E369" s="17">
        <v>37059</v>
      </c>
      <c r="F369" s="15">
        <v>1</v>
      </c>
      <c r="G369" s="15" t="s">
        <v>70</v>
      </c>
      <c r="H369" s="15" t="s">
        <v>71</v>
      </c>
      <c r="I369" s="15">
        <v>0</v>
      </c>
      <c r="J369" s="15">
        <v>145</v>
      </c>
      <c r="K369" s="15"/>
      <c r="L369" s="15"/>
      <c r="M369" s="13">
        <f t="shared" si="71"/>
        <v>72.5</v>
      </c>
      <c r="N369" s="23">
        <v>37074</v>
      </c>
      <c r="O369" s="24">
        <v>991112</v>
      </c>
      <c r="P369" s="15"/>
      <c r="Q369" s="14"/>
      <c r="R369" s="15"/>
      <c r="S369" s="15"/>
      <c r="T369" s="15"/>
      <c r="U369" s="15"/>
      <c r="V369" s="17">
        <v>37112</v>
      </c>
      <c r="W369" s="15">
        <f t="shared" si="72"/>
        <v>38</v>
      </c>
      <c r="X369" s="13">
        <v>8</v>
      </c>
      <c r="Y369" s="18">
        <v>1.6</v>
      </c>
      <c r="Z369" s="18">
        <v>29.9</v>
      </c>
      <c r="AA369" s="18">
        <v>28.6</v>
      </c>
      <c r="AB369" s="18">
        <v>32.700000000000003</v>
      </c>
      <c r="AC369" s="18">
        <v>31.450000000000006</v>
      </c>
      <c r="AD369" s="13">
        <v>42</v>
      </c>
      <c r="AE369" s="13">
        <v>44</v>
      </c>
      <c r="AF369" s="13">
        <v>54</v>
      </c>
      <c r="AG369" s="13">
        <v>49.6</v>
      </c>
      <c r="AH369" s="18">
        <v>9</v>
      </c>
      <c r="AI369" s="18">
        <v>8.9</v>
      </c>
      <c r="AJ369" s="18">
        <v>9.4</v>
      </c>
      <c r="AK369" s="18">
        <v>9.0482340814011923</v>
      </c>
      <c r="AL369" s="21">
        <v>78</v>
      </c>
      <c r="AM369" s="21">
        <v>375</v>
      </c>
      <c r="AN369" s="21">
        <v>9</v>
      </c>
      <c r="AO369" s="21">
        <v>3.25</v>
      </c>
      <c r="AP369" s="14">
        <v>125</v>
      </c>
      <c r="AQ369" s="14">
        <v>25</v>
      </c>
      <c r="AR369" s="14">
        <v>0</v>
      </c>
      <c r="AS369" s="14">
        <v>150</v>
      </c>
      <c r="AT369" s="14">
        <v>0</v>
      </c>
      <c r="AU369" s="14">
        <v>0</v>
      </c>
      <c r="AV369" s="14">
        <v>0</v>
      </c>
      <c r="AW369" s="14">
        <v>0</v>
      </c>
      <c r="AX369" s="14">
        <v>240</v>
      </c>
      <c r="AY369" s="14">
        <v>250</v>
      </c>
      <c r="AZ369" s="14">
        <v>0</v>
      </c>
      <c r="BA369" s="14">
        <v>440</v>
      </c>
      <c r="BB369" s="14">
        <v>62.333333333333336</v>
      </c>
      <c r="BC369" s="14">
        <v>61.666666666666664</v>
      </c>
      <c r="BD369" s="14">
        <v>0</v>
      </c>
      <c r="BE369" s="14">
        <v>124</v>
      </c>
      <c r="BF369" s="14">
        <v>20</v>
      </c>
      <c r="BG369" s="14">
        <v>50</v>
      </c>
      <c r="BH369" s="14">
        <v>0</v>
      </c>
      <c r="BI369" s="14">
        <v>55</v>
      </c>
      <c r="BJ369" s="14">
        <v>95688</v>
      </c>
      <c r="BK369" s="19">
        <f>BJ369/(O369)*100</f>
        <v>9.6546101752375115</v>
      </c>
      <c r="BL369" s="19">
        <f>BJ369/(O369+Q369)*100</f>
        <v>9.6546101752375115</v>
      </c>
      <c r="BM369" s="15" t="s">
        <v>72</v>
      </c>
      <c r="BN369" s="13">
        <v>16</v>
      </c>
      <c r="BO369" s="13">
        <v>35</v>
      </c>
      <c r="BP369" s="19">
        <v>24.6</v>
      </c>
      <c r="BQ369" s="19">
        <f t="shared" si="73"/>
        <v>0.64736842105263159</v>
      </c>
      <c r="BR369" s="16">
        <v>5.8000000000000003E-2</v>
      </c>
      <c r="BS369" s="16">
        <v>0.34699999999999998</v>
      </c>
      <c r="BT369" s="16">
        <v>0.14599999999999999</v>
      </c>
      <c r="BU369" s="14">
        <f t="shared" si="74"/>
        <v>118225.0987091506</v>
      </c>
      <c r="BV369" s="19">
        <v>12.27</v>
      </c>
      <c r="BW369" s="19">
        <f t="shared" si="66"/>
        <v>0.39894513560554196</v>
      </c>
      <c r="BX369" s="19">
        <f t="shared" si="78"/>
        <v>0.98072565100031295</v>
      </c>
    </row>
    <row r="370" spans="1:76" x14ac:dyDescent="0.2">
      <c r="A370" s="15" t="s">
        <v>69</v>
      </c>
      <c r="B370" s="15">
        <v>10</v>
      </c>
      <c r="C370" s="15">
        <v>2</v>
      </c>
      <c r="D370" s="16">
        <f t="shared" si="70"/>
        <v>0.80937128447999995</v>
      </c>
      <c r="E370" s="17">
        <v>37368</v>
      </c>
      <c r="F370" s="15">
        <v>1</v>
      </c>
      <c r="G370" s="15" t="s">
        <v>70</v>
      </c>
      <c r="H370" s="15" t="s">
        <v>71</v>
      </c>
      <c r="I370" s="15">
        <v>111</v>
      </c>
      <c r="J370" s="15">
        <v>35</v>
      </c>
      <c r="K370" s="15"/>
      <c r="L370" s="15"/>
      <c r="M370" s="13">
        <f t="shared" si="71"/>
        <v>73</v>
      </c>
      <c r="N370" s="17">
        <v>37375</v>
      </c>
      <c r="O370" s="14">
        <v>880276</v>
      </c>
      <c r="P370" s="15"/>
      <c r="Q370" s="14"/>
      <c r="R370" s="15"/>
      <c r="S370" s="15"/>
      <c r="T370" s="15"/>
      <c r="U370" s="15"/>
      <c r="V370" s="17">
        <v>37427</v>
      </c>
      <c r="W370" s="15">
        <f t="shared" si="72"/>
        <v>52</v>
      </c>
      <c r="X370" s="15">
        <v>0</v>
      </c>
      <c r="Y370" s="18">
        <v>2.1</v>
      </c>
      <c r="Z370" s="18">
        <v>30.5</v>
      </c>
      <c r="AA370" s="18">
        <v>24.7</v>
      </c>
      <c r="AB370" s="18">
        <v>32.700000000000003</v>
      </c>
      <c r="AC370" s="18">
        <v>29.603999999999999</v>
      </c>
      <c r="AD370" s="13">
        <v>42</v>
      </c>
      <c r="AE370" s="13">
        <v>40</v>
      </c>
      <c r="AF370" s="13">
        <v>53</v>
      </c>
      <c r="AG370" s="13">
        <v>46.285714285714285</v>
      </c>
      <c r="AH370" s="18">
        <v>8.9</v>
      </c>
      <c r="AI370" s="18">
        <v>8.9</v>
      </c>
      <c r="AJ370" s="18">
        <v>9.9</v>
      </c>
      <c r="AK370" s="18">
        <v>9.350914396992529</v>
      </c>
      <c r="AL370" s="21">
        <v>96.5</v>
      </c>
      <c r="AM370" s="21">
        <v>800</v>
      </c>
      <c r="AN370" s="21">
        <v>66</v>
      </c>
      <c r="AO370" s="21">
        <v>27.5</v>
      </c>
      <c r="AP370" s="14">
        <v>25</v>
      </c>
      <c r="AQ370" s="14">
        <v>170</v>
      </c>
      <c r="AR370" s="14">
        <v>20</v>
      </c>
      <c r="AS370" s="14">
        <v>215</v>
      </c>
      <c r="AT370" s="14">
        <v>0</v>
      </c>
      <c r="AU370" s="14">
        <v>0</v>
      </c>
      <c r="AV370" s="14">
        <v>0</v>
      </c>
      <c r="AW370" s="14">
        <v>0</v>
      </c>
      <c r="AX370" s="14">
        <v>75</v>
      </c>
      <c r="AY370" s="14">
        <v>450</v>
      </c>
      <c r="AZ370" s="14">
        <v>1240</v>
      </c>
      <c r="BA370" s="14">
        <v>1240</v>
      </c>
      <c r="BB370" s="14">
        <v>23.333333333333332</v>
      </c>
      <c r="BC370" s="14">
        <v>76.388888888888886</v>
      </c>
      <c r="BD370" s="14">
        <v>119.44444444444444</v>
      </c>
      <c r="BE370" s="14">
        <v>219.16666666666666</v>
      </c>
      <c r="BF370" s="14">
        <v>20</v>
      </c>
      <c r="BG370" s="14">
        <v>15</v>
      </c>
      <c r="BH370" s="14">
        <v>0</v>
      </c>
      <c r="BI370" s="14">
        <v>77.5</v>
      </c>
      <c r="BJ370" s="14">
        <v>17993</v>
      </c>
      <c r="BK370" s="19">
        <f>BJ370/(O370)*100</f>
        <v>2.0440180125324328</v>
      </c>
      <c r="BL370" s="19">
        <f>BJ370/(O370+Q370)*100</f>
        <v>2.0440180125324328</v>
      </c>
      <c r="BM370" s="15" t="s">
        <v>72</v>
      </c>
      <c r="BN370" s="13">
        <v>21</v>
      </c>
      <c r="BO370" s="13">
        <v>49</v>
      </c>
      <c r="BP370" s="19">
        <v>32.17</v>
      </c>
      <c r="BQ370" s="19">
        <f t="shared" si="73"/>
        <v>0.61865384615384622</v>
      </c>
      <c r="BR370" s="16">
        <v>9.2999999999999999E-2</v>
      </c>
      <c r="BS370" s="16">
        <v>0.96199999999999997</v>
      </c>
      <c r="BT370" s="16">
        <v>0.316</v>
      </c>
      <c r="BU370" s="14">
        <f t="shared" si="74"/>
        <v>22230.835643693532</v>
      </c>
      <c r="BV370" s="19">
        <v>4.45</v>
      </c>
      <c r="BW370" s="19">
        <f t="shared" si="66"/>
        <v>0.10573259110854671</v>
      </c>
      <c r="BX370" s="19">
        <f t="shared" si="78"/>
        <v>0.94914791905524398</v>
      </c>
    </row>
    <row r="371" spans="1:76" x14ac:dyDescent="0.2">
      <c r="A371" s="15" t="s">
        <v>69</v>
      </c>
      <c r="B371" s="15">
        <v>7</v>
      </c>
      <c r="C371" s="15">
        <v>2</v>
      </c>
      <c r="D371" s="16">
        <f t="shared" si="70"/>
        <v>0.80937128447999995</v>
      </c>
      <c r="E371" s="17">
        <v>37829</v>
      </c>
      <c r="F371" s="15">
        <v>1</v>
      </c>
      <c r="G371" s="15" t="s">
        <v>70</v>
      </c>
      <c r="H371" s="15" t="s">
        <v>71</v>
      </c>
      <c r="I371" s="15">
        <v>25</v>
      </c>
      <c r="J371" s="15">
        <v>6</v>
      </c>
      <c r="K371" s="15"/>
      <c r="L371" s="15"/>
      <c r="M371" s="13">
        <f t="shared" si="71"/>
        <v>15.5</v>
      </c>
      <c r="N371" s="17">
        <v>37843</v>
      </c>
      <c r="O371" s="14">
        <v>870960</v>
      </c>
      <c r="P371" s="15"/>
      <c r="Q371" s="14"/>
      <c r="R371" s="15"/>
      <c r="S371" s="15"/>
      <c r="T371" s="15"/>
      <c r="U371" s="15"/>
      <c r="V371" s="17">
        <v>37908</v>
      </c>
      <c r="W371" s="15">
        <f t="shared" si="72"/>
        <v>65</v>
      </c>
      <c r="X371" s="15">
        <v>11</v>
      </c>
      <c r="Y371" s="18">
        <v>2.5</v>
      </c>
      <c r="Z371" s="18">
        <v>31.6</v>
      </c>
      <c r="AA371" s="18">
        <v>24.5</v>
      </c>
      <c r="AB371" s="18">
        <v>33.799999999999997</v>
      </c>
      <c r="AC371" s="18">
        <v>30.155555555555555</v>
      </c>
      <c r="AD371" s="13">
        <v>42</v>
      </c>
      <c r="AE371" s="13">
        <v>29</v>
      </c>
      <c r="AF371" s="13">
        <v>46</v>
      </c>
      <c r="AG371" s="13">
        <v>38.200000000000003</v>
      </c>
      <c r="AH371" s="18">
        <v>9.1</v>
      </c>
      <c r="AI371" s="18">
        <v>8.8000000000000007</v>
      </c>
      <c r="AJ371" s="18">
        <v>10</v>
      </c>
      <c r="AK371" s="18">
        <v>9.281157650151691</v>
      </c>
      <c r="AL371" s="21">
        <v>308</v>
      </c>
      <c r="AM371" s="21">
        <v>1100</v>
      </c>
      <c r="AN371" s="21">
        <v>108</v>
      </c>
      <c r="AO371" s="21">
        <v>45</v>
      </c>
      <c r="AP371" s="14">
        <v>255</v>
      </c>
      <c r="AQ371" s="14">
        <v>100</v>
      </c>
      <c r="AR371" s="14">
        <v>1770</v>
      </c>
      <c r="AS371" s="14">
        <v>2125</v>
      </c>
      <c r="AT371" s="14">
        <v>0</v>
      </c>
      <c r="AU371" s="14">
        <v>0</v>
      </c>
      <c r="AV371" s="14">
        <v>0</v>
      </c>
      <c r="AW371" s="14">
        <v>0</v>
      </c>
      <c r="AX371" s="14">
        <v>285</v>
      </c>
      <c r="AY371" s="14">
        <v>145</v>
      </c>
      <c r="AZ371" s="14">
        <v>2930</v>
      </c>
      <c r="BA371" s="14">
        <v>3220</v>
      </c>
      <c r="BB371" s="14">
        <v>30</v>
      </c>
      <c r="BC371" s="14">
        <v>17.399999999999999</v>
      </c>
      <c r="BD371" s="14">
        <v>354.16</v>
      </c>
      <c r="BE371" s="14">
        <v>401.56</v>
      </c>
      <c r="BF371" s="14">
        <v>5</v>
      </c>
      <c r="BG371" s="14">
        <v>5</v>
      </c>
      <c r="BH371" s="14">
        <v>55</v>
      </c>
      <c r="BI371" s="14">
        <v>80</v>
      </c>
      <c r="BJ371" s="14">
        <v>28139</v>
      </c>
      <c r="BK371" s="19">
        <f>BJ371/(O371)*100</f>
        <v>3.2308027923211169</v>
      </c>
      <c r="BL371" s="19">
        <f>BJ371/(O371+Q371)*100</f>
        <v>3.2308027923211169</v>
      </c>
      <c r="BM371" s="15" t="s">
        <v>72</v>
      </c>
      <c r="BN371" s="13">
        <v>51</v>
      </c>
      <c r="BO371" s="13">
        <v>94</v>
      </c>
      <c r="BP371" s="19">
        <v>61.97</v>
      </c>
      <c r="BQ371" s="19">
        <f t="shared" si="73"/>
        <v>0.95338461538461539</v>
      </c>
      <c r="BR371" s="16">
        <v>1.0469999999999999</v>
      </c>
      <c r="BS371" s="16">
        <v>7.2919999999999998</v>
      </c>
      <c r="BT371" s="16">
        <v>2.0979999999999999</v>
      </c>
      <c r="BU371" s="14">
        <f t="shared" si="74"/>
        <v>34766.49164552283</v>
      </c>
      <c r="BV371" s="19">
        <v>52.64</v>
      </c>
      <c r="BW371" s="19">
        <f t="shared" si="66"/>
        <v>1.0005867138793525</v>
      </c>
      <c r="BX371" s="19">
        <f t="shared" si="78"/>
        <v>0.88157851091435258</v>
      </c>
    </row>
    <row r="372" spans="1:76" x14ac:dyDescent="0.2">
      <c r="A372" s="15" t="s">
        <v>69</v>
      </c>
      <c r="B372" s="15">
        <v>9</v>
      </c>
      <c r="C372" s="15">
        <v>2</v>
      </c>
      <c r="D372" s="16">
        <f t="shared" si="70"/>
        <v>0.80937128447999995</v>
      </c>
      <c r="E372" s="17">
        <v>37833</v>
      </c>
      <c r="F372" s="15">
        <v>1</v>
      </c>
      <c r="G372" s="15" t="s">
        <v>70</v>
      </c>
      <c r="H372" s="15" t="s">
        <v>71</v>
      </c>
      <c r="I372" s="15">
        <v>5</v>
      </c>
      <c r="J372" s="15">
        <v>255</v>
      </c>
      <c r="K372" s="15"/>
      <c r="L372" s="15"/>
      <c r="M372" s="13">
        <f t="shared" si="71"/>
        <v>130</v>
      </c>
      <c r="N372" s="17">
        <v>37844</v>
      </c>
      <c r="O372" s="14">
        <v>775852</v>
      </c>
      <c r="P372" s="15"/>
      <c r="Q372" s="14"/>
      <c r="R372" s="15"/>
      <c r="S372" s="15"/>
      <c r="T372" s="15"/>
      <c r="U372" s="15"/>
      <c r="V372" s="17">
        <v>37903</v>
      </c>
      <c r="W372" s="15">
        <f t="shared" si="72"/>
        <v>59</v>
      </c>
      <c r="X372" s="15">
        <v>10</v>
      </c>
      <c r="Y372" s="18">
        <v>1.2</v>
      </c>
      <c r="Z372" s="18">
        <v>32</v>
      </c>
      <c r="AA372" s="18">
        <v>24.5</v>
      </c>
      <c r="AB372" s="18">
        <v>33.6</v>
      </c>
      <c r="AC372" s="18">
        <v>30.175438596491233</v>
      </c>
      <c r="AD372" s="13">
        <v>42</v>
      </c>
      <c r="AE372" s="13">
        <v>28</v>
      </c>
      <c r="AF372" s="13">
        <v>46</v>
      </c>
      <c r="AG372" s="13">
        <v>37.733333333333334</v>
      </c>
      <c r="AH372" s="18">
        <v>9.1</v>
      </c>
      <c r="AI372" s="18">
        <v>8.6</v>
      </c>
      <c r="AJ372" s="18">
        <v>10</v>
      </c>
      <c r="AK372" s="18">
        <v>9.1249702431637747</v>
      </c>
      <c r="AL372" s="21">
        <v>304</v>
      </c>
      <c r="AM372" s="21">
        <v>950</v>
      </c>
      <c r="AN372" s="21">
        <v>78</v>
      </c>
      <c r="AO372" s="21">
        <v>32.5</v>
      </c>
      <c r="AP372" s="14">
        <v>65</v>
      </c>
      <c r="AQ372" s="14">
        <v>455</v>
      </c>
      <c r="AR372" s="14">
        <v>1835</v>
      </c>
      <c r="AS372" s="14">
        <v>2355</v>
      </c>
      <c r="AT372" s="14">
        <v>0</v>
      </c>
      <c r="AU372" s="14">
        <v>0</v>
      </c>
      <c r="AV372" s="14">
        <v>0</v>
      </c>
      <c r="AW372" s="14">
        <v>5</v>
      </c>
      <c r="AX372" s="14">
        <v>640</v>
      </c>
      <c r="AY372" s="14">
        <v>380</v>
      </c>
      <c r="AZ372" s="14">
        <v>3815</v>
      </c>
      <c r="BA372" s="14">
        <v>4260</v>
      </c>
      <c r="BB372" s="14">
        <v>58.18181818181818</v>
      </c>
      <c r="BC372" s="14">
        <v>48.18181818181818</v>
      </c>
      <c r="BD372" s="14">
        <v>545</v>
      </c>
      <c r="BE372" s="14">
        <v>666.36363636363637</v>
      </c>
      <c r="BF372" s="14">
        <v>5</v>
      </c>
      <c r="BG372" s="14">
        <v>12.5</v>
      </c>
      <c r="BH372" s="14">
        <v>190</v>
      </c>
      <c r="BI372" s="14">
        <v>262.5</v>
      </c>
      <c r="BJ372" s="14">
        <v>116010</v>
      </c>
      <c r="BK372" s="19">
        <f>BJ372/(O372)*100</f>
        <v>14.9525940514428</v>
      </c>
      <c r="BL372" s="19">
        <f>BJ372/(O372+Q372)*100</f>
        <v>14.9525940514428</v>
      </c>
      <c r="BM372" s="15" t="s">
        <v>72</v>
      </c>
      <c r="BN372" s="13">
        <v>43</v>
      </c>
      <c r="BO372" s="13">
        <v>80</v>
      </c>
      <c r="BP372" s="19">
        <v>54.95</v>
      </c>
      <c r="BQ372" s="19">
        <f t="shared" si="73"/>
        <v>0.93135593220338986</v>
      </c>
      <c r="BR372" s="16">
        <v>0.66900000000000004</v>
      </c>
      <c r="BS372" s="16">
        <v>4.1719999999999997</v>
      </c>
      <c r="BT372" s="16">
        <v>1.4730000000000001</v>
      </c>
      <c r="BU372" s="14">
        <f t="shared" si="74"/>
        <v>143333.47652002927</v>
      </c>
      <c r="BV372" s="19">
        <v>134.86000000000001</v>
      </c>
      <c r="BW372" s="19">
        <f t="shared" si="66"/>
        <v>2.8241213342933835</v>
      </c>
      <c r="BX372" s="19">
        <f t="shared" si="78"/>
        <v>0.88776834737279109</v>
      </c>
    </row>
    <row r="373" spans="1:76" x14ac:dyDescent="0.2">
      <c r="A373" s="15" t="s">
        <v>69</v>
      </c>
      <c r="B373" s="15">
        <v>3</v>
      </c>
      <c r="C373" s="15">
        <v>2</v>
      </c>
      <c r="D373" s="16">
        <f t="shared" si="70"/>
        <v>0.80937128447999995</v>
      </c>
      <c r="E373" s="17">
        <v>38902</v>
      </c>
      <c r="F373" s="15">
        <v>1</v>
      </c>
      <c r="G373" s="15" t="s">
        <v>70</v>
      </c>
      <c r="H373" s="15" t="s">
        <v>71</v>
      </c>
      <c r="I373" s="15">
        <v>447</v>
      </c>
      <c r="J373" s="15">
        <v>512</v>
      </c>
      <c r="K373" s="15"/>
      <c r="L373" s="15"/>
      <c r="M373" s="13">
        <f t="shared" si="71"/>
        <v>479.5</v>
      </c>
      <c r="N373" s="17">
        <v>38912</v>
      </c>
      <c r="O373" s="14">
        <v>877070</v>
      </c>
      <c r="P373" s="15"/>
      <c r="Q373" s="14"/>
      <c r="R373" s="15"/>
      <c r="S373" s="15"/>
      <c r="T373" s="15"/>
      <c r="U373" s="15"/>
      <c r="V373" s="17">
        <v>38951</v>
      </c>
      <c r="W373" s="13">
        <f t="shared" si="72"/>
        <v>39</v>
      </c>
      <c r="X373" s="15">
        <v>4</v>
      </c>
      <c r="Y373" s="15">
        <v>2.2999999999999998</v>
      </c>
      <c r="Z373" s="15">
        <v>31.2</v>
      </c>
      <c r="AA373" s="15">
        <v>28.8</v>
      </c>
      <c r="AB373" s="15">
        <v>33.799999999999997</v>
      </c>
      <c r="AC373" s="18">
        <v>31.797297297297298</v>
      </c>
      <c r="AD373" s="15">
        <v>42</v>
      </c>
      <c r="AE373" s="15">
        <v>40</v>
      </c>
      <c r="AF373" s="15">
        <v>63</v>
      </c>
      <c r="AG373" s="13">
        <v>47</v>
      </c>
      <c r="AH373" s="15">
        <v>9.1</v>
      </c>
      <c r="AI373" s="15">
        <v>9</v>
      </c>
      <c r="AJ373" s="15">
        <v>9.5</v>
      </c>
      <c r="AK373" s="18">
        <v>9.2342245223419681</v>
      </c>
      <c r="AL373" s="21">
        <v>376</v>
      </c>
      <c r="AM373" s="21">
        <v>325</v>
      </c>
      <c r="AN373" s="21">
        <v>0</v>
      </c>
      <c r="AO373" s="21">
        <v>12</v>
      </c>
      <c r="AP373" s="14">
        <v>35</v>
      </c>
      <c r="AQ373" s="14">
        <v>70</v>
      </c>
      <c r="AR373" s="14">
        <v>0</v>
      </c>
      <c r="AS373" s="14">
        <v>105</v>
      </c>
      <c r="AT373" s="14">
        <v>0</v>
      </c>
      <c r="AU373" s="14">
        <v>5</v>
      </c>
      <c r="AV373" s="14">
        <v>0</v>
      </c>
      <c r="AW373" s="14">
        <v>20</v>
      </c>
      <c r="AX373" s="14">
        <v>980</v>
      </c>
      <c r="AY373" s="14">
        <v>475</v>
      </c>
      <c r="AZ373" s="14">
        <v>0</v>
      </c>
      <c r="BA373" s="14">
        <v>1455</v>
      </c>
      <c r="BB373" s="14">
        <v>141.25</v>
      </c>
      <c r="BC373" s="14">
        <v>109.6875</v>
      </c>
      <c r="BD373" s="14">
        <v>0</v>
      </c>
      <c r="BE373" s="14">
        <v>250.9375</v>
      </c>
      <c r="BF373" s="14">
        <v>30</v>
      </c>
      <c r="BG373" s="14">
        <v>30</v>
      </c>
      <c r="BH373" s="14">
        <v>0</v>
      </c>
      <c r="BI373" s="14">
        <v>65</v>
      </c>
      <c r="BJ373" s="14">
        <v>165165</v>
      </c>
      <c r="BK373" s="19">
        <f>BJ373/O373*100</f>
        <v>18.831450169313737</v>
      </c>
      <c r="BL373" s="19">
        <f>BJ373/(O373+Q373)*100</f>
        <v>18.831450169313737</v>
      </c>
      <c r="BM373" s="15" t="s">
        <v>72</v>
      </c>
      <c r="BN373" s="13">
        <v>18</v>
      </c>
      <c r="BO373" s="13">
        <v>51</v>
      </c>
      <c r="BP373" s="19">
        <v>25.58</v>
      </c>
      <c r="BQ373" s="19">
        <f t="shared" si="73"/>
        <v>0.65589743589743588</v>
      </c>
      <c r="BR373" s="16">
        <v>0.05</v>
      </c>
      <c r="BS373" s="16">
        <v>0.98899999999999999</v>
      </c>
      <c r="BT373" s="16">
        <v>0.17399999999999999</v>
      </c>
      <c r="BU373" s="14">
        <f t="shared" si="74"/>
        <v>204065.80165012184</v>
      </c>
      <c r="BV373" s="19">
        <v>15.91</v>
      </c>
      <c r="BW373" s="19">
        <f t="shared" si="66"/>
        <v>0.50403161783879491</v>
      </c>
      <c r="BX373" s="19">
        <f t="shared" si="78"/>
        <v>1.0395553740125971</v>
      </c>
    </row>
    <row r="374" spans="1:76" x14ac:dyDescent="0.2">
      <c r="A374" s="15" t="s">
        <v>69</v>
      </c>
      <c r="B374" s="15">
        <v>8</v>
      </c>
      <c r="C374" s="15">
        <v>2</v>
      </c>
      <c r="D374" s="16">
        <f t="shared" si="70"/>
        <v>0.80937128447999995</v>
      </c>
      <c r="E374" s="17">
        <v>39210</v>
      </c>
      <c r="F374" s="15">
        <v>1</v>
      </c>
      <c r="G374" s="15" t="s">
        <v>70</v>
      </c>
      <c r="H374" s="15" t="s">
        <v>71</v>
      </c>
      <c r="I374" s="15">
        <v>508</v>
      </c>
      <c r="J374" s="15">
        <v>334</v>
      </c>
      <c r="K374" s="15"/>
      <c r="L374" s="15"/>
      <c r="M374" s="13">
        <f t="shared" si="71"/>
        <v>421</v>
      </c>
      <c r="N374" s="17">
        <v>39220</v>
      </c>
      <c r="O374" s="14">
        <v>859665</v>
      </c>
      <c r="P374" s="15"/>
      <c r="Q374" s="14"/>
      <c r="R374" s="15"/>
      <c r="S374" s="14"/>
      <c r="T374" s="15"/>
      <c r="U374" s="15"/>
      <c r="V374" s="17">
        <v>39266</v>
      </c>
      <c r="W374" s="15">
        <f t="shared" si="72"/>
        <v>46</v>
      </c>
      <c r="X374" s="15">
        <v>2</v>
      </c>
      <c r="Y374" s="15">
        <v>2.5</v>
      </c>
      <c r="Z374" s="18">
        <v>24.7</v>
      </c>
      <c r="AA374" s="18">
        <v>24.4</v>
      </c>
      <c r="AB374" s="18">
        <v>32.6</v>
      </c>
      <c r="AC374" s="18">
        <v>29.630232558139543</v>
      </c>
      <c r="AD374" s="18">
        <v>42</v>
      </c>
      <c r="AE374" s="18">
        <v>36</v>
      </c>
      <c r="AF374" s="18">
        <v>45</v>
      </c>
      <c r="AG374" s="18">
        <v>38.846153846153847</v>
      </c>
      <c r="AH374" s="18">
        <v>9.1</v>
      </c>
      <c r="AI374" s="18">
        <v>8.6</v>
      </c>
      <c r="AJ374" s="18">
        <v>9.4</v>
      </c>
      <c r="AK374" s="18">
        <v>9.0116279069767451</v>
      </c>
      <c r="AL374" s="21">
        <v>290</v>
      </c>
      <c r="AM374" s="21">
        <v>825</v>
      </c>
      <c r="AN374" s="21">
        <v>48</v>
      </c>
      <c r="AO374" s="21">
        <v>20</v>
      </c>
      <c r="AP374" s="14">
        <v>10</v>
      </c>
      <c r="AQ374" s="14">
        <v>155</v>
      </c>
      <c r="AR374" s="14">
        <v>880</v>
      </c>
      <c r="AS374" s="14">
        <v>1045</v>
      </c>
      <c r="AT374" s="14">
        <v>0</v>
      </c>
      <c r="AU374" s="14">
        <v>0</v>
      </c>
      <c r="AV374" s="14">
        <v>0</v>
      </c>
      <c r="AW374" s="14">
        <v>0</v>
      </c>
      <c r="AX374" s="14">
        <v>330</v>
      </c>
      <c r="AY374" s="14">
        <v>1145</v>
      </c>
      <c r="AZ374" s="14">
        <v>5665</v>
      </c>
      <c r="BA374" s="14">
        <v>6640</v>
      </c>
      <c r="BB374" s="14">
        <v>54.0625</v>
      </c>
      <c r="BC374" s="14">
        <v>170.3125</v>
      </c>
      <c r="BD374" s="14">
        <v>429.6875</v>
      </c>
      <c r="BE374" s="14">
        <v>675.625</v>
      </c>
      <c r="BF374" s="14">
        <v>20</v>
      </c>
      <c r="BG374" s="14">
        <v>17.5</v>
      </c>
      <c r="BH374" s="14">
        <v>12.5</v>
      </c>
      <c r="BI374" s="14">
        <v>72.5</v>
      </c>
      <c r="BJ374" s="14">
        <v>284534</v>
      </c>
      <c r="BK374" s="19">
        <f>(BJ374/O374)*100</f>
        <v>33.098241756963468</v>
      </c>
      <c r="BL374" s="19">
        <f>((BJ374)/(O374+Q374+S374+U374))*100</f>
        <v>33.098241756963468</v>
      </c>
      <c r="BM374" s="15" t="s">
        <v>72</v>
      </c>
      <c r="BN374" s="13">
        <v>24</v>
      </c>
      <c r="BO374" s="13">
        <v>71</v>
      </c>
      <c r="BP374" s="19">
        <v>37.81</v>
      </c>
      <c r="BQ374" s="19">
        <f t="shared" si="73"/>
        <v>0.82195652173913047</v>
      </c>
      <c r="BR374" s="16">
        <v>0.11</v>
      </c>
      <c r="BS374" s="16">
        <v>1.29</v>
      </c>
      <c r="BT374" s="16">
        <v>0.51900000000000002</v>
      </c>
      <c r="BU374" s="14">
        <f t="shared" si="74"/>
        <v>351549.41305189213</v>
      </c>
      <c r="BV374" s="19">
        <v>100.73</v>
      </c>
      <c r="BW374" s="19">
        <f t="shared" si="66"/>
        <v>2.7055353342595181</v>
      </c>
      <c r="BX374" s="19">
        <f t="shared" si="78"/>
        <v>0.96016821630323812</v>
      </c>
    </row>
    <row r="375" spans="1:76" x14ac:dyDescent="0.2">
      <c r="A375" s="15" t="s">
        <v>69</v>
      </c>
      <c r="B375" s="15">
        <v>10</v>
      </c>
      <c r="C375" s="15">
        <v>2</v>
      </c>
      <c r="D375" s="16">
        <f t="shared" si="70"/>
        <v>0.80937128447999995</v>
      </c>
      <c r="E375" s="17">
        <v>39213</v>
      </c>
      <c r="F375" s="15">
        <v>1</v>
      </c>
      <c r="G375" s="15" t="s">
        <v>70</v>
      </c>
      <c r="H375" s="15" t="s">
        <v>71</v>
      </c>
      <c r="I375" s="15">
        <v>204</v>
      </c>
      <c r="J375" s="15">
        <v>652</v>
      </c>
      <c r="K375" s="15"/>
      <c r="L375" s="15"/>
      <c r="M375" s="13">
        <f t="shared" si="71"/>
        <v>428</v>
      </c>
      <c r="N375" s="17">
        <v>39225</v>
      </c>
      <c r="O375" s="14">
        <v>838598</v>
      </c>
      <c r="P375" s="15"/>
      <c r="Q375" s="14"/>
      <c r="R375" s="15"/>
      <c r="S375" s="14"/>
      <c r="T375" s="15"/>
      <c r="U375" s="15"/>
      <c r="V375" s="17">
        <v>39274</v>
      </c>
      <c r="W375" s="15">
        <f t="shared" si="72"/>
        <v>49</v>
      </c>
      <c r="X375" s="15">
        <v>1</v>
      </c>
      <c r="Y375" s="15">
        <v>2.7</v>
      </c>
      <c r="Z375" s="18">
        <v>28.4</v>
      </c>
      <c r="AA375" s="18">
        <v>24.8</v>
      </c>
      <c r="AB375" s="18">
        <v>32.4</v>
      </c>
      <c r="AC375" s="18">
        <v>30.091304347826082</v>
      </c>
      <c r="AD375" s="18">
        <v>42</v>
      </c>
      <c r="AE375" s="18">
        <v>25</v>
      </c>
      <c r="AF375" s="18">
        <v>45</v>
      </c>
      <c r="AG375" s="18">
        <v>37.642857142857146</v>
      </c>
      <c r="AH375" s="18">
        <v>8.8000000000000007</v>
      </c>
      <c r="AI375" s="18">
        <v>8.3000000000000007</v>
      </c>
      <c r="AJ375" s="18">
        <v>9.3000000000000007</v>
      </c>
      <c r="AK375" s="18">
        <v>8.926086956521738</v>
      </c>
      <c r="AL375" s="21">
        <v>343</v>
      </c>
      <c r="AM375" s="21">
        <v>575</v>
      </c>
      <c r="AN375" s="21">
        <v>47</v>
      </c>
      <c r="AO375" s="21">
        <v>20</v>
      </c>
      <c r="AP375" s="14">
        <v>0</v>
      </c>
      <c r="AQ375" s="14">
        <v>125</v>
      </c>
      <c r="AR375" s="14">
        <v>5</v>
      </c>
      <c r="AS375" s="14">
        <v>130</v>
      </c>
      <c r="AT375" s="14">
        <v>0</v>
      </c>
      <c r="AU375" s="14">
        <v>0</v>
      </c>
      <c r="AV375" s="14">
        <v>0</v>
      </c>
      <c r="AW375" s="14">
        <v>10</v>
      </c>
      <c r="AX375" s="14">
        <v>90</v>
      </c>
      <c r="AY375" s="14">
        <v>850</v>
      </c>
      <c r="AZ375" s="14">
        <v>125</v>
      </c>
      <c r="BA375" s="14">
        <v>930</v>
      </c>
      <c r="BB375" s="14">
        <v>33.666666666666664</v>
      </c>
      <c r="BC375" s="14">
        <v>216.66666666666666</v>
      </c>
      <c r="BD375" s="14">
        <v>24.666666666666668</v>
      </c>
      <c r="BE375" s="14">
        <v>274.33333333333331</v>
      </c>
      <c r="BF375" s="14">
        <v>20</v>
      </c>
      <c r="BG375" s="14">
        <v>125</v>
      </c>
      <c r="BH375" s="14">
        <v>10</v>
      </c>
      <c r="BI375" s="14">
        <v>180</v>
      </c>
      <c r="BJ375" s="14">
        <v>248482</v>
      </c>
      <c r="BK375" s="19">
        <f>(BJ375/O375)*100</f>
        <v>29.630645434403611</v>
      </c>
      <c r="BL375" s="19">
        <f>((BJ375)/(O375+Q375+S375+U375))*100</f>
        <v>29.630645434403611</v>
      </c>
      <c r="BM375" s="15" t="s">
        <v>72</v>
      </c>
      <c r="BN375" s="13">
        <v>23</v>
      </c>
      <c r="BO375" s="13">
        <v>63</v>
      </c>
      <c r="BP375" s="19">
        <v>37.270000000000003</v>
      </c>
      <c r="BQ375" s="19">
        <f t="shared" si="73"/>
        <v>0.7606122448979592</v>
      </c>
      <c r="BR375" s="16">
        <v>8.9999999999999993E-3</v>
      </c>
      <c r="BS375" s="16">
        <v>2.0459999999999998</v>
      </c>
      <c r="BT375" s="16">
        <v>0.47199999999999998</v>
      </c>
      <c r="BU375" s="14">
        <f t="shared" si="74"/>
        <v>307006.19698862091</v>
      </c>
      <c r="BV375" s="19">
        <v>78.819999999999993</v>
      </c>
      <c r="BW375" s="19">
        <f t="shared" ref="BW375:BW438" si="79">(BV375/D375)/W375</f>
        <v>1.9874332823716296</v>
      </c>
      <c r="BX375" s="19">
        <f t="shared" si="78"/>
        <v>0.91172490934401118</v>
      </c>
    </row>
    <row r="376" spans="1:76" x14ac:dyDescent="0.2">
      <c r="A376" s="12" t="s">
        <v>69</v>
      </c>
      <c r="B376" s="15">
        <v>8</v>
      </c>
      <c r="C376" s="15">
        <v>2</v>
      </c>
      <c r="D376" s="16">
        <f t="shared" si="70"/>
        <v>0.80937128447999995</v>
      </c>
      <c r="E376" s="17">
        <v>40301</v>
      </c>
      <c r="F376" s="13">
        <v>1</v>
      </c>
      <c r="G376" s="15" t="s">
        <v>70</v>
      </c>
      <c r="H376" s="13" t="s">
        <v>71</v>
      </c>
      <c r="I376" s="15">
        <v>657</v>
      </c>
      <c r="J376" s="15">
        <v>29</v>
      </c>
      <c r="K376" s="15"/>
      <c r="L376" s="15"/>
      <c r="M376" s="13">
        <f t="shared" si="71"/>
        <v>343</v>
      </c>
      <c r="N376" s="17">
        <v>40313</v>
      </c>
      <c r="O376" s="14">
        <v>885314</v>
      </c>
      <c r="P376" s="17"/>
      <c r="Q376" s="14"/>
      <c r="R376" s="17"/>
      <c r="S376" s="13"/>
      <c r="T376" s="17"/>
      <c r="U376" s="17"/>
      <c r="V376" s="17">
        <v>40352</v>
      </c>
      <c r="W376" s="13">
        <f t="shared" si="72"/>
        <v>39</v>
      </c>
      <c r="X376" s="13">
        <v>5</v>
      </c>
      <c r="Y376" s="18">
        <v>3.1</v>
      </c>
      <c r="Z376" s="18">
        <v>26.7</v>
      </c>
      <c r="AA376" s="18">
        <v>27</v>
      </c>
      <c r="AB376" s="18">
        <v>34.299999999999997</v>
      </c>
      <c r="AC376" s="18">
        <v>31.221621621621615</v>
      </c>
      <c r="AD376" s="13">
        <v>42</v>
      </c>
      <c r="AE376" s="13">
        <v>38</v>
      </c>
      <c r="AF376" s="13">
        <v>45</v>
      </c>
      <c r="AG376" s="18">
        <v>42.7</v>
      </c>
      <c r="AH376" s="18">
        <v>8.9</v>
      </c>
      <c r="AI376" s="18">
        <v>8.5</v>
      </c>
      <c r="AJ376" s="18">
        <v>9.1999999999999993</v>
      </c>
      <c r="AK376" s="18">
        <v>8.7487376174390104</v>
      </c>
      <c r="AL376" s="21">
        <v>476</v>
      </c>
      <c r="AM376" s="21">
        <v>550</v>
      </c>
      <c r="AN376" s="21">
        <v>38</v>
      </c>
      <c r="AO376" s="21">
        <v>11.75</v>
      </c>
      <c r="AP376" s="14">
        <v>85</v>
      </c>
      <c r="AQ376" s="14">
        <v>540</v>
      </c>
      <c r="AR376" s="14">
        <v>0</v>
      </c>
      <c r="AS376" s="14">
        <v>625</v>
      </c>
      <c r="AT376" s="14">
        <v>0</v>
      </c>
      <c r="AU376" s="14">
        <v>0</v>
      </c>
      <c r="AV376" s="14">
        <v>0</v>
      </c>
      <c r="AW376" s="14">
        <v>0</v>
      </c>
      <c r="AX376" s="14">
        <v>220</v>
      </c>
      <c r="AY376" s="14">
        <v>675</v>
      </c>
      <c r="AZ376" s="14">
        <v>160</v>
      </c>
      <c r="BA376" s="14">
        <v>730</v>
      </c>
      <c r="BB376" s="14">
        <v>42.692307692307693</v>
      </c>
      <c r="BC376" s="14">
        <v>185.76923076923077</v>
      </c>
      <c r="BD376" s="14">
        <v>16.53846153846154</v>
      </c>
      <c r="BE376" s="14">
        <v>245</v>
      </c>
      <c r="BF376" s="14">
        <v>20</v>
      </c>
      <c r="BG376" s="14">
        <v>65</v>
      </c>
      <c r="BH376" s="14">
        <v>0</v>
      </c>
      <c r="BI376" s="14">
        <v>135</v>
      </c>
      <c r="BJ376" s="14">
        <v>377458</v>
      </c>
      <c r="BK376" s="19">
        <v>42.64</v>
      </c>
      <c r="BL376" s="19">
        <f>((BJ376/(O376+Q376+S376+U376))*100)</f>
        <v>42.635494299197802</v>
      </c>
      <c r="BM376" s="15" t="s">
        <v>72</v>
      </c>
      <c r="BN376" s="13">
        <v>20</v>
      </c>
      <c r="BO376" s="13">
        <v>55</v>
      </c>
      <c r="BP376" s="19">
        <v>31.18</v>
      </c>
      <c r="BQ376" s="19">
        <f t="shared" si="73"/>
        <v>0.79948717948717951</v>
      </c>
      <c r="BR376" s="16">
        <v>4.3999999999999997E-2</v>
      </c>
      <c r="BS376" s="16">
        <v>1.61</v>
      </c>
      <c r="BT376" s="16">
        <v>0.26400000000000001</v>
      </c>
      <c r="BU376" s="14">
        <f t="shared" si="74"/>
        <v>466359.51538916648</v>
      </c>
      <c r="BV376" s="19">
        <v>81.55</v>
      </c>
      <c r="BW376" s="19">
        <f t="shared" si="79"/>
        <v>2.5835184434163248</v>
      </c>
      <c r="BX376" s="19">
        <f t="shared" si="78"/>
        <v>0.87091464650912942</v>
      </c>
    </row>
    <row r="377" spans="1:76" s="60" customFormat="1" x14ac:dyDescent="0.2">
      <c r="A377" s="12" t="s">
        <v>69</v>
      </c>
      <c r="B377" s="15">
        <v>3</v>
      </c>
      <c r="C377" s="15">
        <v>2</v>
      </c>
      <c r="D377" s="16">
        <f t="shared" si="70"/>
        <v>0.80937128447999995</v>
      </c>
      <c r="E377" s="17">
        <v>40306</v>
      </c>
      <c r="F377" s="13">
        <v>1</v>
      </c>
      <c r="G377" s="13" t="s">
        <v>70</v>
      </c>
      <c r="H377" s="13" t="s">
        <v>71</v>
      </c>
      <c r="I377" s="15">
        <v>186</v>
      </c>
      <c r="J377" s="15">
        <v>170</v>
      </c>
      <c r="K377" s="15"/>
      <c r="L377" s="15"/>
      <c r="M377" s="13">
        <f t="shared" si="71"/>
        <v>178</v>
      </c>
      <c r="N377" s="17">
        <v>40323</v>
      </c>
      <c r="O377" s="14">
        <v>766234</v>
      </c>
      <c r="P377" s="17"/>
      <c r="Q377" s="14"/>
      <c r="R377" s="17"/>
      <c r="S377" s="13"/>
      <c r="T377" s="17"/>
      <c r="U377" s="17"/>
      <c r="V377" s="17">
        <v>40366</v>
      </c>
      <c r="W377" s="13">
        <f t="shared" si="72"/>
        <v>43</v>
      </c>
      <c r="X377" s="13">
        <v>5</v>
      </c>
      <c r="Y377" s="18">
        <v>2.5</v>
      </c>
      <c r="Z377" s="18">
        <v>26.9</v>
      </c>
      <c r="AA377" s="18">
        <v>28.7</v>
      </c>
      <c r="AB377" s="18">
        <v>32.9</v>
      </c>
      <c r="AC377" s="18">
        <v>31.365853658536587</v>
      </c>
      <c r="AD377" s="13">
        <v>42</v>
      </c>
      <c r="AE377" s="13">
        <v>37</v>
      </c>
      <c r="AF377" s="13">
        <v>46</v>
      </c>
      <c r="AG377" s="18">
        <v>42.6</v>
      </c>
      <c r="AH377" s="18">
        <v>8.6</v>
      </c>
      <c r="AI377" s="18">
        <v>8.4</v>
      </c>
      <c r="AJ377" s="18">
        <v>9.3000000000000007</v>
      </c>
      <c r="AK377" s="18">
        <v>8.9549668260208453</v>
      </c>
      <c r="AL377" s="21">
        <v>442</v>
      </c>
      <c r="AM377" s="21">
        <v>600</v>
      </c>
      <c r="AN377" s="21">
        <v>33</v>
      </c>
      <c r="AO377" s="21">
        <v>9.75</v>
      </c>
      <c r="AP377" s="14">
        <v>15</v>
      </c>
      <c r="AQ377" s="14">
        <v>80</v>
      </c>
      <c r="AR377" s="14">
        <v>0</v>
      </c>
      <c r="AS377" s="14">
        <v>95</v>
      </c>
      <c r="AT377" s="14">
        <v>0</v>
      </c>
      <c r="AU377" s="14">
        <v>0</v>
      </c>
      <c r="AV377" s="14">
        <v>0</v>
      </c>
      <c r="AW377" s="14">
        <v>0</v>
      </c>
      <c r="AX377" s="14">
        <v>430</v>
      </c>
      <c r="AY377" s="14">
        <v>1065</v>
      </c>
      <c r="AZ377" s="14">
        <v>1015</v>
      </c>
      <c r="BA377" s="14">
        <v>1505</v>
      </c>
      <c r="BB377" s="14">
        <v>114.66666666666667</v>
      </c>
      <c r="BC377" s="14">
        <v>145.66666666666666</v>
      </c>
      <c r="BD377" s="14">
        <v>78</v>
      </c>
      <c r="BE377" s="14">
        <v>341.33333333333331</v>
      </c>
      <c r="BF377" s="14">
        <v>45</v>
      </c>
      <c r="BG377" s="14">
        <v>40</v>
      </c>
      <c r="BH377" s="14">
        <v>0</v>
      </c>
      <c r="BI377" s="14">
        <v>180</v>
      </c>
      <c r="BJ377" s="14">
        <v>71800</v>
      </c>
      <c r="BK377" s="19">
        <v>9.3699999999999992</v>
      </c>
      <c r="BL377" s="19">
        <f>((BJ377/(O377+Q377+S377+U377))*100)</f>
        <v>9.3705056157779474</v>
      </c>
      <c r="BM377" s="15" t="s">
        <v>72</v>
      </c>
      <c r="BN377" s="13">
        <v>18</v>
      </c>
      <c r="BO377" s="13">
        <v>74</v>
      </c>
      <c r="BP377" s="19">
        <v>30.09</v>
      </c>
      <c r="BQ377" s="19">
        <f t="shared" si="73"/>
        <v>0.69976744186046513</v>
      </c>
      <c r="BR377" s="16">
        <v>5.3999999999999999E-2</v>
      </c>
      <c r="BS377" s="16">
        <v>1.44</v>
      </c>
      <c r="BT377" s="16">
        <v>0.314</v>
      </c>
      <c r="BU377" s="14">
        <f t="shared" si="74"/>
        <v>88710.831946712366</v>
      </c>
      <c r="BV377" s="19">
        <v>15.41</v>
      </c>
      <c r="BW377" s="19">
        <f t="shared" si="79"/>
        <v>0.4427783637684905</v>
      </c>
      <c r="BX377" s="19">
        <f t="shared" si="78"/>
        <v>1.1525587837033853</v>
      </c>
    </row>
    <row r="378" spans="1:76" s="60" customFormat="1" x14ac:dyDescent="0.2">
      <c r="A378" s="15" t="s">
        <v>69</v>
      </c>
      <c r="B378" s="15">
        <v>1</v>
      </c>
      <c r="C378" s="15">
        <v>2</v>
      </c>
      <c r="D378" s="16">
        <f t="shared" si="70"/>
        <v>0.80937128447999995</v>
      </c>
      <c r="E378" s="17">
        <v>37005</v>
      </c>
      <c r="F378" s="15">
        <v>2</v>
      </c>
      <c r="G378" s="15" t="s">
        <v>70</v>
      </c>
      <c r="H378" s="15" t="s">
        <v>71</v>
      </c>
      <c r="I378" s="15">
        <v>0</v>
      </c>
      <c r="J378" s="15">
        <v>0</v>
      </c>
      <c r="K378" s="15">
        <v>0</v>
      </c>
      <c r="L378" s="15">
        <v>2</v>
      </c>
      <c r="M378" s="13">
        <f t="shared" si="71"/>
        <v>0.5</v>
      </c>
      <c r="N378" s="17">
        <v>37013</v>
      </c>
      <c r="O378" s="14">
        <v>829896</v>
      </c>
      <c r="P378" s="17">
        <v>37017</v>
      </c>
      <c r="Q378" s="14">
        <v>880276</v>
      </c>
      <c r="R378" s="15"/>
      <c r="S378" s="15"/>
      <c r="T378" s="15"/>
      <c r="U378" s="15"/>
      <c r="V378" s="17">
        <v>37047</v>
      </c>
      <c r="W378" s="15">
        <f t="shared" si="72"/>
        <v>34</v>
      </c>
      <c r="X378" s="13">
        <v>25</v>
      </c>
      <c r="Y378" s="18">
        <v>3.5</v>
      </c>
      <c r="Z378" s="18">
        <v>28.3</v>
      </c>
      <c r="AA378" s="18">
        <v>26.1</v>
      </c>
      <c r="AB378" s="18">
        <v>31.8</v>
      </c>
      <c r="AC378" s="18">
        <v>28.668749999999996</v>
      </c>
      <c r="AD378" s="13">
        <v>42</v>
      </c>
      <c r="AE378" s="13">
        <v>40</v>
      </c>
      <c r="AF378" s="13">
        <v>49</v>
      </c>
      <c r="AG378" s="13">
        <v>44.9</v>
      </c>
      <c r="AH378" s="18">
        <v>9.4</v>
      </c>
      <c r="AI378" s="18">
        <v>8.8000000000000007</v>
      </c>
      <c r="AJ378" s="18">
        <v>9.6</v>
      </c>
      <c r="AK378" s="18">
        <v>9.3977181995848067</v>
      </c>
      <c r="AL378" s="21">
        <v>16</v>
      </c>
      <c r="AM378" s="21">
        <v>600</v>
      </c>
      <c r="AN378" s="21">
        <v>34</v>
      </c>
      <c r="AO378" s="21">
        <v>12.5</v>
      </c>
      <c r="AP378" s="14">
        <v>15</v>
      </c>
      <c r="AQ378" s="14">
        <v>135</v>
      </c>
      <c r="AR378" s="14">
        <v>0</v>
      </c>
      <c r="AS378" s="14">
        <v>150</v>
      </c>
      <c r="AT378" s="14">
        <v>10</v>
      </c>
      <c r="AU378" s="14">
        <v>0</v>
      </c>
      <c r="AV378" s="14">
        <v>0</v>
      </c>
      <c r="AW378" s="14">
        <v>15</v>
      </c>
      <c r="AX378" s="14">
        <v>1240</v>
      </c>
      <c r="AY378" s="14">
        <v>1080</v>
      </c>
      <c r="AZ378" s="14">
        <v>0</v>
      </c>
      <c r="BA378" s="14">
        <v>1960</v>
      </c>
      <c r="BB378" s="14">
        <v>311.92307692307691</v>
      </c>
      <c r="BC378" s="14">
        <v>190.76923076923077</v>
      </c>
      <c r="BD378" s="14">
        <v>0</v>
      </c>
      <c r="BE378" s="14">
        <v>502.69230769230768</v>
      </c>
      <c r="BF378" s="14">
        <v>105</v>
      </c>
      <c r="BG378" s="14">
        <v>35</v>
      </c>
      <c r="BH378" s="14">
        <v>0</v>
      </c>
      <c r="BI378" s="14">
        <v>260</v>
      </c>
      <c r="BJ378" s="14">
        <v>0</v>
      </c>
      <c r="BK378" s="19">
        <f>BJ378/(Q378)*100</f>
        <v>0</v>
      </c>
      <c r="BL378" s="19">
        <f>BJ378/(O378+Q378)*100</f>
        <v>0</v>
      </c>
      <c r="BM378" s="15" t="s">
        <v>73</v>
      </c>
      <c r="BN378" s="13"/>
      <c r="BO378" s="13"/>
      <c r="BP378" s="19"/>
      <c r="BQ378" s="19">
        <f t="shared" si="73"/>
        <v>0</v>
      </c>
      <c r="BR378" s="16"/>
      <c r="BS378" s="16"/>
      <c r="BT378" s="16"/>
      <c r="BU378" s="14">
        <f t="shared" si="74"/>
        <v>0</v>
      </c>
      <c r="BV378" s="19">
        <v>0</v>
      </c>
      <c r="BW378" s="19">
        <f t="shared" si="79"/>
        <v>0</v>
      </c>
      <c r="BX378" s="19"/>
    </row>
    <row r="379" spans="1:76" s="60" customFormat="1" x14ac:dyDescent="0.2">
      <c r="A379" s="15" t="s">
        <v>69</v>
      </c>
      <c r="B379" s="15">
        <v>2</v>
      </c>
      <c r="C379" s="15">
        <v>2</v>
      </c>
      <c r="D379" s="16">
        <f t="shared" si="70"/>
        <v>0.80937128447999995</v>
      </c>
      <c r="E379" s="17">
        <v>37030</v>
      </c>
      <c r="F379" s="15">
        <v>2</v>
      </c>
      <c r="G379" s="15" t="s">
        <v>70</v>
      </c>
      <c r="H379" s="15" t="s">
        <v>71</v>
      </c>
      <c r="I379" s="15">
        <v>1</v>
      </c>
      <c r="J379" s="15"/>
      <c r="K379" s="15">
        <v>14</v>
      </c>
      <c r="L379" s="15">
        <v>19</v>
      </c>
      <c r="M379" s="13">
        <f t="shared" si="71"/>
        <v>11.333333333333334</v>
      </c>
      <c r="N379" s="17">
        <v>37037</v>
      </c>
      <c r="O379" s="14">
        <v>917374</v>
      </c>
      <c r="P379" s="17">
        <v>37040</v>
      </c>
      <c r="Q379" s="14">
        <v>948060</v>
      </c>
      <c r="R379" s="15"/>
      <c r="S379" s="15"/>
      <c r="T379" s="15"/>
      <c r="U379" s="15"/>
      <c r="V379" s="17">
        <v>37071</v>
      </c>
      <c r="W379" s="15">
        <f t="shared" si="72"/>
        <v>34</v>
      </c>
      <c r="X379" s="13">
        <v>18</v>
      </c>
      <c r="Y379" s="18">
        <v>3.6</v>
      </c>
      <c r="Z379" s="18">
        <v>30.1</v>
      </c>
      <c r="AA379" s="18">
        <v>29.2</v>
      </c>
      <c r="AB379" s="18">
        <v>32.4</v>
      </c>
      <c r="AC379" s="18">
        <v>31.034374999999994</v>
      </c>
      <c r="AD379" s="13">
        <v>42</v>
      </c>
      <c r="AE379" s="13">
        <v>49</v>
      </c>
      <c r="AF379" s="13">
        <v>60</v>
      </c>
      <c r="AG379" s="13">
        <v>54.18181818181818</v>
      </c>
      <c r="AH379" s="18">
        <v>9.1</v>
      </c>
      <c r="AI379" s="18">
        <v>8.9</v>
      </c>
      <c r="AJ379" s="18">
        <v>9.1</v>
      </c>
      <c r="AK379" s="18">
        <v>8.988587013161732</v>
      </c>
      <c r="AL379" s="21">
        <v>24</v>
      </c>
      <c r="AM379" s="21">
        <v>315</v>
      </c>
      <c r="AN379" s="21">
        <v>9</v>
      </c>
      <c r="AO379" s="21">
        <v>3.75</v>
      </c>
      <c r="AP379" s="14">
        <v>35</v>
      </c>
      <c r="AQ379" s="14">
        <v>130</v>
      </c>
      <c r="AR379" s="14">
        <v>0</v>
      </c>
      <c r="AS379" s="14">
        <v>165</v>
      </c>
      <c r="AT379" s="14">
        <v>0</v>
      </c>
      <c r="AU379" s="14">
        <v>0</v>
      </c>
      <c r="AV379" s="14">
        <v>0</v>
      </c>
      <c r="AW379" s="14">
        <v>10</v>
      </c>
      <c r="AX379" s="14">
        <v>340</v>
      </c>
      <c r="AY379" s="14">
        <v>560</v>
      </c>
      <c r="AZ379" s="14">
        <v>15</v>
      </c>
      <c r="BA379" s="14">
        <v>900</v>
      </c>
      <c r="BB379" s="14">
        <v>105.76923076923077</v>
      </c>
      <c r="BC379" s="14">
        <v>109.61538461538461</v>
      </c>
      <c r="BD379" s="14">
        <v>1.1538461538461537</v>
      </c>
      <c r="BE379" s="14">
        <v>216.53846153846155</v>
      </c>
      <c r="BF379" s="14">
        <v>65</v>
      </c>
      <c r="BG379" s="14">
        <v>35</v>
      </c>
      <c r="BH379" s="14">
        <v>0</v>
      </c>
      <c r="BI379" s="14">
        <v>95</v>
      </c>
      <c r="BJ379" s="14">
        <v>8077</v>
      </c>
      <c r="BK379" s="19">
        <f>BJ379/(Q379)*100</f>
        <v>0.85195029850431403</v>
      </c>
      <c r="BL379" s="19">
        <f>BJ379/(O379+Q379)*100</f>
        <v>0.43298235156001236</v>
      </c>
      <c r="BM379" s="15" t="s">
        <v>72</v>
      </c>
      <c r="BN379" s="13">
        <v>20</v>
      </c>
      <c r="BO379" s="13">
        <v>45</v>
      </c>
      <c r="BP379" s="19">
        <v>33.43</v>
      </c>
      <c r="BQ379" s="19">
        <f t="shared" si="73"/>
        <v>0.9832352941176471</v>
      </c>
      <c r="BR379" s="16">
        <v>6.7000000000000004E-2</v>
      </c>
      <c r="BS379" s="16">
        <v>0.7</v>
      </c>
      <c r="BT379" s="16">
        <v>0.32500000000000001</v>
      </c>
      <c r="BU379" s="14">
        <f t="shared" si="74"/>
        <v>9979.3508305514733</v>
      </c>
      <c r="BV379" s="19">
        <v>2.68</v>
      </c>
      <c r="BW379" s="19">
        <f t="shared" si="79"/>
        <v>9.7388591519412246E-2</v>
      </c>
      <c r="BX379" s="19">
        <f>(BT379/BP379^3)*100000</f>
        <v>0.86990981556371838</v>
      </c>
    </row>
    <row r="380" spans="1:76" s="60" customFormat="1" x14ac:dyDescent="0.2">
      <c r="A380" s="15" t="s">
        <v>69</v>
      </c>
      <c r="B380" s="15">
        <v>9</v>
      </c>
      <c r="C380" s="15">
        <v>2</v>
      </c>
      <c r="D380" s="16">
        <f t="shared" si="70"/>
        <v>0.80937128447999995</v>
      </c>
      <c r="E380" s="17">
        <v>39205</v>
      </c>
      <c r="F380" s="15">
        <v>2</v>
      </c>
      <c r="G380" s="15" t="s">
        <v>70</v>
      </c>
      <c r="H380" s="15" t="s">
        <v>71</v>
      </c>
      <c r="I380" s="15">
        <v>14</v>
      </c>
      <c r="J380" s="15">
        <v>13</v>
      </c>
      <c r="K380" s="15">
        <v>158</v>
      </c>
      <c r="L380" s="15">
        <v>142</v>
      </c>
      <c r="M380" s="13">
        <f t="shared" si="71"/>
        <v>81.75</v>
      </c>
      <c r="N380" s="17">
        <v>39215</v>
      </c>
      <c r="O380" s="14">
        <v>838140</v>
      </c>
      <c r="P380" s="17">
        <v>39219</v>
      </c>
      <c r="Q380" s="14">
        <v>753862</v>
      </c>
      <c r="R380" s="15"/>
      <c r="S380" s="14"/>
      <c r="T380" s="15"/>
      <c r="U380" s="15"/>
      <c r="V380" s="17">
        <v>39260</v>
      </c>
      <c r="W380" s="15">
        <f t="shared" si="72"/>
        <v>45</v>
      </c>
      <c r="X380" s="15">
        <v>2</v>
      </c>
      <c r="Y380" s="15">
        <v>1.8</v>
      </c>
      <c r="Z380" s="18">
        <v>30.1</v>
      </c>
      <c r="AA380" s="18">
        <v>24.5</v>
      </c>
      <c r="AB380" s="18">
        <v>34.1</v>
      </c>
      <c r="AC380" s="18">
        <v>29.379069767441855</v>
      </c>
      <c r="AD380" s="18">
        <v>42</v>
      </c>
      <c r="AE380" s="18">
        <v>36</v>
      </c>
      <c r="AF380" s="18">
        <v>45</v>
      </c>
      <c r="AG380" s="18">
        <v>40.5</v>
      </c>
      <c r="AH380" s="18">
        <v>9</v>
      </c>
      <c r="AI380" s="18">
        <v>8.3000000000000007</v>
      </c>
      <c r="AJ380" s="18">
        <v>9.4</v>
      </c>
      <c r="AK380" s="18">
        <v>8.9878048780487809</v>
      </c>
      <c r="AL380" s="21">
        <v>230</v>
      </c>
      <c r="AM380" s="21">
        <v>650</v>
      </c>
      <c r="AN380" s="21">
        <v>58</v>
      </c>
      <c r="AO380" s="21">
        <v>24.5</v>
      </c>
      <c r="AP380" s="14">
        <v>0</v>
      </c>
      <c r="AQ380" s="14">
        <v>20</v>
      </c>
      <c r="AR380" s="14">
        <v>0</v>
      </c>
      <c r="AS380" s="14">
        <v>20</v>
      </c>
      <c r="AT380" s="14">
        <v>0</v>
      </c>
      <c r="AU380" s="14">
        <v>0</v>
      </c>
      <c r="AV380" s="14">
        <v>0</v>
      </c>
      <c r="AW380" s="14">
        <v>0</v>
      </c>
      <c r="AX380" s="14">
        <v>130</v>
      </c>
      <c r="AY380" s="14">
        <v>520</v>
      </c>
      <c r="AZ380" s="14">
        <v>470</v>
      </c>
      <c r="BA380" s="14">
        <v>760</v>
      </c>
      <c r="BB380" s="14">
        <v>31.111111111111111</v>
      </c>
      <c r="BC380" s="14">
        <v>63.611111111111114</v>
      </c>
      <c r="BD380" s="14">
        <v>97.5</v>
      </c>
      <c r="BE380" s="14">
        <v>190.72222222222223</v>
      </c>
      <c r="BF380" s="14">
        <v>25</v>
      </c>
      <c r="BG380" s="14">
        <v>17.5</v>
      </c>
      <c r="BH380" s="14">
        <v>30</v>
      </c>
      <c r="BI380" s="14">
        <v>117.5</v>
      </c>
      <c r="BJ380" s="14">
        <v>316960</v>
      </c>
      <c r="BK380" s="19">
        <f>(BJ380/Q380)*100</f>
        <v>42.044830486216313</v>
      </c>
      <c r="BL380" s="19">
        <f>((BJ380)/(O380+Q380+S380+U380))*100</f>
        <v>19.909522726730241</v>
      </c>
      <c r="BM380" s="15" t="s">
        <v>72</v>
      </c>
      <c r="BN380" s="13">
        <v>24</v>
      </c>
      <c r="BO380" s="13">
        <v>63</v>
      </c>
      <c r="BP380" s="19">
        <v>37.14</v>
      </c>
      <c r="BQ380" s="19">
        <f t="shared" si="73"/>
        <v>0.82533333333333336</v>
      </c>
      <c r="BR380" s="16">
        <v>0.16900000000000001</v>
      </c>
      <c r="BS380" s="16">
        <v>1.0880000000000001</v>
      </c>
      <c r="BT380" s="16">
        <v>0.52700000000000002</v>
      </c>
      <c r="BU380" s="14">
        <f t="shared" si="74"/>
        <v>391612.60854916368</v>
      </c>
      <c r="BV380" s="19">
        <v>127.27</v>
      </c>
      <c r="BW380" s="19">
        <f t="shared" si="79"/>
        <v>3.4943446554806812</v>
      </c>
      <c r="BX380" s="19">
        <f>(BT380/BP380^3)*100000</f>
        <v>1.0286909450119268</v>
      </c>
    </row>
    <row r="381" spans="1:76" s="60" customFormat="1" x14ac:dyDescent="0.2">
      <c r="A381" s="15" t="s">
        <v>69</v>
      </c>
      <c r="B381" s="15">
        <v>15</v>
      </c>
      <c r="C381" s="15">
        <v>0.5</v>
      </c>
      <c r="D381" s="16">
        <f t="shared" si="70"/>
        <v>0.20234282111999999</v>
      </c>
      <c r="E381" s="17">
        <v>37160</v>
      </c>
      <c r="F381" s="15">
        <v>1</v>
      </c>
      <c r="G381" s="15" t="s">
        <v>70</v>
      </c>
      <c r="H381" s="15" t="s">
        <v>71</v>
      </c>
      <c r="I381" s="15">
        <v>45</v>
      </c>
      <c r="J381" s="15">
        <v>24</v>
      </c>
      <c r="K381" s="15"/>
      <c r="L381" s="15"/>
      <c r="M381" s="13">
        <f t="shared" si="71"/>
        <v>34.5</v>
      </c>
      <c r="N381" s="17">
        <v>37168</v>
      </c>
      <c r="O381" s="14">
        <v>218924</v>
      </c>
      <c r="P381" s="15"/>
      <c r="Q381" s="14"/>
      <c r="R381" s="15"/>
      <c r="S381" s="15"/>
      <c r="T381" s="15"/>
      <c r="U381" s="15"/>
      <c r="V381" s="17">
        <v>37210</v>
      </c>
      <c r="W381" s="15">
        <f t="shared" si="72"/>
        <v>42</v>
      </c>
      <c r="X381" s="13">
        <v>5</v>
      </c>
      <c r="Y381" s="18">
        <v>4.2</v>
      </c>
      <c r="Z381" s="18">
        <v>27.7</v>
      </c>
      <c r="AA381" s="18">
        <v>22.3</v>
      </c>
      <c r="AB381" s="18">
        <v>30.6</v>
      </c>
      <c r="AC381" s="18">
        <v>26.092499999999994</v>
      </c>
      <c r="AD381" s="13">
        <v>43</v>
      </c>
      <c r="AE381" s="13">
        <v>42</v>
      </c>
      <c r="AF381" s="13">
        <v>45</v>
      </c>
      <c r="AG381" s="13">
        <v>44.083333333333336</v>
      </c>
      <c r="AH381" s="18">
        <v>8.6</v>
      </c>
      <c r="AI381" s="18">
        <v>8.6999999999999993</v>
      </c>
      <c r="AJ381" s="18">
        <v>9.6</v>
      </c>
      <c r="AK381" s="18">
        <v>9.174168587956899</v>
      </c>
      <c r="AL381" s="21">
        <v>76</v>
      </c>
      <c r="AM381" s="21">
        <v>237.5</v>
      </c>
      <c r="AN381" s="21">
        <v>18</v>
      </c>
      <c r="AO381" s="21">
        <v>7.5</v>
      </c>
      <c r="AP381" s="14">
        <v>70</v>
      </c>
      <c r="AQ381" s="14">
        <v>270</v>
      </c>
      <c r="AR381" s="14">
        <v>0</v>
      </c>
      <c r="AS381" s="14">
        <v>340</v>
      </c>
      <c r="AT381" s="14">
        <v>0</v>
      </c>
      <c r="AU381" s="14">
        <v>10</v>
      </c>
      <c r="AV381" s="14">
        <v>0</v>
      </c>
      <c r="AW381" s="14">
        <v>15</v>
      </c>
      <c r="AX381" s="14">
        <v>45</v>
      </c>
      <c r="AY381" s="14">
        <v>105</v>
      </c>
      <c r="AZ381" s="14">
        <v>240</v>
      </c>
      <c r="BA381" s="14">
        <v>300</v>
      </c>
      <c r="BB381" s="14">
        <v>10.625</v>
      </c>
      <c r="BC381" s="14">
        <v>41.875</v>
      </c>
      <c r="BD381" s="14">
        <v>35.9375</v>
      </c>
      <c r="BE381" s="14">
        <v>88.4375</v>
      </c>
      <c r="BF381" s="14">
        <v>5</v>
      </c>
      <c r="BG381" s="14">
        <v>35</v>
      </c>
      <c r="BH381" s="14">
        <v>2.5</v>
      </c>
      <c r="BI381" s="14">
        <v>57.5</v>
      </c>
      <c r="BJ381" s="14">
        <v>66017</v>
      </c>
      <c r="BK381" s="19">
        <f>BJ381/(O381)*100</f>
        <v>30.155213681460229</v>
      </c>
      <c r="BL381" s="19">
        <f>BJ381/(O381+Q381)*100</f>
        <v>30.155213681460229</v>
      </c>
      <c r="BM381" s="15" t="s">
        <v>72</v>
      </c>
      <c r="BN381" s="13">
        <v>17</v>
      </c>
      <c r="BO381" s="13">
        <v>38</v>
      </c>
      <c r="BP381" s="19">
        <v>23.8</v>
      </c>
      <c r="BQ381" s="19">
        <f t="shared" si="73"/>
        <v>0.56666666666666665</v>
      </c>
      <c r="BR381" s="16">
        <v>5.0999999999999997E-2</v>
      </c>
      <c r="BS381" s="16">
        <v>0.34300000000000003</v>
      </c>
      <c r="BT381" s="16">
        <v>0.112</v>
      </c>
      <c r="BU381" s="14">
        <f t="shared" si="74"/>
        <v>326263.1193663571</v>
      </c>
      <c r="BV381" s="19">
        <v>7.23</v>
      </c>
      <c r="BW381" s="19">
        <f t="shared" si="79"/>
        <v>0.85074852762266928</v>
      </c>
      <c r="BX381" s="19">
        <f>(BT381/BP381^3)*100000</f>
        <v>0.83078213984555749</v>
      </c>
    </row>
    <row r="382" spans="1:76" s="60" customFormat="1" x14ac:dyDescent="0.2">
      <c r="A382" s="15" t="s">
        <v>69</v>
      </c>
      <c r="B382" s="15">
        <v>16</v>
      </c>
      <c r="C382" s="15">
        <v>0.5</v>
      </c>
      <c r="D382" s="16">
        <f t="shared" si="70"/>
        <v>0.20234282111999999</v>
      </c>
      <c r="E382" s="17">
        <v>37074</v>
      </c>
      <c r="F382" s="15">
        <v>2</v>
      </c>
      <c r="G382" s="15" t="s">
        <v>70</v>
      </c>
      <c r="H382" s="15" t="s">
        <v>71</v>
      </c>
      <c r="I382" s="15">
        <v>0</v>
      </c>
      <c r="J382" s="15">
        <v>1</v>
      </c>
      <c r="K382" s="15">
        <v>0</v>
      </c>
      <c r="L382" s="15">
        <v>0</v>
      </c>
      <c r="M382" s="13">
        <f t="shared" si="71"/>
        <v>0.25</v>
      </c>
      <c r="N382" s="17">
        <v>37081</v>
      </c>
      <c r="O382" s="14">
        <v>291288</v>
      </c>
      <c r="P382" s="17">
        <v>37086</v>
      </c>
      <c r="Q382" s="14">
        <v>213886</v>
      </c>
      <c r="R382" s="15"/>
      <c r="S382" s="15"/>
      <c r="T382" s="15"/>
      <c r="U382" s="15"/>
      <c r="V382" s="17">
        <v>37102</v>
      </c>
      <c r="W382" s="15">
        <f t="shared" si="72"/>
        <v>21</v>
      </c>
      <c r="X382" s="13"/>
      <c r="Y382" s="18">
        <v>3.8</v>
      </c>
      <c r="Z382" s="18">
        <v>32.6</v>
      </c>
      <c r="AA382" s="18">
        <v>32</v>
      </c>
      <c r="AB382" s="18">
        <v>34.200000000000003</v>
      </c>
      <c r="AC382" s="18">
        <v>32.842105263157897</v>
      </c>
      <c r="AD382" s="13">
        <v>43</v>
      </c>
      <c r="AE382" s="13">
        <v>47</v>
      </c>
      <c r="AF382" s="13">
        <v>54</v>
      </c>
      <c r="AG382" s="13">
        <v>49.666666666666664</v>
      </c>
      <c r="AH382" s="18">
        <v>9.4</v>
      </c>
      <c r="AI382" s="18">
        <v>9</v>
      </c>
      <c r="AJ382" s="18">
        <v>9.3000000000000007</v>
      </c>
      <c r="AK382" s="18">
        <v>9.1809617613225036</v>
      </c>
      <c r="AL382" s="21">
        <v>0</v>
      </c>
      <c r="AM382" s="21">
        <v>75</v>
      </c>
      <c r="AN382" s="21">
        <v>1.5</v>
      </c>
      <c r="AO382" s="21">
        <v>0.75</v>
      </c>
      <c r="AP382" s="14">
        <v>130</v>
      </c>
      <c r="AQ382" s="14">
        <v>330</v>
      </c>
      <c r="AR382" s="14">
        <v>0</v>
      </c>
      <c r="AS382" s="14">
        <v>460</v>
      </c>
      <c r="AT382" s="14">
        <v>15</v>
      </c>
      <c r="AU382" s="14">
        <v>0</v>
      </c>
      <c r="AV382" s="14">
        <v>0</v>
      </c>
      <c r="AW382" s="14">
        <v>30</v>
      </c>
      <c r="AX382" s="14">
        <v>125</v>
      </c>
      <c r="AY382" s="14">
        <v>50</v>
      </c>
      <c r="AZ382" s="14">
        <v>0</v>
      </c>
      <c r="BA382" s="14">
        <v>170</v>
      </c>
      <c r="BB382" s="14">
        <v>65.625</v>
      </c>
      <c r="BC382" s="14">
        <v>17.5</v>
      </c>
      <c r="BD382" s="14">
        <v>0</v>
      </c>
      <c r="BE382" s="14">
        <v>83.125</v>
      </c>
      <c r="BF382" s="14">
        <v>57.5</v>
      </c>
      <c r="BG382" s="14">
        <v>10</v>
      </c>
      <c r="BH382" s="14">
        <v>0</v>
      </c>
      <c r="BI382" s="14">
        <v>62.5</v>
      </c>
      <c r="BJ382" s="14">
        <v>0</v>
      </c>
      <c r="BK382" s="19">
        <f>BJ382/(Q382)*100</f>
        <v>0</v>
      </c>
      <c r="BL382" s="19">
        <f>BJ382/(O382+Q382)*100</f>
        <v>0</v>
      </c>
      <c r="BM382" s="15" t="s">
        <v>73</v>
      </c>
      <c r="BN382" s="13"/>
      <c r="BO382" s="13"/>
      <c r="BP382" s="19"/>
      <c r="BQ382" s="19">
        <f t="shared" si="73"/>
        <v>0</v>
      </c>
      <c r="BR382" s="16"/>
      <c r="BS382" s="16"/>
      <c r="BT382" s="16"/>
      <c r="BU382" s="14">
        <f t="shared" si="74"/>
        <v>0</v>
      </c>
      <c r="BV382" s="19">
        <v>0</v>
      </c>
      <c r="BW382" s="19">
        <f t="shared" si="79"/>
        <v>0</v>
      </c>
      <c r="BX382" s="19"/>
    </row>
    <row r="383" spans="1:76" s="60" customFormat="1" x14ac:dyDescent="0.2">
      <c r="A383" s="4" t="s">
        <v>69</v>
      </c>
      <c r="B383" s="4">
        <v>15</v>
      </c>
      <c r="C383" s="4">
        <v>0.5</v>
      </c>
      <c r="D383" s="6">
        <f t="shared" si="70"/>
        <v>0.20234282111999999</v>
      </c>
      <c r="E383" s="8">
        <v>38912</v>
      </c>
      <c r="F383" s="4">
        <v>2</v>
      </c>
      <c r="G383" s="4" t="s">
        <v>70</v>
      </c>
      <c r="H383" s="4" t="s">
        <v>71</v>
      </c>
      <c r="I383" s="4">
        <v>2</v>
      </c>
      <c r="J383" s="4">
        <v>26</v>
      </c>
      <c r="K383" s="4">
        <v>97</v>
      </c>
      <c r="L383" s="4"/>
      <c r="M383" s="13">
        <f t="shared" si="71"/>
        <v>41.666666666666664</v>
      </c>
      <c r="N383" s="8">
        <v>38918</v>
      </c>
      <c r="O383" s="5">
        <v>257854</v>
      </c>
      <c r="P383" s="8">
        <v>38921</v>
      </c>
      <c r="Q383" s="5">
        <v>254190</v>
      </c>
      <c r="R383" s="4"/>
      <c r="S383" s="4"/>
      <c r="T383" s="4"/>
      <c r="U383" s="4"/>
      <c r="V383" s="8">
        <v>38951</v>
      </c>
      <c r="W383" s="9">
        <f t="shared" si="72"/>
        <v>33</v>
      </c>
      <c r="X383" s="4">
        <v>9</v>
      </c>
      <c r="Y383" s="4">
        <v>3.2</v>
      </c>
      <c r="Z383" s="4">
        <v>31.9</v>
      </c>
      <c r="AA383" s="4">
        <v>29.5</v>
      </c>
      <c r="AB383" s="4">
        <v>33.799999999999997</v>
      </c>
      <c r="AC383" s="10">
        <v>31.864516129032264</v>
      </c>
      <c r="AD383" s="4">
        <v>43</v>
      </c>
      <c r="AE383" s="4">
        <v>43</v>
      </c>
      <c r="AF383" s="4">
        <v>55</v>
      </c>
      <c r="AG383" s="9">
        <v>48.909090909090907</v>
      </c>
      <c r="AH383" s="4">
        <v>9.5</v>
      </c>
      <c r="AI383" s="4">
        <v>9.1</v>
      </c>
      <c r="AJ383" s="4">
        <v>9.5</v>
      </c>
      <c r="AK383" s="10">
        <v>9.2316211789532687</v>
      </c>
      <c r="AL383" s="20">
        <v>162</v>
      </c>
      <c r="AM383" s="20">
        <v>73</v>
      </c>
      <c r="AN383" s="20">
        <v>0</v>
      </c>
      <c r="AO383" s="20">
        <v>4.375</v>
      </c>
      <c r="AP383" s="5">
        <v>40</v>
      </c>
      <c r="AQ383" s="5">
        <v>455</v>
      </c>
      <c r="AR383" s="5">
        <v>0</v>
      </c>
      <c r="AS383" s="5">
        <v>495</v>
      </c>
      <c r="AT383" s="5">
        <v>0</v>
      </c>
      <c r="AU383" s="5">
        <v>10</v>
      </c>
      <c r="AV383" s="5">
        <v>0</v>
      </c>
      <c r="AW383" s="5">
        <v>10</v>
      </c>
      <c r="AX383" s="5">
        <v>235</v>
      </c>
      <c r="AY383" s="5">
        <v>255</v>
      </c>
      <c r="AZ383" s="5">
        <v>0</v>
      </c>
      <c r="BA383" s="5">
        <v>445</v>
      </c>
      <c r="BB383" s="5">
        <v>63</v>
      </c>
      <c r="BC383" s="5">
        <v>88.461538461538467</v>
      </c>
      <c r="BD383" s="5">
        <v>0</v>
      </c>
      <c r="BE383" s="5">
        <v>147.30769230769232</v>
      </c>
      <c r="BF383" s="5">
        <v>15</v>
      </c>
      <c r="BG383" s="5">
        <v>50</v>
      </c>
      <c r="BH383" s="5">
        <v>0</v>
      </c>
      <c r="BI383" s="5">
        <v>145</v>
      </c>
      <c r="BJ383" s="5">
        <v>33513</v>
      </c>
      <c r="BK383" s="11">
        <f>BJ383/Q383*100</f>
        <v>13.184232267201699</v>
      </c>
      <c r="BL383" s="11">
        <f>BJ383/(O383+Q383)*100</f>
        <v>6.544945356258447</v>
      </c>
      <c r="BM383" s="4" t="s">
        <v>72</v>
      </c>
      <c r="BN383" s="9">
        <v>25</v>
      </c>
      <c r="BO383" s="9">
        <v>43</v>
      </c>
      <c r="BP383" s="11">
        <v>32.340000000000003</v>
      </c>
      <c r="BQ383" s="19">
        <f t="shared" si="73"/>
        <v>0.98000000000000009</v>
      </c>
      <c r="BR383" s="6">
        <v>0.13100000000000001</v>
      </c>
      <c r="BS383" s="6">
        <v>0.60199999999999998</v>
      </c>
      <c r="BT383" s="6">
        <v>0.28799999999999998</v>
      </c>
      <c r="BU383" s="5">
        <f t="shared" si="74"/>
        <v>165624.85298218226</v>
      </c>
      <c r="BV383" s="11">
        <v>7.68</v>
      </c>
      <c r="BW383" s="11">
        <f t="shared" si="79"/>
        <v>1.1501632301017151</v>
      </c>
      <c r="BX383" s="11">
        <f>(BT383/BP383^3)*100000</f>
        <v>0.85147605833349183</v>
      </c>
    </row>
    <row r="384" spans="1:76" s="60" customFormat="1" x14ac:dyDescent="0.2">
      <c r="A384" s="4" t="s">
        <v>69</v>
      </c>
      <c r="B384" s="4">
        <v>16</v>
      </c>
      <c r="C384" s="4">
        <v>0.5</v>
      </c>
      <c r="D384" s="6">
        <f t="shared" si="70"/>
        <v>0.20234282111999999</v>
      </c>
      <c r="E384" s="8">
        <v>38926</v>
      </c>
      <c r="F384" s="4">
        <v>2</v>
      </c>
      <c r="G384" s="4" t="s">
        <v>70</v>
      </c>
      <c r="H384" s="4" t="s">
        <v>71</v>
      </c>
      <c r="I384" s="4">
        <v>1</v>
      </c>
      <c r="J384" s="4">
        <v>0</v>
      </c>
      <c r="K384" s="4">
        <v>290</v>
      </c>
      <c r="L384" s="4">
        <v>197</v>
      </c>
      <c r="M384" s="13">
        <f t="shared" si="71"/>
        <v>122</v>
      </c>
      <c r="N384" s="8">
        <v>38933</v>
      </c>
      <c r="O384" s="5">
        <v>231748</v>
      </c>
      <c r="P384" s="8">
        <v>38937</v>
      </c>
      <c r="Q384" s="5">
        <v>240450</v>
      </c>
      <c r="R384" s="4"/>
      <c r="S384" s="4"/>
      <c r="T384" s="4"/>
      <c r="U384" s="4"/>
      <c r="V384" s="8">
        <v>38981</v>
      </c>
      <c r="W384" s="4">
        <f t="shared" si="72"/>
        <v>48</v>
      </c>
      <c r="X384" s="4">
        <v>10</v>
      </c>
      <c r="Y384" s="4">
        <v>2.8</v>
      </c>
      <c r="Z384" s="4">
        <v>32.1</v>
      </c>
      <c r="AA384" s="4">
        <v>28.3</v>
      </c>
      <c r="AB384" s="4">
        <v>35</v>
      </c>
      <c r="AC384" s="10">
        <v>31.134782608695645</v>
      </c>
      <c r="AD384" s="4">
        <v>43</v>
      </c>
      <c r="AE384" s="4">
        <v>41</v>
      </c>
      <c r="AF384" s="4">
        <v>56</v>
      </c>
      <c r="AG384" s="9">
        <v>51.07692307692308</v>
      </c>
      <c r="AH384" s="4">
        <v>9.3000000000000007</v>
      </c>
      <c r="AI384" s="4">
        <v>9</v>
      </c>
      <c r="AJ384" s="4">
        <v>9.4</v>
      </c>
      <c r="AK384" s="10">
        <v>9.23560527626063</v>
      </c>
      <c r="AL384" s="20">
        <v>246</v>
      </c>
      <c r="AM384" s="20">
        <v>71</v>
      </c>
      <c r="AN384" s="20">
        <v>0</v>
      </c>
      <c r="AO384" s="20">
        <v>2</v>
      </c>
      <c r="AP384" s="5">
        <v>125</v>
      </c>
      <c r="AQ384" s="5">
        <v>1165</v>
      </c>
      <c r="AR384" s="5">
        <v>0</v>
      </c>
      <c r="AS384" s="5">
        <v>1290</v>
      </c>
      <c r="AT384" s="5">
        <v>0</v>
      </c>
      <c r="AU384" s="5">
        <v>10</v>
      </c>
      <c r="AV384" s="5">
        <v>0</v>
      </c>
      <c r="AW384" s="5">
        <v>10</v>
      </c>
      <c r="AX384" s="5">
        <v>140</v>
      </c>
      <c r="AY384" s="5">
        <v>245</v>
      </c>
      <c r="AZ384" s="5">
        <v>0</v>
      </c>
      <c r="BA384" s="5">
        <v>340</v>
      </c>
      <c r="BB384" s="5">
        <v>42.1875</v>
      </c>
      <c r="BC384" s="5">
        <v>68.75</v>
      </c>
      <c r="BD384" s="5">
        <v>0</v>
      </c>
      <c r="BE384" s="5">
        <v>110.9375</v>
      </c>
      <c r="BF384" s="5">
        <v>35</v>
      </c>
      <c r="BG384" s="5">
        <v>60</v>
      </c>
      <c r="BH384" s="5">
        <v>0</v>
      </c>
      <c r="BI384" s="5">
        <v>70</v>
      </c>
      <c r="BJ384" s="5">
        <v>0</v>
      </c>
      <c r="BK384" s="11">
        <f>BJ384/O384*100</f>
        <v>0</v>
      </c>
      <c r="BL384" s="11">
        <f>BJ384/(O384+Q384)*100</f>
        <v>0</v>
      </c>
      <c r="BM384" s="4" t="s">
        <v>73</v>
      </c>
      <c r="BN384" s="9"/>
      <c r="BO384" s="9"/>
      <c r="BP384" s="11"/>
      <c r="BQ384" s="19">
        <f t="shared" si="73"/>
        <v>0</v>
      </c>
      <c r="BR384" s="6"/>
      <c r="BS384" s="6"/>
      <c r="BT384" s="6"/>
      <c r="BU384" s="5">
        <f t="shared" si="74"/>
        <v>0</v>
      </c>
      <c r="BV384" s="11"/>
      <c r="BW384" s="11">
        <f t="shared" si="79"/>
        <v>0</v>
      </c>
      <c r="BX384" s="11"/>
    </row>
    <row r="385" spans="1:76" s="60" customFormat="1" x14ac:dyDescent="0.2">
      <c r="A385" s="4" t="s">
        <v>69</v>
      </c>
      <c r="B385" s="4">
        <v>16</v>
      </c>
      <c r="C385" s="4">
        <v>0.5</v>
      </c>
      <c r="D385" s="6">
        <f t="shared" si="70"/>
        <v>0.20234282111999999</v>
      </c>
      <c r="E385" s="8">
        <v>39218</v>
      </c>
      <c r="F385" s="4">
        <v>2</v>
      </c>
      <c r="G385" s="4" t="s">
        <v>70</v>
      </c>
      <c r="H385" s="4" t="s">
        <v>71</v>
      </c>
      <c r="I385" s="4">
        <v>29</v>
      </c>
      <c r="J385" s="4"/>
      <c r="K385" s="4">
        <v>11</v>
      </c>
      <c r="L385" s="4">
        <v>125</v>
      </c>
      <c r="M385" s="13">
        <f t="shared" si="71"/>
        <v>55</v>
      </c>
      <c r="N385" s="8">
        <v>39228</v>
      </c>
      <c r="O385" s="5">
        <v>201062</v>
      </c>
      <c r="P385" s="8">
        <v>39231</v>
      </c>
      <c r="Q385" s="5">
        <v>188238</v>
      </c>
      <c r="R385" s="4"/>
      <c r="S385" s="5"/>
      <c r="T385" s="4"/>
      <c r="U385" s="4"/>
      <c r="V385" s="8">
        <v>39275</v>
      </c>
      <c r="W385" s="4">
        <f t="shared" si="72"/>
        <v>47</v>
      </c>
      <c r="X385" s="4">
        <v>3</v>
      </c>
      <c r="Y385" s="4">
        <v>3</v>
      </c>
      <c r="Z385" s="10">
        <v>24.4</v>
      </c>
      <c r="AA385" s="10">
        <v>26</v>
      </c>
      <c r="AB385" s="10">
        <v>33.299999999999997</v>
      </c>
      <c r="AC385" s="10">
        <v>30.720454545454551</v>
      </c>
      <c r="AD385" s="10">
        <v>43</v>
      </c>
      <c r="AE385" s="10">
        <v>22</v>
      </c>
      <c r="AF385" s="10">
        <v>45</v>
      </c>
      <c r="AG385" s="10">
        <v>37</v>
      </c>
      <c r="AH385" s="10">
        <v>8.6999999999999993</v>
      </c>
      <c r="AI385" s="10">
        <v>8.5</v>
      </c>
      <c r="AJ385" s="10">
        <v>9.6</v>
      </c>
      <c r="AK385" s="10">
        <v>8.9044444444444437</v>
      </c>
      <c r="AL385" s="20">
        <v>110</v>
      </c>
      <c r="AM385" s="20">
        <v>142.5</v>
      </c>
      <c r="AN385" s="20">
        <v>16.5</v>
      </c>
      <c r="AO385" s="20">
        <v>6.9499999999999984</v>
      </c>
      <c r="AP385" s="5">
        <v>40</v>
      </c>
      <c r="AQ385" s="5">
        <v>230</v>
      </c>
      <c r="AR385" s="5">
        <v>0</v>
      </c>
      <c r="AS385" s="5">
        <v>270</v>
      </c>
      <c r="AT385" s="5">
        <v>0</v>
      </c>
      <c r="AU385" s="5">
        <v>0</v>
      </c>
      <c r="AV385" s="5">
        <v>0</v>
      </c>
      <c r="AW385" s="5">
        <v>5</v>
      </c>
      <c r="AX385" s="5">
        <v>140</v>
      </c>
      <c r="AY385" s="5">
        <v>400</v>
      </c>
      <c r="AZ385" s="5">
        <v>135</v>
      </c>
      <c r="BA385" s="5">
        <v>540</v>
      </c>
      <c r="BB385" s="5">
        <v>16.176470588235293</v>
      </c>
      <c r="BC385" s="5">
        <v>62.647058823529413</v>
      </c>
      <c r="BD385" s="5">
        <v>11.764705882352942</v>
      </c>
      <c r="BE385" s="5">
        <v>90.588235294117652</v>
      </c>
      <c r="BF385" s="5">
        <v>5</v>
      </c>
      <c r="BG385" s="5">
        <v>15</v>
      </c>
      <c r="BH385" s="5">
        <v>0</v>
      </c>
      <c r="BI385" s="5">
        <v>20</v>
      </c>
      <c r="BJ385" s="5">
        <v>19443</v>
      </c>
      <c r="BK385" s="11">
        <f>(BJ385/Q385)*100</f>
        <v>10.328945271411724</v>
      </c>
      <c r="BL385" s="11">
        <f>((BJ385)/(O385+Q385+S385+U385))*100</f>
        <v>4.9943488312355511</v>
      </c>
      <c r="BM385" s="4" t="s">
        <v>72</v>
      </c>
      <c r="BN385" s="9">
        <v>25</v>
      </c>
      <c r="BO385" s="9">
        <v>85</v>
      </c>
      <c r="BP385" s="11">
        <v>45.08</v>
      </c>
      <c r="BQ385" s="19">
        <f t="shared" si="73"/>
        <v>0.95914893617021268</v>
      </c>
      <c r="BR385" s="6">
        <v>0.126</v>
      </c>
      <c r="BS385" s="6">
        <v>3.3279999999999998</v>
      </c>
      <c r="BT385" s="6">
        <v>0.83899999999999997</v>
      </c>
      <c r="BU385" s="5">
        <f t="shared" si="74"/>
        <v>96089.398637321923</v>
      </c>
      <c r="BV385" s="11">
        <v>17.23</v>
      </c>
      <c r="BW385" s="11">
        <f t="shared" si="79"/>
        <v>1.8117556266720252</v>
      </c>
      <c r="BX385" s="11">
        <f t="shared" ref="BX385:BX397" si="80">(BT385/BP385^3)*100000</f>
        <v>0.91582024279191665</v>
      </c>
    </row>
    <row r="386" spans="1:76" s="60" customFormat="1" x14ac:dyDescent="0.2">
      <c r="A386" s="15" t="s">
        <v>69</v>
      </c>
      <c r="B386" s="15">
        <v>30</v>
      </c>
      <c r="C386" s="15">
        <v>1</v>
      </c>
      <c r="D386" s="16">
        <f t="shared" ref="D386:D449" si="81">C386*0.40468564224</f>
        <v>0.40468564223999998</v>
      </c>
      <c r="E386" s="17">
        <v>37476</v>
      </c>
      <c r="F386" s="15">
        <v>1</v>
      </c>
      <c r="G386" s="15" t="s">
        <v>70</v>
      </c>
      <c r="H386" s="15" t="s">
        <v>71</v>
      </c>
      <c r="I386" s="15">
        <v>213</v>
      </c>
      <c r="J386" s="15">
        <v>56</v>
      </c>
      <c r="K386" s="15"/>
      <c r="L386" s="15"/>
      <c r="M386" s="13">
        <f t="shared" ref="M386:M449" si="82">AVERAGE(I386:L386)</f>
        <v>134.5</v>
      </c>
      <c r="N386" s="17">
        <v>37482</v>
      </c>
      <c r="O386" s="14">
        <v>396628</v>
      </c>
      <c r="P386" s="15"/>
      <c r="Q386" s="14"/>
      <c r="R386" s="15"/>
      <c r="S386" s="15"/>
      <c r="T386" s="15"/>
      <c r="U386" s="15"/>
      <c r="V386" s="17">
        <v>37519</v>
      </c>
      <c r="W386" s="15">
        <f t="shared" ref="W386:W449" si="83">V386-N386</f>
        <v>37</v>
      </c>
      <c r="X386" s="15">
        <v>13</v>
      </c>
      <c r="Y386" s="18">
        <v>2.5</v>
      </c>
      <c r="Z386" s="18">
        <v>29.7</v>
      </c>
      <c r="AA386" s="18">
        <v>28.2</v>
      </c>
      <c r="AB386" s="18">
        <v>32.700000000000003</v>
      </c>
      <c r="AC386" s="18">
        <v>31.068571428571431</v>
      </c>
      <c r="AD386" s="13">
        <v>43</v>
      </c>
      <c r="AE386" s="13">
        <v>32</v>
      </c>
      <c r="AF386" s="13">
        <v>45</v>
      </c>
      <c r="AG386" s="13">
        <v>41.090909090909093</v>
      </c>
      <c r="AH386" s="18">
        <v>8.8000000000000007</v>
      </c>
      <c r="AI386" s="18">
        <v>8.9</v>
      </c>
      <c r="AJ386" s="18">
        <v>9.1999999999999993</v>
      </c>
      <c r="AK386" s="18">
        <v>9.0841176472782443</v>
      </c>
      <c r="AL386" s="21">
        <v>18.5</v>
      </c>
      <c r="AM386" s="21">
        <v>325</v>
      </c>
      <c r="AN386" s="21">
        <v>42</v>
      </c>
      <c r="AO386" s="21">
        <v>17.5</v>
      </c>
      <c r="AP386" s="14">
        <v>155</v>
      </c>
      <c r="AQ386" s="14">
        <v>1020</v>
      </c>
      <c r="AR386" s="14">
        <v>25</v>
      </c>
      <c r="AS386" s="14">
        <v>1200</v>
      </c>
      <c r="AT386" s="14">
        <v>0</v>
      </c>
      <c r="AU386" s="14">
        <v>0</v>
      </c>
      <c r="AV386" s="14">
        <v>75</v>
      </c>
      <c r="AW386" s="14">
        <v>150</v>
      </c>
      <c r="AX386" s="14">
        <v>445</v>
      </c>
      <c r="AY386" s="14">
        <v>1060</v>
      </c>
      <c r="AZ386" s="14">
        <v>3405</v>
      </c>
      <c r="BA386" s="14">
        <v>4565</v>
      </c>
      <c r="BB386" s="14">
        <v>130.66666666666666</v>
      </c>
      <c r="BC386" s="14">
        <v>256.66666666666669</v>
      </c>
      <c r="BD386" s="14">
        <v>1288.3333333333333</v>
      </c>
      <c r="BE386" s="14">
        <v>1675</v>
      </c>
      <c r="BF386" s="14">
        <v>90</v>
      </c>
      <c r="BG386" s="14">
        <v>50</v>
      </c>
      <c r="BH386" s="14">
        <v>1015</v>
      </c>
      <c r="BI386" s="14">
        <v>1700</v>
      </c>
      <c r="BJ386" s="14">
        <v>368031</v>
      </c>
      <c r="BK386" s="19">
        <f>BJ386/(O386)*100</f>
        <v>92.789969442399425</v>
      </c>
      <c r="BL386" s="19">
        <f t="shared" ref="BL386:BL391" si="84">BJ386/(O386+Q386)*100</f>
        <v>92.789969442399425</v>
      </c>
      <c r="BM386" s="15" t="s">
        <v>72</v>
      </c>
      <c r="BN386" s="13">
        <v>27</v>
      </c>
      <c r="BO386" s="13">
        <v>39</v>
      </c>
      <c r="BP386" s="19">
        <v>30.62</v>
      </c>
      <c r="BQ386" s="19">
        <f t="shared" ref="BQ386:BQ449" si="85">BP386/W386</f>
        <v>0.82756756756756755</v>
      </c>
      <c r="BR386" s="16">
        <v>0.154</v>
      </c>
      <c r="BS386" s="16">
        <v>2.7890000000000001</v>
      </c>
      <c r="BT386" s="16">
        <v>0.28100000000000003</v>
      </c>
      <c r="BU386" s="14">
        <f t="shared" ref="BU386:BU449" si="86">BJ386/(C386*0.40468564224)</f>
        <v>909424.40646742331</v>
      </c>
      <c r="BV386" s="19">
        <v>91.36</v>
      </c>
      <c r="BW386" s="19">
        <f t="shared" si="79"/>
        <v>6.1014993650919536</v>
      </c>
      <c r="BX386" s="19">
        <f t="shared" si="80"/>
        <v>0.97879278827401928</v>
      </c>
    </row>
    <row r="387" spans="1:76" s="60" customFormat="1" x14ac:dyDescent="0.2">
      <c r="A387" s="4" t="s">
        <v>69</v>
      </c>
      <c r="B387" s="4">
        <v>30</v>
      </c>
      <c r="C387" s="4">
        <v>1</v>
      </c>
      <c r="D387" s="6">
        <f t="shared" si="81"/>
        <v>0.40468564223999998</v>
      </c>
      <c r="E387" s="8">
        <v>38872</v>
      </c>
      <c r="F387" s="4">
        <v>1</v>
      </c>
      <c r="G387" s="4" t="s">
        <v>70</v>
      </c>
      <c r="H387" s="4" t="s">
        <v>71</v>
      </c>
      <c r="I387" s="4">
        <v>67</v>
      </c>
      <c r="J387" s="4">
        <v>143</v>
      </c>
      <c r="K387" s="4"/>
      <c r="L387" s="4"/>
      <c r="M387" s="13">
        <f t="shared" si="82"/>
        <v>105</v>
      </c>
      <c r="N387" s="8">
        <v>38881</v>
      </c>
      <c r="O387" s="5">
        <v>408536</v>
      </c>
      <c r="P387" s="4"/>
      <c r="Q387" s="5"/>
      <c r="R387" s="4"/>
      <c r="S387" s="4"/>
      <c r="T387" s="4"/>
      <c r="U387" s="4"/>
      <c r="V387" s="8">
        <v>38923</v>
      </c>
      <c r="W387" s="9">
        <f t="shared" si="83"/>
        <v>42</v>
      </c>
      <c r="X387" s="4">
        <v>7</v>
      </c>
      <c r="Y387" s="4">
        <v>3.2</v>
      </c>
      <c r="Z387" s="4">
        <v>31.7</v>
      </c>
      <c r="AA387" s="4">
        <v>27</v>
      </c>
      <c r="AB387" s="4">
        <v>33.200000000000003</v>
      </c>
      <c r="AC387" s="10">
        <v>31.03846153846154</v>
      </c>
      <c r="AD387" s="4">
        <v>43</v>
      </c>
      <c r="AE387" s="4">
        <v>44</v>
      </c>
      <c r="AF387" s="4">
        <v>50</v>
      </c>
      <c r="AG387" s="9">
        <v>46.571428571428569</v>
      </c>
      <c r="AH387" s="4">
        <v>9.4</v>
      </c>
      <c r="AI387" s="4">
        <v>9</v>
      </c>
      <c r="AJ387" s="4">
        <v>9.6999999999999993</v>
      </c>
      <c r="AK387" s="10">
        <v>9.3136610047110615</v>
      </c>
      <c r="AL387" s="20">
        <v>188</v>
      </c>
      <c r="AM387" s="20">
        <v>199</v>
      </c>
      <c r="AN387" s="20">
        <v>9</v>
      </c>
      <c r="AO387" s="20">
        <v>7.5</v>
      </c>
      <c r="AP387" s="5">
        <v>250</v>
      </c>
      <c r="AQ387" s="5">
        <v>1565</v>
      </c>
      <c r="AR387" s="5">
        <v>0</v>
      </c>
      <c r="AS387" s="5">
        <v>1815</v>
      </c>
      <c r="AT387" s="5">
        <v>25</v>
      </c>
      <c r="AU387" s="5">
        <v>0</v>
      </c>
      <c r="AV387" s="5">
        <v>0</v>
      </c>
      <c r="AW387" s="5">
        <v>75</v>
      </c>
      <c r="AX387" s="5">
        <v>320</v>
      </c>
      <c r="AY387" s="5">
        <v>725</v>
      </c>
      <c r="AZ387" s="5">
        <v>0</v>
      </c>
      <c r="BA387" s="5">
        <v>1040</v>
      </c>
      <c r="BB387" s="5">
        <v>139.54545454545453</v>
      </c>
      <c r="BC387" s="5">
        <v>162.72727272727272</v>
      </c>
      <c r="BD387" s="5">
        <v>0</v>
      </c>
      <c r="BE387" s="5">
        <v>311.36363636363637</v>
      </c>
      <c r="BF387" s="5">
        <v>85</v>
      </c>
      <c r="BG387" s="5">
        <v>90</v>
      </c>
      <c r="BH387" s="5">
        <v>0</v>
      </c>
      <c r="BI387" s="5">
        <v>200</v>
      </c>
      <c r="BJ387" s="5">
        <v>117818</v>
      </c>
      <c r="BK387" s="11">
        <f>BJ387/O387*100</f>
        <v>28.839074157479388</v>
      </c>
      <c r="BL387" s="11">
        <f t="shared" si="84"/>
        <v>28.839074157479388</v>
      </c>
      <c r="BM387" s="4" t="s">
        <v>72</v>
      </c>
      <c r="BN387" s="9">
        <v>22</v>
      </c>
      <c r="BO387" s="9">
        <v>95</v>
      </c>
      <c r="BP387" s="11">
        <v>30.41</v>
      </c>
      <c r="BQ387" s="19">
        <f t="shared" si="85"/>
        <v>0.72404761904761905</v>
      </c>
      <c r="BR387" s="6">
        <v>8.2000000000000003E-2</v>
      </c>
      <c r="BS387" s="6">
        <v>0.35599999999999998</v>
      </c>
      <c r="BT387" s="6">
        <v>0.318</v>
      </c>
      <c r="BU387" s="5">
        <f t="shared" si="86"/>
        <v>291134.61833698489</v>
      </c>
      <c r="BV387" s="11">
        <v>20.41</v>
      </c>
      <c r="BW387" s="11">
        <f t="shared" si="79"/>
        <v>1.2008144847011535</v>
      </c>
      <c r="BX387" s="11">
        <f t="shared" si="80"/>
        <v>1.1307793256178471</v>
      </c>
    </row>
    <row r="388" spans="1:76" s="60" customFormat="1" x14ac:dyDescent="0.2">
      <c r="A388" s="15" t="s">
        <v>69</v>
      </c>
      <c r="B388" s="15">
        <v>26</v>
      </c>
      <c r="C388" s="15">
        <v>1</v>
      </c>
      <c r="D388" s="16">
        <f t="shared" si="81"/>
        <v>0.40468564223999998</v>
      </c>
      <c r="E388" s="17">
        <v>37174</v>
      </c>
      <c r="F388" s="15">
        <v>2</v>
      </c>
      <c r="G388" s="15" t="s">
        <v>70</v>
      </c>
      <c r="H388" s="15" t="s">
        <v>71</v>
      </c>
      <c r="I388" s="15">
        <v>14</v>
      </c>
      <c r="J388" s="15">
        <v>8</v>
      </c>
      <c r="K388" s="15"/>
      <c r="L388" s="15"/>
      <c r="M388" s="13">
        <f t="shared" si="82"/>
        <v>11</v>
      </c>
      <c r="N388" s="23">
        <v>37183</v>
      </c>
      <c r="O388" s="24">
        <v>244572</v>
      </c>
      <c r="P388" s="23">
        <v>37185</v>
      </c>
      <c r="Q388" s="24">
        <v>226252</v>
      </c>
      <c r="R388" s="15"/>
      <c r="S388" s="15"/>
      <c r="T388" s="15"/>
      <c r="U388" s="15"/>
      <c r="V388" s="17">
        <v>37223</v>
      </c>
      <c r="W388" s="15">
        <f t="shared" si="83"/>
        <v>40</v>
      </c>
      <c r="X388" s="13">
        <v>9</v>
      </c>
      <c r="Y388" s="18">
        <v>4.3</v>
      </c>
      <c r="Z388" s="18">
        <v>24.9</v>
      </c>
      <c r="AA388" s="18">
        <v>18.100000000000001</v>
      </c>
      <c r="AB388" s="18">
        <v>28.7</v>
      </c>
      <c r="AC388" s="18">
        <v>24.641025641025649</v>
      </c>
      <c r="AD388" s="13">
        <v>43</v>
      </c>
      <c r="AE388" s="13">
        <v>25</v>
      </c>
      <c r="AF388" s="13">
        <v>45</v>
      </c>
      <c r="AG388" s="13">
        <v>39</v>
      </c>
      <c r="AH388" s="18">
        <v>8.8000000000000007</v>
      </c>
      <c r="AI388" s="18">
        <v>8.6999999999999993</v>
      </c>
      <c r="AJ388" s="18">
        <v>9.9</v>
      </c>
      <c r="AK388" s="18">
        <v>9.0328763587378837</v>
      </c>
      <c r="AL388" s="21">
        <v>104</v>
      </c>
      <c r="AM388" s="21">
        <v>400</v>
      </c>
      <c r="AN388" s="21">
        <v>24</v>
      </c>
      <c r="AO388" s="21">
        <v>10</v>
      </c>
      <c r="AP388" s="14">
        <v>10</v>
      </c>
      <c r="AQ388" s="14">
        <v>280</v>
      </c>
      <c r="AR388" s="14">
        <v>0</v>
      </c>
      <c r="AS388" s="14">
        <v>290</v>
      </c>
      <c r="AT388" s="14">
        <v>0</v>
      </c>
      <c r="AU388" s="14">
        <v>5</v>
      </c>
      <c r="AV388" s="14">
        <v>0</v>
      </c>
      <c r="AW388" s="14">
        <v>5</v>
      </c>
      <c r="AX388" s="14">
        <v>365</v>
      </c>
      <c r="AY388" s="14">
        <v>1540</v>
      </c>
      <c r="AZ388" s="14">
        <v>75</v>
      </c>
      <c r="BA388" s="14">
        <v>1740</v>
      </c>
      <c r="BB388" s="14">
        <v>100.38461538461539</v>
      </c>
      <c r="BC388" s="14">
        <v>200.38461538461539</v>
      </c>
      <c r="BD388" s="14">
        <v>12.307692307692308</v>
      </c>
      <c r="BE388" s="14">
        <v>313.07692307692309</v>
      </c>
      <c r="BF388" s="14">
        <v>20</v>
      </c>
      <c r="BG388" s="14">
        <v>70</v>
      </c>
      <c r="BH388" s="14">
        <v>0</v>
      </c>
      <c r="BI388" s="14">
        <v>135</v>
      </c>
      <c r="BJ388" s="14">
        <v>95431</v>
      </c>
      <c r="BK388" s="19">
        <f>BJ388/(Q388)*100</f>
        <v>42.1790746601135</v>
      </c>
      <c r="BL388" s="19">
        <f t="shared" si="84"/>
        <v>20.268932764684894</v>
      </c>
      <c r="BM388" s="15" t="s">
        <v>72</v>
      </c>
      <c r="BN388" s="13">
        <v>22</v>
      </c>
      <c r="BO388" s="13">
        <v>41</v>
      </c>
      <c r="BP388" s="19">
        <v>31.08</v>
      </c>
      <c r="BQ388" s="19">
        <f t="shared" si="85"/>
        <v>0.77699999999999991</v>
      </c>
      <c r="BR388" s="16">
        <v>9.6000000000000002E-2</v>
      </c>
      <c r="BS388" s="16">
        <v>0.49299999999999999</v>
      </c>
      <c r="BT388" s="16">
        <v>0.23499999999999999</v>
      </c>
      <c r="BU388" s="14">
        <f t="shared" si="86"/>
        <v>235815.13658793058</v>
      </c>
      <c r="BV388" s="19">
        <v>20.64</v>
      </c>
      <c r="BW388" s="19">
        <f t="shared" si="79"/>
        <v>1.2750637683705732</v>
      </c>
      <c r="BX388" s="19">
        <f t="shared" si="80"/>
        <v>0.78275316420245689</v>
      </c>
    </row>
    <row r="389" spans="1:76" s="60" customFormat="1" x14ac:dyDescent="0.2">
      <c r="A389" s="15" t="s">
        <v>69</v>
      </c>
      <c r="B389" s="15">
        <v>7</v>
      </c>
      <c r="C389" s="15">
        <v>2</v>
      </c>
      <c r="D389" s="16">
        <f t="shared" si="81"/>
        <v>0.80937128447999995</v>
      </c>
      <c r="E389" s="17">
        <v>37368</v>
      </c>
      <c r="F389" s="15">
        <v>1</v>
      </c>
      <c r="G389" s="15" t="s">
        <v>70</v>
      </c>
      <c r="H389" s="15" t="s">
        <v>71</v>
      </c>
      <c r="I389" s="15">
        <v>289</v>
      </c>
      <c r="J389" s="15">
        <v>128</v>
      </c>
      <c r="K389" s="15"/>
      <c r="L389" s="15"/>
      <c r="M389" s="13">
        <f t="shared" si="82"/>
        <v>208.5</v>
      </c>
      <c r="N389" s="17">
        <v>37375</v>
      </c>
      <c r="O389" s="14">
        <v>794630</v>
      </c>
      <c r="P389" s="15"/>
      <c r="Q389" s="14"/>
      <c r="R389" s="15"/>
      <c r="S389" s="15"/>
      <c r="T389" s="15"/>
      <c r="U389" s="15"/>
      <c r="V389" s="17">
        <v>37432</v>
      </c>
      <c r="W389" s="15">
        <f t="shared" si="83"/>
        <v>57</v>
      </c>
      <c r="X389" s="15">
        <v>0</v>
      </c>
      <c r="Y389" s="18">
        <v>1.9</v>
      </c>
      <c r="Z389" s="18">
        <v>30.2</v>
      </c>
      <c r="AA389" s="18">
        <v>25.7</v>
      </c>
      <c r="AB389" s="18">
        <v>33</v>
      </c>
      <c r="AC389" s="18">
        <v>29.767272727272733</v>
      </c>
      <c r="AD389" s="13">
        <v>43</v>
      </c>
      <c r="AE389" s="13">
        <v>41</v>
      </c>
      <c r="AF389" s="13">
        <v>53</v>
      </c>
      <c r="AG389" s="13">
        <v>46.8125</v>
      </c>
      <c r="AH389" s="18">
        <v>9</v>
      </c>
      <c r="AI389" s="18">
        <v>8.9</v>
      </c>
      <c r="AJ389" s="18">
        <v>9.8000000000000007</v>
      </c>
      <c r="AK389" s="18">
        <v>9.3962297806854735</v>
      </c>
      <c r="AL389" s="21">
        <v>51</v>
      </c>
      <c r="AM389" s="21">
        <v>775</v>
      </c>
      <c r="AN389" s="21">
        <v>72</v>
      </c>
      <c r="AO389" s="21">
        <v>30</v>
      </c>
      <c r="AP389" s="14">
        <v>15</v>
      </c>
      <c r="AQ389" s="14">
        <v>130</v>
      </c>
      <c r="AR389" s="14">
        <v>5</v>
      </c>
      <c r="AS389" s="14">
        <v>150</v>
      </c>
      <c r="AT389" s="14">
        <v>0</v>
      </c>
      <c r="AU389" s="14">
        <v>0</v>
      </c>
      <c r="AV389" s="14">
        <v>0</v>
      </c>
      <c r="AW389" s="14">
        <v>0</v>
      </c>
      <c r="AX389" s="14">
        <v>650</v>
      </c>
      <c r="AY389" s="14">
        <v>350</v>
      </c>
      <c r="AZ389" s="14">
        <v>10</v>
      </c>
      <c r="BA389" s="14">
        <v>650</v>
      </c>
      <c r="BB389" s="14">
        <v>95</v>
      </c>
      <c r="BC389" s="14">
        <v>41.428571428571431</v>
      </c>
      <c r="BD389" s="14">
        <v>1.4285714285714286</v>
      </c>
      <c r="BE389" s="14">
        <v>137.85714285714286</v>
      </c>
      <c r="BF389" s="14">
        <v>35</v>
      </c>
      <c r="BG389" s="14">
        <v>10</v>
      </c>
      <c r="BH389" s="14">
        <v>0</v>
      </c>
      <c r="BI389" s="14">
        <v>80</v>
      </c>
      <c r="BJ389" s="14">
        <v>0</v>
      </c>
      <c r="BK389" s="19">
        <f>BJ389/(O389)*100</f>
        <v>0</v>
      </c>
      <c r="BL389" s="19">
        <f t="shared" si="84"/>
        <v>0</v>
      </c>
      <c r="BM389" s="15" t="s">
        <v>73</v>
      </c>
      <c r="BN389" s="13"/>
      <c r="BO389" s="13"/>
      <c r="BP389" s="19"/>
      <c r="BQ389" s="19">
        <f t="shared" si="85"/>
        <v>0</v>
      </c>
      <c r="BR389" s="16"/>
      <c r="BS389" s="16"/>
      <c r="BT389" s="16"/>
      <c r="BU389" s="14">
        <f t="shared" si="86"/>
        <v>0</v>
      </c>
      <c r="BV389" s="19">
        <v>0</v>
      </c>
      <c r="BW389" s="19">
        <f t="shared" si="79"/>
        <v>0</v>
      </c>
      <c r="BX389" s="19" t="e">
        <f t="shared" si="80"/>
        <v>#DIV/0!</v>
      </c>
    </row>
    <row r="390" spans="1:76" s="60" customFormat="1" x14ac:dyDescent="0.2">
      <c r="A390" s="15" t="s">
        <v>69</v>
      </c>
      <c r="B390" s="15">
        <v>10</v>
      </c>
      <c r="C390" s="15">
        <v>2</v>
      </c>
      <c r="D390" s="16">
        <f t="shared" si="81"/>
        <v>0.80937128447999995</v>
      </c>
      <c r="E390" s="17">
        <v>37826</v>
      </c>
      <c r="F390" s="15">
        <v>1</v>
      </c>
      <c r="G390" s="15" t="s">
        <v>70</v>
      </c>
      <c r="H390" s="15" t="s">
        <v>71</v>
      </c>
      <c r="I390" s="15">
        <v>20</v>
      </c>
      <c r="J390" s="15">
        <v>54</v>
      </c>
      <c r="K390" s="15"/>
      <c r="L390" s="15"/>
      <c r="M390" s="13">
        <f t="shared" si="82"/>
        <v>37</v>
      </c>
      <c r="N390" s="17">
        <v>37839</v>
      </c>
      <c r="O390" s="14">
        <v>988822</v>
      </c>
      <c r="P390" s="15"/>
      <c r="Q390" s="14"/>
      <c r="R390" s="15"/>
      <c r="S390" s="15"/>
      <c r="T390" s="15"/>
      <c r="U390" s="15"/>
      <c r="V390" s="17">
        <v>37888</v>
      </c>
      <c r="W390" s="15">
        <f t="shared" si="83"/>
        <v>49</v>
      </c>
      <c r="X390" s="15">
        <v>12</v>
      </c>
      <c r="Y390" s="18">
        <v>1.8</v>
      </c>
      <c r="Z390" s="18">
        <v>32.799999999999997</v>
      </c>
      <c r="AA390" s="18">
        <v>24.4</v>
      </c>
      <c r="AB390" s="18">
        <v>33.1</v>
      </c>
      <c r="AC390" s="18">
        <v>30.838297872340437</v>
      </c>
      <c r="AD390" s="13">
        <v>43</v>
      </c>
      <c r="AE390" s="13">
        <v>30</v>
      </c>
      <c r="AF390" s="13">
        <v>47</v>
      </c>
      <c r="AG390" s="13">
        <v>41.07692307692308</v>
      </c>
      <c r="AH390" s="18">
        <v>9.4</v>
      </c>
      <c r="AI390" s="18">
        <v>8.6</v>
      </c>
      <c r="AJ390" s="18">
        <v>9.8000000000000007</v>
      </c>
      <c r="AK390" s="18">
        <v>9.3353793848179301</v>
      </c>
      <c r="AL390" s="21">
        <v>197</v>
      </c>
      <c r="AM390" s="21">
        <v>900</v>
      </c>
      <c r="AN390" s="21">
        <v>72</v>
      </c>
      <c r="AO390" s="21">
        <v>80</v>
      </c>
      <c r="AP390" s="14">
        <v>80</v>
      </c>
      <c r="AQ390" s="14">
        <v>10</v>
      </c>
      <c r="AR390" s="14">
        <v>2420</v>
      </c>
      <c r="AS390" s="14">
        <v>2510</v>
      </c>
      <c r="AT390" s="14">
        <v>0</v>
      </c>
      <c r="AU390" s="14">
        <v>0</v>
      </c>
      <c r="AV390" s="14">
        <v>10</v>
      </c>
      <c r="AW390" s="14">
        <v>15</v>
      </c>
      <c r="AX390" s="14">
        <v>185</v>
      </c>
      <c r="AY390" s="14">
        <v>670</v>
      </c>
      <c r="AZ390" s="14">
        <v>3275</v>
      </c>
      <c r="BA390" s="14">
        <v>3405</v>
      </c>
      <c r="BB390" s="14">
        <v>33.611111111111114</v>
      </c>
      <c r="BC390" s="14">
        <v>43.611111111111114</v>
      </c>
      <c r="BD390" s="14">
        <v>344.16666666666669</v>
      </c>
      <c r="BE390" s="14">
        <v>422.5</v>
      </c>
      <c r="BF390" s="14">
        <v>7.5</v>
      </c>
      <c r="BG390" s="14">
        <v>0</v>
      </c>
      <c r="BH390" s="14">
        <v>90</v>
      </c>
      <c r="BI390" s="14">
        <v>140</v>
      </c>
      <c r="BJ390" s="14">
        <v>39334</v>
      </c>
      <c r="BK390" s="19">
        <f>BJ390/(O390)*100</f>
        <v>3.9778645701653077</v>
      </c>
      <c r="BL390" s="19">
        <f t="shared" si="84"/>
        <v>3.9778645701653077</v>
      </c>
      <c r="BM390" s="15" t="s">
        <v>72</v>
      </c>
      <c r="BN390" s="13">
        <v>36</v>
      </c>
      <c r="BO390" s="13">
        <v>64</v>
      </c>
      <c r="BP390" s="19">
        <v>45.12</v>
      </c>
      <c r="BQ390" s="19">
        <f t="shared" si="85"/>
        <v>0.92081632653061218</v>
      </c>
      <c r="BR390" s="16">
        <v>0.38419999999999999</v>
      </c>
      <c r="BS390" s="16">
        <v>2.7429999999999999</v>
      </c>
      <c r="BT390" s="16">
        <v>0.80500000000000005</v>
      </c>
      <c r="BU390" s="14">
        <f t="shared" si="86"/>
        <v>48598.21537314741</v>
      </c>
      <c r="BV390" s="19">
        <v>26.41</v>
      </c>
      <c r="BW390" s="19">
        <f t="shared" si="79"/>
        <v>0.66592378821916709</v>
      </c>
      <c r="BX390" s="19">
        <f t="shared" si="80"/>
        <v>0.87637223003912312</v>
      </c>
    </row>
    <row r="391" spans="1:76" s="60" customFormat="1" x14ac:dyDescent="0.2">
      <c r="A391" s="15" t="s">
        <v>69</v>
      </c>
      <c r="B391" s="15">
        <v>2</v>
      </c>
      <c r="C391" s="15">
        <v>2</v>
      </c>
      <c r="D391" s="16">
        <f t="shared" si="81"/>
        <v>0.80937128447999995</v>
      </c>
      <c r="E391" s="17">
        <v>38915</v>
      </c>
      <c r="F391" s="15">
        <v>1</v>
      </c>
      <c r="G391" s="15" t="s">
        <v>70</v>
      </c>
      <c r="H391" s="15" t="s">
        <v>71</v>
      </c>
      <c r="I391" s="15">
        <v>762</v>
      </c>
      <c r="J391" s="15">
        <v>684</v>
      </c>
      <c r="K391" s="15"/>
      <c r="L391" s="15"/>
      <c r="M391" s="13">
        <f t="shared" si="82"/>
        <v>723</v>
      </c>
      <c r="N391" s="17">
        <v>38924</v>
      </c>
      <c r="O391" s="14">
        <v>829896</v>
      </c>
      <c r="P391" s="15"/>
      <c r="Q391" s="14"/>
      <c r="R391" s="15"/>
      <c r="S391" s="15"/>
      <c r="T391" s="15"/>
      <c r="U391" s="15"/>
      <c r="V391" s="17">
        <v>38967</v>
      </c>
      <c r="W391" s="13">
        <f t="shared" si="83"/>
        <v>43</v>
      </c>
      <c r="X391" s="15">
        <v>3</v>
      </c>
      <c r="Y391" s="15">
        <v>3.4</v>
      </c>
      <c r="Z391" s="15">
        <v>29.2</v>
      </c>
      <c r="AA391" s="15">
        <v>29.3</v>
      </c>
      <c r="AB391" s="15">
        <v>32.4</v>
      </c>
      <c r="AC391" s="18">
        <v>31.205000000000005</v>
      </c>
      <c r="AD391" s="15">
        <v>43</v>
      </c>
      <c r="AE391" s="15">
        <v>40</v>
      </c>
      <c r="AF391" s="15">
        <v>55</v>
      </c>
      <c r="AG391" s="13">
        <v>48.07692307692308</v>
      </c>
      <c r="AH391" s="15">
        <v>9.1999999999999993</v>
      </c>
      <c r="AI391" s="15">
        <v>9</v>
      </c>
      <c r="AJ391" s="15">
        <v>9.6999999999999993</v>
      </c>
      <c r="AK391" s="18">
        <v>9.2091086615641764</v>
      </c>
      <c r="AL391" s="21">
        <v>558</v>
      </c>
      <c r="AM391" s="21">
        <v>150</v>
      </c>
      <c r="AN391" s="21">
        <v>0</v>
      </c>
      <c r="AO391" s="21">
        <v>12</v>
      </c>
      <c r="AP391" s="14">
        <v>50</v>
      </c>
      <c r="AQ391" s="14">
        <v>430</v>
      </c>
      <c r="AR391" s="14">
        <v>0</v>
      </c>
      <c r="AS391" s="14">
        <v>480</v>
      </c>
      <c r="AT391" s="14">
        <v>5</v>
      </c>
      <c r="AU391" s="14">
        <v>20</v>
      </c>
      <c r="AV391" s="14">
        <v>0</v>
      </c>
      <c r="AW391" s="14">
        <v>20</v>
      </c>
      <c r="AX391" s="14">
        <v>425</v>
      </c>
      <c r="AY391" s="14">
        <v>920</v>
      </c>
      <c r="AZ391" s="14">
        <v>5</v>
      </c>
      <c r="BA391" s="14">
        <v>1180</v>
      </c>
      <c r="BB391" s="14">
        <v>80</v>
      </c>
      <c r="BC391" s="14">
        <v>167.66666666666666</v>
      </c>
      <c r="BD391" s="14">
        <v>0.33333333333333331</v>
      </c>
      <c r="BE391" s="14">
        <v>239.33333333333334</v>
      </c>
      <c r="BF391" s="14">
        <v>42.5</v>
      </c>
      <c r="BG391" s="14">
        <v>85</v>
      </c>
      <c r="BH391" s="14">
        <v>0</v>
      </c>
      <c r="BI391" s="14">
        <v>135</v>
      </c>
      <c r="BJ391" s="14">
        <v>167761</v>
      </c>
      <c r="BK391" s="19">
        <f>BJ391/O391*100</f>
        <v>20.214701601164485</v>
      </c>
      <c r="BL391" s="19">
        <f t="shared" si="84"/>
        <v>20.214701601164485</v>
      </c>
      <c r="BM391" s="15" t="s">
        <v>72</v>
      </c>
      <c r="BN391" s="13">
        <v>16</v>
      </c>
      <c r="BO391" s="13">
        <v>88</v>
      </c>
      <c r="BP391" s="19">
        <v>26.2</v>
      </c>
      <c r="BQ391" s="19">
        <f t="shared" si="85"/>
        <v>0.6093023255813953</v>
      </c>
      <c r="BR391" s="16">
        <v>4.7E-2</v>
      </c>
      <c r="BS391" s="16">
        <v>3.45</v>
      </c>
      <c r="BT391" s="16">
        <v>0.34599999999999997</v>
      </c>
      <c r="BU391" s="14">
        <f t="shared" si="86"/>
        <v>207273.22950156563</v>
      </c>
      <c r="BV391" s="19">
        <v>20.64</v>
      </c>
      <c r="BW391" s="19">
        <f t="shared" si="79"/>
        <v>0.59305291552119688</v>
      </c>
      <c r="BX391" s="19">
        <f t="shared" si="80"/>
        <v>1.9238545058896634</v>
      </c>
    </row>
    <row r="392" spans="1:76" s="60" customFormat="1" x14ac:dyDescent="0.2">
      <c r="A392" s="15" t="s">
        <v>69</v>
      </c>
      <c r="B392" s="13">
        <v>5</v>
      </c>
      <c r="C392" s="15">
        <v>2</v>
      </c>
      <c r="D392" s="15">
        <f t="shared" si="81"/>
        <v>0.80937128447999995</v>
      </c>
      <c r="E392" s="17">
        <v>39951</v>
      </c>
      <c r="F392" s="15">
        <v>1</v>
      </c>
      <c r="G392" s="15" t="s">
        <v>70</v>
      </c>
      <c r="H392" s="15" t="s">
        <v>71</v>
      </c>
      <c r="I392" s="15">
        <v>172</v>
      </c>
      <c r="J392" s="15">
        <v>22</v>
      </c>
      <c r="K392" s="15"/>
      <c r="L392" s="15"/>
      <c r="M392" s="13">
        <f t="shared" si="82"/>
        <v>97</v>
      </c>
      <c r="N392" s="17">
        <v>39966</v>
      </c>
      <c r="O392" s="14">
        <v>850506</v>
      </c>
      <c r="P392" s="15"/>
      <c r="Q392" s="14"/>
      <c r="R392" s="15"/>
      <c r="S392" s="14"/>
      <c r="T392" s="15"/>
      <c r="U392" s="14"/>
      <c r="V392" s="17">
        <v>40016</v>
      </c>
      <c r="W392" s="15">
        <f t="shared" si="83"/>
        <v>50</v>
      </c>
      <c r="X392" s="15">
        <v>2</v>
      </c>
      <c r="Y392" s="18">
        <v>3.3</v>
      </c>
      <c r="Z392" s="18">
        <v>29.8</v>
      </c>
      <c r="AA392" s="18">
        <v>29.1</v>
      </c>
      <c r="AB392" s="18">
        <v>33.4</v>
      </c>
      <c r="AC392" s="18">
        <v>31.329166666666669</v>
      </c>
      <c r="AD392" s="15">
        <v>43</v>
      </c>
      <c r="AE392" s="15">
        <v>43</v>
      </c>
      <c r="AF392" s="15">
        <v>59</v>
      </c>
      <c r="AG392" s="18">
        <v>51.214285714285715</v>
      </c>
      <c r="AH392" s="15">
        <v>9.1999999999999993</v>
      </c>
      <c r="AI392" s="15">
        <v>8.9</v>
      </c>
      <c r="AJ392" s="18">
        <v>9.6</v>
      </c>
      <c r="AK392" s="18">
        <v>9.2778817425692548</v>
      </c>
      <c r="AL392" s="21">
        <v>492</v>
      </c>
      <c r="AM392" s="21">
        <v>525</v>
      </c>
      <c r="AN392" s="21">
        <v>42</v>
      </c>
      <c r="AO392" s="21">
        <v>16</v>
      </c>
      <c r="AP392" s="14">
        <v>30</v>
      </c>
      <c r="AQ392" s="14">
        <v>5</v>
      </c>
      <c r="AR392" s="14">
        <v>0</v>
      </c>
      <c r="AS392" s="14">
        <v>35</v>
      </c>
      <c r="AT392" s="14">
        <v>0</v>
      </c>
      <c r="AU392" s="14">
        <v>0</v>
      </c>
      <c r="AV392" s="14">
        <v>0</v>
      </c>
      <c r="AW392" s="14">
        <v>45</v>
      </c>
      <c r="AX392" s="14">
        <v>285</v>
      </c>
      <c r="AY392" s="14">
        <v>615</v>
      </c>
      <c r="AZ392" s="14">
        <v>55</v>
      </c>
      <c r="BA392" s="14">
        <v>700</v>
      </c>
      <c r="BB392" s="14">
        <v>90</v>
      </c>
      <c r="BC392" s="14">
        <v>111.76470588235294</v>
      </c>
      <c r="BD392" s="14">
        <v>4.4117647058823533</v>
      </c>
      <c r="BE392" s="14">
        <v>206.1764705882353</v>
      </c>
      <c r="BF392" s="14">
        <v>55</v>
      </c>
      <c r="BG392" s="14">
        <v>65</v>
      </c>
      <c r="BH392" s="14">
        <v>0</v>
      </c>
      <c r="BI392" s="14">
        <v>165</v>
      </c>
      <c r="BJ392" s="14">
        <v>7353</v>
      </c>
      <c r="BK392" s="19">
        <f>BJ392/O392*100</f>
        <v>0.86454416547325952</v>
      </c>
      <c r="BL392" s="19">
        <f>(BJ392)/(O392+Q392+S392+U392)*100</f>
        <v>0.86454416547325952</v>
      </c>
      <c r="BM392" s="15" t="s">
        <v>72</v>
      </c>
      <c r="BN392" s="13">
        <v>32</v>
      </c>
      <c r="BO392" s="13">
        <v>70</v>
      </c>
      <c r="BP392" s="19">
        <v>41.15</v>
      </c>
      <c r="BQ392" s="19">
        <f t="shared" si="85"/>
        <v>0.82299999999999995</v>
      </c>
      <c r="BR392" s="16">
        <v>0.27500000000000002</v>
      </c>
      <c r="BS392" s="16">
        <v>2.8260000000000001</v>
      </c>
      <c r="BT392" s="16">
        <v>0.628</v>
      </c>
      <c r="BU392" s="14">
        <f t="shared" si="86"/>
        <v>9084.8293496403348</v>
      </c>
      <c r="BV392" s="19">
        <v>4.7300000000000004</v>
      </c>
      <c r="BW392" s="19">
        <f t="shared" si="79"/>
        <v>0.11688084543396922</v>
      </c>
      <c r="BX392" s="19">
        <f t="shared" si="80"/>
        <v>0.90126005933100461</v>
      </c>
    </row>
    <row r="393" spans="1:76" s="60" customFormat="1" x14ac:dyDescent="0.2">
      <c r="A393" s="15" t="s">
        <v>69</v>
      </c>
      <c r="B393" s="13">
        <v>7</v>
      </c>
      <c r="C393" s="15">
        <v>2</v>
      </c>
      <c r="D393" s="15">
        <f t="shared" si="81"/>
        <v>0.80937128447999995</v>
      </c>
      <c r="E393" s="17">
        <v>40069</v>
      </c>
      <c r="F393" s="15">
        <v>1</v>
      </c>
      <c r="G393" s="15" t="s">
        <v>70</v>
      </c>
      <c r="H393" s="15" t="s">
        <v>71</v>
      </c>
      <c r="I393" s="15">
        <v>92</v>
      </c>
      <c r="J393" s="15">
        <v>186</v>
      </c>
      <c r="K393" s="15"/>
      <c r="L393" s="15"/>
      <c r="M393" s="13">
        <f t="shared" si="82"/>
        <v>139</v>
      </c>
      <c r="N393" s="17">
        <v>40077</v>
      </c>
      <c r="O393" s="14">
        <v>810660</v>
      </c>
      <c r="P393" s="15"/>
      <c r="Q393" s="14"/>
      <c r="R393" s="15"/>
      <c r="S393" s="14"/>
      <c r="T393" s="15"/>
      <c r="U393" s="14"/>
      <c r="V393" s="17">
        <v>40122</v>
      </c>
      <c r="W393" s="15">
        <f t="shared" si="83"/>
        <v>45</v>
      </c>
      <c r="X393" s="15">
        <v>2</v>
      </c>
      <c r="Y393" s="18">
        <v>3.4</v>
      </c>
      <c r="Z393" s="18">
        <v>30.9</v>
      </c>
      <c r="AA393" s="18">
        <v>20.3</v>
      </c>
      <c r="AB393" s="18">
        <v>31.6</v>
      </c>
      <c r="AC393" s="18">
        <v>26.340476190476185</v>
      </c>
      <c r="AD393" s="15">
        <v>43</v>
      </c>
      <c r="AE393" s="15">
        <v>38</v>
      </c>
      <c r="AF393" s="15">
        <v>48</v>
      </c>
      <c r="AG393" s="18">
        <v>43.909090909090907</v>
      </c>
      <c r="AH393" s="15">
        <v>8.4</v>
      </c>
      <c r="AI393" s="15">
        <v>8.4</v>
      </c>
      <c r="AJ393" s="18">
        <v>9.1999999999999993</v>
      </c>
      <c r="AK393" s="18">
        <v>8.8235317914981604</v>
      </c>
      <c r="AL393" s="21">
        <v>598</v>
      </c>
      <c r="AM393" s="21">
        <v>575</v>
      </c>
      <c r="AN393" s="21">
        <v>28</v>
      </c>
      <c r="AO393" s="21">
        <v>13</v>
      </c>
      <c r="AP393" s="14">
        <v>115</v>
      </c>
      <c r="AQ393" s="14">
        <v>1045</v>
      </c>
      <c r="AR393" s="14">
        <v>10</v>
      </c>
      <c r="AS393" s="14">
        <v>1170</v>
      </c>
      <c r="AT393" s="14">
        <v>0</v>
      </c>
      <c r="AU393" s="14">
        <v>0</v>
      </c>
      <c r="AV393" s="14">
        <v>0</v>
      </c>
      <c r="AW393" s="14">
        <v>25</v>
      </c>
      <c r="AX393" s="14">
        <v>110</v>
      </c>
      <c r="AY393" s="14">
        <v>190</v>
      </c>
      <c r="AZ393" s="14">
        <v>270</v>
      </c>
      <c r="BA393" s="14">
        <v>325</v>
      </c>
      <c r="BB393" s="14">
        <v>25.333333333333332</v>
      </c>
      <c r="BC393" s="14">
        <v>72.666666666666671</v>
      </c>
      <c r="BD393" s="14">
        <v>35</v>
      </c>
      <c r="BE393" s="14">
        <v>132.66666666666666</v>
      </c>
      <c r="BF393" s="14">
        <v>10</v>
      </c>
      <c r="BG393" s="14">
        <v>60</v>
      </c>
      <c r="BH393" s="14">
        <v>0</v>
      </c>
      <c r="BI393" s="14">
        <v>110</v>
      </c>
      <c r="BJ393" s="14">
        <v>540894</v>
      </c>
      <c r="BK393" s="19">
        <f>BJ393/O393*100</f>
        <v>66.722670416697511</v>
      </c>
      <c r="BL393" s="19">
        <f>(BJ393)/(O393+Q393+S393+U393)*100</f>
        <v>66.722670416697511</v>
      </c>
      <c r="BM393" s="15" t="s">
        <v>72</v>
      </c>
      <c r="BN393" s="13">
        <v>27</v>
      </c>
      <c r="BO393" s="13">
        <v>47</v>
      </c>
      <c r="BP393" s="19">
        <v>34.619999999999997</v>
      </c>
      <c r="BQ393" s="19">
        <f t="shared" si="85"/>
        <v>0.76933333333333331</v>
      </c>
      <c r="BR393" s="16">
        <v>0.14899999999999999</v>
      </c>
      <c r="BS393" s="16">
        <v>0.48</v>
      </c>
      <c r="BT393" s="16">
        <v>0.32200000000000001</v>
      </c>
      <c r="BU393" s="14">
        <f t="shared" si="86"/>
        <v>668289.09101650468</v>
      </c>
      <c r="BV393" s="19">
        <v>145.13999999999999</v>
      </c>
      <c r="BW393" s="19">
        <f t="shared" si="79"/>
        <v>3.9849861184604864</v>
      </c>
      <c r="BX393" s="19">
        <f t="shared" si="80"/>
        <v>0.77602315702920321</v>
      </c>
    </row>
    <row r="394" spans="1:76" s="60" customFormat="1" x14ac:dyDescent="0.2">
      <c r="A394" s="15" t="s">
        <v>69</v>
      </c>
      <c r="B394" s="13">
        <v>4</v>
      </c>
      <c r="C394" s="15">
        <v>2</v>
      </c>
      <c r="D394" s="15">
        <f t="shared" si="81"/>
        <v>0.80937128447999995</v>
      </c>
      <c r="E394" s="17">
        <v>40085</v>
      </c>
      <c r="F394" s="15">
        <v>1</v>
      </c>
      <c r="G394" s="15" t="s">
        <v>70</v>
      </c>
      <c r="H394" s="15" t="s">
        <v>71</v>
      </c>
      <c r="I394" s="15">
        <v>223</v>
      </c>
      <c r="J394" s="15">
        <v>178</v>
      </c>
      <c r="K394" s="15"/>
      <c r="L394" s="15"/>
      <c r="M394" s="13">
        <f t="shared" si="82"/>
        <v>200.5</v>
      </c>
      <c r="N394" s="17">
        <v>40096</v>
      </c>
      <c r="O394" s="14">
        <v>827606</v>
      </c>
      <c r="P394" s="15"/>
      <c r="Q394" s="14"/>
      <c r="R394" s="15"/>
      <c r="S394" s="14"/>
      <c r="T394" s="15"/>
      <c r="U394" s="14"/>
      <c r="V394" s="17">
        <v>40149</v>
      </c>
      <c r="W394" s="15">
        <f t="shared" si="83"/>
        <v>53</v>
      </c>
      <c r="X394" s="15">
        <v>4</v>
      </c>
      <c r="Y394" s="18">
        <v>4</v>
      </c>
      <c r="Z394" s="18">
        <v>23.2</v>
      </c>
      <c r="AA394" s="18">
        <v>16.2</v>
      </c>
      <c r="AB394" s="18">
        <v>30.5</v>
      </c>
      <c r="AC394" s="18">
        <v>22.765999999999998</v>
      </c>
      <c r="AD394" s="15">
        <v>43</v>
      </c>
      <c r="AE394" s="15">
        <v>40</v>
      </c>
      <c r="AF394" s="15">
        <v>47</v>
      </c>
      <c r="AG394" s="18">
        <v>42.692307692307693</v>
      </c>
      <c r="AH394" s="15">
        <v>8.5</v>
      </c>
      <c r="AI394" s="15">
        <v>8.4</v>
      </c>
      <c r="AJ394" s="18">
        <v>9.1999999999999993</v>
      </c>
      <c r="AK394" s="18">
        <v>8.8130810924953487</v>
      </c>
      <c r="AL394" s="21">
        <v>616</v>
      </c>
      <c r="AM394" s="21">
        <v>550</v>
      </c>
      <c r="AN394" s="21">
        <v>32</v>
      </c>
      <c r="AO394" s="21">
        <v>13</v>
      </c>
      <c r="AP394" s="14">
        <v>190</v>
      </c>
      <c r="AQ394" s="14">
        <v>595</v>
      </c>
      <c r="AR394" s="14">
        <v>5</v>
      </c>
      <c r="AS394" s="14">
        <v>790</v>
      </c>
      <c r="AT394" s="14">
        <v>0</v>
      </c>
      <c r="AU394" s="14">
        <v>0</v>
      </c>
      <c r="AV394" s="14">
        <v>0</v>
      </c>
      <c r="AW394" s="14">
        <v>0</v>
      </c>
      <c r="AX394" s="14">
        <v>655</v>
      </c>
      <c r="AY394" s="14">
        <v>505</v>
      </c>
      <c r="AZ394" s="14">
        <v>0</v>
      </c>
      <c r="BA394" s="14">
        <v>1160</v>
      </c>
      <c r="BB394" s="14">
        <v>118.125</v>
      </c>
      <c r="BC394" s="14">
        <v>54.375</v>
      </c>
      <c r="BD394" s="14">
        <v>0</v>
      </c>
      <c r="BE394" s="14">
        <v>172.5</v>
      </c>
      <c r="BF394" s="14">
        <v>22.5</v>
      </c>
      <c r="BG394" s="14">
        <v>17.5</v>
      </c>
      <c r="BH394" s="14">
        <v>0</v>
      </c>
      <c r="BI394" s="14">
        <v>30</v>
      </c>
      <c r="BJ394" s="14">
        <v>310279</v>
      </c>
      <c r="BK394" s="19">
        <f>BJ394/O394*100</f>
        <v>37.491149170015689</v>
      </c>
      <c r="BL394" s="19">
        <f>(BJ394)/(O394+Q394+S394+U394)*100</f>
        <v>37.491149170015689</v>
      </c>
      <c r="BM394" s="15" t="s">
        <v>72</v>
      </c>
      <c r="BN394" s="13">
        <v>15</v>
      </c>
      <c r="BO394" s="13">
        <v>33</v>
      </c>
      <c r="BP394" s="19">
        <v>23.09</v>
      </c>
      <c r="BQ394" s="19">
        <f t="shared" si="85"/>
        <v>0.43566037735849056</v>
      </c>
      <c r="BR394" s="16">
        <v>2.5999999999999999E-2</v>
      </c>
      <c r="BS394" s="16">
        <v>0.32200000000000001</v>
      </c>
      <c r="BT394" s="16">
        <v>0.10100000000000001</v>
      </c>
      <c r="BU394" s="14">
        <f t="shared" si="86"/>
        <v>383358.05328125297</v>
      </c>
      <c r="BV394" s="19">
        <v>30.09</v>
      </c>
      <c r="BW394" s="19">
        <f t="shared" si="79"/>
        <v>0.70145291776858532</v>
      </c>
      <c r="BX394" s="19">
        <f t="shared" si="80"/>
        <v>0.8204451934004664</v>
      </c>
    </row>
    <row r="395" spans="1:76" s="60" customFormat="1" x14ac:dyDescent="0.2">
      <c r="A395" s="15" t="s">
        <v>69</v>
      </c>
      <c r="B395" s="15">
        <v>18</v>
      </c>
      <c r="C395" s="15">
        <v>0.5</v>
      </c>
      <c r="D395" s="16">
        <f t="shared" si="81"/>
        <v>0.20234282111999999</v>
      </c>
      <c r="E395" s="17">
        <v>37370</v>
      </c>
      <c r="F395" s="15">
        <v>1</v>
      </c>
      <c r="G395" s="15" t="s">
        <v>70</v>
      </c>
      <c r="H395" s="15" t="s">
        <v>71</v>
      </c>
      <c r="I395" s="15">
        <v>19</v>
      </c>
      <c r="J395" s="15">
        <v>21</v>
      </c>
      <c r="K395" s="15"/>
      <c r="L395" s="15"/>
      <c r="M395" s="13">
        <f t="shared" si="82"/>
        <v>20</v>
      </c>
      <c r="N395" s="17">
        <v>37376</v>
      </c>
      <c r="O395" s="14">
        <v>258770</v>
      </c>
      <c r="P395" s="15"/>
      <c r="Q395" s="14"/>
      <c r="R395" s="15"/>
      <c r="S395" s="15"/>
      <c r="T395" s="15"/>
      <c r="U395" s="15"/>
      <c r="V395" s="17">
        <v>37420</v>
      </c>
      <c r="W395" s="15">
        <f t="shared" si="83"/>
        <v>44</v>
      </c>
      <c r="X395" s="15">
        <v>0</v>
      </c>
      <c r="Y395" s="18">
        <v>1.6</v>
      </c>
      <c r="Z395" s="18">
        <v>29.8</v>
      </c>
      <c r="AA395" s="18">
        <v>25.8</v>
      </c>
      <c r="AB395" s="18">
        <v>32.9</v>
      </c>
      <c r="AC395" s="18">
        <v>29.519047619047623</v>
      </c>
      <c r="AD395" s="13">
        <v>44</v>
      </c>
      <c r="AE395" s="13">
        <v>42</v>
      </c>
      <c r="AF395" s="13">
        <v>52</v>
      </c>
      <c r="AG395" s="13">
        <v>47.75</v>
      </c>
      <c r="AH395" s="18">
        <v>9.5</v>
      </c>
      <c r="AI395" s="18">
        <v>9</v>
      </c>
      <c r="AJ395" s="18">
        <v>9.8000000000000007</v>
      </c>
      <c r="AK395" s="18">
        <v>9.5258831864531732</v>
      </c>
      <c r="AL395" s="21">
        <v>10.5</v>
      </c>
      <c r="AM395" s="21">
        <v>175</v>
      </c>
      <c r="AN395" s="21">
        <v>12</v>
      </c>
      <c r="AO395" s="21">
        <v>5.25</v>
      </c>
      <c r="AP395" s="14">
        <v>30</v>
      </c>
      <c r="AQ395" s="14">
        <v>70</v>
      </c>
      <c r="AR395" s="14">
        <v>0</v>
      </c>
      <c r="AS395" s="14">
        <v>100</v>
      </c>
      <c r="AT395" s="14">
        <v>10</v>
      </c>
      <c r="AU395" s="14">
        <v>0</v>
      </c>
      <c r="AV395" s="14">
        <v>0</v>
      </c>
      <c r="AW395" s="14">
        <v>20</v>
      </c>
      <c r="AX395" s="14">
        <v>120</v>
      </c>
      <c r="AY395" s="14">
        <v>190</v>
      </c>
      <c r="AZ395" s="14">
        <v>1100</v>
      </c>
      <c r="BA395" s="14">
        <v>1160</v>
      </c>
      <c r="BB395" s="14">
        <v>36.470588235294116</v>
      </c>
      <c r="BC395" s="14">
        <v>44.117647058823529</v>
      </c>
      <c r="BD395" s="14">
        <v>120.88235294117646</v>
      </c>
      <c r="BE395" s="14">
        <v>201.47058823529412</v>
      </c>
      <c r="BF395" s="14">
        <v>20</v>
      </c>
      <c r="BG395" s="14">
        <v>40</v>
      </c>
      <c r="BH395" s="14">
        <v>15</v>
      </c>
      <c r="BI395" s="14">
        <v>80</v>
      </c>
      <c r="BJ395" s="14">
        <v>0</v>
      </c>
      <c r="BK395" s="19">
        <f>BJ395/(O395)*100</f>
        <v>0</v>
      </c>
      <c r="BL395" s="19">
        <f t="shared" ref="BL395:BL401" si="87">BJ395/(O395+Q395)*100</f>
        <v>0</v>
      </c>
      <c r="BM395" s="15" t="s">
        <v>73</v>
      </c>
      <c r="BN395" s="13"/>
      <c r="BO395" s="13"/>
      <c r="BP395" s="19"/>
      <c r="BQ395" s="19">
        <f t="shared" si="85"/>
        <v>0</v>
      </c>
      <c r="BR395" s="16"/>
      <c r="BS395" s="16"/>
      <c r="BT395" s="16"/>
      <c r="BU395" s="14">
        <f t="shared" si="86"/>
        <v>0</v>
      </c>
      <c r="BV395" s="19">
        <v>0</v>
      </c>
      <c r="BW395" s="19">
        <f t="shared" si="79"/>
        <v>0</v>
      </c>
      <c r="BX395" s="19" t="e">
        <f t="shared" si="80"/>
        <v>#DIV/0!</v>
      </c>
    </row>
    <row r="396" spans="1:76" s="60" customFormat="1" x14ac:dyDescent="0.2">
      <c r="A396" s="15" t="s">
        <v>69</v>
      </c>
      <c r="B396" s="15">
        <v>13</v>
      </c>
      <c r="C396" s="15">
        <v>0.5</v>
      </c>
      <c r="D396" s="16">
        <f t="shared" si="81"/>
        <v>0.20234282111999999</v>
      </c>
      <c r="E396" s="17">
        <v>37447</v>
      </c>
      <c r="F396" s="15">
        <v>1</v>
      </c>
      <c r="G396" s="15" t="s">
        <v>70</v>
      </c>
      <c r="H396" s="15" t="s">
        <v>71</v>
      </c>
      <c r="I396" s="15">
        <v>57</v>
      </c>
      <c r="J396" s="15">
        <v>65</v>
      </c>
      <c r="K396" s="15"/>
      <c r="L396" s="15"/>
      <c r="M396" s="13">
        <f t="shared" si="82"/>
        <v>61</v>
      </c>
      <c r="N396" s="17">
        <v>37453</v>
      </c>
      <c r="O396" s="14">
        <v>267472</v>
      </c>
      <c r="P396" s="15"/>
      <c r="Q396" s="14"/>
      <c r="R396" s="15"/>
      <c r="S396" s="15"/>
      <c r="T396" s="15"/>
      <c r="U396" s="15"/>
      <c r="V396" s="17">
        <v>37488</v>
      </c>
      <c r="W396" s="15">
        <f t="shared" si="83"/>
        <v>35</v>
      </c>
      <c r="X396" s="15">
        <v>17</v>
      </c>
      <c r="Y396" s="18">
        <v>3.2</v>
      </c>
      <c r="Z396" s="18">
        <v>28.9</v>
      </c>
      <c r="AA396" s="18">
        <v>29.9</v>
      </c>
      <c r="AB396" s="18">
        <v>34</v>
      </c>
      <c r="AC396" s="18">
        <v>32.324242424242428</v>
      </c>
      <c r="AD396" s="13">
        <v>44</v>
      </c>
      <c r="AE396" s="13">
        <v>35</v>
      </c>
      <c r="AF396" s="13">
        <v>47</v>
      </c>
      <c r="AG396" s="13">
        <v>42.909090909090907</v>
      </c>
      <c r="AH396" s="18">
        <v>9.3000000000000007</v>
      </c>
      <c r="AI396" s="18">
        <v>8.5</v>
      </c>
      <c r="AJ396" s="18">
        <v>9.3000000000000007</v>
      </c>
      <c r="AK396" s="18">
        <v>9.0222635632417951</v>
      </c>
      <c r="AL396" s="21">
        <v>15</v>
      </c>
      <c r="AM396" s="21">
        <v>162.5</v>
      </c>
      <c r="AN396" s="21">
        <v>15</v>
      </c>
      <c r="AO396" s="21">
        <v>6.2249999999999996</v>
      </c>
      <c r="AP396" s="14">
        <v>10</v>
      </c>
      <c r="AQ396" s="14">
        <v>240</v>
      </c>
      <c r="AR396" s="14">
        <v>5</v>
      </c>
      <c r="AS396" s="14">
        <v>255</v>
      </c>
      <c r="AT396" s="14">
        <v>0</v>
      </c>
      <c r="AU396" s="14">
        <v>15</v>
      </c>
      <c r="AV396" s="14">
        <v>0</v>
      </c>
      <c r="AW396" s="14">
        <v>425</v>
      </c>
      <c r="AX396" s="14">
        <v>190</v>
      </c>
      <c r="AY396" s="14">
        <v>760</v>
      </c>
      <c r="AZ396" s="14">
        <v>5800</v>
      </c>
      <c r="BA396" s="14">
        <v>5880</v>
      </c>
      <c r="BB396" s="14">
        <v>57.5</v>
      </c>
      <c r="BC396" s="14">
        <v>213.57142857142858</v>
      </c>
      <c r="BD396" s="14">
        <v>1202.8571428571429</v>
      </c>
      <c r="BE396" s="14">
        <v>1473.9285714285713</v>
      </c>
      <c r="BF396" s="14">
        <v>30</v>
      </c>
      <c r="BG396" s="14">
        <v>87.5</v>
      </c>
      <c r="BH396" s="14">
        <v>867.5</v>
      </c>
      <c r="BI396" s="14">
        <v>1150</v>
      </c>
      <c r="BJ396" s="14">
        <v>210656</v>
      </c>
      <c r="BK396" s="19">
        <f>BJ396/(O396)*100</f>
        <v>78.758150385834782</v>
      </c>
      <c r="BL396" s="19">
        <f t="shared" si="87"/>
        <v>78.758150385834782</v>
      </c>
      <c r="BM396" s="15" t="s">
        <v>72</v>
      </c>
      <c r="BN396" s="13">
        <v>29</v>
      </c>
      <c r="BO396" s="13">
        <v>38</v>
      </c>
      <c r="BP396" s="19">
        <v>32.090000000000003</v>
      </c>
      <c r="BQ396" s="19">
        <f t="shared" si="85"/>
        <v>0.91685714285714293</v>
      </c>
      <c r="BR396" s="16">
        <v>0.17</v>
      </c>
      <c r="BS396" s="16">
        <v>0.35699999999999998</v>
      </c>
      <c r="BT396" s="16">
        <v>0.23799999999999999</v>
      </c>
      <c r="BU396" s="14">
        <f t="shared" si="86"/>
        <v>1041084.6247669437</v>
      </c>
      <c r="BV396" s="19">
        <v>51.59</v>
      </c>
      <c r="BW396" s="19">
        <f t="shared" si="79"/>
        <v>7.2846666456520346</v>
      </c>
      <c r="BX396" s="19">
        <f t="shared" si="80"/>
        <v>0.72022435906072146</v>
      </c>
    </row>
    <row r="397" spans="1:76" s="60" customFormat="1" x14ac:dyDescent="0.2">
      <c r="A397" s="4" t="s">
        <v>69</v>
      </c>
      <c r="B397" s="4">
        <v>17</v>
      </c>
      <c r="C397" s="4">
        <v>0.5</v>
      </c>
      <c r="D397" s="6">
        <f t="shared" si="81"/>
        <v>0.20234282111999999</v>
      </c>
      <c r="E397" s="8">
        <v>38923</v>
      </c>
      <c r="F397" s="4">
        <v>1</v>
      </c>
      <c r="G397" s="4" t="s">
        <v>70</v>
      </c>
      <c r="H397" s="4" t="s">
        <v>71</v>
      </c>
      <c r="I397" s="4">
        <v>25</v>
      </c>
      <c r="J397" s="4">
        <v>43</v>
      </c>
      <c r="K397" s="4"/>
      <c r="L397" s="4"/>
      <c r="M397" s="13">
        <f t="shared" si="82"/>
        <v>34</v>
      </c>
      <c r="N397" s="8">
        <v>38929</v>
      </c>
      <c r="O397" s="5">
        <v>225794</v>
      </c>
      <c r="P397" s="4"/>
      <c r="Q397" s="5"/>
      <c r="R397" s="4"/>
      <c r="S397" s="4"/>
      <c r="T397" s="4"/>
      <c r="U397" s="4"/>
      <c r="V397" s="8">
        <v>38974</v>
      </c>
      <c r="W397" s="4">
        <f t="shared" si="83"/>
        <v>45</v>
      </c>
      <c r="X397" s="4">
        <v>7</v>
      </c>
      <c r="Y397" s="4">
        <v>3.7</v>
      </c>
      <c r="Z397" s="4">
        <v>31.8</v>
      </c>
      <c r="AA397" s="4">
        <v>28.6</v>
      </c>
      <c r="AB397" s="4">
        <v>33</v>
      </c>
      <c r="AC397" s="10">
        <v>31.016279069767439</v>
      </c>
      <c r="AD397" s="4">
        <v>44</v>
      </c>
      <c r="AE397" s="4">
        <v>44</v>
      </c>
      <c r="AF397" s="4">
        <v>60</v>
      </c>
      <c r="AG397" s="9">
        <v>52.07692307692308</v>
      </c>
      <c r="AH397" s="4">
        <v>9.4</v>
      </c>
      <c r="AI397" s="4">
        <v>8.6999999999999993</v>
      </c>
      <c r="AJ397" s="4">
        <v>90</v>
      </c>
      <c r="AK397" s="10">
        <v>9.6900475304023139</v>
      </c>
      <c r="AL397" s="20">
        <v>210</v>
      </c>
      <c r="AM397" s="20">
        <v>62</v>
      </c>
      <c r="AN397" s="20">
        <v>0</v>
      </c>
      <c r="AO397" s="20">
        <v>4.75</v>
      </c>
      <c r="AP397" s="5">
        <v>60</v>
      </c>
      <c r="AQ397" s="5">
        <v>395</v>
      </c>
      <c r="AR397" s="5">
        <v>0</v>
      </c>
      <c r="AS397" s="5">
        <v>455</v>
      </c>
      <c r="AT397" s="5">
        <v>10</v>
      </c>
      <c r="AU397" s="5">
        <v>10</v>
      </c>
      <c r="AV397" s="5">
        <v>0</v>
      </c>
      <c r="AW397" s="5">
        <v>25</v>
      </c>
      <c r="AX397" s="5">
        <v>195</v>
      </c>
      <c r="AY397" s="5">
        <v>310</v>
      </c>
      <c r="AZ397" s="5">
        <v>0</v>
      </c>
      <c r="BA397" s="5">
        <v>440</v>
      </c>
      <c r="BB397" s="5">
        <v>76.25</v>
      </c>
      <c r="BC397" s="5">
        <v>98.4375</v>
      </c>
      <c r="BD397" s="5">
        <v>0</v>
      </c>
      <c r="BE397" s="5">
        <v>175</v>
      </c>
      <c r="BF397" s="5">
        <v>72.5</v>
      </c>
      <c r="BG397" s="5">
        <v>97.5</v>
      </c>
      <c r="BH397" s="5">
        <v>0</v>
      </c>
      <c r="BI397" s="5">
        <v>167.5</v>
      </c>
      <c r="BJ397" s="5">
        <v>12870</v>
      </c>
      <c r="BK397" s="11">
        <f>BJ397/O397*100</f>
        <v>5.6998857365563298</v>
      </c>
      <c r="BL397" s="11">
        <f t="shared" si="87"/>
        <v>5.6998857365563298</v>
      </c>
      <c r="BM397" s="4" t="s">
        <v>72</v>
      </c>
      <c r="BN397" s="9">
        <v>28</v>
      </c>
      <c r="BO397" s="9">
        <v>49</v>
      </c>
      <c r="BP397" s="11">
        <v>35.31</v>
      </c>
      <c r="BQ397" s="19">
        <f t="shared" si="85"/>
        <v>0.78466666666666673</v>
      </c>
      <c r="BR397" s="6">
        <v>0.19</v>
      </c>
      <c r="BS397" s="6">
        <v>0.70699999999999996</v>
      </c>
      <c r="BT397" s="6">
        <v>0.39200000000000002</v>
      </c>
      <c r="BU397" s="5">
        <f t="shared" si="86"/>
        <v>63604.925189648362</v>
      </c>
      <c r="BV397" s="11">
        <v>4.55</v>
      </c>
      <c r="BW397" s="11">
        <f t="shared" si="79"/>
        <v>0.49970199363360102</v>
      </c>
      <c r="BX397" s="11">
        <f t="shared" si="80"/>
        <v>0.89041591602307901</v>
      </c>
    </row>
    <row r="398" spans="1:76" s="60" customFormat="1" x14ac:dyDescent="0.2">
      <c r="A398" s="15" t="s">
        <v>69</v>
      </c>
      <c r="B398" s="15">
        <v>14</v>
      </c>
      <c r="C398" s="15">
        <v>0.5</v>
      </c>
      <c r="D398" s="16">
        <f t="shared" si="81"/>
        <v>0.20234282111999999</v>
      </c>
      <c r="E398" s="17">
        <v>37069</v>
      </c>
      <c r="F398" s="15">
        <v>2</v>
      </c>
      <c r="G398" s="15" t="s">
        <v>70</v>
      </c>
      <c r="H398" s="15" t="s">
        <v>71</v>
      </c>
      <c r="I398" s="15">
        <v>1</v>
      </c>
      <c r="J398" s="15">
        <v>0</v>
      </c>
      <c r="K398" s="15">
        <v>1</v>
      </c>
      <c r="L398" s="15">
        <v>0</v>
      </c>
      <c r="M398" s="13">
        <f t="shared" si="82"/>
        <v>0.5</v>
      </c>
      <c r="N398" s="17">
        <v>37078</v>
      </c>
      <c r="O398" s="14">
        <v>242740</v>
      </c>
      <c r="P398" s="17">
        <v>37082</v>
      </c>
      <c r="Q398" s="14">
        <v>214344</v>
      </c>
      <c r="R398" s="15"/>
      <c r="S398" s="15"/>
      <c r="T398" s="15"/>
      <c r="U398" s="15"/>
      <c r="V398" s="17">
        <v>37101</v>
      </c>
      <c r="W398" s="15">
        <f t="shared" si="83"/>
        <v>23</v>
      </c>
      <c r="X398" s="13"/>
      <c r="Y398" s="18">
        <v>3.7</v>
      </c>
      <c r="Z398" s="18">
        <v>32.799999999999997</v>
      </c>
      <c r="AA398" s="18">
        <v>30.9</v>
      </c>
      <c r="AB398" s="18">
        <v>33.6</v>
      </c>
      <c r="AC398" s="18">
        <v>32.480952380952381</v>
      </c>
      <c r="AD398" s="13">
        <v>44</v>
      </c>
      <c r="AE398" s="13">
        <v>43</v>
      </c>
      <c r="AF398" s="13">
        <v>53</v>
      </c>
      <c r="AG398" s="13">
        <v>49.142857142857146</v>
      </c>
      <c r="AH398" s="18">
        <v>9.3000000000000007</v>
      </c>
      <c r="AI398" s="18">
        <v>9</v>
      </c>
      <c r="AJ398" s="18">
        <v>9.6</v>
      </c>
      <c r="AK398" s="18">
        <v>9.1983469678667475</v>
      </c>
      <c r="AL398" s="21">
        <v>0</v>
      </c>
      <c r="AM398" s="21">
        <v>100</v>
      </c>
      <c r="AN398" s="21">
        <v>1.5</v>
      </c>
      <c r="AO398" s="21">
        <v>0.75</v>
      </c>
      <c r="AP398" s="14">
        <v>10</v>
      </c>
      <c r="AQ398" s="14">
        <v>30</v>
      </c>
      <c r="AR398" s="14">
        <v>0</v>
      </c>
      <c r="AS398" s="14">
        <v>40</v>
      </c>
      <c r="AT398" s="14">
        <v>0</v>
      </c>
      <c r="AU398" s="14">
        <v>0</v>
      </c>
      <c r="AV398" s="14">
        <v>0</v>
      </c>
      <c r="AW398" s="14">
        <v>10</v>
      </c>
      <c r="AX398" s="14">
        <v>85</v>
      </c>
      <c r="AY398" s="14">
        <v>50</v>
      </c>
      <c r="AZ398" s="14">
        <v>0</v>
      </c>
      <c r="BA398" s="14">
        <v>105</v>
      </c>
      <c r="BB398" s="14">
        <v>24.444444444444443</v>
      </c>
      <c r="BC398" s="14">
        <v>22.222222222222221</v>
      </c>
      <c r="BD398" s="14">
        <v>0</v>
      </c>
      <c r="BE398" s="14">
        <v>46.666666666666664</v>
      </c>
      <c r="BF398" s="14">
        <v>10</v>
      </c>
      <c r="BG398" s="14">
        <v>20</v>
      </c>
      <c r="BH398" s="14">
        <v>0</v>
      </c>
      <c r="BI398" s="14">
        <v>35</v>
      </c>
      <c r="BJ398" s="14">
        <v>0</v>
      </c>
      <c r="BK398" s="19">
        <f>BJ398/(Q398)*100</f>
        <v>0</v>
      </c>
      <c r="BL398" s="19">
        <f t="shared" si="87"/>
        <v>0</v>
      </c>
      <c r="BM398" s="15" t="s">
        <v>73</v>
      </c>
      <c r="BN398" s="13"/>
      <c r="BO398" s="13"/>
      <c r="BP398" s="19"/>
      <c r="BQ398" s="19">
        <f t="shared" si="85"/>
        <v>0</v>
      </c>
      <c r="BR398" s="16"/>
      <c r="BS398" s="16"/>
      <c r="BT398" s="16"/>
      <c r="BU398" s="14">
        <f t="shared" si="86"/>
        <v>0</v>
      </c>
      <c r="BV398" s="19">
        <v>0</v>
      </c>
      <c r="BW398" s="19">
        <f t="shared" si="79"/>
        <v>0</v>
      </c>
      <c r="BX398" s="19"/>
    </row>
    <row r="399" spans="1:76" s="60" customFormat="1" x14ac:dyDescent="0.2">
      <c r="A399" s="15" t="s">
        <v>69</v>
      </c>
      <c r="B399" s="15">
        <v>29</v>
      </c>
      <c r="C399" s="15">
        <v>1</v>
      </c>
      <c r="D399" s="16">
        <f t="shared" si="81"/>
        <v>0.40468564223999998</v>
      </c>
      <c r="E399" s="17">
        <v>37844</v>
      </c>
      <c r="F399" s="15">
        <v>1</v>
      </c>
      <c r="G399" s="15" t="s">
        <v>70</v>
      </c>
      <c r="H399" s="15" t="s">
        <v>71</v>
      </c>
      <c r="I399" s="15">
        <v>150</v>
      </c>
      <c r="J399" s="15">
        <v>124</v>
      </c>
      <c r="K399" s="15"/>
      <c r="L399" s="15"/>
      <c r="M399" s="13">
        <f t="shared" si="82"/>
        <v>137</v>
      </c>
      <c r="N399" s="17">
        <v>37850</v>
      </c>
      <c r="O399" s="14">
        <v>404872</v>
      </c>
      <c r="P399" s="15"/>
      <c r="Q399" s="14"/>
      <c r="R399" s="15"/>
      <c r="S399" s="15"/>
      <c r="T399" s="15"/>
      <c r="U399" s="15"/>
      <c r="V399" s="17">
        <v>37887</v>
      </c>
      <c r="W399" s="15">
        <f t="shared" si="83"/>
        <v>37</v>
      </c>
      <c r="X399" s="15">
        <v>9</v>
      </c>
      <c r="Y399" s="18">
        <v>1.9</v>
      </c>
      <c r="Z399" s="18">
        <v>33.5</v>
      </c>
      <c r="AA399" s="18">
        <v>25</v>
      </c>
      <c r="AB399" s="18">
        <v>33.299999999999997</v>
      </c>
      <c r="AC399" s="18">
        <v>31.065714285714296</v>
      </c>
      <c r="AD399" s="13">
        <v>44</v>
      </c>
      <c r="AE399" s="13">
        <v>30</v>
      </c>
      <c r="AF399" s="13">
        <v>47</v>
      </c>
      <c r="AG399" s="13">
        <v>41.222222222222221</v>
      </c>
      <c r="AH399" s="18">
        <v>9.1</v>
      </c>
      <c r="AI399" s="18">
        <v>8.8000000000000007</v>
      </c>
      <c r="AJ399" s="18">
        <v>9.6999999999999993</v>
      </c>
      <c r="AK399" s="18">
        <v>9.1546913113959008</v>
      </c>
      <c r="AL399" s="21">
        <v>128</v>
      </c>
      <c r="AM399" s="21">
        <v>375</v>
      </c>
      <c r="AN399" s="21">
        <v>39</v>
      </c>
      <c r="AO399" s="21">
        <v>16.25</v>
      </c>
      <c r="AP399" s="14">
        <v>20</v>
      </c>
      <c r="AQ399" s="14">
        <v>15</v>
      </c>
      <c r="AR399" s="14">
        <v>190</v>
      </c>
      <c r="AS399" s="14">
        <v>225</v>
      </c>
      <c r="AT399" s="14">
        <v>0</v>
      </c>
      <c r="AU399" s="14">
        <v>0</v>
      </c>
      <c r="AV399" s="14">
        <v>5</v>
      </c>
      <c r="AW399" s="14">
        <v>20</v>
      </c>
      <c r="AX399" s="14">
        <v>1100</v>
      </c>
      <c r="AY399" s="14">
        <v>440</v>
      </c>
      <c r="AZ399" s="14">
        <v>6880</v>
      </c>
      <c r="BA399" s="14">
        <v>6915</v>
      </c>
      <c r="BB399" s="14">
        <v>105.9375</v>
      </c>
      <c r="BC399" s="14">
        <v>90.625</v>
      </c>
      <c r="BD399" s="14">
        <v>2352.1875</v>
      </c>
      <c r="BE399" s="14">
        <v>2548.75</v>
      </c>
      <c r="BF399" s="14">
        <v>20</v>
      </c>
      <c r="BG399" s="14">
        <v>35</v>
      </c>
      <c r="BH399" s="14">
        <v>2162.5</v>
      </c>
      <c r="BI399" s="14">
        <v>2217.5</v>
      </c>
      <c r="BJ399" s="14">
        <v>45638</v>
      </c>
      <c r="BK399" s="19">
        <f>BJ399/(O399)*100</f>
        <v>11.272204548598076</v>
      </c>
      <c r="BL399" s="19">
        <f t="shared" si="87"/>
        <v>11.272204548598076</v>
      </c>
      <c r="BM399" s="15" t="s">
        <v>72</v>
      </c>
      <c r="BN399" s="13">
        <v>31</v>
      </c>
      <c r="BO399" s="13">
        <v>54</v>
      </c>
      <c r="BP399" s="19">
        <v>45.25</v>
      </c>
      <c r="BQ399" s="19">
        <f t="shared" si="85"/>
        <v>1.222972972972973</v>
      </c>
      <c r="BR399" s="16">
        <v>0.3</v>
      </c>
      <c r="BS399" s="16">
        <v>1.7</v>
      </c>
      <c r="BT399" s="16">
        <v>0.83</v>
      </c>
      <c r="BU399" s="14">
        <f t="shared" si="86"/>
        <v>112773.95399398492</v>
      </c>
      <c r="BV399" s="19">
        <v>39.36</v>
      </c>
      <c r="BW399" s="19">
        <f t="shared" si="79"/>
        <v>2.6286669769047641</v>
      </c>
      <c r="BX399" s="19">
        <f>(BT399/BP399^3)*100000</f>
        <v>0.89582327457472422</v>
      </c>
    </row>
    <row r="400" spans="1:76" s="60" customFormat="1" x14ac:dyDescent="0.2">
      <c r="A400" s="4" t="s">
        <v>69</v>
      </c>
      <c r="B400" s="4">
        <v>25</v>
      </c>
      <c r="C400" s="4">
        <v>1</v>
      </c>
      <c r="D400" s="6">
        <f t="shared" si="81"/>
        <v>0.40468564223999998</v>
      </c>
      <c r="E400" s="8">
        <v>38894</v>
      </c>
      <c r="F400" s="4">
        <v>1</v>
      </c>
      <c r="G400" s="4" t="s">
        <v>70</v>
      </c>
      <c r="H400" s="4" t="s">
        <v>71</v>
      </c>
      <c r="I400" s="4">
        <v>6</v>
      </c>
      <c r="J400" s="4">
        <v>4</v>
      </c>
      <c r="K400" s="4"/>
      <c r="L400" s="4"/>
      <c r="M400" s="13">
        <f t="shared" si="82"/>
        <v>5</v>
      </c>
      <c r="N400" s="8">
        <v>38907</v>
      </c>
      <c r="O400" s="5">
        <v>387468</v>
      </c>
      <c r="P400" s="4"/>
      <c r="Q400" s="5"/>
      <c r="R400" s="4"/>
      <c r="S400" s="4"/>
      <c r="T400" s="4"/>
      <c r="U400" s="4"/>
      <c r="V400" s="8">
        <v>38947</v>
      </c>
      <c r="W400" s="9">
        <f t="shared" si="83"/>
        <v>40</v>
      </c>
      <c r="X400" s="4">
        <v>8</v>
      </c>
      <c r="Y400" s="4">
        <v>2.4</v>
      </c>
      <c r="Z400" s="4">
        <v>32.700000000000003</v>
      </c>
      <c r="AA400" s="4">
        <v>29.5</v>
      </c>
      <c r="AB400" s="4">
        <v>33.200000000000003</v>
      </c>
      <c r="AC400" s="10">
        <v>31.984210526315792</v>
      </c>
      <c r="AD400" s="4">
        <v>44</v>
      </c>
      <c r="AE400" s="4">
        <v>44</v>
      </c>
      <c r="AF400" s="4">
        <v>52</v>
      </c>
      <c r="AG400" s="9">
        <v>49.833333333333336</v>
      </c>
      <c r="AH400" s="4">
        <v>9.3000000000000007</v>
      </c>
      <c r="AI400" s="4">
        <v>9</v>
      </c>
      <c r="AJ400" s="4">
        <v>9.6</v>
      </c>
      <c r="AK400" s="10">
        <v>9.243895534522002</v>
      </c>
      <c r="AL400" s="20">
        <v>266</v>
      </c>
      <c r="AM400" s="20">
        <v>100</v>
      </c>
      <c r="AN400" s="20">
        <v>0</v>
      </c>
      <c r="AO400" s="20">
        <v>11</v>
      </c>
      <c r="AP400" s="5">
        <v>45</v>
      </c>
      <c r="AQ400" s="5">
        <v>205</v>
      </c>
      <c r="AR400" s="5">
        <v>0</v>
      </c>
      <c r="AS400" s="5">
        <v>330</v>
      </c>
      <c r="AT400" s="5">
        <v>0</v>
      </c>
      <c r="AU400" s="5">
        <v>30</v>
      </c>
      <c r="AV400" s="5">
        <v>0</v>
      </c>
      <c r="AW400" s="5">
        <v>60</v>
      </c>
      <c r="AX400" s="5">
        <v>160</v>
      </c>
      <c r="AY400" s="5">
        <v>250</v>
      </c>
      <c r="AZ400" s="5">
        <v>305</v>
      </c>
      <c r="BA400" s="5">
        <v>370</v>
      </c>
      <c r="BB400" s="5">
        <v>49.0625</v>
      </c>
      <c r="BC400" s="5">
        <v>96.25</v>
      </c>
      <c r="BD400" s="5">
        <v>19.0625</v>
      </c>
      <c r="BE400" s="5">
        <v>164.6875</v>
      </c>
      <c r="BF400" s="5">
        <v>40</v>
      </c>
      <c r="BG400" s="5">
        <v>90</v>
      </c>
      <c r="BH400" s="5">
        <v>0</v>
      </c>
      <c r="BI400" s="5">
        <v>137.5</v>
      </c>
      <c r="BJ400" s="5">
        <v>111817</v>
      </c>
      <c r="BK400" s="11">
        <f>BJ400/O400*100</f>
        <v>28.858383143898337</v>
      </c>
      <c r="BL400" s="11">
        <f t="shared" si="87"/>
        <v>28.858383143898337</v>
      </c>
      <c r="BM400" s="4" t="s">
        <v>72</v>
      </c>
      <c r="BN400" s="9">
        <v>19</v>
      </c>
      <c r="BO400" s="9">
        <v>40</v>
      </c>
      <c r="BP400" s="11">
        <v>27.74</v>
      </c>
      <c r="BQ400" s="19">
        <f t="shared" si="85"/>
        <v>0.69350000000000001</v>
      </c>
      <c r="BR400" s="6">
        <v>7.2999999999999995E-2</v>
      </c>
      <c r="BS400" s="6">
        <v>0.217</v>
      </c>
      <c r="BT400" s="6">
        <v>0.17499999999999999</v>
      </c>
      <c r="BU400" s="5">
        <f t="shared" si="86"/>
        <v>276305.82439514028</v>
      </c>
      <c r="BV400" s="11">
        <v>22.86</v>
      </c>
      <c r="BW400" s="11">
        <f t="shared" si="79"/>
        <v>1.4122072550848501</v>
      </c>
      <c r="BX400" s="11">
        <f>(BT400/BP400^3)*100000</f>
        <v>0.81982031994862126</v>
      </c>
    </row>
    <row r="401" spans="1:76" s="60" customFormat="1" x14ac:dyDescent="0.2">
      <c r="A401" s="4" t="s">
        <v>69</v>
      </c>
      <c r="B401" s="4">
        <v>31</v>
      </c>
      <c r="C401" s="4">
        <v>1</v>
      </c>
      <c r="D401" s="6">
        <f t="shared" si="81"/>
        <v>0.40468564223999998</v>
      </c>
      <c r="E401" s="8">
        <v>38978</v>
      </c>
      <c r="F401" s="4">
        <v>1</v>
      </c>
      <c r="G401" s="4" t="s">
        <v>70</v>
      </c>
      <c r="H401" s="4" t="s">
        <v>71</v>
      </c>
      <c r="I401" s="4">
        <v>175</v>
      </c>
      <c r="J401" s="4">
        <v>342</v>
      </c>
      <c r="K401" s="4"/>
      <c r="L401" s="4"/>
      <c r="M401" s="13">
        <f t="shared" si="82"/>
        <v>258.5</v>
      </c>
      <c r="N401" s="8">
        <v>38994</v>
      </c>
      <c r="O401" s="5">
        <v>339376</v>
      </c>
      <c r="P401" s="4"/>
      <c r="Q401" s="5"/>
      <c r="R401" s="4"/>
      <c r="S401" s="4"/>
      <c r="T401" s="4"/>
      <c r="U401" s="4"/>
      <c r="V401" s="8">
        <v>39036</v>
      </c>
      <c r="W401" s="9">
        <f t="shared" si="83"/>
        <v>42</v>
      </c>
      <c r="X401" s="4">
        <v>3</v>
      </c>
      <c r="Y401" s="4">
        <v>3.8</v>
      </c>
      <c r="Z401" s="4">
        <v>29.9</v>
      </c>
      <c r="AA401" s="4">
        <v>20.8</v>
      </c>
      <c r="AB401" s="4">
        <v>30.1</v>
      </c>
      <c r="AC401" s="10">
        <v>25.462499999999999</v>
      </c>
      <c r="AD401" s="4">
        <v>44</v>
      </c>
      <c r="AE401" s="4">
        <v>36</v>
      </c>
      <c r="AF401" s="4">
        <v>45</v>
      </c>
      <c r="AG401" s="9">
        <v>40.9</v>
      </c>
      <c r="AH401" s="4">
        <v>8.6999999999999993</v>
      </c>
      <c r="AI401" s="4">
        <v>8.1999999999999993</v>
      </c>
      <c r="AJ401" s="4">
        <v>9.1</v>
      </c>
      <c r="AK401" s="10">
        <v>8.8889347523493409</v>
      </c>
      <c r="AL401" s="20">
        <v>244</v>
      </c>
      <c r="AM401" s="20">
        <v>300</v>
      </c>
      <c r="AN401" s="20">
        <v>17.5</v>
      </c>
      <c r="AO401" s="20">
        <v>10.125</v>
      </c>
      <c r="AP401" s="5">
        <v>185</v>
      </c>
      <c r="AQ401" s="5">
        <v>10</v>
      </c>
      <c r="AR401" s="5">
        <v>0</v>
      </c>
      <c r="AS401" s="5">
        <v>195</v>
      </c>
      <c r="AT401" s="5">
        <v>0</v>
      </c>
      <c r="AU401" s="5">
        <v>0</v>
      </c>
      <c r="AV401" s="5">
        <v>0</v>
      </c>
      <c r="AW401" s="5">
        <v>5</v>
      </c>
      <c r="AX401" s="5">
        <v>35</v>
      </c>
      <c r="AY401" s="5">
        <v>30</v>
      </c>
      <c r="AZ401" s="5">
        <v>10</v>
      </c>
      <c r="BA401" s="5">
        <v>50</v>
      </c>
      <c r="BB401" s="5">
        <v>8.4615384615384617</v>
      </c>
      <c r="BC401" s="5">
        <v>9.615384615384615</v>
      </c>
      <c r="BD401" s="5">
        <v>0.76923076923076927</v>
      </c>
      <c r="BE401" s="5">
        <v>18.846153846153847</v>
      </c>
      <c r="BF401" s="5">
        <v>5</v>
      </c>
      <c r="BG401" s="5">
        <v>10</v>
      </c>
      <c r="BH401" s="5">
        <v>0</v>
      </c>
      <c r="BI401" s="5">
        <v>15</v>
      </c>
      <c r="BJ401" s="5">
        <v>0</v>
      </c>
      <c r="BK401" s="11">
        <f>BJ401/O401*100</f>
        <v>0</v>
      </c>
      <c r="BL401" s="11">
        <f t="shared" si="87"/>
        <v>0</v>
      </c>
      <c r="BM401" s="4" t="s">
        <v>73</v>
      </c>
      <c r="BN401" s="9"/>
      <c r="BO401" s="9"/>
      <c r="BP401" s="11"/>
      <c r="BQ401" s="19">
        <f t="shared" si="85"/>
        <v>0</v>
      </c>
      <c r="BR401" s="6"/>
      <c r="BS401" s="6"/>
      <c r="BT401" s="6"/>
      <c r="BU401" s="5">
        <f t="shared" si="86"/>
        <v>0</v>
      </c>
      <c r="BV401" s="11"/>
      <c r="BW401" s="11">
        <f t="shared" si="79"/>
        <v>0</v>
      </c>
      <c r="BX401" s="11"/>
    </row>
    <row r="402" spans="1:76" s="60" customFormat="1" x14ac:dyDescent="0.2">
      <c r="A402" s="4" t="s">
        <v>69</v>
      </c>
      <c r="B402" s="9">
        <v>31</v>
      </c>
      <c r="C402" s="4">
        <v>1</v>
      </c>
      <c r="D402" s="4">
        <f t="shared" si="81"/>
        <v>0.40468564223999998</v>
      </c>
      <c r="E402" s="8">
        <v>40082</v>
      </c>
      <c r="F402" s="4">
        <v>1</v>
      </c>
      <c r="G402" s="4" t="s">
        <v>70</v>
      </c>
      <c r="H402" s="4" t="s">
        <v>71</v>
      </c>
      <c r="I402" s="4">
        <v>91</v>
      </c>
      <c r="J402" s="4">
        <v>824</v>
      </c>
      <c r="K402" s="4"/>
      <c r="L402" s="4"/>
      <c r="M402" s="13">
        <f t="shared" si="82"/>
        <v>457.5</v>
      </c>
      <c r="N402" s="8">
        <v>40096</v>
      </c>
      <c r="O402" s="5">
        <v>410826</v>
      </c>
      <c r="P402" s="4"/>
      <c r="Q402" s="5"/>
      <c r="R402" s="4"/>
      <c r="S402" s="5"/>
      <c r="T402" s="4"/>
      <c r="U402" s="5"/>
      <c r="V402" s="8">
        <v>40149</v>
      </c>
      <c r="W402" s="4">
        <f t="shared" si="83"/>
        <v>53</v>
      </c>
      <c r="X402" s="4">
        <v>3</v>
      </c>
      <c r="Y402" s="10">
        <v>3.6</v>
      </c>
      <c r="Z402" s="10">
        <v>23.5</v>
      </c>
      <c r="AA402" s="10">
        <v>16.5</v>
      </c>
      <c r="AB402" s="10">
        <v>30.3</v>
      </c>
      <c r="AC402" s="10">
        <v>22.789999999999996</v>
      </c>
      <c r="AD402" s="4">
        <v>44</v>
      </c>
      <c r="AE402" s="4">
        <v>40</v>
      </c>
      <c r="AF402" s="4">
        <v>50</v>
      </c>
      <c r="AG402" s="10">
        <v>44.230769230769234</v>
      </c>
      <c r="AH402" s="4">
        <v>8.5</v>
      </c>
      <c r="AI402" s="4">
        <v>8.1999999999999993</v>
      </c>
      <c r="AJ402" s="10">
        <v>9.1</v>
      </c>
      <c r="AK402" s="10">
        <v>8.6479224474362617</v>
      </c>
      <c r="AL402" s="20">
        <v>522</v>
      </c>
      <c r="AM402" s="20">
        <v>300</v>
      </c>
      <c r="AN402" s="20">
        <v>23</v>
      </c>
      <c r="AO402" s="20">
        <v>10.75</v>
      </c>
      <c r="AP402" s="5">
        <v>290</v>
      </c>
      <c r="AQ402" s="5">
        <v>50</v>
      </c>
      <c r="AR402" s="5">
        <v>830</v>
      </c>
      <c r="AS402" s="5">
        <v>1170</v>
      </c>
      <c r="AT402" s="5">
        <v>0</v>
      </c>
      <c r="AU402" s="5">
        <v>0</v>
      </c>
      <c r="AV402" s="5">
        <v>0</v>
      </c>
      <c r="AW402" s="5">
        <v>0</v>
      </c>
      <c r="AX402" s="5">
        <v>90</v>
      </c>
      <c r="AY402" s="5">
        <v>90</v>
      </c>
      <c r="AZ402" s="5">
        <v>160</v>
      </c>
      <c r="BA402" s="5">
        <v>210</v>
      </c>
      <c r="BB402" s="5">
        <v>20.9375</v>
      </c>
      <c r="BC402" s="5">
        <v>17.8125</v>
      </c>
      <c r="BD402" s="5">
        <v>10.9375</v>
      </c>
      <c r="BE402" s="5">
        <v>49.6875</v>
      </c>
      <c r="BF402" s="5">
        <v>12.5</v>
      </c>
      <c r="BG402" s="5">
        <v>7.5</v>
      </c>
      <c r="BH402" s="5">
        <v>0</v>
      </c>
      <c r="BI402" s="5">
        <v>40</v>
      </c>
      <c r="BJ402" s="5">
        <v>33327</v>
      </c>
      <c r="BK402" s="11">
        <f>BJ402/O402*100</f>
        <v>8.112193483372522</v>
      </c>
      <c r="BL402" s="11">
        <f>(BJ402)/(O402+Q402+S402+U402)*100</f>
        <v>8.112193483372522</v>
      </c>
      <c r="BM402" s="4" t="s">
        <v>72</v>
      </c>
      <c r="BN402" s="9">
        <v>22</v>
      </c>
      <c r="BO402" s="9">
        <v>60</v>
      </c>
      <c r="BP402" s="11">
        <v>34.71</v>
      </c>
      <c r="BQ402" s="19">
        <f t="shared" si="85"/>
        <v>0.65490566037735853</v>
      </c>
      <c r="BR402" s="6">
        <v>8.5000000000000006E-2</v>
      </c>
      <c r="BS402" s="6">
        <v>0.70199999999999996</v>
      </c>
      <c r="BT402" s="6">
        <v>0.373</v>
      </c>
      <c r="BU402" s="5">
        <f t="shared" si="86"/>
        <v>82352.810481562192</v>
      </c>
      <c r="BV402" s="11">
        <v>12.77</v>
      </c>
      <c r="BW402" s="11">
        <f t="shared" si="79"/>
        <v>0.59538409836522677</v>
      </c>
      <c r="BX402" s="11">
        <f t="shared" ref="BX402:BX409" si="88">(BT402/BP402^3)*100000</f>
        <v>0.89195920300533638</v>
      </c>
    </row>
    <row r="403" spans="1:76" s="60" customFormat="1" x14ac:dyDescent="0.2">
      <c r="A403" s="12" t="s">
        <v>69</v>
      </c>
      <c r="B403" s="15">
        <v>25</v>
      </c>
      <c r="C403" s="15">
        <v>1</v>
      </c>
      <c r="D403" s="16">
        <f t="shared" si="81"/>
        <v>0.40468564223999998</v>
      </c>
      <c r="E403" s="17">
        <v>40306</v>
      </c>
      <c r="F403" s="13">
        <v>2</v>
      </c>
      <c r="G403" s="13" t="s">
        <v>70</v>
      </c>
      <c r="H403" s="13" t="s">
        <v>71</v>
      </c>
      <c r="I403" s="15">
        <v>10</v>
      </c>
      <c r="J403" s="15"/>
      <c r="K403" s="15">
        <v>250</v>
      </c>
      <c r="L403" s="15">
        <v>226</v>
      </c>
      <c r="M403" s="13">
        <f t="shared" si="82"/>
        <v>162</v>
      </c>
      <c r="N403" s="17">
        <v>40319</v>
      </c>
      <c r="O403" s="14">
        <v>388842</v>
      </c>
      <c r="P403" s="17">
        <v>40322</v>
      </c>
      <c r="Q403" s="14">
        <v>377850</v>
      </c>
      <c r="R403" s="17"/>
      <c r="S403" s="13"/>
      <c r="T403" s="17"/>
      <c r="U403" s="17"/>
      <c r="V403" s="17">
        <v>40366</v>
      </c>
      <c r="W403" s="13">
        <f t="shared" si="83"/>
        <v>47</v>
      </c>
      <c r="X403" s="13">
        <v>8</v>
      </c>
      <c r="Y403" s="18">
        <v>3.7</v>
      </c>
      <c r="Z403" s="18">
        <v>30.9</v>
      </c>
      <c r="AA403" s="15">
        <v>27.1</v>
      </c>
      <c r="AB403" s="15">
        <v>33.799999999999997</v>
      </c>
      <c r="AC403" s="18">
        <v>31.339130434782593</v>
      </c>
      <c r="AD403" s="13">
        <v>44</v>
      </c>
      <c r="AE403" s="15">
        <v>36</v>
      </c>
      <c r="AF403" s="15">
        <v>47</v>
      </c>
      <c r="AG403" s="18">
        <v>43.454545454545453</v>
      </c>
      <c r="AH403" s="18">
        <v>9.1</v>
      </c>
      <c r="AI403" s="15">
        <v>8.4</v>
      </c>
      <c r="AJ403" s="15">
        <v>9.3000000000000007</v>
      </c>
      <c r="AK403" s="18">
        <v>9.0083860117316394</v>
      </c>
      <c r="AL403" s="21">
        <v>322</v>
      </c>
      <c r="AM403" s="21">
        <v>270</v>
      </c>
      <c r="AN403" s="21">
        <v>15.5</v>
      </c>
      <c r="AO403" s="21">
        <v>3.25</v>
      </c>
      <c r="AP403" s="14">
        <v>200</v>
      </c>
      <c r="AQ403" s="14">
        <v>210</v>
      </c>
      <c r="AR403" s="14">
        <v>0</v>
      </c>
      <c r="AS403" s="14">
        <v>410</v>
      </c>
      <c r="AT403" s="14">
        <v>0</v>
      </c>
      <c r="AU403" s="14">
        <v>5</v>
      </c>
      <c r="AV403" s="14">
        <v>0</v>
      </c>
      <c r="AW403" s="14">
        <v>10</v>
      </c>
      <c r="AX403" s="14">
        <v>185</v>
      </c>
      <c r="AY403" s="14">
        <v>105</v>
      </c>
      <c r="AZ403" s="14">
        <v>185</v>
      </c>
      <c r="BA403" s="14">
        <v>310</v>
      </c>
      <c r="BB403" s="14">
        <v>41.666666666666664</v>
      </c>
      <c r="BC403" s="14">
        <v>35.666666666666664</v>
      </c>
      <c r="BD403" s="14">
        <v>20</v>
      </c>
      <c r="BE403" s="14">
        <v>95.333333333333329</v>
      </c>
      <c r="BF403" s="14">
        <v>15</v>
      </c>
      <c r="BG403" s="14">
        <v>25</v>
      </c>
      <c r="BH403" s="14">
        <v>0</v>
      </c>
      <c r="BI403" s="14">
        <v>80</v>
      </c>
      <c r="BJ403" s="14">
        <v>5994</v>
      </c>
      <c r="BK403" s="19">
        <v>1.59</v>
      </c>
      <c r="BL403" s="19">
        <f>((BJ403/(O403+Q403+S403+U403))*100)</f>
        <v>0.78180025355683891</v>
      </c>
      <c r="BM403" s="15" t="s">
        <v>72</v>
      </c>
      <c r="BN403" s="13">
        <v>21</v>
      </c>
      <c r="BO403" s="13">
        <v>101</v>
      </c>
      <c r="BP403" s="19">
        <v>46.64</v>
      </c>
      <c r="BQ403" s="19">
        <f t="shared" si="85"/>
        <v>0.99234042553191493</v>
      </c>
      <c r="BR403" s="16">
        <v>0.10100000000000001</v>
      </c>
      <c r="BS403" s="16">
        <v>2.8540000000000001</v>
      </c>
      <c r="BT403" s="16">
        <v>1.268</v>
      </c>
      <c r="BU403" s="14">
        <f t="shared" si="86"/>
        <v>14811.496565141892</v>
      </c>
      <c r="BV403" s="19">
        <v>7.23</v>
      </c>
      <c r="BW403" s="19">
        <f t="shared" si="79"/>
        <v>0.38012168255480966</v>
      </c>
      <c r="BX403" s="19">
        <f t="shared" si="88"/>
        <v>1.2498089440328686</v>
      </c>
    </row>
    <row r="404" spans="1:76" s="60" customFormat="1" x14ac:dyDescent="0.2">
      <c r="A404" s="15" t="s">
        <v>69</v>
      </c>
      <c r="B404" s="15">
        <v>4</v>
      </c>
      <c r="C404" s="15">
        <v>2</v>
      </c>
      <c r="D404" s="16">
        <f t="shared" si="81"/>
        <v>0.80937128447999995</v>
      </c>
      <c r="E404" s="17">
        <v>37372</v>
      </c>
      <c r="F404" s="15">
        <v>1</v>
      </c>
      <c r="G404" s="15" t="s">
        <v>70</v>
      </c>
      <c r="H404" s="15" t="s">
        <v>71</v>
      </c>
      <c r="I404" s="15">
        <v>359</v>
      </c>
      <c r="J404" s="15">
        <v>654</v>
      </c>
      <c r="K404" s="15"/>
      <c r="L404" s="15"/>
      <c r="M404" s="13">
        <f t="shared" si="82"/>
        <v>506.5</v>
      </c>
      <c r="N404" s="17">
        <v>37379</v>
      </c>
      <c r="O404" s="14">
        <v>831728</v>
      </c>
      <c r="P404" s="15"/>
      <c r="Q404" s="14"/>
      <c r="R404" s="15"/>
      <c r="S404" s="15"/>
      <c r="T404" s="15"/>
      <c r="U404" s="15"/>
      <c r="V404" s="17">
        <v>37425</v>
      </c>
      <c r="W404" s="15">
        <f t="shared" si="83"/>
        <v>46</v>
      </c>
      <c r="X404" s="15">
        <v>0</v>
      </c>
      <c r="Y404" s="18">
        <v>1.6</v>
      </c>
      <c r="Z404" s="18">
        <v>30.1</v>
      </c>
      <c r="AA404" s="18">
        <v>25.3</v>
      </c>
      <c r="AB404" s="18">
        <v>33</v>
      </c>
      <c r="AC404" s="18">
        <v>29.395348837209301</v>
      </c>
      <c r="AD404" s="13">
        <v>44</v>
      </c>
      <c r="AE404" s="13">
        <v>41</v>
      </c>
      <c r="AF404" s="13">
        <v>55</v>
      </c>
      <c r="AG404" s="13">
        <v>46.692307692307693</v>
      </c>
      <c r="AH404" s="18">
        <v>9</v>
      </c>
      <c r="AI404" s="18">
        <v>8.8000000000000007</v>
      </c>
      <c r="AJ404" s="18">
        <v>9.8000000000000007</v>
      </c>
      <c r="AK404" s="18">
        <v>9.3962203754104561</v>
      </c>
      <c r="AL404" s="21">
        <v>83</v>
      </c>
      <c r="AM404" s="21">
        <v>750</v>
      </c>
      <c r="AN404" s="21">
        <v>60</v>
      </c>
      <c r="AO404" s="21">
        <v>25</v>
      </c>
      <c r="AP404" s="14">
        <v>35</v>
      </c>
      <c r="AQ404" s="14">
        <v>45</v>
      </c>
      <c r="AR404" s="14">
        <v>0</v>
      </c>
      <c r="AS404" s="14">
        <v>80</v>
      </c>
      <c r="AT404" s="14">
        <v>0</v>
      </c>
      <c r="AU404" s="14">
        <v>0</v>
      </c>
      <c r="AV404" s="14">
        <v>0</v>
      </c>
      <c r="AW404" s="14">
        <v>5</v>
      </c>
      <c r="AX404" s="14">
        <v>240</v>
      </c>
      <c r="AY404" s="14">
        <v>275</v>
      </c>
      <c r="AZ404" s="14">
        <v>20</v>
      </c>
      <c r="BA404" s="14">
        <v>385</v>
      </c>
      <c r="BB404" s="14">
        <v>50.625</v>
      </c>
      <c r="BC404" s="14">
        <v>68.4375</v>
      </c>
      <c r="BD404" s="14">
        <v>3.4375</v>
      </c>
      <c r="BE404" s="14">
        <v>122.5</v>
      </c>
      <c r="BF404" s="14">
        <v>30</v>
      </c>
      <c r="BG404" s="14">
        <v>37.5</v>
      </c>
      <c r="BH404" s="14">
        <v>0</v>
      </c>
      <c r="BI404" s="14">
        <v>75</v>
      </c>
      <c r="BJ404" s="14">
        <v>186390</v>
      </c>
      <c r="BK404" s="19">
        <f>BJ404/(O404)*100</f>
        <v>22.409970567300849</v>
      </c>
      <c r="BL404" s="19">
        <f>BJ404/(O404+Q404)*100</f>
        <v>22.409970567300849</v>
      </c>
      <c r="BM404" s="15" t="s">
        <v>72</v>
      </c>
      <c r="BN404" s="13">
        <v>29</v>
      </c>
      <c r="BO404" s="13">
        <v>39</v>
      </c>
      <c r="BP404" s="19">
        <v>32.22</v>
      </c>
      <c r="BQ404" s="19">
        <f t="shared" si="85"/>
        <v>0.70043478260869563</v>
      </c>
      <c r="BR404" s="16">
        <v>0.17699999999999999</v>
      </c>
      <c r="BS404" s="16">
        <v>0.42</v>
      </c>
      <c r="BT404" s="16">
        <v>0.253</v>
      </c>
      <c r="BU404" s="14">
        <f t="shared" si="86"/>
        <v>230289.86025832474</v>
      </c>
      <c r="BV404" s="19">
        <v>43.18</v>
      </c>
      <c r="BW404" s="19">
        <f t="shared" si="79"/>
        <v>1.1597837360600216</v>
      </c>
      <c r="BX404" s="19">
        <f t="shared" si="88"/>
        <v>0.75638675076172912</v>
      </c>
    </row>
    <row r="405" spans="1:76" s="60" customFormat="1" x14ac:dyDescent="0.2">
      <c r="A405" s="15" t="s">
        <v>69</v>
      </c>
      <c r="B405" s="15">
        <v>5</v>
      </c>
      <c r="C405" s="15">
        <v>2</v>
      </c>
      <c r="D405" s="16">
        <f t="shared" si="81"/>
        <v>0.80937128447999995</v>
      </c>
      <c r="E405" s="17">
        <v>37374</v>
      </c>
      <c r="F405" s="15">
        <v>1</v>
      </c>
      <c r="G405" s="15" t="s">
        <v>70</v>
      </c>
      <c r="H405" s="15" t="s">
        <v>71</v>
      </c>
      <c r="I405" s="15">
        <v>202</v>
      </c>
      <c r="J405" s="15">
        <v>258</v>
      </c>
      <c r="K405" s="15"/>
      <c r="L405" s="15"/>
      <c r="M405" s="13">
        <f t="shared" si="82"/>
        <v>230</v>
      </c>
      <c r="N405" s="17">
        <v>37379</v>
      </c>
      <c r="O405" s="14">
        <v>768982</v>
      </c>
      <c r="P405" s="15"/>
      <c r="Q405" s="14"/>
      <c r="R405" s="15"/>
      <c r="S405" s="15"/>
      <c r="T405" s="15"/>
      <c r="U405" s="15"/>
      <c r="V405" s="17">
        <v>37434</v>
      </c>
      <c r="W405" s="15">
        <f t="shared" si="83"/>
        <v>55</v>
      </c>
      <c r="X405" s="15">
        <v>0</v>
      </c>
      <c r="Y405" s="18">
        <v>2</v>
      </c>
      <c r="Z405" s="18">
        <v>29.9</v>
      </c>
      <c r="AA405" s="18">
        <v>24.8</v>
      </c>
      <c r="AB405" s="18">
        <v>33</v>
      </c>
      <c r="AC405" s="18">
        <v>29.581132075471693</v>
      </c>
      <c r="AD405" s="13">
        <v>44</v>
      </c>
      <c r="AE405" s="13">
        <v>45</v>
      </c>
      <c r="AF405" s="13">
        <v>49</v>
      </c>
      <c r="AG405" s="13">
        <v>46.6</v>
      </c>
      <c r="AH405" s="18">
        <v>8.9</v>
      </c>
      <c r="AI405" s="18">
        <v>8.9</v>
      </c>
      <c r="AJ405" s="18">
        <v>9.9</v>
      </c>
      <c r="AK405" s="18">
        <v>9.3221460266791425</v>
      </c>
      <c r="AL405" s="21">
        <v>73.5</v>
      </c>
      <c r="AM405" s="21">
        <v>750</v>
      </c>
      <c r="AN405" s="21">
        <v>84</v>
      </c>
      <c r="AO405" s="21">
        <v>35</v>
      </c>
      <c r="AP405" s="14">
        <v>10</v>
      </c>
      <c r="AQ405" s="14">
        <v>20</v>
      </c>
      <c r="AR405" s="14">
        <v>0</v>
      </c>
      <c r="AS405" s="14">
        <v>30</v>
      </c>
      <c r="AT405" s="14">
        <v>0</v>
      </c>
      <c r="AU405" s="14">
        <v>5</v>
      </c>
      <c r="AV405" s="14">
        <v>0</v>
      </c>
      <c r="AW405" s="14">
        <v>35</v>
      </c>
      <c r="AX405" s="14">
        <v>270</v>
      </c>
      <c r="AY405" s="14">
        <v>320</v>
      </c>
      <c r="AZ405" s="14">
        <v>2060</v>
      </c>
      <c r="BA405" s="14">
        <v>2170</v>
      </c>
      <c r="BB405" s="14">
        <v>65.75</v>
      </c>
      <c r="BC405" s="14">
        <v>70.5</v>
      </c>
      <c r="BD405" s="14">
        <v>195.5</v>
      </c>
      <c r="BE405" s="14">
        <v>331.75</v>
      </c>
      <c r="BF405" s="14">
        <v>40</v>
      </c>
      <c r="BG405" s="14">
        <v>50</v>
      </c>
      <c r="BH405" s="14">
        <v>0</v>
      </c>
      <c r="BI405" s="14">
        <v>122.5</v>
      </c>
      <c r="BJ405" s="14">
        <v>102776</v>
      </c>
      <c r="BK405" s="19">
        <f>BJ405/(O405)*100</f>
        <v>13.365202306425896</v>
      </c>
      <c r="BL405" s="19">
        <f>BJ405/(O405+Q405)*100</f>
        <v>13.365202306425896</v>
      </c>
      <c r="BM405" s="15" t="s">
        <v>72</v>
      </c>
      <c r="BN405" s="13">
        <v>19</v>
      </c>
      <c r="BO405" s="13">
        <v>35</v>
      </c>
      <c r="BP405" s="19">
        <v>26.79</v>
      </c>
      <c r="BQ405" s="19">
        <f t="shared" si="85"/>
        <v>0.48709090909090907</v>
      </c>
      <c r="BR405" s="16">
        <v>6.4000000000000001E-2</v>
      </c>
      <c r="BS405" s="16">
        <v>0.35199999999999998</v>
      </c>
      <c r="BT405" s="16">
        <v>0.154</v>
      </c>
      <c r="BU405" s="14">
        <f t="shared" si="86"/>
        <v>126982.51342834694</v>
      </c>
      <c r="BV405" s="19">
        <v>15.05</v>
      </c>
      <c r="BW405" s="19">
        <f t="shared" si="79"/>
        <v>0.33808509009825805</v>
      </c>
      <c r="BX405" s="19">
        <f t="shared" si="88"/>
        <v>0.80094478868929253</v>
      </c>
    </row>
    <row r="406" spans="1:76" s="60" customFormat="1" x14ac:dyDescent="0.2">
      <c r="A406" s="15" t="s">
        <v>69</v>
      </c>
      <c r="B406" s="15">
        <v>7</v>
      </c>
      <c r="C406" s="15">
        <v>2</v>
      </c>
      <c r="D406" s="16">
        <f t="shared" si="81"/>
        <v>0.80937128447999995</v>
      </c>
      <c r="E406" s="17">
        <v>38921</v>
      </c>
      <c r="F406" s="15">
        <v>1</v>
      </c>
      <c r="G406" s="15" t="s">
        <v>70</v>
      </c>
      <c r="H406" s="15" t="s">
        <v>71</v>
      </c>
      <c r="I406" s="15">
        <v>446</v>
      </c>
      <c r="J406" s="15">
        <v>226</v>
      </c>
      <c r="K406" s="15"/>
      <c r="L406" s="15"/>
      <c r="M406" s="13">
        <f t="shared" si="82"/>
        <v>336</v>
      </c>
      <c r="N406" s="17">
        <v>38927</v>
      </c>
      <c r="O406" s="14">
        <v>829438</v>
      </c>
      <c r="P406" s="15"/>
      <c r="Q406" s="14"/>
      <c r="R406" s="15"/>
      <c r="S406" s="15"/>
      <c r="T406" s="15"/>
      <c r="U406" s="15"/>
      <c r="V406" s="17">
        <v>38974</v>
      </c>
      <c r="W406" s="15">
        <f t="shared" si="83"/>
        <v>47</v>
      </c>
      <c r="X406" s="15">
        <v>4</v>
      </c>
      <c r="Y406" s="15">
        <v>3.8</v>
      </c>
      <c r="Z406" s="15">
        <v>32.1</v>
      </c>
      <c r="AA406" s="15">
        <v>28.8</v>
      </c>
      <c r="AB406" s="15">
        <v>33.4</v>
      </c>
      <c r="AC406" s="18">
        <v>31.437777777777775</v>
      </c>
      <c r="AD406" s="15">
        <v>44</v>
      </c>
      <c r="AE406" s="15">
        <v>42</v>
      </c>
      <c r="AF406" s="15">
        <v>56</v>
      </c>
      <c r="AG406" s="13">
        <v>50.357142857142854</v>
      </c>
      <c r="AH406" s="15">
        <v>9.1</v>
      </c>
      <c r="AI406" s="15">
        <v>8.9</v>
      </c>
      <c r="AJ406" s="15">
        <v>9.5</v>
      </c>
      <c r="AK406" s="18">
        <v>9.1583694530284152</v>
      </c>
      <c r="AL406" s="21">
        <v>578</v>
      </c>
      <c r="AM406" s="21">
        <v>190</v>
      </c>
      <c r="AN406" s="21">
        <v>0</v>
      </c>
      <c r="AO406" s="21">
        <v>12</v>
      </c>
      <c r="AP406" s="14">
        <v>30</v>
      </c>
      <c r="AQ406" s="14">
        <v>220</v>
      </c>
      <c r="AR406" s="14">
        <v>0</v>
      </c>
      <c r="AS406" s="14">
        <v>250</v>
      </c>
      <c r="AT406" s="14">
        <v>0</v>
      </c>
      <c r="AU406" s="14">
        <v>15</v>
      </c>
      <c r="AV406" s="14">
        <v>0</v>
      </c>
      <c r="AW406" s="14">
        <v>40</v>
      </c>
      <c r="AX406" s="14">
        <v>350</v>
      </c>
      <c r="AY406" s="14">
        <v>470</v>
      </c>
      <c r="AZ406" s="14">
        <v>5</v>
      </c>
      <c r="BA406" s="14">
        <v>705</v>
      </c>
      <c r="BB406" s="14">
        <v>96.5625</v>
      </c>
      <c r="BC406" s="14">
        <v>205.625</v>
      </c>
      <c r="BD406" s="14">
        <v>0.3125</v>
      </c>
      <c r="BE406" s="14">
        <v>302.5</v>
      </c>
      <c r="BF406" s="14">
        <v>55</v>
      </c>
      <c r="BG406" s="14">
        <v>137.5</v>
      </c>
      <c r="BH406" s="14">
        <v>0</v>
      </c>
      <c r="BI406" s="14">
        <v>320</v>
      </c>
      <c r="BJ406" s="14">
        <v>267449</v>
      </c>
      <c r="BK406" s="19">
        <f>BJ406/O406*100</f>
        <v>32.244604177768558</v>
      </c>
      <c r="BL406" s="19">
        <f>BJ406/(O406+Q406)*100</f>
        <v>32.244604177768558</v>
      </c>
      <c r="BM406" s="15" t="s">
        <v>72</v>
      </c>
      <c r="BN406" s="13">
        <v>21</v>
      </c>
      <c r="BO406" s="13">
        <v>70</v>
      </c>
      <c r="BP406" s="19">
        <v>32.86</v>
      </c>
      <c r="BQ406" s="19">
        <f t="shared" si="85"/>
        <v>0.69914893617021279</v>
      </c>
      <c r="BR406" s="16">
        <v>8.9999999999999993E-3</v>
      </c>
      <c r="BS406" s="16">
        <v>0.45700000000000002</v>
      </c>
      <c r="BT406" s="16">
        <v>0.34399999999999997</v>
      </c>
      <c r="BU406" s="14">
        <f t="shared" si="86"/>
        <v>330440.43584005954</v>
      </c>
      <c r="BV406" s="19">
        <v>49.86</v>
      </c>
      <c r="BW406" s="19">
        <f t="shared" si="79"/>
        <v>1.3107100340375388</v>
      </c>
      <c r="BX406" s="19">
        <f t="shared" si="88"/>
        <v>0.96951775154614395</v>
      </c>
    </row>
    <row r="407" spans="1:76" s="60" customFormat="1" x14ac:dyDescent="0.2">
      <c r="A407" s="15" t="s">
        <v>69</v>
      </c>
      <c r="B407" s="15">
        <v>4</v>
      </c>
      <c r="C407" s="15">
        <v>2</v>
      </c>
      <c r="D407" s="16">
        <f t="shared" si="81"/>
        <v>0.80937128447999995</v>
      </c>
      <c r="E407" s="17">
        <v>39638</v>
      </c>
      <c r="F407" s="15">
        <v>1</v>
      </c>
      <c r="G407" s="15" t="s">
        <v>70</v>
      </c>
      <c r="H407" s="15" t="s">
        <v>71</v>
      </c>
      <c r="I407" s="15"/>
      <c r="J407" s="15">
        <v>65</v>
      </c>
      <c r="K407" s="15"/>
      <c r="L407" s="15"/>
      <c r="M407" s="13">
        <f t="shared" si="82"/>
        <v>65</v>
      </c>
      <c r="N407" s="17">
        <v>39651</v>
      </c>
      <c r="O407" s="14">
        <v>871574</v>
      </c>
      <c r="P407" s="15"/>
      <c r="Q407" s="14"/>
      <c r="R407" s="15"/>
      <c r="S407" s="14"/>
      <c r="T407" s="15"/>
      <c r="U407" s="13"/>
      <c r="V407" s="17">
        <v>39686</v>
      </c>
      <c r="W407" s="15">
        <f t="shared" si="83"/>
        <v>35</v>
      </c>
      <c r="X407" s="15">
        <v>5</v>
      </c>
      <c r="Y407" s="18">
        <v>2.8</v>
      </c>
      <c r="Z407" s="18">
        <v>31.7</v>
      </c>
      <c r="AA407" s="18">
        <v>27.4</v>
      </c>
      <c r="AB407" s="18">
        <v>33.200000000000003</v>
      </c>
      <c r="AC407" s="18">
        <v>30.687878787878791</v>
      </c>
      <c r="AD407" s="13">
        <v>44</v>
      </c>
      <c r="AE407" s="13">
        <v>37</v>
      </c>
      <c r="AF407" s="13">
        <v>41</v>
      </c>
      <c r="AG407" s="13">
        <v>39.6</v>
      </c>
      <c r="AH407" s="18">
        <v>9</v>
      </c>
      <c r="AI407" s="18">
        <v>8.5</v>
      </c>
      <c r="AJ407" s="18">
        <v>9.6</v>
      </c>
      <c r="AK407" s="18">
        <v>9.0052413659947028</v>
      </c>
      <c r="AL407" s="21">
        <f>123*2</f>
        <v>246</v>
      </c>
      <c r="AM407" s="21">
        <v>525</v>
      </c>
      <c r="AN407" s="21">
        <v>44</v>
      </c>
      <c r="AO407" s="21">
        <v>18.5</v>
      </c>
      <c r="AP407" s="14">
        <v>110</v>
      </c>
      <c r="AQ407" s="14">
        <v>565</v>
      </c>
      <c r="AR407" s="14">
        <v>0</v>
      </c>
      <c r="AS407" s="14">
        <v>675</v>
      </c>
      <c r="AT407" s="14">
        <v>0</v>
      </c>
      <c r="AU407" s="14">
        <v>0</v>
      </c>
      <c r="AV407" s="14">
        <v>0</v>
      </c>
      <c r="AW407" s="14">
        <v>50</v>
      </c>
      <c r="AX407" s="14">
        <v>265</v>
      </c>
      <c r="AY407" s="14">
        <v>640</v>
      </c>
      <c r="AZ407" s="14">
        <v>4545</v>
      </c>
      <c r="BA407" s="14">
        <v>4660</v>
      </c>
      <c r="BB407" s="14">
        <v>57.272727272727273</v>
      </c>
      <c r="BC407" s="14">
        <v>137.27272727272728</v>
      </c>
      <c r="BD407" s="14">
        <v>1639.5454545454545</v>
      </c>
      <c r="BE407" s="14">
        <v>1834.090909090909</v>
      </c>
      <c r="BF407" s="14">
        <v>25</v>
      </c>
      <c r="BG407" s="14">
        <v>25</v>
      </c>
      <c r="BH407" s="14">
        <v>1065</v>
      </c>
      <c r="BI407" s="14">
        <v>1730</v>
      </c>
      <c r="BJ407" s="14">
        <v>100803</v>
      </c>
      <c r="BK407" s="19">
        <f>BJ407/O407*100</f>
        <v>11.565627244502474</v>
      </c>
      <c r="BL407" s="19">
        <f>(BJ407)/(O407+Q407+S407+U407)*100</f>
        <v>11.565627244502474</v>
      </c>
      <c r="BM407" s="15" t="s">
        <v>72</v>
      </c>
      <c r="BN407" s="13">
        <v>28</v>
      </c>
      <c r="BO407" s="13">
        <v>50</v>
      </c>
      <c r="BP407" s="19">
        <v>34.9</v>
      </c>
      <c r="BQ407" s="19">
        <f t="shared" si="85"/>
        <v>0.99714285714285711</v>
      </c>
      <c r="BR407" s="16">
        <v>0.16400000000000001</v>
      </c>
      <c r="BS407" s="16">
        <v>0.70499999999999996</v>
      </c>
      <c r="BT407" s="16">
        <v>0.36199999999999999</v>
      </c>
      <c r="BU407" s="14">
        <f t="shared" si="86"/>
        <v>124544.81884017335</v>
      </c>
      <c r="BV407" s="19">
        <v>30.05</v>
      </c>
      <c r="BW407" s="19">
        <f t="shared" si="79"/>
        <v>1.06078810186976</v>
      </c>
      <c r="BX407" s="19">
        <f t="shared" si="88"/>
        <v>0.85159340536417738</v>
      </c>
    </row>
    <row r="408" spans="1:76" s="60" customFormat="1" x14ac:dyDescent="0.2">
      <c r="A408" s="15" t="s">
        <v>69</v>
      </c>
      <c r="B408" s="13">
        <v>1</v>
      </c>
      <c r="C408" s="15">
        <v>2</v>
      </c>
      <c r="D408" s="15">
        <f t="shared" si="81"/>
        <v>0.80937128447999995</v>
      </c>
      <c r="E408" s="17">
        <v>39963</v>
      </c>
      <c r="F408" s="15">
        <v>1</v>
      </c>
      <c r="G408" s="15" t="s">
        <v>70</v>
      </c>
      <c r="H408" s="15" t="s">
        <v>71</v>
      </c>
      <c r="I408" s="15">
        <v>101</v>
      </c>
      <c r="J408" s="15">
        <v>21</v>
      </c>
      <c r="K408" s="15"/>
      <c r="L408" s="15"/>
      <c r="M408" s="13">
        <f t="shared" si="82"/>
        <v>61</v>
      </c>
      <c r="N408" s="17">
        <v>39973</v>
      </c>
      <c r="O408" s="14">
        <v>685168</v>
      </c>
      <c r="P408" s="15"/>
      <c r="Q408" s="14"/>
      <c r="R408" s="15"/>
      <c r="S408" s="14"/>
      <c r="T408" s="15"/>
      <c r="U408" s="14"/>
      <c r="V408" s="17">
        <v>40032</v>
      </c>
      <c r="W408" s="15">
        <f t="shared" si="83"/>
        <v>59</v>
      </c>
      <c r="X408" s="15">
        <v>2</v>
      </c>
      <c r="Y408" s="18">
        <v>3.7</v>
      </c>
      <c r="Z408" s="18">
        <v>30.1</v>
      </c>
      <c r="AA408" s="18">
        <v>30.2</v>
      </c>
      <c r="AB408" s="18">
        <v>33.299999999999997</v>
      </c>
      <c r="AC408" s="18">
        <v>31.556140350877193</v>
      </c>
      <c r="AD408" s="15">
        <v>44</v>
      </c>
      <c r="AE408" s="15">
        <v>45</v>
      </c>
      <c r="AF408" s="15">
        <v>65</v>
      </c>
      <c r="AG408" s="18">
        <v>53.1875</v>
      </c>
      <c r="AH408" s="15">
        <v>9</v>
      </c>
      <c r="AI408" s="15">
        <v>8.9</v>
      </c>
      <c r="AJ408" s="18">
        <v>9.6999999999999993</v>
      </c>
      <c r="AK408" s="18">
        <v>9.1038711522587121</v>
      </c>
      <c r="AL408" s="21">
        <v>458</v>
      </c>
      <c r="AM408" s="21">
        <v>540</v>
      </c>
      <c r="AN408" s="21">
        <v>20</v>
      </c>
      <c r="AO408" s="21">
        <v>7</v>
      </c>
      <c r="AP408" s="14">
        <v>55</v>
      </c>
      <c r="AQ408" s="14">
        <v>185</v>
      </c>
      <c r="AR408" s="14">
        <v>0</v>
      </c>
      <c r="AS408" s="14">
        <v>240</v>
      </c>
      <c r="AT408" s="14">
        <v>10</v>
      </c>
      <c r="AU408" s="14">
        <v>15</v>
      </c>
      <c r="AV408" s="14">
        <v>0</v>
      </c>
      <c r="AW408" s="14">
        <v>55</v>
      </c>
      <c r="AX408" s="14">
        <v>460</v>
      </c>
      <c r="AY408" s="14">
        <v>885</v>
      </c>
      <c r="AZ408" s="14">
        <v>10</v>
      </c>
      <c r="BA408" s="14">
        <v>1175</v>
      </c>
      <c r="BB408" s="14">
        <v>95.555555555555557</v>
      </c>
      <c r="BC408" s="14">
        <v>186.11111111111111</v>
      </c>
      <c r="BD408" s="14">
        <v>0.55555555555555558</v>
      </c>
      <c r="BE408" s="14">
        <v>282.77777777777777</v>
      </c>
      <c r="BF408" s="14">
        <v>40</v>
      </c>
      <c r="BG408" s="14">
        <v>112.5</v>
      </c>
      <c r="BH408" s="14">
        <v>0</v>
      </c>
      <c r="BI408" s="14">
        <v>157.5</v>
      </c>
      <c r="BJ408" s="14">
        <v>55056</v>
      </c>
      <c r="BK408" s="19">
        <f>BJ408/O408*100</f>
        <v>8.0354015365574565</v>
      </c>
      <c r="BL408" s="19">
        <f>(BJ408)/(O408+Q408+S408+U408)*100</f>
        <v>8.0354015365574565</v>
      </c>
      <c r="BM408" s="15" t="s">
        <v>72</v>
      </c>
      <c r="BN408" s="13">
        <v>18</v>
      </c>
      <c r="BO408" s="13">
        <v>111</v>
      </c>
      <c r="BP408" s="19">
        <v>28.84</v>
      </c>
      <c r="BQ408" s="19">
        <f t="shared" si="85"/>
        <v>0.48881355932203391</v>
      </c>
      <c r="BR408" s="16">
        <v>7.1999999999999995E-2</v>
      </c>
      <c r="BS408" s="16">
        <v>4.1909999999999998</v>
      </c>
      <c r="BT408" s="16">
        <v>0.48499999999999999</v>
      </c>
      <c r="BU408" s="14">
        <f t="shared" si="86"/>
        <v>68023.169410281276</v>
      </c>
      <c r="BV408" s="19">
        <v>9.64</v>
      </c>
      <c r="BW408" s="19">
        <f t="shared" si="79"/>
        <v>0.20187253197826052</v>
      </c>
      <c r="BX408" s="19">
        <f t="shared" si="88"/>
        <v>2.0218827659724963</v>
      </c>
    </row>
    <row r="409" spans="1:76" s="60" customFormat="1" x14ac:dyDescent="0.2">
      <c r="A409" s="15" t="s">
        <v>69</v>
      </c>
      <c r="B409" s="15">
        <v>5</v>
      </c>
      <c r="C409" s="15">
        <v>2</v>
      </c>
      <c r="D409" s="16">
        <f t="shared" si="81"/>
        <v>0.80937128447999995</v>
      </c>
      <c r="E409" s="17">
        <v>37483</v>
      </c>
      <c r="F409" s="15">
        <v>2</v>
      </c>
      <c r="G409" s="15" t="s">
        <v>70</v>
      </c>
      <c r="H409" s="15" t="s">
        <v>71</v>
      </c>
      <c r="I409" s="15">
        <v>0</v>
      </c>
      <c r="J409" s="15">
        <v>1</v>
      </c>
      <c r="K409" s="15">
        <v>338</v>
      </c>
      <c r="L409" s="15">
        <v>297</v>
      </c>
      <c r="M409" s="13">
        <f t="shared" si="82"/>
        <v>159</v>
      </c>
      <c r="N409" s="17">
        <v>37491</v>
      </c>
      <c r="O409" s="14">
        <v>798294</v>
      </c>
      <c r="P409" s="17">
        <v>37495</v>
      </c>
      <c r="Q409" s="14">
        <v>910504</v>
      </c>
      <c r="R409" s="15"/>
      <c r="S409" s="15"/>
      <c r="T409" s="15"/>
      <c r="U409" s="15"/>
      <c r="V409" s="17">
        <v>37531</v>
      </c>
      <c r="W409" s="15">
        <f t="shared" si="83"/>
        <v>40</v>
      </c>
      <c r="X409" s="15">
        <v>24</v>
      </c>
      <c r="Y409" s="18">
        <v>3.3</v>
      </c>
      <c r="Z409" s="18">
        <v>31.5</v>
      </c>
      <c r="AA409" s="18">
        <v>26.7</v>
      </c>
      <c r="AB409" s="18">
        <v>32</v>
      </c>
      <c r="AC409" s="18">
        <v>29.802631578947373</v>
      </c>
      <c r="AD409" s="13">
        <v>44</v>
      </c>
      <c r="AE409" s="13">
        <v>38</v>
      </c>
      <c r="AF409" s="13">
        <v>46</v>
      </c>
      <c r="AG409" s="13">
        <v>41.769230769230766</v>
      </c>
      <c r="AH409" s="18">
        <v>9</v>
      </c>
      <c r="AI409" s="18">
        <v>8.6999999999999993</v>
      </c>
      <c r="AJ409" s="18">
        <v>9.4</v>
      </c>
      <c r="AK409" s="18">
        <v>9.0246476038381047</v>
      </c>
      <c r="AL409" s="21">
        <v>46</v>
      </c>
      <c r="AM409" s="21">
        <v>750</v>
      </c>
      <c r="AN409" s="21">
        <v>60</v>
      </c>
      <c r="AO409" s="21">
        <v>25</v>
      </c>
      <c r="AP409" s="14">
        <v>90</v>
      </c>
      <c r="AQ409" s="14">
        <v>120</v>
      </c>
      <c r="AR409" s="14">
        <v>55</v>
      </c>
      <c r="AS409" s="14">
        <v>265</v>
      </c>
      <c r="AT409" s="14">
        <v>5</v>
      </c>
      <c r="AU409" s="14">
        <v>15</v>
      </c>
      <c r="AV409" s="14">
        <v>10</v>
      </c>
      <c r="AW409" s="14">
        <v>40</v>
      </c>
      <c r="AX409" s="14">
        <v>205</v>
      </c>
      <c r="AY409" s="14">
        <v>665</v>
      </c>
      <c r="AZ409" s="14">
        <v>2420</v>
      </c>
      <c r="BA409" s="14">
        <v>2990</v>
      </c>
      <c r="BB409" s="14">
        <v>46.875</v>
      </c>
      <c r="BC409" s="14">
        <v>157.8125</v>
      </c>
      <c r="BD409" s="14">
        <v>603.4375</v>
      </c>
      <c r="BE409" s="14">
        <v>808.125</v>
      </c>
      <c r="BF409" s="14">
        <v>35</v>
      </c>
      <c r="BG409" s="14">
        <v>102.5</v>
      </c>
      <c r="BH409" s="14">
        <v>260</v>
      </c>
      <c r="BI409" s="14">
        <v>517.5</v>
      </c>
      <c r="BJ409" s="14">
        <v>489633</v>
      </c>
      <c r="BK409" s="19">
        <f>BJ409/(Q409)*100</f>
        <v>53.776040522611659</v>
      </c>
      <c r="BL409" s="19">
        <f>BJ409/(O409+Q409)*100</f>
        <v>28.653650109609213</v>
      </c>
      <c r="BM409" s="15" t="s">
        <v>72</v>
      </c>
      <c r="BN409" s="13">
        <v>26</v>
      </c>
      <c r="BO409" s="13">
        <v>50</v>
      </c>
      <c r="BP409" s="19">
        <v>32.46</v>
      </c>
      <c r="BQ409" s="19">
        <f t="shared" si="85"/>
        <v>0.8115</v>
      </c>
      <c r="BR409" s="16">
        <v>0.16800000000000001</v>
      </c>
      <c r="BS409" s="16">
        <v>0.94499999999999995</v>
      </c>
      <c r="BT409" s="16">
        <v>0.27300000000000002</v>
      </c>
      <c r="BU409" s="14">
        <f t="shared" si="86"/>
        <v>604954.74621956283</v>
      </c>
      <c r="BV409" s="19">
        <v>129.77000000000001</v>
      </c>
      <c r="BW409" s="19">
        <f t="shared" si="79"/>
        <v>4.0083581691242562</v>
      </c>
      <c r="BX409" s="19">
        <f t="shared" si="88"/>
        <v>0.79820988279984983</v>
      </c>
    </row>
    <row r="410" spans="1:76" s="60" customFormat="1" x14ac:dyDescent="0.2">
      <c r="A410" s="15" t="s">
        <v>69</v>
      </c>
      <c r="B410" s="15">
        <v>8</v>
      </c>
      <c r="C410" s="15">
        <v>2</v>
      </c>
      <c r="D410" s="16">
        <f t="shared" si="81"/>
        <v>0.80937128447999995</v>
      </c>
      <c r="E410" s="17">
        <v>37844</v>
      </c>
      <c r="F410" s="15">
        <v>2</v>
      </c>
      <c r="G410" s="15" t="s">
        <v>70</v>
      </c>
      <c r="H410" s="15" t="s">
        <v>71</v>
      </c>
      <c r="I410" s="15">
        <v>0</v>
      </c>
      <c r="J410" s="15">
        <v>0</v>
      </c>
      <c r="K410" s="15">
        <v>0</v>
      </c>
      <c r="L410" s="15">
        <v>0</v>
      </c>
      <c r="M410" s="13">
        <f t="shared" si="82"/>
        <v>0</v>
      </c>
      <c r="N410" s="17">
        <v>37851</v>
      </c>
      <c r="O410" s="14">
        <v>866994</v>
      </c>
      <c r="P410" s="17">
        <v>37855</v>
      </c>
      <c r="Q410" s="14">
        <v>845010</v>
      </c>
      <c r="R410" s="15"/>
      <c r="S410" s="15"/>
      <c r="T410" s="15"/>
      <c r="U410" s="15"/>
      <c r="V410" s="17">
        <v>37886</v>
      </c>
      <c r="W410" s="15">
        <f t="shared" si="83"/>
        <v>35</v>
      </c>
      <c r="X410" s="15"/>
      <c r="Y410" s="18">
        <v>0.4</v>
      </c>
      <c r="Z410" s="18">
        <v>33.5</v>
      </c>
      <c r="AA410" s="18">
        <v>23.2</v>
      </c>
      <c r="AB410" s="18">
        <v>33.1</v>
      </c>
      <c r="AC410" s="18">
        <v>30.717647058823527</v>
      </c>
      <c r="AD410" s="13">
        <v>44</v>
      </c>
      <c r="AE410" s="13">
        <v>38</v>
      </c>
      <c r="AF410" s="13">
        <v>44</v>
      </c>
      <c r="AG410" s="13">
        <v>40.625</v>
      </c>
      <c r="AH410" s="18">
        <v>9.1999999999999993</v>
      </c>
      <c r="AI410" s="18">
        <v>8.3000000000000007</v>
      </c>
      <c r="AJ410" s="18">
        <v>9.5</v>
      </c>
      <c r="AK410" s="18">
        <v>8.9126451564023039</v>
      </c>
      <c r="AL410" s="21">
        <v>0</v>
      </c>
      <c r="AM410" s="21">
        <v>575</v>
      </c>
      <c r="AN410" s="21">
        <v>86</v>
      </c>
      <c r="AO410" s="21">
        <v>15</v>
      </c>
      <c r="AP410" s="14">
        <v>15</v>
      </c>
      <c r="AQ410" s="14">
        <v>5</v>
      </c>
      <c r="AR410" s="14">
        <v>165</v>
      </c>
      <c r="AS410" s="14">
        <v>185</v>
      </c>
      <c r="AT410" s="14">
        <v>0</v>
      </c>
      <c r="AU410" s="14">
        <v>0</v>
      </c>
      <c r="AV410" s="14">
        <v>0</v>
      </c>
      <c r="AW410" s="14">
        <v>30</v>
      </c>
      <c r="AX410" s="14">
        <v>320</v>
      </c>
      <c r="AY410" s="14">
        <v>850</v>
      </c>
      <c r="AZ410" s="14">
        <v>4075</v>
      </c>
      <c r="BA410" s="14">
        <v>4110</v>
      </c>
      <c r="BB410" s="14">
        <v>102.5</v>
      </c>
      <c r="BC410" s="14">
        <v>164.64285714285714</v>
      </c>
      <c r="BD410" s="14">
        <v>949.28571428571433</v>
      </c>
      <c r="BE410" s="14">
        <v>1216.0714285714287</v>
      </c>
      <c r="BF410" s="14">
        <v>35</v>
      </c>
      <c r="BG410" s="14">
        <v>50</v>
      </c>
      <c r="BH410" s="14">
        <v>312.5</v>
      </c>
      <c r="BI410" s="14">
        <v>835</v>
      </c>
      <c r="BJ410" s="14">
        <v>0</v>
      </c>
      <c r="BK410" s="19">
        <f>BJ410/(Q410)*100</f>
        <v>0</v>
      </c>
      <c r="BL410" s="19">
        <f>BJ410/(O410+Q410)*100</f>
        <v>0</v>
      </c>
      <c r="BM410" s="15" t="s">
        <v>73</v>
      </c>
      <c r="BN410" s="13"/>
      <c r="BO410" s="13"/>
      <c r="BP410" s="19"/>
      <c r="BQ410" s="19">
        <f t="shared" si="85"/>
        <v>0</v>
      </c>
      <c r="BR410" s="16"/>
      <c r="BS410" s="16"/>
      <c r="BT410" s="16"/>
      <c r="BU410" s="14">
        <f t="shared" si="86"/>
        <v>0</v>
      </c>
      <c r="BV410" s="19">
        <v>0</v>
      </c>
      <c r="BW410" s="19">
        <f t="shared" si="79"/>
        <v>0</v>
      </c>
      <c r="BX410" s="19"/>
    </row>
    <row r="411" spans="1:76" s="60" customFormat="1" x14ac:dyDescent="0.2">
      <c r="A411" s="15" t="s">
        <v>69</v>
      </c>
      <c r="B411" s="15">
        <v>7</v>
      </c>
      <c r="C411" s="15">
        <v>2</v>
      </c>
      <c r="D411" s="16">
        <f t="shared" si="81"/>
        <v>0.80937128447999995</v>
      </c>
      <c r="E411" s="17">
        <v>39243</v>
      </c>
      <c r="F411" s="15">
        <v>3</v>
      </c>
      <c r="G411" s="15" t="s">
        <v>70</v>
      </c>
      <c r="H411" s="15" t="s">
        <v>71</v>
      </c>
      <c r="I411" s="15">
        <v>29</v>
      </c>
      <c r="J411" s="15">
        <v>26</v>
      </c>
      <c r="K411" s="15"/>
      <c r="L411" s="15"/>
      <c r="M411" s="13">
        <f t="shared" si="82"/>
        <v>27.5</v>
      </c>
      <c r="N411" s="17">
        <v>39254</v>
      </c>
      <c r="O411" s="14">
        <v>856460</v>
      </c>
      <c r="P411" s="17">
        <v>39258</v>
      </c>
      <c r="Q411" s="14">
        <v>311898</v>
      </c>
      <c r="R411" s="17">
        <v>39259</v>
      </c>
      <c r="S411" s="14">
        <v>352202</v>
      </c>
      <c r="T411" s="15"/>
      <c r="U411" s="15"/>
      <c r="V411" s="17">
        <v>39285</v>
      </c>
      <c r="W411" s="15">
        <f t="shared" si="83"/>
        <v>31</v>
      </c>
      <c r="X411" s="15">
        <v>4</v>
      </c>
      <c r="Y411" s="15">
        <v>3.9</v>
      </c>
      <c r="Z411" s="18">
        <v>30.6</v>
      </c>
      <c r="AA411" s="18">
        <v>25.7</v>
      </c>
      <c r="AB411" s="18">
        <v>31.7</v>
      </c>
      <c r="AC411" s="18">
        <v>29.81851851851852</v>
      </c>
      <c r="AD411" s="18">
        <v>44</v>
      </c>
      <c r="AE411" s="18">
        <v>30</v>
      </c>
      <c r="AF411" s="18">
        <v>44</v>
      </c>
      <c r="AG411" s="18">
        <v>36.375</v>
      </c>
      <c r="AH411" s="18">
        <v>9.1999999999999993</v>
      </c>
      <c r="AI411" s="18">
        <v>8.8000000000000007</v>
      </c>
      <c r="AJ411" s="18">
        <v>9.6</v>
      </c>
      <c r="AK411" s="18">
        <v>9.2615384615384624</v>
      </c>
      <c r="AL411" s="21">
        <v>92</v>
      </c>
      <c r="AM411" s="21">
        <v>650</v>
      </c>
      <c r="AN411" s="21">
        <v>40</v>
      </c>
      <c r="AO411" s="21">
        <v>16.5</v>
      </c>
      <c r="AP411" s="14">
        <v>0</v>
      </c>
      <c r="AQ411" s="14">
        <v>25</v>
      </c>
      <c r="AR411" s="14">
        <v>4490</v>
      </c>
      <c r="AS411" s="14">
        <v>4515</v>
      </c>
      <c r="AT411" s="14">
        <v>0</v>
      </c>
      <c r="AU411" s="14">
        <v>0</v>
      </c>
      <c r="AV411" s="14">
        <v>0</v>
      </c>
      <c r="AW411" s="14">
        <v>10</v>
      </c>
      <c r="AX411" s="14">
        <v>35</v>
      </c>
      <c r="AY411" s="14">
        <v>80</v>
      </c>
      <c r="AZ411" s="14">
        <v>1610</v>
      </c>
      <c r="BA411" s="14">
        <v>1640</v>
      </c>
      <c r="BB411" s="14">
        <v>9</v>
      </c>
      <c r="BC411" s="14">
        <v>30.5</v>
      </c>
      <c r="BD411" s="14">
        <v>211</v>
      </c>
      <c r="BE411" s="14">
        <v>250.5</v>
      </c>
      <c r="BF411" s="14">
        <v>5</v>
      </c>
      <c r="BG411" s="14">
        <v>17.5</v>
      </c>
      <c r="BH411" s="14">
        <v>50</v>
      </c>
      <c r="BI411" s="14">
        <v>90</v>
      </c>
      <c r="BJ411" s="14">
        <v>0</v>
      </c>
      <c r="BK411" s="19">
        <f>(BJ411/O411)*100</f>
        <v>0</v>
      </c>
      <c r="BL411" s="19">
        <f>((BJ411)/(O411+Q411+S411+U411))*100</f>
        <v>0</v>
      </c>
      <c r="BM411" s="15" t="s">
        <v>73</v>
      </c>
      <c r="BN411" s="13"/>
      <c r="BO411" s="13"/>
      <c r="BP411" s="19"/>
      <c r="BQ411" s="19">
        <f t="shared" si="85"/>
        <v>0</v>
      </c>
      <c r="BR411" s="16"/>
      <c r="BS411" s="16"/>
      <c r="BT411" s="16"/>
      <c r="BU411" s="14">
        <f t="shared" si="86"/>
        <v>0</v>
      </c>
      <c r="BV411" s="19">
        <v>0</v>
      </c>
      <c r="BW411" s="19">
        <f t="shared" si="79"/>
        <v>0</v>
      </c>
      <c r="BX411" s="19"/>
    </row>
    <row r="412" spans="1:76" s="60" customFormat="1" x14ac:dyDescent="0.2">
      <c r="A412" s="15" t="s">
        <v>69</v>
      </c>
      <c r="B412" s="15">
        <v>11</v>
      </c>
      <c r="C412" s="15">
        <v>0.5</v>
      </c>
      <c r="D412" s="16">
        <f t="shared" si="81"/>
        <v>0.20234282111999999</v>
      </c>
      <c r="E412" s="17">
        <v>37075</v>
      </c>
      <c r="F412" s="15">
        <v>1</v>
      </c>
      <c r="G412" s="15" t="s">
        <v>70</v>
      </c>
      <c r="H412" s="15" t="s">
        <v>71</v>
      </c>
      <c r="I412" s="15">
        <v>2</v>
      </c>
      <c r="J412" s="15">
        <v>24</v>
      </c>
      <c r="K412" s="15"/>
      <c r="L412" s="15"/>
      <c r="M412" s="13">
        <f t="shared" si="82"/>
        <v>13</v>
      </c>
      <c r="N412" s="17">
        <v>37081</v>
      </c>
      <c r="O412" s="14">
        <v>294036</v>
      </c>
      <c r="P412" s="15"/>
      <c r="Q412" s="14"/>
      <c r="R412" s="15"/>
      <c r="S412" s="15"/>
      <c r="T412" s="15"/>
      <c r="U412" s="15"/>
      <c r="V412" s="17">
        <v>37110</v>
      </c>
      <c r="W412" s="15">
        <f t="shared" si="83"/>
        <v>29</v>
      </c>
      <c r="X412" s="13">
        <v>10</v>
      </c>
      <c r="Y412" s="18">
        <v>3.9</v>
      </c>
      <c r="Z412" s="18">
        <v>32.5</v>
      </c>
      <c r="AA412" s="18">
        <v>29.5</v>
      </c>
      <c r="AB412" s="18">
        <v>34.700000000000003</v>
      </c>
      <c r="AC412" s="18">
        <v>32.442857142857143</v>
      </c>
      <c r="AD412" s="13">
        <v>45</v>
      </c>
      <c r="AE412" s="13">
        <v>50</v>
      </c>
      <c r="AF412" s="13">
        <v>56</v>
      </c>
      <c r="AG412" s="13">
        <v>52.125</v>
      </c>
      <c r="AH412" s="18">
        <v>9</v>
      </c>
      <c r="AI412" s="18">
        <v>9</v>
      </c>
      <c r="AJ412" s="18">
        <v>9.1999999999999993</v>
      </c>
      <c r="AK412" s="18">
        <v>9.1123027556730207</v>
      </c>
      <c r="AL412" s="21">
        <v>16</v>
      </c>
      <c r="AM412" s="21">
        <v>99.5</v>
      </c>
      <c r="AN412" s="21">
        <v>1.5</v>
      </c>
      <c r="AO412" s="21">
        <v>0.75</v>
      </c>
      <c r="AP412" s="14">
        <v>70</v>
      </c>
      <c r="AQ412" s="14">
        <v>420</v>
      </c>
      <c r="AR412" s="14">
        <v>0</v>
      </c>
      <c r="AS412" s="14">
        <v>490</v>
      </c>
      <c r="AT412" s="14">
        <v>15</v>
      </c>
      <c r="AU412" s="14">
        <v>5</v>
      </c>
      <c r="AV412" s="14">
        <v>0</v>
      </c>
      <c r="AW412" s="14">
        <v>20</v>
      </c>
      <c r="AX412" s="14">
        <v>165</v>
      </c>
      <c r="AY412" s="14">
        <v>560</v>
      </c>
      <c r="AZ412" s="14">
        <v>0</v>
      </c>
      <c r="BA412" s="14">
        <v>725</v>
      </c>
      <c r="BB412" s="14">
        <v>61.25</v>
      </c>
      <c r="BC412" s="14">
        <v>91.25</v>
      </c>
      <c r="BD412" s="14">
        <v>0</v>
      </c>
      <c r="BE412" s="14">
        <v>152.5</v>
      </c>
      <c r="BF412" s="14">
        <v>45</v>
      </c>
      <c r="BG412" s="14">
        <v>12.5</v>
      </c>
      <c r="BH412" s="14">
        <v>0</v>
      </c>
      <c r="BI412" s="14">
        <v>65</v>
      </c>
      <c r="BJ412" s="14">
        <v>0</v>
      </c>
      <c r="BK412" s="19">
        <f>BJ412/(O412)*100</f>
        <v>0</v>
      </c>
      <c r="BL412" s="19">
        <f t="shared" ref="BL412:BL417" si="89">BJ412/(O412+Q412)*100</f>
        <v>0</v>
      </c>
      <c r="BM412" s="15" t="s">
        <v>73</v>
      </c>
      <c r="BN412" s="13"/>
      <c r="BO412" s="13"/>
      <c r="BP412" s="19"/>
      <c r="BQ412" s="19">
        <f t="shared" si="85"/>
        <v>0</v>
      </c>
      <c r="BR412" s="16"/>
      <c r="BS412" s="16"/>
      <c r="BT412" s="16"/>
      <c r="BU412" s="14">
        <f t="shared" si="86"/>
        <v>0</v>
      </c>
      <c r="BV412" s="19">
        <v>0</v>
      </c>
      <c r="BW412" s="19">
        <f t="shared" si="79"/>
        <v>0</v>
      </c>
      <c r="BX412" s="19"/>
    </row>
    <row r="413" spans="1:76" s="60" customFormat="1" x14ac:dyDescent="0.2">
      <c r="A413" s="15" t="s">
        <v>69</v>
      </c>
      <c r="B413" s="15">
        <v>12</v>
      </c>
      <c r="C413" s="15">
        <v>0.5</v>
      </c>
      <c r="D413" s="16">
        <f t="shared" si="81"/>
        <v>0.20234282111999999</v>
      </c>
      <c r="E413" s="17">
        <v>37165</v>
      </c>
      <c r="F413" s="15">
        <v>1</v>
      </c>
      <c r="G413" s="15" t="s">
        <v>70</v>
      </c>
      <c r="H413" s="15" t="s">
        <v>71</v>
      </c>
      <c r="I413" s="15">
        <v>275</v>
      </c>
      <c r="J413" s="15">
        <v>239</v>
      </c>
      <c r="K413" s="15"/>
      <c r="L413" s="15"/>
      <c r="M413" s="13">
        <f t="shared" si="82"/>
        <v>257</v>
      </c>
      <c r="N413" s="17">
        <v>38634</v>
      </c>
      <c r="O413" s="14">
        <v>238760</v>
      </c>
      <c r="P413" s="15"/>
      <c r="Q413" s="14"/>
      <c r="R413" s="15"/>
      <c r="S413" s="15"/>
      <c r="T413" s="15"/>
      <c r="U413" s="15"/>
      <c r="V413" s="17">
        <v>38700</v>
      </c>
      <c r="W413" s="15">
        <f t="shared" si="83"/>
        <v>66</v>
      </c>
      <c r="X413" s="15">
        <v>9</v>
      </c>
      <c r="Y413" s="18">
        <v>2.7</v>
      </c>
      <c r="Z413" s="18">
        <v>26.6</v>
      </c>
      <c r="AA413" s="18">
        <v>9.4</v>
      </c>
      <c r="AB413" s="18">
        <v>28.8</v>
      </c>
      <c r="AC413" s="18">
        <v>21.909523809523808</v>
      </c>
      <c r="AD413" s="13">
        <v>45</v>
      </c>
      <c r="AE413" s="13">
        <v>38</v>
      </c>
      <c r="AF413" s="13">
        <v>48</v>
      </c>
      <c r="AG413" s="13">
        <v>44.944444444444443</v>
      </c>
      <c r="AH413" s="18">
        <v>8.8000000000000007</v>
      </c>
      <c r="AI413" s="18">
        <v>8.8000000000000007</v>
      </c>
      <c r="AJ413" s="18">
        <v>9.3000000000000007</v>
      </c>
      <c r="AK413" s="18">
        <v>8.987071655913347</v>
      </c>
      <c r="AL413" s="21">
        <v>296</v>
      </c>
      <c r="AM413" s="21">
        <v>187.5</v>
      </c>
      <c r="AN413" s="21">
        <v>7.5</v>
      </c>
      <c r="AO413" s="21">
        <v>3.125</v>
      </c>
      <c r="AP413" s="14">
        <v>25</v>
      </c>
      <c r="AQ413" s="14">
        <v>60</v>
      </c>
      <c r="AR413" s="14">
        <v>0</v>
      </c>
      <c r="AS413" s="14">
        <v>85</v>
      </c>
      <c r="AT413" s="14">
        <v>0</v>
      </c>
      <c r="AU413" s="14">
        <v>0</v>
      </c>
      <c r="AV413" s="14">
        <v>0</v>
      </c>
      <c r="AW413" s="14">
        <v>5</v>
      </c>
      <c r="AX413" s="14">
        <v>920</v>
      </c>
      <c r="AY413" s="14">
        <v>630</v>
      </c>
      <c r="AZ413" s="14">
        <v>20</v>
      </c>
      <c r="BA413" s="14">
        <v>1385</v>
      </c>
      <c r="BB413" s="14">
        <v>66.476190476190482</v>
      </c>
      <c r="BC413" s="14">
        <v>71.19047619047619</v>
      </c>
      <c r="BD413" s="14">
        <v>1.4285714285714286</v>
      </c>
      <c r="BE413" s="14">
        <v>144.25</v>
      </c>
      <c r="BF413" s="14">
        <v>10</v>
      </c>
      <c r="BG413" s="14">
        <v>20</v>
      </c>
      <c r="BH413" s="14">
        <v>0</v>
      </c>
      <c r="BI413" s="14">
        <v>40</v>
      </c>
      <c r="BJ413" s="14">
        <v>28602</v>
      </c>
      <c r="BK413" s="19">
        <f>BJ413/O413*100</f>
        <v>11.979393533255152</v>
      </c>
      <c r="BL413" s="19">
        <f t="shared" si="89"/>
        <v>11.979393533255152</v>
      </c>
      <c r="BM413" s="15" t="s">
        <v>72</v>
      </c>
      <c r="BN413" s="13">
        <v>16</v>
      </c>
      <c r="BO413" s="13">
        <v>35</v>
      </c>
      <c r="BP413" s="19">
        <v>22.72</v>
      </c>
      <c r="BQ413" s="19">
        <f t="shared" si="85"/>
        <v>0.34424242424242424</v>
      </c>
      <c r="BR413" s="16">
        <v>1.9E-2</v>
      </c>
      <c r="BS413" s="16">
        <v>0.32500000000000001</v>
      </c>
      <c r="BT413" s="16">
        <v>0.10299999999999999</v>
      </c>
      <c r="BU413" s="14">
        <f t="shared" si="86"/>
        <v>141354.16241447726</v>
      </c>
      <c r="BV413" s="19">
        <v>2.86</v>
      </c>
      <c r="BW413" s="19">
        <f t="shared" si="79"/>
        <v>0.21415799727154328</v>
      </c>
      <c r="BX413" s="19">
        <f>(BT413/BP413^3)*100000</f>
        <v>0.87823803875125384</v>
      </c>
    </row>
    <row r="414" spans="1:76" s="60" customFormat="1" x14ac:dyDescent="0.2">
      <c r="A414" s="15" t="s">
        <v>69</v>
      </c>
      <c r="B414" s="15">
        <v>11</v>
      </c>
      <c r="C414" s="15">
        <v>0.5</v>
      </c>
      <c r="D414" s="16">
        <f t="shared" si="81"/>
        <v>0.20234282111999999</v>
      </c>
      <c r="E414" s="17">
        <v>37447</v>
      </c>
      <c r="F414" s="15">
        <v>1</v>
      </c>
      <c r="G414" s="15" t="s">
        <v>70</v>
      </c>
      <c r="H414" s="15" t="s">
        <v>71</v>
      </c>
      <c r="I414" s="15">
        <v>5</v>
      </c>
      <c r="J414" s="15">
        <v>82</v>
      </c>
      <c r="K414" s="15"/>
      <c r="L414" s="15"/>
      <c r="M414" s="13">
        <f t="shared" si="82"/>
        <v>43.5</v>
      </c>
      <c r="N414" s="17">
        <v>37453</v>
      </c>
      <c r="O414" s="14">
        <v>256938</v>
      </c>
      <c r="P414" s="15"/>
      <c r="Q414" s="14"/>
      <c r="R414" s="15"/>
      <c r="S414" s="15"/>
      <c r="T414" s="15"/>
      <c r="U414" s="15"/>
      <c r="V414" s="17">
        <v>37488</v>
      </c>
      <c r="W414" s="15">
        <f t="shared" si="83"/>
        <v>35</v>
      </c>
      <c r="X414" s="15">
        <v>17</v>
      </c>
      <c r="Y414" s="18">
        <v>3.4</v>
      </c>
      <c r="Z414" s="18">
        <v>28.9</v>
      </c>
      <c r="AA414" s="18">
        <v>29.7</v>
      </c>
      <c r="AB414" s="18">
        <v>34.4</v>
      </c>
      <c r="AC414" s="18">
        <v>32.354545454545459</v>
      </c>
      <c r="AD414" s="13">
        <v>45</v>
      </c>
      <c r="AE414" s="13">
        <v>38</v>
      </c>
      <c r="AF414" s="13">
        <v>46</v>
      </c>
      <c r="AG414" s="13">
        <v>43.4</v>
      </c>
      <c r="AH414" s="18">
        <v>9.4</v>
      </c>
      <c r="AI414" s="18">
        <v>8.9</v>
      </c>
      <c r="AJ414" s="18">
        <v>9.3000000000000007</v>
      </c>
      <c r="AK414" s="18">
        <v>9.124256756713029</v>
      </c>
      <c r="AL414" s="21">
        <v>13.5</v>
      </c>
      <c r="AM414" s="21">
        <v>150</v>
      </c>
      <c r="AN414" s="21">
        <v>16.5</v>
      </c>
      <c r="AO414" s="21">
        <v>6.875</v>
      </c>
      <c r="AP414" s="14">
        <v>20</v>
      </c>
      <c r="AQ414" s="14">
        <v>145</v>
      </c>
      <c r="AR414" s="14">
        <v>0</v>
      </c>
      <c r="AS414" s="14">
        <v>165</v>
      </c>
      <c r="AT414" s="14">
        <v>0</v>
      </c>
      <c r="AU414" s="14">
        <v>5</v>
      </c>
      <c r="AV414" s="14">
        <v>0</v>
      </c>
      <c r="AW414" s="14">
        <v>75</v>
      </c>
      <c r="AX414" s="14">
        <v>260</v>
      </c>
      <c r="AY414" s="14">
        <v>575</v>
      </c>
      <c r="AZ414" s="14">
        <v>2220</v>
      </c>
      <c r="BA414" s="14">
        <v>2285</v>
      </c>
      <c r="BB414" s="14">
        <v>60.714285714285715</v>
      </c>
      <c r="BC414" s="14">
        <v>135.71428571428572</v>
      </c>
      <c r="BD414" s="14">
        <v>1072.1428571428571</v>
      </c>
      <c r="BE414" s="14">
        <v>1268.5714285714287</v>
      </c>
      <c r="BF414" s="14">
        <v>32.5</v>
      </c>
      <c r="BG414" s="14">
        <v>52.5</v>
      </c>
      <c r="BH414" s="14">
        <v>1240</v>
      </c>
      <c r="BI414" s="14">
        <v>1477.5</v>
      </c>
      <c r="BJ414" s="14">
        <v>86678</v>
      </c>
      <c r="BK414" s="19">
        <f>BJ414/(O414)*100</f>
        <v>33.734986650475989</v>
      </c>
      <c r="BL414" s="19">
        <f t="shared" si="89"/>
        <v>33.734986650475989</v>
      </c>
      <c r="BM414" s="15" t="s">
        <v>72</v>
      </c>
      <c r="BN414" s="13">
        <v>21</v>
      </c>
      <c r="BO414" s="13">
        <v>43</v>
      </c>
      <c r="BP414" s="19">
        <v>34.83</v>
      </c>
      <c r="BQ414" s="19">
        <f t="shared" si="85"/>
        <v>0.99514285714285711</v>
      </c>
      <c r="BR414" s="16">
        <v>7.3999999999999996E-2</v>
      </c>
      <c r="BS414" s="16">
        <v>0.56499999999999995</v>
      </c>
      <c r="BT414" s="16">
        <v>0.315</v>
      </c>
      <c r="BU414" s="14">
        <f t="shared" si="86"/>
        <v>428372.00509621919</v>
      </c>
      <c r="BV414" s="19">
        <v>27.86</v>
      </c>
      <c r="BW414" s="19">
        <f t="shared" si="79"/>
        <v>3.9339176729572727</v>
      </c>
      <c r="BX414" s="19">
        <f>(BT414/BP414^3)*100000</f>
        <v>0.74550426163112693</v>
      </c>
    </row>
    <row r="415" spans="1:76" s="60" customFormat="1" x14ac:dyDescent="0.2">
      <c r="A415" s="4" t="s">
        <v>69</v>
      </c>
      <c r="B415" s="4">
        <v>14</v>
      </c>
      <c r="C415" s="4">
        <v>0.5</v>
      </c>
      <c r="D415" s="6">
        <f t="shared" si="81"/>
        <v>0.20234282111999999</v>
      </c>
      <c r="E415" s="8">
        <v>38914</v>
      </c>
      <c r="F415" s="4">
        <v>1</v>
      </c>
      <c r="G415" s="4" t="s">
        <v>70</v>
      </c>
      <c r="H415" s="4" t="s">
        <v>71</v>
      </c>
      <c r="I415" s="4">
        <v>42</v>
      </c>
      <c r="J415" s="4">
        <v>240</v>
      </c>
      <c r="K415" s="4"/>
      <c r="L415" s="4"/>
      <c r="M415" s="13">
        <f t="shared" si="82"/>
        <v>141</v>
      </c>
      <c r="N415" s="8">
        <v>38921</v>
      </c>
      <c r="O415" s="5">
        <v>266556</v>
      </c>
      <c r="P415" s="4"/>
      <c r="Q415" s="5"/>
      <c r="R415" s="4"/>
      <c r="S415" s="4"/>
      <c r="T415" s="4"/>
      <c r="U415" s="4"/>
      <c r="V415" s="8">
        <v>38960</v>
      </c>
      <c r="W415" s="9">
        <f t="shared" si="83"/>
        <v>39</v>
      </c>
      <c r="X415" s="4">
        <v>6</v>
      </c>
      <c r="Y415" s="4">
        <v>3.7</v>
      </c>
      <c r="Z415" s="4">
        <v>31.6</v>
      </c>
      <c r="AA415" s="4">
        <v>29.5</v>
      </c>
      <c r="AB415" s="4">
        <v>33.799999999999997</v>
      </c>
      <c r="AC415" s="10">
        <v>32.097297297297303</v>
      </c>
      <c r="AD415" s="4">
        <v>45</v>
      </c>
      <c r="AE415" s="4">
        <v>45</v>
      </c>
      <c r="AF415" s="4">
        <v>55</v>
      </c>
      <c r="AG415" s="9">
        <v>49.083333333333336</v>
      </c>
      <c r="AH415" s="4">
        <v>9.5</v>
      </c>
      <c r="AI415" s="4">
        <v>9</v>
      </c>
      <c r="AJ415" s="4">
        <v>9.5</v>
      </c>
      <c r="AK415" s="10">
        <v>9.2355949537850321</v>
      </c>
      <c r="AL415" s="20">
        <v>172</v>
      </c>
      <c r="AM415" s="20">
        <v>61</v>
      </c>
      <c r="AN415" s="20">
        <v>0</v>
      </c>
      <c r="AO415" s="20">
        <v>1.875</v>
      </c>
      <c r="AP415" s="5">
        <v>45</v>
      </c>
      <c r="AQ415" s="5">
        <v>265</v>
      </c>
      <c r="AR415" s="5">
        <v>0</v>
      </c>
      <c r="AS415" s="5">
        <v>310</v>
      </c>
      <c r="AT415" s="5">
        <v>10</v>
      </c>
      <c r="AU415" s="5">
        <v>25</v>
      </c>
      <c r="AV415" s="5">
        <v>0</v>
      </c>
      <c r="AW415" s="5">
        <v>45</v>
      </c>
      <c r="AX415" s="5">
        <v>130</v>
      </c>
      <c r="AY415" s="5">
        <v>360</v>
      </c>
      <c r="AZ415" s="5">
        <v>0</v>
      </c>
      <c r="BA415" s="5">
        <v>445</v>
      </c>
      <c r="BB415" s="5">
        <v>50.06666666666667</v>
      </c>
      <c r="BC415" s="5">
        <v>163</v>
      </c>
      <c r="BD415" s="5">
        <v>0</v>
      </c>
      <c r="BE415" s="5">
        <v>213</v>
      </c>
      <c r="BF415" s="5">
        <v>55</v>
      </c>
      <c r="BG415" s="5">
        <v>180</v>
      </c>
      <c r="BH415" s="5">
        <v>0</v>
      </c>
      <c r="BI415" s="5">
        <v>230</v>
      </c>
      <c r="BJ415" s="5">
        <v>41239</v>
      </c>
      <c r="BK415" s="11">
        <f>BJ415/O415*100</f>
        <v>15.471045483875809</v>
      </c>
      <c r="BL415" s="11">
        <f t="shared" si="89"/>
        <v>15.471045483875809</v>
      </c>
      <c r="BM415" s="4" t="s">
        <v>72</v>
      </c>
      <c r="BN415" s="9">
        <v>20</v>
      </c>
      <c r="BO415" s="9">
        <v>41</v>
      </c>
      <c r="BP415" s="11">
        <v>24.93</v>
      </c>
      <c r="BQ415" s="19">
        <f t="shared" si="85"/>
        <v>0.63923076923076927</v>
      </c>
      <c r="BR415" s="6">
        <v>4.5999999999999999E-2</v>
      </c>
      <c r="BS415" s="6">
        <v>0.41299999999999998</v>
      </c>
      <c r="BT415" s="6">
        <v>0.14099999999999999</v>
      </c>
      <c r="BU415" s="5">
        <f t="shared" si="86"/>
        <v>203807.57652648864</v>
      </c>
      <c r="BV415" s="11">
        <v>5.95</v>
      </c>
      <c r="BW415" s="11">
        <f t="shared" si="79"/>
        <v>0.75398821524596604</v>
      </c>
      <c r="BX415" s="11">
        <f>(BT415/BP415^3)*100000</f>
        <v>0.91002280782611988</v>
      </c>
    </row>
    <row r="416" spans="1:76" s="60" customFormat="1" x14ac:dyDescent="0.2">
      <c r="A416" s="4" t="s">
        <v>69</v>
      </c>
      <c r="B416" s="4">
        <v>12</v>
      </c>
      <c r="C416" s="4">
        <v>0.5</v>
      </c>
      <c r="D416" s="6">
        <f t="shared" si="81"/>
        <v>0.20234282111999999</v>
      </c>
      <c r="E416" s="8">
        <v>38915</v>
      </c>
      <c r="F416" s="4">
        <v>1</v>
      </c>
      <c r="G416" s="4" t="s">
        <v>70</v>
      </c>
      <c r="H416" s="4" t="s">
        <v>71</v>
      </c>
      <c r="I416" s="4">
        <v>372</v>
      </c>
      <c r="J416" s="4">
        <v>480</v>
      </c>
      <c r="K416" s="4"/>
      <c r="L416" s="4"/>
      <c r="M416" s="13">
        <f t="shared" si="82"/>
        <v>426</v>
      </c>
      <c r="N416" s="8">
        <v>38922</v>
      </c>
      <c r="O416" s="5">
        <v>235870</v>
      </c>
      <c r="P416" s="4"/>
      <c r="Q416" s="5"/>
      <c r="R416" s="4"/>
      <c r="S416" s="4"/>
      <c r="T416" s="4"/>
      <c r="U416" s="4"/>
      <c r="V416" s="8">
        <v>38975</v>
      </c>
      <c r="W416" s="4">
        <f t="shared" si="83"/>
        <v>53</v>
      </c>
      <c r="X416" s="4">
        <v>5</v>
      </c>
      <c r="Y416" s="4">
        <v>3.4</v>
      </c>
      <c r="Z416" s="4">
        <v>31.9</v>
      </c>
      <c r="AA416" s="4">
        <v>28</v>
      </c>
      <c r="AB416" s="4">
        <v>34</v>
      </c>
      <c r="AC416" s="10">
        <v>31.043137254901961</v>
      </c>
      <c r="AD416" s="4">
        <v>45</v>
      </c>
      <c r="AE416" s="4">
        <v>44</v>
      </c>
      <c r="AF416" s="4">
        <v>59</v>
      </c>
      <c r="AG416" s="9">
        <v>50.4</v>
      </c>
      <c r="AH416" s="4">
        <v>9.3000000000000007</v>
      </c>
      <c r="AI416" s="4">
        <v>9.1</v>
      </c>
      <c r="AJ416" s="4">
        <v>9.4</v>
      </c>
      <c r="AK416" s="10">
        <v>9.236873637124452</v>
      </c>
      <c r="AL416" s="20">
        <v>302</v>
      </c>
      <c r="AM416" s="20">
        <v>94</v>
      </c>
      <c r="AN416" s="20">
        <v>0</v>
      </c>
      <c r="AO416" s="20">
        <v>3.625</v>
      </c>
      <c r="AP416" s="5">
        <v>65</v>
      </c>
      <c r="AQ416" s="5">
        <v>40</v>
      </c>
      <c r="AR416" s="5">
        <v>0</v>
      </c>
      <c r="AS416" s="5">
        <v>105</v>
      </c>
      <c r="AT416" s="5">
        <v>0</v>
      </c>
      <c r="AU416" s="5">
        <v>10</v>
      </c>
      <c r="AV416" s="5">
        <v>0</v>
      </c>
      <c r="AW416" s="5">
        <v>10</v>
      </c>
      <c r="AX416" s="5">
        <v>100</v>
      </c>
      <c r="AY416" s="5">
        <v>325</v>
      </c>
      <c r="AZ416" s="5">
        <v>0</v>
      </c>
      <c r="BA416" s="5">
        <v>405</v>
      </c>
      <c r="BB416" s="5">
        <v>35.526315789473685</v>
      </c>
      <c r="BC416" s="5">
        <v>89.473684210526315</v>
      </c>
      <c r="BD416" s="5">
        <v>0</v>
      </c>
      <c r="BE416" s="5">
        <v>125</v>
      </c>
      <c r="BF416" s="5">
        <v>25</v>
      </c>
      <c r="BG416" s="5">
        <v>55</v>
      </c>
      <c r="BH416" s="5">
        <v>0</v>
      </c>
      <c r="BI416" s="5">
        <v>105</v>
      </c>
      <c r="BJ416" s="5">
        <v>0</v>
      </c>
      <c r="BK416" s="11">
        <f>BJ416/O416*100</f>
        <v>0</v>
      </c>
      <c r="BL416" s="11">
        <f t="shared" si="89"/>
        <v>0</v>
      </c>
      <c r="BM416" s="4" t="s">
        <v>73</v>
      </c>
      <c r="BN416" s="9"/>
      <c r="BO416" s="9"/>
      <c r="BP416" s="11"/>
      <c r="BQ416" s="19">
        <f t="shared" si="85"/>
        <v>0</v>
      </c>
      <c r="BR416" s="6"/>
      <c r="BS416" s="6"/>
      <c r="BT416" s="6"/>
      <c r="BU416" s="5">
        <f t="shared" si="86"/>
        <v>0</v>
      </c>
      <c r="BV416" s="11">
        <v>0</v>
      </c>
      <c r="BW416" s="11">
        <f t="shared" si="79"/>
        <v>0</v>
      </c>
      <c r="BX416" s="11"/>
    </row>
    <row r="417" spans="1:76" s="60" customFormat="1" x14ac:dyDescent="0.2">
      <c r="A417" s="4" t="s">
        <v>69</v>
      </c>
      <c r="B417" s="4">
        <v>11</v>
      </c>
      <c r="C417" s="4">
        <v>0.5</v>
      </c>
      <c r="D417" s="6">
        <f t="shared" si="81"/>
        <v>0.20234282111999999</v>
      </c>
      <c r="E417" s="8">
        <v>38921</v>
      </c>
      <c r="F417" s="4">
        <v>1</v>
      </c>
      <c r="G417" s="4" t="s">
        <v>70</v>
      </c>
      <c r="H417" s="4" t="s">
        <v>71</v>
      </c>
      <c r="I417" s="4">
        <v>147</v>
      </c>
      <c r="J417" s="4">
        <v>330</v>
      </c>
      <c r="K417" s="4"/>
      <c r="L417" s="4"/>
      <c r="M417" s="13">
        <f t="shared" si="82"/>
        <v>238.5</v>
      </c>
      <c r="N417" s="8">
        <v>38927</v>
      </c>
      <c r="O417" s="5">
        <v>233580</v>
      </c>
      <c r="P417" s="4"/>
      <c r="Q417" s="5"/>
      <c r="R417" s="4"/>
      <c r="S417" s="4"/>
      <c r="T417" s="4"/>
      <c r="U417" s="4"/>
      <c r="V417" s="8">
        <v>38975</v>
      </c>
      <c r="W417" s="4">
        <f t="shared" si="83"/>
        <v>48</v>
      </c>
      <c r="X417" s="4">
        <v>4</v>
      </c>
      <c r="Y417" s="4">
        <v>3.5</v>
      </c>
      <c r="Z417" s="4">
        <v>32.6</v>
      </c>
      <c r="AA417" s="4">
        <v>28.2</v>
      </c>
      <c r="AB417" s="4">
        <v>287</v>
      </c>
      <c r="AC417" s="10">
        <v>36.858695652173921</v>
      </c>
      <c r="AD417" s="4">
        <v>45</v>
      </c>
      <c r="AE417" s="4">
        <v>45</v>
      </c>
      <c r="AF417" s="4">
        <v>59</v>
      </c>
      <c r="AG417" s="9">
        <v>50.857142857142854</v>
      </c>
      <c r="AH417" s="4">
        <v>9.1999999999999993</v>
      </c>
      <c r="AI417" s="4">
        <v>9</v>
      </c>
      <c r="AJ417" s="4">
        <v>9.5</v>
      </c>
      <c r="AK417" s="10">
        <v>9.2516390668642305</v>
      </c>
      <c r="AL417" s="20">
        <v>252</v>
      </c>
      <c r="AM417" s="20">
        <v>85</v>
      </c>
      <c r="AN417" s="20">
        <v>0</v>
      </c>
      <c r="AO417" s="20">
        <v>2.5</v>
      </c>
      <c r="AP417" s="5">
        <v>40</v>
      </c>
      <c r="AQ417" s="5">
        <v>285</v>
      </c>
      <c r="AR417" s="5">
        <v>0</v>
      </c>
      <c r="AS417" s="5">
        <v>325</v>
      </c>
      <c r="AT417" s="5">
        <v>0</v>
      </c>
      <c r="AU417" s="5">
        <v>0</v>
      </c>
      <c r="AV417" s="5">
        <v>0</v>
      </c>
      <c r="AW417" s="5">
        <v>20</v>
      </c>
      <c r="AX417" s="5">
        <v>55</v>
      </c>
      <c r="AY417" s="5">
        <v>235</v>
      </c>
      <c r="AZ417" s="5">
        <v>0</v>
      </c>
      <c r="BA417" s="5">
        <v>285</v>
      </c>
      <c r="BB417" s="5">
        <v>27.1875</v>
      </c>
      <c r="BC417" s="5">
        <v>75.625</v>
      </c>
      <c r="BD417" s="5">
        <v>0</v>
      </c>
      <c r="BE417" s="5">
        <v>99.0625</v>
      </c>
      <c r="BF417" s="5">
        <v>22.5</v>
      </c>
      <c r="BG417" s="5">
        <v>70</v>
      </c>
      <c r="BH417" s="5">
        <v>0</v>
      </c>
      <c r="BI417" s="5">
        <v>80</v>
      </c>
      <c r="BJ417" s="5">
        <v>12840</v>
      </c>
      <c r="BK417" s="11">
        <f>BJ417/O417*100</f>
        <v>5.4970459799640379</v>
      </c>
      <c r="BL417" s="11">
        <f t="shared" si="89"/>
        <v>5.4970459799640379</v>
      </c>
      <c r="BM417" s="4" t="s">
        <v>72</v>
      </c>
      <c r="BN417" s="9">
        <v>28</v>
      </c>
      <c r="BO417" s="9">
        <v>70</v>
      </c>
      <c r="BP417" s="11">
        <v>37.090000000000003</v>
      </c>
      <c r="BQ417" s="19">
        <f t="shared" si="85"/>
        <v>0.77270833333333344</v>
      </c>
      <c r="BR417" s="6">
        <v>0.17799999999999999</v>
      </c>
      <c r="BS417" s="6">
        <v>2.89</v>
      </c>
      <c r="BT417" s="6">
        <v>0.47299999999999998</v>
      </c>
      <c r="BU417" s="5">
        <f t="shared" si="86"/>
        <v>63456.661960768062</v>
      </c>
      <c r="BV417" s="11">
        <v>5.45</v>
      </c>
      <c r="BW417" s="11">
        <f t="shared" si="79"/>
        <v>0.56113513708168805</v>
      </c>
      <c r="BX417" s="11">
        <f>(BT417/BP417^3)*100000</f>
        <v>0.92702328040652937</v>
      </c>
    </row>
    <row r="418" spans="1:76" s="60" customFormat="1" x14ac:dyDescent="0.2">
      <c r="A418" s="4" t="s">
        <v>69</v>
      </c>
      <c r="B418" s="4">
        <v>16</v>
      </c>
      <c r="C418" s="4">
        <v>0.5</v>
      </c>
      <c r="D418" s="6">
        <f t="shared" si="81"/>
        <v>0.20234282111999999</v>
      </c>
      <c r="E418" s="8">
        <v>39609</v>
      </c>
      <c r="F418" s="4">
        <v>1</v>
      </c>
      <c r="G418" s="4" t="s">
        <v>70</v>
      </c>
      <c r="H418" s="4" t="s">
        <v>71</v>
      </c>
      <c r="I418" s="4">
        <v>478</v>
      </c>
      <c r="J418" s="4">
        <v>207</v>
      </c>
      <c r="K418" s="4"/>
      <c r="L418" s="4"/>
      <c r="M418" s="13">
        <f t="shared" si="82"/>
        <v>342.5</v>
      </c>
      <c r="N418" s="8">
        <v>39619</v>
      </c>
      <c r="O418" s="5">
        <v>238618</v>
      </c>
      <c r="P418" s="4"/>
      <c r="Q418" s="5"/>
      <c r="R418" s="4"/>
      <c r="S418" s="5"/>
      <c r="T418" s="4"/>
      <c r="U418" s="9"/>
      <c r="V418" s="8">
        <v>39660</v>
      </c>
      <c r="W418" s="4">
        <f t="shared" si="83"/>
        <v>41</v>
      </c>
      <c r="X418" s="4">
        <v>0</v>
      </c>
      <c r="Y418" s="10">
        <v>2.7</v>
      </c>
      <c r="Z418" s="10">
        <v>31.2</v>
      </c>
      <c r="AA418" s="10">
        <v>27.1</v>
      </c>
      <c r="AB418" s="10">
        <v>32.5</v>
      </c>
      <c r="AC418" s="10">
        <v>30.694871794871794</v>
      </c>
      <c r="AD418" s="9">
        <v>45</v>
      </c>
      <c r="AE418" s="9">
        <v>42</v>
      </c>
      <c r="AF418" s="9">
        <v>51</v>
      </c>
      <c r="AG418" s="9">
        <v>45.888888888888886</v>
      </c>
      <c r="AH418" s="10">
        <v>8.9</v>
      </c>
      <c r="AI418" s="10">
        <v>8.6999999999999993</v>
      </c>
      <c r="AJ418" s="10">
        <v>9.1999999999999993</v>
      </c>
      <c r="AK418" s="10">
        <v>8.9439681945737401</v>
      </c>
      <c r="AL418" s="21">
        <f>2*143</f>
        <v>286</v>
      </c>
      <c r="AM418" s="20">
        <v>172</v>
      </c>
      <c r="AN418" s="20">
        <v>21</v>
      </c>
      <c r="AO418" s="20">
        <v>10</v>
      </c>
      <c r="AP418" s="5">
        <v>5</v>
      </c>
      <c r="AQ418" s="5">
        <v>285</v>
      </c>
      <c r="AR418" s="5">
        <v>15</v>
      </c>
      <c r="AS418" s="5">
        <v>305</v>
      </c>
      <c r="AT418" s="5">
        <v>0</v>
      </c>
      <c r="AU418" s="5">
        <v>0</v>
      </c>
      <c r="AV418" s="5">
        <v>0</v>
      </c>
      <c r="AW418" s="5">
        <v>0</v>
      </c>
      <c r="AX418" s="5">
        <v>565</v>
      </c>
      <c r="AY418" s="5">
        <v>300</v>
      </c>
      <c r="AZ418" s="5">
        <v>4375</v>
      </c>
      <c r="BA418" s="5">
        <v>4565</v>
      </c>
      <c r="BB418" s="5">
        <v>85.625</v>
      </c>
      <c r="BC418" s="5">
        <v>105.625</v>
      </c>
      <c r="BD418" s="5">
        <v>1134.375</v>
      </c>
      <c r="BE418" s="5">
        <v>1325.3125</v>
      </c>
      <c r="BF418" s="5">
        <v>17.5</v>
      </c>
      <c r="BG418" s="5">
        <v>65</v>
      </c>
      <c r="BH418" s="5">
        <v>212.5</v>
      </c>
      <c r="BI418" s="5">
        <v>602.5</v>
      </c>
      <c r="BJ418" s="5">
        <v>258986</v>
      </c>
      <c r="BK418" s="11">
        <f>BJ418/O418*100</f>
        <v>108.53581875633857</v>
      </c>
      <c r="BL418" s="11">
        <f>(BJ418)/(O418+Q418+S418+U418)*100</f>
        <v>108.53581875633857</v>
      </c>
      <c r="BM418" s="4" t="s">
        <v>72</v>
      </c>
      <c r="BN418" s="9">
        <v>26</v>
      </c>
      <c r="BO418" s="9">
        <v>40</v>
      </c>
      <c r="BP418" s="11">
        <v>31.51</v>
      </c>
      <c r="BQ418" s="19">
        <f t="shared" si="85"/>
        <v>0.76853658536585368</v>
      </c>
      <c r="BR418" s="6">
        <v>0.10199999999999999</v>
      </c>
      <c r="BS418" s="6">
        <v>0.42299999999999999</v>
      </c>
      <c r="BT418" s="6">
        <v>0.24299999999999999</v>
      </c>
      <c r="BU418" s="5">
        <f t="shared" si="86"/>
        <v>1279936.6864931057</v>
      </c>
      <c r="BV418" s="11">
        <v>64.680000000000007</v>
      </c>
      <c r="BW418" s="11">
        <f t="shared" si="79"/>
        <v>7.796476133315247</v>
      </c>
      <c r="BX418" s="11">
        <f>(BT418/BP418^3)*100000</f>
        <v>0.77671387631809541</v>
      </c>
    </row>
    <row r="419" spans="1:76" s="60" customFormat="1" x14ac:dyDescent="0.2">
      <c r="A419" s="4" t="s">
        <v>69</v>
      </c>
      <c r="B419" s="4">
        <v>19</v>
      </c>
      <c r="C419" s="4">
        <v>0.5</v>
      </c>
      <c r="D419" s="6">
        <f t="shared" si="81"/>
        <v>0.20234282111999999</v>
      </c>
      <c r="E419" s="8">
        <v>39633</v>
      </c>
      <c r="F419" s="4">
        <v>1</v>
      </c>
      <c r="G419" s="4" t="s">
        <v>70</v>
      </c>
      <c r="H419" s="4" t="s">
        <v>71</v>
      </c>
      <c r="I419" s="4">
        <v>70</v>
      </c>
      <c r="J419" s="4">
        <v>13</v>
      </c>
      <c r="K419" s="4"/>
      <c r="L419" s="4"/>
      <c r="M419" s="13">
        <f t="shared" si="82"/>
        <v>41.5</v>
      </c>
      <c r="N419" s="8">
        <v>39641</v>
      </c>
      <c r="O419" s="5">
        <v>55876</v>
      </c>
      <c r="P419" s="4"/>
      <c r="Q419" s="5"/>
      <c r="R419" s="4"/>
      <c r="S419" s="5"/>
      <c r="T419" s="4"/>
      <c r="U419" s="5"/>
      <c r="V419" s="8">
        <v>39668</v>
      </c>
      <c r="W419" s="4">
        <f t="shared" si="83"/>
        <v>27</v>
      </c>
      <c r="X419" s="4">
        <v>1</v>
      </c>
      <c r="Y419" s="10">
        <v>1.3</v>
      </c>
      <c r="Z419" s="10">
        <v>31.1</v>
      </c>
      <c r="AA419" s="10">
        <v>27.3</v>
      </c>
      <c r="AB419" s="10">
        <v>33.299999999999997</v>
      </c>
      <c r="AC419" s="10">
        <v>31.348000000000003</v>
      </c>
      <c r="AD419" s="9">
        <v>45</v>
      </c>
      <c r="AE419" s="9">
        <v>40</v>
      </c>
      <c r="AF419" s="9">
        <v>45</v>
      </c>
      <c r="AG419" s="9">
        <v>42.142857142857146</v>
      </c>
      <c r="AH419" s="10">
        <v>9.1</v>
      </c>
      <c r="AI419" s="10">
        <v>8.5</v>
      </c>
      <c r="AJ419" s="10">
        <v>9.6999999999999993</v>
      </c>
      <c r="AK419" s="10">
        <v>9.1738654533058082</v>
      </c>
      <c r="AL419" s="21">
        <f>2*63</f>
        <v>126</v>
      </c>
      <c r="AM419" s="20">
        <v>112.5</v>
      </c>
      <c r="AN419" s="20">
        <v>14.5</v>
      </c>
      <c r="AO419" s="20">
        <v>5.9</v>
      </c>
      <c r="AP419" s="5">
        <v>0</v>
      </c>
      <c r="AQ419" s="5">
        <v>25</v>
      </c>
      <c r="AR419" s="5">
        <v>15</v>
      </c>
      <c r="AS419" s="5">
        <v>40</v>
      </c>
      <c r="AT419" s="5">
        <v>0</v>
      </c>
      <c r="AU419" s="5">
        <v>0</v>
      </c>
      <c r="AV419" s="5">
        <v>5</v>
      </c>
      <c r="AW419" s="5">
        <v>35</v>
      </c>
      <c r="AX419" s="5">
        <v>365</v>
      </c>
      <c r="AY419" s="5">
        <v>335</v>
      </c>
      <c r="AZ419" s="5">
        <v>4750</v>
      </c>
      <c r="BA419" s="5">
        <v>4860</v>
      </c>
      <c r="BB419" s="5">
        <v>67.5</v>
      </c>
      <c r="BC419" s="5">
        <v>62.5</v>
      </c>
      <c r="BD419" s="5">
        <v>1320</v>
      </c>
      <c r="BE419" s="5">
        <v>1450</v>
      </c>
      <c r="BF419" s="5">
        <v>35</v>
      </c>
      <c r="BG419" s="5">
        <v>20</v>
      </c>
      <c r="BH419" s="5">
        <v>285</v>
      </c>
      <c r="BI419" s="5">
        <v>482.5</v>
      </c>
      <c r="BJ419" s="5">
        <v>22025</v>
      </c>
      <c r="BK419" s="11">
        <f>BJ419/O419*100</f>
        <v>39.417639057913952</v>
      </c>
      <c r="BL419" s="11">
        <f>(BJ419)/(O419+Q419+S419+U419)*100</f>
        <v>39.417639057913952</v>
      </c>
      <c r="BM419" s="4" t="s">
        <v>72</v>
      </c>
      <c r="BN419" s="9">
        <v>32</v>
      </c>
      <c r="BO419" s="9">
        <v>45</v>
      </c>
      <c r="BP419" s="11">
        <v>37.29</v>
      </c>
      <c r="BQ419" s="19">
        <f t="shared" si="85"/>
        <v>1.3811111111111112</v>
      </c>
      <c r="BR419" s="6">
        <v>0.25800000000000001</v>
      </c>
      <c r="BS419" s="6">
        <v>0.73599999999999999</v>
      </c>
      <c r="BT419" s="6">
        <v>0.438</v>
      </c>
      <c r="BU419" s="5">
        <f t="shared" si="86"/>
        <v>108849.92053628634</v>
      </c>
      <c r="BV419" s="11">
        <v>9.41</v>
      </c>
      <c r="BW419" s="11">
        <f t="shared" si="79"/>
        <v>1.7224160293377972</v>
      </c>
      <c r="BX419" s="11">
        <f>(BT419/BP419^3)*100000</f>
        <v>0.84468923693583409</v>
      </c>
    </row>
    <row r="420" spans="1:76" s="60" customFormat="1" x14ac:dyDescent="0.2">
      <c r="A420" s="15" t="s">
        <v>69</v>
      </c>
      <c r="B420" s="15">
        <v>27</v>
      </c>
      <c r="C420" s="15">
        <v>1</v>
      </c>
      <c r="D420" s="16">
        <f t="shared" si="81"/>
        <v>0.40468564223999998</v>
      </c>
      <c r="E420" s="17">
        <v>37072</v>
      </c>
      <c r="F420" s="15">
        <v>1</v>
      </c>
      <c r="G420" s="15" t="s">
        <v>70</v>
      </c>
      <c r="H420" s="15" t="s">
        <v>71</v>
      </c>
      <c r="I420" s="15">
        <v>9</v>
      </c>
      <c r="J420" s="15">
        <v>9</v>
      </c>
      <c r="K420" s="15"/>
      <c r="L420" s="15"/>
      <c r="M420" s="13">
        <f t="shared" si="82"/>
        <v>9</v>
      </c>
      <c r="N420" s="23">
        <v>37079</v>
      </c>
      <c r="O420" s="24">
        <v>394796</v>
      </c>
      <c r="P420" s="15"/>
      <c r="Q420" s="14"/>
      <c r="R420" s="15"/>
      <c r="S420" s="15"/>
      <c r="T420" s="15"/>
      <c r="U420" s="15"/>
      <c r="V420" s="17">
        <v>37101</v>
      </c>
      <c r="W420" s="15">
        <f t="shared" si="83"/>
        <v>22</v>
      </c>
      <c r="X420" s="13"/>
      <c r="Y420" s="18">
        <v>3.2</v>
      </c>
      <c r="Z420" s="18">
        <v>30.7</v>
      </c>
      <c r="AA420" s="18">
        <v>32.1</v>
      </c>
      <c r="AB420" s="18">
        <v>34.1</v>
      </c>
      <c r="AC420" s="18">
        <v>32.804761904761911</v>
      </c>
      <c r="AD420" s="13">
        <v>45</v>
      </c>
      <c r="AE420" s="13">
        <v>39</v>
      </c>
      <c r="AF420" s="13">
        <v>50</v>
      </c>
      <c r="AG420" s="13">
        <v>46.142857142857146</v>
      </c>
      <c r="AH420" s="18">
        <v>9.8000000000000007</v>
      </c>
      <c r="AI420" s="18">
        <v>9.3000000000000007</v>
      </c>
      <c r="AJ420" s="18">
        <v>9.8000000000000007</v>
      </c>
      <c r="AK420" s="18">
        <v>9.4086987027957623</v>
      </c>
      <c r="AL420" s="21">
        <v>0</v>
      </c>
      <c r="AM420" s="21">
        <v>165</v>
      </c>
      <c r="AN420" s="21">
        <v>3</v>
      </c>
      <c r="AO420" s="21">
        <v>1.5</v>
      </c>
      <c r="AP420" s="14">
        <v>0</v>
      </c>
      <c r="AQ420" s="14">
        <v>205</v>
      </c>
      <c r="AR420" s="14">
        <v>0</v>
      </c>
      <c r="AS420" s="14">
        <v>205</v>
      </c>
      <c r="AT420" s="14">
        <v>45</v>
      </c>
      <c r="AU420" s="14">
        <v>0</v>
      </c>
      <c r="AV420" s="14">
        <v>0</v>
      </c>
      <c r="AW420" s="14">
        <v>55</v>
      </c>
      <c r="AX420" s="14">
        <v>510</v>
      </c>
      <c r="AY420" s="14">
        <v>170</v>
      </c>
      <c r="AZ420" s="14">
        <v>0</v>
      </c>
      <c r="BA420" s="14">
        <v>515</v>
      </c>
      <c r="BB420" s="14">
        <v>151.66666666666666</v>
      </c>
      <c r="BC420" s="14">
        <v>27.222222222222221</v>
      </c>
      <c r="BD420" s="14">
        <v>0</v>
      </c>
      <c r="BE420" s="14">
        <v>178.88888888888889</v>
      </c>
      <c r="BF420" s="14">
        <v>80</v>
      </c>
      <c r="BG420" s="14">
        <v>5</v>
      </c>
      <c r="BH420" s="14">
        <v>0</v>
      </c>
      <c r="BI420" s="14">
        <v>130</v>
      </c>
      <c r="BJ420" s="14">
        <v>0</v>
      </c>
      <c r="BK420" s="19">
        <f>BJ420/(O420)*100</f>
        <v>0</v>
      </c>
      <c r="BL420" s="19">
        <f t="shared" ref="BL420:BL426" si="90">BJ420/(O420+Q420)*100</f>
        <v>0</v>
      </c>
      <c r="BM420" s="15" t="s">
        <v>73</v>
      </c>
      <c r="BN420" s="13"/>
      <c r="BO420" s="13"/>
      <c r="BP420" s="19"/>
      <c r="BQ420" s="19">
        <f t="shared" si="85"/>
        <v>0</v>
      </c>
      <c r="BR420" s="16"/>
      <c r="BS420" s="16"/>
      <c r="BT420" s="16"/>
      <c r="BU420" s="14">
        <f t="shared" si="86"/>
        <v>0</v>
      </c>
      <c r="BV420" s="19">
        <v>0</v>
      </c>
      <c r="BW420" s="19">
        <f t="shared" si="79"/>
        <v>0</v>
      </c>
      <c r="BX420" s="19"/>
    </row>
    <row r="421" spans="1:76" s="60" customFormat="1" x14ac:dyDescent="0.2">
      <c r="A421" s="15" t="s">
        <v>69</v>
      </c>
      <c r="B421" s="15">
        <v>32</v>
      </c>
      <c r="C421" s="15">
        <v>1</v>
      </c>
      <c r="D421" s="16">
        <f t="shared" si="81"/>
        <v>0.40468564223999998</v>
      </c>
      <c r="E421" s="17">
        <v>37485</v>
      </c>
      <c r="F421" s="15">
        <v>1</v>
      </c>
      <c r="G421" s="15" t="s">
        <v>70</v>
      </c>
      <c r="H421" s="15" t="s">
        <v>71</v>
      </c>
      <c r="I421" s="15">
        <v>150</v>
      </c>
      <c r="J421" s="15">
        <v>148</v>
      </c>
      <c r="K421" s="15"/>
      <c r="L421" s="15"/>
      <c r="M421" s="13">
        <f t="shared" si="82"/>
        <v>149</v>
      </c>
      <c r="N421" s="17">
        <v>37489</v>
      </c>
      <c r="O421" s="14">
        <v>421818</v>
      </c>
      <c r="P421" s="15"/>
      <c r="Q421" s="14"/>
      <c r="R421" s="15"/>
      <c r="S421" s="15"/>
      <c r="T421" s="15"/>
      <c r="U421" s="15"/>
      <c r="V421" s="17">
        <v>37523</v>
      </c>
      <c r="W421" s="15">
        <f t="shared" si="83"/>
        <v>34</v>
      </c>
      <c r="X421" s="15">
        <v>19</v>
      </c>
      <c r="Y421" s="18">
        <v>1.4</v>
      </c>
      <c r="Z421" s="18">
        <v>31.8</v>
      </c>
      <c r="AA421" s="18">
        <v>28</v>
      </c>
      <c r="AB421" s="18">
        <v>32.700000000000003</v>
      </c>
      <c r="AC421" s="18">
        <v>30.803124999999994</v>
      </c>
      <c r="AD421" s="13">
        <v>45</v>
      </c>
      <c r="AE421" s="13">
        <v>40</v>
      </c>
      <c r="AF421" s="13">
        <v>52</v>
      </c>
      <c r="AG421" s="13">
        <v>45.636363636363633</v>
      </c>
      <c r="AH421" s="18">
        <v>8.8000000000000007</v>
      </c>
      <c r="AI421" s="18">
        <v>8.9</v>
      </c>
      <c r="AJ421" s="18">
        <v>9.3000000000000007</v>
      </c>
      <c r="AK421" s="18">
        <v>9.0407073635483837</v>
      </c>
      <c r="AL421" s="21">
        <v>21</v>
      </c>
      <c r="AM421" s="21">
        <v>325</v>
      </c>
      <c r="AN421" s="21">
        <v>27</v>
      </c>
      <c r="AO421" s="21">
        <v>11.25</v>
      </c>
      <c r="AP421" s="14">
        <v>145</v>
      </c>
      <c r="AQ421" s="14">
        <v>300</v>
      </c>
      <c r="AR421" s="14">
        <v>5</v>
      </c>
      <c r="AS421" s="14">
        <v>450</v>
      </c>
      <c r="AT421" s="14">
        <v>10</v>
      </c>
      <c r="AU421" s="14">
        <v>25</v>
      </c>
      <c r="AV421" s="14">
        <v>35</v>
      </c>
      <c r="AW421" s="14">
        <v>115</v>
      </c>
      <c r="AX421" s="14">
        <v>135</v>
      </c>
      <c r="AY421" s="14">
        <v>435</v>
      </c>
      <c r="AZ421" s="14">
        <v>4395</v>
      </c>
      <c r="BA421" s="14">
        <v>4890</v>
      </c>
      <c r="BB421" s="14">
        <v>43.571428571428569</v>
      </c>
      <c r="BC421" s="14">
        <v>201.42857142857142</v>
      </c>
      <c r="BD421" s="14">
        <v>1149.6428571428571</v>
      </c>
      <c r="BE421" s="14">
        <v>1387.5</v>
      </c>
      <c r="BF421" s="14">
        <v>37.5</v>
      </c>
      <c r="BG421" s="14">
        <v>180</v>
      </c>
      <c r="BH421" s="14">
        <v>842.5</v>
      </c>
      <c r="BI421" s="14">
        <v>1087.5</v>
      </c>
      <c r="BJ421" s="14">
        <v>305810</v>
      </c>
      <c r="BK421" s="19">
        <f>BJ421/(O421)*100</f>
        <v>72.498091594005004</v>
      </c>
      <c r="BL421" s="19">
        <f t="shared" si="90"/>
        <v>72.498091594005004</v>
      </c>
      <c r="BM421" s="15" t="s">
        <v>72</v>
      </c>
      <c r="BN421" s="13">
        <v>29</v>
      </c>
      <c r="BO421" s="13">
        <v>40</v>
      </c>
      <c r="BP421" s="19">
        <v>32.53</v>
      </c>
      <c r="BQ421" s="19">
        <f t="shared" si="85"/>
        <v>0.95676470588235296</v>
      </c>
      <c r="BR421" s="16">
        <v>0.22800000000000001</v>
      </c>
      <c r="BS421" s="16">
        <v>0.66500000000000004</v>
      </c>
      <c r="BT421" s="16">
        <v>0.32200000000000001</v>
      </c>
      <c r="BU421" s="14">
        <f t="shared" si="86"/>
        <v>755672.96706473839</v>
      </c>
      <c r="BV421" s="19">
        <v>91.09</v>
      </c>
      <c r="BW421" s="19">
        <f t="shared" si="79"/>
        <v>6.6202438817188511</v>
      </c>
      <c r="BX421" s="19">
        <f>(BT421/BP421^3)*100000</f>
        <v>0.93541360433864684</v>
      </c>
    </row>
    <row r="422" spans="1:76" s="60" customFormat="1" x14ac:dyDescent="0.2">
      <c r="A422" s="15" t="s">
        <v>69</v>
      </c>
      <c r="B422" s="15">
        <v>34</v>
      </c>
      <c r="C422" s="15">
        <v>1</v>
      </c>
      <c r="D422" s="16">
        <f t="shared" si="81"/>
        <v>0.40468564223999998</v>
      </c>
      <c r="E422" s="17">
        <v>37833</v>
      </c>
      <c r="F422" s="15">
        <v>1</v>
      </c>
      <c r="G422" s="15" t="s">
        <v>70</v>
      </c>
      <c r="H422" s="15" t="s">
        <v>71</v>
      </c>
      <c r="I422" s="15">
        <v>0</v>
      </c>
      <c r="J422" s="15">
        <v>0</v>
      </c>
      <c r="K422" s="15"/>
      <c r="L422" s="15"/>
      <c r="M422" s="13">
        <f t="shared" si="82"/>
        <v>0</v>
      </c>
      <c r="N422" s="17">
        <v>37839</v>
      </c>
      <c r="O422" s="14">
        <v>314188</v>
      </c>
      <c r="P422" s="15"/>
      <c r="Q422" s="14"/>
      <c r="R422" s="15"/>
      <c r="S422" s="15"/>
      <c r="T422" s="15"/>
      <c r="U422" s="15"/>
      <c r="V422" s="17">
        <v>37872</v>
      </c>
      <c r="W422" s="15">
        <f t="shared" si="83"/>
        <v>33</v>
      </c>
      <c r="X422" s="15">
        <v>12</v>
      </c>
      <c r="Y422" s="18">
        <v>2.4</v>
      </c>
      <c r="Z422" s="18">
        <v>32.700000000000003</v>
      </c>
      <c r="AA422" s="18">
        <v>29.6</v>
      </c>
      <c r="AB422" s="18">
        <v>33.4</v>
      </c>
      <c r="AC422" s="18">
        <v>32.219354838709677</v>
      </c>
      <c r="AD422" s="13">
        <v>45</v>
      </c>
      <c r="AE422" s="13">
        <v>40</v>
      </c>
      <c r="AF422" s="13">
        <v>47</v>
      </c>
      <c r="AG422" s="13">
        <v>43.571428571428569</v>
      </c>
      <c r="AH422" s="18">
        <v>9.8000000000000007</v>
      </c>
      <c r="AI422" s="18">
        <v>9.1</v>
      </c>
      <c r="AJ422" s="18">
        <v>10.1</v>
      </c>
      <c r="AK422" s="18">
        <v>9.6290550663304124</v>
      </c>
      <c r="AL422" s="21">
        <v>10</v>
      </c>
      <c r="AM422" s="21">
        <v>325</v>
      </c>
      <c r="AN422" s="21">
        <v>24</v>
      </c>
      <c r="AO422" s="21">
        <v>10</v>
      </c>
      <c r="AP422" s="14">
        <v>10</v>
      </c>
      <c r="AQ422" s="14">
        <v>15</v>
      </c>
      <c r="AR422" s="14">
        <v>130</v>
      </c>
      <c r="AS422" s="14">
        <v>155</v>
      </c>
      <c r="AT422" s="14">
        <v>0</v>
      </c>
      <c r="AU422" s="14">
        <v>0</v>
      </c>
      <c r="AV422" s="14">
        <v>0</v>
      </c>
      <c r="AW422" s="14">
        <v>0</v>
      </c>
      <c r="AX422" s="14">
        <v>1505</v>
      </c>
      <c r="AY422" s="14">
        <v>400</v>
      </c>
      <c r="AZ422" s="14">
        <v>5035</v>
      </c>
      <c r="BA422" s="14">
        <v>5035</v>
      </c>
      <c r="BB422" s="14">
        <v>178.63636363636363</v>
      </c>
      <c r="BC422" s="14">
        <v>99.545454545454547</v>
      </c>
      <c r="BD422" s="14">
        <v>921.81818181818187</v>
      </c>
      <c r="BE422" s="14">
        <v>1047.7272727272727</v>
      </c>
      <c r="BF422" s="14">
        <v>35</v>
      </c>
      <c r="BG422" s="14">
        <v>20</v>
      </c>
      <c r="BH422" s="14">
        <v>75</v>
      </c>
      <c r="BI422" s="14">
        <v>315</v>
      </c>
      <c r="BJ422" s="14">
        <v>0</v>
      </c>
      <c r="BK422" s="19">
        <f>BJ422/(O422)*100</f>
        <v>0</v>
      </c>
      <c r="BL422" s="19">
        <f t="shared" si="90"/>
        <v>0</v>
      </c>
      <c r="BM422" s="15" t="s">
        <v>73</v>
      </c>
      <c r="BN422" s="13"/>
      <c r="BO422" s="13"/>
      <c r="BP422" s="19"/>
      <c r="BQ422" s="19">
        <f t="shared" si="85"/>
        <v>0</v>
      </c>
      <c r="BR422" s="16"/>
      <c r="BS422" s="16"/>
      <c r="BT422" s="16"/>
      <c r="BU422" s="14">
        <f t="shared" si="86"/>
        <v>0</v>
      </c>
      <c r="BV422" s="19">
        <v>0</v>
      </c>
      <c r="BW422" s="19">
        <f t="shared" si="79"/>
        <v>0</v>
      </c>
      <c r="BX422" s="19"/>
    </row>
    <row r="423" spans="1:76" s="60" customFormat="1" x14ac:dyDescent="0.2">
      <c r="A423" s="15" t="s">
        <v>69</v>
      </c>
      <c r="B423" s="15">
        <v>32</v>
      </c>
      <c r="C423" s="15">
        <v>1</v>
      </c>
      <c r="D423" s="16">
        <f t="shared" si="81"/>
        <v>0.40468564223999998</v>
      </c>
      <c r="E423" s="17">
        <v>37838</v>
      </c>
      <c r="F423" s="15">
        <v>1</v>
      </c>
      <c r="G423" s="15" t="s">
        <v>70</v>
      </c>
      <c r="H423" s="15" t="s">
        <v>71</v>
      </c>
      <c r="I423" s="15">
        <v>17</v>
      </c>
      <c r="J423" s="15">
        <v>68</v>
      </c>
      <c r="K423" s="15"/>
      <c r="L423" s="15"/>
      <c r="M423" s="13">
        <f t="shared" si="82"/>
        <v>42.5</v>
      </c>
      <c r="N423" s="17">
        <v>37845</v>
      </c>
      <c r="O423" s="14">
        <v>440138</v>
      </c>
      <c r="P423" s="15"/>
      <c r="Q423" s="14"/>
      <c r="R423" s="15"/>
      <c r="S423" s="15"/>
      <c r="T423" s="15"/>
      <c r="U423" s="15"/>
      <c r="V423" s="17">
        <v>37882</v>
      </c>
      <c r="W423" s="15">
        <f t="shared" si="83"/>
        <v>37</v>
      </c>
      <c r="X423" s="15">
        <v>13</v>
      </c>
      <c r="Y423" s="18">
        <v>1.4</v>
      </c>
      <c r="Z423" s="18">
        <v>32.4</v>
      </c>
      <c r="AA423" s="18">
        <v>27.5</v>
      </c>
      <c r="AB423" s="18">
        <v>33.5</v>
      </c>
      <c r="AC423" s="18">
        <v>31.697142857142861</v>
      </c>
      <c r="AD423" s="13">
        <v>45</v>
      </c>
      <c r="AE423" s="13">
        <v>35</v>
      </c>
      <c r="AF423" s="13">
        <v>47</v>
      </c>
      <c r="AG423" s="13">
        <v>44.571428571428569</v>
      </c>
      <c r="AH423" s="18">
        <v>9.4</v>
      </c>
      <c r="AI423" s="18">
        <v>8.5</v>
      </c>
      <c r="AJ423" s="18">
        <v>9.6999999999999993</v>
      </c>
      <c r="AK423" s="18">
        <v>9.1315764244369948</v>
      </c>
      <c r="AL423" s="21">
        <v>150</v>
      </c>
      <c r="AM423" s="21">
        <v>425</v>
      </c>
      <c r="AN423" s="21">
        <v>36</v>
      </c>
      <c r="AO423" s="21">
        <v>15</v>
      </c>
      <c r="AP423" s="14">
        <v>540</v>
      </c>
      <c r="AQ423" s="14">
        <v>430</v>
      </c>
      <c r="AR423" s="14">
        <v>315</v>
      </c>
      <c r="AS423" s="14">
        <v>915</v>
      </c>
      <c r="AT423" s="14">
        <v>0</v>
      </c>
      <c r="AU423" s="14">
        <v>0</v>
      </c>
      <c r="AV423" s="14">
        <v>100</v>
      </c>
      <c r="AW423" s="14">
        <v>170</v>
      </c>
      <c r="AX423" s="14">
        <v>2625</v>
      </c>
      <c r="AY423" s="14">
        <v>395</v>
      </c>
      <c r="AZ423" s="14">
        <v>6560</v>
      </c>
      <c r="BA423" s="14">
        <v>6720</v>
      </c>
      <c r="BB423" s="14">
        <v>220.66666666666666</v>
      </c>
      <c r="BC423" s="14">
        <v>84.666666666666671</v>
      </c>
      <c r="BD423" s="14">
        <v>1815</v>
      </c>
      <c r="BE423" s="14">
        <v>2171</v>
      </c>
      <c r="BF423" s="14">
        <v>20</v>
      </c>
      <c r="BG423" s="14">
        <v>55</v>
      </c>
      <c r="BH423" s="14">
        <v>1120</v>
      </c>
      <c r="BI423" s="14">
        <v>1405</v>
      </c>
      <c r="BJ423" s="14">
        <v>82829</v>
      </c>
      <c r="BK423" s="19">
        <f>BJ423/(O423)*100</f>
        <v>18.818870445178558</v>
      </c>
      <c r="BL423" s="19">
        <f t="shared" si="90"/>
        <v>18.818870445178558</v>
      </c>
      <c r="BM423" s="15" t="s">
        <v>72</v>
      </c>
      <c r="BN423" s="13">
        <v>32</v>
      </c>
      <c r="BO423" s="13">
        <v>50</v>
      </c>
      <c r="BP423" s="19">
        <v>40.99</v>
      </c>
      <c r="BQ423" s="19">
        <f t="shared" si="85"/>
        <v>1.107837837837838</v>
      </c>
      <c r="BR423" s="16">
        <v>0.316</v>
      </c>
      <c r="BS423" s="16">
        <v>1.1000000000000001</v>
      </c>
      <c r="BT423" s="16">
        <v>0.622</v>
      </c>
      <c r="BU423" s="14">
        <f t="shared" si="86"/>
        <v>204674.91641543841</v>
      </c>
      <c r="BV423" s="19">
        <v>52.36</v>
      </c>
      <c r="BW423" s="19">
        <f t="shared" si="79"/>
        <v>3.4968750739515615</v>
      </c>
      <c r="BX423" s="19">
        <f>(BT423/BP423^3)*100000</f>
        <v>0.90314322782926615</v>
      </c>
    </row>
    <row r="424" spans="1:76" s="60" customFormat="1" x14ac:dyDescent="0.2">
      <c r="A424" s="4" t="s">
        <v>69</v>
      </c>
      <c r="B424" s="4">
        <v>32</v>
      </c>
      <c r="C424" s="4">
        <v>1</v>
      </c>
      <c r="D424" s="6">
        <f t="shared" si="81"/>
        <v>0.40468564223999998</v>
      </c>
      <c r="E424" s="8">
        <v>38868</v>
      </c>
      <c r="F424" s="4">
        <v>1</v>
      </c>
      <c r="G424" s="4" t="s">
        <v>70</v>
      </c>
      <c r="H424" s="4" t="s">
        <v>71</v>
      </c>
      <c r="I424" s="4">
        <v>0</v>
      </c>
      <c r="J424" s="4">
        <v>0</v>
      </c>
      <c r="K424" s="4"/>
      <c r="L424" s="4"/>
      <c r="M424" s="13">
        <f t="shared" si="82"/>
        <v>0</v>
      </c>
      <c r="N424" s="8">
        <v>38872</v>
      </c>
      <c r="O424" s="5">
        <v>432352</v>
      </c>
      <c r="P424" s="4"/>
      <c r="Q424" s="5"/>
      <c r="R424" s="4"/>
      <c r="S424" s="4"/>
      <c r="T424" s="4"/>
      <c r="U424" s="4"/>
      <c r="V424" s="8">
        <v>38889</v>
      </c>
      <c r="W424" s="4">
        <f t="shared" si="83"/>
        <v>17</v>
      </c>
      <c r="X424" s="4"/>
      <c r="Y424" s="4">
        <v>4.4000000000000004</v>
      </c>
      <c r="Z424" s="4">
        <v>31.6</v>
      </c>
      <c r="AA424" s="4">
        <v>29</v>
      </c>
      <c r="AB424" s="4">
        <v>33.299999999999997</v>
      </c>
      <c r="AC424" s="10">
        <v>31.418749999999999</v>
      </c>
      <c r="AD424" s="4">
        <v>45</v>
      </c>
      <c r="AE424" s="4">
        <v>45</v>
      </c>
      <c r="AF424" s="4">
        <v>47</v>
      </c>
      <c r="AG424" s="9">
        <v>45.4</v>
      </c>
      <c r="AH424" s="4">
        <v>9.3000000000000007</v>
      </c>
      <c r="AI424" s="4">
        <v>9.1</v>
      </c>
      <c r="AJ424" s="4">
        <v>9.8000000000000007</v>
      </c>
      <c r="AK424" s="10">
        <v>9.3810306745521164</v>
      </c>
      <c r="AL424" s="20">
        <v>0</v>
      </c>
      <c r="AM424" s="20">
        <v>62</v>
      </c>
      <c r="AN424" s="20">
        <v>9</v>
      </c>
      <c r="AO424" s="20">
        <v>5</v>
      </c>
      <c r="AP424" s="5">
        <v>90</v>
      </c>
      <c r="AQ424" s="5">
        <v>75</v>
      </c>
      <c r="AR424" s="5">
        <v>0</v>
      </c>
      <c r="AS424" s="5">
        <v>165</v>
      </c>
      <c r="AT424" s="5">
        <v>10</v>
      </c>
      <c r="AU424" s="5">
        <v>15</v>
      </c>
      <c r="AV424" s="5">
        <v>0</v>
      </c>
      <c r="AW424" s="5">
        <v>25</v>
      </c>
      <c r="AX424" s="5">
        <v>300</v>
      </c>
      <c r="AY424" s="5">
        <v>235</v>
      </c>
      <c r="AZ424" s="5">
        <v>0</v>
      </c>
      <c r="BA424" s="5">
        <v>535</v>
      </c>
      <c r="BB424" s="5">
        <v>107.5</v>
      </c>
      <c r="BC424" s="5">
        <v>93.75</v>
      </c>
      <c r="BD424" s="5">
        <v>0</v>
      </c>
      <c r="BE424" s="5">
        <v>201.25</v>
      </c>
      <c r="BF424" s="5">
        <v>70</v>
      </c>
      <c r="BG424" s="5">
        <v>92.5</v>
      </c>
      <c r="BH424" s="5">
        <v>0</v>
      </c>
      <c r="BI424" s="5">
        <v>192.5</v>
      </c>
      <c r="BJ424" s="5">
        <v>0</v>
      </c>
      <c r="BK424" s="11">
        <f t="shared" ref="BK424:BK430" si="91">BJ424/O424*100</f>
        <v>0</v>
      </c>
      <c r="BL424" s="11">
        <f t="shared" si="90"/>
        <v>0</v>
      </c>
      <c r="BM424" s="4" t="s">
        <v>73</v>
      </c>
      <c r="BN424" s="9"/>
      <c r="BO424" s="9"/>
      <c r="BP424" s="11"/>
      <c r="BQ424" s="19">
        <f t="shared" si="85"/>
        <v>0</v>
      </c>
      <c r="BR424" s="6"/>
      <c r="BS424" s="6"/>
      <c r="BT424" s="6"/>
      <c r="BU424" s="5">
        <f t="shared" si="86"/>
        <v>0</v>
      </c>
      <c r="BV424" s="11">
        <v>0</v>
      </c>
      <c r="BW424" s="11">
        <f t="shared" si="79"/>
        <v>0</v>
      </c>
      <c r="BX424" s="11"/>
    </row>
    <row r="425" spans="1:76" s="60" customFormat="1" x14ac:dyDescent="0.2">
      <c r="A425" s="4" t="s">
        <v>69</v>
      </c>
      <c r="B425" s="4">
        <v>27</v>
      </c>
      <c r="C425" s="4">
        <v>1</v>
      </c>
      <c r="D425" s="6">
        <f t="shared" si="81"/>
        <v>0.40468564223999998</v>
      </c>
      <c r="E425" s="8">
        <v>38912</v>
      </c>
      <c r="F425" s="4">
        <v>1</v>
      </c>
      <c r="G425" s="4" t="s">
        <v>70</v>
      </c>
      <c r="H425" s="4" t="s">
        <v>71</v>
      </c>
      <c r="I425" s="4">
        <v>128</v>
      </c>
      <c r="J425" s="4">
        <v>143</v>
      </c>
      <c r="K425" s="4"/>
      <c r="L425" s="4"/>
      <c r="M425" s="13">
        <f t="shared" si="82"/>
        <v>135.5</v>
      </c>
      <c r="N425" s="8">
        <v>38918</v>
      </c>
      <c r="O425" s="5">
        <v>444260</v>
      </c>
      <c r="P425" s="4"/>
      <c r="Q425" s="5"/>
      <c r="R425" s="4"/>
      <c r="S425" s="4"/>
      <c r="T425" s="4"/>
      <c r="U425" s="4"/>
      <c r="V425" s="8">
        <v>38959</v>
      </c>
      <c r="W425" s="9">
        <f t="shared" si="83"/>
        <v>41</v>
      </c>
      <c r="X425" s="4">
        <v>5</v>
      </c>
      <c r="Y425" s="4">
        <v>3</v>
      </c>
      <c r="Z425" s="4">
        <v>31.8</v>
      </c>
      <c r="AA425" s="4">
        <v>29.5</v>
      </c>
      <c r="AB425" s="4">
        <v>33.4</v>
      </c>
      <c r="AC425" s="10">
        <v>32.066666666666677</v>
      </c>
      <c r="AD425" s="4">
        <v>45</v>
      </c>
      <c r="AE425" s="4">
        <v>45</v>
      </c>
      <c r="AF425" s="4">
        <v>57</v>
      </c>
      <c r="AG425" s="9">
        <v>51</v>
      </c>
      <c r="AH425" s="4">
        <v>9.4</v>
      </c>
      <c r="AI425" s="4">
        <v>8.9</v>
      </c>
      <c r="AJ425" s="4">
        <v>9.5</v>
      </c>
      <c r="AK425" s="10">
        <v>9.1887203230194974</v>
      </c>
      <c r="AL425" s="20">
        <v>398</v>
      </c>
      <c r="AM425" s="20">
        <v>111</v>
      </c>
      <c r="AN425" s="20">
        <v>0</v>
      </c>
      <c r="AO425" s="20">
        <v>4.5</v>
      </c>
      <c r="AP425" s="5">
        <v>25</v>
      </c>
      <c r="AQ425" s="5">
        <v>445</v>
      </c>
      <c r="AR425" s="5">
        <v>0</v>
      </c>
      <c r="AS425" s="5">
        <v>470</v>
      </c>
      <c r="AT425" s="5">
        <v>0</v>
      </c>
      <c r="AU425" s="5">
        <v>10</v>
      </c>
      <c r="AV425" s="5">
        <v>0</v>
      </c>
      <c r="AW425" s="5">
        <v>15</v>
      </c>
      <c r="AX425" s="5">
        <v>505</v>
      </c>
      <c r="AY425" s="5">
        <v>845</v>
      </c>
      <c r="AZ425" s="5">
        <v>0</v>
      </c>
      <c r="BA425" s="5">
        <v>1125</v>
      </c>
      <c r="BB425" s="5">
        <v>116.25</v>
      </c>
      <c r="BC425" s="5">
        <v>258.125</v>
      </c>
      <c r="BD425" s="5">
        <v>0</v>
      </c>
      <c r="BE425" s="5">
        <v>374.375</v>
      </c>
      <c r="BF425" s="5">
        <v>60</v>
      </c>
      <c r="BG425" s="5">
        <v>150</v>
      </c>
      <c r="BH425" s="5">
        <v>0</v>
      </c>
      <c r="BI425" s="5">
        <v>287.5</v>
      </c>
      <c r="BJ425" s="5">
        <v>69825</v>
      </c>
      <c r="BK425" s="11">
        <f t="shared" si="91"/>
        <v>15.717147616260748</v>
      </c>
      <c r="BL425" s="11">
        <f t="shared" si="90"/>
        <v>15.717147616260748</v>
      </c>
      <c r="BM425" s="4" t="s">
        <v>72</v>
      </c>
      <c r="BN425" s="9">
        <v>20</v>
      </c>
      <c r="BO425" s="9">
        <v>46</v>
      </c>
      <c r="BP425" s="11">
        <v>28.07</v>
      </c>
      <c r="BQ425" s="19">
        <f t="shared" si="85"/>
        <v>0.68463414634146347</v>
      </c>
      <c r="BR425" s="6">
        <v>0.1</v>
      </c>
      <c r="BS425" s="6">
        <v>0.432</v>
      </c>
      <c r="BT425" s="6">
        <v>0.221</v>
      </c>
      <c r="BU425" s="5">
        <f t="shared" si="86"/>
        <v>172541.3326094482</v>
      </c>
      <c r="BV425" s="11">
        <v>15.91</v>
      </c>
      <c r="BW425" s="11">
        <f t="shared" si="79"/>
        <v>0.95888941930307336</v>
      </c>
      <c r="BX425" s="11">
        <f t="shared" ref="BX425:BX434" si="92">(BT425/BP425^3)*100000</f>
        <v>0.9992290137472235</v>
      </c>
    </row>
    <row r="426" spans="1:76" s="60" customFormat="1" x14ac:dyDescent="0.2">
      <c r="A426" s="4" t="s">
        <v>69</v>
      </c>
      <c r="B426" s="4">
        <v>28</v>
      </c>
      <c r="C426" s="4">
        <v>1</v>
      </c>
      <c r="D426" s="6">
        <f t="shared" si="81"/>
        <v>0.40468564223999998</v>
      </c>
      <c r="E426" s="8">
        <v>38922</v>
      </c>
      <c r="F426" s="4">
        <v>1</v>
      </c>
      <c r="G426" s="4" t="s">
        <v>70</v>
      </c>
      <c r="H426" s="4" t="s">
        <v>71</v>
      </c>
      <c r="I426" s="4">
        <v>19</v>
      </c>
      <c r="J426" s="4">
        <v>100</v>
      </c>
      <c r="K426" s="4"/>
      <c r="L426" s="4"/>
      <c r="M426" s="13">
        <f t="shared" si="82"/>
        <v>59.5</v>
      </c>
      <c r="N426" s="8">
        <v>38929</v>
      </c>
      <c r="O426" s="5">
        <v>453000</v>
      </c>
      <c r="P426" s="4"/>
      <c r="Q426" s="5"/>
      <c r="R426" s="4"/>
      <c r="S426" s="4"/>
      <c r="T426" s="4"/>
      <c r="U426" s="4"/>
      <c r="V426" s="8">
        <v>38975</v>
      </c>
      <c r="W426" s="4">
        <f t="shared" si="83"/>
        <v>46</v>
      </c>
      <c r="X426" s="4">
        <v>5</v>
      </c>
      <c r="Y426" s="4">
        <v>3.5</v>
      </c>
      <c r="Z426" s="4">
        <v>32</v>
      </c>
      <c r="AA426" s="4">
        <v>28.4</v>
      </c>
      <c r="AB426" s="4">
        <v>33.700000000000003</v>
      </c>
      <c r="AC426" s="10">
        <v>31.415909090909089</v>
      </c>
      <c r="AD426" s="4">
        <v>45</v>
      </c>
      <c r="AE426" s="4">
        <v>45</v>
      </c>
      <c r="AF426" s="4">
        <v>60</v>
      </c>
      <c r="AG426" s="9">
        <v>53.230769230769234</v>
      </c>
      <c r="AH426" s="4">
        <v>9.4</v>
      </c>
      <c r="AI426" s="4">
        <v>9</v>
      </c>
      <c r="AJ426" s="4">
        <v>9.4</v>
      </c>
      <c r="AK426" s="10">
        <v>9.1991640650146635</v>
      </c>
      <c r="AL426" s="20">
        <v>294</v>
      </c>
      <c r="AM426" s="20">
        <v>82</v>
      </c>
      <c r="AN426" s="20">
        <v>0</v>
      </c>
      <c r="AO426" s="20">
        <v>7</v>
      </c>
      <c r="AP426" s="5">
        <v>175</v>
      </c>
      <c r="AQ426" s="5">
        <v>620</v>
      </c>
      <c r="AR426" s="5">
        <v>0</v>
      </c>
      <c r="AS426" s="5">
        <v>795</v>
      </c>
      <c r="AT426" s="5">
        <v>20</v>
      </c>
      <c r="AU426" s="5">
        <v>40</v>
      </c>
      <c r="AV426" s="5">
        <v>0</v>
      </c>
      <c r="AW426" s="5">
        <v>95</v>
      </c>
      <c r="AX426" s="5">
        <v>445</v>
      </c>
      <c r="AY426" s="5">
        <v>325</v>
      </c>
      <c r="AZ426" s="5">
        <v>0</v>
      </c>
      <c r="BA426" s="5">
        <v>530</v>
      </c>
      <c r="BB426" s="5">
        <v>121.33333333333333</v>
      </c>
      <c r="BC426" s="5">
        <v>157</v>
      </c>
      <c r="BD426" s="5">
        <v>0</v>
      </c>
      <c r="BE426" s="5">
        <v>278.33333333333331</v>
      </c>
      <c r="BF426" s="5">
        <v>95</v>
      </c>
      <c r="BG426" s="5">
        <v>155</v>
      </c>
      <c r="BH426" s="5">
        <v>0</v>
      </c>
      <c r="BI426" s="5">
        <v>245</v>
      </c>
      <c r="BJ426" s="5">
        <v>32347</v>
      </c>
      <c r="BK426" s="11">
        <f t="shared" si="91"/>
        <v>7.1406181015452539</v>
      </c>
      <c r="BL426" s="11">
        <f t="shared" si="90"/>
        <v>7.1406181015452539</v>
      </c>
      <c r="BM426" s="4" t="s">
        <v>72</v>
      </c>
      <c r="BN426" s="9">
        <v>30</v>
      </c>
      <c r="BO426" s="9">
        <v>45</v>
      </c>
      <c r="BP426" s="11">
        <v>38.76</v>
      </c>
      <c r="BQ426" s="19">
        <f t="shared" si="85"/>
        <v>0.84260869565217389</v>
      </c>
      <c r="BR426" s="6">
        <v>4.5999999999999999E-2</v>
      </c>
      <c r="BS426" s="6">
        <v>0.77</v>
      </c>
      <c r="BT426" s="6">
        <v>0.50600000000000001</v>
      </c>
      <c r="BU426" s="5">
        <f t="shared" si="86"/>
        <v>79931.177743183973</v>
      </c>
      <c r="BV426" s="11">
        <v>19.05</v>
      </c>
      <c r="BW426" s="11">
        <f t="shared" si="79"/>
        <v>1.0233385906411956</v>
      </c>
      <c r="BX426" s="11">
        <f t="shared" si="92"/>
        <v>0.86895885202071099</v>
      </c>
    </row>
    <row r="427" spans="1:76" s="60" customFormat="1" x14ac:dyDescent="0.2">
      <c r="A427" s="4" t="s">
        <v>69</v>
      </c>
      <c r="B427" s="4">
        <v>23</v>
      </c>
      <c r="C427" s="4">
        <v>1</v>
      </c>
      <c r="D427" s="6">
        <f t="shared" si="81"/>
        <v>0.40468564223999998</v>
      </c>
      <c r="E427" s="8">
        <v>39612</v>
      </c>
      <c r="F427" s="4">
        <v>1</v>
      </c>
      <c r="G427" s="4" t="s">
        <v>70</v>
      </c>
      <c r="H427" s="4" t="s">
        <v>71</v>
      </c>
      <c r="I427" s="4">
        <v>837</v>
      </c>
      <c r="J427" s="4">
        <v>749</v>
      </c>
      <c r="K427" s="4"/>
      <c r="L427" s="4"/>
      <c r="M427" s="13">
        <f t="shared" si="82"/>
        <v>793</v>
      </c>
      <c r="N427" s="8">
        <v>39619</v>
      </c>
      <c r="O427" s="5">
        <v>372354</v>
      </c>
      <c r="P427" s="4"/>
      <c r="Q427" s="5"/>
      <c r="R427" s="4"/>
      <c r="S427" s="5"/>
      <c r="T427" s="4"/>
      <c r="U427" s="9"/>
      <c r="V427" s="8">
        <v>39667</v>
      </c>
      <c r="W427" s="4">
        <f t="shared" si="83"/>
        <v>48</v>
      </c>
      <c r="X427" s="4">
        <v>0</v>
      </c>
      <c r="Y427" s="10">
        <v>2</v>
      </c>
      <c r="Z427" s="10">
        <v>32.9</v>
      </c>
      <c r="AA427" s="10">
        <v>22.7</v>
      </c>
      <c r="AB427" s="10">
        <v>33.9</v>
      </c>
      <c r="AC427" s="10">
        <v>30.821739130434782</v>
      </c>
      <c r="AD427" s="9">
        <v>45</v>
      </c>
      <c r="AE427" s="9">
        <v>42</v>
      </c>
      <c r="AF427" s="9">
        <v>50</v>
      </c>
      <c r="AG427" s="9">
        <v>46.090909090909093</v>
      </c>
      <c r="AH427" s="10">
        <v>8.8000000000000007</v>
      </c>
      <c r="AI427" s="10">
        <v>8.6999999999999993</v>
      </c>
      <c r="AJ427" s="10">
        <v>9.6</v>
      </c>
      <c r="AK427" s="10">
        <v>9.1034674349975706</v>
      </c>
      <c r="AL427" s="21">
        <f>2*206.5</f>
        <v>413</v>
      </c>
      <c r="AM427" s="20">
        <v>356</v>
      </c>
      <c r="AN427" s="20">
        <v>20.5</v>
      </c>
      <c r="AO427" s="20">
        <v>10.25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5</v>
      </c>
      <c r="AV427" s="5">
        <v>0</v>
      </c>
      <c r="AW427" s="5">
        <v>10</v>
      </c>
      <c r="AX427" s="5">
        <v>605</v>
      </c>
      <c r="AY427" s="5">
        <v>970</v>
      </c>
      <c r="AZ427" s="5">
        <v>40</v>
      </c>
      <c r="BA427" s="5">
        <v>1500</v>
      </c>
      <c r="BB427" s="5">
        <v>161.66666666666666</v>
      </c>
      <c r="BC427" s="5">
        <v>177.66666666666666</v>
      </c>
      <c r="BD427" s="5">
        <v>9.3333333333333339</v>
      </c>
      <c r="BE427" s="5">
        <v>342</v>
      </c>
      <c r="BF427" s="5">
        <v>70</v>
      </c>
      <c r="BG427" s="5">
        <v>55</v>
      </c>
      <c r="BH427" s="5">
        <v>0</v>
      </c>
      <c r="BI427" s="5">
        <v>225</v>
      </c>
      <c r="BJ427" s="5">
        <v>42575</v>
      </c>
      <c r="BK427" s="11">
        <f t="shared" si="91"/>
        <v>11.434011720029865</v>
      </c>
      <c r="BL427" s="11">
        <f>(BJ427)/(O427+Q427+S427+U427)*100</f>
        <v>11.434011720029865</v>
      </c>
      <c r="BM427" s="4" t="s">
        <v>72</v>
      </c>
      <c r="BN427" s="9">
        <v>26</v>
      </c>
      <c r="BO427" s="9">
        <v>70</v>
      </c>
      <c r="BP427" s="11">
        <v>36.04</v>
      </c>
      <c r="BQ427" s="19">
        <f t="shared" si="85"/>
        <v>0.75083333333333335</v>
      </c>
      <c r="BR427" s="6">
        <v>0.189</v>
      </c>
      <c r="BS427" s="6">
        <v>3.1240000000000001</v>
      </c>
      <c r="BT427" s="6">
        <v>0.46300000000000002</v>
      </c>
      <c r="BU427" s="5">
        <f t="shared" si="86"/>
        <v>105205.11615964565</v>
      </c>
      <c r="BV427" s="11">
        <v>14.86</v>
      </c>
      <c r="BW427" s="11">
        <f t="shared" si="79"/>
        <v>0.76499707679209938</v>
      </c>
      <c r="BX427" s="11">
        <f t="shared" si="92"/>
        <v>0.98906912284743476</v>
      </c>
    </row>
    <row r="428" spans="1:76" s="60" customFormat="1" x14ac:dyDescent="0.2">
      <c r="A428" s="4" t="s">
        <v>69</v>
      </c>
      <c r="B428" s="4">
        <v>32</v>
      </c>
      <c r="C428" s="4">
        <v>1</v>
      </c>
      <c r="D428" s="6">
        <f t="shared" si="81"/>
        <v>0.40468564223999998</v>
      </c>
      <c r="E428" s="8">
        <v>39628</v>
      </c>
      <c r="F428" s="4">
        <v>1</v>
      </c>
      <c r="G428" s="4" t="s">
        <v>70</v>
      </c>
      <c r="H428" s="4" t="s">
        <v>71</v>
      </c>
      <c r="I428" s="4">
        <v>48</v>
      </c>
      <c r="J428" s="4">
        <v>60</v>
      </c>
      <c r="K428" s="4"/>
      <c r="L428" s="4"/>
      <c r="M428" s="13">
        <f t="shared" si="82"/>
        <v>54</v>
      </c>
      <c r="N428" s="8">
        <v>39640</v>
      </c>
      <c r="O428" s="5">
        <v>387468</v>
      </c>
      <c r="P428" s="4"/>
      <c r="Q428" s="5"/>
      <c r="R428" s="4"/>
      <c r="S428" s="5"/>
      <c r="T428" s="4"/>
      <c r="U428" s="9"/>
      <c r="V428" s="8">
        <v>39674</v>
      </c>
      <c r="W428" s="4">
        <f t="shared" si="83"/>
        <v>34</v>
      </c>
      <c r="X428" s="4">
        <v>0</v>
      </c>
      <c r="Y428" s="10">
        <v>2.6</v>
      </c>
      <c r="Z428" s="10">
        <v>31.4</v>
      </c>
      <c r="AA428" s="10">
        <v>27.5</v>
      </c>
      <c r="AB428" s="10">
        <v>32.700000000000003</v>
      </c>
      <c r="AC428" s="10">
        <v>31.340625000000006</v>
      </c>
      <c r="AD428" s="9">
        <v>45</v>
      </c>
      <c r="AE428" s="9">
        <v>40</v>
      </c>
      <c r="AF428" s="9">
        <v>47</v>
      </c>
      <c r="AG428" s="9">
        <v>43.888888888888886</v>
      </c>
      <c r="AH428" s="10">
        <v>9.1</v>
      </c>
      <c r="AI428" s="10">
        <v>8.8000000000000007</v>
      </c>
      <c r="AJ428" s="10">
        <v>9.4</v>
      </c>
      <c r="AK428" s="10">
        <v>9.1046652069933085</v>
      </c>
      <c r="AL428" s="21">
        <f>2*106</f>
        <v>212</v>
      </c>
      <c r="AM428" s="20">
        <v>350</v>
      </c>
      <c r="AN428" s="20">
        <v>29</v>
      </c>
      <c r="AO428" s="20">
        <v>34.950000000000003</v>
      </c>
      <c r="AP428" s="5">
        <v>25</v>
      </c>
      <c r="AQ428" s="5">
        <v>85</v>
      </c>
      <c r="AR428" s="5">
        <v>35</v>
      </c>
      <c r="AS428" s="5">
        <v>145</v>
      </c>
      <c r="AT428" s="5">
        <v>0</v>
      </c>
      <c r="AU428" s="5">
        <v>0</v>
      </c>
      <c r="AV428" s="5">
        <v>55</v>
      </c>
      <c r="AW428" s="5">
        <v>65</v>
      </c>
      <c r="AX428" s="5">
        <v>155</v>
      </c>
      <c r="AY428" s="5">
        <v>630</v>
      </c>
      <c r="AZ428" s="5">
        <v>8090</v>
      </c>
      <c r="BA428" s="5">
        <v>8090</v>
      </c>
      <c r="BB428" s="5">
        <v>35.416666666666664</v>
      </c>
      <c r="BC428" s="5">
        <v>133.75</v>
      </c>
      <c r="BD428" s="5">
        <v>2419.1666666666665</v>
      </c>
      <c r="BE428" s="5">
        <v>2588.3333333333335</v>
      </c>
      <c r="BF428" s="5">
        <v>25</v>
      </c>
      <c r="BG428" s="5">
        <v>17.5</v>
      </c>
      <c r="BH428" s="5">
        <v>977.5</v>
      </c>
      <c r="BI428" s="5">
        <v>995</v>
      </c>
      <c r="BJ428" s="5">
        <v>47061</v>
      </c>
      <c r="BK428" s="11">
        <f t="shared" si="91"/>
        <v>12.14577719966552</v>
      </c>
      <c r="BL428" s="11">
        <f>(BJ428)/(O428+Q428+S428+U428)*100</f>
        <v>12.14577719966552</v>
      </c>
      <c r="BM428" s="4" t="s">
        <v>72</v>
      </c>
      <c r="BN428" s="9">
        <v>10</v>
      </c>
      <c r="BO428" s="9">
        <v>57</v>
      </c>
      <c r="BP428" s="11">
        <v>43.52</v>
      </c>
      <c r="BQ428" s="19">
        <f t="shared" si="85"/>
        <v>1.28</v>
      </c>
      <c r="BR428" s="6">
        <v>0.124</v>
      </c>
      <c r="BS428" s="6">
        <v>1.508</v>
      </c>
      <c r="BT428" s="6">
        <v>0.85099999999999998</v>
      </c>
      <c r="BU428" s="5">
        <f t="shared" si="86"/>
        <v>116290.26357226269</v>
      </c>
      <c r="BV428" s="11">
        <v>37.729999999999997</v>
      </c>
      <c r="BW428" s="11">
        <f t="shared" si="79"/>
        <v>2.7421429537518081</v>
      </c>
      <c r="BX428" s="11">
        <f t="shared" si="92"/>
        <v>1.0324354305690495</v>
      </c>
    </row>
    <row r="429" spans="1:76" s="60" customFormat="1" x14ac:dyDescent="0.2">
      <c r="A429" s="4" t="s">
        <v>69</v>
      </c>
      <c r="B429" s="9">
        <v>33</v>
      </c>
      <c r="C429" s="4">
        <v>1</v>
      </c>
      <c r="D429" s="4">
        <f t="shared" si="81"/>
        <v>0.40468564223999998</v>
      </c>
      <c r="E429" s="8">
        <v>40075</v>
      </c>
      <c r="F429" s="4">
        <v>1</v>
      </c>
      <c r="G429" s="4" t="s">
        <v>70</v>
      </c>
      <c r="H429" s="4" t="s">
        <v>71</v>
      </c>
      <c r="I429" s="4">
        <v>101</v>
      </c>
      <c r="J429" s="4">
        <v>82</v>
      </c>
      <c r="K429" s="4"/>
      <c r="L429" s="4"/>
      <c r="M429" s="13">
        <f t="shared" si="82"/>
        <v>91.5</v>
      </c>
      <c r="N429" s="8">
        <v>40087</v>
      </c>
      <c r="O429" s="5">
        <v>386094</v>
      </c>
      <c r="P429" s="4"/>
      <c r="Q429" s="5"/>
      <c r="R429" s="4"/>
      <c r="S429" s="5"/>
      <c r="T429" s="4"/>
      <c r="U429" s="5"/>
      <c r="V429" s="8">
        <v>40122</v>
      </c>
      <c r="W429" s="4">
        <f t="shared" si="83"/>
        <v>35</v>
      </c>
      <c r="X429" s="4">
        <v>5</v>
      </c>
      <c r="Y429" s="10">
        <v>3.8</v>
      </c>
      <c r="Z429" s="10">
        <v>31.2</v>
      </c>
      <c r="AA429" s="10">
        <v>20.8</v>
      </c>
      <c r="AB429" s="10">
        <v>31.5</v>
      </c>
      <c r="AC429" s="10">
        <v>25.921875</v>
      </c>
      <c r="AD429" s="4">
        <v>45</v>
      </c>
      <c r="AE429" s="4">
        <v>41</v>
      </c>
      <c r="AF429" s="4">
        <v>48</v>
      </c>
      <c r="AG429" s="10">
        <v>45.888888888888886</v>
      </c>
      <c r="AH429" s="4">
        <v>8.6999999999999993</v>
      </c>
      <c r="AI429" s="4">
        <v>8.6</v>
      </c>
      <c r="AJ429" s="10">
        <v>9.6</v>
      </c>
      <c r="AK429" s="10">
        <v>9.0194176335515301</v>
      </c>
      <c r="AL429" s="20">
        <v>356</v>
      </c>
      <c r="AM429" s="20">
        <v>315</v>
      </c>
      <c r="AN429" s="20">
        <v>16</v>
      </c>
      <c r="AO429" s="20">
        <v>6</v>
      </c>
      <c r="AP429" s="5">
        <v>30</v>
      </c>
      <c r="AQ429" s="5">
        <v>1985</v>
      </c>
      <c r="AR429" s="5">
        <v>0</v>
      </c>
      <c r="AS429" s="5">
        <v>2015</v>
      </c>
      <c r="AT429" s="5">
        <v>0</v>
      </c>
      <c r="AU429" s="5">
        <v>0</v>
      </c>
      <c r="AV429" s="5">
        <v>0</v>
      </c>
      <c r="AW429" s="5">
        <v>20</v>
      </c>
      <c r="AX429" s="5">
        <v>430</v>
      </c>
      <c r="AY429" s="5">
        <v>940</v>
      </c>
      <c r="AZ429" s="5">
        <v>65</v>
      </c>
      <c r="BA429" s="5">
        <v>1040</v>
      </c>
      <c r="BB429" s="5">
        <v>95</v>
      </c>
      <c r="BC429" s="5">
        <v>135.90909090909091</v>
      </c>
      <c r="BD429" s="5">
        <v>6.8181818181818183</v>
      </c>
      <c r="BE429" s="5">
        <v>233.18181818181819</v>
      </c>
      <c r="BF429" s="5">
        <v>35</v>
      </c>
      <c r="BG429" s="5">
        <v>35</v>
      </c>
      <c r="BH429" s="5">
        <v>0</v>
      </c>
      <c r="BI429" s="5">
        <v>135</v>
      </c>
      <c r="BJ429" s="5">
        <v>202011</v>
      </c>
      <c r="BK429" s="11">
        <f t="shared" si="91"/>
        <v>52.321714401156193</v>
      </c>
      <c r="BL429" s="11">
        <f>(BJ429)/(O429+Q429+S429+U429)*100</f>
        <v>52.321714401156193</v>
      </c>
      <c r="BM429" s="4" t="s">
        <v>72</v>
      </c>
      <c r="BN429" s="9">
        <v>29</v>
      </c>
      <c r="BO429" s="9">
        <v>45</v>
      </c>
      <c r="BP429" s="11">
        <v>35.1</v>
      </c>
      <c r="BQ429" s="19">
        <f t="shared" si="85"/>
        <v>1.0028571428571429</v>
      </c>
      <c r="BR429" s="6">
        <v>0.19900000000000001</v>
      </c>
      <c r="BS429" s="6">
        <v>0.71</v>
      </c>
      <c r="BT429" s="6">
        <v>0.38200000000000001</v>
      </c>
      <c r="BU429" s="5">
        <f t="shared" si="86"/>
        <v>499180.05215563544</v>
      </c>
      <c r="BV429" s="11">
        <v>78.819999999999993</v>
      </c>
      <c r="BW429" s="11">
        <f t="shared" si="79"/>
        <v>5.5648131906405629</v>
      </c>
      <c r="BX429" s="11">
        <f t="shared" si="92"/>
        <v>0.88336871317528942</v>
      </c>
    </row>
    <row r="430" spans="1:76" s="60" customFormat="1" x14ac:dyDescent="0.2">
      <c r="A430" s="4" t="s">
        <v>69</v>
      </c>
      <c r="B430" s="9">
        <v>32</v>
      </c>
      <c r="C430" s="4">
        <v>1</v>
      </c>
      <c r="D430" s="4">
        <f t="shared" si="81"/>
        <v>0.40468564223999998</v>
      </c>
      <c r="E430" s="8">
        <v>40089</v>
      </c>
      <c r="F430" s="4">
        <v>1</v>
      </c>
      <c r="G430" s="4" t="s">
        <v>70</v>
      </c>
      <c r="H430" s="4" t="s">
        <v>71</v>
      </c>
      <c r="I430" s="4">
        <v>87</v>
      </c>
      <c r="J430" s="4">
        <v>292</v>
      </c>
      <c r="K430" s="4"/>
      <c r="L430" s="4"/>
      <c r="M430" s="13">
        <f t="shared" si="82"/>
        <v>189.5</v>
      </c>
      <c r="N430" s="8">
        <v>40101</v>
      </c>
      <c r="O430" s="5">
        <v>387468</v>
      </c>
      <c r="P430" s="4"/>
      <c r="Q430" s="5"/>
      <c r="R430" s="4"/>
      <c r="S430" s="5"/>
      <c r="T430" s="4"/>
      <c r="U430" s="5"/>
      <c r="V430" s="8">
        <v>40151</v>
      </c>
      <c r="W430" s="4">
        <f t="shared" si="83"/>
        <v>50</v>
      </c>
      <c r="X430" s="4">
        <v>7</v>
      </c>
      <c r="Y430" s="10">
        <v>3.3</v>
      </c>
      <c r="Z430" s="10">
        <v>30.3</v>
      </c>
      <c r="AA430" s="10">
        <v>15.3</v>
      </c>
      <c r="AB430" s="10">
        <v>27.1</v>
      </c>
      <c r="AC430" s="10">
        <v>22.363829787234046</v>
      </c>
      <c r="AD430" s="4">
        <v>45</v>
      </c>
      <c r="AE430" s="4">
        <v>37</v>
      </c>
      <c r="AF430" s="4">
        <v>48</v>
      </c>
      <c r="AG430" s="10">
        <v>45</v>
      </c>
      <c r="AH430" s="4">
        <v>8.8000000000000007</v>
      </c>
      <c r="AI430" s="4">
        <v>8.1999999999999993</v>
      </c>
      <c r="AJ430" s="10">
        <v>9</v>
      </c>
      <c r="AK430" s="10">
        <v>8.6031372143124649</v>
      </c>
      <c r="AL430" s="20">
        <v>460</v>
      </c>
      <c r="AM430" s="20">
        <v>250</v>
      </c>
      <c r="AN430" s="20">
        <v>21</v>
      </c>
      <c r="AO430" s="20">
        <v>8.75</v>
      </c>
      <c r="AP430" s="5">
        <v>110</v>
      </c>
      <c r="AQ430" s="5">
        <v>165</v>
      </c>
      <c r="AR430" s="5">
        <v>1140</v>
      </c>
      <c r="AS430" s="5">
        <v>1415</v>
      </c>
      <c r="AT430" s="5">
        <v>0</v>
      </c>
      <c r="AU430" s="5">
        <v>5</v>
      </c>
      <c r="AV430" s="5">
        <v>0</v>
      </c>
      <c r="AW430" s="5">
        <v>5</v>
      </c>
      <c r="AX430" s="5">
        <v>255</v>
      </c>
      <c r="AY430" s="5">
        <v>180</v>
      </c>
      <c r="AZ430" s="5">
        <v>525</v>
      </c>
      <c r="BA430" s="5">
        <v>805</v>
      </c>
      <c r="BB430" s="5">
        <v>43.928571428571431</v>
      </c>
      <c r="BC430" s="5">
        <v>34.285714285714285</v>
      </c>
      <c r="BD430" s="5">
        <v>39.642857142857146</v>
      </c>
      <c r="BE430" s="5">
        <v>117.85714285714286</v>
      </c>
      <c r="BF430" s="5">
        <v>7.5</v>
      </c>
      <c r="BG430" s="5">
        <v>25</v>
      </c>
      <c r="BH430" s="5">
        <v>0</v>
      </c>
      <c r="BI430" s="5">
        <v>37.5</v>
      </c>
      <c r="BJ430" s="5">
        <v>107402</v>
      </c>
      <c r="BK430" s="11">
        <f t="shared" si="91"/>
        <v>27.718934208760466</v>
      </c>
      <c r="BL430" s="11">
        <f>(BJ430)/(O430+Q430+S430+U430)*100</f>
        <v>27.718934208760466</v>
      </c>
      <c r="BM430" s="4" t="s">
        <v>72</v>
      </c>
      <c r="BN430" s="9">
        <v>20</v>
      </c>
      <c r="BO430" s="9">
        <v>51</v>
      </c>
      <c r="BP430" s="11">
        <v>28.29</v>
      </c>
      <c r="BQ430" s="19">
        <f t="shared" si="85"/>
        <v>0.56579999999999997</v>
      </c>
      <c r="BR430" s="6">
        <v>0.08</v>
      </c>
      <c r="BS430" s="6">
        <v>0.57799999999999996</v>
      </c>
      <c r="BT430" s="6">
        <v>0.24</v>
      </c>
      <c r="BU430" s="5">
        <f t="shared" si="86"/>
        <v>265396.12180336495</v>
      </c>
      <c r="BV430" s="11">
        <v>18.86</v>
      </c>
      <c r="BW430" s="11">
        <f t="shared" si="79"/>
        <v>0.93208149889414771</v>
      </c>
      <c r="BX430" s="11">
        <f t="shared" si="92"/>
        <v>1.0600159481015918</v>
      </c>
    </row>
    <row r="431" spans="1:76" s="60" customFormat="1" x14ac:dyDescent="0.2">
      <c r="A431" s="4" t="s">
        <v>69</v>
      </c>
      <c r="B431" s="4">
        <v>31</v>
      </c>
      <c r="C431" s="4">
        <v>1</v>
      </c>
      <c r="D431" s="6">
        <f t="shared" si="81"/>
        <v>0.40468564223999998</v>
      </c>
      <c r="E431" s="8">
        <v>38921</v>
      </c>
      <c r="F431" s="4">
        <v>2</v>
      </c>
      <c r="G431" s="4" t="s">
        <v>70</v>
      </c>
      <c r="H431" s="4" t="s">
        <v>71</v>
      </c>
      <c r="I431" s="4">
        <v>14</v>
      </c>
      <c r="J431" s="4">
        <v>58</v>
      </c>
      <c r="K431" s="4">
        <v>60</v>
      </c>
      <c r="L431" s="4"/>
      <c r="M431" s="13">
        <f t="shared" si="82"/>
        <v>44</v>
      </c>
      <c r="N431" s="8">
        <v>38927</v>
      </c>
      <c r="O431" s="5">
        <v>423650</v>
      </c>
      <c r="P431" s="8">
        <v>38930</v>
      </c>
      <c r="Q431" s="5">
        <v>426856</v>
      </c>
      <c r="R431" s="4"/>
      <c r="S431" s="4"/>
      <c r="T431" s="4"/>
      <c r="U431" s="4"/>
      <c r="V431" s="8">
        <v>38967</v>
      </c>
      <c r="W431" s="9">
        <f t="shared" si="83"/>
        <v>40</v>
      </c>
      <c r="X431" s="4">
        <v>7</v>
      </c>
      <c r="Y431" s="4">
        <v>3.7</v>
      </c>
      <c r="Z431" s="4">
        <v>32.4</v>
      </c>
      <c r="AA431" s="4">
        <v>29.5</v>
      </c>
      <c r="AB431" s="4">
        <v>33.5</v>
      </c>
      <c r="AC431" s="10">
        <v>32.002631578947373</v>
      </c>
      <c r="AD431" s="4">
        <v>45</v>
      </c>
      <c r="AE431" s="4">
        <v>44</v>
      </c>
      <c r="AF431" s="4">
        <v>60</v>
      </c>
      <c r="AG431" s="9">
        <v>52</v>
      </c>
      <c r="AH431" s="4">
        <v>9.4</v>
      </c>
      <c r="AI431" s="4">
        <v>9</v>
      </c>
      <c r="AJ431" s="4">
        <v>9.4</v>
      </c>
      <c r="AK431" s="10">
        <v>9.2519813968351787</v>
      </c>
      <c r="AL431" s="20">
        <v>222</v>
      </c>
      <c r="AM431" s="20">
        <v>100</v>
      </c>
      <c r="AN431" s="20">
        <v>0</v>
      </c>
      <c r="AO431" s="20">
        <v>7</v>
      </c>
      <c r="AP431" s="5">
        <v>100</v>
      </c>
      <c r="AQ431" s="5">
        <v>400</v>
      </c>
      <c r="AR431" s="5">
        <v>0</v>
      </c>
      <c r="AS431" s="5">
        <v>500</v>
      </c>
      <c r="AT431" s="5">
        <v>18</v>
      </c>
      <c r="AU431" s="5">
        <v>40</v>
      </c>
      <c r="AV431" s="5">
        <v>0</v>
      </c>
      <c r="AW431" s="5">
        <v>83</v>
      </c>
      <c r="AX431" s="5">
        <v>170</v>
      </c>
      <c r="AY431" s="5">
        <v>285</v>
      </c>
      <c r="AZ431" s="5">
        <v>0</v>
      </c>
      <c r="BA431" s="5">
        <v>440</v>
      </c>
      <c r="BB431" s="5">
        <v>60.533333333333331</v>
      </c>
      <c r="BC431" s="5">
        <v>124.66666666666667</v>
      </c>
      <c r="BD431" s="5">
        <v>0</v>
      </c>
      <c r="BE431" s="5">
        <v>185.2</v>
      </c>
      <c r="BF431" s="5">
        <v>50</v>
      </c>
      <c r="BG431" s="5">
        <v>105</v>
      </c>
      <c r="BH431" s="5">
        <v>0</v>
      </c>
      <c r="BI431" s="5">
        <v>165</v>
      </c>
      <c r="BJ431" s="5">
        <v>16974</v>
      </c>
      <c r="BK431" s="11">
        <f>BJ431/Q431*100</f>
        <v>3.9765166707273645</v>
      </c>
      <c r="BL431" s="11">
        <f>BJ431/(O431+Q431)*100</f>
        <v>1.9957531163801314</v>
      </c>
      <c r="BM431" s="4" t="s">
        <v>72</v>
      </c>
      <c r="BN431" s="9">
        <v>27</v>
      </c>
      <c r="BO431" s="9">
        <v>59</v>
      </c>
      <c r="BP431" s="11">
        <v>41.83</v>
      </c>
      <c r="BQ431" s="19">
        <f t="shared" si="85"/>
        <v>1.04575</v>
      </c>
      <c r="BR431" s="6">
        <v>0.16700000000000001</v>
      </c>
      <c r="BS431" s="6">
        <v>3.78</v>
      </c>
      <c r="BT431" s="6">
        <v>0.751</v>
      </c>
      <c r="BU431" s="5">
        <f t="shared" si="86"/>
        <v>41943.667450236644</v>
      </c>
      <c r="BV431" s="11">
        <v>10.45</v>
      </c>
      <c r="BW431" s="11">
        <f t="shared" si="79"/>
        <v>0.64556280908296948</v>
      </c>
      <c r="BX431" s="11">
        <f t="shared" si="92"/>
        <v>1.0260684720267044</v>
      </c>
    </row>
    <row r="432" spans="1:76" s="60" customFormat="1" x14ac:dyDescent="0.2">
      <c r="A432" s="4" t="s">
        <v>69</v>
      </c>
      <c r="B432" s="9">
        <v>34</v>
      </c>
      <c r="C432" s="4">
        <v>1</v>
      </c>
      <c r="D432" s="4">
        <f t="shared" si="81"/>
        <v>0.40468564223999998</v>
      </c>
      <c r="E432" s="8">
        <v>39922</v>
      </c>
      <c r="F432" s="4">
        <v>2</v>
      </c>
      <c r="G432" s="4" t="s">
        <v>70</v>
      </c>
      <c r="H432" s="4" t="s">
        <v>71</v>
      </c>
      <c r="I432" s="4">
        <v>0</v>
      </c>
      <c r="J432" s="4"/>
      <c r="K432" s="4">
        <v>25</v>
      </c>
      <c r="L432" s="4">
        <v>9</v>
      </c>
      <c r="M432" s="13">
        <f t="shared" si="82"/>
        <v>11.333333333333334</v>
      </c>
      <c r="N432" s="8">
        <v>39936</v>
      </c>
      <c r="O432" s="5">
        <v>393880</v>
      </c>
      <c r="P432" s="8">
        <v>39939</v>
      </c>
      <c r="Q432" s="5">
        <v>338004</v>
      </c>
      <c r="R432" s="4"/>
      <c r="S432" s="5"/>
      <c r="T432" s="4"/>
      <c r="U432" s="5"/>
      <c r="V432" s="8">
        <v>39968</v>
      </c>
      <c r="W432" s="4">
        <f t="shared" si="83"/>
        <v>32</v>
      </c>
      <c r="X432" s="4">
        <v>6</v>
      </c>
      <c r="Y432" s="10">
        <v>3.1</v>
      </c>
      <c r="Z432" s="10">
        <v>28.3</v>
      </c>
      <c r="AA432" s="10">
        <v>26.1</v>
      </c>
      <c r="AB432" s="10">
        <v>31</v>
      </c>
      <c r="AC432" s="10">
        <v>28.766666666666666</v>
      </c>
      <c r="AD432" s="4">
        <v>45</v>
      </c>
      <c r="AE432" s="4">
        <v>45</v>
      </c>
      <c r="AF432" s="4">
        <v>52</v>
      </c>
      <c r="AG432" s="10">
        <v>48.777777777777779</v>
      </c>
      <c r="AH432" s="4">
        <v>9.1</v>
      </c>
      <c r="AI432" s="4">
        <v>8.8000000000000007</v>
      </c>
      <c r="AJ432" s="10">
        <v>9.4</v>
      </c>
      <c r="AK432" s="10">
        <v>9.0376214720930186</v>
      </c>
      <c r="AL432" s="20">
        <v>214</v>
      </c>
      <c r="AM432" s="20">
        <v>395</v>
      </c>
      <c r="AN432" s="20">
        <v>36</v>
      </c>
      <c r="AO432" s="20">
        <v>15</v>
      </c>
      <c r="AP432" s="5">
        <v>145</v>
      </c>
      <c r="AQ432" s="5">
        <v>270</v>
      </c>
      <c r="AR432" s="5">
        <v>0</v>
      </c>
      <c r="AS432" s="5">
        <v>415</v>
      </c>
      <c r="AT432" s="5">
        <v>0</v>
      </c>
      <c r="AU432" s="5">
        <v>0</v>
      </c>
      <c r="AV432" s="5">
        <v>0</v>
      </c>
      <c r="AW432" s="5">
        <v>70</v>
      </c>
      <c r="AX432" s="5">
        <v>375</v>
      </c>
      <c r="AY432" s="5">
        <v>1810</v>
      </c>
      <c r="AZ432" s="5">
        <v>32500</v>
      </c>
      <c r="BA432" s="5">
        <v>33100</v>
      </c>
      <c r="BB432" s="5">
        <v>84.166666666666671</v>
      </c>
      <c r="BC432" s="5">
        <v>270.41666666666669</v>
      </c>
      <c r="BD432" s="5">
        <v>3942.0833333333335</v>
      </c>
      <c r="BE432" s="5">
        <v>4304.166666666667</v>
      </c>
      <c r="BF432" s="5">
        <v>32.5</v>
      </c>
      <c r="BG432" s="5">
        <v>75</v>
      </c>
      <c r="BH432" s="5">
        <v>22.5</v>
      </c>
      <c r="BI432" s="5">
        <v>325</v>
      </c>
      <c r="BJ432" s="5">
        <v>19233</v>
      </c>
      <c r="BK432" s="11">
        <f>BJ432/Q432*100</f>
        <v>5.6901693471083181</v>
      </c>
      <c r="BL432" s="11">
        <f>(BJ432)/(O432+Q432+S432+U432)*100</f>
        <v>2.6278754556733031</v>
      </c>
      <c r="BM432" s="4" t="s">
        <v>72</v>
      </c>
      <c r="BN432" s="9">
        <v>24</v>
      </c>
      <c r="BO432" s="9">
        <v>49</v>
      </c>
      <c r="BP432" s="11">
        <v>36.29</v>
      </c>
      <c r="BQ432" s="19">
        <f t="shared" si="85"/>
        <v>1.1340625</v>
      </c>
      <c r="BR432" s="6">
        <v>0.115</v>
      </c>
      <c r="BS432" s="6">
        <v>0.93600000000000005</v>
      </c>
      <c r="BT432" s="6">
        <v>0.41899999999999998</v>
      </c>
      <c r="BU432" s="5">
        <f t="shared" si="86"/>
        <v>47525.778017579913</v>
      </c>
      <c r="BV432" s="11">
        <v>7.14</v>
      </c>
      <c r="BW432" s="11">
        <f t="shared" si="79"/>
        <v>0.55135388239861272</v>
      </c>
      <c r="BX432" s="11">
        <f t="shared" si="92"/>
        <v>0.8767042630718519</v>
      </c>
    </row>
    <row r="433" spans="1:76" s="60" customFormat="1" x14ac:dyDescent="0.2">
      <c r="A433" s="15" t="s">
        <v>69</v>
      </c>
      <c r="B433" s="15">
        <v>2</v>
      </c>
      <c r="C433" s="15">
        <v>2</v>
      </c>
      <c r="D433" s="16">
        <f t="shared" si="81"/>
        <v>0.80937128447999995</v>
      </c>
      <c r="E433" s="17">
        <v>37377</v>
      </c>
      <c r="F433" s="15">
        <v>1</v>
      </c>
      <c r="G433" s="15" t="s">
        <v>70</v>
      </c>
      <c r="H433" s="15" t="s">
        <v>71</v>
      </c>
      <c r="I433" s="15">
        <v>349</v>
      </c>
      <c r="J433" s="15">
        <v>408</v>
      </c>
      <c r="K433" s="15"/>
      <c r="L433" s="15"/>
      <c r="M433" s="13">
        <f t="shared" si="82"/>
        <v>378.5</v>
      </c>
      <c r="N433" s="17">
        <v>37386</v>
      </c>
      <c r="O433" s="14">
        <v>838598</v>
      </c>
      <c r="P433" s="15"/>
      <c r="Q433" s="14"/>
      <c r="R433" s="15"/>
      <c r="S433" s="15"/>
      <c r="T433" s="15"/>
      <c r="U433" s="15"/>
      <c r="V433" s="17">
        <v>37428</v>
      </c>
      <c r="W433" s="15">
        <f t="shared" si="83"/>
        <v>42</v>
      </c>
      <c r="X433" s="15">
        <v>0</v>
      </c>
      <c r="Y433" s="18">
        <v>2.5</v>
      </c>
      <c r="Z433" s="18">
        <v>29.9</v>
      </c>
      <c r="AA433" s="18">
        <v>25</v>
      </c>
      <c r="AB433" s="18">
        <v>34.200000000000003</v>
      </c>
      <c r="AC433" s="18">
        <v>29.220000000000006</v>
      </c>
      <c r="AD433" s="13">
        <v>45</v>
      </c>
      <c r="AE433" s="13">
        <v>42</v>
      </c>
      <c r="AF433" s="13">
        <v>50</v>
      </c>
      <c r="AG433" s="13">
        <v>46.444444444444443</v>
      </c>
      <c r="AH433" s="18">
        <v>9.1</v>
      </c>
      <c r="AI433" s="18">
        <v>8.8000000000000007</v>
      </c>
      <c r="AJ433" s="18">
        <v>9.6999999999999993</v>
      </c>
      <c r="AK433" s="18">
        <v>9.2830259163690663</v>
      </c>
      <c r="AL433" s="21">
        <v>70</v>
      </c>
      <c r="AM433" s="21">
        <v>775</v>
      </c>
      <c r="AN433" s="21">
        <v>54</v>
      </c>
      <c r="AO433" s="21">
        <v>22.5</v>
      </c>
      <c r="AP433" s="14">
        <v>90</v>
      </c>
      <c r="AQ433" s="14">
        <v>295</v>
      </c>
      <c r="AR433" s="14">
        <v>0</v>
      </c>
      <c r="AS433" s="14">
        <v>385</v>
      </c>
      <c r="AT433" s="14">
        <v>5</v>
      </c>
      <c r="AU433" s="14">
        <v>10</v>
      </c>
      <c r="AV433" s="14">
        <v>0</v>
      </c>
      <c r="AW433" s="14">
        <v>40</v>
      </c>
      <c r="AX433" s="14">
        <v>165</v>
      </c>
      <c r="AY433" s="14">
        <v>390</v>
      </c>
      <c r="AZ433" s="14">
        <v>50</v>
      </c>
      <c r="BA433" s="14">
        <v>490</v>
      </c>
      <c r="BB433" s="14">
        <v>52.666666666666664</v>
      </c>
      <c r="BC433" s="14">
        <v>93.333333333333329</v>
      </c>
      <c r="BD433" s="14">
        <v>14</v>
      </c>
      <c r="BE433" s="14">
        <v>160</v>
      </c>
      <c r="BF433" s="14">
        <v>40</v>
      </c>
      <c r="BG433" s="14">
        <v>45</v>
      </c>
      <c r="BH433" s="14">
        <v>5</v>
      </c>
      <c r="BI433" s="14">
        <v>100</v>
      </c>
      <c r="BJ433" s="14">
        <v>8702</v>
      </c>
      <c r="BK433" s="19">
        <f>BJ433/(O433)*100</f>
        <v>1.0376843255051884</v>
      </c>
      <c r="BL433" s="19">
        <f>BJ433/(O433+Q433)*100</f>
        <v>1.0376843255051884</v>
      </c>
      <c r="BM433" s="15" t="s">
        <v>72</v>
      </c>
      <c r="BN433" s="13">
        <v>20</v>
      </c>
      <c r="BO433" s="13">
        <v>42</v>
      </c>
      <c r="BP433" s="19">
        <v>27.02</v>
      </c>
      <c r="BQ433" s="19">
        <f t="shared" si="85"/>
        <v>0.64333333333333331</v>
      </c>
      <c r="BR433" s="16">
        <v>7.4999999999999997E-2</v>
      </c>
      <c r="BS433" s="16">
        <v>0.60399999999999998</v>
      </c>
      <c r="BT433" s="16">
        <v>0.188</v>
      </c>
      <c r="BU433" s="14">
        <f t="shared" si="86"/>
        <v>10751.555147636365</v>
      </c>
      <c r="BV433" s="19">
        <v>1.68</v>
      </c>
      <c r="BW433" s="19">
        <f t="shared" si="79"/>
        <v>4.9421076293433078E-2</v>
      </c>
      <c r="BX433" s="19">
        <f t="shared" si="92"/>
        <v>0.9530195620027454</v>
      </c>
    </row>
    <row r="434" spans="1:76" s="60" customFormat="1" x14ac:dyDescent="0.2">
      <c r="A434" s="15" t="s">
        <v>69</v>
      </c>
      <c r="B434" s="15">
        <v>5</v>
      </c>
      <c r="C434" s="15">
        <v>2</v>
      </c>
      <c r="D434" s="16">
        <f t="shared" si="81"/>
        <v>0.80937128447999995</v>
      </c>
      <c r="E434" s="17">
        <v>37838</v>
      </c>
      <c r="F434" s="15">
        <v>1</v>
      </c>
      <c r="G434" s="15" t="s">
        <v>70</v>
      </c>
      <c r="H434" s="15" t="s">
        <v>71</v>
      </c>
      <c r="I434" s="15">
        <v>3</v>
      </c>
      <c r="J434" s="15">
        <v>1</v>
      </c>
      <c r="K434" s="15"/>
      <c r="L434" s="15"/>
      <c r="M434" s="13">
        <f t="shared" si="82"/>
        <v>2</v>
      </c>
      <c r="N434" s="17">
        <v>37845</v>
      </c>
      <c r="O434" s="14">
        <v>850506</v>
      </c>
      <c r="P434" s="15"/>
      <c r="Q434" s="14"/>
      <c r="R434" s="15"/>
      <c r="S434" s="15"/>
      <c r="T434" s="15"/>
      <c r="U434" s="15"/>
      <c r="V434" s="17">
        <v>37875</v>
      </c>
      <c r="W434" s="15">
        <f t="shared" si="83"/>
        <v>30</v>
      </c>
      <c r="X434" s="15">
        <v>9</v>
      </c>
      <c r="Y434" s="18">
        <v>1.3</v>
      </c>
      <c r="Z434" s="18">
        <v>32</v>
      </c>
      <c r="AA434" s="18">
        <v>29.2</v>
      </c>
      <c r="AB434" s="18">
        <v>32.6</v>
      </c>
      <c r="AC434" s="18">
        <v>31.564285714285717</v>
      </c>
      <c r="AD434" s="13">
        <v>45</v>
      </c>
      <c r="AE434" s="13">
        <v>39</v>
      </c>
      <c r="AF434" s="13">
        <v>47</v>
      </c>
      <c r="AG434" s="13">
        <v>43.5</v>
      </c>
      <c r="AH434" s="18">
        <v>9.5</v>
      </c>
      <c r="AI434" s="18">
        <v>8.3000000000000007</v>
      </c>
      <c r="AJ434" s="18">
        <v>9.6</v>
      </c>
      <c r="AK434" s="18">
        <v>8.8529035585116063</v>
      </c>
      <c r="AL434" s="21">
        <v>69</v>
      </c>
      <c r="AM434" s="21">
        <v>700</v>
      </c>
      <c r="AN434" s="21">
        <v>66</v>
      </c>
      <c r="AO434" s="21">
        <v>27.5</v>
      </c>
      <c r="AP434" s="14">
        <v>5</v>
      </c>
      <c r="AQ434" s="14">
        <v>25</v>
      </c>
      <c r="AR434" s="14">
        <v>320</v>
      </c>
      <c r="AS434" s="14">
        <v>350</v>
      </c>
      <c r="AT434" s="14">
        <v>0</v>
      </c>
      <c r="AU434" s="14">
        <v>0</v>
      </c>
      <c r="AV434" s="14">
        <v>0</v>
      </c>
      <c r="AW434" s="14">
        <v>0</v>
      </c>
      <c r="AX434" s="14">
        <v>420</v>
      </c>
      <c r="AY434" s="14">
        <v>545</v>
      </c>
      <c r="AZ434" s="14">
        <v>4960</v>
      </c>
      <c r="BA434" s="14">
        <v>5400</v>
      </c>
      <c r="BB434" s="14">
        <v>111.36363636363636</v>
      </c>
      <c r="BC434" s="14">
        <v>87.727272727272734</v>
      </c>
      <c r="BD434" s="14">
        <v>796.36363636363637</v>
      </c>
      <c r="BE434" s="14">
        <v>995.4545454545455</v>
      </c>
      <c r="BF434" s="14">
        <v>35</v>
      </c>
      <c r="BG434" s="14">
        <v>15</v>
      </c>
      <c r="BH434" s="14">
        <v>245</v>
      </c>
      <c r="BI434" s="14">
        <v>285</v>
      </c>
      <c r="BJ434" s="14">
        <v>5643</v>
      </c>
      <c r="BK434" s="19">
        <f>BJ434/(O434)*100</f>
        <v>0.66348738280505959</v>
      </c>
      <c r="BL434" s="19">
        <f>BJ434/(O434+Q434)*100</f>
        <v>0.66348738280505959</v>
      </c>
      <c r="BM434" s="15" t="s">
        <v>72</v>
      </c>
      <c r="BN434" s="13">
        <v>39</v>
      </c>
      <c r="BO434" s="13">
        <v>60</v>
      </c>
      <c r="BP434" s="19">
        <v>51.23</v>
      </c>
      <c r="BQ434" s="19">
        <f t="shared" si="85"/>
        <v>1.7076666666666667</v>
      </c>
      <c r="BR434" s="16">
        <v>0.39800000000000002</v>
      </c>
      <c r="BS434" s="16">
        <v>1.601</v>
      </c>
      <c r="BT434" s="16">
        <v>1.044</v>
      </c>
      <c r="BU434" s="14">
        <f t="shared" si="86"/>
        <v>6972.0783380960702</v>
      </c>
      <c r="BV434" s="19">
        <v>6.14</v>
      </c>
      <c r="BW434" s="19">
        <f t="shared" si="79"/>
        <v>0.25287117370139922</v>
      </c>
      <c r="BX434" s="19">
        <f t="shared" si="92"/>
        <v>0.77647491710290717</v>
      </c>
    </row>
    <row r="435" spans="1:76" s="60" customFormat="1" x14ac:dyDescent="0.2">
      <c r="A435" s="15" t="s">
        <v>69</v>
      </c>
      <c r="B435" s="15">
        <v>4</v>
      </c>
      <c r="C435" s="15">
        <v>2</v>
      </c>
      <c r="D435" s="16">
        <f t="shared" si="81"/>
        <v>0.80937128447999995</v>
      </c>
      <c r="E435" s="17">
        <v>38870</v>
      </c>
      <c r="F435" s="15">
        <v>1</v>
      </c>
      <c r="G435" s="15" t="s">
        <v>70</v>
      </c>
      <c r="H435" s="15" t="s">
        <v>71</v>
      </c>
      <c r="I435" s="15">
        <v>0</v>
      </c>
      <c r="J435" s="15">
        <v>2</v>
      </c>
      <c r="K435" s="15"/>
      <c r="L435" s="15"/>
      <c r="M435" s="13">
        <f t="shared" si="82"/>
        <v>1</v>
      </c>
      <c r="N435" s="17">
        <v>38874</v>
      </c>
      <c r="O435" s="14">
        <v>839972</v>
      </c>
      <c r="P435" s="15"/>
      <c r="Q435" s="14"/>
      <c r="R435" s="15"/>
      <c r="S435" s="15"/>
      <c r="T435" s="15"/>
      <c r="U435" s="15"/>
      <c r="V435" s="17">
        <v>38909</v>
      </c>
      <c r="W435" s="13">
        <f t="shared" si="83"/>
        <v>35</v>
      </c>
      <c r="X435" s="15">
        <v>11</v>
      </c>
      <c r="Y435" s="15">
        <v>3.3</v>
      </c>
      <c r="Z435" s="15">
        <v>30.6</v>
      </c>
      <c r="AA435" s="15">
        <v>28.4</v>
      </c>
      <c r="AB435" s="15">
        <v>32.1</v>
      </c>
      <c r="AC435" s="18">
        <v>30.823999999999998</v>
      </c>
      <c r="AD435" s="15">
        <v>45</v>
      </c>
      <c r="AE435" s="15">
        <v>50</v>
      </c>
      <c r="AF435" s="15">
        <v>59</v>
      </c>
      <c r="AG435" s="13">
        <v>53.2</v>
      </c>
      <c r="AH435" s="15">
        <v>9.5</v>
      </c>
      <c r="AI435" s="15">
        <v>8.8000000000000007</v>
      </c>
      <c r="AJ435" s="15">
        <v>9.3000000000000007</v>
      </c>
      <c r="AK435" s="18">
        <v>9.0799146214621658</v>
      </c>
      <c r="AL435" s="21">
        <v>138</v>
      </c>
      <c r="AM435" s="21">
        <v>75</v>
      </c>
      <c r="AN435" s="21">
        <v>9</v>
      </c>
      <c r="AO435" s="21">
        <v>4.25</v>
      </c>
      <c r="AP435" s="14">
        <v>45</v>
      </c>
      <c r="AQ435" s="14">
        <v>145</v>
      </c>
      <c r="AR435" s="14">
        <v>0</v>
      </c>
      <c r="AS435" s="14">
        <v>190</v>
      </c>
      <c r="AT435" s="14">
        <v>20</v>
      </c>
      <c r="AU435" s="14">
        <v>10</v>
      </c>
      <c r="AV435" s="14">
        <v>0</v>
      </c>
      <c r="AW435" s="14">
        <v>40</v>
      </c>
      <c r="AX435" s="14">
        <v>303</v>
      </c>
      <c r="AY435" s="14">
        <v>460</v>
      </c>
      <c r="AZ435" s="14">
        <v>15</v>
      </c>
      <c r="BA435" s="14">
        <v>565</v>
      </c>
      <c r="BB435" s="14">
        <v>140.72727272727272</v>
      </c>
      <c r="BC435" s="14">
        <v>127.72727272727273</v>
      </c>
      <c r="BD435" s="14">
        <v>1.3636363636363635</v>
      </c>
      <c r="BE435" s="14">
        <v>270</v>
      </c>
      <c r="BF435" s="14">
        <v>130</v>
      </c>
      <c r="BG435" s="14">
        <v>85</v>
      </c>
      <c r="BH435" s="14">
        <v>0</v>
      </c>
      <c r="BI435" s="14">
        <v>285</v>
      </c>
      <c r="BJ435" s="14">
        <v>200</v>
      </c>
      <c r="BK435" s="19">
        <f t="shared" ref="BK435:BK440" si="93">BJ435/O435*100</f>
        <v>2.3810317486773369E-2</v>
      </c>
      <c r="BL435" s="19">
        <f>BJ435/(O435+Q435)*100</f>
        <v>2.3810317486773369E-2</v>
      </c>
      <c r="BM435" s="15" t="s">
        <v>72</v>
      </c>
      <c r="BN435" s="13"/>
      <c r="BO435" s="13"/>
      <c r="BP435" s="19"/>
      <c r="BQ435" s="19">
        <f t="shared" si="85"/>
        <v>0</v>
      </c>
      <c r="BR435" s="16"/>
      <c r="BS435" s="16"/>
      <c r="BT435" s="16"/>
      <c r="BU435" s="14">
        <f t="shared" si="86"/>
        <v>247.10538146716536</v>
      </c>
      <c r="BV435" s="19"/>
      <c r="BW435" s="19">
        <f t="shared" si="79"/>
        <v>0</v>
      </c>
      <c r="BX435" s="19"/>
    </row>
    <row r="436" spans="1:76" s="60" customFormat="1" x14ac:dyDescent="0.2">
      <c r="A436" s="15" t="s">
        <v>69</v>
      </c>
      <c r="B436" s="15">
        <v>8</v>
      </c>
      <c r="C436" s="15">
        <v>2</v>
      </c>
      <c r="D436" s="16">
        <f t="shared" si="81"/>
        <v>0.80937128447999995</v>
      </c>
      <c r="E436" s="17">
        <v>38915</v>
      </c>
      <c r="F436" s="15">
        <v>1</v>
      </c>
      <c r="G436" s="15" t="s">
        <v>70</v>
      </c>
      <c r="H436" s="15" t="s">
        <v>71</v>
      </c>
      <c r="I436" s="15">
        <v>1029</v>
      </c>
      <c r="J436" s="15">
        <v>1139</v>
      </c>
      <c r="K436" s="15"/>
      <c r="L436" s="15"/>
      <c r="M436" s="13">
        <f t="shared" si="82"/>
        <v>1084</v>
      </c>
      <c r="N436" s="17">
        <v>38923</v>
      </c>
      <c r="O436" s="14">
        <v>817988</v>
      </c>
      <c r="P436" s="15"/>
      <c r="Q436" s="14"/>
      <c r="R436" s="15"/>
      <c r="S436" s="15"/>
      <c r="T436" s="15"/>
      <c r="U436" s="15"/>
      <c r="V436" s="17">
        <v>38966</v>
      </c>
      <c r="W436" s="15">
        <f t="shared" si="83"/>
        <v>43</v>
      </c>
      <c r="X436" s="15">
        <v>4</v>
      </c>
      <c r="Y436" s="15">
        <v>3.2</v>
      </c>
      <c r="Z436" s="15">
        <v>29.1</v>
      </c>
      <c r="AA436" s="15">
        <v>29.4</v>
      </c>
      <c r="AB436" s="15">
        <v>33.4</v>
      </c>
      <c r="AC436" s="18">
        <v>31.690000000000008</v>
      </c>
      <c r="AD436" s="15">
        <v>45</v>
      </c>
      <c r="AE436" s="15">
        <v>41</v>
      </c>
      <c r="AF436" s="15">
        <v>58</v>
      </c>
      <c r="AG436" s="13">
        <v>49.692307692307693</v>
      </c>
      <c r="AH436" s="15">
        <v>9.1</v>
      </c>
      <c r="AI436" s="15">
        <v>9</v>
      </c>
      <c r="AJ436" s="15">
        <v>9.6</v>
      </c>
      <c r="AK436" s="18">
        <v>9.2010321798196006</v>
      </c>
      <c r="AL436" s="21">
        <v>610</v>
      </c>
      <c r="AM436" s="21">
        <v>305</v>
      </c>
      <c r="AN436" s="21">
        <v>0</v>
      </c>
      <c r="AO436" s="21">
        <v>19.5</v>
      </c>
      <c r="AP436" s="14">
        <v>94</v>
      </c>
      <c r="AQ436" s="14">
        <v>134</v>
      </c>
      <c r="AR436" s="14">
        <v>0</v>
      </c>
      <c r="AS436" s="14">
        <v>220</v>
      </c>
      <c r="AT436" s="14">
        <v>0</v>
      </c>
      <c r="AU436" s="14">
        <v>0</v>
      </c>
      <c r="AV436" s="14">
        <v>0</v>
      </c>
      <c r="AW436" s="14">
        <v>30</v>
      </c>
      <c r="AX436" s="14">
        <v>245</v>
      </c>
      <c r="AY436" s="14">
        <v>735</v>
      </c>
      <c r="AZ436" s="14">
        <v>0</v>
      </c>
      <c r="BA436" s="14">
        <v>855</v>
      </c>
      <c r="BB436" s="14">
        <v>75.9375</v>
      </c>
      <c r="BC436" s="14">
        <v>111.25</v>
      </c>
      <c r="BD436" s="14">
        <v>0</v>
      </c>
      <c r="BE436" s="14">
        <v>193.4375</v>
      </c>
      <c r="BF436" s="14">
        <v>57.5</v>
      </c>
      <c r="BG436" s="14">
        <v>50</v>
      </c>
      <c r="BH436" s="14">
        <v>0</v>
      </c>
      <c r="BI436" s="14">
        <v>132.5</v>
      </c>
      <c r="BJ436" s="14">
        <v>97536</v>
      </c>
      <c r="BK436" s="19">
        <f t="shared" si="93"/>
        <v>11.92389130402891</v>
      </c>
      <c r="BL436" s="19">
        <f>BJ436/(O436+Q436)*100</f>
        <v>11.92389130402891</v>
      </c>
      <c r="BM436" s="15" t="s">
        <v>72</v>
      </c>
      <c r="BN436" s="13">
        <v>21</v>
      </c>
      <c r="BO436" s="13">
        <v>87</v>
      </c>
      <c r="BP436" s="19">
        <v>30.99</v>
      </c>
      <c r="BQ436" s="19">
        <f t="shared" si="85"/>
        <v>0.72069767441860466</v>
      </c>
      <c r="BR436" s="16">
        <v>0.10100000000000001</v>
      </c>
      <c r="BS436" s="16">
        <v>6.6360000000000001</v>
      </c>
      <c r="BT436" s="16">
        <v>0.38300000000000001</v>
      </c>
      <c r="BU436" s="14">
        <f t="shared" si="86"/>
        <v>120508.3524339072</v>
      </c>
      <c r="BV436" s="19">
        <v>23.27</v>
      </c>
      <c r="BW436" s="19">
        <f t="shared" si="79"/>
        <v>0.66862118915592295</v>
      </c>
      <c r="BX436" s="19">
        <f t="shared" ref="BX436:BX441" si="94">(BT436/BP436^3)*100000</f>
        <v>1.286868129353917</v>
      </c>
    </row>
    <row r="437" spans="1:76" s="60" customFormat="1" x14ac:dyDescent="0.2">
      <c r="A437" s="15" t="s">
        <v>69</v>
      </c>
      <c r="B437" s="15">
        <v>3</v>
      </c>
      <c r="C437" s="15">
        <v>2</v>
      </c>
      <c r="D437" s="16">
        <f t="shared" si="81"/>
        <v>0.80937128447999995</v>
      </c>
      <c r="E437" s="17">
        <v>38982</v>
      </c>
      <c r="F437" s="15">
        <v>1</v>
      </c>
      <c r="G437" s="15" t="s">
        <v>70</v>
      </c>
      <c r="H437" s="15" t="s">
        <v>71</v>
      </c>
      <c r="I437" s="15">
        <v>566</v>
      </c>
      <c r="J437" s="15">
        <v>300</v>
      </c>
      <c r="K437" s="15"/>
      <c r="L437" s="15"/>
      <c r="M437" s="13">
        <f t="shared" si="82"/>
        <v>433</v>
      </c>
      <c r="N437" s="17">
        <v>39001</v>
      </c>
      <c r="O437" s="14">
        <v>808370</v>
      </c>
      <c r="P437" s="15"/>
      <c r="Q437" s="14"/>
      <c r="R437" s="15"/>
      <c r="S437" s="15"/>
      <c r="T437" s="15"/>
      <c r="U437" s="15"/>
      <c r="V437" s="17">
        <v>39050</v>
      </c>
      <c r="W437" s="13">
        <f t="shared" si="83"/>
        <v>49</v>
      </c>
      <c r="X437" s="15">
        <v>2</v>
      </c>
      <c r="Y437" s="15">
        <v>4.2</v>
      </c>
      <c r="Z437" s="15">
        <v>28.2</v>
      </c>
      <c r="AA437" s="15">
        <v>20.3</v>
      </c>
      <c r="AB437" s="15">
        <v>30.2</v>
      </c>
      <c r="AC437" s="18">
        <v>24.49130434782608</v>
      </c>
      <c r="AD437" s="15">
        <v>45</v>
      </c>
      <c r="AE437" s="15">
        <v>40</v>
      </c>
      <c r="AF437" s="15">
        <v>44</v>
      </c>
      <c r="AG437" s="13">
        <v>41.375</v>
      </c>
      <c r="AH437" s="15">
        <v>8.8000000000000007</v>
      </c>
      <c r="AI437" s="15">
        <v>8.8000000000000007</v>
      </c>
      <c r="AJ437" s="15">
        <v>9.1</v>
      </c>
      <c r="AK437" s="18">
        <v>8.9423499590293893</v>
      </c>
      <c r="AL437" s="21">
        <v>226</v>
      </c>
      <c r="AM437" s="21">
        <v>425</v>
      </c>
      <c r="AN437" s="21">
        <v>27</v>
      </c>
      <c r="AO437" s="21">
        <v>10</v>
      </c>
      <c r="AP437" s="14">
        <v>190</v>
      </c>
      <c r="AQ437" s="14">
        <v>5</v>
      </c>
      <c r="AR437" s="14">
        <v>0</v>
      </c>
      <c r="AS437" s="14">
        <v>195</v>
      </c>
      <c r="AT437" s="14">
        <v>0</v>
      </c>
      <c r="AU437" s="14">
        <v>5</v>
      </c>
      <c r="AV437" s="14">
        <v>0</v>
      </c>
      <c r="AW437" s="14">
        <v>10</v>
      </c>
      <c r="AX437" s="14">
        <v>345</v>
      </c>
      <c r="AY437" s="14">
        <v>105</v>
      </c>
      <c r="AZ437" s="14">
        <v>0</v>
      </c>
      <c r="BA437" s="14">
        <v>350</v>
      </c>
      <c r="BB437" s="14">
        <v>46.25</v>
      </c>
      <c r="BC437" s="14">
        <v>23.75</v>
      </c>
      <c r="BD437" s="14">
        <v>0</v>
      </c>
      <c r="BE437" s="14">
        <v>69.583333333333329</v>
      </c>
      <c r="BF437" s="14">
        <v>7.5</v>
      </c>
      <c r="BG437" s="14">
        <v>10</v>
      </c>
      <c r="BH437" s="14">
        <v>0</v>
      </c>
      <c r="BI437" s="14">
        <v>27.5</v>
      </c>
      <c r="BJ437" s="14">
        <v>116635</v>
      </c>
      <c r="BK437" s="19">
        <f t="shared" si="93"/>
        <v>14.428417680022761</v>
      </c>
      <c r="BL437" s="19">
        <f>BJ437/(O437+Q437)*100</f>
        <v>14.428417680022761</v>
      </c>
      <c r="BM437" s="15" t="s">
        <v>72</v>
      </c>
      <c r="BN437" s="13">
        <v>20</v>
      </c>
      <c r="BO437" s="13">
        <v>49</v>
      </c>
      <c r="BP437" s="19">
        <v>31.66</v>
      </c>
      <c r="BQ437" s="19">
        <f t="shared" si="85"/>
        <v>0.64612244897959181</v>
      </c>
      <c r="BR437" s="16">
        <v>6.6000000000000003E-2</v>
      </c>
      <c r="BS437" s="16">
        <v>0.42499999999999999</v>
      </c>
      <c r="BT437" s="16">
        <v>0.28899999999999998</v>
      </c>
      <c r="BU437" s="14">
        <f t="shared" si="86"/>
        <v>144105.68083711417</v>
      </c>
      <c r="BV437" s="19"/>
      <c r="BW437" s="19">
        <f t="shared" si="79"/>
        <v>0</v>
      </c>
      <c r="BX437" s="19">
        <f t="shared" si="94"/>
        <v>0.91067855795779429</v>
      </c>
    </row>
    <row r="438" spans="1:76" s="60" customFormat="1" x14ac:dyDescent="0.2">
      <c r="A438" s="15" t="s">
        <v>69</v>
      </c>
      <c r="B438" s="15">
        <v>7</v>
      </c>
      <c r="C438" s="15">
        <v>2</v>
      </c>
      <c r="D438" s="16">
        <f t="shared" si="81"/>
        <v>0.80937128447999995</v>
      </c>
      <c r="E438" s="17">
        <v>39611</v>
      </c>
      <c r="F438" s="15">
        <v>1</v>
      </c>
      <c r="G438" s="15" t="s">
        <v>70</v>
      </c>
      <c r="H438" s="15" t="s">
        <v>71</v>
      </c>
      <c r="I438" s="15">
        <v>330</v>
      </c>
      <c r="J438" s="15">
        <v>60</v>
      </c>
      <c r="K438" s="15"/>
      <c r="L438" s="15"/>
      <c r="M438" s="13">
        <f t="shared" si="82"/>
        <v>195</v>
      </c>
      <c r="N438" s="17">
        <v>39624</v>
      </c>
      <c r="O438" s="14">
        <v>754784</v>
      </c>
      <c r="P438" s="15"/>
      <c r="Q438" s="14"/>
      <c r="R438" s="15"/>
      <c r="S438" s="14"/>
      <c r="T438" s="15"/>
      <c r="U438" s="13"/>
      <c r="V438" s="17">
        <v>39667</v>
      </c>
      <c r="W438" s="15">
        <f t="shared" si="83"/>
        <v>43</v>
      </c>
      <c r="X438" s="15">
        <v>2</v>
      </c>
      <c r="Y438" s="18">
        <v>2.2000000000000002</v>
      </c>
      <c r="Z438" s="18">
        <v>30.5</v>
      </c>
      <c r="AA438" s="18">
        <v>27.2</v>
      </c>
      <c r="AB438" s="18">
        <v>33.1</v>
      </c>
      <c r="AC438" s="18">
        <v>30.698048780487795</v>
      </c>
      <c r="AD438" s="13">
        <v>45</v>
      </c>
      <c r="AE438" s="13">
        <v>42</v>
      </c>
      <c r="AF438" s="13">
        <v>51</v>
      </c>
      <c r="AG438" s="13">
        <v>46.1</v>
      </c>
      <c r="AH438" s="18">
        <v>8.9</v>
      </c>
      <c r="AI438" s="18">
        <v>8.6999999999999993</v>
      </c>
      <c r="AJ438" s="18">
        <v>9.6999999999999993</v>
      </c>
      <c r="AK438" s="18">
        <v>9.241081203931131</v>
      </c>
      <c r="AL438" s="21">
        <f>2*214</f>
        <v>428</v>
      </c>
      <c r="AM438" s="21">
        <v>500</v>
      </c>
      <c r="AN438" s="21">
        <v>47</v>
      </c>
      <c r="AO438" s="21">
        <v>24.5</v>
      </c>
      <c r="AP438" s="14">
        <v>105</v>
      </c>
      <c r="AQ438" s="14">
        <v>230</v>
      </c>
      <c r="AR438" s="14">
        <v>0</v>
      </c>
      <c r="AS438" s="14">
        <v>335</v>
      </c>
      <c r="AT438" s="14">
        <v>0</v>
      </c>
      <c r="AU438" s="14">
        <v>0</v>
      </c>
      <c r="AV438" s="14">
        <v>0</v>
      </c>
      <c r="AW438" s="14">
        <v>15</v>
      </c>
      <c r="AX438" s="14">
        <v>385</v>
      </c>
      <c r="AY438" s="14">
        <v>155</v>
      </c>
      <c r="AZ438" s="14">
        <v>15</v>
      </c>
      <c r="BA438" s="14">
        <v>545</v>
      </c>
      <c r="BB438" s="14">
        <v>46</v>
      </c>
      <c r="BC438" s="14">
        <v>30.666666666666668</v>
      </c>
      <c r="BD438" s="14">
        <v>2.3333333333333335</v>
      </c>
      <c r="BE438" s="14">
        <v>79</v>
      </c>
      <c r="BF438" s="14">
        <v>5</v>
      </c>
      <c r="BG438" s="14">
        <v>20</v>
      </c>
      <c r="BH438" s="14">
        <v>0</v>
      </c>
      <c r="BI438" s="14">
        <v>35</v>
      </c>
      <c r="BJ438" s="14">
        <v>4313</v>
      </c>
      <c r="BK438" s="19">
        <f t="shared" si="93"/>
        <v>0.57142175774791193</v>
      </c>
      <c r="BL438" s="19">
        <f>(BJ438)/(O438+Q438+S438+U438)*100</f>
        <v>0.57142175774791193</v>
      </c>
      <c r="BM438" s="15" t="s">
        <v>72</v>
      </c>
      <c r="BN438" s="13">
        <v>23</v>
      </c>
      <c r="BO438" s="13">
        <v>46</v>
      </c>
      <c r="BP438" s="19">
        <v>29.93</v>
      </c>
      <c r="BQ438" s="19">
        <f t="shared" si="85"/>
        <v>0.69604651162790698</v>
      </c>
      <c r="BR438" s="16">
        <v>0.106</v>
      </c>
      <c r="BS438" s="16">
        <v>0.83199999999999996</v>
      </c>
      <c r="BT438" s="16">
        <v>0.27900000000000003</v>
      </c>
      <c r="BU438" s="14">
        <f t="shared" si="86"/>
        <v>5328.827551339421</v>
      </c>
      <c r="BV438" s="19">
        <v>1.0900000000000001</v>
      </c>
      <c r="BW438" s="19">
        <f t="shared" si="79"/>
        <v>3.1319170441768636E-2</v>
      </c>
      <c r="BX438" s="19">
        <f t="shared" si="94"/>
        <v>1.0406005539547833</v>
      </c>
    </row>
    <row r="439" spans="1:76" s="60" customFormat="1" x14ac:dyDescent="0.2">
      <c r="A439" s="15" t="s">
        <v>69</v>
      </c>
      <c r="B439" s="13">
        <v>6</v>
      </c>
      <c r="C439" s="15">
        <v>2</v>
      </c>
      <c r="D439" s="15">
        <f t="shared" si="81"/>
        <v>0.80937128447999995</v>
      </c>
      <c r="E439" s="17">
        <v>40089</v>
      </c>
      <c r="F439" s="15">
        <v>1</v>
      </c>
      <c r="G439" s="15" t="s">
        <v>70</v>
      </c>
      <c r="H439" s="15" t="s">
        <v>71</v>
      </c>
      <c r="I439" s="15">
        <v>741</v>
      </c>
      <c r="J439" s="15">
        <v>861</v>
      </c>
      <c r="K439" s="15"/>
      <c r="L439" s="15"/>
      <c r="M439" s="13">
        <f t="shared" si="82"/>
        <v>801</v>
      </c>
      <c r="N439" s="17">
        <v>40102</v>
      </c>
      <c r="O439" s="14">
        <v>792798</v>
      </c>
      <c r="P439" s="15"/>
      <c r="Q439" s="14"/>
      <c r="R439" s="15"/>
      <c r="S439" s="14"/>
      <c r="T439" s="15"/>
      <c r="U439" s="14"/>
      <c r="V439" s="17">
        <v>40150</v>
      </c>
      <c r="W439" s="15">
        <f t="shared" si="83"/>
        <v>48</v>
      </c>
      <c r="X439" s="15">
        <v>3</v>
      </c>
      <c r="Y439" s="18">
        <v>3.3</v>
      </c>
      <c r="Z439" s="18">
        <v>26.9</v>
      </c>
      <c r="AA439" s="18">
        <v>14.8</v>
      </c>
      <c r="AB439" s="18">
        <v>26.8</v>
      </c>
      <c r="AC439" s="18">
        <v>21.915555555555557</v>
      </c>
      <c r="AD439" s="15">
        <v>45</v>
      </c>
      <c r="AE439" s="15">
        <v>43</v>
      </c>
      <c r="AF439" s="15">
        <v>52</v>
      </c>
      <c r="AG439" s="18">
        <v>46.909090909090907</v>
      </c>
      <c r="AH439" s="15">
        <v>8.6</v>
      </c>
      <c r="AI439" s="15">
        <v>8.4</v>
      </c>
      <c r="AJ439" s="18">
        <v>9.1999999999999993</v>
      </c>
      <c r="AK439" s="18">
        <v>8.7781703709017656</v>
      </c>
      <c r="AL439" s="21">
        <v>540</v>
      </c>
      <c r="AM439" s="21">
        <v>500</v>
      </c>
      <c r="AN439" s="21">
        <v>31</v>
      </c>
      <c r="AO439" s="21">
        <v>13</v>
      </c>
      <c r="AP439" s="14">
        <v>190</v>
      </c>
      <c r="AQ439" s="14">
        <v>255</v>
      </c>
      <c r="AR439" s="14">
        <v>5</v>
      </c>
      <c r="AS439" s="14">
        <v>450</v>
      </c>
      <c r="AT439" s="14">
        <v>0</v>
      </c>
      <c r="AU439" s="14">
        <v>0</v>
      </c>
      <c r="AV439" s="14">
        <v>0</v>
      </c>
      <c r="AW439" s="14">
        <v>0</v>
      </c>
      <c r="AX439" s="14">
        <v>120</v>
      </c>
      <c r="AY439" s="14">
        <v>45</v>
      </c>
      <c r="AZ439" s="14">
        <v>0</v>
      </c>
      <c r="BA439" s="14">
        <v>140</v>
      </c>
      <c r="BB439" s="14">
        <v>27.5</v>
      </c>
      <c r="BC439" s="14">
        <v>8.75</v>
      </c>
      <c r="BD439" s="14">
        <v>0</v>
      </c>
      <c r="BE439" s="14">
        <v>36.25</v>
      </c>
      <c r="BF439" s="14">
        <v>5</v>
      </c>
      <c r="BG439" s="14">
        <v>2.5</v>
      </c>
      <c r="BH439" s="14">
        <v>0</v>
      </c>
      <c r="BI439" s="14">
        <v>10</v>
      </c>
      <c r="BJ439" s="14">
        <v>32237</v>
      </c>
      <c r="BK439" s="19">
        <f t="shared" si="93"/>
        <v>4.0662312467993109</v>
      </c>
      <c r="BL439" s="19">
        <f>(BJ439)/(O439+Q439+S439+U439)*100</f>
        <v>4.0662312467993109</v>
      </c>
      <c r="BM439" s="15" t="s">
        <v>72</v>
      </c>
      <c r="BN439" s="13">
        <v>10</v>
      </c>
      <c r="BO439" s="13">
        <v>40</v>
      </c>
      <c r="BP439" s="19">
        <v>25.56</v>
      </c>
      <c r="BQ439" s="19">
        <f t="shared" si="85"/>
        <v>0.53249999999999997</v>
      </c>
      <c r="BR439" s="16">
        <v>4.2000000000000003E-2</v>
      </c>
      <c r="BS439" s="16">
        <v>0.46100000000000002</v>
      </c>
      <c r="BT439" s="16">
        <v>0.17299999999999999</v>
      </c>
      <c r="BU439" s="14">
        <f t="shared" si="86"/>
        <v>39829.68091178505</v>
      </c>
      <c r="BV439" s="19">
        <v>5.86</v>
      </c>
      <c r="BW439" s="19">
        <f t="shared" ref="BW439:BW455" si="95">(BV439/D439)/W439</f>
        <v>0.15083724327058221</v>
      </c>
      <c r="BX439" s="19">
        <f t="shared" si="94"/>
        <v>1.0360090630925602</v>
      </c>
    </row>
    <row r="440" spans="1:76" s="60" customFormat="1" x14ac:dyDescent="0.2">
      <c r="A440" s="15" t="s">
        <v>69</v>
      </c>
      <c r="B440" s="15">
        <v>4</v>
      </c>
      <c r="C440" s="15">
        <v>2</v>
      </c>
      <c r="D440" s="16">
        <f t="shared" si="81"/>
        <v>0.80937128447999995</v>
      </c>
      <c r="E440" s="17">
        <v>38929</v>
      </c>
      <c r="F440" s="15">
        <v>2</v>
      </c>
      <c r="G440" s="15" t="s">
        <v>70</v>
      </c>
      <c r="H440" s="15" t="s">
        <v>71</v>
      </c>
      <c r="I440" s="15">
        <v>0</v>
      </c>
      <c r="J440" s="15">
        <v>3</v>
      </c>
      <c r="K440" s="15">
        <v>7</v>
      </c>
      <c r="L440" s="15"/>
      <c r="M440" s="13">
        <f t="shared" si="82"/>
        <v>3.3333333333333335</v>
      </c>
      <c r="N440" s="17">
        <v>38935</v>
      </c>
      <c r="O440" s="14">
        <v>841346</v>
      </c>
      <c r="P440" s="17">
        <v>38938</v>
      </c>
      <c r="Q440" s="14">
        <v>881650</v>
      </c>
      <c r="R440" s="15"/>
      <c r="S440" s="15"/>
      <c r="T440" s="15"/>
      <c r="U440" s="15"/>
      <c r="V440" s="17">
        <v>38975</v>
      </c>
      <c r="W440" s="15">
        <f t="shared" si="83"/>
        <v>40</v>
      </c>
      <c r="X440" s="15">
        <v>13</v>
      </c>
      <c r="Y440" s="15">
        <v>3.8</v>
      </c>
      <c r="Z440" s="15">
        <v>30.6</v>
      </c>
      <c r="AA440" s="15">
        <v>28.1</v>
      </c>
      <c r="AB440" s="15">
        <v>33</v>
      </c>
      <c r="AC440" s="18">
        <v>30.907894736842092</v>
      </c>
      <c r="AD440" s="15">
        <v>45</v>
      </c>
      <c r="AE440" s="15">
        <v>45</v>
      </c>
      <c r="AF440" s="15">
        <v>61</v>
      </c>
      <c r="AG440" s="13">
        <v>50.083333333333336</v>
      </c>
      <c r="AH440" s="15">
        <v>9.4</v>
      </c>
      <c r="AI440" s="15">
        <v>8.9</v>
      </c>
      <c r="AJ440" s="15">
        <v>9.5</v>
      </c>
      <c r="AK440" s="18">
        <v>9.188477188012488</v>
      </c>
      <c r="AL440" s="21">
        <v>144</v>
      </c>
      <c r="AM440" s="21">
        <v>100</v>
      </c>
      <c r="AN440" s="21">
        <v>0</v>
      </c>
      <c r="AO440" s="21">
        <v>3</v>
      </c>
      <c r="AP440" s="14">
        <v>25</v>
      </c>
      <c r="AQ440" s="14">
        <v>295</v>
      </c>
      <c r="AR440" s="14">
        <v>0</v>
      </c>
      <c r="AS440" s="14">
        <v>320</v>
      </c>
      <c r="AT440" s="14">
        <v>10</v>
      </c>
      <c r="AU440" s="14">
        <v>5</v>
      </c>
      <c r="AV440" s="14">
        <v>0</v>
      </c>
      <c r="AW440" s="14">
        <v>25</v>
      </c>
      <c r="AX440" s="14">
        <v>290</v>
      </c>
      <c r="AY440" s="14">
        <v>420</v>
      </c>
      <c r="AZ440" s="14">
        <v>0</v>
      </c>
      <c r="BA440" s="14">
        <v>50</v>
      </c>
      <c r="BB440" s="14">
        <v>96.071428571428569</v>
      </c>
      <c r="BC440" s="14">
        <v>94.285714285714292</v>
      </c>
      <c r="BD440" s="14">
        <v>0</v>
      </c>
      <c r="BE440" s="14">
        <v>190.35714285714286</v>
      </c>
      <c r="BF440" s="14">
        <v>77.5</v>
      </c>
      <c r="BG440" s="14">
        <v>47.5</v>
      </c>
      <c r="BH440" s="14">
        <v>0</v>
      </c>
      <c r="BI440" s="14">
        <v>132.5</v>
      </c>
      <c r="BJ440" s="14">
        <v>1142</v>
      </c>
      <c r="BK440" s="19">
        <f t="shared" si="93"/>
        <v>0.13573488196294983</v>
      </c>
      <c r="BL440" s="19">
        <f>BJ440/(O440+Q440)*100</f>
        <v>6.6279898502376089E-2</v>
      </c>
      <c r="BM440" s="15" t="s">
        <v>72</v>
      </c>
      <c r="BN440" s="13">
        <v>36</v>
      </c>
      <c r="BO440" s="13">
        <v>68</v>
      </c>
      <c r="BP440" s="19">
        <v>53.13</v>
      </c>
      <c r="BQ440" s="19">
        <f t="shared" si="85"/>
        <v>1.3282500000000002</v>
      </c>
      <c r="BR440" s="16">
        <v>0.36699999999999999</v>
      </c>
      <c r="BS440" s="16">
        <v>2.5499999999999998</v>
      </c>
      <c r="BT440" s="16">
        <v>1.3</v>
      </c>
      <c r="BU440" s="14">
        <f t="shared" si="86"/>
        <v>1410.9717281775143</v>
      </c>
      <c r="BV440" s="19">
        <v>1.55</v>
      </c>
      <c r="BW440" s="19">
        <f t="shared" si="95"/>
        <v>4.7876667659263288E-2</v>
      </c>
      <c r="BX440" s="19">
        <f t="shared" si="94"/>
        <v>0.86680998331302384</v>
      </c>
    </row>
    <row r="441" spans="1:76" s="60" customFormat="1" x14ac:dyDescent="0.2">
      <c r="A441" s="15" t="s">
        <v>69</v>
      </c>
      <c r="B441" s="15">
        <v>6</v>
      </c>
      <c r="C441" s="15">
        <v>2</v>
      </c>
      <c r="D441" s="16">
        <f t="shared" si="81"/>
        <v>0.80937128447999995</v>
      </c>
      <c r="E441" s="17">
        <v>39643</v>
      </c>
      <c r="F441" s="15">
        <v>2</v>
      </c>
      <c r="G441" s="15" t="s">
        <v>70</v>
      </c>
      <c r="H441" s="15" t="s">
        <v>71</v>
      </c>
      <c r="I441" s="15">
        <v>13</v>
      </c>
      <c r="J441" s="15">
        <v>11</v>
      </c>
      <c r="K441" s="15"/>
      <c r="L441" s="15">
        <v>15</v>
      </c>
      <c r="M441" s="13">
        <f t="shared" si="82"/>
        <v>13</v>
      </c>
      <c r="N441" s="17">
        <v>39646</v>
      </c>
      <c r="O441" s="14">
        <v>834018</v>
      </c>
      <c r="P441" s="17">
        <v>39650</v>
      </c>
      <c r="Q441" s="14">
        <v>714092</v>
      </c>
      <c r="R441" s="15"/>
      <c r="S441" s="14"/>
      <c r="T441" s="15"/>
      <c r="U441" s="13"/>
      <c r="V441" s="17">
        <v>39680</v>
      </c>
      <c r="W441" s="15">
        <f t="shared" si="83"/>
        <v>34</v>
      </c>
      <c r="X441" s="15">
        <v>0</v>
      </c>
      <c r="Y441" s="18">
        <v>1.6</v>
      </c>
      <c r="Z441" s="18">
        <v>31.2</v>
      </c>
      <c r="AA441" s="18">
        <v>27.4</v>
      </c>
      <c r="AB441" s="18">
        <v>32.6</v>
      </c>
      <c r="AC441" s="18">
        <v>30.971875000000004</v>
      </c>
      <c r="AD441" s="13">
        <v>45</v>
      </c>
      <c r="AE441" s="13">
        <v>33</v>
      </c>
      <c r="AF441" s="13">
        <v>45</v>
      </c>
      <c r="AG441" s="13">
        <v>41.3</v>
      </c>
      <c r="AH441" s="18">
        <v>8.9</v>
      </c>
      <c r="AI441" s="18">
        <v>8.6</v>
      </c>
      <c r="AJ441" s="18">
        <v>9.4</v>
      </c>
      <c r="AK441" s="18">
        <v>9.0074305603276805</v>
      </c>
      <c r="AL441" s="21">
        <f>2*138</f>
        <v>276</v>
      </c>
      <c r="AM441" s="21">
        <v>600</v>
      </c>
      <c r="AN441" s="21">
        <v>35</v>
      </c>
      <c r="AO441" s="21">
        <v>16</v>
      </c>
      <c r="AP441" s="14">
        <v>20</v>
      </c>
      <c r="AQ441" s="14">
        <v>80</v>
      </c>
      <c r="AR441" s="14">
        <v>0</v>
      </c>
      <c r="AS441" s="14">
        <v>100</v>
      </c>
      <c r="AT441" s="14">
        <v>0</v>
      </c>
      <c r="AU441" s="14">
        <v>5</v>
      </c>
      <c r="AV441" s="14">
        <v>0</v>
      </c>
      <c r="AW441" s="14">
        <v>30</v>
      </c>
      <c r="AX441" s="14">
        <v>75</v>
      </c>
      <c r="AY441" s="14">
        <v>190</v>
      </c>
      <c r="AZ441" s="14">
        <v>1705</v>
      </c>
      <c r="BA441" s="14">
        <v>1740</v>
      </c>
      <c r="BB441" s="14">
        <v>25</v>
      </c>
      <c r="BC441" s="14">
        <v>52.083333333333336</v>
      </c>
      <c r="BD441" s="14">
        <v>299.16666666666669</v>
      </c>
      <c r="BE441" s="14">
        <v>400.83333333333331</v>
      </c>
      <c r="BF441" s="14">
        <v>15</v>
      </c>
      <c r="BG441" s="14">
        <v>27.5</v>
      </c>
      <c r="BH441" s="14">
        <v>80</v>
      </c>
      <c r="BI441" s="14">
        <v>212.5</v>
      </c>
      <c r="BJ441" s="14">
        <v>8338</v>
      </c>
      <c r="BK441" s="19">
        <f>BJ441/Q441*100</f>
        <v>1.1676366630630228</v>
      </c>
      <c r="BL441" s="19">
        <f>(BJ441)/(O441+Q441+S441+U441)*100</f>
        <v>0.53859221889917386</v>
      </c>
      <c r="BM441" s="15" t="s">
        <v>72</v>
      </c>
      <c r="BN441" s="13">
        <v>18</v>
      </c>
      <c r="BO441" s="13">
        <v>56</v>
      </c>
      <c r="BP441" s="19">
        <v>46.04</v>
      </c>
      <c r="BQ441" s="19">
        <f t="shared" si="85"/>
        <v>1.3541176470588234</v>
      </c>
      <c r="BR441" s="16">
        <v>6.9000000000000006E-2</v>
      </c>
      <c r="BS441" s="16">
        <v>1.24</v>
      </c>
      <c r="BT441" s="16">
        <v>0.78300000000000003</v>
      </c>
      <c r="BU441" s="14">
        <f t="shared" si="86"/>
        <v>10301.823353366124</v>
      </c>
      <c r="BV441" s="19">
        <v>6.59</v>
      </c>
      <c r="BW441" s="19">
        <f t="shared" si="95"/>
        <v>0.23947418586303229</v>
      </c>
      <c r="BX441" s="19">
        <f t="shared" si="94"/>
        <v>0.80233514683740026</v>
      </c>
    </row>
    <row r="442" spans="1:76" s="60" customFormat="1" x14ac:dyDescent="0.2">
      <c r="A442" s="15" t="s">
        <v>69</v>
      </c>
      <c r="B442" s="13">
        <v>2</v>
      </c>
      <c r="C442" s="15">
        <v>2</v>
      </c>
      <c r="D442" s="15">
        <f t="shared" si="81"/>
        <v>0.80937128447999995</v>
      </c>
      <c r="E442" s="17">
        <v>39947</v>
      </c>
      <c r="F442" s="15">
        <v>2</v>
      </c>
      <c r="G442" s="15" t="s">
        <v>70</v>
      </c>
      <c r="H442" s="15" t="s">
        <v>71</v>
      </c>
      <c r="I442" s="15">
        <v>0</v>
      </c>
      <c r="J442" s="15"/>
      <c r="K442" s="15">
        <v>0</v>
      </c>
      <c r="L442" s="15">
        <v>1</v>
      </c>
      <c r="M442" s="13">
        <f t="shared" si="82"/>
        <v>0.33333333333333331</v>
      </c>
      <c r="N442" s="17">
        <v>39966</v>
      </c>
      <c r="O442" s="14">
        <v>838140</v>
      </c>
      <c r="P442" s="17">
        <v>39969</v>
      </c>
      <c r="Q442" s="14">
        <v>398918</v>
      </c>
      <c r="R442" s="15"/>
      <c r="S442" s="14"/>
      <c r="T442" s="15"/>
      <c r="U442" s="14"/>
      <c r="V442" s="17">
        <v>39994</v>
      </c>
      <c r="W442" s="15">
        <f t="shared" si="83"/>
        <v>28</v>
      </c>
      <c r="X442" s="15">
        <v>2</v>
      </c>
      <c r="Y442" s="18">
        <v>1.4</v>
      </c>
      <c r="Z442" s="18">
        <v>29.8</v>
      </c>
      <c r="AA442" s="18">
        <v>29.4</v>
      </c>
      <c r="AB442" s="18">
        <v>33.1</v>
      </c>
      <c r="AC442" s="18">
        <v>31.187999999999999</v>
      </c>
      <c r="AD442" s="15">
        <v>45</v>
      </c>
      <c r="AE442" s="15">
        <v>42</v>
      </c>
      <c r="AF442" s="15">
        <v>54</v>
      </c>
      <c r="AG442" s="18">
        <v>49.142857142857146</v>
      </c>
      <c r="AH442" s="15">
        <v>9.4</v>
      </c>
      <c r="AI442" s="15">
        <v>8.8000000000000007</v>
      </c>
      <c r="AJ442" s="18">
        <v>9.5</v>
      </c>
      <c r="AK442" s="18">
        <v>9.1865237377660645</v>
      </c>
      <c r="AL442" s="21">
        <v>80</v>
      </c>
      <c r="AM442" s="21">
        <v>625</v>
      </c>
      <c r="AN442" s="21">
        <v>46</v>
      </c>
      <c r="AO442" s="21">
        <v>19.5</v>
      </c>
      <c r="AP442" s="14">
        <v>5</v>
      </c>
      <c r="AQ442" s="14">
        <v>5</v>
      </c>
      <c r="AR442" s="14">
        <v>0</v>
      </c>
      <c r="AS442" s="14">
        <v>10</v>
      </c>
      <c r="AT442" s="14">
        <v>5</v>
      </c>
      <c r="AU442" s="14">
        <v>0</v>
      </c>
      <c r="AV442" s="14">
        <v>0</v>
      </c>
      <c r="AW442" s="14">
        <v>45</v>
      </c>
      <c r="AX442" s="14">
        <v>130</v>
      </c>
      <c r="AY442" s="14">
        <v>65</v>
      </c>
      <c r="AZ442" s="14">
        <v>1225</v>
      </c>
      <c r="BA442" s="14">
        <v>1290</v>
      </c>
      <c r="BB442" s="14">
        <v>52</v>
      </c>
      <c r="BC442" s="14">
        <v>28.5</v>
      </c>
      <c r="BD442" s="14">
        <v>200</v>
      </c>
      <c r="BE442" s="14">
        <v>280.5</v>
      </c>
      <c r="BF442" s="14">
        <v>52.5</v>
      </c>
      <c r="BG442" s="14">
        <v>25</v>
      </c>
      <c r="BH442" s="14">
        <v>20</v>
      </c>
      <c r="BI442" s="14">
        <v>122.5</v>
      </c>
      <c r="BJ442" s="14">
        <v>0</v>
      </c>
      <c r="BK442" s="19">
        <f>BJ442/O442*100</f>
        <v>0</v>
      </c>
      <c r="BL442" s="19">
        <f>(BJ442)/(O442+Q442+S442+U442)*100</f>
        <v>0</v>
      </c>
      <c r="BM442" s="15" t="s">
        <v>73</v>
      </c>
      <c r="BN442" s="13"/>
      <c r="BO442" s="13"/>
      <c r="BP442" s="19"/>
      <c r="BQ442" s="19">
        <f t="shared" si="85"/>
        <v>0</v>
      </c>
      <c r="BR442" s="16"/>
      <c r="BS442" s="16"/>
      <c r="BT442" s="16"/>
      <c r="BU442" s="14">
        <f t="shared" si="86"/>
        <v>0</v>
      </c>
      <c r="BV442" s="19">
        <v>0</v>
      </c>
      <c r="BW442" s="19">
        <f t="shared" si="95"/>
        <v>0</v>
      </c>
      <c r="BX442" s="19"/>
    </row>
    <row r="443" spans="1:76" s="60" customFormat="1" x14ac:dyDescent="0.2">
      <c r="A443" s="12" t="s">
        <v>69</v>
      </c>
      <c r="B443" s="15">
        <v>4</v>
      </c>
      <c r="C443" s="15">
        <v>2</v>
      </c>
      <c r="D443" s="16">
        <f t="shared" si="81"/>
        <v>0.80937128447999995</v>
      </c>
      <c r="E443" s="17">
        <v>40274</v>
      </c>
      <c r="F443" s="13">
        <v>2</v>
      </c>
      <c r="G443" s="13" t="s">
        <v>70</v>
      </c>
      <c r="H443" s="13" t="s">
        <v>71</v>
      </c>
      <c r="I443" s="15">
        <v>441</v>
      </c>
      <c r="J443" s="15">
        <v>179</v>
      </c>
      <c r="K443" s="15"/>
      <c r="L443" s="15"/>
      <c r="M443" s="13">
        <f t="shared" si="82"/>
        <v>310</v>
      </c>
      <c r="N443" s="17">
        <v>40290</v>
      </c>
      <c r="O443" s="14">
        <v>352202</v>
      </c>
      <c r="P443" s="17">
        <v>40291</v>
      </c>
      <c r="Q443" s="14">
        <v>430978</v>
      </c>
      <c r="R443" s="17"/>
      <c r="S443" s="13"/>
      <c r="T443" s="17"/>
      <c r="U443" s="17"/>
      <c r="V443" s="17">
        <v>40331</v>
      </c>
      <c r="W443" s="13">
        <f t="shared" si="83"/>
        <v>41</v>
      </c>
      <c r="X443" s="13">
        <v>7</v>
      </c>
      <c r="Y443" s="18">
        <v>2.9</v>
      </c>
      <c r="Z443" s="18">
        <v>24.7</v>
      </c>
      <c r="AA443" s="18">
        <v>24.7</v>
      </c>
      <c r="AB443" s="18">
        <v>34.299999999999997</v>
      </c>
      <c r="AC443" s="18">
        <v>28.633333333333333</v>
      </c>
      <c r="AD443" s="13">
        <v>45</v>
      </c>
      <c r="AE443" s="13">
        <v>37</v>
      </c>
      <c r="AF443" s="13">
        <v>45</v>
      </c>
      <c r="AG443" s="18">
        <v>40.833333333333336</v>
      </c>
      <c r="AH443" s="18">
        <v>9.3000000000000007</v>
      </c>
      <c r="AI443" s="18">
        <v>8.6</v>
      </c>
      <c r="AJ443" s="18">
        <v>9.5</v>
      </c>
      <c r="AK443" s="18">
        <v>9.1308705730889201</v>
      </c>
      <c r="AL443" s="21">
        <v>368</v>
      </c>
      <c r="AM443" s="21">
        <v>450</v>
      </c>
      <c r="AN443" s="21">
        <v>23</v>
      </c>
      <c r="AO443" s="21">
        <v>10</v>
      </c>
      <c r="AP443" s="14">
        <v>225</v>
      </c>
      <c r="AQ443" s="14">
        <v>130</v>
      </c>
      <c r="AR443" s="14">
        <v>0</v>
      </c>
      <c r="AS443" s="14">
        <v>355</v>
      </c>
      <c r="AT443" s="14">
        <v>0</v>
      </c>
      <c r="AU443" s="14">
        <v>5</v>
      </c>
      <c r="AV443" s="14">
        <v>0</v>
      </c>
      <c r="AW443" s="14">
        <v>5</v>
      </c>
      <c r="AX443" s="14">
        <v>175</v>
      </c>
      <c r="AY443" s="14">
        <v>140</v>
      </c>
      <c r="AZ443" s="14">
        <v>10</v>
      </c>
      <c r="BA443" s="14">
        <v>230</v>
      </c>
      <c r="BB443" s="14">
        <v>31.53846153846154</v>
      </c>
      <c r="BC443" s="14">
        <v>45</v>
      </c>
      <c r="BD443" s="14">
        <v>0.76923076923076927</v>
      </c>
      <c r="BE443" s="14">
        <v>77.307692307692307</v>
      </c>
      <c r="BF443" s="14">
        <v>5</v>
      </c>
      <c r="BG443" s="14">
        <v>35</v>
      </c>
      <c r="BH443" s="14">
        <v>0</v>
      </c>
      <c r="BI443" s="14">
        <v>60</v>
      </c>
      <c r="BJ443" s="14">
        <v>219978</v>
      </c>
      <c r="BK443" s="19">
        <v>28.09</v>
      </c>
      <c r="BL443" s="19">
        <f>((BJ443/(O443+Q443+S443+U443))*100)</f>
        <v>28.08779590898644</v>
      </c>
      <c r="BM443" s="15" t="s">
        <v>72</v>
      </c>
      <c r="BN443" s="13">
        <v>24</v>
      </c>
      <c r="BO443" s="13">
        <v>48</v>
      </c>
      <c r="BP443" s="19">
        <v>32.04</v>
      </c>
      <c r="BQ443" s="19">
        <f t="shared" si="85"/>
        <v>0.78146341463414637</v>
      </c>
      <c r="BR443" s="16">
        <v>0.109</v>
      </c>
      <c r="BS443" s="16">
        <v>0.65900000000000003</v>
      </c>
      <c r="BT443" s="16">
        <v>0.309</v>
      </c>
      <c r="BU443" s="14">
        <f t="shared" si="86"/>
        <v>271788.73802192049</v>
      </c>
      <c r="BV443" s="19">
        <v>52.68</v>
      </c>
      <c r="BW443" s="19">
        <f t="shared" si="95"/>
        <v>1.5875014019134477</v>
      </c>
      <c r="BX443" s="19">
        <f>(BT443/BP443^3)*100000</f>
        <v>0.93946576187481645</v>
      </c>
    </row>
    <row r="444" spans="1:76" s="59" customFormat="1" x14ac:dyDescent="0.2">
      <c r="A444" s="37" t="s">
        <v>69</v>
      </c>
      <c r="B444" s="37">
        <v>11</v>
      </c>
      <c r="C444" s="37">
        <v>0.5</v>
      </c>
      <c r="D444" s="38">
        <f t="shared" si="81"/>
        <v>0.20234282111999999</v>
      </c>
      <c r="E444" s="39">
        <v>37134</v>
      </c>
      <c r="F444" s="37">
        <v>1</v>
      </c>
      <c r="G444" s="37" t="s">
        <v>70</v>
      </c>
      <c r="H444" s="37" t="s">
        <v>71</v>
      </c>
      <c r="I444" s="37">
        <v>47</v>
      </c>
      <c r="J444" s="37">
        <v>85</v>
      </c>
      <c r="K444" s="37"/>
      <c r="L444" s="37"/>
      <c r="M444" s="31">
        <f t="shared" si="82"/>
        <v>66</v>
      </c>
      <c r="N444" s="39">
        <v>37141</v>
      </c>
      <c r="O444" s="40">
        <v>245488</v>
      </c>
      <c r="P444" s="37"/>
      <c r="Q444" s="40"/>
      <c r="R444" s="37"/>
      <c r="S444" s="37"/>
      <c r="T444" s="37"/>
      <c r="U444" s="37"/>
      <c r="V444" s="39">
        <v>37175</v>
      </c>
      <c r="W444" s="37">
        <f t="shared" si="83"/>
        <v>34</v>
      </c>
      <c r="X444" s="31">
        <v>3</v>
      </c>
      <c r="Y444" s="41">
        <v>4.5999999999999996</v>
      </c>
      <c r="Z444" s="41">
        <v>33.1</v>
      </c>
      <c r="AA444" s="41">
        <v>24.9</v>
      </c>
      <c r="AB444" s="41">
        <v>32.700000000000003</v>
      </c>
      <c r="AC444" s="41">
        <v>29.021875000000005</v>
      </c>
      <c r="AD444" s="31">
        <v>46</v>
      </c>
      <c r="AE444" s="31">
        <v>40</v>
      </c>
      <c r="AF444" s="31">
        <v>55</v>
      </c>
      <c r="AG444" s="31">
        <v>47.81818181818182</v>
      </c>
      <c r="AH444" s="41">
        <v>8.3000000000000007</v>
      </c>
      <c r="AI444" s="41">
        <v>8.6999999999999993</v>
      </c>
      <c r="AJ444" s="41">
        <v>9.6</v>
      </c>
      <c r="AK444" s="41">
        <v>9.1198881872243849</v>
      </c>
      <c r="AL444" s="42">
        <v>54.5</v>
      </c>
      <c r="AM444" s="42">
        <v>175</v>
      </c>
      <c r="AN444" s="42">
        <v>13.5</v>
      </c>
      <c r="AO444" s="42">
        <v>5.75</v>
      </c>
      <c r="AP444" s="40">
        <v>0</v>
      </c>
      <c r="AQ444" s="40">
        <v>355</v>
      </c>
      <c r="AR444" s="40">
        <v>0</v>
      </c>
      <c r="AS444" s="40">
        <v>355</v>
      </c>
      <c r="AT444" s="40">
        <v>0</v>
      </c>
      <c r="AU444" s="40">
        <v>5</v>
      </c>
      <c r="AV444" s="40">
        <v>0</v>
      </c>
      <c r="AW444" s="40">
        <v>5</v>
      </c>
      <c r="AX444" s="40">
        <v>145</v>
      </c>
      <c r="AY444" s="40">
        <v>445</v>
      </c>
      <c r="AZ444" s="40">
        <v>0</v>
      </c>
      <c r="BA444" s="40">
        <v>590</v>
      </c>
      <c r="BB444" s="40">
        <v>16.785714285714285</v>
      </c>
      <c r="BC444" s="40">
        <v>70.357142857142861</v>
      </c>
      <c r="BD444" s="40">
        <v>0</v>
      </c>
      <c r="BE444" s="40">
        <v>87.142857142857139</v>
      </c>
      <c r="BF444" s="40">
        <v>7.5</v>
      </c>
      <c r="BG444" s="40">
        <v>25</v>
      </c>
      <c r="BH444" s="40">
        <v>0</v>
      </c>
      <c r="BI444" s="40">
        <v>35</v>
      </c>
      <c r="BJ444" s="40">
        <v>123122</v>
      </c>
      <c r="BK444" s="43">
        <f>BJ444/(O444)*100</f>
        <v>50.153979013230789</v>
      </c>
      <c r="BL444" s="43">
        <f>BJ444/(O444+Q444)*100</f>
        <v>50.153979013230789</v>
      </c>
      <c r="BM444" s="37" t="s">
        <v>72</v>
      </c>
      <c r="BN444" s="31">
        <v>22</v>
      </c>
      <c r="BO444" s="31">
        <v>39</v>
      </c>
      <c r="BP444" s="43">
        <v>28.15</v>
      </c>
      <c r="BQ444" s="43">
        <f t="shared" si="85"/>
        <v>0.82794117647058818</v>
      </c>
      <c r="BR444" s="38">
        <v>8.1000000000000003E-2</v>
      </c>
      <c r="BS444" s="38">
        <v>0.47499999999999998</v>
      </c>
      <c r="BT444" s="38">
        <v>0.184</v>
      </c>
      <c r="BU444" s="40">
        <f t="shared" si="86"/>
        <v>608482.1755400066</v>
      </c>
      <c r="BV444" s="43">
        <v>22.18</v>
      </c>
      <c r="BW444" s="43">
        <f t="shared" si="95"/>
        <v>3.223998447612781</v>
      </c>
      <c r="BX444" s="43">
        <f>(BT444/BP444^3)*100000</f>
        <v>0.82486452342692862</v>
      </c>
    </row>
    <row r="445" spans="1:76" s="59" customFormat="1" x14ac:dyDescent="0.2">
      <c r="A445" s="37" t="s">
        <v>69</v>
      </c>
      <c r="B445" s="37">
        <v>14</v>
      </c>
      <c r="C445" s="37">
        <v>0.5</v>
      </c>
      <c r="D445" s="38">
        <f t="shared" si="81"/>
        <v>0.20234282111999999</v>
      </c>
      <c r="E445" s="39">
        <v>37462</v>
      </c>
      <c r="F445" s="37">
        <v>1</v>
      </c>
      <c r="G445" s="37" t="s">
        <v>70</v>
      </c>
      <c r="H445" s="37" t="s">
        <v>71</v>
      </c>
      <c r="I445" s="37">
        <v>59</v>
      </c>
      <c r="J445" s="37">
        <v>81</v>
      </c>
      <c r="K445" s="37"/>
      <c r="L445" s="37"/>
      <c r="M445" s="31">
        <f t="shared" si="82"/>
        <v>70</v>
      </c>
      <c r="N445" s="39">
        <v>37466</v>
      </c>
      <c r="O445" s="40">
        <v>270678</v>
      </c>
      <c r="P445" s="37"/>
      <c r="Q445" s="40"/>
      <c r="R445" s="37"/>
      <c r="S445" s="37"/>
      <c r="T445" s="37"/>
      <c r="U445" s="37"/>
      <c r="V445" s="39">
        <v>37502</v>
      </c>
      <c r="W445" s="37">
        <f t="shared" si="83"/>
        <v>36</v>
      </c>
      <c r="X445" s="37">
        <v>16</v>
      </c>
      <c r="Y445" s="41">
        <v>3.4</v>
      </c>
      <c r="Z445" s="41">
        <v>32.200000000000003</v>
      </c>
      <c r="AA445" s="41">
        <v>29.8</v>
      </c>
      <c r="AB445" s="41">
        <v>33.4</v>
      </c>
      <c r="AC445" s="41">
        <v>31.935294117647057</v>
      </c>
      <c r="AD445" s="31">
        <v>46</v>
      </c>
      <c r="AE445" s="31">
        <v>46</v>
      </c>
      <c r="AF445" s="31">
        <v>55</v>
      </c>
      <c r="AG445" s="31">
        <v>49.8</v>
      </c>
      <c r="AH445" s="41">
        <v>9.3000000000000007</v>
      </c>
      <c r="AI445" s="41">
        <v>9</v>
      </c>
      <c r="AJ445" s="41">
        <v>9.5</v>
      </c>
      <c r="AK445" s="41">
        <v>9.2153288641580868</v>
      </c>
      <c r="AL445" s="42">
        <v>16.5</v>
      </c>
      <c r="AM445" s="42">
        <v>187.5</v>
      </c>
      <c r="AN445" s="42">
        <v>13.5</v>
      </c>
      <c r="AO445" s="42">
        <v>5.5749999999999993</v>
      </c>
      <c r="AP445" s="40">
        <v>5</v>
      </c>
      <c r="AQ445" s="40">
        <v>0</v>
      </c>
      <c r="AR445" s="40">
        <v>360</v>
      </c>
      <c r="AS445" s="40">
        <v>365</v>
      </c>
      <c r="AT445" s="40">
        <v>0</v>
      </c>
      <c r="AU445" s="40">
        <v>5</v>
      </c>
      <c r="AV445" s="40">
        <v>260</v>
      </c>
      <c r="AW445" s="40">
        <v>275</v>
      </c>
      <c r="AX445" s="40">
        <v>205</v>
      </c>
      <c r="AY445" s="40">
        <v>360</v>
      </c>
      <c r="AZ445" s="40">
        <v>2920</v>
      </c>
      <c r="BA445" s="40">
        <v>3235</v>
      </c>
      <c r="BB445" s="40">
        <v>36.071428571428569</v>
      </c>
      <c r="BC445" s="40">
        <v>138.21428571428572</v>
      </c>
      <c r="BD445" s="40">
        <v>1485.7142857142858</v>
      </c>
      <c r="BE445" s="40">
        <v>1659.6428571428571</v>
      </c>
      <c r="BF445" s="40">
        <v>10</v>
      </c>
      <c r="BG445" s="40">
        <v>110</v>
      </c>
      <c r="BH445" s="40">
        <v>1545</v>
      </c>
      <c r="BI445" s="40">
        <v>1697.5</v>
      </c>
      <c r="BJ445" s="40">
        <v>139154</v>
      </c>
      <c r="BK445" s="43">
        <f>BJ445/(O445)*100</f>
        <v>51.409423743340795</v>
      </c>
      <c r="BL445" s="43">
        <f>BJ445/(O445+Q445)*100</f>
        <v>51.409423743340795</v>
      </c>
      <c r="BM445" s="37" t="s">
        <v>72</v>
      </c>
      <c r="BN445" s="31">
        <v>26</v>
      </c>
      <c r="BO445" s="31">
        <v>39</v>
      </c>
      <c r="BP445" s="43">
        <v>30.93</v>
      </c>
      <c r="BQ445" s="43">
        <f t="shared" si="85"/>
        <v>0.85916666666666663</v>
      </c>
      <c r="BR445" s="38">
        <v>0.13300000000000001</v>
      </c>
      <c r="BS445" s="38">
        <v>0.49099999999999999</v>
      </c>
      <c r="BT445" s="38">
        <v>0.23400000000000001</v>
      </c>
      <c r="BU445" s="40">
        <f t="shared" si="86"/>
        <v>687714.04505363852</v>
      </c>
      <c r="BV445" s="43">
        <v>34.770000000000003</v>
      </c>
      <c r="BW445" s="43">
        <f t="shared" si="95"/>
        <v>4.7732522853407442</v>
      </c>
      <c r="BX445" s="43">
        <f>(BT445/BP445^3)*100000</f>
        <v>0.79081718343286211</v>
      </c>
    </row>
    <row r="446" spans="1:76" s="59" customFormat="1" x14ac:dyDescent="0.2">
      <c r="A446" s="27" t="s">
        <v>69</v>
      </c>
      <c r="B446" s="27">
        <v>13</v>
      </c>
      <c r="C446" s="27">
        <v>0.5</v>
      </c>
      <c r="D446" s="28">
        <f t="shared" si="81"/>
        <v>0.20234282111999999</v>
      </c>
      <c r="E446" s="29">
        <v>38931</v>
      </c>
      <c r="F446" s="27">
        <v>1</v>
      </c>
      <c r="G446" s="27" t="s">
        <v>70</v>
      </c>
      <c r="H446" s="27" t="s">
        <v>71</v>
      </c>
      <c r="I446" s="27">
        <v>289</v>
      </c>
      <c r="J446" s="27">
        <v>659</v>
      </c>
      <c r="K446" s="27"/>
      <c r="L446" s="27"/>
      <c r="M446" s="31">
        <f t="shared" si="82"/>
        <v>474</v>
      </c>
      <c r="N446" s="29">
        <v>38937</v>
      </c>
      <c r="O446" s="32">
        <v>247778</v>
      </c>
      <c r="P446" s="27"/>
      <c r="Q446" s="32"/>
      <c r="R446" s="27"/>
      <c r="S446" s="27"/>
      <c r="T446" s="27"/>
      <c r="U446" s="27"/>
      <c r="V446" s="29">
        <v>38981</v>
      </c>
      <c r="W446" s="27">
        <f t="shared" si="83"/>
        <v>44</v>
      </c>
      <c r="X446" s="27">
        <v>6</v>
      </c>
      <c r="Y446" s="27">
        <v>3.1</v>
      </c>
      <c r="Z446" s="27">
        <v>31.4</v>
      </c>
      <c r="AA446" s="27">
        <v>28.3</v>
      </c>
      <c r="AB446" s="27">
        <v>34</v>
      </c>
      <c r="AC446" s="33">
        <v>31.392857142857149</v>
      </c>
      <c r="AD446" s="27">
        <v>46</v>
      </c>
      <c r="AE446" s="27">
        <v>31</v>
      </c>
      <c r="AF446" s="27">
        <v>57</v>
      </c>
      <c r="AG446" s="30">
        <v>49.642857142857146</v>
      </c>
      <c r="AH446" s="27">
        <v>9.1</v>
      </c>
      <c r="AI446" s="27">
        <v>9</v>
      </c>
      <c r="AJ446" s="27">
        <v>9.5</v>
      </c>
      <c r="AK446" s="33">
        <v>9.2142535366451828</v>
      </c>
      <c r="AL446" s="34">
        <v>150</v>
      </c>
      <c r="AM446" s="34">
        <v>70</v>
      </c>
      <c r="AN446" s="34">
        <v>0</v>
      </c>
      <c r="AO446" s="34">
        <v>5</v>
      </c>
      <c r="AP446" s="32">
        <v>40</v>
      </c>
      <c r="AQ446" s="32">
        <v>735</v>
      </c>
      <c r="AR446" s="32">
        <v>0</v>
      </c>
      <c r="AS446" s="32">
        <v>775</v>
      </c>
      <c r="AT446" s="32">
        <v>5</v>
      </c>
      <c r="AU446" s="32">
        <v>14</v>
      </c>
      <c r="AV446" s="32">
        <v>0</v>
      </c>
      <c r="AW446" s="32">
        <v>20</v>
      </c>
      <c r="AX446" s="32">
        <v>290</v>
      </c>
      <c r="AY446" s="32">
        <v>955</v>
      </c>
      <c r="AZ446" s="32">
        <v>0</v>
      </c>
      <c r="BA446" s="32">
        <v>1140</v>
      </c>
      <c r="BB446" s="32">
        <v>71.666666666666671</v>
      </c>
      <c r="BC446" s="32">
        <v>191.6</v>
      </c>
      <c r="BD446" s="32">
        <v>0</v>
      </c>
      <c r="BE446" s="32">
        <v>271.33333333333331</v>
      </c>
      <c r="BF446" s="32">
        <v>25</v>
      </c>
      <c r="BG446" s="32">
        <v>70</v>
      </c>
      <c r="BH446" s="32">
        <v>0</v>
      </c>
      <c r="BI446" s="32">
        <v>150</v>
      </c>
      <c r="BJ446" s="32">
        <v>69576</v>
      </c>
      <c r="BK446" s="35">
        <f>BJ446/O446*100</f>
        <v>28.079974816166086</v>
      </c>
      <c r="BL446" s="35">
        <f>BJ446/(O446+Q446)*100</f>
        <v>28.079974816166086</v>
      </c>
      <c r="BM446" s="27" t="s">
        <v>72</v>
      </c>
      <c r="BN446" s="30">
        <v>19</v>
      </c>
      <c r="BO446" s="30">
        <v>37</v>
      </c>
      <c r="BP446" s="35">
        <v>23.95</v>
      </c>
      <c r="BQ446" s="43">
        <f t="shared" si="85"/>
        <v>0.54431818181818181</v>
      </c>
      <c r="BR446" s="28">
        <v>5.7000000000000002E-2</v>
      </c>
      <c r="BS446" s="28">
        <v>0.89600000000000002</v>
      </c>
      <c r="BT446" s="28">
        <v>0.13400000000000001</v>
      </c>
      <c r="BU446" s="32">
        <f t="shared" si="86"/>
        <v>343852.08041918994</v>
      </c>
      <c r="BV446" s="35">
        <v>8.23</v>
      </c>
      <c r="BW446" s="35">
        <f t="shared" si="95"/>
        <v>0.92439876794307774</v>
      </c>
      <c r="BX446" s="35">
        <f>(BT446/BP446^3)*100000</f>
        <v>0.97541233896062873</v>
      </c>
    </row>
    <row r="447" spans="1:76" s="59" customFormat="1" x14ac:dyDescent="0.2">
      <c r="A447" s="27" t="s">
        <v>69</v>
      </c>
      <c r="B447" s="27">
        <v>15</v>
      </c>
      <c r="C447" s="27">
        <v>0.5</v>
      </c>
      <c r="D447" s="28">
        <f t="shared" si="81"/>
        <v>0.20234282111999999</v>
      </c>
      <c r="E447" s="29">
        <v>39641</v>
      </c>
      <c r="F447" s="27">
        <v>1</v>
      </c>
      <c r="G447" s="27" t="s">
        <v>70</v>
      </c>
      <c r="H447" s="27" t="s">
        <v>71</v>
      </c>
      <c r="I447" s="27">
        <v>56</v>
      </c>
      <c r="J447" s="27"/>
      <c r="K447" s="27"/>
      <c r="L447" s="27"/>
      <c r="M447" s="31">
        <f t="shared" si="82"/>
        <v>56</v>
      </c>
      <c r="N447" s="29">
        <v>39650</v>
      </c>
      <c r="O447" s="32">
        <v>217092</v>
      </c>
      <c r="P447" s="27"/>
      <c r="Q447" s="32"/>
      <c r="R447" s="27"/>
      <c r="S447" s="32"/>
      <c r="T447" s="27"/>
      <c r="U447" s="30"/>
      <c r="V447" s="29">
        <v>39686</v>
      </c>
      <c r="W447" s="27">
        <f t="shared" si="83"/>
        <v>36</v>
      </c>
      <c r="X447" s="27">
        <v>0</v>
      </c>
      <c r="Y447" s="33">
        <v>3.1</v>
      </c>
      <c r="Z447" s="33">
        <v>32.1</v>
      </c>
      <c r="AA447" s="33">
        <v>27.4</v>
      </c>
      <c r="AB447" s="33">
        <v>32.700000000000003</v>
      </c>
      <c r="AC447" s="33">
        <v>30.991176470588243</v>
      </c>
      <c r="AD447" s="30">
        <v>46</v>
      </c>
      <c r="AE447" s="30">
        <v>33</v>
      </c>
      <c r="AF447" s="30">
        <v>40</v>
      </c>
      <c r="AG447" s="30">
        <v>37.9</v>
      </c>
      <c r="AH447" s="33">
        <v>8.8000000000000007</v>
      </c>
      <c r="AI447" s="33">
        <v>8.8000000000000007</v>
      </c>
      <c r="AJ447" s="33">
        <v>9.8000000000000007</v>
      </c>
      <c r="AK447" s="33">
        <v>9.2790839242374421</v>
      </c>
      <c r="AL447" s="42">
        <f>2*98</f>
        <v>196</v>
      </c>
      <c r="AM447" s="34">
        <v>152.5</v>
      </c>
      <c r="AN447" s="34">
        <v>14.25</v>
      </c>
      <c r="AO447" s="34">
        <v>6.25</v>
      </c>
      <c r="AP447" s="32">
        <v>5</v>
      </c>
      <c r="AQ447" s="32">
        <v>50</v>
      </c>
      <c r="AR447" s="32">
        <v>95</v>
      </c>
      <c r="AS447" s="32">
        <v>150</v>
      </c>
      <c r="AT447" s="32">
        <v>0</v>
      </c>
      <c r="AU447" s="32">
        <v>5</v>
      </c>
      <c r="AV447" s="32">
        <v>0</v>
      </c>
      <c r="AW447" s="32">
        <v>5</v>
      </c>
      <c r="AX447" s="32">
        <v>140</v>
      </c>
      <c r="AY447" s="32">
        <v>200</v>
      </c>
      <c r="AZ447" s="32">
        <v>1465</v>
      </c>
      <c r="BA447" s="32">
        <v>1515</v>
      </c>
      <c r="BB447" s="32">
        <v>31.53846153846154</v>
      </c>
      <c r="BC447" s="32">
        <v>53.846153846153847</v>
      </c>
      <c r="BD447" s="32">
        <v>243.07692307692307</v>
      </c>
      <c r="BE447" s="32">
        <v>326.42857142857144</v>
      </c>
      <c r="BF447" s="32">
        <v>10</v>
      </c>
      <c r="BG447" s="32">
        <v>35</v>
      </c>
      <c r="BH447" s="32">
        <v>25</v>
      </c>
      <c r="BI447" s="32">
        <v>190</v>
      </c>
      <c r="BJ447" s="32">
        <v>48662</v>
      </c>
      <c r="BK447" s="35">
        <f>BJ447/O447*100</f>
        <v>22.415381497245406</v>
      </c>
      <c r="BL447" s="35">
        <f>(BJ447)/(O447+Q447+S447+U447)*100</f>
        <v>22.415381497245406</v>
      </c>
      <c r="BM447" s="27" t="s">
        <v>72</v>
      </c>
      <c r="BN447" s="30">
        <v>17</v>
      </c>
      <c r="BO447" s="30">
        <v>49</v>
      </c>
      <c r="BP447" s="35">
        <v>31.92</v>
      </c>
      <c r="BQ447" s="43">
        <f t="shared" si="85"/>
        <v>0.88666666666666671</v>
      </c>
      <c r="BR447" s="28">
        <v>7.0000000000000007E-2</v>
      </c>
      <c r="BS447" s="28">
        <v>0.66900000000000004</v>
      </c>
      <c r="BT447" s="28">
        <v>0.29599999999999999</v>
      </c>
      <c r="BU447" s="32">
        <f t="shared" si="86"/>
        <v>240492.84145910401</v>
      </c>
      <c r="BV447" s="35">
        <v>12.45</v>
      </c>
      <c r="BW447" s="35">
        <f t="shared" si="95"/>
        <v>1.7091455551478936</v>
      </c>
      <c r="BX447" s="35">
        <f>(BT447/BP447^3)*100000</f>
        <v>0.91012923103041543</v>
      </c>
    </row>
    <row r="448" spans="1:76" s="59" customFormat="1" x14ac:dyDescent="0.2">
      <c r="A448" s="27" t="s">
        <v>69</v>
      </c>
      <c r="B448" s="30">
        <v>19</v>
      </c>
      <c r="C448" s="27">
        <v>0.5</v>
      </c>
      <c r="D448" s="27">
        <f t="shared" si="81"/>
        <v>0.20234282111999999</v>
      </c>
      <c r="E448" s="29">
        <v>39996</v>
      </c>
      <c r="F448" s="27">
        <v>1</v>
      </c>
      <c r="G448" s="27" t="s">
        <v>70</v>
      </c>
      <c r="H448" s="27" t="s">
        <v>71</v>
      </c>
      <c r="I448" s="27">
        <v>0</v>
      </c>
      <c r="J448" s="27">
        <v>0</v>
      </c>
      <c r="K448" s="27"/>
      <c r="L448" s="27"/>
      <c r="M448" s="31">
        <f t="shared" si="82"/>
        <v>0</v>
      </c>
      <c r="N448" s="29">
        <v>40006</v>
      </c>
      <c r="O448" s="32">
        <v>141064</v>
      </c>
      <c r="P448" s="27"/>
      <c r="Q448" s="32"/>
      <c r="R448" s="27"/>
      <c r="S448" s="32"/>
      <c r="T448" s="27"/>
      <c r="U448" s="32"/>
      <c r="V448" s="29">
        <v>40029</v>
      </c>
      <c r="W448" s="27">
        <f t="shared" si="83"/>
        <v>23</v>
      </c>
      <c r="X448" s="27">
        <v>5</v>
      </c>
      <c r="Y448" s="33">
        <v>4.4000000000000004</v>
      </c>
      <c r="Z448" s="33">
        <v>33.1</v>
      </c>
      <c r="AA448" s="33">
        <v>31</v>
      </c>
      <c r="AB448" s="33">
        <v>32.700000000000003</v>
      </c>
      <c r="AC448" s="33">
        <v>31.781818181818188</v>
      </c>
      <c r="AD448" s="27">
        <v>46</v>
      </c>
      <c r="AE448" s="27">
        <v>46</v>
      </c>
      <c r="AF448" s="27">
        <v>60</v>
      </c>
      <c r="AG448" s="33">
        <v>55.333333333333336</v>
      </c>
      <c r="AH448" s="27">
        <v>9.1999999999999993</v>
      </c>
      <c r="AI448" s="27">
        <v>8.6999999999999993</v>
      </c>
      <c r="AJ448" s="33">
        <v>9.1</v>
      </c>
      <c r="AK448" s="33">
        <v>8.9447558801228659</v>
      </c>
      <c r="AL448" s="34">
        <v>76</v>
      </c>
      <c r="AM448" s="34">
        <v>20</v>
      </c>
      <c r="AN448" s="34">
        <v>1</v>
      </c>
      <c r="AO448" s="34">
        <v>0</v>
      </c>
      <c r="AP448" s="32">
        <v>100</v>
      </c>
      <c r="AQ448" s="32">
        <v>245</v>
      </c>
      <c r="AR448" s="32">
        <v>5</v>
      </c>
      <c r="AS448" s="32">
        <v>360</v>
      </c>
      <c r="AT448" s="32">
        <v>20</v>
      </c>
      <c r="AU448" s="32">
        <v>10</v>
      </c>
      <c r="AV448" s="32">
        <v>0</v>
      </c>
      <c r="AW448" s="32">
        <v>30</v>
      </c>
      <c r="AX448" s="32">
        <v>75</v>
      </c>
      <c r="AY448" s="32">
        <v>90</v>
      </c>
      <c r="AZ448" s="32">
        <v>0</v>
      </c>
      <c r="BA448" s="32">
        <v>145</v>
      </c>
      <c r="BB448" s="32">
        <v>50</v>
      </c>
      <c r="BC448" s="32">
        <v>51.25</v>
      </c>
      <c r="BD448" s="32">
        <v>0</v>
      </c>
      <c r="BE448" s="32">
        <v>102.5</v>
      </c>
      <c r="BF448" s="32">
        <v>52.5</v>
      </c>
      <c r="BG448" s="32">
        <v>52.5</v>
      </c>
      <c r="BH448" s="32">
        <v>0</v>
      </c>
      <c r="BI448" s="32">
        <v>117.5</v>
      </c>
      <c r="BJ448" s="32">
        <v>0</v>
      </c>
      <c r="BK448" s="35">
        <f>BJ448/O448*100</f>
        <v>0</v>
      </c>
      <c r="BL448" s="35">
        <f>(BJ448)/(O448+Q448+S448+U448)*100</f>
        <v>0</v>
      </c>
      <c r="BM448" s="27" t="s">
        <v>73</v>
      </c>
      <c r="BN448" s="30"/>
      <c r="BO448" s="30"/>
      <c r="BP448" s="35"/>
      <c r="BQ448" s="43">
        <f t="shared" si="85"/>
        <v>0</v>
      </c>
      <c r="BR448" s="28"/>
      <c r="BS448" s="28"/>
      <c r="BT448" s="28"/>
      <c r="BU448" s="32">
        <f t="shared" si="86"/>
        <v>0</v>
      </c>
      <c r="BV448" s="35">
        <v>0</v>
      </c>
      <c r="BW448" s="35">
        <f t="shared" si="95"/>
        <v>0</v>
      </c>
      <c r="BX448" s="35"/>
    </row>
    <row r="449" spans="1:76" s="59" customFormat="1" x14ac:dyDescent="0.2">
      <c r="A449" s="37" t="s">
        <v>69</v>
      </c>
      <c r="B449" s="37">
        <v>12</v>
      </c>
      <c r="C449" s="37">
        <v>0.5</v>
      </c>
      <c r="D449" s="38">
        <f t="shared" si="81"/>
        <v>0.20234282111999999</v>
      </c>
      <c r="E449" s="39">
        <v>37411</v>
      </c>
      <c r="F449" s="37">
        <v>2</v>
      </c>
      <c r="G449" s="37" t="s">
        <v>70</v>
      </c>
      <c r="H449" s="37" t="s">
        <v>71</v>
      </c>
      <c r="I449" s="37">
        <v>0</v>
      </c>
      <c r="J449" s="37">
        <v>22</v>
      </c>
      <c r="K449" s="37">
        <v>93</v>
      </c>
      <c r="L449" s="37"/>
      <c r="M449" s="31">
        <f t="shared" si="82"/>
        <v>38.333333333333336</v>
      </c>
      <c r="N449" s="39">
        <v>37422</v>
      </c>
      <c r="O449" s="40">
        <v>222130</v>
      </c>
      <c r="P449" s="39">
        <v>37425</v>
      </c>
      <c r="Q449" s="40">
        <v>352660</v>
      </c>
      <c r="R449" s="37"/>
      <c r="S449" s="37"/>
      <c r="T449" s="37"/>
      <c r="U449" s="37"/>
      <c r="V449" s="39">
        <v>37468</v>
      </c>
      <c r="W449" s="37">
        <f t="shared" si="83"/>
        <v>46</v>
      </c>
      <c r="X449" s="37">
        <v>19</v>
      </c>
      <c r="Y449" s="41">
        <v>1.5</v>
      </c>
      <c r="Z449" s="41">
        <v>32.799999999999997</v>
      </c>
      <c r="AA449" s="41">
        <v>27.8</v>
      </c>
      <c r="AB449" s="41">
        <v>34.4</v>
      </c>
      <c r="AC449" s="41">
        <v>31.390909090909098</v>
      </c>
      <c r="AD449" s="31">
        <v>46</v>
      </c>
      <c r="AE449" s="31">
        <v>32</v>
      </c>
      <c r="AF449" s="31">
        <v>54</v>
      </c>
      <c r="AG449" s="31">
        <v>46.93333333333333</v>
      </c>
      <c r="AH449" s="41">
        <v>8.8000000000000007</v>
      </c>
      <c r="AI449" s="41">
        <v>8.8000000000000007</v>
      </c>
      <c r="AJ449" s="41">
        <v>9.1</v>
      </c>
      <c r="AK449" s="41">
        <v>8.8861541646503568</v>
      </c>
      <c r="AL449" s="42">
        <v>39.5</v>
      </c>
      <c r="AM449" s="42">
        <v>175</v>
      </c>
      <c r="AN449" s="42">
        <v>15.75</v>
      </c>
      <c r="AO449" s="42">
        <v>6.85</v>
      </c>
      <c r="AP449" s="40">
        <v>0</v>
      </c>
      <c r="AQ449" s="40">
        <v>40</v>
      </c>
      <c r="AR449" s="40">
        <v>3520</v>
      </c>
      <c r="AS449" s="40">
        <v>3560</v>
      </c>
      <c r="AT449" s="40">
        <v>0</v>
      </c>
      <c r="AU449" s="40">
        <v>5</v>
      </c>
      <c r="AV449" s="40">
        <v>0</v>
      </c>
      <c r="AW449" s="40">
        <v>35</v>
      </c>
      <c r="AX449" s="40">
        <v>125</v>
      </c>
      <c r="AY449" s="40">
        <v>560</v>
      </c>
      <c r="AZ449" s="40">
        <v>1325</v>
      </c>
      <c r="BA449" s="40">
        <v>1515</v>
      </c>
      <c r="BB449" s="40">
        <v>25.526315789473685</v>
      </c>
      <c r="BC449" s="40">
        <v>179.47368421052633</v>
      </c>
      <c r="BD449" s="40">
        <v>238</v>
      </c>
      <c r="BE449" s="40">
        <v>441.05263157894734</v>
      </c>
      <c r="BF449" s="40">
        <v>15</v>
      </c>
      <c r="BG449" s="40">
        <v>160</v>
      </c>
      <c r="BH449" s="40">
        <v>25</v>
      </c>
      <c r="BI449" s="40">
        <v>260</v>
      </c>
      <c r="BJ449" s="40">
        <v>99997</v>
      </c>
      <c r="BK449" s="43">
        <f>BJ449/(Q449)*100</f>
        <v>28.355072874723529</v>
      </c>
      <c r="BL449" s="43">
        <f>BJ449/(O449+Q449)*100</f>
        <v>17.397136345447901</v>
      </c>
      <c r="BM449" s="37" t="s">
        <v>72</v>
      </c>
      <c r="BN449" s="31">
        <v>28</v>
      </c>
      <c r="BO449" s="31">
        <v>47</v>
      </c>
      <c r="BP449" s="43">
        <v>33.369999999999997</v>
      </c>
      <c r="BQ449" s="43">
        <f t="shared" si="85"/>
        <v>0.72543478260869565</v>
      </c>
      <c r="BR449" s="38">
        <v>0.217</v>
      </c>
      <c r="BS449" s="38">
        <v>0.93</v>
      </c>
      <c r="BT449" s="38">
        <v>0.36499999999999999</v>
      </c>
      <c r="BU449" s="40">
        <f t="shared" si="86"/>
        <v>494195.93661144271</v>
      </c>
      <c r="BV449" s="43">
        <v>37.909999999999997</v>
      </c>
      <c r="BW449" s="43">
        <f t="shared" si="95"/>
        <v>4.0729413093131468</v>
      </c>
      <c r="BX449" s="43">
        <f>(BT449/BP449^3)*100000</f>
        <v>0.98225499163460495</v>
      </c>
    </row>
    <row r="450" spans="1:76" s="59" customFormat="1" x14ac:dyDescent="0.2">
      <c r="A450" s="37" t="s">
        <v>69</v>
      </c>
      <c r="B450" s="37">
        <v>15</v>
      </c>
      <c r="C450" s="37">
        <v>0.5</v>
      </c>
      <c r="D450" s="38">
        <f t="shared" ref="D450:D513" si="96">C450*0.40468564224</f>
        <v>0.20234282111999999</v>
      </c>
      <c r="E450" s="39">
        <v>37456</v>
      </c>
      <c r="F450" s="37">
        <v>2</v>
      </c>
      <c r="G450" s="37" t="s">
        <v>70</v>
      </c>
      <c r="H450" s="37" t="s">
        <v>71</v>
      </c>
      <c r="I450" s="37">
        <v>0</v>
      </c>
      <c r="J450" s="37">
        <v>0</v>
      </c>
      <c r="K450" s="37">
        <v>5</v>
      </c>
      <c r="L450" s="37">
        <v>16</v>
      </c>
      <c r="M450" s="31">
        <f t="shared" ref="M450:M513" si="97">AVERAGE(I450:L450)</f>
        <v>5.25</v>
      </c>
      <c r="N450" s="39">
        <v>37462</v>
      </c>
      <c r="O450" s="40">
        <v>234038</v>
      </c>
      <c r="P450" s="39">
        <v>37466</v>
      </c>
      <c r="Q450" s="40">
        <v>289914</v>
      </c>
      <c r="R450" s="37"/>
      <c r="S450" s="37"/>
      <c r="T450" s="37"/>
      <c r="U450" s="37"/>
      <c r="V450" s="39">
        <v>37492</v>
      </c>
      <c r="W450" s="37">
        <f t="shared" ref="W450:W513" si="98">V450-N450</f>
        <v>30</v>
      </c>
      <c r="X450" s="37">
        <v>20</v>
      </c>
      <c r="Y450" s="41">
        <v>3.7</v>
      </c>
      <c r="Z450" s="41">
        <v>32.6</v>
      </c>
      <c r="AA450" s="41">
        <v>29.7</v>
      </c>
      <c r="AB450" s="41">
        <v>33.200000000000003</v>
      </c>
      <c r="AC450" s="41">
        <v>32.06071428571429</v>
      </c>
      <c r="AD450" s="31">
        <v>46</v>
      </c>
      <c r="AE450" s="31">
        <v>45</v>
      </c>
      <c r="AF450" s="31">
        <v>53</v>
      </c>
      <c r="AG450" s="31">
        <v>49.777777777777779</v>
      </c>
      <c r="AH450" s="41">
        <v>9.5</v>
      </c>
      <c r="AI450" s="41">
        <v>8.8000000000000007</v>
      </c>
      <c r="AJ450" s="41">
        <v>9.4</v>
      </c>
      <c r="AK450" s="41">
        <v>9.1588424675727893</v>
      </c>
      <c r="AL450" s="42">
        <v>9</v>
      </c>
      <c r="AM450" s="42">
        <v>162.5</v>
      </c>
      <c r="AN450" s="42">
        <v>13.5</v>
      </c>
      <c r="AO450" s="42">
        <v>5.55</v>
      </c>
      <c r="AP450" s="40">
        <v>2080</v>
      </c>
      <c r="AQ450" s="40">
        <v>70</v>
      </c>
      <c r="AR450" s="40">
        <v>170</v>
      </c>
      <c r="AS450" s="40">
        <v>2320</v>
      </c>
      <c r="AT450" s="40">
        <v>0</v>
      </c>
      <c r="AU450" s="40">
        <v>0</v>
      </c>
      <c r="AV450" s="40">
        <v>0</v>
      </c>
      <c r="AW450" s="40">
        <v>0</v>
      </c>
      <c r="AX450" s="40">
        <v>155</v>
      </c>
      <c r="AY450" s="40">
        <v>470</v>
      </c>
      <c r="AZ450" s="40">
        <v>1530</v>
      </c>
      <c r="BA450" s="40">
        <v>1775</v>
      </c>
      <c r="BB450" s="40">
        <v>47.307692307692307</v>
      </c>
      <c r="BC450" s="40">
        <v>117.30769230769231</v>
      </c>
      <c r="BD450" s="40">
        <v>459.61538461538464</v>
      </c>
      <c r="BE450" s="40">
        <v>620.76923076923072</v>
      </c>
      <c r="BF450" s="40">
        <v>40</v>
      </c>
      <c r="BG450" s="40">
        <v>35</v>
      </c>
      <c r="BH450" s="40">
        <v>260</v>
      </c>
      <c r="BI450" s="40">
        <v>330</v>
      </c>
      <c r="BJ450" s="40">
        <v>5245</v>
      </c>
      <c r="BK450" s="43">
        <f>BJ450/(Q450)*100</f>
        <v>1.8091571983415773</v>
      </c>
      <c r="BL450" s="43">
        <f>BJ450/(O450+Q450)*100</f>
        <v>1.001045897334107</v>
      </c>
      <c r="BM450" s="37" t="s">
        <v>72</v>
      </c>
      <c r="BN450" s="31">
        <v>25</v>
      </c>
      <c r="BO450" s="31">
        <v>34</v>
      </c>
      <c r="BP450" s="43">
        <v>30.15</v>
      </c>
      <c r="BQ450" s="43">
        <f t="shared" ref="BQ450:BQ513" si="99">BP450/W450</f>
        <v>1.0049999999999999</v>
      </c>
      <c r="BR450" s="38">
        <v>0.14000000000000001</v>
      </c>
      <c r="BS450" s="38">
        <v>0.40600000000000003</v>
      </c>
      <c r="BT450" s="38">
        <v>0.27700000000000002</v>
      </c>
      <c r="BU450" s="40">
        <f t="shared" ref="BU450:BU455" si="100">BJ450/(C450*0.40468564224)</f>
        <v>25921.354515905645</v>
      </c>
      <c r="BV450" s="43">
        <v>1.45</v>
      </c>
      <c r="BW450" s="43">
        <f t="shared" si="95"/>
        <v>0.23886853541825984</v>
      </c>
      <c r="BX450" s="43">
        <f>(BT450/BP450^3)*100000</f>
        <v>1.0106896530696938</v>
      </c>
    </row>
    <row r="451" spans="1:76" s="59" customFormat="1" x14ac:dyDescent="0.2">
      <c r="A451" s="37" t="s">
        <v>69</v>
      </c>
      <c r="B451" s="37">
        <v>16</v>
      </c>
      <c r="C451" s="37">
        <v>0.5</v>
      </c>
      <c r="D451" s="38">
        <f t="shared" si="96"/>
        <v>0.20234282111999999</v>
      </c>
      <c r="E451" s="39">
        <v>37456</v>
      </c>
      <c r="F451" s="37">
        <v>2</v>
      </c>
      <c r="G451" s="37" t="s">
        <v>70</v>
      </c>
      <c r="H451" s="37" t="s">
        <v>71</v>
      </c>
      <c r="I451" s="37">
        <v>0</v>
      </c>
      <c r="J451" s="37">
        <v>0</v>
      </c>
      <c r="K451" s="37">
        <v>1</v>
      </c>
      <c r="L451" s="37">
        <v>2</v>
      </c>
      <c r="M451" s="31">
        <f t="shared" si="97"/>
        <v>0.75</v>
      </c>
      <c r="N451" s="39">
        <v>37462</v>
      </c>
      <c r="O451" s="40">
        <v>259686</v>
      </c>
      <c r="P451" s="39">
        <v>37466</v>
      </c>
      <c r="Q451" s="40">
        <v>260602</v>
      </c>
      <c r="R451" s="37"/>
      <c r="S451" s="37"/>
      <c r="T451" s="37"/>
      <c r="U451" s="37"/>
      <c r="V451" s="39">
        <v>37492</v>
      </c>
      <c r="W451" s="37">
        <f t="shared" si="98"/>
        <v>30</v>
      </c>
      <c r="X451" s="37">
        <v>20</v>
      </c>
      <c r="Y451" s="41">
        <v>3.7</v>
      </c>
      <c r="Z451" s="41">
        <v>32.299999999999997</v>
      </c>
      <c r="AA451" s="41">
        <v>29.9</v>
      </c>
      <c r="AB451" s="41">
        <v>33.299999999999997</v>
      </c>
      <c r="AC451" s="41">
        <v>31.785714285714295</v>
      </c>
      <c r="AD451" s="31">
        <v>46</v>
      </c>
      <c r="AE451" s="31">
        <v>45</v>
      </c>
      <c r="AF451" s="31">
        <v>55</v>
      </c>
      <c r="AG451" s="31">
        <v>50.222222222222221</v>
      </c>
      <c r="AH451" s="41">
        <v>9.4</v>
      </c>
      <c r="AI451" s="41">
        <v>8.6999999999999993</v>
      </c>
      <c r="AJ451" s="41">
        <v>9.4</v>
      </c>
      <c r="AK451" s="41">
        <v>9.1481243934849132</v>
      </c>
      <c r="AL451" s="42">
        <v>8</v>
      </c>
      <c r="AM451" s="42">
        <v>150</v>
      </c>
      <c r="AN451" s="42">
        <v>15</v>
      </c>
      <c r="AO451" s="42">
        <v>6.1999999999999993</v>
      </c>
      <c r="AP451" s="40">
        <v>40</v>
      </c>
      <c r="AQ451" s="40">
        <v>35</v>
      </c>
      <c r="AR451" s="40">
        <v>50</v>
      </c>
      <c r="AS451" s="40">
        <v>125</v>
      </c>
      <c r="AT451" s="40">
        <v>0</v>
      </c>
      <c r="AU451" s="40">
        <v>0</v>
      </c>
      <c r="AV451" s="40">
        <v>20</v>
      </c>
      <c r="AW451" s="40">
        <v>35</v>
      </c>
      <c r="AX451" s="40">
        <v>100</v>
      </c>
      <c r="AY451" s="40">
        <v>165</v>
      </c>
      <c r="AZ451" s="40">
        <v>1825</v>
      </c>
      <c r="BA451" s="40">
        <v>2045</v>
      </c>
      <c r="BB451" s="40">
        <v>32.083333333333336</v>
      </c>
      <c r="BC451" s="40">
        <v>40.833333333333336</v>
      </c>
      <c r="BD451" s="40">
        <v>291.66666666666669</v>
      </c>
      <c r="BE451" s="40">
        <v>363.75</v>
      </c>
      <c r="BF451" s="40">
        <v>17.5</v>
      </c>
      <c r="BG451" s="40">
        <v>17.5</v>
      </c>
      <c r="BH451" s="40">
        <v>130</v>
      </c>
      <c r="BI451" s="40">
        <v>230</v>
      </c>
      <c r="BJ451" s="40">
        <v>0</v>
      </c>
      <c r="BK451" s="43">
        <f>BJ451/(Q451)*100</f>
        <v>0</v>
      </c>
      <c r="BL451" s="43">
        <f>BJ451/(O451+Q451)*100</f>
        <v>0</v>
      </c>
      <c r="BM451" s="37" t="s">
        <v>73</v>
      </c>
      <c r="BN451" s="31"/>
      <c r="BO451" s="31"/>
      <c r="BP451" s="43"/>
      <c r="BQ451" s="43">
        <f t="shared" si="99"/>
        <v>0</v>
      </c>
      <c r="BR451" s="38"/>
      <c r="BS451" s="38"/>
      <c r="BT451" s="38"/>
      <c r="BU451" s="40">
        <f t="shared" si="100"/>
        <v>0</v>
      </c>
      <c r="BV451" s="43">
        <v>0</v>
      </c>
      <c r="BW451" s="43">
        <f t="shared" si="95"/>
        <v>0</v>
      </c>
      <c r="BX451" s="43" t="e">
        <f>(BT451/BP451^3)*100000</f>
        <v>#DIV/0!</v>
      </c>
    </row>
    <row r="452" spans="1:76" s="59" customFormat="1" x14ac:dyDescent="0.2">
      <c r="A452" s="37" t="s">
        <v>69</v>
      </c>
      <c r="B452" s="37">
        <v>17</v>
      </c>
      <c r="C452" s="37">
        <v>0.5</v>
      </c>
      <c r="D452" s="38">
        <f t="shared" si="96"/>
        <v>0.20234282111999999</v>
      </c>
      <c r="E452" s="39">
        <v>37461</v>
      </c>
      <c r="F452" s="37">
        <v>2</v>
      </c>
      <c r="G452" s="37" t="s">
        <v>70</v>
      </c>
      <c r="H452" s="37" t="s">
        <v>71</v>
      </c>
      <c r="I452" s="37">
        <v>0</v>
      </c>
      <c r="J452" s="37">
        <v>2</v>
      </c>
      <c r="K452" s="37">
        <v>0</v>
      </c>
      <c r="L452" s="37"/>
      <c r="M452" s="31">
        <f t="shared" si="97"/>
        <v>0.66666666666666663</v>
      </c>
      <c r="N452" s="39">
        <v>37466</v>
      </c>
      <c r="O452" s="40">
        <v>321516</v>
      </c>
      <c r="P452" s="39">
        <v>37469</v>
      </c>
      <c r="Q452" s="40">
        <v>197398</v>
      </c>
      <c r="R452" s="37"/>
      <c r="S452" s="37"/>
      <c r="T452" s="37"/>
      <c r="U452" s="37"/>
      <c r="V452" s="39">
        <v>37502</v>
      </c>
      <c r="W452" s="37">
        <f t="shared" si="98"/>
        <v>36</v>
      </c>
      <c r="X452" s="37">
        <v>16</v>
      </c>
      <c r="Y452" s="41">
        <v>3.6</v>
      </c>
      <c r="Z452" s="41">
        <v>31.6</v>
      </c>
      <c r="AA452" s="41">
        <v>29.9</v>
      </c>
      <c r="AB452" s="41">
        <v>33.700000000000003</v>
      </c>
      <c r="AC452" s="41">
        <v>31.923529411764708</v>
      </c>
      <c r="AD452" s="31">
        <v>46</v>
      </c>
      <c r="AE452" s="31">
        <v>49</v>
      </c>
      <c r="AF452" s="31">
        <v>55</v>
      </c>
      <c r="AG452" s="31">
        <v>52.2</v>
      </c>
      <c r="AH452" s="41">
        <v>9.1999999999999993</v>
      </c>
      <c r="AI452" s="41">
        <v>9</v>
      </c>
      <c r="AJ452" s="41">
        <v>9.5</v>
      </c>
      <c r="AK452" s="41">
        <v>9.2111584621639526</v>
      </c>
      <c r="AL452" s="42">
        <v>12</v>
      </c>
      <c r="AM452" s="42">
        <v>162.5</v>
      </c>
      <c r="AN452" s="42">
        <v>12</v>
      </c>
      <c r="AO452" s="42">
        <v>16.2</v>
      </c>
      <c r="AP452" s="40">
        <v>10</v>
      </c>
      <c r="AQ452" s="40">
        <v>125</v>
      </c>
      <c r="AR452" s="40">
        <v>0</v>
      </c>
      <c r="AS452" s="40">
        <v>135</v>
      </c>
      <c r="AT452" s="40">
        <v>0</v>
      </c>
      <c r="AU452" s="40">
        <v>5</v>
      </c>
      <c r="AV452" s="40">
        <v>5</v>
      </c>
      <c r="AW452" s="40">
        <v>75</v>
      </c>
      <c r="AX452" s="40">
        <v>165</v>
      </c>
      <c r="AY452" s="40">
        <v>255</v>
      </c>
      <c r="AZ452" s="40">
        <v>3360</v>
      </c>
      <c r="BA452" s="40">
        <v>3615</v>
      </c>
      <c r="BB452" s="40">
        <v>37.142857142857146</v>
      </c>
      <c r="BC452" s="40">
        <v>80</v>
      </c>
      <c r="BD452" s="40">
        <v>810.35714285714289</v>
      </c>
      <c r="BE452" s="40">
        <v>927.5</v>
      </c>
      <c r="BF452" s="40">
        <v>15</v>
      </c>
      <c r="BG452" s="40">
        <v>82.5</v>
      </c>
      <c r="BH452" s="40">
        <v>730</v>
      </c>
      <c r="BI452" s="40">
        <v>845</v>
      </c>
      <c r="BJ452" s="40">
        <v>0</v>
      </c>
      <c r="BK452" s="43">
        <f>BJ452/(Q452)*100</f>
        <v>0</v>
      </c>
      <c r="BL452" s="43">
        <f>BJ452/(O452+Q452)*100</f>
        <v>0</v>
      </c>
      <c r="BM452" s="37" t="s">
        <v>73</v>
      </c>
      <c r="BN452" s="31"/>
      <c r="BO452" s="31"/>
      <c r="BP452" s="43"/>
      <c r="BQ452" s="43">
        <f t="shared" si="99"/>
        <v>0</v>
      </c>
      <c r="BR452" s="38"/>
      <c r="BS452" s="38"/>
      <c r="BT452" s="38"/>
      <c r="BU452" s="40">
        <f t="shared" si="100"/>
        <v>0</v>
      </c>
      <c r="BV452" s="43">
        <v>0</v>
      </c>
      <c r="BW452" s="43">
        <f t="shared" si="95"/>
        <v>0</v>
      </c>
      <c r="BX452" s="43" t="e">
        <f>(BT452/BP452^3)*100000</f>
        <v>#DIV/0!</v>
      </c>
    </row>
    <row r="453" spans="1:76" s="59" customFormat="1" x14ac:dyDescent="0.2">
      <c r="A453" s="27" t="s">
        <v>69</v>
      </c>
      <c r="B453" s="30">
        <v>15</v>
      </c>
      <c r="C453" s="27">
        <v>0.5</v>
      </c>
      <c r="D453" s="27">
        <f t="shared" si="96"/>
        <v>0.20234282111999999</v>
      </c>
      <c r="E453" s="29">
        <v>39918</v>
      </c>
      <c r="F453" s="27">
        <v>2</v>
      </c>
      <c r="G453" s="27" t="s">
        <v>70</v>
      </c>
      <c r="H453" s="27" t="s">
        <v>71</v>
      </c>
      <c r="I453" s="27">
        <v>117</v>
      </c>
      <c r="J453" s="27">
        <v>45</v>
      </c>
      <c r="K453" s="27">
        <v>92</v>
      </c>
      <c r="L453" s="27">
        <v>67</v>
      </c>
      <c r="M453" s="31">
        <f t="shared" si="97"/>
        <v>80.25</v>
      </c>
      <c r="N453" s="29">
        <v>39929</v>
      </c>
      <c r="O453" s="32">
        <v>207016</v>
      </c>
      <c r="P453" s="29">
        <v>39933</v>
      </c>
      <c r="Q453" s="32">
        <v>190070</v>
      </c>
      <c r="R453" s="27"/>
      <c r="S453" s="32"/>
      <c r="T453" s="27"/>
      <c r="U453" s="32"/>
      <c r="V453" s="29">
        <v>39961</v>
      </c>
      <c r="W453" s="27">
        <f t="shared" si="98"/>
        <v>32</v>
      </c>
      <c r="X453" s="27">
        <v>2</v>
      </c>
      <c r="Y453" s="33">
        <v>3</v>
      </c>
      <c r="Z453" s="33">
        <v>25.6</v>
      </c>
      <c r="AA453" s="33">
        <v>25.3</v>
      </c>
      <c r="AB453" s="33">
        <v>30</v>
      </c>
      <c r="AC453" s="33">
        <v>27.966666666666665</v>
      </c>
      <c r="AD453" s="27">
        <v>46</v>
      </c>
      <c r="AE453" s="27">
        <v>45</v>
      </c>
      <c r="AF453" s="27">
        <v>52</v>
      </c>
      <c r="AG453" s="33">
        <v>48.636363636363633</v>
      </c>
      <c r="AH453" s="27">
        <v>9</v>
      </c>
      <c r="AI453" s="27">
        <v>8.6999999999999993</v>
      </c>
      <c r="AJ453" s="33">
        <v>9.5</v>
      </c>
      <c r="AK453" s="33">
        <v>9.0240724133695913</v>
      </c>
      <c r="AL453" s="34">
        <v>146</v>
      </c>
      <c r="AM453" s="34">
        <v>204.5</v>
      </c>
      <c r="AN453" s="34">
        <v>16.5</v>
      </c>
      <c r="AO453" s="34">
        <v>7</v>
      </c>
      <c r="AP453" s="32">
        <v>80</v>
      </c>
      <c r="AQ453" s="32">
        <v>120</v>
      </c>
      <c r="AR453" s="32">
        <v>5</v>
      </c>
      <c r="AS453" s="32">
        <v>205</v>
      </c>
      <c r="AT453" s="32">
        <v>0</v>
      </c>
      <c r="AU453" s="32">
        <v>0</v>
      </c>
      <c r="AV453" s="32">
        <v>0</v>
      </c>
      <c r="AW453" s="32">
        <v>20</v>
      </c>
      <c r="AX453" s="32">
        <v>275</v>
      </c>
      <c r="AY453" s="32">
        <v>825</v>
      </c>
      <c r="AZ453" s="32">
        <v>10</v>
      </c>
      <c r="BA453" s="32">
        <v>1100</v>
      </c>
      <c r="BB453" s="32">
        <v>79.230769230769226</v>
      </c>
      <c r="BC453" s="32">
        <v>203.84615384615384</v>
      </c>
      <c r="BD453" s="32">
        <v>0.76923076923076927</v>
      </c>
      <c r="BE453" s="32">
        <v>283.07692307692309</v>
      </c>
      <c r="BF453" s="32">
        <v>40</v>
      </c>
      <c r="BG453" s="32">
        <v>100</v>
      </c>
      <c r="BH453" s="32">
        <v>0</v>
      </c>
      <c r="BI453" s="32">
        <v>140</v>
      </c>
      <c r="BJ453" s="32">
        <v>41100</v>
      </c>
      <c r="BK453" s="35">
        <f>BJ453/Q453*100</f>
        <v>21.623612353343503</v>
      </c>
      <c r="BL453" s="35">
        <f>(BJ453)/(O453+Q453+S453+U453)*100</f>
        <v>10.350402683549659</v>
      </c>
      <c r="BM453" s="27" t="s">
        <v>72</v>
      </c>
      <c r="BN453" s="30">
        <v>26</v>
      </c>
      <c r="BO453" s="30">
        <v>42</v>
      </c>
      <c r="BP453" s="35">
        <v>33.700000000000003</v>
      </c>
      <c r="BQ453" s="43">
        <f t="shared" si="99"/>
        <v>1.0531250000000001</v>
      </c>
      <c r="BR453" s="28">
        <v>0.151</v>
      </c>
      <c r="BS453" s="28">
        <v>0.49299999999999999</v>
      </c>
      <c r="BT453" s="28">
        <v>0.30099999999999999</v>
      </c>
      <c r="BU453" s="32">
        <f t="shared" si="100"/>
        <v>203120.62356600992</v>
      </c>
      <c r="BV453" s="35">
        <v>11.36</v>
      </c>
      <c r="BW453" s="35">
        <f t="shared" si="95"/>
        <v>1.754448208416874</v>
      </c>
      <c r="BX453" s="35">
        <f>(BT453/BP453^3)*100000</f>
        <v>0.78646027893525172</v>
      </c>
    </row>
    <row r="454" spans="1:76" s="59" customFormat="1" x14ac:dyDescent="0.2">
      <c r="A454" s="27" t="s">
        <v>69</v>
      </c>
      <c r="B454" s="27">
        <v>34</v>
      </c>
      <c r="C454" s="27">
        <v>1</v>
      </c>
      <c r="D454" s="28">
        <f t="shared" si="96"/>
        <v>0.40468564223999998</v>
      </c>
      <c r="E454" s="29">
        <v>38883</v>
      </c>
      <c r="F454" s="27">
        <v>1</v>
      </c>
      <c r="G454" s="27" t="s">
        <v>70</v>
      </c>
      <c r="H454" s="27" t="s">
        <v>71</v>
      </c>
      <c r="I454" s="27">
        <v>0</v>
      </c>
      <c r="J454" s="27">
        <v>0</v>
      </c>
      <c r="K454" s="27"/>
      <c r="L454" s="27"/>
      <c r="M454" s="31">
        <f t="shared" si="97"/>
        <v>0</v>
      </c>
      <c r="N454" s="29">
        <v>38889</v>
      </c>
      <c r="O454" s="32">
        <v>407620</v>
      </c>
      <c r="P454" s="27"/>
      <c r="Q454" s="32"/>
      <c r="R454" s="27"/>
      <c r="S454" s="27"/>
      <c r="T454" s="27"/>
      <c r="U454" s="27"/>
      <c r="V454" s="29">
        <v>38909</v>
      </c>
      <c r="W454" s="27">
        <f t="shared" si="98"/>
        <v>20</v>
      </c>
      <c r="X454" s="27"/>
      <c r="Y454" s="27">
        <v>2.1</v>
      </c>
      <c r="Z454" s="27">
        <v>31</v>
      </c>
      <c r="AA454" s="27">
        <v>27.4</v>
      </c>
      <c r="AB454" s="27">
        <v>32.4</v>
      </c>
      <c r="AC454" s="33">
        <v>30.941176470588228</v>
      </c>
      <c r="AD454" s="27">
        <v>46</v>
      </c>
      <c r="AE454" s="27">
        <v>47</v>
      </c>
      <c r="AF454" s="27">
        <v>58</v>
      </c>
      <c r="AG454" s="30">
        <v>52.8</v>
      </c>
      <c r="AH454" s="27">
        <v>9.5</v>
      </c>
      <c r="AI454" s="27">
        <v>9.1</v>
      </c>
      <c r="AJ454" s="27">
        <v>9.5</v>
      </c>
      <c r="AK454" s="33">
        <v>9.2932828139854937</v>
      </c>
      <c r="AL454" s="34">
        <v>0</v>
      </c>
      <c r="AM454" s="34">
        <v>86</v>
      </c>
      <c r="AN454" s="34">
        <v>0</v>
      </c>
      <c r="AO454" s="34">
        <v>7.5</v>
      </c>
      <c r="AP454" s="32">
        <v>20</v>
      </c>
      <c r="AQ454" s="32">
        <v>65</v>
      </c>
      <c r="AR454" s="32">
        <v>0</v>
      </c>
      <c r="AS454" s="32">
        <v>85</v>
      </c>
      <c r="AT454" s="32">
        <v>15</v>
      </c>
      <c r="AU454" s="32">
        <v>0</v>
      </c>
      <c r="AV454" s="32">
        <v>0</v>
      </c>
      <c r="AW454" s="32">
        <v>15</v>
      </c>
      <c r="AX454" s="32">
        <v>575</v>
      </c>
      <c r="AY454" s="32">
        <v>375</v>
      </c>
      <c r="AZ454" s="32">
        <v>5</v>
      </c>
      <c r="BA454" s="32">
        <v>950</v>
      </c>
      <c r="BB454" s="32">
        <v>197.14285714285714</v>
      </c>
      <c r="BC454" s="32">
        <v>132.85714285714286</v>
      </c>
      <c r="BD454" s="32">
        <v>0.7142857142857143</v>
      </c>
      <c r="BE454" s="32">
        <v>330.71428571428572</v>
      </c>
      <c r="BF454" s="32">
        <v>100</v>
      </c>
      <c r="BG454" s="32">
        <v>65</v>
      </c>
      <c r="BH454" s="32">
        <v>0</v>
      </c>
      <c r="BI454" s="32">
        <v>225</v>
      </c>
      <c r="BJ454" s="32">
        <v>0</v>
      </c>
      <c r="BK454" s="35">
        <f>BJ454/O454*100</f>
        <v>0</v>
      </c>
      <c r="BL454" s="35">
        <f>BJ454/(O454+Q454)*100</f>
        <v>0</v>
      </c>
      <c r="BM454" s="27" t="s">
        <v>73</v>
      </c>
      <c r="BN454" s="30"/>
      <c r="BO454" s="30"/>
      <c r="BP454" s="35"/>
      <c r="BQ454" s="43">
        <f t="shared" si="99"/>
        <v>0</v>
      </c>
      <c r="BR454" s="28"/>
      <c r="BS454" s="28"/>
      <c r="BT454" s="28"/>
      <c r="BU454" s="32">
        <f t="shared" si="100"/>
        <v>0</v>
      </c>
      <c r="BV454" s="35">
        <v>0</v>
      </c>
      <c r="BW454" s="35">
        <f t="shared" si="95"/>
        <v>0</v>
      </c>
      <c r="BX454" s="35"/>
    </row>
    <row r="455" spans="1:76" s="59" customFormat="1" x14ac:dyDescent="0.2">
      <c r="A455" s="27" t="s">
        <v>69</v>
      </c>
      <c r="B455" s="27">
        <v>27</v>
      </c>
      <c r="C455" s="27">
        <v>1</v>
      </c>
      <c r="D455" s="28">
        <f t="shared" si="96"/>
        <v>0.40468564223999998</v>
      </c>
      <c r="E455" s="29">
        <v>39619</v>
      </c>
      <c r="F455" s="27">
        <v>1</v>
      </c>
      <c r="G455" s="27" t="s">
        <v>70</v>
      </c>
      <c r="H455" s="27" t="s">
        <v>71</v>
      </c>
      <c r="I455" s="27">
        <v>575</v>
      </c>
      <c r="J455" s="27">
        <v>228</v>
      </c>
      <c r="K455" s="27"/>
      <c r="L455" s="27"/>
      <c r="M455" s="31">
        <f t="shared" si="97"/>
        <v>401.5</v>
      </c>
      <c r="N455" s="29">
        <v>39626</v>
      </c>
      <c r="O455" s="32">
        <v>381972</v>
      </c>
      <c r="P455" s="27"/>
      <c r="Q455" s="32"/>
      <c r="R455" s="27"/>
      <c r="S455" s="32"/>
      <c r="T455" s="27"/>
      <c r="U455" s="30"/>
      <c r="V455" s="29">
        <v>39668</v>
      </c>
      <c r="W455" s="27">
        <f t="shared" si="98"/>
        <v>42</v>
      </c>
      <c r="X455" s="27">
        <v>0</v>
      </c>
      <c r="Y455" s="33">
        <v>2.4</v>
      </c>
      <c r="Z455" s="33">
        <v>31.5</v>
      </c>
      <c r="AA455" s="33">
        <v>27.1</v>
      </c>
      <c r="AB455" s="33">
        <v>32.9</v>
      </c>
      <c r="AC455" s="33">
        <v>30.995000000000005</v>
      </c>
      <c r="AD455" s="30">
        <v>46</v>
      </c>
      <c r="AE455" s="30">
        <v>42</v>
      </c>
      <c r="AF455" s="30">
        <v>50</v>
      </c>
      <c r="AG455" s="30">
        <v>45.8</v>
      </c>
      <c r="AH455" s="33">
        <v>8.4</v>
      </c>
      <c r="AI455" s="33">
        <v>8.9</v>
      </c>
      <c r="AJ455" s="33">
        <v>9.6</v>
      </c>
      <c r="AK455" s="33">
        <v>9.1496004545403515</v>
      </c>
      <c r="AL455" s="42">
        <f>2*180</f>
        <v>360</v>
      </c>
      <c r="AM455" s="34">
        <v>300</v>
      </c>
      <c r="AN455" s="34">
        <v>24</v>
      </c>
      <c r="AO455" s="34">
        <v>11.25</v>
      </c>
      <c r="AP455" s="32">
        <v>40</v>
      </c>
      <c r="AQ455" s="32">
        <v>95</v>
      </c>
      <c r="AR455" s="32">
        <v>20</v>
      </c>
      <c r="AS455" s="32">
        <v>155</v>
      </c>
      <c r="AT455" s="32">
        <v>0</v>
      </c>
      <c r="AU455" s="32">
        <v>25</v>
      </c>
      <c r="AV455" s="32">
        <v>10</v>
      </c>
      <c r="AW455" s="32">
        <v>225</v>
      </c>
      <c r="AX455" s="32">
        <v>330</v>
      </c>
      <c r="AY455" s="32">
        <v>330</v>
      </c>
      <c r="AZ455" s="32">
        <v>4625</v>
      </c>
      <c r="BA455" s="32">
        <v>4730</v>
      </c>
      <c r="BB455" s="32">
        <v>82.8125</v>
      </c>
      <c r="BC455" s="32">
        <v>115</v>
      </c>
      <c r="BD455" s="32">
        <v>2646.25</v>
      </c>
      <c r="BE455" s="32">
        <v>2850.3125</v>
      </c>
      <c r="BF455" s="32">
        <v>42.5</v>
      </c>
      <c r="BG455" s="32">
        <v>92.5</v>
      </c>
      <c r="BH455" s="32">
        <v>2725</v>
      </c>
      <c r="BI455" s="32">
        <v>3122.5</v>
      </c>
      <c r="BJ455" s="32">
        <v>441720</v>
      </c>
      <c r="BK455" s="35">
        <f>BJ455/O455*100</f>
        <v>115.64198422921052</v>
      </c>
      <c r="BL455" s="35">
        <f>(BJ455)/(O455+Q455+S455+U455)*100</f>
        <v>115.64198422921052</v>
      </c>
      <c r="BM455" s="27" t="s">
        <v>72</v>
      </c>
      <c r="BN455" s="30">
        <v>26</v>
      </c>
      <c r="BO455" s="30">
        <v>53</v>
      </c>
      <c r="BP455" s="35">
        <v>32.19</v>
      </c>
      <c r="BQ455" s="43">
        <f t="shared" si="99"/>
        <v>0.76642857142857135</v>
      </c>
      <c r="BR455" s="28">
        <v>0.127</v>
      </c>
      <c r="BS455" s="28">
        <v>0.42099999999999999</v>
      </c>
      <c r="BT455" s="28">
        <v>0.27400000000000002</v>
      </c>
      <c r="BU455" s="32">
        <f t="shared" si="100"/>
        <v>1091513.8910167627</v>
      </c>
      <c r="BV455" s="35">
        <v>92.95</v>
      </c>
      <c r="BW455" s="35">
        <f t="shared" si="95"/>
        <v>5.4686774303269097</v>
      </c>
      <c r="BX455" s="35">
        <f>(BT455/BP455^3)*100000</f>
        <v>0.82146229233039658</v>
      </c>
    </row>
    <row r="456" spans="1:76" s="59" customFormat="1" x14ac:dyDescent="0.2">
      <c r="A456" s="37" t="s">
        <v>74</v>
      </c>
      <c r="B456" s="31">
        <v>29</v>
      </c>
      <c r="C456" s="37">
        <v>1</v>
      </c>
      <c r="D456" s="37">
        <f t="shared" si="96"/>
        <v>0.40468564223999998</v>
      </c>
      <c r="E456" s="39">
        <v>40115</v>
      </c>
      <c r="F456" s="37">
        <v>1</v>
      </c>
      <c r="G456" s="37" t="s">
        <v>70</v>
      </c>
      <c r="H456" s="37" t="s">
        <v>71</v>
      </c>
      <c r="I456" s="37">
        <v>24</v>
      </c>
      <c r="J456" s="37">
        <v>74</v>
      </c>
      <c r="K456" s="37"/>
      <c r="L456" s="37"/>
      <c r="M456" s="31">
        <f t="shared" si="97"/>
        <v>49</v>
      </c>
      <c r="N456" s="39">
        <v>40131</v>
      </c>
      <c r="O456" s="40">
        <v>389300</v>
      </c>
      <c r="P456" s="39"/>
      <c r="Q456" s="40"/>
      <c r="R456" s="37"/>
      <c r="S456" s="40"/>
      <c r="T456" s="37"/>
      <c r="U456" s="40"/>
      <c r="V456" s="39">
        <v>40158</v>
      </c>
      <c r="W456" s="37">
        <f t="shared" si="98"/>
        <v>27</v>
      </c>
      <c r="X456" s="37">
        <v>4</v>
      </c>
      <c r="Y456" s="41">
        <v>4.5</v>
      </c>
      <c r="Z456" s="41">
        <v>24.8</v>
      </c>
      <c r="AA456" s="41">
        <v>9.6</v>
      </c>
      <c r="AB456" s="41">
        <v>25.6</v>
      </c>
      <c r="AC456" s="41">
        <v>17.615999999999996</v>
      </c>
      <c r="AD456" s="37">
        <v>46</v>
      </c>
      <c r="AE456" s="37">
        <v>40</v>
      </c>
      <c r="AF456" s="37">
        <v>47</v>
      </c>
      <c r="AG456" s="41">
        <v>43</v>
      </c>
      <c r="AH456" s="37">
        <v>8.9</v>
      </c>
      <c r="AI456" s="37">
        <v>8.5</v>
      </c>
      <c r="AJ456" s="41">
        <v>8.9</v>
      </c>
      <c r="AK456" s="41">
        <v>8.6033781742872044</v>
      </c>
      <c r="AL456" s="42">
        <v>89</v>
      </c>
      <c r="AM456" s="42">
        <v>250</v>
      </c>
      <c r="AN456" s="42">
        <v>10</v>
      </c>
      <c r="AO456" s="42">
        <v>4</v>
      </c>
      <c r="AP456" s="40">
        <v>160</v>
      </c>
      <c r="AQ456" s="40">
        <v>545</v>
      </c>
      <c r="AR456" s="40">
        <v>0</v>
      </c>
      <c r="AS456" s="40">
        <v>705</v>
      </c>
      <c r="AT456" s="40">
        <v>35</v>
      </c>
      <c r="AU456" s="40">
        <v>5</v>
      </c>
      <c r="AV456" s="40">
        <v>0</v>
      </c>
      <c r="AW456" s="40">
        <v>20</v>
      </c>
      <c r="AX456" s="40">
        <v>490</v>
      </c>
      <c r="AY456" s="40">
        <v>190</v>
      </c>
      <c r="AZ456" s="40">
        <v>190</v>
      </c>
      <c r="BA456" s="40">
        <v>680</v>
      </c>
      <c r="BB456" s="40">
        <v>198.88888888888889</v>
      </c>
      <c r="BC456" s="40">
        <v>60.555555555555557</v>
      </c>
      <c r="BD456" s="40">
        <v>21.111111111111111</v>
      </c>
      <c r="BE456" s="40">
        <v>269.44444444444446</v>
      </c>
      <c r="BF456" s="40">
        <v>165</v>
      </c>
      <c r="BG456" s="40">
        <v>50</v>
      </c>
      <c r="BH456" s="40">
        <v>0</v>
      </c>
      <c r="BI456" s="40">
        <v>230</v>
      </c>
      <c r="BJ456" s="40">
        <v>0</v>
      </c>
      <c r="BK456" s="43">
        <v>0</v>
      </c>
      <c r="BL456" s="43">
        <v>0</v>
      </c>
      <c r="BM456" s="37" t="s">
        <v>73</v>
      </c>
      <c r="BN456" s="31"/>
      <c r="BO456" s="31"/>
      <c r="BP456" s="43"/>
      <c r="BQ456" s="43">
        <f t="shared" si="99"/>
        <v>0</v>
      </c>
      <c r="BR456" s="38"/>
      <c r="BS456" s="38"/>
      <c r="BT456" s="38"/>
      <c r="BU456" s="40">
        <v>0</v>
      </c>
      <c r="BV456" s="43">
        <v>0</v>
      </c>
      <c r="BW456" s="43">
        <v>0</v>
      </c>
      <c r="BX456" s="43"/>
    </row>
    <row r="457" spans="1:76" s="59" customFormat="1" x14ac:dyDescent="0.2">
      <c r="A457" s="27" t="s">
        <v>69</v>
      </c>
      <c r="B457" s="30">
        <v>32</v>
      </c>
      <c r="C457" s="27">
        <v>1</v>
      </c>
      <c r="D457" s="27">
        <f t="shared" si="96"/>
        <v>0.40468564223999998</v>
      </c>
      <c r="E457" s="29">
        <v>39919</v>
      </c>
      <c r="F457" s="27">
        <v>2</v>
      </c>
      <c r="G457" s="27" t="s">
        <v>70</v>
      </c>
      <c r="H457" s="27" t="s">
        <v>71</v>
      </c>
      <c r="I457" s="27">
        <v>38</v>
      </c>
      <c r="J457" s="27">
        <v>50</v>
      </c>
      <c r="K457" s="27">
        <v>7</v>
      </c>
      <c r="L457" s="27">
        <v>4</v>
      </c>
      <c r="M457" s="31">
        <f t="shared" si="97"/>
        <v>24.75</v>
      </c>
      <c r="N457" s="29">
        <v>39932</v>
      </c>
      <c r="O457" s="32">
        <v>392506</v>
      </c>
      <c r="P457" s="29">
        <v>39936</v>
      </c>
      <c r="Q457" s="32">
        <v>342126</v>
      </c>
      <c r="R457" s="27"/>
      <c r="S457" s="32"/>
      <c r="T457" s="27"/>
      <c r="U457" s="32"/>
      <c r="V457" s="29">
        <v>39974</v>
      </c>
      <c r="W457" s="27">
        <f t="shared" si="98"/>
        <v>42</v>
      </c>
      <c r="X457" s="27">
        <v>2</v>
      </c>
      <c r="Y457" s="33">
        <v>3</v>
      </c>
      <c r="Z457" s="33">
        <v>27.3</v>
      </c>
      <c r="AA457" s="33">
        <v>25.9</v>
      </c>
      <c r="AB457" s="33">
        <v>32</v>
      </c>
      <c r="AC457" s="33">
        <v>28.835000000000001</v>
      </c>
      <c r="AD457" s="27">
        <v>46</v>
      </c>
      <c r="AE457" s="27">
        <v>45</v>
      </c>
      <c r="AF457" s="27">
        <v>51</v>
      </c>
      <c r="AG457" s="33">
        <v>47.92307692307692</v>
      </c>
      <c r="AH457" s="27">
        <v>9</v>
      </c>
      <c r="AI457" s="27">
        <v>8.5</v>
      </c>
      <c r="AJ457" s="33">
        <v>9.3000000000000007</v>
      </c>
      <c r="AK457" s="33">
        <v>8.9723673330977061</v>
      </c>
      <c r="AL457" s="34">
        <v>300</v>
      </c>
      <c r="AM457" s="34">
        <v>405</v>
      </c>
      <c r="AN457" s="34">
        <v>33</v>
      </c>
      <c r="AO457" s="34">
        <v>14.25</v>
      </c>
      <c r="AP457" s="32">
        <v>140</v>
      </c>
      <c r="AQ457" s="32">
        <v>865</v>
      </c>
      <c r="AR457" s="32">
        <v>0</v>
      </c>
      <c r="AS457" s="32">
        <v>1005</v>
      </c>
      <c r="AT457" s="32">
        <v>5</v>
      </c>
      <c r="AU457" s="32">
        <v>5</v>
      </c>
      <c r="AV457" s="32">
        <v>0</v>
      </c>
      <c r="AW457" s="32">
        <v>40</v>
      </c>
      <c r="AX457" s="32">
        <v>2300</v>
      </c>
      <c r="AY457" s="32">
        <v>950</v>
      </c>
      <c r="AZ457" s="32">
        <v>750</v>
      </c>
      <c r="BA457" s="32">
        <v>4000</v>
      </c>
      <c r="BB457" s="32">
        <v>368.52941176470586</v>
      </c>
      <c r="BC457" s="32">
        <v>219.41176470588235</v>
      </c>
      <c r="BD457" s="32">
        <v>65</v>
      </c>
      <c r="BE457" s="32">
        <v>652.94117647058829</v>
      </c>
      <c r="BF457" s="32">
        <v>245</v>
      </c>
      <c r="BG457" s="32">
        <v>45</v>
      </c>
      <c r="BH457" s="32">
        <v>0</v>
      </c>
      <c r="BI457" s="32">
        <v>330</v>
      </c>
      <c r="BJ457" s="32">
        <v>54148</v>
      </c>
      <c r="BK457" s="35">
        <f>BJ457/Q457*100</f>
        <v>15.826917568381241</v>
      </c>
      <c r="BL457" s="35">
        <f>(BJ457)/(O457+Q457+S457+U457)*100</f>
        <v>7.3707652266713133</v>
      </c>
      <c r="BM457" s="27" t="s">
        <v>72</v>
      </c>
      <c r="BN457" s="30">
        <v>25</v>
      </c>
      <c r="BO457" s="30">
        <v>58</v>
      </c>
      <c r="BP457" s="35">
        <v>38.450000000000003</v>
      </c>
      <c r="BQ457" s="43">
        <f t="shared" si="99"/>
        <v>0.91547619047619055</v>
      </c>
      <c r="BR457" s="28">
        <v>0.18</v>
      </c>
      <c r="BS457" s="28">
        <v>1.61</v>
      </c>
      <c r="BT457" s="28">
        <v>0.53500000000000003</v>
      </c>
      <c r="BU457" s="32">
        <f t="shared" ref="BU457:BU463" si="101">BJ457/(C457*0.40468564224)</f>
        <v>133802.62195684071</v>
      </c>
      <c r="BV457" s="35">
        <v>27.5</v>
      </c>
      <c r="BW457" s="35">
        <f t="shared" ref="BW457:BW463" si="102">(BV457/D457)/W457</f>
        <v>1.6179519024635827</v>
      </c>
      <c r="BX457" s="35">
        <f t="shared" ref="BX457:BX463" si="103">(BT457/BP457^3)*100000</f>
        <v>0.94116279242463963</v>
      </c>
    </row>
    <row r="458" spans="1:76" s="59" customFormat="1" x14ac:dyDescent="0.2">
      <c r="A458" s="37" t="s">
        <v>69</v>
      </c>
      <c r="B458" s="31">
        <v>24</v>
      </c>
      <c r="C458" s="37">
        <v>1</v>
      </c>
      <c r="D458" s="37">
        <f t="shared" si="96"/>
        <v>0.40468564223999998</v>
      </c>
      <c r="E458" s="39">
        <v>40079</v>
      </c>
      <c r="F458" s="37">
        <v>2</v>
      </c>
      <c r="G458" s="37" t="s">
        <v>70</v>
      </c>
      <c r="H458" s="37" t="s">
        <v>71</v>
      </c>
      <c r="I458" s="37">
        <v>28</v>
      </c>
      <c r="J458" s="37">
        <v>10</v>
      </c>
      <c r="K458" s="37">
        <v>133</v>
      </c>
      <c r="L458" s="37">
        <v>406</v>
      </c>
      <c r="M458" s="31">
        <f t="shared" si="97"/>
        <v>144.25</v>
      </c>
      <c r="N458" s="39">
        <v>40089</v>
      </c>
      <c r="O458" s="40">
        <v>473572</v>
      </c>
      <c r="P458" s="39">
        <v>40094</v>
      </c>
      <c r="Q458" s="40">
        <v>262892</v>
      </c>
      <c r="R458" s="37"/>
      <c r="S458" s="40"/>
      <c r="T458" s="37"/>
      <c r="U458" s="40"/>
      <c r="V458" s="39">
        <v>40136</v>
      </c>
      <c r="W458" s="37">
        <f t="shared" si="98"/>
        <v>47</v>
      </c>
      <c r="X458" s="37">
        <v>7</v>
      </c>
      <c r="Y458" s="41">
        <v>4</v>
      </c>
      <c r="Z458" s="41">
        <v>30.8</v>
      </c>
      <c r="AA458" s="41">
        <v>19.8</v>
      </c>
      <c r="AB458" s="41">
        <v>31.2</v>
      </c>
      <c r="AC458" s="41">
        <v>25.013333333333332</v>
      </c>
      <c r="AD458" s="37">
        <v>46</v>
      </c>
      <c r="AE458" s="31">
        <v>40</v>
      </c>
      <c r="AF458" s="31">
        <v>48</v>
      </c>
      <c r="AG458" s="31">
        <v>45.454545454545453</v>
      </c>
      <c r="AH458" s="37">
        <v>8.6</v>
      </c>
      <c r="AI458" s="41">
        <v>8.3000000000000007</v>
      </c>
      <c r="AJ458" s="41">
        <v>8.9</v>
      </c>
      <c r="AK458" s="41">
        <v>8.481148781600691</v>
      </c>
      <c r="AL458" s="42">
        <v>440</v>
      </c>
      <c r="AM458" s="42">
        <v>300</v>
      </c>
      <c r="AN458" s="42">
        <v>15</v>
      </c>
      <c r="AO458" s="42">
        <v>6.25</v>
      </c>
      <c r="AP458" s="40">
        <v>20</v>
      </c>
      <c r="AQ458" s="40">
        <v>1815</v>
      </c>
      <c r="AR458" s="40">
        <v>130</v>
      </c>
      <c r="AS458" s="40">
        <v>1965</v>
      </c>
      <c r="AT458" s="40">
        <v>0</v>
      </c>
      <c r="AU458" s="40">
        <v>0</v>
      </c>
      <c r="AV458" s="40">
        <v>0</v>
      </c>
      <c r="AW458" s="40">
        <v>0</v>
      </c>
      <c r="AX458" s="40">
        <v>265</v>
      </c>
      <c r="AY458" s="40">
        <v>1685</v>
      </c>
      <c r="AZ458" s="40">
        <v>1145</v>
      </c>
      <c r="BA458" s="40">
        <v>3060</v>
      </c>
      <c r="BB458" s="40">
        <v>58.07692307692308</v>
      </c>
      <c r="BC458" s="40">
        <v>175.38461538461539</v>
      </c>
      <c r="BD458" s="40">
        <v>126.53846153846153</v>
      </c>
      <c r="BE458" s="40">
        <v>360</v>
      </c>
      <c r="BF458" s="40">
        <v>10</v>
      </c>
      <c r="BG458" s="40">
        <v>40</v>
      </c>
      <c r="BH458" s="40">
        <v>0</v>
      </c>
      <c r="BI458" s="40">
        <v>40</v>
      </c>
      <c r="BJ458" s="40">
        <v>132149</v>
      </c>
      <c r="BK458" s="43">
        <f>BJ458/Q458*100</f>
        <v>50.267410191257241</v>
      </c>
      <c r="BL458" s="43">
        <f>(BJ458)/(O458+Q458+S458+U458)*100</f>
        <v>17.94371483195377</v>
      </c>
      <c r="BM458" s="37" t="s">
        <v>72</v>
      </c>
      <c r="BN458" s="31">
        <v>23</v>
      </c>
      <c r="BO458" s="31">
        <v>47</v>
      </c>
      <c r="BP458" s="43">
        <v>33.31</v>
      </c>
      <c r="BQ458" s="43">
        <f t="shared" si="99"/>
        <v>0.70872340425531921</v>
      </c>
      <c r="BR458" s="38">
        <v>9.5000000000000001E-2</v>
      </c>
      <c r="BS458" s="38">
        <v>0.83199999999999996</v>
      </c>
      <c r="BT458" s="38">
        <v>0.32700000000000001</v>
      </c>
      <c r="BU458" s="40">
        <f t="shared" si="101"/>
        <v>326547.29055504437</v>
      </c>
      <c r="BV458" s="43">
        <v>37.64</v>
      </c>
      <c r="BW458" s="43">
        <f t="shared" si="102"/>
        <v>1.9789460762604478</v>
      </c>
      <c r="BX458" s="43">
        <f t="shared" si="103"/>
        <v>0.88475668875752966</v>
      </c>
    </row>
    <row r="459" spans="1:76" s="59" customFormat="1" x14ac:dyDescent="0.2">
      <c r="A459" s="37" t="s">
        <v>69</v>
      </c>
      <c r="B459" s="37">
        <v>2</v>
      </c>
      <c r="C459" s="37">
        <v>2</v>
      </c>
      <c r="D459" s="38">
        <f t="shared" si="96"/>
        <v>0.80937128447999995</v>
      </c>
      <c r="E459" s="39">
        <v>37134</v>
      </c>
      <c r="F459" s="37">
        <v>1</v>
      </c>
      <c r="G459" s="37" t="s">
        <v>70</v>
      </c>
      <c r="H459" s="37" t="s">
        <v>71</v>
      </c>
      <c r="I459" s="37">
        <v>142</v>
      </c>
      <c r="J459" s="37">
        <v>182</v>
      </c>
      <c r="K459" s="37"/>
      <c r="L459" s="37"/>
      <c r="M459" s="31">
        <f t="shared" si="97"/>
        <v>162</v>
      </c>
      <c r="N459" s="39">
        <v>37141</v>
      </c>
      <c r="O459" s="40">
        <v>811576</v>
      </c>
      <c r="P459" s="37"/>
      <c r="Q459" s="40"/>
      <c r="R459" s="37"/>
      <c r="S459" s="37"/>
      <c r="T459" s="37"/>
      <c r="U459" s="37"/>
      <c r="V459" s="39">
        <v>37175</v>
      </c>
      <c r="W459" s="37">
        <f t="shared" si="98"/>
        <v>34</v>
      </c>
      <c r="X459" s="31">
        <v>6</v>
      </c>
      <c r="Y459" s="41">
        <v>3.8</v>
      </c>
      <c r="Z459" s="41">
        <v>31.5</v>
      </c>
      <c r="AA459" s="41">
        <v>24</v>
      </c>
      <c r="AB459" s="41">
        <v>31.7</v>
      </c>
      <c r="AC459" s="41">
        <v>28.118750000000009</v>
      </c>
      <c r="AD459" s="31">
        <v>46</v>
      </c>
      <c r="AE459" s="31">
        <v>45</v>
      </c>
      <c r="AF459" s="31">
        <v>56</v>
      </c>
      <c r="AG459" s="31">
        <v>49.2</v>
      </c>
      <c r="AH459" s="41">
        <v>8.6</v>
      </c>
      <c r="AI459" s="41">
        <v>9</v>
      </c>
      <c r="AJ459" s="41">
        <v>9.6999999999999993</v>
      </c>
      <c r="AK459" s="41">
        <v>9.2381484078948493</v>
      </c>
      <c r="AL459" s="42">
        <v>59</v>
      </c>
      <c r="AM459" s="42">
        <v>750</v>
      </c>
      <c r="AN459" s="42">
        <v>48</v>
      </c>
      <c r="AO459" s="42">
        <v>20</v>
      </c>
      <c r="AP459" s="40">
        <v>140</v>
      </c>
      <c r="AQ459" s="40">
        <v>1165</v>
      </c>
      <c r="AR459" s="40">
        <v>0</v>
      </c>
      <c r="AS459" s="40">
        <v>1305</v>
      </c>
      <c r="AT459" s="40">
        <v>5</v>
      </c>
      <c r="AU459" s="40">
        <v>0</v>
      </c>
      <c r="AV459" s="40">
        <v>0</v>
      </c>
      <c r="AW459" s="40">
        <v>10</v>
      </c>
      <c r="AX459" s="40">
        <v>195</v>
      </c>
      <c r="AY459" s="40">
        <v>150</v>
      </c>
      <c r="AZ459" s="40">
        <v>0</v>
      </c>
      <c r="BA459" s="40">
        <v>345</v>
      </c>
      <c r="BB459" s="40">
        <v>41.92307692307692</v>
      </c>
      <c r="BC459" s="40">
        <v>39.230769230769234</v>
      </c>
      <c r="BD459" s="40">
        <v>0</v>
      </c>
      <c r="BE459" s="40">
        <v>81.15384615384616</v>
      </c>
      <c r="BF459" s="40">
        <v>20</v>
      </c>
      <c r="BG459" s="40">
        <v>45</v>
      </c>
      <c r="BH459" s="40">
        <v>0</v>
      </c>
      <c r="BI459" s="40">
        <v>50</v>
      </c>
      <c r="BJ459" s="40">
        <v>135059</v>
      </c>
      <c r="BK459" s="43">
        <f>BJ459/(O459)*100</f>
        <v>16.641571460959913</v>
      </c>
      <c r="BL459" s="43">
        <f>BJ459/(O459+Q459)*100</f>
        <v>16.641571460959913</v>
      </c>
      <c r="BM459" s="37" t="s">
        <v>72</v>
      </c>
      <c r="BN459" s="31">
        <v>18</v>
      </c>
      <c r="BO459" s="31">
        <v>35</v>
      </c>
      <c r="BP459" s="43">
        <v>24.1</v>
      </c>
      <c r="BQ459" s="43">
        <f t="shared" si="99"/>
        <v>0.70882352941176474</v>
      </c>
      <c r="BR459" s="38">
        <v>5.6000000000000001E-2</v>
      </c>
      <c r="BS459" s="38">
        <v>0.37</v>
      </c>
      <c r="BT459" s="38">
        <v>0.14099999999999999</v>
      </c>
      <c r="BU459" s="40">
        <f t="shared" si="101"/>
        <v>166869.02857786944</v>
      </c>
      <c r="BV459" s="43">
        <v>20.41</v>
      </c>
      <c r="BW459" s="43">
        <f t="shared" si="102"/>
        <v>0.74167953466835956</v>
      </c>
      <c r="BX459" s="43">
        <f t="shared" si="103"/>
        <v>1.0073212249511894</v>
      </c>
    </row>
    <row r="460" spans="1:76" s="59" customFormat="1" x14ac:dyDescent="0.2">
      <c r="A460" s="37" t="s">
        <v>69</v>
      </c>
      <c r="B460" s="37">
        <v>8</v>
      </c>
      <c r="C460" s="37">
        <v>2</v>
      </c>
      <c r="D460" s="38">
        <f t="shared" si="96"/>
        <v>0.80937128447999995</v>
      </c>
      <c r="E460" s="39">
        <v>37375</v>
      </c>
      <c r="F460" s="37">
        <v>1</v>
      </c>
      <c r="G460" s="37" t="s">
        <v>70</v>
      </c>
      <c r="H460" s="37" t="s">
        <v>71</v>
      </c>
      <c r="I460" s="37">
        <v>326</v>
      </c>
      <c r="J460" s="37">
        <v>4451</v>
      </c>
      <c r="K460" s="37"/>
      <c r="L460" s="37"/>
      <c r="M460" s="31">
        <f t="shared" si="97"/>
        <v>2388.5</v>
      </c>
      <c r="N460" s="39">
        <v>37384</v>
      </c>
      <c r="O460" s="40">
        <v>855086</v>
      </c>
      <c r="P460" s="37"/>
      <c r="Q460" s="40"/>
      <c r="R460" s="37"/>
      <c r="S460" s="37"/>
      <c r="T460" s="37"/>
      <c r="U460" s="37"/>
      <c r="V460" s="39">
        <v>37435</v>
      </c>
      <c r="W460" s="37">
        <f t="shared" si="98"/>
        <v>51</v>
      </c>
      <c r="X460" s="37">
        <v>4</v>
      </c>
      <c r="Y460" s="41">
        <v>2</v>
      </c>
      <c r="Z460" s="41">
        <v>29.9</v>
      </c>
      <c r="AA460" s="41">
        <v>25.5</v>
      </c>
      <c r="AB460" s="41">
        <v>33.1</v>
      </c>
      <c r="AC460" s="41">
        <v>29.938775510204067</v>
      </c>
      <c r="AD460" s="31">
        <v>46</v>
      </c>
      <c r="AE460" s="31">
        <v>38</v>
      </c>
      <c r="AF460" s="31">
        <v>61</v>
      </c>
      <c r="AG460" s="31">
        <v>49.857142857142854</v>
      </c>
      <c r="AH460" s="41">
        <v>8.9</v>
      </c>
      <c r="AI460" s="41">
        <v>8.6</v>
      </c>
      <c r="AJ460" s="41">
        <v>9.6</v>
      </c>
      <c r="AK460" s="41">
        <v>9.2148091745849818</v>
      </c>
      <c r="AL460" s="42">
        <v>48</v>
      </c>
      <c r="AM460" s="42">
        <v>825</v>
      </c>
      <c r="AN460" s="42">
        <v>66</v>
      </c>
      <c r="AO460" s="42">
        <v>27.5</v>
      </c>
      <c r="AP460" s="40">
        <v>5</v>
      </c>
      <c r="AQ460" s="40">
        <v>100</v>
      </c>
      <c r="AR460" s="40">
        <v>0</v>
      </c>
      <c r="AS460" s="40">
        <v>105</v>
      </c>
      <c r="AT460" s="40">
        <v>0</v>
      </c>
      <c r="AU460" s="40">
        <v>5</v>
      </c>
      <c r="AV460" s="40">
        <v>0</v>
      </c>
      <c r="AW460" s="40">
        <v>5</v>
      </c>
      <c r="AX460" s="40">
        <v>435</v>
      </c>
      <c r="AY460" s="40">
        <v>330</v>
      </c>
      <c r="AZ460" s="40">
        <v>10</v>
      </c>
      <c r="BA460" s="40">
        <v>440</v>
      </c>
      <c r="BB460" s="40">
        <v>112.77777777777777</v>
      </c>
      <c r="BC460" s="40">
        <v>116.38888888888889</v>
      </c>
      <c r="BD460" s="40">
        <v>1.3888888888888888</v>
      </c>
      <c r="BE460" s="40">
        <v>230.55555555555554</v>
      </c>
      <c r="BF460" s="40">
        <v>72.5</v>
      </c>
      <c r="BG460" s="40">
        <v>115</v>
      </c>
      <c r="BH460" s="40">
        <v>0</v>
      </c>
      <c r="BI460" s="40">
        <v>240</v>
      </c>
      <c r="BJ460" s="40">
        <v>83230</v>
      </c>
      <c r="BK460" s="43">
        <f>BJ460/(O460)*100</f>
        <v>9.7335238794694323</v>
      </c>
      <c r="BL460" s="43">
        <f>BJ460/(O460+Q460)*100</f>
        <v>9.7335238794694323</v>
      </c>
      <c r="BM460" s="37" t="s">
        <v>72</v>
      </c>
      <c r="BN460" s="31">
        <v>22</v>
      </c>
      <c r="BO460" s="31">
        <v>53</v>
      </c>
      <c r="BP460" s="43">
        <v>29.96</v>
      </c>
      <c r="BQ460" s="43">
        <f t="shared" si="99"/>
        <v>0.58745098039215693</v>
      </c>
      <c r="BR460" s="38">
        <v>9.1999999999999998E-2</v>
      </c>
      <c r="BS460" s="38">
        <v>1.3859999999999999</v>
      </c>
      <c r="BT460" s="38">
        <v>0.247</v>
      </c>
      <c r="BU460" s="40">
        <f t="shared" si="101"/>
        <v>102832.90449756087</v>
      </c>
      <c r="BV460" s="43">
        <v>18.64</v>
      </c>
      <c r="BW460" s="43">
        <f t="shared" si="102"/>
        <v>0.45157297162234922</v>
      </c>
      <c r="BX460" s="43">
        <f t="shared" si="103"/>
        <v>0.91848385382671471</v>
      </c>
    </row>
    <row r="461" spans="1:76" s="59" customFormat="1" x14ac:dyDescent="0.2">
      <c r="A461" s="37" t="s">
        <v>69</v>
      </c>
      <c r="B461" s="37">
        <v>9</v>
      </c>
      <c r="C461" s="37">
        <v>2</v>
      </c>
      <c r="D461" s="38">
        <f t="shared" si="96"/>
        <v>0.80937128447999995</v>
      </c>
      <c r="E461" s="39">
        <v>37375</v>
      </c>
      <c r="F461" s="37">
        <v>1</v>
      </c>
      <c r="G461" s="37" t="s">
        <v>70</v>
      </c>
      <c r="H461" s="37" t="s">
        <v>71</v>
      </c>
      <c r="I461" s="37">
        <v>356</v>
      </c>
      <c r="J461" s="37">
        <v>240</v>
      </c>
      <c r="K461" s="37"/>
      <c r="L461" s="37"/>
      <c r="M461" s="31">
        <f t="shared" si="97"/>
        <v>298</v>
      </c>
      <c r="N461" s="39">
        <v>37382</v>
      </c>
      <c r="O461" s="40">
        <v>872948</v>
      </c>
      <c r="P461" s="37"/>
      <c r="Q461" s="40"/>
      <c r="R461" s="37"/>
      <c r="S461" s="37"/>
      <c r="T461" s="37"/>
      <c r="U461" s="37"/>
      <c r="V461" s="39">
        <v>37432</v>
      </c>
      <c r="W461" s="37">
        <f t="shared" si="98"/>
        <v>50</v>
      </c>
      <c r="X461" s="37">
        <v>0</v>
      </c>
      <c r="Y461" s="41">
        <v>1.2</v>
      </c>
      <c r="Z461" s="41">
        <v>30.2</v>
      </c>
      <c r="AA461" s="41">
        <v>25.6</v>
      </c>
      <c r="AB461" s="41">
        <v>33.700000000000003</v>
      </c>
      <c r="AC461" s="41">
        <v>29.754166666666666</v>
      </c>
      <c r="AD461" s="31">
        <v>46</v>
      </c>
      <c r="AE461" s="31">
        <v>39</v>
      </c>
      <c r="AF461" s="31">
        <v>56</v>
      </c>
      <c r="AG461" s="31">
        <v>47.357142857142854</v>
      </c>
      <c r="AH461" s="41">
        <v>8.9</v>
      </c>
      <c r="AI461" s="41">
        <v>8.5</v>
      </c>
      <c r="AJ461" s="41">
        <v>9.6</v>
      </c>
      <c r="AK461" s="41">
        <v>9.1282880510204212</v>
      </c>
      <c r="AL461" s="42">
        <v>0</v>
      </c>
      <c r="AM461" s="42">
        <v>650</v>
      </c>
      <c r="AN461" s="42">
        <v>78</v>
      </c>
      <c r="AO461" s="42">
        <v>32.5</v>
      </c>
      <c r="AP461" s="40">
        <v>10</v>
      </c>
      <c r="AQ461" s="40">
        <v>50</v>
      </c>
      <c r="AR461" s="40">
        <v>5</v>
      </c>
      <c r="AS461" s="40">
        <v>65</v>
      </c>
      <c r="AT461" s="40">
        <v>0</v>
      </c>
      <c r="AU461" s="40">
        <v>0</v>
      </c>
      <c r="AV461" s="40">
        <v>0</v>
      </c>
      <c r="AW461" s="40">
        <v>15</v>
      </c>
      <c r="AX461" s="40">
        <v>685</v>
      </c>
      <c r="AY461" s="40">
        <v>1225</v>
      </c>
      <c r="AZ461" s="40">
        <v>5</v>
      </c>
      <c r="BA461" s="40">
        <v>1355</v>
      </c>
      <c r="BB461" s="40">
        <v>94.722222222222229</v>
      </c>
      <c r="BC461" s="40">
        <v>161.66666666666666</v>
      </c>
      <c r="BD461" s="40">
        <v>0.27777777777777779</v>
      </c>
      <c r="BE461" s="40">
        <v>256.66666666666669</v>
      </c>
      <c r="BF461" s="40">
        <v>57.5</v>
      </c>
      <c r="BG461" s="40">
        <v>42.5</v>
      </c>
      <c r="BH461" s="40">
        <v>0</v>
      </c>
      <c r="BI461" s="40">
        <v>90</v>
      </c>
      <c r="BJ461" s="40">
        <v>0</v>
      </c>
      <c r="BK461" s="43">
        <f>BJ461/(O461)*100</f>
        <v>0</v>
      </c>
      <c r="BL461" s="43">
        <f>BJ461/(O461+Q461)*100</f>
        <v>0</v>
      </c>
      <c r="BM461" s="37" t="s">
        <v>73</v>
      </c>
      <c r="BN461" s="31"/>
      <c r="BO461" s="31"/>
      <c r="BP461" s="43"/>
      <c r="BQ461" s="43">
        <f t="shared" si="99"/>
        <v>0</v>
      </c>
      <c r="BR461" s="38"/>
      <c r="BS461" s="38"/>
      <c r="BT461" s="38"/>
      <c r="BU461" s="40">
        <f t="shared" si="101"/>
        <v>0</v>
      </c>
      <c r="BV461" s="43">
        <v>0</v>
      </c>
      <c r="BW461" s="43">
        <f t="shared" si="102"/>
        <v>0</v>
      </c>
      <c r="BX461" s="43" t="e">
        <f t="shared" si="103"/>
        <v>#DIV/0!</v>
      </c>
    </row>
    <row r="462" spans="1:76" s="59" customFormat="1" x14ac:dyDescent="0.2">
      <c r="A462" s="37" t="s">
        <v>69</v>
      </c>
      <c r="B462" s="37">
        <v>10</v>
      </c>
      <c r="C462" s="37">
        <v>2</v>
      </c>
      <c r="D462" s="38">
        <f t="shared" si="96"/>
        <v>0.80937128447999995</v>
      </c>
      <c r="E462" s="39">
        <v>38934</v>
      </c>
      <c r="F462" s="37">
        <v>1</v>
      </c>
      <c r="G462" s="37" t="s">
        <v>70</v>
      </c>
      <c r="H462" s="37" t="s">
        <v>71</v>
      </c>
      <c r="I462" s="37">
        <v>4</v>
      </c>
      <c r="J462" s="37">
        <v>2</v>
      </c>
      <c r="K462" s="37"/>
      <c r="L462" s="37"/>
      <c r="M462" s="31">
        <f t="shared" si="97"/>
        <v>3</v>
      </c>
      <c r="N462" s="39">
        <v>38943</v>
      </c>
      <c r="O462" s="40">
        <v>858292</v>
      </c>
      <c r="P462" s="37"/>
      <c r="Q462" s="40"/>
      <c r="R462" s="37"/>
      <c r="S462" s="37"/>
      <c r="T462" s="37"/>
      <c r="U462" s="37"/>
      <c r="V462" s="39">
        <v>38981</v>
      </c>
      <c r="W462" s="37">
        <f t="shared" si="98"/>
        <v>38</v>
      </c>
      <c r="X462" s="37">
        <v>6</v>
      </c>
      <c r="Y462" s="37">
        <v>3</v>
      </c>
      <c r="Z462" s="37">
        <v>31.6</v>
      </c>
      <c r="AA462" s="37">
        <v>27.3</v>
      </c>
      <c r="AB462" s="37">
        <v>33.1</v>
      </c>
      <c r="AC462" s="41">
        <v>30.802857142857139</v>
      </c>
      <c r="AD462" s="37">
        <v>46</v>
      </c>
      <c r="AE462" s="37">
        <v>36</v>
      </c>
      <c r="AF462" s="37">
        <v>56</v>
      </c>
      <c r="AG462" s="31">
        <v>50.81818181818182</v>
      </c>
      <c r="AH462" s="37">
        <v>9.4</v>
      </c>
      <c r="AI462" s="37">
        <v>9</v>
      </c>
      <c r="AJ462" s="37">
        <v>9.6</v>
      </c>
      <c r="AK462" s="41">
        <v>9.1868773340569625</v>
      </c>
      <c r="AL462" s="42">
        <v>214</v>
      </c>
      <c r="AM462" s="42">
        <v>95</v>
      </c>
      <c r="AN462" s="42">
        <v>0</v>
      </c>
      <c r="AO462" s="42">
        <v>8</v>
      </c>
      <c r="AP462" s="40">
        <v>175</v>
      </c>
      <c r="AQ462" s="40">
        <v>500</v>
      </c>
      <c r="AR462" s="40">
        <v>0</v>
      </c>
      <c r="AS462" s="40">
        <v>675</v>
      </c>
      <c r="AT462" s="40">
        <v>5</v>
      </c>
      <c r="AU462" s="40">
        <v>10</v>
      </c>
      <c r="AV462" s="40">
        <v>0</v>
      </c>
      <c r="AW462" s="40">
        <v>35</v>
      </c>
      <c r="AX462" s="40">
        <v>165</v>
      </c>
      <c r="AY462" s="40">
        <v>100</v>
      </c>
      <c r="AZ462" s="40">
        <v>0</v>
      </c>
      <c r="BA462" s="40">
        <v>185</v>
      </c>
      <c r="BB462" s="40">
        <v>59.090909090909093</v>
      </c>
      <c r="BC462" s="40">
        <v>47.727272727272727</v>
      </c>
      <c r="BD462" s="40">
        <v>0</v>
      </c>
      <c r="BE462" s="40">
        <v>106.81818181818181</v>
      </c>
      <c r="BF462" s="40">
        <v>50</v>
      </c>
      <c r="BG462" s="40">
        <v>35</v>
      </c>
      <c r="BH462" s="40">
        <v>0</v>
      </c>
      <c r="BI462" s="40">
        <v>75</v>
      </c>
      <c r="BJ462" s="40">
        <v>3989</v>
      </c>
      <c r="BK462" s="43">
        <f>BJ462/O462*100</f>
        <v>0.46476024476518479</v>
      </c>
      <c r="BL462" s="43">
        <f>BJ462/(O462+Q462)*100</f>
        <v>0.46476024476518479</v>
      </c>
      <c r="BM462" s="37" t="s">
        <v>72</v>
      </c>
      <c r="BN462" s="31">
        <v>33</v>
      </c>
      <c r="BO462" s="31">
        <v>63</v>
      </c>
      <c r="BP462" s="43">
        <v>52.17</v>
      </c>
      <c r="BQ462" s="43">
        <f t="shared" si="99"/>
        <v>1.3728947368421054</v>
      </c>
      <c r="BR462" s="38">
        <v>0.28000000000000003</v>
      </c>
      <c r="BS462" s="38">
        <v>1.8620000000000001</v>
      </c>
      <c r="BT462" s="38">
        <v>1.252</v>
      </c>
      <c r="BU462" s="40">
        <f t="shared" si="101"/>
        <v>4928.5168333626134</v>
      </c>
      <c r="BV462" s="43">
        <v>4.95</v>
      </c>
      <c r="BW462" s="43">
        <f t="shared" si="102"/>
        <v>0.16094363661348271</v>
      </c>
      <c r="BX462" s="43">
        <f t="shared" si="103"/>
        <v>0.88174259016671619</v>
      </c>
    </row>
    <row r="463" spans="1:76" s="59" customFormat="1" x14ac:dyDescent="0.2">
      <c r="A463" s="37" t="s">
        <v>69</v>
      </c>
      <c r="B463" s="37">
        <v>8</v>
      </c>
      <c r="C463" s="37">
        <v>2</v>
      </c>
      <c r="D463" s="38">
        <f t="shared" si="96"/>
        <v>0.80937128447999995</v>
      </c>
      <c r="E463" s="39">
        <v>36992</v>
      </c>
      <c r="F463" s="37">
        <v>2</v>
      </c>
      <c r="G463" s="37" t="s">
        <v>70</v>
      </c>
      <c r="H463" s="37" t="s">
        <v>71</v>
      </c>
      <c r="I463" s="37">
        <v>4</v>
      </c>
      <c r="J463" s="37">
        <v>5</v>
      </c>
      <c r="K463" s="37">
        <v>31</v>
      </c>
      <c r="L463" s="37">
        <v>34</v>
      </c>
      <c r="M463" s="31">
        <f t="shared" si="97"/>
        <v>18.5</v>
      </c>
      <c r="N463" s="39">
        <v>36998</v>
      </c>
      <c r="O463" s="40">
        <v>820278</v>
      </c>
      <c r="P463" s="39">
        <v>37002</v>
      </c>
      <c r="Q463" s="40">
        <v>510212</v>
      </c>
      <c r="R463" s="37"/>
      <c r="S463" s="37"/>
      <c r="T463" s="37"/>
      <c r="U463" s="37"/>
      <c r="V463" s="39">
        <v>37034</v>
      </c>
      <c r="W463" s="37">
        <f t="shared" si="98"/>
        <v>36</v>
      </c>
      <c r="X463" s="31">
        <v>24</v>
      </c>
      <c r="Y463" s="41">
        <v>3.1</v>
      </c>
      <c r="Z463" s="41">
        <v>25.6</v>
      </c>
      <c r="AA463" s="41">
        <v>21.8</v>
      </c>
      <c r="AB463" s="41">
        <v>30.1</v>
      </c>
      <c r="AC463" s="41">
        <v>27.185294117647064</v>
      </c>
      <c r="AD463" s="31">
        <v>46</v>
      </c>
      <c r="AE463" s="31">
        <v>45</v>
      </c>
      <c r="AF463" s="31">
        <v>52</v>
      </c>
      <c r="AG463" s="31">
        <v>48.5</v>
      </c>
      <c r="AH463" s="41">
        <v>9</v>
      </c>
      <c r="AI463" s="41">
        <v>9</v>
      </c>
      <c r="AJ463" s="41">
        <v>9.5</v>
      </c>
      <c r="AK463" s="41">
        <v>9.3460340046046699</v>
      </c>
      <c r="AL463" s="42">
        <v>24</v>
      </c>
      <c r="AM463" s="42">
        <v>625</v>
      </c>
      <c r="AN463" s="42">
        <v>46</v>
      </c>
      <c r="AO463" s="42">
        <v>17.5</v>
      </c>
      <c r="AP463" s="40">
        <v>95</v>
      </c>
      <c r="AQ463" s="40">
        <v>320</v>
      </c>
      <c r="AR463" s="40">
        <v>105</v>
      </c>
      <c r="AS463" s="40">
        <v>520</v>
      </c>
      <c r="AT463" s="40">
        <v>30</v>
      </c>
      <c r="AU463" s="40">
        <v>0</v>
      </c>
      <c r="AV463" s="40">
        <v>0</v>
      </c>
      <c r="AW463" s="40">
        <v>100</v>
      </c>
      <c r="AX463" s="40">
        <v>1420</v>
      </c>
      <c r="AY463" s="40">
        <v>870</v>
      </c>
      <c r="AZ463" s="40">
        <v>310</v>
      </c>
      <c r="BA463" s="40">
        <v>1555</v>
      </c>
      <c r="BB463" s="40">
        <v>317.33333333333331</v>
      </c>
      <c r="BC463" s="40">
        <v>143.66666666666666</v>
      </c>
      <c r="BD463" s="40">
        <v>35</v>
      </c>
      <c r="BE463" s="40">
        <v>496</v>
      </c>
      <c r="BF463" s="40">
        <v>130</v>
      </c>
      <c r="BG463" s="40">
        <v>40</v>
      </c>
      <c r="BH463" s="40">
        <v>0</v>
      </c>
      <c r="BI463" s="40">
        <v>275</v>
      </c>
      <c r="BJ463" s="40">
        <v>27638</v>
      </c>
      <c r="BK463" s="43">
        <f>BJ463/(Q463)*100</f>
        <v>5.4169639287198263</v>
      </c>
      <c r="BL463" s="43">
        <f>BJ463/(O463+Q463)*100</f>
        <v>2.0772797991717336</v>
      </c>
      <c r="BM463" s="37" t="s">
        <v>72</v>
      </c>
      <c r="BN463" s="31">
        <v>17</v>
      </c>
      <c r="BO463" s="31">
        <v>37</v>
      </c>
      <c r="BP463" s="43">
        <v>27.43</v>
      </c>
      <c r="BQ463" s="43">
        <f t="shared" si="99"/>
        <v>0.76194444444444442</v>
      </c>
      <c r="BR463" s="38">
        <v>5.1999999999999998E-2</v>
      </c>
      <c r="BS463" s="38">
        <v>0.51900000000000002</v>
      </c>
      <c r="BT463" s="38">
        <v>0.217</v>
      </c>
      <c r="BU463" s="40">
        <f t="shared" si="101"/>
        <v>34147.492664947582</v>
      </c>
      <c r="BV463" s="43">
        <v>5.68</v>
      </c>
      <c r="BW463" s="43">
        <f t="shared" si="102"/>
        <v>0.19493868982409712</v>
      </c>
      <c r="BX463" s="43">
        <f t="shared" si="103"/>
        <v>1.0514347128350563</v>
      </c>
    </row>
    <row r="464" spans="1:76" s="59" customFormat="1" x14ac:dyDescent="0.2">
      <c r="A464" s="27" t="s">
        <v>74</v>
      </c>
      <c r="B464" s="27">
        <v>12</v>
      </c>
      <c r="C464" s="27">
        <v>0.5</v>
      </c>
      <c r="D464" s="27">
        <f t="shared" si="96"/>
        <v>0.20234282111999999</v>
      </c>
      <c r="E464" s="29">
        <v>40058</v>
      </c>
      <c r="F464" s="27">
        <v>1</v>
      </c>
      <c r="G464" s="27" t="s">
        <v>70</v>
      </c>
      <c r="H464" s="27" t="s">
        <v>71</v>
      </c>
      <c r="I464" s="27">
        <v>0</v>
      </c>
      <c r="J464" s="27">
        <v>0</v>
      </c>
      <c r="K464" s="27"/>
      <c r="L464" s="27"/>
      <c r="M464" s="31">
        <f t="shared" si="97"/>
        <v>0</v>
      </c>
      <c r="N464" s="29">
        <v>40070</v>
      </c>
      <c r="O464" s="32">
        <v>227626</v>
      </c>
      <c r="P464" s="29"/>
      <c r="Q464" s="32"/>
      <c r="R464" s="27"/>
      <c r="S464" s="27"/>
      <c r="T464" s="32"/>
      <c r="U464" s="27"/>
      <c r="V464" s="29">
        <v>40084</v>
      </c>
      <c r="W464" s="27">
        <f t="shared" si="98"/>
        <v>14</v>
      </c>
      <c r="X464" s="27">
        <v>3</v>
      </c>
      <c r="Y464" s="27">
        <v>4.5</v>
      </c>
      <c r="Z464" s="27">
        <v>29.4</v>
      </c>
      <c r="AA464" s="27">
        <v>22.2</v>
      </c>
      <c r="AB464" s="27">
        <v>31.6</v>
      </c>
      <c r="AC464" s="33">
        <v>28.715384615384611</v>
      </c>
      <c r="AD464" s="27">
        <v>47</v>
      </c>
      <c r="AE464" s="27">
        <v>40</v>
      </c>
      <c r="AF464" s="27">
        <v>52</v>
      </c>
      <c r="AG464" s="33">
        <v>47.75</v>
      </c>
      <c r="AH464" s="27">
        <v>8.5</v>
      </c>
      <c r="AI464" s="27">
        <v>8.4</v>
      </c>
      <c r="AJ464" s="33">
        <v>8.8000000000000007</v>
      </c>
      <c r="AK464" s="33">
        <v>8.5917373535922188</v>
      </c>
      <c r="AL464" s="34">
        <v>20</v>
      </c>
      <c r="AM464" s="34">
        <v>70</v>
      </c>
      <c r="AN464" s="34">
        <v>5</v>
      </c>
      <c r="AO464" s="34">
        <v>1.2749999999999999</v>
      </c>
      <c r="AP464" s="32">
        <v>170</v>
      </c>
      <c r="AQ464" s="32">
        <v>120</v>
      </c>
      <c r="AR464" s="32">
        <v>40</v>
      </c>
      <c r="AS464" s="32">
        <v>330</v>
      </c>
      <c r="AT464" s="32">
        <v>5</v>
      </c>
      <c r="AU464" s="32">
        <v>15</v>
      </c>
      <c r="AV464" s="32">
        <v>135</v>
      </c>
      <c r="AW464" s="32">
        <v>285</v>
      </c>
      <c r="AX464" s="32">
        <v>280</v>
      </c>
      <c r="AY464" s="32">
        <v>95</v>
      </c>
      <c r="AZ464" s="32">
        <v>850</v>
      </c>
      <c r="BA464" s="32">
        <v>975</v>
      </c>
      <c r="BB464" s="32">
        <v>112.5</v>
      </c>
      <c r="BC464" s="32">
        <v>56.666666666666664</v>
      </c>
      <c r="BD464" s="32">
        <v>343.33333333333331</v>
      </c>
      <c r="BE464" s="32">
        <v>527.5</v>
      </c>
      <c r="BF464" s="32">
        <v>72.5</v>
      </c>
      <c r="BG464" s="32">
        <v>50</v>
      </c>
      <c r="BH464" s="32">
        <v>255</v>
      </c>
      <c r="BI464" s="32">
        <v>487.5</v>
      </c>
      <c r="BJ464" s="32">
        <v>0</v>
      </c>
      <c r="BK464" s="35">
        <v>0</v>
      </c>
      <c r="BL464" s="35">
        <v>0</v>
      </c>
      <c r="BM464" s="27" t="s">
        <v>73</v>
      </c>
      <c r="BN464" s="30"/>
      <c r="BO464" s="30"/>
      <c r="BP464" s="35"/>
      <c r="BQ464" s="43">
        <f t="shared" si="99"/>
        <v>0</v>
      </c>
      <c r="BR464" s="28"/>
      <c r="BS464" s="28"/>
      <c r="BT464" s="28"/>
      <c r="BU464" s="32">
        <v>0</v>
      </c>
      <c r="BV464" s="35">
        <v>0</v>
      </c>
      <c r="BW464" s="35">
        <v>0</v>
      </c>
      <c r="BX464" s="35"/>
    </row>
    <row r="465" spans="1:76" s="59" customFormat="1" x14ac:dyDescent="0.2">
      <c r="A465" s="27" t="s">
        <v>69</v>
      </c>
      <c r="B465" s="30">
        <v>15</v>
      </c>
      <c r="C465" s="27">
        <v>0.5</v>
      </c>
      <c r="D465" s="27">
        <f t="shared" si="96"/>
        <v>0.20234282111999999</v>
      </c>
      <c r="E465" s="29">
        <v>40079</v>
      </c>
      <c r="F465" s="27">
        <v>1</v>
      </c>
      <c r="G465" s="27" t="s">
        <v>70</v>
      </c>
      <c r="H465" s="27" t="s">
        <v>71</v>
      </c>
      <c r="I465" s="27">
        <v>57</v>
      </c>
      <c r="J465" s="27">
        <v>25</v>
      </c>
      <c r="K465" s="27"/>
      <c r="L465" s="27"/>
      <c r="M465" s="31">
        <f t="shared" si="97"/>
        <v>41</v>
      </c>
      <c r="N465" s="29">
        <v>40091</v>
      </c>
      <c r="O465" s="32">
        <v>222130</v>
      </c>
      <c r="P465" s="27"/>
      <c r="Q465" s="32"/>
      <c r="R465" s="27"/>
      <c r="S465" s="32"/>
      <c r="T465" s="27"/>
      <c r="U465" s="32"/>
      <c r="V465" s="29">
        <v>40136</v>
      </c>
      <c r="W465" s="27">
        <f t="shared" si="98"/>
        <v>45</v>
      </c>
      <c r="X465" s="27">
        <v>4</v>
      </c>
      <c r="Y465" s="33">
        <v>4</v>
      </c>
      <c r="Z465" s="33">
        <v>31</v>
      </c>
      <c r="AA465" s="33">
        <v>19.399999999999999</v>
      </c>
      <c r="AB465" s="33">
        <v>31.8</v>
      </c>
      <c r="AC465" s="33">
        <v>24.433333333333341</v>
      </c>
      <c r="AD465" s="27">
        <v>47</v>
      </c>
      <c r="AE465" s="27">
        <v>42</v>
      </c>
      <c r="AF465" s="27">
        <v>49</v>
      </c>
      <c r="AG465" s="33">
        <v>45.083333333333336</v>
      </c>
      <c r="AH465" s="27">
        <v>8.1999999999999993</v>
      </c>
      <c r="AI465" s="27">
        <v>8.1999999999999993</v>
      </c>
      <c r="AJ465" s="33">
        <v>9</v>
      </c>
      <c r="AK465" s="33">
        <v>8.4963842757919448</v>
      </c>
      <c r="AL465" s="34">
        <v>344</v>
      </c>
      <c r="AM465" s="34">
        <v>120</v>
      </c>
      <c r="AN465" s="34">
        <v>15</v>
      </c>
      <c r="AO465" s="34">
        <v>6.1999999999999993</v>
      </c>
      <c r="AP465" s="32">
        <v>155</v>
      </c>
      <c r="AQ465" s="32">
        <v>400</v>
      </c>
      <c r="AR465" s="32">
        <v>875</v>
      </c>
      <c r="AS465" s="32">
        <v>1420</v>
      </c>
      <c r="AT465" s="32">
        <v>0</v>
      </c>
      <c r="AU465" s="32">
        <v>0</v>
      </c>
      <c r="AV465" s="32">
        <v>0</v>
      </c>
      <c r="AW465" s="32">
        <v>0</v>
      </c>
      <c r="AX465" s="32">
        <v>200</v>
      </c>
      <c r="AY465" s="32">
        <v>160</v>
      </c>
      <c r="AZ465" s="32">
        <v>740</v>
      </c>
      <c r="BA465" s="32">
        <v>1060</v>
      </c>
      <c r="BB465" s="32">
        <v>42.083333333333336</v>
      </c>
      <c r="BC465" s="32">
        <v>37.916666666666664</v>
      </c>
      <c r="BD465" s="32">
        <v>67.916666666666671</v>
      </c>
      <c r="BE465" s="32">
        <v>147.91666666666666</v>
      </c>
      <c r="BF465" s="32">
        <v>12.5</v>
      </c>
      <c r="BG465" s="32">
        <v>22.5</v>
      </c>
      <c r="BH465" s="32">
        <v>0</v>
      </c>
      <c r="BI465" s="32">
        <v>30</v>
      </c>
      <c r="BJ465" s="32">
        <v>48642</v>
      </c>
      <c r="BK465" s="35">
        <f>BJ465/O465*100</f>
        <v>21.897987664880926</v>
      </c>
      <c r="BL465" s="35">
        <f>(BJ465)/(O465+Q465+S465+U465)*100</f>
        <v>21.897987664880926</v>
      </c>
      <c r="BM465" s="27" t="s">
        <v>72</v>
      </c>
      <c r="BN465" s="30">
        <v>21</v>
      </c>
      <c r="BO465" s="30">
        <v>62</v>
      </c>
      <c r="BP465" s="35">
        <v>34.840000000000003</v>
      </c>
      <c r="BQ465" s="43">
        <f t="shared" si="99"/>
        <v>0.77422222222222226</v>
      </c>
      <c r="BR465" s="28">
        <v>7.1999999999999995E-2</v>
      </c>
      <c r="BS465" s="28">
        <v>2.0150000000000001</v>
      </c>
      <c r="BT465" s="28">
        <v>0.38300000000000001</v>
      </c>
      <c r="BU465" s="32">
        <f t="shared" ref="BU465:BU471" si="104">BJ465/(C465*0.40468564224)</f>
        <v>240393.99930651716</v>
      </c>
      <c r="BV465" s="35">
        <v>18.27</v>
      </c>
      <c r="BW465" s="35">
        <f t="shared" ref="BW465:BW471" si="105">(BV465/D465)/W465</f>
        <v>2.0064956975133827</v>
      </c>
      <c r="BX465" s="35">
        <f>(BT465/BP465^3)*100000</f>
        <v>0.90565822357393755</v>
      </c>
    </row>
    <row r="466" spans="1:76" s="59" customFormat="1" x14ac:dyDescent="0.2">
      <c r="A466" s="27" t="s">
        <v>69</v>
      </c>
      <c r="B466" s="27">
        <v>14</v>
      </c>
      <c r="C466" s="27">
        <v>0.5</v>
      </c>
      <c r="D466" s="28">
        <f t="shared" si="96"/>
        <v>0.20234282111999999</v>
      </c>
      <c r="E466" s="29">
        <v>38812</v>
      </c>
      <c r="F466" s="27">
        <v>2</v>
      </c>
      <c r="G466" s="27" t="s">
        <v>70</v>
      </c>
      <c r="H466" s="27" t="s">
        <v>71</v>
      </c>
      <c r="I466" s="27">
        <v>0</v>
      </c>
      <c r="J466" s="27">
        <v>0</v>
      </c>
      <c r="K466" s="27"/>
      <c r="L466" s="27"/>
      <c r="M466" s="31">
        <f t="shared" si="97"/>
        <v>0</v>
      </c>
      <c r="N466" s="29">
        <v>38822</v>
      </c>
      <c r="O466" s="32">
        <v>225794</v>
      </c>
      <c r="P466" s="29">
        <v>38825</v>
      </c>
      <c r="Q466" s="32">
        <v>203810</v>
      </c>
      <c r="R466" s="27"/>
      <c r="S466" s="27"/>
      <c r="T466" s="27"/>
      <c r="U466" s="27"/>
      <c r="V466" s="29">
        <v>38848</v>
      </c>
      <c r="W466" s="27">
        <f t="shared" si="98"/>
        <v>26</v>
      </c>
      <c r="X466" s="27"/>
      <c r="Y466" s="27">
        <v>3.7</v>
      </c>
      <c r="Z466" s="27">
        <v>26.7</v>
      </c>
      <c r="AA466" s="27">
        <v>25.8</v>
      </c>
      <c r="AB466" s="27">
        <v>31.4</v>
      </c>
      <c r="AC466" s="33">
        <v>27.984000000000002</v>
      </c>
      <c r="AD466" s="27">
        <v>47</v>
      </c>
      <c r="AE466" s="27">
        <v>50</v>
      </c>
      <c r="AF466" s="27">
        <v>58</v>
      </c>
      <c r="AG466" s="30">
        <v>53.666666666666664</v>
      </c>
      <c r="AH466" s="27">
        <v>9</v>
      </c>
      <c r="AI466" s="27">
        <v>9</v>
      </c>
      <c r="AJ466" s="27">
        <v>9.6</v>
      </c>
      <c r="AK466" s="33">
        <v>9.3236835451373388</v>
      </c>
      <c r="AL466" s="34">
        <v>0</v>
      </c>
      <c r="AM466" s="34">
        <v>172</v>
      </c>
      <c r="AN466" s="34">
        <v>9</v>
      </c>
      <c r="AO466" s="34">
        <v>3.75</v>
      </c>
      <c r="AP466" s="32">
        <v>30</v>
      </c>
      <c r="AQ466" s="32">
        <v>315</v>
      </c>
      <c r="AR466" s="32">
        <v>0</v>
      </c>
      <c r="AS466" s="32">
        <v>345</v>
      </c>
      <c r="AT466" s="32">
        <v>5</v>
      </c>
      <c r="AU466" s="32">
        <v>0</v>
      </c>
      <c r="AV466" s="32">
        <v>0</v>
      </c>
      <c r="AW466" s="32">
        <v>70</v>
      </c>
      <c r="AX466" s="32">
        <v>1020</v>
      </c>
      <c r="AY466" s="32">
        <v>935</v>
      </c>
      <c r="AZ466" s="32">
        <v>0</v>
      </c>
      <c r="BA466" s="32">
        <v>1055</v>
      </c>
      <c r="BB466" s="32">
        <v>307</v>
      </c>
      <c r="BC466" s="32">
        <v>155.5</v>
      </c>
      <c r="BD466" s="32">
        <v>0</v>
      </c>
      <c r="BE466" s="32">
        <v>462.5</v>
      </c>
      <c r="BF466" s="32">
        <v>190</v>
      </c>
      <c r="BG466" s="32">
        <v>30</v>
      </c>
      <c r="BH466" s="32">
        <v>0</v>
      </c>
      <c r="BI466" s="32">
        <v>452.5</v>
      </c>
      <c r="BJ466" s="32">
        <v>0</v>
      </c>
      <c r="BK466" s="35">
        <f>BJ466/Q466*100</f>
        <v>0</v>
      </c>
      <c r="BL466" s="35">
        <f>BJ466/(O466+Q466)*100</f>
        <v>0</v>
      </c>
      <c r="BM466" s="27" t="s">
        <v>73</v>
      </c>
      <c r="BN466" s="30"/>
      <c r="BO466" s="30"/>
      <c r="BP466" s="35"/>
      <c r="BQ466" s="43">
        <f t="shared" si="99"/>
        <v>0</v>
      </c>
      <c r="BR466" s="28"/>
      <c r="BS466" s="28"/>
      <c r="BT466" s="28"/>
      <c r="BU466" s="32">
        <f t="shared" si="104"/>
        <v>0</v>
      </c>
      <c r="BV466" s="35">
        <v>0</v>
      </c>
      <c r="BW466" s="35">
        <f t="shared" si="105"/>
        <v>0</v>
      </c>
      <c r="BX466" s="35"/>
    </row>
    <row r="467" spans="1:76" s="59" customFormat="1" x14ac:dyDescent="0.2">
      <c r="A467" s="27" t="s">
        <v>69</v>
      </c>
      <c r="B467" s="30">
        <v>16</v>
      </c>
      <c r="C467" s="27">
        <v>0.5</v>
      </c>
      <c r="D467" s="27">
        <f t="shared" si="96"/>
        <v>0.20234282111999999</v>
      </c>
      <c r="E467" s="29">
        <v>39917</v>
      </c>
      <c r="F467" s="27">
        <v>2</v>
      </c>
      <c r="G467" s="27" t="s">
        <v>70</v>
      </c>
      <c r="H467" s="27" t="s">
        <v>71</v>
      </c>
      <c r="I467" s="27">
        <v>58</v>
      </c>
      <c r="J467" s="27">
        <v>6</v>
      </c>
      <c r="K467" s="27">
        <v>40</v>
      </c>
      <c r="L467" s="27">
        <v>63</v>
      </c>
      <c r="M467" s="31">
        <f t="shared" si="97"/>
        <v>41.75</v>
      </c>
      <c r="N467" s="29">
        <v>39929</v>
      </c>
      <c r="O467" s="32">
        <v>181826</v>
      </c>
      <c r="P467" s="29">
        <v>39933</v>
      </c>
      <c r="Q467" s="32">
        <v>210222</v>
      </c>
      <c r="R467" s="27"/>
      <c r="S467" s="32"/>
      <c r="T467" s="27"/>
      <c r="U467" s="32"/>
      <c r="V467" s="29">
        <v>39961</v>
      </c>
      <c r="W467" s="27">
        <f t="shared" si="98"/>
        <v>32</v>
      </c>
      <c r="X467" s="27">
        <v>2</v>
      </c>
      <c r="Y467" s="33">
        <v>2.8</v>
      </c>
      <c r="Z467" s="33">
        <v>25.9</v>
      </c>
      <c r="AA467" s="33">
        <v>25.1</v>
      </c>
      <c r="AB467" s="33">
        <v>30.1</v>
      </c>
      <c r="AC467" s="33">
        <v>27.936666666666671</v>
      </c>
      <c r="AD467" s="27">
        <v>47</v>
      </c>
      <c r="AE467" s="27">
        <v>42</v>
      </c>
      <c r="AF467" s="27">
        <v>52</v>
      </c>
      <c r="AG467" s="33">
        <v>48.090909090909093</v>
      </c>
      <c r="AH467" s="27">
        <v>8.8000000000000007</v>
      </c>
      <c r="AI467" s="27">
        <v>8.6</v>
      </c>
      <c r="AJ467" s="33">
        <v>9.3000000000000007</v>
      </c>
      <c r="AK467" s="33">
        <v>8.9564102176986626</v>
      </c>
      <c r="AL467" s="34">
        <v>166</v>
      </c>
      <c r="AM467" s="34">
        <v>191.5</v>
      </c>
      <c r="AN467" s="34">
        <v>12</v>
      </c>
      <c r="AO467" s="34">
        <v>5</v>
      </c>
      <c r="AP467" s="32">
        <v>105</v>
      </c>
      <c r="AQ467" s="32">
        <v>110</v>
      </c>
      <c r="AR467" s="32">
        <v>125</v>
      </c>
      <c r="AS467" s="32">
        <v>340</v>
      </c>
      <c r="AT467" s="32">
        <v>5</v>
      </c>
      <c r="AU467" s="32">
        <v>0</v>
      </c>
      <c r="AV467" s="32">
        <v>0</v>
      </c>
      <c r="AW467" s="32">
        <v>15</v>
      </c>
      <c r="AX467" s="32">
        <v>315</v>
      </c>
      <c r="AY467" s="32">
        <v>680</v>
      </c>
      <c r="AZ467" s="32">
        <v>0</v>
      </c>
      <c r="BA467" s="32">
        <v>735</v>
      </c>
      <c r="BB467" s="32">
        <v>65.714285714285708</v>
      </c>
      <c r="BC467" s="32">
        <v>153.57142857142858</v>
      </c>
      <c r="BD467" s="32">
        <v>0</v>
      </c>
      <c r="BE467" s="32">
        <v>219.28571428571428</v>
      </c>
      <c r="BF467" s="32">
        <v>30</v>
      </c>
      <c r="BG467" s="32">
        <v>57.5</v>
      </c>
      <c r="BH467" s="32">
        <v>0</v>
      </c>
      <c r="BI467" s="32">
        <v>112.5</v>
      </c>
      <c r="BJ467" s="32">
        <v>34019</v>
      </c>
      <c r="BK467" s="35">
        <f>BJ467/Q467*100</f>
        <v>16.182416683315733</v>
      </c>
      <c r="BL467" s="35">
        <f>(BJ467)/(O467+Q467+S467+U467)*100</f>
        <v>8.6772538056564503</v>
      </c>
      <c r="BM467" s="27" t="s">
        <v>72</v>
      </c>
      <c r="BN467" s="30">
        <v>20</v>
      </c>
      <c r="BO467" s="30">
        <v>47</v>
      </c>
      <c r="BP467" s="35">
        <v>31.73</v>
      </c>
      <c r="BQ467" s="43">
        <f t="shared" si="99"/>
        <v>0.99156250000000001</v>
      </c>
      <c r="BR467" s="28">
        <v>7.6999999999999999E-2</v>
      </c>
      <c r="BS467" s="28">
        <v>0.72499999999999998</v>
      </c>
      <c r="BT467" s="28">
        <v>0.28599999999999998</v>
      </c>
      <c r="BU467" s="32">
        <f t="shared" si="104"/>
        <v>168125.55944262998</v>
      </c>
      <c r="BV467" s="35">
        <v>8.0500000000000007</v>
      </c>
      <c r="BW467" s="35">
        <f t="shared" si="105"/>
        <v>1.2432489505066757</v>
      </c>
      <c r="BX467" s="35">
        <f>(BT467/BP467^3)*100000</f>
        <v>0.89527367978866934</v>
      </c>
    </row>
    <row r="468" spans="1:76" s="59" customFormat="1" x14ac:dyDescent="0.2">
      <c r="A468" s="29" t="s">
        <v>69</v>
      </c>
      <c r="B468" s="27">
        <v>25</v>
      </c>
      <c r="C468" s="27">
        <v>1</v>
      </c>
      <c r="D468" s="28">
        <f t="shared" si="96"/>
        <v>0.40468564223999998</v>
      </c>
      <c r="E468" s="29">
        <v>38513</v>
      </c>
      <c r="F468" s="27">
        <v>1</v>
      </c>
      <c r="G468" s="27" t="s">
        <v>70</v>
      </c>
      <c r="H468" s="27" t="s">
        <v>71</v>
      </c>
      <c r="I468" s="27">
        <v>380</v>
      </c>
      <c r="J468" s="27">
        <v>322</v>
      </c>
      <c r="K468" s="27"/>
      <c r="L468" s="27"/>
      <c r="M468" s="31">
        <f t="shared" si="97"/>
        <v>351</v>
      </c>
      <c r="N468" s="29">
        <v>38526</v>
      </c>
      <c r="O468" s="32">
        <v>420444</v>
      </c>
      <c r="P468" s="27"/>
      <c r="Q468" s="32"/>
      <c r="R468" s="27"/>
      <c r="S468" s="27"/>
      <c r="T468" s="27"/>
      <c r="U468" s="27"/>
      <c r="V468" s="29">
        <v>38582</v>
      </c>
      <c r="W468" s="27">
        <f t="shared" si="98"/>
        <v>56</v>
      </c>
      <c r="X468" s="27">
        <v>10</v>
      </c>
      <c r="Y468" s="33">
        <v>3</v>
      </c>
      <c r="Z468" s="33">
        <v>32.1</v>
      </c>
      <c r="AA468" s="33">
        <v>29.5</v>
      </c>
      <c r="AB468" s="33">
        <v>33.4</v>
      </c>
      <c r="AC468" s="33">
        <v>32.038888888888891</v>
      </c>
      <c r="AD468" s="30">
        <v>47</v>
      </c>
      <c r="AE468" s="30">
        <v>45</v>
      </c>
      <c r="AF468" s="30">
        <v>55</v>
      </c>
      <c r="AG468" s="30">
        <v>49.117647058823529</v>
      </c>
      <c r="AH468" s="33">
        <v>8.9</v>
      </c>
      <c r="AI468" s="33">
        <v>8.3000000000000007</v>
      </c>
      <c r="AJ468" s="33">
        <v>9.1</v>
      </c>
      <c r="AK468" s="33">
        <v>8.7921292948948118</v>
      </c>
      <c r="AL468" s="34">
        <v>386</v>
      </c>
      <c r="AM468" s="34">
        <v>0</v>
      </c>
      <c r="AN468" s="34">
        <v>0</v>
      </c>
      <c r="AO468" s="34">
        <v>0</v>
      </c>
      <c r="AP468" s="32">
        <v>70</v>
      </c>
      <c r="AQ468" s="32">
        <v>160</v>
      </c>
      <c r="AR468" s="32">
        <v>0</v>
      </c>
      <c r="AS468" s="32">
        <v>230</v>
      </c>
      <c r="AT468" s="32">
        <v>0</v>
      </c>
      <c r="AU468" s="32">
        <v>0</v>
      </c>
      <c r="AV468" s="32">
        <v>0</v>
      </c>
      <c r="AW468" s="32">
        <v>5</v>
      </c>
      <c r="AX468" s="32">
        <v>75</v>
      </c>
      <c r="AY468" s="32">
        <v>170</v>
      </c>
      <c r="AZ468" s="32">
        <v>75</v>
      </c>
      <c r="BA468" s="32">
        <v>250</v>
      </c>
      <c r="BB468" s="32">
        <v>26.176470588235293</v>
      </c>
      <c r="BC468" s="32">
        <v>65</v>
      </c>
      <c r="BD468" s="32">
        <v>9.4117647058823533</v>
      </c>
      <c r="BE468" s="32">
        <v>100.58823529411765</v>
      </c>
      <c r="BF468" s="32">
        <v>15</v>
      </c>
      <c r="BG468" s="32">
        <v>60</v>
      </c>
      <c r="BH468" s="32">
        <v>0</v>
      </c>
      <c r="BI468" s="32">
        <v>95</v>
      </c>
      <c r="BJ468" s="32">
        <v>27499</v>
      </c>
      <c r="BK468" s="35">
        <f>BJ468/O468*100</f>
        <v>6.540466744679434</v>
      </c>
      <c r="BL468" s="35">
        <f>BJ468/(O468+Q468)*100</f>
        <v>6.540466744679434</v>
      </c>
      <c r="BM468" s="27" t="s">
        <v>72</v>
      </c>
      <c r="BN468" s="30">
        <v>26</v>
      </c>
      <c r="BO468" s="30">
        <v>90</v>
      </c>
      <c r="BP468" s="35">
        <v>39.51</v>
      </c>
      <c r="BQ468" s="43">
        <f t="shared" si="99"/>
        <v>0.70553571428571427</v>
      </c>
      <c r="BR468" s="28">
        <v>0.128</v>
      </c>
      <c r="BS468" s="28">
        <v>1.734</v>
      </c>
      <c r="BT468" s="28">
        <v>0.60899999999999999</v>
      </c>
      <c r="BU468" s="32">
        <f t="shared" si="104"/>
        <v>67951.508849655802</v>
      </c>
      <c r="BV468" s="35">
        <v>18.55</v>
      </c>
      <c r="BW468" s="35">
        <f t="shared" si="105"/>
        <v>0.81853657610998531</v>
      </c>
      <c r="BX468" s="35">
        <f>(BT468/BP468^3)*100000</f>
        <v>0.9874070042311307</v>
      </c>
    </row>
    <row r="469" spans="1:76" s="59" customFormat="1" x14ac:dyDescent="0.2">
      <c r="A469" s="27" t="s">
        <v>69</v>
      </c>
      <c r="B469" s="27">
        <v>34</v>
      </c>
      <c r="C469" s="27">
        <v>1</v>
      </c>
      <c r="D469" s="28">
        <f t="shared" si="96"/>
        <v>0.40468564223999998</v>
      </c>
      <c r="E469" s="29">
        <v>39626</v>
      </c>
      <c r="F469" s="27">
        <v>1</v>
      </c>
      <c r="G469" s="27" t="s">
        <v>70</v>
      </c>
      <c r="H469" s="27" t="s">
        <v>71</v>
      </c>
      <c r="I469" s="27">
        <v>163</v>
      </c>
      <c r="J469" s="27">
        <v>83</v>
      </c>
      <c r="K469" s="27"/>
      <c r="L469" s="27"/>
      <c r="M469" s="31">
        <f t="shared" si="97"/>
        <v>123</v>
      </c>
      <c r="N469" s="29">
        <v>39636</v>
      </c>
      <c r="O469" s="32">
        <v>418154</v>
      </c>
      <c r="P469" s="27"/>
      <c r="Q469" s="32"/>
      <c r="R469" s="27"/>
      <c r="S469" s="32"/>
      <c r="T469" s="27"/>
      <c r="U469" s="30"/>
      <c r="V469" s="29">
        <v>39674</v>
      </c>
      <c r="W469" s="27">
        <f t="shared" si="98"/>
        <v>38</v>
      </c>
      <c r="X469" s="27">
        <v>0</v>
      </c>
      <c r="Y469" s="33">
        <v>3.1</v>
      </c>
      <c r="Z469" s="33">
        <v>28.5</v>
      </c>
      <c r="AA469" s="33">
        <v>27.3</v>
      </c>
      <c r="AB469" s="33">
        <v>33.5</v>
      </c>
      <c r="AC469" s="33">
        <v>31.345714285714283</v>
      </c>
      <c r="AD469" s="30">
        <v>47</v>
      </c>
      <c r="AE469" s="30">
        <v>40</v>
      </c>
      <c r="AF469" s="30">
        <v>50</v>
      </c>
      <c r="AG469" s="30">
        <v>43.8</v>
      </c>
      <c r="AH469" s="33">
        <v>8.8000000000000007</v>
      </c>
      <c r="AI469" s="33">
        <v>8.8000000000000007</v>
      </c>
      <c r="AJ469" s="33">
        <v>9.8000000000000007</v>
      </c>
      <c r="AK469" s="33">
        <v>9.2502960764410247</v>
      </c>
      <c r="AL469" s="42">
        <f>2*123</f>
        <v>246</v>
      </c>
      <c r="AM469" s="34">
        <v>325</v>
      </c>
      <c r="AN469" s="34">
        <v>28</v>
      </c>
      <c r="AO469" s="34">
        <v>11.5</v>
      </c>
      <c r="AP469" s="32">
        <v>15</v>
      </c>
      <c r="AQ469" s="32">
        <v>405</v>
      </c>
      <c r="AR469" s="32">
        <v>20</v>
      </c>
      <c r="AS469" s="32">
        <v>440</v>
      </c>
      <c r="AT469" s="32">
        <v>0</v>
      </c>
      <c r="AU469" s="32">
        <v>0</v>
      </c>
      <c r="AV469" s="32">
        <v>0</v>
      </c>
      <c r="AW469" s="32">
        <v>25</v>
      </c>
      <c r="AX469" s="32">
        <v>465</v>
      </c>
      <c r="AY469" s="32">
        <v>275</v>
      </c>
      <c r="AZ469" s="32">
        <v>3195</v>
      </c>
      <c r="BA469" s="32">
        <v>3565</v>
      </c>
      <c r="BB469" s="32">
        <v>84.230769230769226</v>
      </c>
      <c r="BC469" s="32">
        <v>76.92307692307692</v>
      </c>
      <c r="BD469" s="32">
        <v>350.38461538461536</v>
      </c>
      <c r="BE469" s="32">
        <v>511.53846153846155</v>
      </c>
      <c r="BF469" s="32">
        <v>35</v>
      </c>
      <c r="BG469" s="32">
        <v>50</v>
      </c>
      <c r="BH469" s="32">
        <v>115</v>
      </c>
      <c r="BI469" s="32">
        <v>250</v>
      </c>
      <c r="BJ469" s="32">
        <v>113249</v>
      </c>
      <c r="BK469" s="35">
        <f>BJ469/O469*100</f>
        <v>27.083084222559151</v>
      </c>
      <c r="BL469" s="35">
        <f>(BJ469)/(O469+Q469+S469+U469)*100</f>
        <v>27.083084222559151</v>
      </c>
      <c r="BM469" s="27" t="s">
        <v>72</v>
      </c>
      <c r="BN469" s="30">
        <v>21</v>
      </c>
      <c r="BO469" s="30">
        <v>45</v>
      </c>
      <c r="BP469" s="35">
        <v>28.4</v>
      </c>
      <c r="BQ469" s="43">
        <f t="shared" si="99"/>
        <v>0.74736842105263157</v>
      </c>
      <c r="BR469" s="28">
        <v>9.0999999999999998E-2</v>
      </c>
      <c r="BS469" s="28">
        <v>0.501</v>
      </c>
      <c r="BT469" s="28">
        <v>0.23499999999999999</v>
      </c>
      <c r="BU469" s="32">
        <f t="shared" si="104"/>
        <v>279844.37345775007</v>
      </c>
      <c r="BV469" s="35">
        <v>20.05</v>
      </c>
      <c r="BW469" s="35">
        <f t="shared" si="105"/>
        <v>1.3038060258991226</v>
      </c>
      <c r="BX469" s="35">
        <f>(BT469/BP469^3)*100000</f>
        <v>1.0259184545878726</v>
      </c>
    </row>
    <row r="470" spans="1:76" s="59" customFormat="1" x14ac:dyDescent="0.2">
      <c r="A470" s="37" t="s">
        <v>69</v>
      </c>
      <c r="B470" s="37">
        <v>6</v>
      </c>
      <c r="C470" s="37">
        <v>2</v>
      </c>
      <c r="D470" s="38">
        <f t="shared" si="96"/>
        <v>0.80937128447999995</v>
      </c>
      <c r="E470" s="39">
        <v>37005</v>
      </c>
      <c r="F470" s="37">
        <v>2</v>
      </c>
      <c r="G470" s="37" t="s">
        <v>70</v>
      </c>
      <c r="H470" s="37" t="s">
        <v>71</v>
      </c>
      <c r="I470" s="37">
        <v>3</v>
      </c>
      <c r="J470" s="37">
        <v>3</v>
      </c>
      <c r="K470" s="37">
        <v>0</v>
      </c>
      <c r="L470" s="37">
        <v>6</v>
      </c>
      <c r="M470" s="31">
        <f t="shared" si="97"/>
        <v>3</v>
      </c>
      <c r="N470" s="39">
        <v>37013</v>
      </c>
      <c r="O470" s="40">
        <v>877070</v>
      </c>
      <c r="P470" s="39">
        <v>37017</v>
      </c>
      <c r="Q470" s="40">
        <v>921038</v>
      </c>
      <c r="R470" s="37"/>
      <c r="S470" s="37"/>
      <c r="T470" s="37"/>
      <c r="U470" s="37"/>
      <c r="V470" s="39">
        <v>37049</v>
      </c>
      <c r="W470" s="37">
        <f t="shared" si="98"/>
        <v>36</v>
      </c>
      <c r="X470" s="31">
        <v>23</v>
      </c>
      <c r="Y470" s="41">
        <v>2.2000000000000002</v>
      </c>
      <c r="Z470" s="41">
        <v>28.6</v>
      </c>
      <c r="AA470" s="41">
        <v>25.3</v>
      </c>
      <c r="AB470" s="41">
        <v>32.200000000000003</v>
      </c>
      <c r="AC470" s="41">
        <v>29.008823529411774</v>
      </c>
      <c r="AD470" s="31">
        <v>47</v>
      </c>
      <c r="AE470" s="31">
        <v>40</v>
      </c>
      <c r="AF470" s="31">
        <v>47</v>
      </c>
      <c r="AG470" s="31">
        <v>43.1</v>
      </c>
      <c r="AH470" s="41">
        <v>9.3000000000000007</v>
      </c>
      <c r="AI470" s="41">
        <v>9.3000000000000007</v>
      </c>
      <c r="AJ470" s="41">
        <v>9.6</v>
      </c>
      <c r="AK470" s="41">
        <v>9.474546999366309</v>
      </c>
      <c r="AL470" s="42">
        <v>40</v>
      </c>
      <c r="AM470" s="42">
        <v>525</v>
      </c>
      <c r="AN470" s="42">
        <v>34</v>
      </c>
      <c r="AO470" s="42">
        <v>12.5</v>
      </c>
      <c r="AP470" s="40">
        <v>20</v>
      </c>
      <c r="AQ470" s="40">
        <v>210</v>
      </c>
      <c r="AR470" s="40">
        <v>0</v>
      </c>
      <c r="AS470" s="40">
        <v>230</v>
      </c>
      <c r="AT470" s="40">
        <v>5</v>
      </c>
      <c r="AU470" s="40">
        <v>0</v>
      </c>
      <c r="AV470" s="40">
        <v>0</v>
      </c>
      <c r="AW470" s="40">
        <v>35</v>
      </c>
      <c r="AX470" s="40">
        <v>1080</v>
      </c>
      <c r="AY470" s="40">
        <v>1245</v>
      </c>
      <c r="AZ470" s="40">
        <v>10</v>
      </c>
      <c r="BA470" s="40">
        <v>1370</v>
      </c>
      <c r="BB470" s="40">
        <v>258.57142857142856</v>
      </c>
      <c r="BC470" s="40">
        <v>113.21428571428571</v>
      </c>
      <c r="BD470" s="40">
        <v>1.0714285714285714</v>
      </c>
      <c r="BE470" s="40">
        <v>372.85714285714283</v>
      </c>
      <c r="BF470" s="40">
        <v>127.5</v>
      </c>
      <c r="BG470" s="40">
        <v>22.5</v>
      </c>
      <c r="BH470" s="40">
        <v>0</v>
      </c>
      <c r="BI470" s="40">
        <v>190</v>
      </c>
      <c r="BJ470" s="40">
        <v>4128</v>
      </c>
      <c r="BK470" s="37"/>
      <c r="BL470" s="43">
        <f>BJ470/(O470+Q470)*100</f>
        <v>0.2295746417901483</v>
      </c>
      <c r="BM470" s="37" t="s">
        <v>72</v>
      </c>
      <c r="BN470" s="31">
        <v>25</v>
      </c>
      <c r="BO470" s="31">
        <v>40</v>
      </c>
      <c r="BP470" s="43">
        <v>32.229999999999997</v>
      </c>
      <c r="BQ470" s="43">
        <f t="shared" si="99"/>
        <v>0.89527777777777773</v>
      </c>
      <c r="BR470" s="38"/>
      <c r="BS470" s="38"/>
      <c r="BT470" s="38"/>
      <c r="BU470" s="40">
        <f t="shared" si="104"/>
        <v>5100.2550734822926</v>
      </c>
      <c r="BV470" s="43">
        <v>0.91</v>
      </c>
      <c r="BW470" s="43">
        <f t="shared" si="105"/>
        <v>3.1231374602100063E-2</v>
      </c>
      <c r="BX470" s="43">
        <f>(BT470/BP470^3)*100000</f>
        <v>0</v>
      </c>
    </row>
    <row r="471" spans="1:76" s="59" customFormat="1" x14ac:dyDescent="0.2">
      <c r="A471" s="37" t="s">
        <v>69</v>
      </c>
      <c r="B471" s="37">
        <v>3</v>
      </c>
      <c r="C471" s="37">
        <v>2</v>
      </c>
      <c r="D471" s="38">
        <f t="shared" si="96"/>
        <v>0.80937128447999995</v>
      </c>
      <c r="E471" s="39">
        <v>37380</v>
      </c>
      <c r="F471" s="37">
        <v>2</v>
      </c>
      <c r="G471" s="37" t="s">
        <v>70</v>
      </c>
      <c r="H471" s="37" t="s">
        <v>71</v>
      </c>
      <c r="I471" s="37">
        <v>14</v>
      </c>
      <c r="J471" s="37">
        <v>2</v>
      </c>
      <c r="K471" s="37">
        <v>0</v>
      </c>
      <c r="L471" s="37">
        <v>0</v>
      </c>
      <c r="M471" s="31">
        <f t="shared" si="97"/>
        <v>4</v>
      </c>
      <c r="N471" s="39">
        <v>37387</v>
      </c>
      <c r="O471" s="40">
        <v>856918</v>
      </c>
      <c r="P471" s="39">
        <v>37393</v>
      </c>
      <c r="Q471" s="40">
        <v>785012</v>
      </c>
      <c r="R471" s="37"/>
      <c r="S471" s="37"/>
      <c r="T471" s="37"/>
      <c r="U471" s="37"/>
      <c r="V471" s="39">
        <v>37432</v>
      </c>
      <c r="W471" s="37">
        <f t="shared" si="98"/>
        <v>45</v>
      </c>
      <c r="X471" s="37">
        <v>1</v>
      </c>
      <c r="Y471" s="41">
        <v>3.3</v>
      </c>
      <c r="Z471" s="41">
        <v>29.5</v>
      </c>
      <c r="AA471" s="41">
        <v>25.4</v>
      </c>
      <c r="AB471" s="41">
        <v>33.9</v>
      </c>
      <c r="AC471" s="41">
        <v>29.614285714285717</v>
      </c>
      <c r="AD471" s="31">
        <v>47</v>
      </c>
      <c r="AE471" s="31">
        <v>45</v>
      </c>
      <c r="AF471" s="31">
        <v>58</v>
      </c>
      <c r="AG471" s="31">
        <v>48.916666666666664</v>
      </c>
      <c r="AH471" s="41">
        <v>9.6</v>
      </c>
      <c r="AI471" s="41">
        <v>8.8000000000000007</v>
      </c>
      <c r="AJ471" s="41">
        <v>9.8000000000000007</v>
      </c>
      <c r="AK471" s="41">
        <v>9.3186482563139332</v>
      </c>
      <c r="AL471" s="42">
        <v>3</v>
      </c>
      <c r="AM471" s="42">
        <v>651</v>
      </c>
      <c r="AN471" s="42">
        <v>36</v>
      </c>
      <c r="AO471" s="42">
        <v>15</v>
      </c>
      <c r="AP471" s="40">
        <v>25</v>
      </c>
      <c r="AQ471" s="40">
        <v>35</v>
      </c>
      <c r="AR471" s="40">
        <v>0</v>
      </c>
      <c r="AS471" s="40">
        <v>60</v>
      </c>
      <c r="AT471" s="40">
        <v>5</v>
      </c>
      <c r="AU471" s="40">
        <v>0</v>
      </c>
      <c r="AV471" s="40">
        <v>0</v>
      </c>
      <c r="AW471" s="40">
        <v>30</v>
      </c>
      <c r="AX471" s="40">
        <v>420</v>
      </c>
      <c r="AY471" s="40">
        <v>415</v>
      </c>
      <c r="AZ471" s="40">
        <v>25</v>
      </c>
      <c r="BA471" s="40">
        <v>540</v>
      </c>
      <c r="BB471" s="40">
        <v>112.8125</v>
      </c>
      <c r="BC471" s="40">
        <v>76.5625</v>
      </c>
      <c r="BD471" s="40">
        <v>1.875</v>
      </c>
      <c r="BE471" s="40">
        <v>191.25</v>
      </c>
      <c r="BF471" s="40">
        <v>90</v>
      </c>
      <c r="BG471" s="40">
        <v>22.5</v>
      </c>
      <c r="BH471" s="40">
        <v>0</v>
      </c>
      <c r="BI471" s="40">
        <v>135</v>
      </c>
      <c r="BJ471" s="40">
        <v>0</v>
      </c>
      <c r="BK471" s="43">
        <f>BJ471/(Q471)*100</f>
        <v>0</v>
      </c>
      <c r="BL471" s="43">
        <f>BJ471/(O471+Q471)*100</f>
        <v>0</v>
      </c>
      <c r="BM471" s="37" t="s">
        <v>73</v>
      </c>
      <c r="BN471" s="31"/>
      <c r="BO471" s="31"/>
      <c r="BP471" s="43"/>
      <c r="BQ471" s="43">
        <f t="shared" si="99"/>
        <v>0</v>
      </c>
      <c r="BR471" s="38"/>
      <c r="BS471" s="38"/>
      <c r="BT471" s="38"/>
      <c r="BU471" s="40">
        <f t="shared" si="104"/>
        <v>0</v>
      </c>
      <c r="BV471" s="43">
        <v>0</v>
      </c>
      <c r="BW471" s="43">
        <f t="shared" si="105"/>
        <v>0</v>
      </c>
      <c r="BX471" s="43" t="e">
        <f>(BT471/BP471^3)*100000</f>
        <v>#DIV/0!</v>
      </c>
    </row>
    <row r="472" spans="1:76" s="59" customFormat="1" x14ac:dyDescent="0.2">
      <c r="A472" s="37" t="s">
        <v>69</v>
      </c>
      <c r="B472" s="31">
        <v>1</v>
      </c>
      <c r="C472" s="37">
        <v>2</v>
      </c>
      <c r="D472" s="37">
        <f t="shared" si="96"/>
        <v>0.80937128447999995</v>
      </c>
      <c r="E472" s="39">
        <v>40116</v>
      </c>
      <c r="F472" s="37">
        <v>2</v>
      </c>
      <c r="G472" s="37" t="s">
        <v>70</v>
      </c>
      <c r="H472" s="37" t="s">
        <v>71</v>
      </c>
      <c r="I472" s="37">
        <v>6</v>
      </c>
      <c r="J472" s="37">
        <v>30</v>
      </c>
      <c r="K472" s="37">
        <v>57</v>
      </c>
      <c r="L472" s="37">
        <v>14</v>
      </c>
      <c r="M472" s="31">
        <f t="shared" si="97"/>
        <v>26.75</v>
      </c>
      <c r="N472" s="39">
        <v>40131</v>
      </c>
      <c r="O472" s="40">
        <v>637994</v>
      </c>
      <c r="P472" s="39">
        <v>40135</v>
      </c>
      <c r="Q472" s="40">
        <v>309608</v>
      </c>
      <c r="R472" s="37"/>
      <c r="S472" s="40"/>
      <c r="T472" s="37"/>
      <c r="U472" s="40"/>
      <c r="V472" s="39">
        <v>40157</v>
      </c>
      <c r="W472" s="37">
        <f t="shared" si="98"/>
        <v>26</v>
      </c>
      <c r="X472" s="37">
        <v>7</v>
      </c>
      <c r="Y472" s="41">
        <v>5.4</v>
      </c>
      <c r="Z472" s="41">
        <v>24.7</v>
      </c>
      <c r="AA472" s="41">
        <v>10.9</v>
      </c>
      <c r="AB472" s="41">
        <v>25.5</v>
      </c>
      <c r="AC472" s="41">
        <v>17.81666666666667</v>
      </c>
      <c r="AD472" s="37">
        <v>47</v>
      </c>
      <c r="AE472" s="37">
        <v>44</v>
      </c>
      <c r="AF472" s="37">
        <v>47</v>
      </c>
      <c r="AG472" s="41">
        <v>44.75</v>
      </c>
      <c r="AH472" s="37">
        <v>9.3000000000000007</v>
      </c>
      <c r="AI472" s="37">
        <v>8.6999999999999993</v>
      </c>
      <c r="AJ472" s="41">
        <v>9.3000000000000007</v>
      </c>
      <c r="AK472" s="41">
        <v>9.0028957595500909</v>
      </c>
      <c r="AL472" s="42">
        <v>106</v>
      </c>
      <c r="AM472" s="42">
        <v>450</v>
      </c>
      <c r="AN472" s="42">
        <v>16</v>
      </c>
      <c r="AO472" s="42">
        <v>8</v>
      </c>
      <c r="AP472" s="40">
        <v>80</v>
      </c>
      <c r="AQ472" s="40">
        <v>755</v>
      </c>
      <c r="AR472" s="40">
        <v>15</v>
      </c>
      <c r="AS472" s="40">
        <v>850</v>
      </c>
      <c r="AT472" s="40">
        <v>80</v>
      </c>
      <c r="AU472" s="40">
        <v>0</v>
      </c>
      <c r="AV472" s="40">
        <v>0</v>
      </c>
      <c r="AW472" s="40">
        <v>85</v>
      </c>
      <c r="AX472" s="40">
        <v>785</v>
      </c>
      <c r="AY472" s="40">
        <v>1675</v>
      </c>
      <c r="AZ472" s="40">
        <v>0</v>
      </c>
      <c r="BA472" s="40">
        <v>2025</v>
      </c>
      <c r="BB472" s="40">
        <v>376.42857142857144</v>
      </c>
      <c r="BC472" s="40">
        <v>352.85714285714283</v>
      </c>
      <c r="BD472" s="40">
        <v>0</v>
      </c>
      <c r="BE472" s="40">
        <v>697.85714285714289</v>
      </c>
      <c r="BF472" s="40">
        <v>350</v>
      </c>
      <c r="BG472" s="40">
        <v>160</v>
      </c>
      <c r="BH472" s="40">
        <v>0</v>
      </c>
      <c r="BI472" s="40">
        <v>415</v>
      </c>
      <c r="BJ472" s="40">
        <v>0</v>
      </c>
      <c r="BK472" s="43">
        <v>0</v>
      </c>
      <c r="BL472" s="43">
        <v>0</v>
      </c>
      <c r="BM472" s="37" t="s">
        <v>73</v>
      </c>
      <c r="BN472" s="31"/>
      <c r="BO472" s="31"/>
      <c r="BP472" s="43"/>
      <c r="BQ472" s="43">
        <f t="shared" si="99"/>
        <v>0</v>
      </c>
      <c r="BR472" s="38"/>
      <c r="BS472" s="38"/>
      <c r="BT472" s="38"/>
      <c r="BU472" s="40">
        <v>0</v>
      </c>
      <c r="BV472" s="43">
        <v>0</v>
      </c>
      <c r="BW472" s="43">
        <v>0</v>
      </c>
      <c r="BX472" s="43"/>
    </row>
    <row r="473" spans="1:76" s="59" customFormat="1" x14ac:dyDescent="0.2">
      <c r="A473" s="37" t="s">
        <v>69</v>
      </c>
      <c r="B473" s="37">
        <v>15</v>
      </c>
      <c r="C473" s="37">
        <v>0.5</v>
      </c>
      <c r="D473" s="38">
        <f t="shared" si="96"/>
        <v>0.20234282111999999</v>
      </c>
      <c r="E473" s="39">
        <v>37413</v>
      </c>
      <c r="F473" s="37">
        <v>1</v>
      </c>
      <c r="G473" s="37" t="s">
        <v>70</v>
      </c>
      <c r="H473" s="37" t="s">
        <v>71</v>
      </c>
      <c r="I473" s="37">
        <v>0</v>
      </c>
      <c r="J473" s="37">
        <v>0</v>
      </c>
      <c r="K473" s="37"/>
      <c r="L473" s="37"/>
      <c r="M473" s="31">
        <f t="shared" si="97"/>
        <v>0</v>
      </c>
      <c r="N473" s="39">
        <v>37423</v>
      </c>
      <c r="O473" s="40">
        <v>240908</v>
      </c>
      <c r="P473" s="37"/>
      <c r="Q473" s="40"/>
      <c r="R473" s="37"/>
      <c r="S473" s="37"/>
      <c r="T473" s="37"/>
      <c r="U473" s="37"/>
      <c r="V473" s="39">
        <v>37445</v>
      </c>
      <c r="W473" s="37">
        <f t="shared" si="98"/>
        <v>22</v>
      </c>
      <c r="X473" s="37"/>
      <c r="Y473" s="41">
        <v>2.6</v>
      </c>
      <c r="Z473" s="41">
        <v>30.2</v>
      </c>
      <c r="AA473" s="41">
        <v>27.7</v>
      </c>
      <c r="AB473" s="41">
        <v>32.5</v>
      </c>
      <c r="AC473" s="41">
        <v>31.015000000000004</v>
      </c>
      <c r="AD473" s="31">
        <v>48</v>
      </c>
      <c r="AE473" s="31">
        <v>48</v>
      </c>
      <c r="AF473" s="31">
        <v>55</v>
      </c>
      <c r="AG473" s="31">
        <v>52</v>
      </c>
      <c r="AH473" s="41">
        <v>9.1999999999999993</v>
      </c>
      <c r="AI473" s="41">
        <v>9</v>
      </c>
      <c r="AJ473" s="41">
        <v>9.4</v>
      </c>
      <c r="AK473" s="41">
        <v>9.1990117122646957</v>
      </c>
      <c r="AL473" s="42">
        <v>0</v>
      </c>
      <c r="AM473" s="42">
        <v>125</v>
      </c>
      <c r="AN473" s="42">
        <v>7.5</v>
      </c>
      <c r="AO473" s="42">
        <v>14.5</v>
      </c>
      <c r="AP473" s="40">
        <v>0</v>
      </c>
      <c r="AQ473" s="40">
        <v>0</v>
      </c>
      <c r="AR473" s="40">
        <v>205</v>
      </c>
      <c r="AS473" s="40">
        <v>205</v>
      </c>
      <c r="AT473" s="40">
        <v>0</v>
      </c>
      <c r="AU473" s="40">
        <v>0</v>
      </c>
      <c r="AV473" s="40">
        <v>0</v>
      </c>
      <c r="AW473" s="40">
        <v>40</v>
      </c>
      <c r="AX473" s="40">
        <v>40</v>
      </c>
      <c r="AY473" s="40">
        <v>30</v>
      </c>
      <c r="AZ473" s="40">
        <v>1420</v>
      </c>
      <c r="BA473" s="40">
        <v>1425</v>
      </c>
      <c r="BB473" s="40">
        <v>13.333333333333334</v>
      </c>
      <c r="BC473" s="40">
        <v>9.4444444444444446</v>
      </c>
      <c r="BD473" s="40">
        <v>357.77777777777777</v>
      </c>
      <c r="BE473" s="40">
        <v>380.55555555555554</v>
      </c>
      <c r="BF473" s="40">
        <v>5</v>
      </c>
      <c r="BG473" s="40">
        <v>5</v>
      </c>
      <c r="BH473" s="40">
        <v>145</v>
      </c>
      <c r="BI473" s="40">
        <v>150</v>
      </c>
      <c r="BJ473" s="40">
        <v>0</v>
      </c>
      <c r="BK473" s="43">
        <f>BJ473/(O473)*100</f>
        <v>0</v>
      </c>
      <c r="BL473" s="43">
        <f>BJ473/(O473+Q473)*100</f>
        <v>0</v>
      </c>
      <c r="BM473" s="37" t="s">
        <v>73</v>
      </c>
      <c r="BN473" s="31"/>
      <c r="BO473" s="31"/>
      <c r="BP473" s="43"/>
      <c r="BQ473" s="43">
        <f t="shared" si="99"/>
        <v>0</v>
      </c>
      <c r="BR473" s="38"/>
      <c r="BS473" s="38"/>
      <c r="BT473" s="38"/>
      <c r="BU473" s="40">
        <f t="shared" ref="BU473:BU504" si="106">BJ473/(C473*0.40468564224)</f>
        <v>0</v>
      </c>
      <c r="BV473" s="43">
        <v>0</v>
      </c>
      <c r="BW473" s="43">
        <f t="shared" ref="BW473:BW504" si="107">(BV473/D473)/W473</f>
        <v>0</v>
      </c>
      <c r="BX473" s="43" t="e">
        <f>(BT473/BP473^3)*100000</f>
        <v>#DIV/0!</v>
      </c>
    </row>
    <row r="474" spans="1:76" s="59" customFormat="1" x14ac:dyDescent="0.2">
      <c r="A474" s="37" t="s">
        <v>69</v>
      </c>
      <c r="B474" s="37">
        <v>29</v>
      </c>
      <c r="C474" s="37">
        <v>1</v>
      </c>
      <c r="D474" s="38">
        <f t="shared" si="96"/>
        <v>0.40468564223999998</v>
      </c>
      <c r="E474" s="39">
        <v>37078</v>
      </c>
      <c r="F474" s="37">
        <v>1</v>
      </c>
      <c r="G474" s="37" t="s">
        <v>70</v>
      </c>
      <c r="H474" s="37" t="s">
        <v>71</v>
      </c>
      <c r="I474" s="37">
        <v>64</v>
      </c>
      <c r="J474" s="37">
        <v>278</v>
      </c>
      <c r="K474" s="37"/>
      <c r="L474" s="37"/>
      <c r="M474" s="31">
        <f t="shared" si="97"/>
        <v>171</v>
      </c>
      <c r="N474" s="44">
        <v>37083</v>
      </c>
      <c r="O474" s="45">
        <v>434184</v>
      </c>
      <c r="P474" s="37"/>
      <c r="Q474" s="40"/>
      <c r="R474" s="37"/>
      <c r="S474" s="37"/>
      <c r="T474" s="37"/>
      <c r="U474" s="37"/>
      <c r="V474" s="39">
        <v>37127</v>
      </c>
      <c r="W474" s="37">
        <f t="shared" si="98"/>
        <v>44</v>
      </c>
      <c r="X474" s="31">
        <v>12</v>
      </c>
      <c r="Y474" s="41">
        <v>4</v>
      </c>
      <c r="Z474" s="41">
        <v>31.8</v>
      </c>
      <c r="AA474" s="41">
        <v>29.6</v>
      </c>
      <c r="AB474" s="41">
        <v>33.299999999999997</v>
      </c>
      <c r="AC474" s="41">
        <v>32.004761904761914</v>
      </c>
      <c r="AD474" s="31">
        <v>48</v>
      </c>
      <c r="AE474" s="31">
        <v>48</v>
      </c>
      <c r="AF474" s="31">
        <v>60</v>
      </c>
      <c r="AG474" s="31">
        <v>54.8</v>
      </c>
      <c r="AH474" s="41">
        <v>8.9</v>
      </c>
      <c r="AI474" s="41">
        <v>8.9</v>
      </c>
      <c r="AJ474" s="41">
        <v>9.1999999999999993</v>
      </c>
      <c r="AK474" s="41">
        <v>9.0794704474586574</v>
      </c>
      <c r="AL474" s="42">
        <v>65</v>
      </c>
      <c r="AM474" s="42">
        <v>301</v>
      </c>
      <c r="AN474" s="42">
        <v>3</v>
      </c>
      <c r="AO474" s="42">
        <v>1.5</v>
      </c>
      <c r="AP474" s="40">
        <v>10</v>
      </c>
      <c r="AQ474" s="40">
        <v>125</v>
      </c>
      <c r="AR474" s="40">
        <v>0</v>
      </c>
      <c r="AS474" s="40">
        <v>135</v>
      </c>
      <c r="AT474" s="40">
        <v>0</v>
      </c>
      <c r="AU474" s="40">
        <v>5</v>
      </c>
      <c r="AV474" s="40">
        <v>0</v>
      </c>
      <c r="AW474" s="40">
        <v>5</v>
      </c>
      <c r="AX474" s="40">
        <v>140</v>
      </c>
      <c r="AY474" s="40">
        <v>615</v>
      </c>
      <c r="AZ474" s="40">
        <v>0</v>
      </c>
      <c r="BA474" s="40">
        <v>695</v>
      </c>
      <c r="BB474" s="40">
        <v>29.117647058823529</v>
      </c>
      <c r="BC474" s="40">
        <v>87.647058823529406</v>
      </c>
      <c r="BD474" s="40">
        <v>0</v>
      </c>
      <c r="BE474" s="40">
        <v>116.76470588235294</v>
      </c>
      <c r="BF474" s="40">
        <v>20</v>
      </c>
      <c r="BG474" s="40">
        <v>45</v>
      </c>
      <c r="BH474" s="40">
        <v>0</v>
      </c>
      <c r="BI474" s="40">
        <v>65</v>
      </c>
      <c r="BJ474" s="40">
        <v>41970</v>
      </c>
      <c r="BK474" s="43">
        <f>BJ474/(O474)*100</f>
        <v>9.6664087115140127</v>
      </c>
      <c r="BL474" s="43">
        <f>BJ474/(O474+Q474)*100</f>
        <v>9.6664087115140127</v>
      </c>
      <c r="BM474" s="37" t="s">
        <v>72</v>
      </c>
      <c r="BN474" s="31">
        <v>15</v>
      </c>
      <c r="BO474" s="31">
        <v>62</v>
      </c>
      <c r="BP474" s="43">
        <v>26.77</v>
      </c>
      <c r="BQ474" s="43">
        <f t="shared" si="99"/>
        <v>0.6084090909090909</v>
      </c>
      <c r="BR474" s="38">
        <v>4.3999999999999997E-2</v>
      </c>
      <c r="BS474" s="38">
        <v>2.016</v>
      </c>
      <c r="BT474" s="38">
        <v>0.185</v>
      </c>
      <c r="BU474" s="40">
        <f t="shared" si="106"/>
        <v>103710.12860176931</v>
      </c>
      <c r="BV474" s="43">
        <v>6.82</v>
      </c>
      <c r="BW474" s="43">
        <f t="shared" si="107"/>
        <v>0.3830133412741063</v>
      </c>
      <c r="BX474" s="43">
        <f>(BT474/BP474^3)*100000</f>
        <v>0.96433208080376431</v>
      </c>
    </row>
    <row r="475" spans="1:76" s="59" customFormat="1" x14ac:dyDescent="0.2">
      <c r="A475" s="37" t="s">
        <v>69</v>
      </c>
      <c r="B475" s="37">
        <v>31</v>
      </c>
      <c r="C475" s="37">
        <v>1</v>
      </c>
      <c r="D475" s="38">
        <f t="shared" si="96"/>
        <v>0.40468564223999998</v>
      </c>
      <c r="E475" s="39">
        <v>37162</v>
      </c>
      <c r="F475" s="37">
        <v>1</v>
      </c>
      <c r="G475" s="37" t="s">
        <v>70</v>
      </c>
      <c r="H475" s="37" t="s">
        <v>71</v>
      </c>
      <c r="I475" s="37">
        <v>37</v>
      </c>
      <c r="J475" s="37">
        <v>41</v>
      </c>
      <c r="K475" s="37"/>
      <c r="L475" s="37"/>
      <c r="M475" s="31">
        <f t="shared" si="97"/>
        <v>39</v>
      </c>
      <c r="N475" s="44">
        <v>37170</v>
      </c>
      <c r="O475" s="45">
        <v>413574</v>
      </c>
      <c r="P475" s="37"/>
      <c r="Q475" s="40"/>
      <c r="R475" s="37"/>
      <c r="S475" s="37"/>
      <c r="T475" s="37"/>
      <c r="U475" s="37"/>
      <c r="V475" s="39">
        <v>37209</v>
      </c>
      <c r="W475" s="37">
        <f t="shared" si="98"/>
        <v>39</v>
      </c>
      <c r="X475" s="31">
        <v>12</v>
      </c>
      <c r="Y475" s="41">
        <v>3.1</v>
      </c>
      <c r="Z475" s="41">
        <v>26.9</v>
      </c>
      <c r="AA475" s="41">
        <v>22.5</v>
      </c>
      <c r="AB475" s="41">
        <v>29.8</v>
      </c>
      <c r="AC475" s="41">
        <v>25.734146341463418</v>
      </c>
      <c r="AD475" s="31">
        <v>48</v>
      </c>
      <c r="AE475" s="31">
        <v>41</v>
      </c>
      <c r="AF475" s="31">
        <v>46</v>
      </c>
      <c r="AG475" s="31">
        <v>43.833333333333336</v>
      </c>
      <c r="AH475" s="41">
        <v>8.5</v>
      </c>
      <c r="AI475" s="41">
        <v>8.5</v>
      </c>
      <c r="AJ475" s="41">
        <v>9.6</v>
      </c>
      <c r="AK475" s="41">
        <v>9.0741781104622525</v>
      </c>
      <c r="AL475" s="42">
        <v>61</v>
      </c>
      <c r="AM475" s="42">
        <v>425</v>
      </c>
      <c r="AN475" s="42">
        <v>33</v>
      </c>
      <c r="AO475" s="42">
        <v>13.75</v>
      </c>
      <c r="AP475" s="40">
        <v>10</v>
      </c>
      <c r="AQ475" s="40">
        <v>85</v>
      </c>
      <c r="AR475" s="40">
        <v>0</v>
      </c>
      <c r="AS475" s="40">
        <v>95</v>
      </c>
      <c r="AT475" s="40">
        <v>0</v>
      </c>
      <c r="AU475" s="40">
        <v>0</v>
      </c>
      <c r="AV475" s="40">
        <v>0</v>
      </c>
      <c r="AW475" s="40">
        <v>15</v>
      </c>
      <c r="AX475" s="40">
        <v>180</v>
      </c>
      <c r="AY475" s="40">
        <v>560</v>
      </c>
      <c r="AZ475" s="40">
        <v>5400</v>
      </c>
      <c r="BA475" s="40">
        <v>5700</v>
      </c>
      <c r="BB475" s="40">
        <v>52.89473684210526</v>
      </c>
      <c r="BC475" s="40">
        <v>133.42105263157896</v>
      </c>
      <c r="BD475" s="40">
        <v>805</v>
      </c>
      <c r="BE475" s="40">
        <v>1001.8421052631579</v>
      </c>
      <c r="BF475" s="40">
        <v>20</v>
      </c>
      <c r="BG475" s="40">
        <v>80</v>
      </c>
      <c r="BH475" s="40">
        <v>0</v>
      </c>
      <c r="BI475" s="40">
        <v>265</v>
      </c>
      <c r="BJ475" s="40">
        <v>237975</v>
      </c>
      <c r="BK475" s="43">
        <f>BJ475/(O475)*100</f>
        <v>57.541093008748135</v>
      </c>
      <c r="BL475" s="43">
        <f>BJ475/(O475+Q475)*100</f>
        <v>57.541093008748135</v>
      </c>
      <c r="BM475" s="37" t="s">
        <v>72</v>
      </c>
      <c r="BN475" s="31">
        <v>23</v>
      </c>
      <c r="BO475" s="31">
        <v>30</v>
      </c>
      <c r="BP475" s="43">
        <v>27.07</v>
      </c>
      <c r="BQ475" s="43">
        <f t="shared" si="99"/>
        <v>0.6941025641025641</v>
      </c>
      <c r="BR475" s="38">
        <v>9.8000000000000004E-2</v>
      </c>
      <c r="BS475" s="38">
        <v>0.21</v>
      </c>
      <c r="BT475" s="38">
        <v>0.15</v>
      </c>
      <c r="BU475" s="40">
        <f t="shared" si="106"/>
        <v>588049.03154648677</v>
      </c>
      <c r="BV475" s="43">
        <v>38.590000000000003</v>
      </c>
      <c r="BW475" s="43">
        <f t="shared" si="107"/>
        <v>2.4450760694404901</v>
      </c>
      <c r="BX475" s="43">
        <f>(BT475/BP475^3)*100000</f>
        <v>0.75618227240779623</v>
      </c>
    </row>
    <row r="476" spans="1:76" s="59" customFormat="1" x14ac:dyDescent="0.2">
      <c r="A476" s="27" t="s">
        <v>69</v>
      </c>
      <c r="B476" s="30">
        <v>27</v>
      </c>
      <c r="C476" s="27">
        <v>1</v>
      </c>
      <c r="D476" s="27">
        <f t="shared" si="96"/>
        <v>0.40468564223999998</v>
      </c>
      <c r="E476" s="29">
        <v>39916</v>
      </c>
      <c r="F476" s="27">
        <v>1</v>
      </c>
      <c r="G476" s="27" t="s">
        <v>70</v>
      </c>
      <c r="H476" s="27" t="s">
        <v>71</v>
      </c>
      <c r="I476" s="27">
        <v>356</v>
      </c>
      <c r="J476" s="27">
        <v>221</v>
      </c>
      <c r="K476" s="27"/>
      <c r="L476" s="27"/>
      <c r="M476" s="31">
        <f t="shared" si="97"/>
        <v>288.5</v>
      </c>
      <c r="N476" s="29">
        <v>39928</v>
      </c>
      <c r="O476" s="32">
        <v>410368</v>
      </c>
      <c r="P476" s="27"/>
      <c r="Q476" s="32"/>
      <c r="R476" s="27"/>
      <c r="S476" s="32"/>
      <c r="T476" s="27"/>
      <c r="U476" s="32"/>
      <c r="V476" s="29">
        <v>39968</v>
      </c>
      <c r="W476" s="27">
        <f t="shared" si="98"/>
        <v>40</v>
      </c>
      <c r="X476" s="27">
        <v>3</v>
      </c>
      <c r="Y476" s="33">
        <v>3.1</v>
      </c>
      <c r="Z476" s="33">
        <v>26.1</v>
      </c>
      <c r="AA476" s="33">
        <v>25.7</v>
      </c>
      <c r="AB476" s="33">
        <v>30.8</v>
      </c>
      <c r="AC476" s="33">
        <v>28.278947368421051</v>
      </c>
      <c r="AD476" s="27">
        <v>48</v>
      </c>
      <c r="AE476" s="27">
        <v>48</v>
      </c>
      <c r="AF476" s="27">
        <v>55</v>
      </c>
      <c r="AG476" s="33">
        <v>51</v>
      </c>
      <c r="AH476" s="27">
        <v>8.9</v>
      </c>
      <c r="AI476" s="27">
        <v>8.3000000000000007</v>
      </c>
      <c r="AJ476" s="33">
        <v>9</v>
      </c>
      <c r="AK476" s="33">
        <v>8.747187108441258</v>
      </c>
      <c r="AL476" s="34">
        <v>376</v>
      </c>
      <c r="AM476" s="34">
        <v>405</v>
      </c>
      <c r="AN476" s="34">
        <v>39</v>
      </c>
      <c r="AO476" s="34">
        <v>17.5</v>
      </c>
      <c r="AP476" s="32">
        <v>100</v>
      </c>
      <c r="AQ476" s="32">
        <v>575</v>
      </c>
      <c r="AR476" s="32">
        <v>0</v>
      </c>
      <c r="AS476" s="32">
        <v>675</v>
      </c>
      <c r="AT476" s="32">
        <v>0</v>
      </c>
      <c r="AU476" s="32">
        <v>0</v>
      </c>
      <c r="AV476" s="32">
        <v>0</v>
      </c>
      <c r="AW476" s="32">
        <v>80</v>
      </c>
      <c r="AX476" s="32">
        <v>1900</v>
      </c>
      <c r="AY476" s="32">
        <v>1400</v>
      </c>
      <c r="AZ476" s="32">
        <v>12720</v>
      </c>
      <c r="BA476" s="32">
        <v>13390</v>
      </c>
      <c r="BB476" s="32">
        <v>309.33333333333331</v>
      </c>
      <c r="BC476" s="32">
        <v>343.33333333333331</v>
      </c>
      <c r="BD476" s="32">
        <v>3163.6666666666665</v>
      </c>
      <c r="BE476" s="32">
        <v>3816.3333333333335</v>
      </c>
      <c r="BF476" s="32">
        <v>190</v>
      </c>
      <c r="BG476" s="32">
        <v>185</v>
      </c>
      <c r="BH476" s="32">
        <v>320</v>
      </c>
      <c r="BI476" s="32">
        <v>1570</v>
      </c>
      <c r="BJ476" s="32">
        <v>176903</v>
      </c>
      <c r="BK476" s="35">
        <f>BJ476/O476*100</f>
        <v>43.108380770430443</v>
      </c>
      <c r="BL476" s="35">
        <f>(BJ476)/(O476+Q476+S476+U476)*100</f>
        <v>43.108380770430443</v>
      </c>
      <c r="BM476" s="27" t="s">
        <v>72</v>
      </c>
      <c r="BN476" s="30">
        <v>24</v>
      </c>
      <c r="BO476" s="30">
        <v>48</v>
      </c>
      <c r="BP476" s="35">
        <v>35.9</v>
      </c>
      <c r="BQ476" s="43">
        <f t="shared" si="99"/>
        <v>0.89749999999999996</v>
      </c>
      <c r="BR476" s="28">
        <v>0.125</v>
      </c>
      <c r="BS476" s="28">
        <v>0.56999999999999995</v>
      </c>
      <c r="BT476" s="28">
        <v>0.41899999999999998</v>
      </c>
      <c r="BU476" s="32">
        <f t="shared" si="106"/>
        <v>437136.83297685953</v>
      </c>
      <c r="BV476" s="35">
        <v>68.319999999999993</v>
      </c>
      <c r="BW476" s="35">
        <f t="shared" si="107"/>
        <v>4.2205599154591837</v>
      </c>
      <c r="BX476" s="35">
        <f>(BT476/BP476^3)*100000</f>
        <v>0.9055880379730572</v>
      </c>
    </row>
    <row r="477" spans="1:76" s="59" customFormat="1" x14ac:dyDescent="0.2">
      <c r="A477" s="37" t="s">
        <v>69</v>
      </c>
      <c r="B477" s="37">
        <v>26</v>
      </c>
      <c r="C477" s="37">
        <v>1</v>
      </c>
      <c r="D477" s="38">
        <f t="shared" si="96"/>
        <v>0.40468564223999998</v>
      </c>
      <c r="E477" s="39">
        <v>36995</v>
      </c>
      <c r="F477" s="37">
        <v>2</v>
      </c>
      <c r="G477" s="37" t="s">
        <v>70</v>
      </c>
      <c r="H477" s="37" t="s">
        <v>71</v>
      </c>
      <c r="I477" s="37">
        <v>0</v>
      </c>
      <c r="J477" s="37"/>
      <c r="K477" s="37">
        <v>0</v>
      </c>
      <c r="L477" s="37">
        <v>0</v>
      </c>
      <c r="M477" s="31">
        <f t="shared" si="97"/>
        <v>0</v>
      </c>
      <c r="N477" s="44">
        <v>37003</v>
      </c>
      <c r="O477" s="45">
        <v>364568</v>
      </c>
      <c r="P477" s="44">
        <v>37006</v>
      </c>
      <c r="Q477" s="45">
        <v>379682</v>
      </c>
      <c r="R477" s="37"/>
      <c r="S477" s="37"/>
      <c r="T477" s="37"/>
      <c r="U477" s="37"/>
      <c r="V477" s="39">
        <v>37015</v>
      </c>
      <c r="W477" s="37">
        <f t="shared" si="98"/>
        <v>12</v>
      </c>
      <c r="X477" s="31"/>
      <c r="Y477" s="41">
        <v>3.6</v>
      </c>
      <c r="Z477" s="41">
        <v>26.9</v>
      </c>
      <c r="AA477" s="41">
        <v>23.4</v>
      </c>
      <c r="AB477" s="41">
        <v>29.6</v>
      </c>
      <c r="AC477" s="41">
        <v>26.509090909090911</v>
      </c>
      <c r="AD477" s="31">
        <v>48</v>
      </c>
      <c r="AE477" s="31">
        <v>48</v>
      </c>
      <c r="AF477" s="31">
        <v>52</v>
      </c>
      <c r="AG477" s="31">
        <v>50</v>
      </c>
      <c r="AH477" s="41">
        <v>9.4</v>
      </c>
      <c r="AI477" s="41">
        <v>9.3000000000000007</v>
      </c>
      <c r="AJ477" s="41">
        <v>9.6999999999999993</v>
      </c>
      <c r="AK477" s="41">
        <v>9.5173389216733373</v>
      </c>
      <c r="AL477" s="42">
        <v>0</v>
      </c>
      <c r="AM477" s="42">
        <v>250</v>
      </c>
      <c r="AN477" s="42">
        <v>18</v>
      </c>
      <c r="AO477" s="42">
        <v>7.5</v>
      </c>
      <c r="AP477" s="40">
        <v>25</v>
      </c>
      <c r="AQ477" s="40">
        <v>160</v>
      </c>
      <c r="AR477" s="40">
        <v>75</v>
      </c>
      <c r="AS477" s="40">
        <v>260</v>
      </c>
      <c r="AT477" s="40">
        <v>150</v>
      </c>
      <c r="AU477" s="40">
        <v>0</v>
      </c>
      <c r="AV477" s="40">
        <v>0</v>
      </c>
      <c r="AW477" s="40">
        <v>195</v>
      </c>
      <c r="AX477" s="40">
        <v>760</v>
      </c>
      <c r="AY477" s="40">
        <v>1405</v>
      </c>
      <c r="AZ477" s="40">
        <v>80</v>
      </c>
      <c r="BA477" s="40">
        <v>1860</v>
      </c>
      <c r="BB477" s="40">
        <v>354</v>
      </c>
      <c r="BC477" s="40">
        <v>537</v>
      </c>
      <c r="BD477" s="40">
        <v>18</v>
      </c>
      <c r="BE477" s="40">
        <v>909</v>
      </c>
      <c r="BF477" s="40">
        <v>225</v>
      </c>
      <c r="BG477" s="40">
        <v>160</v>
      </c>
      <c r="BH477" s="40">
        <v>0</v>
      </c>
      <c r="BI477" s="40">
        <v>610</v>
      </c>
      <c r="BJ477" s="40">
        <v>0</v>
      </c>
      <c r="BK477" s="43">
        <f>BJ477/(Q477)*100</f>
        <v>0</v>
      </c>
      <c r="BL477" s="43">
        <f t="shared" ref="BL477:BL483" si="108">BJ477/(O477+Q477)*100</f>
        <v>0</v>
      </c>
      <c r="BM477" s="37" t="s">
        <v>73</v>
      </c>
      <c r="BN477" s="31"/>
      <c r="BO477" s="31"/>
      <c r="BP477" s="43"/>
      <c r="BQ477" s="43">
        <f t="shared" si="99"/>
        <v>0</v>
      </c>
      <c r="BR477" s="38"/>
      <c r="BS477" s="38"/>
      <c r="BT477" s="38"/>
      <c r="BU477" s="40">
        <f t="shared" si="106"/>
        <v>0</v>
      </c>
      <c r="BV477" s="43">
        <v>0</v>
      </c>
      <c r="BW477" s="43">
        <f t="shared" si="107"/>
        <v>0</v>
      </c>
      <c r="BX477" s="43"/>
    </row>
    <row r="478" spans="1:76" s="59" customFormat="1" x14ac:dyDescent="0.2">
      <c r="A478" s="37" t="s">
        <v>69</v>
      </c>
      <c r="B478" s="37">
        <v>34</v>
      </c>
      <c r="C478" s="37">
        <v>1</v>
      </c>
      <c r="D478" s="38">
        <f t="shared" si="96"/>
        <v>0.40468564223999998</v>
      </c>
      <c r="E478" s="39">
        <v>36997</v>
      </c>
      <c r="F478" s="37">
        <v>2</v>
      </c>
      <c r="G478" s="37" t="s">
        <v>70</v>
      </c>
      <c r="H478" s="37" t="s">
        <v>71</v>
      </c>
      <c r="I478" s="37">
        <v>0</v>
      </c>
      <c r="J478" s="37">
        <v>0</v>
      </c>
      <c r="K478" s="37">
        <v>0</v>
      </c>
      <c r="L478" s="37">
        <v>0</v>
      </c>
      <c r="M478" s="31">
        <f t="shared" si="97"/>
        <v>0</v>
      </c>
      <c r="N478" s="44">
        <v>37005</v>
      </c>
      <c r="O478" s="45">
        <v>471282</v>
      </c>
      <c r="P478" s="44">
        <v>37009</v>
      </c>
      <c r="Q478" s="45">
        <v>413574</v>
      </c>
      <c r="R478" s="37"/>
      <c r="S478" s="37"/>
      <c r="T478" s="37"/>
      <c r="U478" s="37"/>
      <c r="V478" s="39">
        <v>37015</v>
      </c>
      <c r="W478" s="37">
        <f t="shared" si="98"/>
        <v>10</v>
      </c>
      <c r="X478" s="31"/>
      <c r="Y478" s="41">
        <v>3.8</v>
      </c>
      <c r="Z478" s="41">
        <v>23.8</v>
      </c>
      <c r="AA478" s="41">
        <v>24.1</v>
      </c>
      <c r="AB478" s="41">
        <v>29.2</v>
      </c>
      <c r="AC478" s="41">
        <v>26.288888888888884</v>
      </c>
      <c r="AD478" s="31">
        <v>48</v>
      </c>
      <c r="AE478" s="31">
        <v>48</v>
      </c>
      <c r="AF478" s="31">
        <v>51</v>
      </c>
      <c r="AG478" s="31">
        <v>49.5</v>
      </c>
      <c r="AH478" s="41">
        <v>9.4</v>
      </c>
      <c r="AI478" s="41">
        <v>9.1999999999999993</v>
      </c>
      <c r="AJ478" s="41">
        <v>9.6</v>
      </c>
      <c r="AK478" s="41">
        <v>9.4658396695741924</v>
      </c>
      <c r="AL478" s="42">
        <v>0</v>
      </c>
      <c r="AM478" s="42">
        <v>225</v>
      </c>
      <c r="AN478" s="42">
        <v>15</v>
      </c>
      <c r="AO478" s="42">
        <v>6.5</v>
      </c>
      <c r="AP478" s="40">
        <v>80</v>
      </c>
      <c r="AQ478" s="40">
        <v>410</v>
      </c>
      <c r="AR478" s="40">
        <v>445</v>
      </c>
      <c r="AS478" s="40">
        <v>935</v>
      </c>
      <c r="AT478" s="40">
        <v>170</v>
      </c>
      <c r="AU478" s="40">
        <v>140</v>
      </c>
      <c r="AV478" s="40">
        <v>0</v>
      </c>
      <c r="AW478" s="40">
        <v>600</v>
      </c>
      <c r="AX478" s="40">
        <v>565</v>
      </c>
      <c r="AY478" s="40">
        <v>2250</v>
      </c>
      <c r="AZ478" s="40">
        <v>20</v>
      </c>
      <c r="BA478" s="40">
        <v>2440</v>
      </c>
      <c r="BB478" s="40">
        <v>423.75</v>
      </c>
      <c r="BC478" s="40">
        <v>793.75</v>
      </c>
      <c r="BD478" s="40">
        <v>5</v>
      </c>
      <c r="BE478" s="40">
        <v>1222.5</v>
      </c>
      <c r="BF478" s="40">
        <v>480</v>
      </c>
      <c r="BG478" s="40">
        <v>392.5</v>
      </c>
      <c r="BH478" s="40">
        <v>0</v>
      </c>
      <c r="BI478" s="40">
        <v>925</v>
      </c>
      <c r="BJ478" s="40">
        <v>0</v>
      </c>
      <c r="BK478" s="43">
        <f>BJ478/(Q478)*100</f>
        <v>0</v>
      </c>
      <c r="BL478" s="43">
        <f t="shared" si="108"/>
        <v>0</v>
      </c>
      <c r="BM478" s="37" t="s">
        <v>73</v>
      </c>
      <c r="BN478" s="31"/>
      <c r="BO478" s="31"/>
      <c r="BP478" s="43"/>
      <c r="BQ478" s="43">
        <f t="shared" si="99"/>
        <v>0</v>
      </c>
      <c r="BR478" s="38"/>
      <c r="BS478" s="38"/>
      <c r="BT478" s="38"/>
      <c r="BU478" s="40">
        <f t="shared" si="106"/>
        <v>0</v>
      </c>
      <c r="BV478" s="43">
        <v>0</v>
      </c>
      <c r="BW478" s="43">
        <f t="shared" si="107"/>
        <v>0</v>
      </c>
      <c r="BX478" s="43"/>
    </row>
    <row r="479" spans="1:76" s="59" customFormat="1" x14ac:dyDescent="0.2">
      <c r="A479" s="37" t="s">
        <v>69</v>
      </c>
      <c r="B479" s="37">
        <v>23</v>
      </c>
      <c r="C479" s="37">
        <v>1</v>
      </c>
      <c r="D479" s="38">
        <f t="shared" si="96"/>
        <v>0.40468564223999998</v>
      </c>
      <c r="E479" s="39">
        <v>37413</v>
      </c>
      <c r="F479" s="37">
        <v>2</v>
      </c>
      <c r="G479" s="37" t="s">
        <v>70</v>
      </c>
      <c r="H479" s="37" t="s">
        <v>71</v>
      </c>
      <c r="I479" s="37">
        <v>13</v>
      </c>
      <c r="J479" s="37">
        <v>15</v>
      </c>
      <c r="K479" s="37">
        <v>0</v>
      </c>
      <c r="L479" s="37">
        <v>3</v>
      </c>
      <c r="M479" s="31">
        <f t="shared" si="97"/>
        <v>7.75</v>
      </c>
      <c r="N479" s="39">
        <v>37422</v>
      </c>
      <c r="O479" s="40">
        <v>415406</v>
      </c>
      <c r="P479" s="39">
        <v>37427</v>
      </c>
      <c r="Q479" s="40">
        <v>470824</v>
      </c>
      <c r="R479" s="37"/>
      <c r="S479" s="37"/>
      <c r="T479" s="37"/>
      <c r="U479" s="37"/>
      <c r="V479" s="39">
        <v>37456</v>
      </c>
      <c r="W479" s="37">
        <f t="shared" si="98"/>
        <v>34</v>
      </c>
      <c r="X479" s="37">
        <v>18</v>
      </c>
      <c r="Y479" s="41">
        <v>2</v>
      </c>
      <c r="Z479" s="41">
        <v>32.4</v>
      </c>
      <c r="AA479" s="41">
        <v>27.3</v>
      </c>
      <c r="AB479" s="41">
        <v>33.4</v>
      </c>
      <c r="AC479" s="41">
        <v>30.606060606060606</v>
      </c>
      <c r="AD479" s="31">
        <v>48</v>
      </c>
      <c r="AE479" s="31">
        <v>44</v>
      </c>
      <c r="AF479" s="31">
        <v>53</v>
      </c>
      <c r="AG479" s="31">
        <v>49</v>
      </c>
      <c r="AH479" s="41">
        <v>8.8000000000000007</v>
      </c>
      <c r="AI479" s="41">
        <v>8.8000000000000007</v>
      </c>
      <c r="AJ479" s="41">
        <v>9.1</v>
      </c>
      <c r="AK479" s="41">
        <v>8.8817459341488689</v>
      </c>
      <c r="AL479" s="42">
        <v>23</v>
      </c>
      <c r="AM479" s="42">
        <v>300</v>
      </c>
      <c r="AN479" s="42">
        <v>16.5</v>
      </c>
      <c r="AO479" s="42">
        <v>7.25</v>
      </c>
      <c r="AP479" s="40">
        <v>0</v>
      </c>
      <c r="AQ479" s="40">
        <v>40</v>
      </c>
      <c r="AR479" s="40">
        <v>4500</v>
      </c>
      <c r="AS479" s="40">
        <v>4540</v>
      </c>
      <c r="AT479" s="40">
        <v>0</v>
      </c>
      <c r="AU479" s="40">
        <v>0</v>
      </c>
      <c r="AV479" s="40">
        <v>0</v>
      </c>
      <c r="AW479" s="40">
        <v>15</v>
      </c>
      <c r="AX479" s="40">
        <v>565</v>
      </c>
      <c r="AY479" s="40">
        <v>530</v>
      </c>
      <c r="AZ479" s="40">
        <v>1940</v>
      </c>
      <c r="BA479" s="40">
        <v>2105</v>
      </c>
      <c r="BB479" s="40">
        <v>88.571428571428569</v>
      </c>
      <c r="BC479" s="40">
        <v>107.14285714285714</v>
      </c>
      <c r="BD479" s="40">
        <v>408.21428571428572</v>
      </c>
      <c r="BE479" s="40">
        <v>603.92857142857144</v>
      </c>
      <c r="BF479" s="40">
        <v>45</v>
      </c>
      <c r="BG479" s="40">
        <v>55</v>
      </c>
      <c r="BH479" s="40">
        <v>17.5</v>
      </c>
      <c r="BI479" s="40">
        <v>272.5</v>
      </c>
      <c r="BJ479" s="40">
        <v>42274</v>
      </c>
      <c r="BK479" s="43">
        <f>BJ479/(Q479)*100</f>
        <v>8.9787266579443692</v>
      </c>
      <c r="BL479" s="43">
        <f t="shared" si="108"/>
        <v>4.7700935423084303</v>
      </c>
      <c r="BM479" s="37" t="s">
        <v>72</v>
      </c>
      <c r="BN479" s="31">
        <v>36</v>
      </c>
      <c r="BO479" s="31">
        <v>47</v>
      </c>
      <c r="BP479" s="43">
        <v>40.880000000000003</v>
      </c>
      <c r="BQ479" s="43">
        <f t="shared" si="99"/>
        <v>1.2023529411764706</v>
      </c>
      <c r="BR479" s="38">
        <v>0.36699999999999999</v>
      </c>
      <c r="BS479" s="38">
        <v>0.71599999999999997</v>
      </c>
      <c r="BT479" s="38">
        <v>0.52800000000000002</v>
      </c>
      <c r="BU479" s="40">
        <f t="shared" si="106"/>
        <v>104461.32896142948</v>
      </c>
      <c r="BV479" s="43">
        <v>20.95</v>
      </c>
      <c r="BW479" s="43">
        <f t="shared" si="107"/>
        <v>1.5226052181579748</v>
      </c>
      <c r="BX479" s="43">
        <f>(BT479/BP479^3)*100000</f>
        <v>0.77286076617830279</v>
      </c>
    </row>
    <row r="480" spans="1:76" s="59" customFormat="1" x14ac:dyDescent="0.2">
      <c r="A480" s="27" t="s">
        <v>69</v>
      </c>
      <c r="B480" s="27">
        <v>25</v>
      </c>
      <c r="C480" s="27">
        <v>1</v>
      </c>
      <c r="D480" s="28">
        <f t="shared" si="96"/>
        <v>0.40468564223999998</v>
      </c>
      <c r="E480" s="29">
        <v>38811</v>
      </c>
      <c r="F480" s="27">
        <v>2</v>
      </c>
      <c r="G480" s="27" t="s">
        <v>70</v>
      </c>
      <c r="H480" s="27" t="s">
        <v>71</v>
      </c>
      <c r="I480" s="27">
        <v>0</v>
      </c>
      <c r="J480" s="27">
        <v>0</v>
      </c>
      <c r="K480" s="27">
        <v>2</v>
      </c>
      <c r="L480" s="27">
        <v>11</v>
      </c>
      <c r="M480" s="31">
        <f t="shared" si="97"/>
        <v>3.25</v>
      </c>
      <c r="N480" s="29">
        <v>38822</v>
      </c>
      <c r="O480" s="32">
        <v>441054</v>
      </c>
      <c r="P480" s="29">
        <v>38825</v>
      </c>
      <c r="Q480" s="32">
        <v>411284</v>
      </c>
      <c r="R480" s="27"/>
      <c r="S480" s="27"/>
      <c r="T480" s="27"/>
      <c r="U480" s="27"/>
      <c r="V480" s="29">
        <v>38849</v>
      </c>
      <c r="W480" s="27">
        <f t="shared" si="98"/>
        <v>27</v>
      </c>
      <c r="X480" s="27">
        <v>19</v>
      </c>
      <c r="Y480" s="27">
        <v>3.4</v>
      </c>
      <c r="Z480" s="27">
        <v>26.7</v>
      </c>
      <c r="AA480" s="27">
        <v>26.2</v>
      </c>
      <c r="AB480" s="27">
        <v>31.4</v>
      </c>
      <c r="AC480" s="33">
        <v>28.173076923076923</v>
      </c>
      <c r="AD480" s="27">
        <v>48</v>
      </c>
      <c r="AE480" s="27">
        <v>52</v>
      </c>
      <c r="AF480" s="27">
        <v>56</v>
      </c>
      <c r="AG480" s="30">
        <v>54.166666666666664</v>
      </c>
      <c r="AH480" s="27">
        <v>9.1999999999999993</v>
      </c>
      <c r="AI480" s="27">
        <v>9.1</v>
      </c>
      <c r="AJ480" s="27">
        <v>9.1999999999999993</v>
      </c>
      <c r="AK480" s="33">
        <v>9.1698851613883452</v>
      </c>
      <c r="AL480" s="34">
        <v>28</v>
      </c>
      <c r="AM480" s="34">
        <v>309</v>
      </c>
      <c r="AN480" s="34">
        <v>18</v>
      </c>
      <c r="AO480" s="34">
        <v>7.5</v>
      </c>
      <c r="AP480" s="32">
        <v>40</v>
      </c>
      <c r="AQ480" s="32">
        <v>560</v>
      </c>
      <c r="AR480" s="32">
        <v>0</v>
      </c>
      <c r="AS480" s="32">
        <v>600</v>
      </c>
      <c r="AT480" s="32">
        <v>15</v>
      </c>
      <c r="AU480" s="32">
        <v>0</v>
      </c>
      <c r="AV480" s="32">
        <v>0</v>
      </c>
      <c r="AW480" s="32">
        <v>60</v>
      </c>
      <c r="AX480" s="32">
        <v>540</v>
      </c>
      <c r="AY480" s="32">
        <v>985</v>
      </c>
      <c r="AZ480" s="32">
        <v>0</v>
      </c>
      <c r="BA480" s="32">
        <v>1080</v>
      </c>
      <c r="BB480" s="32">
        <v>177.27272727272728</v>
      </c>
      <c r="BC480" s="32">
        <v>164.09090909090909</v>
      </c>
      <c r="BD480" s="32">
        <v>0</v>
      </c>
      <c r="BE480" s="32">
        <v>341.36363636363637</v>
      </c>
      <c r="BF480" s="32">
        <v>140</v>
      </c>
      <c r="BG480" s="32">
        <v>45</v>
      </c>
      <c r="BH480" s="32">
        <v>0</v>
      </c>
      <c r="BI480" s="32">
        <v>185</v>
      </c>
      <c r="BJ480" s="32">
        <v>0</v>
      </c>
      <c r="BK480" s="35">
        <f>BJ480/O480*100</f>
        <v>0</v>
      </c>
      <c r="BL480" s="35">
        <f t="shared" si="108"/>
        <v>0</v>
      </c>
      <c r="BM480" s="27" t="s">
        <v>73</v>
      </c>
      <c r="BN480" s="30"/>
      <c r="BO480" s="30"/>
      <c r="BP480" s="35"/>
      <c r="BQ480" s="43">
        <f t="shared" si="99"/>
        <v>0</v>
      </c>
      <c r="BR480" s="28"/>
      <c r="BS480" s="28"/>
      <c r="BT480" s="28"/>
      <c r="BU480" s="32">
        <f t="shared" si="106"/>
        <v>0</v>
      </c>
      <c r="BV480" s="35">
        <v>0</v>
      </c>
      <c r="BW480" s="35">
        <f t="shared" si="107"/>
        <v>0</v>
      </c>
      <c r="BX480" s="35"/>
    </row>
    <row r="481" spans="1:76" s="59" customFormat="1" x14ac:dyDescent="0.2">
      <c r="A481" s="27" t="s">
        <v>69</v>
      </c>
      <c r="B481" s="27">
        <v>30</v>
      </c>
      <c r="C481" s="27">
        <v>1</v>
      </c>
      <c r="D481" s="28">
        <f t="shared" si="96"/>
        <v>0.40468564223999998</v>
      </c>
      <c r="E481" s="29">
        <v>38932</v>
      </c>
      <c r="F481" s="27">
        <v>2</v>
      </c>
      <c r="G481" s="27" t="s">
        <v>70</v>
      </c>
      <c r="H481" s="27" t="s">
        <v>71</v>
      </c>
      <c r="I481" s="27">
        <v>29</v>
      </c>
      <c r="J481" s="27">
        <v>91</v>
      </c>
      <c r="K481" s="27">
        <v>56</v>
      </c>
      <c r="L481" s="27"/>
      <c r="M481" s="31">
        <f t="shared" si="97"/>
        <v>58.666666666666664</v>
      </c>
      <c r="N481" s="29">
        <v>38941</v>
      </c>
      <c r="O481" s="32">
        <v>417696</v>
      </c>
      <c r="P481" s="29">
        <v>38944</v>
      </c>
      <c r="Q481" s="32">
        <v>430062</v>
      </c>
      <c r="R481" s="27"/>
      <c r="S481" s="27"/>
      <c r="T481" s="27"/>
      <c r="U481" s="27"/>
      <c r="V481" s="29">
        <v>38981</v>
      </c>
      <c r="W481" s="27">
        <f t="shared" si="98"/>
        <v>40</v>
      </c>
      <c r="X481" s="27">
        <v>8</v>
      </c>
      <c r="Y481" s="27">
        <v>3.3</v>
      </c>
      <c r="Z481" s="27">
        <v>31.1</v>
      </c>
      <c r="AA481" s="27">
        <v>27.9</v>
      </c>
      <c r="AB481" s="27">
        <v>33.5</v>
      </c>
      <c r="AC481" s="33">
        <v>31.002631578947366</v>
      </c>
      <c r="AD481" s="27">
        <v>48</v>
      </c>
      <c r="AE481" s="27">
        <v>46</v>
      </c>
      <c r="AF481" s="27">
        <v>60</v>
      </c>
      <c r="AG481" s="30">
        <v>53.416666666666664</v>
      </c>
      <c r="AH481" s="27">
        <v>9.4</v>
      </c>
      <c r="AI481" s="27">
        <v>8.6999999999999993</v>
      </c>
      <c r="AJ481" s="27">
        <v>9.5</v>
      </c>
      <c r="AK481" s="33">
        <v>9.1670321908862125</v>
      </c>
      <c r="AL481" s="34">
        <v>148</v>
      </c>
      <c r="AM481" s="34">
        <v>62.5</v>
      </c>
      <c r="AN481" s="34">
        <v>0</v>
      </c>
      <c r="AO481" s="34">
        <v>3.5</v>
      </c>
      <c r="AP481" s="32">
        <v>20</v>
      </c>
      <c r="AQ481" s="32">
        <v>745</v>
      </c>
      <c r="AR481" s="32">
        <v>0</v>
      </c>
      <c r="AS481" s="32">
        <v>765</v>
      </c>
      <c r="AT481" s="32">
        <v>0</v>
      </c>
      <c r="AU481" s="32">
        <v>5</v>
      </c>
      <c r="AV481" s="32">
        <v>0</v>
      </c>
      <c r="AW481" s="32">
        <v>10</v>
      </c>
      <c r="AX481" s="32">
        <v>345</v>
      </c>
      <c r="AY481" s="32">
        <v>325</v>
      </c>
      <c r="AZ481" s="32">
        <v>0</v>
      </c>
      <c r="BA481" s="32">
        <v>445</v>
      </c>
      <c r="BB481" s="32">
        <v>94.583333333333329</v>
      </c>
      <c r="BC481" s="32">
        <v>112.5</v>
      </c>
      <c r="BD481" s="32">
        <v>0</v>
      </c>
      <c r="BE481" s="32">
        <v>207.08333333333334</v>
      </c>
      <c r="BF481" s="32">
        <v>52.5</v>
      </c>
      <c r="BG481" s="32">
        <v>105</v>
      </c>
      <c r="BH481" s="32">
        <v>0</v>
      </c>
      <c r="BI481" s="32">
        <v>195</v>
      </c>
      <c r="BJ481" s="32">
        <v>37474</v>
      </c>
      <c r="BK481" s="35">
        <f>BJ481/Q481*100</f>
        <v>8.7136273374536692</v>
      </c>
      <c r="BL481" s="35">
        <f t="shared" si="108"/>
        <v>4.4203652457422988</v>
      </c>
      <c r="BM481" s="27" t="s">
        <v>72</v>
      </c>
      <c r="BN481" s="30">
        <v>20</v>
      </c>
      <c r="BO481" s="30">
        <v>50</v>
      </c>
      <c r="BP481" s="35">
        <v>31.16</v>
      </c>
      <c r="BQ481" s="43">
        <f t="shared" si="99"/>
        <v>0.77900000000000003</v>
      </c>
      <c r="BR481" s="28">
        <v>8.1000000000000003E-2</v>
      </c>
      <c r="BS481" s="28">
        <v>0.628</v>
      </c>
      <c r="BT481" s="28">
        <v>0.28399999999999997</v>
      </c>
      <c r="BU481" s="32">
        <f t="shared" si="106"/>
        <v>92600.270651005543</v>
      </c>
      <c r="BV481" s="35">
        <v>10.09</v>
      </c>
      <c r="BW481" s="35">
        <f t="shared" si="107"/>
        <v>0.62332332475092467</v>
      </c>
      <c r="BX481" s="35">
        <f>(BT481/BP481^3)*100000</f>
        <v>0.93869821720467272</v>
      </c>
    </row>
    <row r="482" spans="1:76" s="59" customFormat="1" x14ac:dyDescent="0.2">
      <c r="A482" s="37" t="s">
        <v>69</v>
      </c>
      <c r="B482" s="37">
        <v>10</v>
      </c>
      <c r="C482" s="37">
        <v>2</v>
      </c>
      <c r="D482" s="38">
        <f t="shared" si="96"/>
        <v>0.80937128447999995</v>
      </c>
      <c r="E482" s="39">
        <v>37055</v>
      </c>
      <c r="F482" s="37">
        <v>1</v>
      </c>
      <c r="G482" s="37" t="s">
        <v>70</v>
      </c>
      <c r="H482" s="37" t="s">
        <v>71</v>
      </c>
      <c r="I482" s="37">
        <v>48</v>
      </c>
      <c r="J482" s="37">
        <v>126</v>
      </c>
      <c r="K482" s="37"/>
      <c r="L482" s="37"/>
      <c r="M482" s="31">
        <f t="shared" si="97"/>
        <v>87</v>
      </c>
      <c r="N482" s="39">
        <v>37061</v>
      </c>
      <c r="O482" s="40">
        <v>863330</v>
      </c>
      <c r="P482" s="37"/>
      <c r="Q482" s="40"/>
      <c r="R482" s="37"/>
      <c r="S482" s="37"/>
      <c r="T482" s="37"/>
      <c r="U482" s="37"/>
      <c r="V482" s="39">
        <v>37098</v>
      </c>
      <c r="W482" s="37">
        <f t="shared" si="98"/>
        <v>37</v>
      </c>
      <c r="X482" s="31">
        <v>11</v>
      </c>
      <c r="Y482" s="41">
        <v>3</v>
      </c>
      <c r="Z482" s="41">
        <v>31</v>
      </c>
      <c r="AA482" s="41">
        <v>28</v>
      </c>
      <c r="AB482" s="41">
        <v>33.4</v>
      </c>
      <c r="AC482" s="41">
        <v>31.37142857142857</v>
      </c>
      <c r="AD482" s="31">
        <v>48</v>
      </c>
      <c r="AE482" s="31">
        <v>46</v>
      </c>
      <c r="AF482" s="31">
        <v>55</v>
      </c>
      <c r="AG482" s="31">
        <v>50.363636363636367</v>
      </c>
      <c r="AH482" s="41">
        <v>8.9</v>
      </c>
      <c r="AI482" s="41">
        <v>9</v>
      </c>
      <c r="AJ482" s="41">
        <v>9.1999999999999993</v>
      </c>
      <c r="AK482" s="41">
        <v>9.0897306544180285</v>
      </c>
      <c r="AL482" s="42">
        <v>59</v>
      </c>
      <c r="AM482" s="42">
        <v>305</v>
      </c>
      <c r="AN482" s="42">
        <v>9</v>
      </c>
      <c r="AO482" s="42">
        <v>3.75</v>
      </c>
      <c r="AP482" s="40">
        <v>15</v>
      </c>
      <c r="AQ482" s="40">
        <v>35</v>
      </c>
      <c r="AR482" s="40">
        <v>0</v>
      </c>
      <c r="AS482" s="40">
        <v>50</v>
      </c>
      <c r="AT482" s="40">
        <v>0</v>
      </c>
      <c r="AU482" s="40">
        <v>0</v>
      </c>
      <c r="AV482" s="40">
        <v>0</v>
      </c>
      <c r="AW482" s="40">
        <v>0</v>
      </c>
      <c r="AX482" s="40">
        <v>630</v>
      </c>
      <c r="AY482" s="40">
        <v>670</v>
      </c>
      <c r="AZ482" s="40">
        <v>0</v>
      </c>
      <c r="BA482" s="40">
        <v>1070</v>
      </c>
      <c r="BB482" s="40">
        <v>105</v>
      </c>
      <c r="BC482" s="40">
        <v>144</v>
      </c>
      <c r="BD482" s="40">
        <v>0</v>
      </c>
      <c r="BE482" s="40">
        <v>249</v>
      </c>
      <c r="BF482" s="40">
        <v>35</v>
      </c>
      <c r="BG482" s="40">
        <v>55</v>
      </c>
      <c r="BH482" s="40">
        <v>0</v>
      </c>
      <c r="BI482" s="40">
        <v>130</v>
      </c>
      <c r="BJ482" s="40">
        <v>60699</v>
      </c>
      <c r="BK482" s="43">
        <f>BJ482/(O482)*100</f>
        <v>7.0307993467156242</v>
      </c>
      <c r="BL482" s="43">
        <f t="shared" si="108"/>
        <v>7.0307993467156242</v>
      </c>
      <c r="BM482" s="37" t="s">
        <v>72</v>
      </c>
      <c r="BN482" s="31">
        <v>18</v>
      </c>
      <c r="BO482" s="31">
        <v>34</v>
      </c>
      <c r="BP482" s="43">
        <v>23.52</v>
      </c>
      <c r="BQ482" s="43">
        <f t="shared" si="99"/>
        <v>0.63567567567567562</v>
      </c>
      <c r="BR482" s="38">
        <v>6.4000000000000001E-2</v>
      </c>
      <c r="BS482" s="38">
        <v>0.308</v>
      </c>
      <c r="BT482" s="38">
        <v>0.111</v>
      </c>
      <c r="BU482" s="40">
        <f t="shared" si="106"/>
        <v>74995.247748377355</v>
      </c>
      <c r="BV482" s="43">
        <v>7.82</v>
      </c>
      <c r="BW482" s="43">
        <f t="shared" si="107"/>
        <v>0.26113028149638284</v>
      </c>
      <c r="BX482" s="43">
        <f>(BT482/BP482^3)*100000</f>
        <v>0.85312177418517043</v>
      </c>
    </row>
    <row r="483" spans="1:76" s="59" customFormat="1" x14ac:dyDescent="0.2">
      <c r="A483" s="37" t="s">
        <v>69</v>
      </c>
      <c r="B483" s="37">
        <v>9</v>
      </c>
      <c r="C483" s="37">
        <v>2</v>
      </c>
      <c r="D483" s="38">
        <f t="shared" si="96"/>
        <v>0.80937128447999995</v>
      </c>
      <c r="E483" s="39">
        <v>37137</v>
      </c>
      <c r="F483" s="37">
        <v>1</v>
      </c>
      <c r="G483" s="37" t="s">
        <v>70</v>
      </c>
      <c r="H483" s="37" t="s">
        <v>71</v>
      </c>
      <c r="I483" s="37">
        <v>6</v>
      </c>
      <c r="J483" s="37">
        <v>19</v>
      </c>
      <c r="K483" s="37"/>
      <c r="L483" s="37"/>
      <c r="M483" s="31">
        <f t="shared" si="97"/>
        <v>12.5</v>
      </c>
      <c r="N483" s="39">
        <v>37146</v>
      </c>
      <c r="O483" s="40">
        <v>825316</v>
      </c>
      <c r="P483" s="37"/>
      <c r="Q483" s="40"/>
      <c r="R483" s="37"/>
      <c r="S483" s="37"/>
      <c r="T483" s="37"/>
      <c r="U483" s="37"/>
      <c r="V483" s="39">
        <v>37183</v>
      </c>
      <c r="W483" s="37">
        <f t="shared" si="98"/>
        <v>37</v>
      </c>
      <c r="X483" s="31">
        <v>12</v>
      </c>
      <c r="Y483" s="41">
        <v>4</v>
      </c>
      <c r="Z483" s="41">
        <v>30.4</v>
      </c>
      <c r="AA483" s="41">
        <v>23.9</v>
      </c>
      <c r="AB483" s="41">
        <v>32.200000000000003</v>
      </c>
      <c r="AC483" s="41">
        <v>28.237142857142857</v>
      </c>
      <c r="AD483" s="31">
        <v>48</v>
      </c>
      <c r="AE483" s="31">
        <v>45</v>
      </c>
      <c r="AF483" s="31">
        <v>53</v>
      </c>
      <c r="AG483" s="31">
        <v>49.888888888888886</v>
      </c>
      <c r="AH483" s="41">
        <v>8.5</v>
      </c>
      <c r="AI483" s="41">
        <v>8.6999999999999993</v>
      </c>
      <c r="AJ483" s="41">
        <v>9.5</v>
      </c>
      <c r="AK483" s="41">
        <v>9.0202520471063004</v>
      </c>
      <c r="AL483" s="42">
        <v>68</v>
      </c>
      <c r="AM483" s="42">
        <v>850</v>
      </c>
      <c r="AN483" s="42">
        <v>60</v>
      </c>
      <c r="AO483" s="42">
        <v>25</v>
      </c>
      <c r="AP483" s="40">
        <v>105</v>
      </c>
      <c r="AQ483" s="40">
        <v>670</v>
      </c>
      <c r="AR483" s="40">
        <v>0</v>
      </c>
      <c r="AS483" s="40">
        <v>775</v>
      </c>
      <c r="AT483" s="40">
        <v>5</v>
      </c>
      <c r="AU483" s="40">
        <v>0</v>
      </c>
      <c r="AV483" s="40">
        <v>0</v>
      </c>
      <c r="AW483" s="40">
        <v>5</v>
      </c>
      <c r="AX483" s="40">
        <v>225</v>
      </c>
      <c r="AY483" s="40">
        <v>400</v>
      </c>
      <c r="AZ483" s="40">
        <v>0</v>
      </c>
      <c r="BA483" s="40">
        <v>625</v>
      </c>
      <c r="BB483" s="40">
        <v>40.357142857142854</v>
      </c>
      <c r="BC483" s="40">
        <v>55.714285714285715</v>
      </c>
      <c r="BD483" s="40">
        <v>0</v>
      </c>
      <c r="BE483" s="40">
        <v>96.071428571428569</v>
      </c>
      <c r="BF483" s="40">
        <v>25</v>
      </c>
      <c r="BG483" s="40">
        <v>22.5</v>
      </c>
      <c r="BH483" s="40">
        <v>0</v>
      </c>
      <c r="BI483" s="40">
        <v>55</v>
      </c>
      <c r="BJ483" s="40">
        <v>143820</v>
      </c>
      <c r="BK483" s="43">
        <f>BJ483/(O483)*100</f>
        <v>17.426052566532093</v>
      </c>
      <c r="BL483" s="43">
        <f t="shared" si="108"/>
        <v>17.426052566532093</v>
      </c>
      <c r="BM483" s="37" t="s">
        <v>72</v>
      </c>
      <c r="BN483" s="31">
        <v>24</v>
      </c>
      <c r="BO483" s="31">
        <v>46</v>
      </c>
      <c r="BP483" s="43">
        <v>31.5</v>
      </c>
      <c r="BQ483" s="43">
        <f t="shared" si="99"/>
        <v>0.85135135135135132</v>
      </c>
      <c r="BR483" s="38">
        <v>0.104</v>
      </c>
      <c r="BS483" s="38">
        <v>0.749</v>
      </c>
      <c r="BT483" s="38">
        <v>0.28000000000000003</v>
      </c>
      <c r="BU483" s="40">
        <f t="shared" si="106"/>
        <v>177693.4798130386</v>
      </c>
      <c r="BV483" s="43">
        <v>32.049999999999997</v>
      </c>
      <c r="BW483" s="43">
        <f t="shared" si="107"/>
        <v>1.0702334427057634</v>
      </c>
      <c r="BX483" s="43">
        <f>(BT483/BP483^3)*100000</f>
        <v>0.89583158366227156</v>
      </c>
    </row>
    <row r="484" spans="1:76" s="59" customFormat="1" x14ac:dyDescent="0.2">
      <c r="A484" s="37" t="s">
        <v>69</v>
      </c>
      <c r="B484" s="31">
        <v>2</v>
      </c>
      <c r="C484" s="37">
        <v>2</v>
      </c>
      <c r="D484" s="37">
        <f t="shared" si="96"/>
        <v>0.80937128447999995</v>
      </c>
      <c r="E484" s="39">
        <v>40076</v>
      </c>
      <c r="F484" s="37">
        <v>1</v>
      </c>
      <c r="G484" s="37" t="s">
        <v>70</v>
      </c>
      <c r="H484" s="37" t="s">
        <v>71</v>
      </c>
      <c r="I484" s="37">
        <v>257</v>
      </c>
      <c r="J484" s="37">
        <v>57</v>
      </c>
      <c r="K484" s="37"/>
      <c r="L484" s="37"/>
      <c r="M484" s="31">
        <f t="shared" si="97"/>
        <v>157</v>
      </c>
      <c r="N484" s="39">
        <v>40084</v>
      </c>
      <c r="O484" s="40">
        <v>834476</v>
      </c>
      <c r="P484" s="37"/>
      <c r="Q484" s="40"/>
      <c r="R484" s="37"/>
      <c r="S484" s="40"/>
      <c r="T484" s="37"/>
      <c r="U484" s="40"/>
      <c r="V484" s="39">
        <v>40121</v>
      </c>
      <c r="W484" s="37">
        <f t="shared" si="98"/>
        <v>37</v>
      </c>
      <c r="X484" s="37">
        <v>7</v>
      </c>
      <c r="Y484" s="41">
        <v>3.8</v>
      </c>
      <c r="Z484" s="41">
        <v>28.9</v>
      </c>
      <c r="AA484" s="41">
        <v>20.5</v>
      </c>
      <c r="AB484" s="41">
        <v>31.4</v>
      </c>
      <c r="AC484" s="41">
        <v>26.164705882352941</v>
      </c>
      <c r="AD484" s="37">
        <v>48</v>
      </c>
      <c r="AE484" s="37">
        <v>44</v>
      </c>
      <c r="AF484" s="37">
        <v>50</v>
      </c>
      <c r="AG484" s="41">
        <v>47</v>
      </c>
      <c r="AH484" s="37">
        <v>8.5</v>
      </c>
      <c r="AI484" s="37">
        <v>8.5</v>
      </c>
      <c r="AJ484" s="41">
        <v>9.1999999999999993</v>
      </c>
      <c r="AK484" s="41">
        <v>8.9179012422508439</v>
      </c>
      <c r="AL484" s="42">
        <v>462</v>
      </c>
      <c r="AM484" s="42">
        <v>600</v>
      </c>
      <c r="AN484" s="42">
        <v>24</v>
      </c>
      <c r="AO484" s="42">
        <v>10</v>
      </c>
      <c r="AP484" s="40">
        <v>30</v>
      </c>
      <c r="AQ484" s="40">
        <v>1245</v>
      </c>
      <c r="AR484" s="40">
        <v>0</v>
      </c>
      <c r="AS484" s="40">
        <v>1275</v>
      </c>
      <c r="AT484" s="40">
        <v>0</v>
      </c>
      <c r="AU484" s="40">
        <v>15</v>
      </c>
      <c r="AV484" s="40">
        <v>0</v>
      </c>
      <c r="AW484" s="40">
        <v>30</v>
      </c>
      <c r="AX484" s="40">
        <v>145</v>
      </c>
      <c r="AY484" s="40">
        <v>1700</v>
      </c>
      <c r="AZ484" s="40">
        <v>30</v>
      </c>
      <c r="BA484" s="40">
        <v>1855</v>
      </c>
      <c r="BB484" s="40">
        <v>35.833333333333336</v>
      </c>
      <c r="BC484" s="40">
        <v>343.75</v>
      </c>
      <c r="BD484" s="40">
        <v>5</v>
      </c>
      <c r="BE484" s="40">
        <v>384.58333333333331</v>
      </c>
      <c r="BF484" s="40">
        <v>12.5</v>
      </c>
      <c r="BG484" s="40">
        <v>45</v>
      </c>
      <c r="BH484" s="40">
        <v>0</v>
      </c>
      <c r="BI484" s="40">
        <v>80</v>
      </c>
      <c r="BJ484" s="40">
        <v>318756</v>
      </c>
      <c r="BK484" s="43">
        <f>BJ484/O484*100</f>
        <v>38.198342432856066</v>
      </c>
      <c r="BL484" s="43">
        <f>(BJ484)/(O484+Q484+S484+U484)*100</f>
        <v>38.198342432856066</v>
      </c>
      <c r="BM484" s="37" t="s">
        <v>72</v>
      </c>
      <c r="BN484" s="31">
        <v>27</v>
      </c>
      <c r="BO484" s="31">
        <v>46</v>
      </c>
      <c r="BP484" s="43">
        <v>31.87</v>
      </c>
      <c r="BQ484" s="43">
        <f t="shared" si="99"/>
        <v>0.86135135135135132</v>
      </c>
      <c r="BR484" s="38">
        <v>0.13700000000000001</v>
      </c>
      <c r="BS484" s="38">
        <v>0.374</v>
      </c>
      <c r="BT484" s="38">
        <v>0.25700000000000001</v>
      </c>
      <c r="BU484" s="40">
        <f t="shared" si="106"/>
        <v>393831.61487473879</v>
      </c>
      <c r="BV484" s="43">
        <v>71.73</v>
      </c>
      <c r="BW484" s="43">
        <f t="shared" si="107"/>
        <v>2.395252569275645</v>
      </c>
      <c r="BX484" s="43">
        <f>(BT484/BP484^3)*100000</f>
        <v>0.79393862881640298</v>
      </c>
    </row>
    <row r="485" spans="1:76" s="59" customFormat="1" x14ac:dyDescent="0.2">
      <c r="A485" s="37" t="s">
        <v>69</v>
      </c>
      <c r="B485" s="37">
        <v>9</v>
      </c>
      <c r="C485" s="37">
        <v>2</v>
      </c>
      <c r="D485" s="38">
        <f t="shared" si="96"/>
        <v>0.80937128447999995</v>
      </c>
      <c r="E485" s="39">
        <v>37000</v>
      </c>
      <c r="F485" s="37">
        <v>2</v>
      </c>
      <c r="G485" s="37" t="s">
        <v>70</v>
      </c>
      <c r="H485" s="37" t="s">
        <v>71</v>
      </c>
      <c r="I485" s="37">
        <v>0</v>
      </c>
      <c r="J485" s="37">
        <v>0</v>
      </c>
      <c r="K485" s="37">
        <v>0</v>
      </c>
      <c r="L485" s="37">
        <v>0</v>
      </c>
      <c r="M485" s="31">
        <f t="shared" si="97"/>
        <v>0</v>
      </c>
      <c r="N485" s="44">
        <v>37008</v>
      </c>
      <c r="O485" s="45">
        <v>985616</v>
      </c>
      <c r="P485" s="44">
        <v>37012</v>
      </c>
      <c r="Q485" s="45">
        <v>413116</v>
      </c>
      <c r="R485" s="37"/>
      <c r="S485" s="37"/>
      <c r="T485" s="37"/>
      <c r="U485" s="37"/>
      <c r="V485" s="39">
        <v>37015</v>
      </c>
      <c r="W485" s="37">
        <f t="shared" si="98"/>
        <v>7</v>
      </c>
      <c r="X485" s="31"/>
      <c r="Y485" s="41">
        <v>4.5</v>
      </c>
      <c r="Z485" s="41">
        <v>24.8</v>
      </c>
      <c r="AA485" s="41">
        <v>24.8</v>
      </c>
      <c r="AB485" s="41">
        <v>28.9</v>
      </c>
      <c r="AC485" s="41">
        <v>27.283333333333335</v>
      </c>
      <c r="AD485" s="31">
        <v>48</v>
      </c>
      <c r="AE485" s="31">
        <v>50</v>
      </c>
      <c r="AF485" s="31">
        <v>50</v>
      </c>
      <c r="AG485" s="31">
        <v>50</v>
      </c>
      <c r="AH485" s="41">
        <v>9.1</v>
      </c>
      <c r="AI485" s="41">
        <v>9.1</v>
      </c>
      <c r="AJ485" s="41">
        <v>9.6</v>
      </c>
      <c r="AK485" s="41">
        <v>9.3651188704398258</v>
      </c>
      <c r="AL485" s="42">
        <v>0</v>
      </c>
      <c r="AM485" s="42">
        <v>450</v>
      </c>
      <c r="AN485" s="42">
        <v>36</v>
      </c>
      <c r="AO485" s="42">
        <v>15</v>
      </c>
      <c r="AP485" s="40">
        <v>105</v>
      </c>
      <c r="AQ485" s="40">
        <v>485</v>
      </c>
      <c r="AR485" s="40">
        <v>250</v>
      </c>
      <c r="AS485" s="40">
        <v>840</v>
      </c>
      <c r="AT485" s="40">
        <v>95</v>
      </c>
      <c r="AU485" s="40">
        <v>60</v>
      </c>
      <c r="AV485" s="40">
        <v>0</v>
      </c>
      <c r="AW485" s="40">
        <v>0</v>
      </c>
      <c r="AX485" s="40">
        <v>440</v>
      </c>
      <c r="AY485" s="40">
        <v>125</v>
      </c>
      <c r="AZ485" s="40">
        <v>0</v>
      </c>
      <c r="BA485" s="40">
        <v>550</v>
      </c>
      <c r="BB485" s="40">
        <v>281.66666666666669</v>
      </c>
      <c r="BC485" s="40">
        <v>98.333333333333329</v>
      </c>
      <c r="BD485" s="40">
        <v>0</v>
      </c>
      <c r="BE485" s="40">
        <v>260</v>
      </c>
      <c r="BF485" s="40">
        <v>310</v>
      </c>
      <c r="BG485" s="40">
        <v>110</v>
      </c>
      <c r="BH485" s="40">
        <v>0</v>
      </c>
      <c r="BI485" s="40">
        <v>230</v>
      </c>
      <c r="BJ485" s="40">
        <v>0</v>
      </c>
      <c r="BK485" s="43">
        <f>BJ485/(Q485)*100</f>
        <v>0</v>
      </c>
      <c r="BL485" s="43">
        <f>BJ485/(O485+Q485)*100</f>
        <v>0</v>
      </c>
      <c r="BM485" s="37" t="s">
        <v>73</v>
      </c>
      <c r="BN485" s="31"/>
      <c r="BO485" s="31"/>
      <c r="BP485" s="43"/>
      <c r="BQ485" s="43">
        <f t="shared" si="99"/>
        <v>0</v>
      </c>
      <c r="BR485" s="38"/>
      <c r="BS485" s="38"/>
      <c r="BT485" s="38"/>
      <c r="BU485" s="40">
        <f t="shared" si="106"/>
        <v>0</v>
      </c>
      <c r="BV485" s="43">
        <v>0</v>
      </c>
      <c r="BW485" s="43">
        <f t="shared" si="107"/>
        <v>0</v>
      </c>
      <c r="BX485" s="43"/>
    </row>
    <row r="486" spans="1:76" s="59" customFormat="1" x14ac:dyDescent="0.2">
      <c r="A486" s="37" t="s">
        <v>69</v>
      </c>
      <c r="B486" s="37">
        <v>3</v>
      </c>
      <c r="C486" s="37">
        <v>2</v>
      </c>
      <c r="D486" s="38">
        <f t="shared" si="96"/>
        <v>0.80937128447999995</v>
      </c>
      <c r="E486" s="39">
        <v>37064</v>
      </c>
      <c r="F486" s="37">
        <v>2</v>
      </c>
      <c r="G486" s="37" t="s">
        <v>70</v>
      </c>
      <c r="H486" s="37" t="s">
        <v>71</v>
      </c>
      <c r="I486" s="37">
        <v>0</v>
      </c>
      <c r="J486" s="37">
        <v>0</v>
      </c>
      <c r="K486" s="37">
        <v>4</v>
      </c>
      <c r="L486" s="37">
        <v>2</v>
      </c>
      <c r="M486" s="31">
        <f t="shared" si="97"/>
        <v>1.5</v>
      </c>
      <c r="N486" s="39">
        <v>37077</v>
      </c>
      <c r="O486" s="40">
        <v>767608</v>
      </c>
      <c r="P486" s="39">
        <v>37081</v>
      </c>
      <c r="Q486" s="40">
        <v>824858</v>
      </c>
      <c r="R486" s="37"/>
      <c r="S486" s="37"/>
      <c r="T486" s="37"/>
      <c r="U486" s="37"/>
      <c r="V486" s="39">
        <v>37105</v>
      </c>
      <c r="W486" s="37">
        <f t="shared" si="98"/>
        <v>28</v>
      </c>
      <c r="X486" s="31">
        <v>14</v>
      </c>
      <c r="Y486" s="41">
        <v>4</v>
      </c>
      <c r="Z486" s="41">
        <v>30.6</v>
      </c>
      <c r="AA486" s="41">
        <v>30.4</v>
      </c>
      <c r="AB486" s="41">
        <v>33</v>
      </c>
      <c r="AC486" s="41">
        <v>31.769230769230774</v>
      </c>
      <c r="AD486" s="31">
        <v>48</v>
      </c>
      <c r="AE486" s="31">
        <v>47</v>
      </c>
      <c r="AF486" s="31">
        <v>57</v>
      </c>
      <c r="AG486" s="31">
        <v>51.888888888888886</v>
      </c>
      <c r="AH486" s="41">
        <v>9</v>
      </c>
      <c r="AI486" s="41">
        <v>9</v>
      </c>
      <c r="AJ486" s="41">
        <v>9.5</v>
      </c>
      <c r="AK486" s="41">
        <v>9.1834713540817887</v>
      </c>
      <c r="AL486" s="42">
        <v>24</v>
      </c>
      <c r="AM486" s="42">
        <v>325</v>
      </c>
      <c r="AN486" s="42">
        <v>6</v>
      </c>
      <c r="AO486" s="42">
        <v>2.5</v>
      </c>
      <c r="AP486" s="40">
        <v>360</v>
      </c>
      <c r="AQ486" s="40">
        <v>200</v>
      </c>
      <c r="AR486" s="40">
        <v>0</v>
      </c>
      <c r="AS486" s="40">
        <v>560</v>
      </c>
      <c r="AT486" s="40">
        <v>25</v>
      </c>
      <c r="AU486" s="40">
        <v>0</v>
      </c>
      <c r="AV486" s="40">
        <v>0</v>
      </c>
      <c r="AW486" s="40">
        <v>55</v>
      </c>
      <c r="AX486" s="40">
        <v>335</v>
      </c>
      <c r="AY486" s="40">
        <v>70</v>
      </c>
      <c r="AZ486" s="40">
        <v>0</v>
      </c>
      <c r="BA486" s="40">
        <v>365</v>
      </c>
      <c r="BB486" s="40">
        <v>112.27272727272727</v>
      </c>
      <c r="BC486" s="40">
        <v>33.18181818181818</v>
      </c>
      <c r="BD486" s="40">
        <v>0</v>
      </c>
      <c r="BE486" s="40">
        <v>145.45454545454547</v>
      </c>
      <c r="BF486" s="40">
        <v>65</v>
      </c>
      <c r="BG486" s="40">
        <v>30</v>
      </c>
      <c r="BH486" s="40">
        <v>0</v>
      </c>
      <c r="BI486" s="40">
        <v>115</v>
      </c>
      <c r="BJ486" s="40">
        <v>7245</v>
      </c>
      <c r="BK486" s="43">
        <f>BJ486/(Q486)*100</f>
        <v>0.87833299792206654</v>
      </c>
      <c r="BL486" s="43">
        <f>BJ486/(O486+Q486)*100</f>
        <v>0.4549547682650682</v>
      </c>
      <c r="BM486" s="37" t="s">
        <v>72</v>
      </c>
      <c r="BN486" s="31">
        <v>20</v>
      </c>
      <c r="BO486" s="31">
        <v>35</v>
      </c>
      <c r="BP486" s="43">
        <v>29.22</v>
      </c>
      <c r="BQ486" s="43">
        <f t="shared" si="99"/>
        <v>1.0435714285714286</v>
      </c>
      <c r="BR486" s="38">
        <v>9.4E-2</v>
      </c>
      <c r="BS486" s="38">
        <v>0.40200000000000002</v>
      </c>
      <c r="BT486" s="38">
        <v>0.255</v>
      </c>
      <c r="BU486" s="40">
        <f t="shared" si="106"/>
        <v>8951.3924436480647</v>
      </c>
      <c r="BV486" s="43">
        <v>1.36</v>
      </c>
      <c r="BW486" s="43">
        <f t="shared" si="107"/>
        <v>6.0011306927740163E-2</v>
      </c>
      <c r="BX486" s="43">
        <f>(BT486/BP486^3)*100000</f>
        <v>1.0221144912586448</v>
      </c>
    </row>
    <row r="487" spans="1:76" s="59" customFormat="1" x14ac:dyDescent="0.2">
      <c r="A487" s="37" t="s">
        <v>69</v>
      </c>
      <c r="B487" s="31">
        <v>6</v>
      </c>
      <c r="C487" s="37">
        <v>2</v>
      </c>
      <c r="D487" s="37">
        <f t="shared" si="96"/>
        <v>0.80937128447999995</v>
      </c>
      <c r="E487" s="39">
        <v>39941</v>
      </c>
      <c r="F487" s="37">
        <v>2</v>
      </c>
      <c r="G487" s="37" t="s">
        <v>70</v>
      </c>
      <c r="H487" s="37" t="s">
        <v>71</v>
      </c>
      <c r="I487" s="37">
        <v>0</v>
      </c>
      <c r="J487" s="37"/>
      <c r="K487" s="37">
        <v>0</v>
      </c>
      <c r="L487" s="37">
        <v>0</v>
      </c>
      <c r="M487" s="31">
        <f t="shared" si="97"/>
        <v>0</v>
      </c>
      <c r="N487" s="39">
        <v>39958</v>
      </c>
      <c r="O487" s="40">
        <v>614636</v>
      </c>
      <c r="P487" s="39">
        <v>39961</v>
      </c>
      <c r="Q487" s="40">
        <v>387010</v>
      </c>
      <c r="R487" s="37"/>
      <c r="S487" s="40"/>
      <c r="T487" s="37"/>
      <c r="U487" s="40"/>
      <c r="V487" s="39">
        <v>39982</v>
      </c>
      <c r="W487" s="37">
        <f t="shared" si="98"/>
        <v>24</v>
      </c>
      <c r="X487" s="37">
        <v>8</v>
      </c>
      <c r="Y487" s="41">
        <v>3.5</v>
      </c>
      <c r="Z487" s="41">
        <v>28.7</v>
      </c>
      <c r="AA487" s="41">
        <v>28</v>
      </c>
      <c r="AB487" s="41">
        <v>32</v>
      </c>
      <c r="AC487" s="41">
        <v>29.91363636363636</v>
      </c>
      <c r="AD487" s="37">
        <v>48</v>
      </c>
      <c r="AE487" s="37">
        <v>44</v>
      </c>
      <c r="AF487" s="37">
        <v>52</v>
      </c>
      <c r="AG487" s="41">
        <v>48.6</v>
      </c>
      <c r="AH487" s="37">
        <v>9.3000000000000007</v>
      </c>
      <c r="AI487" s="37">
        <v>9.1</v>
      </c>
      <c r="AJ487" s="41">
        <v>9.6</v>
      </c>
      <c r="AK487" s="41">
        <v>9.320671029922087</v>
      </c>
      <c r="AL487" s="42">
        <v>50</v>
      </c>
      <c r="AM487" s="42">
        <v>400</v>
      </c>
      <c r="AN487" s="42">
        <v>42</v>
      </c>
      <c r="AO487" s="42">
        <v>17.5</v>
      </c>
      <c r="AP487" s="40">
        <v>170</v>
      </c>
      <c r="AQ487" s="40">
        <v>25</v>
      </c>
      <c r="AR487" s="40">
        <v>0</v>
      </c>
      <c r="AS487" s="40">
        <v>195</v>
      </c>
      <c r="AT487" s="40">
        <v>25</v>
      </c>
      <c r="AU487" s="40">
        <v>0</v>
      </c>
      <c r="AV487" s="40">
        <v>0</v>
      </c>
      <c r="AW487" s="40">
        <v>45</v>
      </c>
      <c r="AX487" s="40">
        <v>480</v>
      </c>
      <c r="AY487" s="40">
        <v>295</v>
      </c>
      <c r="AZ487" s="40">
        <v>95</v>
      </c>
      <c r="BA487" s="40">
        <v>870</v>
      </c>
      <c r="BB487" s="40">
        <v>118.88888888888889</v>
      </c>
      <c r="BC487" s="40">
        <v>84.444444444444443</v>
      </c>
      <c r="BD487" s="40">
        <v>12.777777777777779</v>
      </c>
      <c r="BE487" s="40">
        <v>216.11111111111111</v>
      </c>
      <c r="BF487" s="40">
        <v>80</v>
      </c>
      <c r="BG487" s="40">
        <v>25</v>
      </c>
      <c r="BH487" s="40">
        <v>0</v>
      </c>
      <c r="BI487" s="40">
        <v>140</v>
      </c>
      <c r="BJ487" s="40">
        <v>0</v>
      </c>
      <c r="BK487" s="43">
        <f>BJ487/O487*100</f>
        <v>0</v>
      </c>
      <c r="BL487" s="43">
        <f>(BJ487)/(O487+Q487+S487+U487)*100</f>
        <v>0</v>
      </c>
      <c r="BM487" s="37" t="s">
        <v>73</v>
      </c>
      <c r="BN487" s="31"/>
      <c r="BO487" s="31"/>
      <c r="BP487" s="43"/>
      <c r="BQ487" s="43">
        <f t="shared" si="99"/>
        <v>0</v>
      </c>
      <c r="BR487" s="38"/>
      <c r="BS487" s="38"/>
      <c r="BT487" s="38"/>
      <c r="BU487" s="40">
        <f t="shared" si="106"/>
        <v>0</v>
      </c>
      <c r="BV487" s="43">
        <v>0</v>
      </c>
      <c r="BW487" s="43">
        <f t="shared" si="107"/>
        <v>0</v>
      </c>
      <c r="BX487" s="43"/>
    </row>
    <row r="488" spans="1:76" s="59" customFormat="1" x14ac:dyDescent="0.2">
      <c r="A488" s="37" t="s">
        <v>69</v>
      </c>
      <c r="B488" s="37">
        <v>17</v>
      </c>
      <c r="C488" s="37">
        <v>0.5</v>
      </c>
      <c r="D488" s="38">
        <f t="shared" si="96"/>
        <v>0.20234282111999999</v>
      </c>
      <c r="E488" s="39">
        <v>37077</v>
      </c>
      <c r="F488" s="37">
        <v>1</v>
      </c>
      <c r="G488" s="37" t="s">
        <v>70</v>
      </c>
      <c r="H488" s="37" t="s">
        <v>71</v>
      </c>
      <c r="I488" s="37">
        <v>0</v>
      </c>
      <c r="J488" s="37">
        <v>3</v>
      </c>
      <c r="K488" s="37"/>
      <c r="L488" s="37"/>
      <c r="M488" s="31">
        <f t="shared" si="97"/>
        <v>1.5</v>
      </c>
      <c r="N488" s="39">
        <v>37084</v>
      </c>
      <c r="O488" s="40">
        <v>212094</v>
      </c>
      <c r="P488" s="37"/>
      <c r="Q488" s="40"/>
      <c r="R488" s="37"/>
      <c r="S488" s="37"/>
      <c r="T488" s="37"/>
      <c r="U488" s="37"/>
      <c r="V488" s="39">
        <v>37106</v>
      </c>
      <c r="W488" s="37">
        <f t="shared" si="98"/>
        <v>22</v>
      </c>
      <c r="X488" s="31"/>
      <c r="Y488" s="41">
        <v>4</v>
      </c>
      <c r="Z488" s="41">
        <v>32.299999999999997</v>
      </c>
      <c r="AA488" s="41">
        <v>31.6</v>
      </c>
      <c r="AB488" s="41">
        <v>34.1</v>
      </c>
      <c r="AC488" s="41">
        <v>32.704999999999998</v>
      </c>
      <c r="AD488" s="31">
        <v>49</v>
      </c>
      <c r="AE488" s="31">
        <v>50</v>
      </c>
      <c r="AF488" s="31">
        <v>57</v>
      </c>
      <c r="AG488" s="31">
        <v>52.833333333333336</v>
      </c>
      <c r="AH488" s="41">
        <v>9.1</v>
      </c>
      <c r="AI488" s="41">
        <v>8.9</v>
      </c>
      <c r="AJ488" s="41">
        <v>9.3000000000000007</v>
      </c>
      <c r="AK488" s="41">
        <v>9.135735668636018</v>
      </c>
      <c r="AL488" s="42">
        <v>0</v>
      </c>
      <c r="AM488" s="42">
        <v>87.5</v>
      </c>
      <c r="AN488" s="42">
        <v>0.75</v>
      </c>
      <c r="AO488" s="42">
        <v>0.375</v>
      </c>
      <c r="AP488" s="40">
        <v>20</v>
      </c>
      <c r="AQ488" s="40">
        <v>405</v>
      </c>
      <c r="AR488" s="40">
        <v>0</v>
      </c>
      <c r="AS488" s="40">
        <v>425</v>
      </c>
      <c r="AT488" s="40">
        <v>120</v>
      </c>
      <c r="AU488" s="40">
        <v>0</v>
      </c>
      <c r="AV488" s="40">
        <v>0</v>
      </c>
      <c r="AW488" s="40">
        <v>120</v>
      </c>
      <c r="AX488" s="40">
        <v>305</v>
      </c>
      <c r="AY488" s="40">
        <v>380</v>
      </c>
      <c r="AZ488" s="40">
        <v>0</v>
      </c>
      <c r="BA488" s="40">
        <v>680</v>
      </c>
      <c r="BB488" s="40">
        <v>242.85714285714286</v>
      </c>
      <c r="BC488" s="40">
        <v>57.142857142857146</v>
      </c>
      <c r="BD488" s="40">
        <v>0</v>
      </c>
      <c r="BE488" s="40">
        <v>300</v>
      </c>
      <c r="BF488" s="40">
        <v>260</v>
      </c>
      <c r="BG488" s="40">
        <v>0</v>
      </c>
      <c r="BH488" s="40">
        <v>0</v>
      </c>
      <c r="BI488" s="40">
        <v>260</v>
      </c>
      <c r="BJ488" s="40">
        <v>0</v>
      </c>
      <c r="BK488" s="43">
        <f>BJ488/(O488)*100</f>
        <v>0</v>
      </c>
      <c r="BL488" s="43">
        <f>BJ488/(O488+Q488)*100</f>
        <v>0</v>
      </c>
      <c r="BM488" s="37" t="s">
        <v>73</v>
      </c>
      <c r="BN488" s="31"/>
      <c r="BO488" s="31"/>
      <c r="BP488" s="43"/>
      <c r="BQ488" s="43">
        <f t="shared" si="99"/>
        <v>0</v>
      </c>
      <c r="BR488" s="38"/>
      <c r="BS488" s="38"/>
      <c r="BT488" s="38"/>
      <c r="BU488" s="40">
        <f t="shared" si="106"/>
        <v>0</v>
      </c>
      <c r="BV488" s="43">
        <v>0</v>
      </c>
      <c r="BW488" s="43">
        <f t="shared" si="107"/>
        <v>0</v>
      </c>
      <c r="BX488" s="43"/>
    </row>
    <row r="489" spans="1:76" s="59" customFormat="1" x14ac:dyDescent="0.2">
      <c r="A489" s="37" t="s">
        <v>69</v>
      </c>
      <c r="B489" s="37">
        <v>16</v>
      </c>
      <c r="C489" s="37">
        <v>0.5</v>
      </c>
      <c r="D489" s="38">
        <f t="shared" si="96"/>
        <v>0.20234282111999999</v>
      </c>
      <c r="E489" s="39">
        <v>37411</v>
      </c>
      <c r="F489" s="37">
        <v>1</v>
      </c>
      <c r="G489" s="37" t="s">
        <v>70</v>
      </c>
      <c r="H489" s="37" t="s">
        <v>71</v>
      </c>
      <c r="I489" s="37">
        <v>0</v>
      </c>
      <c r="J489" s="37">
        <v>0</v>
      </c>
      <c r="K489" s="37"/>
      <c r="L489" s="37"/>
      <c r="M489" s="31">
        <f t="shared" si="97"/>
        <v>0</v>
      </c>
      <c r="N489" s="39">
        <v>37422</v>
      </c>
      <c r="O489" s="40">
        <v>232664</v>
      </c>
      <c r="P489" s="37"/>
      <c r="Q489" s="40"/>
      <c r="R489" s="37"/>
      <c r="S489" s="37"/>
      <c r="T489" s="37"/>
      <c r="U489" s="37"/>
      <c r="V489" s="39">
        <v>37445</v>
      </c>
      <c r="W489" s="37">
        <f t="shared" si="98"/>
        <v>23</v>
      </c>
      <c r="X489" s="37"/>
      <c r="Y489" s="41">
        <v>3</v>
      </c>
      <c r="Z489" s="41">
        <v>33</v>
      </c>
      <c r="AA489" s="41">
        <v>27.9</v>
      </c>
      <c r="AB489" s="41">
        <v>32.1</v>
      </c>
      <c r="AC489" s="41">
        <v>30.831818181818178</v>
      </c>
      <c r="AD489" s="31">
        <v>49</v>
      </c>
      <c r="AE489" s="31">
        <v>48</v>
      </c>
      <c r="AF489" s="31">
        <v>55</v>
      </c>
      <c r="AG489" s="31">
        <v>51.833333333333336</v>
      </c>
      <c r="AH489" s="41">
        <v>8.9</v>
      </c>
      <c r="AI489" s="41">
        <v>8.9</v>
      </c>
      <c r="AJ489" s="41">
        <v>9.1999999999999993</v>
      </c>
      <c r="AK489" s="41">
        <v>8.9827031258595813</v>
      </c>
      <c r="AL489" s="42">
        <v>0</v>
      </c>
      <c r="AM489" s="42">
        <v>125</v>
      </c>
      <c r="AN489" s="42">
        <v>7.5</v>
      </c>
      <c r="AO489" s="42">
        <v>3.25</v>
      </c>
      <c r="AP489" s="40">
        <v>40</v>
      </c>
      <c r="AQ489" s="40">
        <v>20</v>
      </c>
      <c r="AR489" s="40">
        <v>900</v>
      </c>
      <c r="AS489" s="40">
        <v>960</v>
      </c>
      <c r="AT489" s="40">
        <v>0</v>
      </c>
      <c r="AU489" s="40">
        <v>0</v>
      </c>
      <c r="AV489" s="40">
        <v>0</v>
      </c>
      <c r="AW489" s="40">
        <v>0</v>
      </c>
      <c r="AX489" s="40">
        <v>70</v>
      </c>
      <c r="AY489" s="40">
        <v>125</v>
      </c>
      <c r="AZ489" s="40">
        <v>655</v>
      </c>
      <c r="BA489" s="40">
        <v>745</v>
      </c>
      <c r="BB489" s="40">
        <v>19</v>
      </c>
      <c r="BC489" s="40">
        <v>31.5</v>
      </c>
      <c r="BD489" s="40">
        <v>128.5</v>
      </c>
      <c r="BE489" s="40">
        <v>179</v>
      </c>
      <c r="BF489" s="40">
        <v>15</v>
      </c>
      <c r="BG489" s="40">
        <v>5</v>
      </c>
      <c r="BH489" s="40">
        <v>17.5</v>
      </c>
      <c r="BI489" s="40">
        <v>65</v>
      </c>
      <c r="BJ489" s="40">
        <v>0</v>
      </c>
      <c r="BK489" s="43">
        <f>BJ489/(O489)*100</f>
        <v>0</v>
      </c>
      <c r="BL489" s="43">
        <f>BJ489/(O489+Q489)*100</f>
        <v>0</v>
      </c>
      <c r="BM489" s="37" t="s">
        <v>73</v>
      </c>
      <c r="BN489" s="31"/>
      <c r="BO489" s="31"/>
      <c r="BP489" s="43"/>
      <c r="BQ489" s="43">
        <f t="shared" si="99"/>
        <v>0</v>
      </c>
      <c r="BR489" s="38"/>
      <c r="BS489" s="38"/>
      <c r="BT489" s="38"/>
      <c r="BU489" s="40">
        <f t="shared" si="106"/>
        <v>0</v>
      </c>
      <c r="BV489" s="43">
        <v>0</v>
      </c>
      <c r="BW489" s="43">
        <f t="shared" si="107"/>
        <v>0</v>
      </c>
      <c r="BX489" s="43" t="e">
        <f>(BT489/BP489^3)*100000</f>
        <v>#DIV/0!</v>
      </c>
    </row>
    <row r="490" spans="1:76" s="59" customFormat="1" x14ac:dyDescent="0.2">
      <c r="A490" s="27" t="s">
        <v>69</v>
      </c>
      <c r="B490" s="30">
        <v>28</v>
      </c>
      <c r="C490" s="27">
        <v>1</v>
      </c>
      <c r="D490" s="27">
        <f t="shared" si="96"/>
        <v>0.40468564223999998</v>
      </c>
      <c r="E490" s="29">
        <v>39926</v>
      </c>
      <c r="F490" s="27">
        <v>1</v>
      </c>
      <c r="G490" s="27" t="s">
        <v>70</v>
      </c>
      <c r="H490" s="27" t="s">
        <v>71</v>
      </c>
      <c r="I490" s="27"/>
      <c r="J490" s="27"/>
      <c r="K490" s="27"/>
      <c r="L490" s="27"/>
      <c r="M490" s="31" t="e">
        <f t="shared" si="97"/>
        <v>#DIV/0!</v>
      </c>
      <c r="N490" s="29">
        <v>39939</v>
      </c>
      <c r="O490" s="32">
        <v>306402</v>
      </c>
      <c r="P490" s="27"/>
      <c r="Q490" s="32"/>
      <c r="R490" s="27"/>
      <c r="S490" s="32"/>
      <c r="T490" s="27"/>
      <c r="U490" s="32"/>
      <c r="V490" s="29">
        <v>39974</v>
      </c>
      <c r="W490" s="27">
        <f t="shared" si="98"/>
        <v>35</v>
      </c>
      <c r="X490" s="27">
        <v>3</v>
      </c>
      <c r="Y490" s="33">
        <v>2.4</v>
      </c>
      <c r="Z490" s="33">
        <v>28.4</v>
      </c>
      <c r="AA490" s="33">
        <v>26.1</v>
      </c>
      <c r="AB490" s="33">
        <v>32.299999999999997</v>
      </c>
      <c r="AC490" s="33">
        <v>29.163636363636368</v>
      </c>
      <c r="AD490" s="27">
        <v>49</v>
      </c>
      <c r="AE490" s="27">
        <v>47</v>
      </c>
      <c r="AF490" s="27">
        <v>55</v>
      </c>
      <c r="AG490" s="33">
        <v>51.454545454545453</v>
      </c>
      <c r="AH490" s="27">
        <v>8.8000000000000007</v>
      </c>
      <c r="AI490" s="27">
        <v>8.5</v>
      </c>
      <c r="AJ490" s="33">
        <v>9.5</v>
      </c>
      <c r="AK490" s="33">
        <v>8.9807049213505543</v>
      </c>
      <c r="AL490" s="34">
        <v>198</v>
      </c>
      <c r="AM490" s="34">
        <v>390</v>
      </c>
      <c r="AN490" s="34">
        <v>27</v>
      </c>
      <c r="AO490" s="34">
        <v>12</v>
      </c>
      <c r="AP490" s="32">
        <v>490</v>
      </c>
      <c r="AQ490" s="32">
        <v>3085</v>
      </c>
      <c r="AR490" s="32">
        <v>0</v>
      </c>
      <c r="AS490" s="32">
        <v>3575</v>
      </c>
      <c r="AT490" s="32">
        <v>5</v>
      </c>
      <c r="AU490" s="32">
        <v>20</v>
      </c>
      <c r="AV490" s="32">
        <v>0</v>
      </c>
      <c r="AW490" s="32">
        <v>120</v>
      </c>
      <c r="AX490" s="32">
        <v>750</v>
      </c>
      <c r="AY490" s="32">
        <v>650</v>
      </c>
      <c r="AZ490" s="32">
        <v>14100</v>
      </c>
      <c r="BA490" s="32">
        <v>14800</v>
      </c>
      <c r="BB490" s="32">
        <v>203.92857142857142</v>
      </c>
      <c r="BC490" s="32">
        <v>197.85714285714286</v>
      </c>
      <c r="BD490" s="32">
        <v>1564.2857142857142</v>
      </c>
      <c r="BE490" s="32">
        <v>1966.0714285714287</v>
      </c>
      <c r="BF490" s="32">
        <v>127.5</v>
      </c>
      <c r="BG490" s="32">
        <v>117.5</v>
      </c>
      <c r="BH490" s="32">
        <v>175</v>
      </c>
      <c r="BI490" s="32">
        <v>620</v>
      </c>
      <c r="BJ490" s="32">
        <v>0</v>
      </c>
      <c r="BK490" s="35">
        <f>BJ490/O490*100</f>
        <v>0</v>
      </c>
      <c r="BL490" s="35">
        <f>(BJ490)/(O490+Q490+S490+U490)*100</f>
        <v>0</v>
      </c>
      <c r="BM490" s="27" t="s">
        <v>73</v>
      </c>
      <c r="BN490" s="30"/>
      <c r="BO490" s="30"/>
      <c r="BP490" s="35"/>
      <c r="BQ490" s="43">
        <f t="shared" si="99"/>
        <v>0</v>
      </c>
      <c r="BR490" s="28"/>
      <c r="BS490" s="28"/>
      <c r="BT490" s="28"/>
      <c r="BU490" s="32">
        <f t="shared" si="106"/>
        <v>0</v>
      </c>
      <c r="BV490" s="35">
        <v>0</v>
      </c>
      <c r="BW490" s="35">
        <f t="shared" si="107"/>
        <v>0</v>
      </c>
      <c r="BX490" s="35"/>
    </row>
    <row r="491" spans="1:76" s="59" customFormat="1" x14ac:dyDescent="0.2">
      <c r="A491" s="37" t="s">
        <v>69</v>
      </c>
      <c r="B491" s="37">
        <v>33</v>
      </c>
      <c r="C491" s="37">
        <v>1</v>
      </c>
      <c r="D491" s="38">
        <f t="shared" si="96"/>
        <v>0.40468564223999998</v>
      </c>
      <c r="E491" s="39">
        <v>37027</v>
      </c>
      <c r="F491" s="37">
        <v>2</v>
      </c>
      <c r="G491" s="37" t="s">
        <v>70</v>
      </c>
      <c r="H491" s="37" t="s">
        <v>71</v>
      </c>
      <c r="I491" s="37">
        <v>0</v>
      </c>
      <c r="J491" s="37">
        <v>0</v>
      </c>
      <c r="K491" s="37">
        <v>0</v>
      </c>
      <c r="L491" s="37">
        <v>0</v>
      </c>
      <c r="M491" s="31">
        <f t="shared" si="97"/>
        <v>0</v>
      </c>
      <c r="N491" s="39">
        <v>37033</v>
      </c>
      <c r="O491" s="40">
        <v>416322</v>
      </c>
      <c r="P491" s="39">
        <v>37038</v>
      </c>
      <c r="Q491" s="40">
        <v>428688</v>
      </c>
      <c r="R491" s="37"/>
      <c r="S491" s="37"/>
      <c r="T491" s="37"/>
      <c r="U491" s="37"/>
      <c r="V491" s="39">
        <v>37056</v>
      </c>
      <c r="W491" s="37">
        <f t="shared" si="98"/>
        <v>23</v>
      </c>
      <c r="X491" s="31"/>
      <c r="Y491" s="41">
        <v>3.4</v>
      </c>
      <c r="Z491" s="41">
        <v>26.1</v>
      </c>
      <c r="AA491" s="41">
        <v>29.2</v>
      </c>
      <c r="AB491" s="41">
        <v>32.799999999999997</v>
      </c>
      <c r="AC491" s="41">
        <v>31.09545454545454</v>
      </c>
      <c r="AD491" s="31">
        <v>49</v>
      </c>
      <c r="AE491" s="31">
        <v>52</v>
      </c>
      <c r="AF491" s="31">
        <v>55</v>
      </c>
      <c r="AG491" s="31">
        <v>53.8</v>
      </c>
      <c r="AH491" s="41">
        <v>9.1999999999999993</v>
      </c>
      <c r="AI491" s="41">
        <v>9.1</v>
      </c>
      <c r="AJ491" s="41">
        <v>9.4</v>
      </c>
      <c r="AK491" s="41">
        <v>9.1993524608376038</v>
      </c>
      <c r="AL491" s="42">
        <v>0</v>
      </c>
      <c r="AM491" s="42">
        <v>225</v>
      </c>
      <c r="AN491" s="42">
        <v>0</v>
      </c>
      <c r="AO491" s="42">
        <v>0</v>
      </c>
      <c r="AP491" s="40">
        <v>85</v>
      </c>
      <c r="AQ491" s="40">
        <v>135</v>
      </c>
      <c r="AR491" s="40">
        <v>0</v>
      </c>
      <c r="AS491" s="40">
        <v>220</v>
      </c>
      <c r="AT491" s="40">
        <v>20</v>
      </c>
      <c r="AU491" s="40">
        <v>0</v>
      </c>
      <c r="AV491" s="40">
        <v>0</v>
      </c>
      <c r="AW491" s="40">
        <v>40</v>
      </c>
      <c r="AX491" s="40">
        <v>260</v>
      </c>
      <c r="AY491" s="40">
        <v>565</v>
      </c>
      <c r="AZ491" s="40">
        <v>0</v>
      </c>
      <c r="BA491" s="40">
        <v>600</v>
      </c>
      <c r="BB491" s="40">
        <v>99</v>
      </c>
      <c r="BC491" s="40">
        <v>105.5</v>
      </c>
      <c r="BD491" s="40">
        <v>0</v>
      </c>
      <c r="BE491" s="40">
        <v>204.5</v>
      </c>
      <c r="BF491" s="40">
        <v>75</v>
      </c>
      <c r="BG491" s="40">
        <v>32.5</v>
      </c>
      <c r="BH491" s="40">
        <v>0</v>
      </c>
      <c r="BI491" s="40">
        <v>150</v>
      </c>
      <c r="BJ491" s="40">
        <v>0</v>
      </c>
      <c r="BK491" s="43">
        <f>BJ491/(Q491)*100</f>
        <v>0</v>
      </c>
      <c r="BL491" s="43">
        <f>BJ491/(O491+Q491)*100</f>
        <v>0</v>
      </c>
      <c r="BM491" s="37" t="s">
        <v>73</v>
      </c>
      <c r="BN491" s="31"/>
      <c r="BO491" s="31"/>
      <c r="BP491" s="43"/>
      <c r="BQ491" s="43">
        <f t="shared" si="99"/>
        <v>0</v>
      </c>
      <c r="BR491" s="38"/>
      <c r="BS491" s="38"/>
      <c r="BT491" s="38"/>
      <c r="BU491" s="40">
        <f t="shared" si="106"/>
        <v>0</v>
      </c>
      <c r="BV491" s="43">
        <v>0</v>
      </c>
      <c r="BW491" s="43">
        <f t="shared" si="107"/>
        <v>0</v>
      </c>
      <c r="BX491" s="43"/>
    </row>
    <row r="492" spans="1:76" s="59" customFormat="1" x14ac:dyDescent="0.2">
      <c r="A492" s="37" t="s">
        <v>69</v>
      </c>
      <c r="B492" s="37">
        <v>8</v>
      </c>
      <c r="C492" s="37">
        <v>2</v>
      </c>
      <c r="D492" s="38">
        <f t="shared" si="96"/>
        <v>0.80937128447999995</v>
      </c>
      <c r="E492" s="39">
        <v>37041</v>
      </c>
      <c r="F492" s="37">
        <v>2</v>
      </c>
      <c r="G492" s="37" t="s">
        <v>70</v>
      </c>
      <c r="H492" s="37" t="s">
        <v>71</v>
      </c>
      <c r="I492" s="37">
        <v>0</v>
      </c>
      <c r="J492" s="37">
        <v>0</v>
      </c>
      <c r="K492" s="37">
        <v>8</v>
      </c>
      <c r="L492" s="37">
        <v>0</v>
      </c>
      <c r="M492" s="31">
        <f t="shared" si="97"/>
        <v>2</v>
      </c>
      <c r="N492" s="39">
        <v>37048</v>
      </c>
      <c r="O492" s="40">
        <v>844094</v>
      </c>
      <c r="P492" s="39">
        <v>37053</v>
      </c>
      <c r="Q492" s="40">
        <v>940732</v>
      </c>
      <c r="R492" s="37"/>
      <c r="S492" s="37"/>
      <c r="T492" s="37"/>
      <c r="U492" s="37"/>
      <c r="V492" s="39">
        <v>37079</v>
      </c>
      <c r="W492" s="37">
        <f t="shared" si="98"/>
        <v>31</v>
      </c>
      <c r="X492" s="31"/>
      <c r="Y492" s="41">
        <v>4.2</v>
      </c>
      <c r="Z492" s="41">
        <v>3.5</v>
      </c>
      <c r="AA492" s="41">
        <v>25.4</v>
      </c>
      <c r="AB492" s="41">
        <v>33</v>
      </c>
      <c r="AC492" s="41">
        <v>30.941379310344818</v>
      </c>
      <c r="AD492" s="31">
        <v>49</v>
      </c>
      <c r="AE492" s="31">
        <v>48</v>
      </c>
      <c r="AF492" s="31">
        <v>58</v>
      </c>
      <c r="AG492" s="31">
        <v>52.8</v>
      </c>
      <c r="AH492" s="41">
        <v>9.1</v>
      </c>
      <c r="AI492" s="41">
        <v>8.9</v>
      </c>
      <c r="AJ492" s="41">
        <v>9.3000000000000007</v>
      </c>
      <c r="AK492" s="41">
        <v>9.1206318996187239</v>
      </c>
      <c r="AL492" s="42">
        <v>0</v>
      </c>
      <c r="AM492" s="42">
        <v>300</v>
      </c>
      <c r="AN492" s="42">
        <v>18</v>
      </c>
      <c r="AO492" s="42">
        <v>7.5</v>
      </c>
      <c r="AP492" s="40">
        <v>60</v>
      </c>
      <c r="AQ492" s="40">
        <v>680</v>
      </c>
      <c r="AR492" s="40">
        <v>0</v>
      </c>
      <c r="AS492" s="40">
        <v>740</v>
      </c>
      <c r="AT492" s="40">
        <v>35</v>
      </c>
      <c r="AU492" s="40">
        <v>0</v>
      </c>
      <c r="AV492" s="40">
        <v>0</v>
      </c>
      <c r="AW492" s="40">
        <v>85</v>
      </c>
      <c r="AX492" s="40">
        <v>380</v>
      </c>
      <c r="AY492" s="40">
        <v>420</v>
      </c>
      <c r="AZ492" s="40">
        <v>0</v>
      </c>
      <c r="BA492" s="40">
        <v>800</v>
      </c>
      <c r="BB492" s="40">
        <v>213.18181818181819</v>
      </c>
      <c r="BC492" s="40">
        <v>71.36363636363636</v>
      </c>
      <c r="BD492" s="40">
        <v>0</v>
      </c>
      <c r="BE492" s="40">
        <v>284.54545454545456</v>
      </c>
      <c r="BF492" s="40">
        <v>235</v>
      </c>
      <c r="BG492" s="40">
        <v>30</v>
      </c>
      <c r="BH492" s="40">
        <v>0</v>
      </c>
      <c r="BI492" s="40">
        <v>235</v>
      </c>
      <c r="BJ492" s="40">
        <v>0</v>
      </c>
      <c r="BK492" s="43">
        <f>BJ492/(Q492)*100</f>
        <v>0</v>
      </c>
      <c r="BL492" s="43">
        <f>BJ492/(O492+Q492)*100</f>
        <v>0</v>
      </c>
      <c r="BM492" s="37" t="s">
        <v>73</v>
      </c>
      <c r="BN492" s="31"/>
      <c r="BO492" s="31"/>
      <c r="BP492" s="43"/>
      <c r="BQ492" s="43">
        <f t="shared" si="99"/>
        <v>0</v>
      </c>
      <c r="BR492" s="38"/>
      <c r="BS492" s="38"/>
      <c r="BT492" s="38"/>
      <c r="BU492" s="40">
        <f t="shared" si="106"/>
        <v>0</v>
      </c>
      <c r="BV492" s="43">
        <v>0</v>
      </c>
      <c r="BW492" s="43">
        <f t="shared" si="107"/>
        <v>0</v>
      </c>
      <c r="BX492" s="43"/>
    </row>
    <row r="493" spans="1:76" s="59" customFormat="1" x14ac:dyDescent="0.2">
      <c r="A493" s="37" t="s">
        <v>69</v>
      </c>
      <c r="B493" s="37">
        <v>13</v>
      </c>
      <c r="C493" s="37">
        <v>0.5</v>
      </c>
      <c r="D493" s="38">
        <f t="shared" si="96"/>
        <v>0.20234282111999999</v>
      </c>
      <c r="E493" s="39">
        <v>37150</v>
      </c>
      <c r="F493" s="37">
        <v>1</v>
      </c>
      <c r="G493" s="37" t="s">
        <v>70</v>
      </c>
      <c r="H493" s="37" t="s">
        <v>71</v>
      </c>
      <c r="I493" s="37">
        <v>17</v>
      </c>
      <c r="J493" s="37">
        <v>77</v>
      </c>
      <c r="K493" s="37"/>
      <c r="L493" s="37"/>
      <c r="M493" s="31">
        <f t="shared" si="97"/>
        <v>47</v>
      </c>
      <c r="N493" s="39">
        <v>37160</v>
      </c>
      <c r="O493" s="40">
        <v>201978</v>
      </c>
      <c r="P493" s="37"/>
      <c r="Q493" s="40"/>
      <c r="R493" s="37"/>
      <c r="S493" s="37"/>
      <c r="T493" s="37"/>
      <c r="U493" s="37"/>
      <c r="V493" s="39">
        <v>37201</v>
      </c>
      <c r="W493" s="37">
        <f t="shared" si="98"/>
        <v>41</v>
      </c>
      <c r="X493" s="31">
        <v>6</v>
      </c>
      <c r="Y493" s="41">
        <v>4</v>
      </c>
      <c r="Z493" s="41">
        <v>25.7</v>
      </c>
      <c r="AA493" s="41">
        <v>22.4</v>
      </c>
      <c r="AB493" s="41">
        <v>30.5</v>
      </c>
      <c r="AC493" s="41">
        <v>26.361538461538466</v>
      </c>
      <c r="AD493" s="31">
        <v>50</v>
      </c>
      <c r="AE493" s="31">
        <v>40</v>
      </c>
      <c r="AF493" s="31">
        <v>50</v>
      </c>
      <c r="AG493" s="31">
        <v>45.272727272727273</v>
      </c>
      <c r="AH493" s="41">
        <v>8.6999999999999993</v>
      </c>
      <c r="AI493" s="41">
        <v>8.6999999999999993</v>
      </c>
      <c r="AJ493" s="41">
        <v>9.8000000000000007</v>
      </c>
      <c r="AK493" s="41">
        <v>9.1944647098835404</v>
      </c>
      <c r="AL493" s="42">
        <v>46</v>
      </c>
      <c r="AM493" s="42">
        <v>225</v>
      </c>
      <c r="AN493" s="42">
        <v>21</v>
      </c>
      <c r="AO493" s="42">
        <v>8.75</v>
      </c>
      <c r="AP493" s="40">
        <v>935</v>
      </c>
      <c r="AQ493" s="40">
        <v>925</v>
      </c>
      <c r="AR493" s="40">
        <v>0</v>
      </c>
      <c r="AS493" s="40">
        <v>1860</v>
      </c>
      <c r="AT493" s="40">
        <v>0</v>
      </c>
      <c r="AU493" s="40">
        <v>0</v>
      </c>
      <c r="AV493" s="40">
        <v>0</v>
      </c>
      <c r="AW493" s="40">
        <v>10</v>
      </c>
      <c r="AX493" s="40">
        <v>735</v>
      </c>
      <c r="AY493" s="40">
        <v>165</v>
      </c>
      <c r="AZ493" s="40">
        <v>280</v>
      </c>
      <c r="BA493" s="40">
        <v>825</v>
      </c>
      <c r="BB493" s="40">
        <v>82.941176470588232</v>
      </c>
      <c r="BC493" s="40">
        <v>36.176470588235297</v>
      </c>
      <c r="BD493" s="40">
        <v>38.529411764705884</v>
      </c>
      <c r="BE493" s="40">
        <v>157.64705882352942</v>
      </c>
      <c r="BF493" s="40">
        <v>15</v>
      </c>
      <c r="BG493" s="40">
        <v>15</v>
      </c>
      <c r="BH493" s="40">
        <v>0</v>
      </c>
      <c r="BI493" s="40">
        <v>60</v>
      </c>
      <c r="BJ493" s="40">
        <v>0</v>
      </c>
      <c r="BK493" s="43">
        <f>BJ493/(O493)*100</f>
        <v>0</v>
      </c>
      <c r="BL493" s="43">
        <f>BJ493/(O493+Q493)*100</f>
        <v>0</v>
      </c>
      <c r="BM493" s="37" t="s">
        <v>73</v>
      </c>
      <c r="BN493" s="31"/>
      <c r="BO493" s="31"/>
      <c r="BP493" s="43"/>
      <c r="BQ493" s="43">
        <f t="shared" si="99"/>
        <v>0</v>
      </c>
      <c r="BR493" s="38"/>
      <c r="BS493" s="38"/>
      <c r="BT493" s="38"/>
      <c r="BU493" s="40">
        <f t="shared" si="106"/>
        <v>0</v>
      </c>
      <c r="BV493" s="43">
        <v>0</v>
      </c>
      <c r="BW493" s="43">
        <f t="shared" si="107"/>
        <v>0</v>
      </c>
      <c r="BX493" s="43"/>
    </row>
    <row r="494" spans="1:76" s="59" customFormat="1" x14ac:dyDescent="0.2">
      <c r="A494" s="37" t="s">
        <v>69</v>
      </c>
      <c r="B494" s="37">
        <v>11</v>
      </c>
      <c r="C494" s="37">
        <v>0.5</v>
      </c>
      <c r="D494" s="38">
        <f t="shared" si="96"/>
        <v>0.20234282111999999</v>
      </c>
      <c r="E494" s="39">
        <v>37040</v>
      </c>
      <c r="F494" s="37">
        <v>2</v>
      </c>
      <c r="G494" s="37" t="s">
        <v>70</v>
      </c>
      <c r="H494" s="37" t="s">
        <v>71</v>
      </c>
      <c r="I494" s="37">
        <v>5</v>
      </c>
      <c r="J494" s="37">
        <v>0</v>
      </c>
      <c r="K494" s="37">
        <v>20</v>
      </c>
      <c r="L494" s="37">
        <v>53</v>
      </c>
      <c r="M494" s="31">
        <f t="shared" si="97"/>
        <v>19.5</v>
      </c>
      <c r="N494" s="39">
        <v>37047</v>
      </c>
      <c r="O494" s="40">
        <v>214344</v>
      </c>
      <c r="P494" s="39">
        <v>37052</v>
      </c>
      <c r="Q494" s="40">
        <v>245488</v>
      </c>
      <c r="R494" s="37"/>
      <c r="S494" s="37"/>
      <c r="T494" s="37"/>
      <c r="U494" s="37"/>
      <c r="V494" s="39">
        <v>37071</v>
      </c>
      <c r="W494" s="37">
        <f t="shared" si="98"/>
        <v>24</v>
      </c>
      <c r="X494" s="31">
        <v>21</v>
      </c>
      <c r="Y494" s="41">
        <v>3.9</v>
      </c>
      <c r="Z494" s="41">
        <v>31.2</v>
      </c>
      <c r="AA494" s="41">
        <v>29.1</v>
      </c>
      <c r="AB494" s="41">
        <v>33.4</v>
      </c>
      <c r="AC494" s="41">
        <v>31.486363636363638</v>
      </c>
      <c r="AD494" s="31">
        <v>50</v>
      </c>
      <c r="AE494" s="31">
        <v>48</v>
      </c>
      <c r="AF494" s="31">
        <v>53</v>
      </c>
      <c r="AG494" s="31">
        <v>50.333333333333336</v>
      </c>
      <c r="AH494" s="41">
        <v>8.6999999999999993</v>
      </c>
      <c r="AI494" s="41">
        <v>8.8000000000000007</v>
      </c>
      <c r="AJ494" s="41">
        <v>9.1999999999999993</v>
      </c>
      <c r="AK494" s="41">
        <v>9.0069667837091281</v>
      </c>
      <c r="AL494" s="42">
        <v>3</v>
      </c>
      <c r="AM494" s="42">
        <v>105</v>
      </c>
      <c r="AN494" s="42">
        <v>3.75</v>
      </c>
      <c r="AO494" s="42">
        <v>1.625</v>
      </c>
      <c r="AP494" s="40">
        <v>10</v>
      </c>
      <c r="AQ494" s="40">
        <v>155</v>
      </c>
      <c r="AR494" s="40">
        <v>0</v>
      </c>
      <c r="AS494" s="40">
        <v>165</v>
      </c>
      <c r="AT494" s="40">
        <v>10</v>
      </c>
      <c r="AU494" s="40">
        <v>0</v>
      </c>
      <c r="AV494" s="40">
        <v>0</v>
      </c>
      <c r="AW494" s="40">
        <v>55</v>
      </c>
      <c r="AX494" s="40">
        <v>380</v>
      </c>
      <c r="AY494" s="40">
        <v>800</v>
      </c>
      <c r="AZ494" s="40">
        <v>0</v>
      </c>
      <c r="BA494" s="40">
        <v>840</v>
      </c>
      <c r="BB494" s="40">
        <v>126</v>
      </c>
      <c r="BC494" s="40">
        <v>165.5</v>
      </c>
      <c r="BD494" s="40">
        <v>0</v>
      </c>
      <c r="BE494" s="40">
        <v>291.5</v>
      </c>
      <c r="BF494" s="40">
        <v>102.5</v>
      </c>
      <c r="BG494" s="40">
        <v>25</v>
      </c>
      <c r="BH494" s="40">
        <v>0</v>
      </c>
      <c r="BI494" s="40">
        <v>145</v>
      </c>
      <c r="BJ494" s="40">
        <v>22655</v>
      </c>
      <c r="BK494" s="43">
        <f>BJ494/(Q494)*100</f>
        <v>9.2285569966760086</v>
      </c>
      <c r="BL494" s="43">
        <f>BJ494/(O494+Q494)*100</f>
        <v>4.9267993528071123</v>
      </c>
      <c r="BM494" s="37" t="s">
        <v>72</v>
      </c>
      <c r="BN494" s="31">
        <v>16</v>
      </c>
      <c r="BO494" s="31">
        <v>31</v>
      </c>
      <c r="BP494" s="43">
        <v>24.55</v>
      </c>
      <c r="BQ494" s="43">
        <f t="shared" si="99"/>
        <v>1.0229166666666667</v>
      </c>
      <c r="BR494" s="38">
        <v>5.6000000000000001E-2</v>
      </c>
      <c r="BS494" s="38">
        <v>0.21299999999999999</v>
      </c>
      <c r="BT494" s="38">
        <v>0.13400000000000001</v>
      </c>
      <c r="BU494" s="40">
        <f t="shared" si="106"/>
        <v>111963.44834277262</v>
      </c>
      <c r="BV494" s="43">
        <v>2.86</v>
      </c>
      <c r="BW494" s="43">
        <f t="shared" si="107"/>
        <v>0.58893449249674401</v>
      </c>
      <c r="BX494" s="43">
        <f>(BT494/BP494^3)*100000</f>
        <v>0.90562897490969296</v>
      </c>
    </row>
    <row r="495" spans="1:76" s="59" customFormat="1" x14ac:dyDescent="0.2">
      <c r="A495" s="27" t="s">
        <v>69</v>
      </c>
      <c r="B495" s="30">
        <v>13</v>
      </c>
      <c r="C495" s="27">
        <v>0.5</v>
      </c>
      <c r="D495" s="27">
        <f t="shared" si="96"/>
        <v>0.20234282111999999</v>
      </c>
      <c r="E495" s="29">
        <v>39967</v>
      </c>
      <c r="F495" s="27">
        <v>2</v>
      </c>
      <c r="G495" s="27" t="s">
        <v>70</v>
      </c>
      <c r="H495" s="27" t="s">
        <v>71</v>
      </c>
      <c r="I495" s="27">
        <v>0</v>
      </c>
      <c r="J495" s="27">
        <v>0</v>
      </c>
      <c r="K495" s="27">
        <v>0</v>
      </c>
      <c r="L495" s="27">
        <v>0</v>
      </c>
      <c r="M495" s="31">
        <f t="shared" si="97"/>
        <v>0</v>
      </c>
      <c r="N495" s="29">
        <v>39979</v>
      </c>
      <c r="O495" s="32">
        <v>200146</v>
      </c>
      <c r="P495" s="29">
        <v>39983</v>
      </c>
      <c r="Q495" s="32">
        <v>195556</v>
      </c>
      <c r="R495" s="27"/>
      <c r="S495" s="32"/>
      <c r="T495" s="27"/>
      <c r="U495" s="32"/>
      <c r="V495" s="29">
        <v>40010</v>
      </c>
      <c r="W495" s="27">
        <f t="shared" si="98"/>
        <v>31</v>
      </c>
      <c r="X495" s="27">
        <v>13</v>
      </c>
      <c r="Y495" s="33">
        <v>3</v>
      </c>
      <c r="Z495" s="33">
        <v>31.6</v>
      </c>
      <c r="AA495" s="33">
        <v>30</v>
      </c>
      <c r="AB495" s="33">
        <v>34.630000000000003</v>
      </c>
      <c r="AC495" s="33">
        <v>32.556206896551721</v>
      </c>
      <c r="AD495" s="27">
        <v>50</v>
      </c>
      <c r="AE495" s="27">
        <v>51</v>
      </c>
      <c r="AF495" s="27">
        <v>57</v>
      </c>
      <c r="AG495" s="33">
        <v>53.888888888888886</v>
      </c>
      <c r="AH495" s="27">
        <v>9.4</v>
      </c>
      <c r="AI495" s="27">
        <v>9</v>
      </c>
      <c r="AJ495" s="33">
        <v>9.4</v>
      </c>
      <c r="AK495" s="33">
        <v>9.2594737178963982</v>
      </c>
      <c r="AL495" s="34">
        <v>52</v>
      </c>
      <c r="AM495" s="34">
        <v>142.5</v>
      </c>
      <c r="AN495" s="34">
        <v>8.5</v>
      </c>
      <c r="AO495" s="34">
        <v>3.5</v>
      </c>
      <c r="AP495" s="32">
        <v>115</v>
      </c>
      <c r="AQ495" s="32">
        <v>140</v>
      </c>
      <c r="AR495" s="32">
        <v>0</v>
      </c>
      <c r="AS495" s="32">
        <v>255</v>
      </c>
      <c r="AT495" s="32">
        <v>10</v>
      </c>
      <c r="AU495" s="32">
        <v>0</v>
      </c>
      <c r="AV495" s="32">
        <v>0</v>
      </c>
      <c r="AW495" s="32">
        <v>30</v>
      </c>
      <c r="AX495" s="32">
        <v>90</v>
      </c>
      <c r="AY495" s="32">
        <v>260</v>
      </c>
      <c r="AZ495" s="32">
        <v>5</v>
      </c>
      <c r="BA495" s="32">
        <v>295</v>
      </c>
      <c r="BB495" s="32">
        <v>51.666666666666664</v>
      </c>
      <c r="BC495" s="32">
        <v>92.916666666666671</v>
      </c>
      <c r="BD495" s="32">
        <v>0.41666666666666669</v>
      </c>
      <c r="BE495" s="32">
        <v>139.16666666666666</v>
      </c>
      <c r="BF495" s="32">
        <v>52.5</v>
      </c>
      <c r="BG495" s="32">
        <v>42.5</v>
      </c>
      <c r="BH495" s="32">
        <v>0</v>
      </c>
      <c r="BI495" s="32">
        <v>105</v>
      </c>
      <c r="BJ495" s="32">
        <v>0</v>
      </c>
      <c r="BK495" s="35">
        <f>BJ495/O495*100</f>
        <v>0</v>
      </c>
      <c r="BL495" s="35">
        <f>(BJ495)/(O495+Q495+S495+U495)*100</f>
        <v>0</v>
      </c>
      <c r="BM495" s="27" t="s">
        <v>73</v>
      </c>
      <c r="BN495" s="30"/>
      <c r="BO495" s="30"/>
      <c r="BP495" s="35"/>
      <c r="BQ495" s="43">
        <f t="shared" si="99"/>
        <v>0</v>
      </c>
      <c r="BR495" s="28"/>
      <c r="BS495" s="28"/>
      <c r="BT495" s="28"/>
      <c r="BU495" s="32">
        <f t="shared" si="106"/>
        <v>0</v>
      </c>
      <c r="BV495" s="35">
        <v>0</v>
      </c>
      <c r="BW495" s="35">
        <f t="shared" si="107"/>
        <v>0</v>
      </c>
      <c r="BX495" s="35"/>
    </row>
    <row r="496" spans="1:76" s="59" customFormat="1" x14ac:dyDescent="0.2">
      <c r="A496" s="37" t="s">
        <v>69</v>
      </c>
      <c r="B496" s="37">
        <v>29</v>
      </c>
      <c r="C496" s="37">
        <v>1</v>
      </c>
      <c r="D496" s="38">
        <f t="shared" si="96"/>
        <v>0.40468564223999998</v>
      </c>
      <c r="E496" s="39">
        <v>37033</v>
      </c>
      <c r="F496" s="37">
        <v>1</v>
      </c>
      <c r="G496" s="37" t="s">
        <v>70</v>
      </c>
      <c r="H496" s="37" t="s">
        <v>71</v>
      </c>
      <c r="I496" s="37">
        <v>26</v>
      </c>
      <c r="J496" s="37">
        <v>85</v>
      </c>
      <c r="K496" s="37"/>
      <c r="L496" s="37"/>
      <c r="M496" s="31">
        <f t="shared" si="97"/>
        <v>55.5</v>
      </c>
      <c r="N496" s="44">
        <v>37040</v>
      </c>
      <c r="O496" s="45">
        <v>469450</v>
      </c>
      <c r="P496" s="37"/>
      <c r="Q496" s="40"/>
      <c r="R496" s="37"/>
      <c r="S496" s="37"/>
      <c r="T496" s="37"/>
      <c r="U496" s="37"/>
      <c r="V496" s="39">
        <v>37071</v>
      </c>
      <c r="W496" s="37">
        <f t="shared" si="98"/>
        <v>31</v>
      </c>
      <c r="X496" s="31">
        <v>10</v>
      </c>
      <c r="Y496" s="41">
        <v>3.5</v>
      </c>
      <c r="Z496" s="41">
        <v>30.6</v>
      </c>
      <c r="AA496" s="41">
        <v>29.5</v>
      </c>
      <c r="AB496" s="41">
        <v>39.700000000000003</v>
      </c>
      <c r="AC496" s="41">
        <v>31.931034482758626</v>
      </c>
      <c r="AD496" s="31">
        <v>50</v>
      </c>
      <c r="AE496" s="31">
        <v>50</v>
      </c>
      <c r="AF496" s="31">
        <v>60</v>
      </c>
      <c r="AG496" s="31">
        <v>55.1</v>
      </c>
      <c r="AH496" s="41">
        <v>8.8000000000000007</v>
      </c>
      <c r="AI496" s="41">
        <v>8.6</v>
      </c>
      <c r="AJ496" s="41">
        <v>9.1</v>
      </c>
      <c r="AK496" s="41">
        <v>8.7863119623981856</v>
      </c>
      <c r="AL496" s="42">
        <v>18.5</v>
      </c>
      <c r="AM496" s="42">
        <v>190</v>
      </c>
      <c r="AN496" s="42">
        <v>9</v>
      </c>
      <c r="AO496" s="42">
        <v>2.75</v>
      </c>
      <c r="AP496" s="40">
        <v>15</v>
      </c>
      <c r="AQ496" s="40">
        <v>325</v>
      </c>
      <c r="AR496" s="40">
        <v>0</v>
      </c>
      <c r="AS496" s="40">
        <v>340</v>
      </c>
      <c r="AT496" s="40">
        <v>15</v>
      </c>
      <c r="AU496" s="40">
        <v>0</v>
      </c>
      <c r="AV496" s="40">
        <v>0</v>
      </c>
      <c r="AW496" s="40">
        <v>20</v>
      </c>
      <c r="AX496" s="40">
        <v>275</v>
      </c>
      <c r="AY496" s="40">
        <v>860</v>
      </c>
      <c r="AZ496" s="40">
        <v>0</v>
      </c>
      <c r="BA496" s="40">
        <v>1040</v>
      </c>
      <c r="BB496" s="40">
        <v>98.07692307692308</v>
      </c>
      <c r="BC496" s="40">
        <v>123.46153846153847</v>
      </c>
      <c r="BD496" s="40">
        <v>0</v>
      </c>
      <c r="BE496" s="40">
        <v>221.53846153846155</v>
      </c>
      <c r="BF496" s="40">
        <v>70</v>
      </c>
      <c r="BG496" s="40">
        <v>30</v>
      </c>
      <c r="BH496" s="40">
        <v>0</v>
      </c>
      <c r="BI496" s="40">
        <v>95</v>
      </c>
      <c r="BJ496" s="40">
        <v>20522</v>
      </c>
      <c r="BK496" s="43">
        <f t="shared" ref="BK496:BK504" si="109">BJ496/(O496)*100</f>
        <v>4.3714985621471936</v>
      </c>
      <c r="BL496" s="43">
        <f t="shared" ref="BL496:BL505" si="110">BJ496/(O496+Q496)*100</f>
        <v>4.3714985621471936</v>
      </c>
      <c r="BM496" s="37" t="s">
        <v>72</v>
      </c>
      <c r="BN496" s="31">
        <v>12</v>
      </c>
      <c r="BO496" s="31">
        <v>27</v>
      </c>
      <c r="BP496" s="43">
        <v>21.73</v>
      </c>
      <c r="BQ496" s="43">
        <f t="shared" si="99"/>
        <v>0.70096774193548383</v>
      </c>
      <c r="BR496" s="38">
        <v>2.1000000000000001E-2</v>
      </c>
      <c r="BS496" s="38">
        <v>0.18</v>
      </c>
      <c r="BT496" s="38">
        <v>9.9000000000000005E-2</v>
      </c>
      <c r="BU496" s="40">
        <f t="shared" si="106"/>
        <v>50710.966384691674</v>
      </c>
      <c r="BV496" s="43">
        <v>2.41</v>
      </c>
      <c r="BW496" s="43">
        <f t="shared" si="107"/>
        <v>0.19210450623737696</v>
      </c>
      <c r="BX496" s="43">
        <f>(BT496/BP496^3)*100000</f>
        <v>0.96484158988056323</v>
      </c>
    </row>
    <row r="497" spans="1:76" s="59" customFormat="1" x14ac:dyDescent="0.2">
      <c r="A497" s="37" t="s">
        <v>69</v>
      </c>
      <c r="B497" s="37">
        <v>30</v>
      </c>
      <c r="C497" s="37">
        <v>1</v>
      </c>
      <c r="D497" s="38">
        <f t="shared" si="96"/>
        <v>0.40468564223999998</v>
      </c>
      <c r="E497" s="39">
        <v>37045</v>
      </c>
      <c r="F497" s="37">
        <v>1</v>
      </c>
      <c r="G497" s="37" t="s">
        <v>70</v>
      </c>
      <c r="H497" s="37" t="s">
        <v>71</v>
      </c>
      <c r="I497" s="37">
        <v>0</v>
      </c>
      <c r="J497" s="37">
        <v>0</v>
      </c>
      <c r="K497" s="37"/>
      <c r="L497" s="37"/>
      <c r="M497" s="31">
        <f t="shared" si="97"/>
        <v>0</v>
      </c>
      <c r="N497" s="44">
        <v>37055</v>
      </c>
      <c r="O497" s="45">
        <v>462122</v>
      </c>
      <c r="P497" s="37"/>
      <c r="Q497" s="40"/>
      <c r="R497" s="37"/>
      <c r="S497" s="37"/>
      <c r="T497" s="37"/>
      <c r="U497" s="37"/>
      <c r="V497" s="39">
        <v>37078</v>
      </c>
      <c r="W497" s="37">
        <f t="shared" si="98"/>
        <v>23</v>
      </c>
      <c r="X497" s="31"/>
      <c r="Y497" s="41">
        <v>3.8</v>
      </c>
      <c r="Z497" s="41">
        <v>30.8</v>
      </c>
      <c r="AA497" s="41">
        <v>28</v>
      </c>
      <c r="AB497" s="41">
        <v>32.799999999999997</v>
      </c>
      <c r="AC497" s="41">
        <v>30.804545454545451</v>
      </c>
      <c r="AD497" s="31">
        <v>50</v>
      </c>
      <c r="AE497" s="31">
        <v>46</v>
      </c>
      <c r="AF497" s="31">
        <v>58</v>
      </c>
      <c r="AG497" s="31">
        <v>53.125</v>
      </c>
      <c r="AH497" s="41">
        <v>9.1</v>
      </c>
      <c r="AI497" s="41">
        <v>9.1999999999999993</v>
      </c>
      <c r="AJ497" s="41">
        <v>9.3000000000000007</v>
      </c>
      <c r="AK497" s="41">
        <v>9.2199136063063989</v>
      </c>
      <c r="AL497" s="42">
        <v>0</v>
      </c>
      <c r="AM497" s="42">
        <v>180</v>
      </c>
      <c r="AN497" s="42">
        <v>6</v>
      </c>
      <c r="AO497" s="42">
        <v>2.5</v>
      </c>
      <c r="AP497" s="40">
        <v>60</v>
      </c>
      <c r="AQ497" s="40">
        <v>100</v>
      </c>
      <c r="AR497" s="40">
        <v>0</v>
      </c>
      <c r="AS497" s="40">
        <v>160</v>
      </c>
      <c r="AT497" s="40">
        <v>30</v>
      </c>
      <c r="AU497" s="40">
        <v>0</v>
      </c>
      <c r="AV497" s="40">
        <v>0</v>
      </c>
      <c r="AW497" s="40">
        <v>50</v>
      </c>
      <c r="AX497" s="40">
        <v>590</v>
      </c>
      <c r="AY497" s="40">
        <v>50</v>
      </c>
      <c r="AZ497" s="40">
        <v>0</v>
      </c>
      <c r="BA497" s="40">
        <v>600</v>
      </c>
      <c r="BB497" s="40">
        <v>213.33333333333334</v>
      </c>
      <c r="BC497" s="40">
        <v>14.444444444444445</v>
      </c>
      <c r="BD497" s="40">
        <v>0</v>
      </c>
      <c r="BE497" s="40">
        <v>188.33333333333334</v>
      </c>
      <c r="BF497" s="40">
        <v>170</v>
      </c>
      <c r="BG497" s="40">
        <v>10</v>
      </c>
      <c r="BH497" s="40">
        <v>0</v>
      </c>
      <c r="BI497" s="40">
        <v>145</v>
      </c>
      <c r="BJ497" s="40">
        <v>0</v>
      </c>
      <c r="BK497" s="43">
        <f t="shared" si="109"/>
        <v>0</v>
      </c>
      <c r="BL497" s="43">
        <f t="shared" si="110"/>
        <v>0</v>
      </c>
      <c r="BM497" s="37" t="s">
        <v>73</v>
      </c>
      <c r="BN497" s="31"/>
      <c r="BO497" s="31"/>
      <c r="BP497" s="43"/>
      <c r="BQ497" s="43">
        <f t="shared" si="99"/>
        <v>0</v>
      </c>
      <c r="BR497" s="38"/>
      <c r="BS497" s="38"/>
      <c r="BT497" s="38"/>
      <c r="BU497" s="40">
        <f t="shared" si="106"/>
        <v>0</v>
      </c>
      <c r="BV497" s="43">
        <v>0</v>
      </c>
      <c r="BW497" s="43">
        <f t="shared" si="107"/>
        <v>0</v>
      </c>
      <c r="BX497" s="43"/>
    </row>
    <row r="498" spans="1:76" s="59" customFormat="1" x14ac:dyDescent="0.2">
      <c r="A498" s="37" t="s">
        <v>69</v>
      </c>
      <c r="B498" s="37">
        <v>32</v>
      </c>
      <c r="C498" s="37">
        <v>1</v>
      </c>
      <c r="D498" s="38">
        <f t="shared" si="96"/>
        <v>0.40468564223999998</v>
      </c>
      <c r="E498" s="39">
        <v>37059</v>
      </c>
      <c r="F498" s="37">
        <v>1</v>
      </c>
      <c r="G498" s="37" t="s">
        <v>70</v>
      </c>
      <c r="H498" s="37" t="s">
        <v>71</v>
      </c>
      <c r="I498" s="37">
        <v>0</v>
      </c>
      <c r="J498" s="37">
        <v>0</v>
      </c>
      <c r="K498" s="37"/>
      <c r="L498" s="37"/>
      <c r="M498" s="31">
        <f t="shared" si="97"/>
        <v>0</v>
      </c>
      <c r="N498" s="44">
        <v>37067</v>
      </c>
      <c r="O498" s="45">
        <v>422734</v>
      </c>
      <c r="P498" s="37"/>
      <c r="Q498" s="40"/>
      <c r="R498" s="37"/>
      <c r="S498" s="37"/>
      <c r="T498" s="37"/>
      <c r="U498" s="37"/>
      <c r="V498" s="39">
        <v>37089</v>
      </c>
      <c r="W498" s="37">
        <f t="shared" si="98"/>
        <v>22</v>
      </c>
      <c r="X498" s="31"/>
      <c r="Y498" s="41">
        <v>3</v>
      </c>
      <c r="Z498" s="41">
        <v>31.6</v>
      </c>
      <c r="AA498" s="41">
        <v>27.5</v>
      </c>
      <c r="AB498" s="41">
        <v>32.9</v>
      </c>
      <c r="AC498" s="41">
        <v>30.985714285714284</v>
      </c>
      <c r="AD498" s="31">
        <v>50</v>
      </c>
      <c r="AE498" s="31">
        <v>43</v>
      </c>
      <c r="AF498" s="31">
        <v>54</v>
      </c>
      <c r="AG498" s="31">
        <v>48.714285714285715</v>
      </c>
      <c r="AH498" s="41">
        <v>9.1999999999999993</v>
      </c>
      <c r="AI498" s="41">
        <v>9</v>
      </c>
      <c r="AJ498" s="41">
        <v>9.1999999999999993</v>
      </c>
      <c r="AK498" s="41">
        <v>9.0747593216539588</v>
      </c>
      <c r="AL498" s="42">
        <v>0</v>
      </c>
      <c r="AM498" s="42">
        <v>155</v>
      </c>
      <c r="AN498" s="42">
        <v>1.5</v>
      </c>
      <c r="AO498" s="42">
        <v>0.75</v>
      </c>
      <c r="AP498" s="40">
        <v>250</v>
      </c>
      <c r="AQ498" s="40">
        <v>590</v>
      </c>
      <c r="AR498" s="40">
        <v>0</v>
      </c>
      <c r="AS498" s="40">
        <v>840</v>
      </c>
      <c r="AT498" s="40">
        <v>10</v>
      </c>
      <c r="AU498" s="40">
        <v>0</v>
      </c>
      <c r="AV498" s="40">
        <v>0</v>
      </c>
      <c r="AW498" s="40">
        <v>15</v>
      </c>
      <c r="AX498" s="40">
        <v>340</v>
      </c>
      <c r="AY498" s="40">
        <v>440</v>
      </c>
      <c r="AZ498" s="40">
        <v>0</v>
      </c>
      <c r="BA498" s="40">
        <v>780</v>
      </c>
      <c r="BB498" s="40">
        <v>124.375</v>
      </c>
      <c r="BC498" s="40">
        <v>87.5</v>
      </c>
      <c r="BD498" s="40">
        <v>0</v>
      </c>
      <c r="BE498" s="40">
        <v>211.875</v>
      </c>
      <c r="BF498" s="40">
        <v>117.5</v>
      </c>
      <c r="BG498" s="40">
        <v>10</v>
      </c>
      <c r="BH498" s="40">
        <v>0</v>
      </c>
      <c r="BI498" s="40">
        <v>120</v>
      </c>
      <c r="BJ498" s="40">
        <v>0</v>
      </c>
      <c r="BK498" s="43">
        <f t="shared" si="109"/>
        <v>0</v>
      </c>
      <c r="BL498" s="43">
        <f t="shared" si="110"/>
        <v>0</v>
      </c>
      <c r="BM498" s="37" t="s">
        <v>73</v>
      </c>
      <c r="BN498" s="31"/>
      <c r="BO498" s="31"/>
      <c r="BP498" s="43"/>
      <c r="BQ498" s="43">
        <f t="shared" si="99"/>
        <v>0</v>
      </c>
      <c r="BR498" s="38"/>
      <c r="BS498" s="38"/>
      <c r="BT498" s="38"/>
      <c r="BU498" s="40">
        <f t="shared" si="106"/>
        <v>0</v>
      </c>
      <c r="BV498" s="43">
        <v>0</v>
      </c>
      <c r="BW498" s="43">
        <f t="shared" si="107"/>
        <v>0</v>
      </c>
      <c r="BX498" s="43"/>
    </row>
    <row r="499" spans="1:76" s="59" customFormat="1" x14ac:dyDescent="0.2">
      <c r="A499" s="37" t="s">
        <v>69</v>
      </c>
      <c r="B499" s="37">
        <v>28</v>
      </c>
      <c r="C499" s="37">
        <v>1</v>
      </c>
      <c r="D499" s="38">
        <f t="shared" si="96"/>
        <v>0.40468564223999998</v>
      </c>
      <c r="E499" s="39">
        <v>37134</v>
      </c>
      <c r="F499" s="37">
        <v>1</v>
      </c>
      <c r="G499" s="37" t="s">
        <v>70</v>
      </c>
      <c r="H499" s="37" t="s">
        <v>71</v>
      </c>
      <c r="I499" s="37">
        <v>11</v>
      </c>
      <c r="J499" s="37">
        <v>56</v>
      </c>
      <c r="K499" s="37"/>
      <c r="L499" s="37"/>
      <c r="M499" s="31">
        <f t="shared" si="97"/>
        <v>33.5</v>
      </c>
      <c r="N499" s="44">
        <v>37140</v>
      </c>
      <c r="O499" s="45">
        <v>414490</v>
      </c>
      <c r="P499" s="37"/>
      <c r="Q499" s="40"/>
      <c r="R499" s="37"/>
      <c r="S499" s="37"/>
      <c r="T499" s="37"/>
      <c r="U499" s="37"/>
      <c r="V499" s="39">
        <v>37174</v>
      </c>
      <c r="W499" s="37">
        <f t="shared" si="98"/>
        <v>34</v>
      </c>
      <c r="X499" s="31">
        <v>5</v>
      </c>
      <c r="Y499" s="41">
        <v>3.6</v>
      </c>
      <c r="Z499" s="41">
        <v>32.299999999999997</v>
      </c>
      <c r="AA499" s="41">
        <v>21.8</v>
      </c>
      <c r="AB499" s="41">
        <v>32.1</v>
      </c>
      <c r="AC499" s="41">
        <v>28.730303030303034</v>
      </c>
      <c r="AD499" s="31">
        <v>50</v>
      </c>
      <c r="AE499" s="31">
        <v>49</v>
      </c>
      <c r="AF499" s="31">
        <v>58</v>
      </c>
      <c r="AG499" s="31">
        <v>52.6</v>
      </c>
      <c r="AH499" s="41">
        <v>8.5</v>
      </c>
      <c r="AI499" s="41">
        <v>8.6</v>
      </c>
      <c r="AJ499" s="41">
        <v>9.8000000000000007</v>
      </c>
      <c r="AK499" s="41">
        <v>9.4346688819221001</v>
      </c>
      <c r="AL499" s="42">
        <v>39.5</v>
      </c>
      <c r="AM499" s="42">
        <v>300</v>
      </c>
      <c r="AN499" s="42">
        <v>24</v>
      </c>
      <c r="AO499" s="42">
        <v>10</v>
      </c>
      <c r="AP499" s="40">
        <v>15</v>
      </c>
      <c r="AQ499" s="40">
        <v>310</v>
      </c>
      <c r="AR499" s="40">
        <v>0</v>
      </c>
      <c r="AS499" s="40">
        <v>325</v>
      </c>
      <c r="AT499" s="40">
        <v>5</v>
      </c>
      <c r="AU499" s="40">
        <v>0</v>
      </c>
      <c r="AV499" s="40">
        <v>0</v>
      </c>
      <c r="AW499" s="40">
        <v>5</v>
      </c>
      <c r="AX499" s="40">
        <v>140</v>
      </c>
      <c r="AY499" s="40">
        <v>435</v>
      </c>
      <c r="AZ499" s="40">
        <v>0</v>
      </c>
      <c r="BA499" s="40">
        <v>460</v>
      </c>
      <c r="BB499" s="40">
        <v>36.428571428571431</v>
      </c>
      <c r="BC499" s="40">
        <v>47.857142857142854</v>
      </c>
      <c r="BD499" s="40">
        <v>0</v>
      </c>
      <c r="BE499" s="40">
        <v>84.285714285714292</v>
      </c>
      <c r="BF499" s="40">
        <v>25</v>
      </c>
      <c r="BG499" s="40">
        <v>12.5</v>
      </c>
      <c r="BH499" s="40">
        <v>0</v>
      </c>
      <c r="BI499" s="40">
        <v>40</v>
      </c>
      <c r="BJ499" s="40">
        <v>0</v>
      </c>
      <c r="BK499" s="43">
        <f t="shared" si="109"/>
        <v>0</v>
      </c>
      <c r="BL499" s="43">
        <f t="shared" si="110"/>
        <v>0</v>
      </c>
      <c r="BM499" s="37" t="s">
        <v>73</v>
      </c>
      <c r="BN499" s="31"/>
      <c r="BO499" s="31"/>
      <c r="BP499" s="43"/>
      <c r="BQ499" s="43">
        <f t="shared" si="99"/>
        <v>0</v>
      </c>
      <c r="BR499" s="38"/>
      <c r="BS499" s="38"/>
      <c r="BT499" s="38"/>
      <c r="BU499" s="40">
        <f t="shared" si="106"/>
        <v>0</v>
      </c>
      <c r="BV499" s="43">
        <v>0</v>
      </c>
      <c r="BW499" s="43">
        <f t="shared" si="107"/>
        <v>0</v>
      </c>
      <c r="BX499" s="43"/>
    </row>
    <row r="500" spans="1:76" s="59" customFormat="1" x14ac:dyDescent="0.2">
      <c r="A500" s="37" t="s">
        <v>69</v>
      </c>
      <c r="B500" s="37">
        <v>29</v>
      </c>
      <c r="C500" s="37">
        <v>1</v>
      </c>
      <c r="D500" s="38">
        <f t="shared" si="96"/>
        <v>0.40468564223999998</v>
      </c>
      <c r="E500" s="39">
        <v>37140</v>
      </c>
      <c r="F500" s="37">
        <v>1</v>
      </c>
      <c r="G500" s="37" t="s">
        <v>70</v>
      </c>
      <c r="H500" s="37" t="s">
        <v>71</v>
      </c>
      <c r="I500" s="37">
        <v>0</v>
      </c>
      <c r="J500" s="37">
        <v>126</v>
      </c>
      <c r="K500" s="37"/>
      <c r="L500" s="37"/>
      <c r="M500" s="31">
        <f t="shared" si="97"/>
        <v>63</v>
      </c>
      <c r="N500" s="44">
        <v>37148</v>
      </c>
      <c r="O500" s="45">
        <v>470824</v>
      </c>
      <c r="P500" s="37"/>
      <c r="Q500" s="40"/>
      <c r="R500" s="37"/>
      <c r="S500" s="37"/>
      <c r="T500" s="37"/>
      <c r="U500" s="37"/>
      <c r="V500" s="39">
        <v>37181</v>
      </c>
      <c r="W500" s="37">
        <f t="shared" si="98"/>
        <v>33</v>
      </c>
      <c r="X500" s="31">
        <v>5</v>
      </c>
      <c r="Y500" s="41">
        <v>3.1</v>
      </c>
      <c r="Z500" s="41">
        <v>32</v>
      </c>
      <c r="AA500" s="41">
        <v>22.9</v>
      </c>
      <c r="AB500" s="41">
        <v>32.200000000000003</v>
      </c>
      <c r="AC500" s="41">
        <v>28.050000000000004</v>
      </c>
      <c r="AD500" s="31">
        <v>50</v>
      </c>
      <c r="AE500" s="31">
        <v>47</v>
      </c>
      <c r="AF500" s="31">
        <v>59</v>
      </c>
      <c r="AG500" s="31">
        <v>53.777777777777779</v>
      </c>
      <c r="AH500" s="41">
        <v>9</v>
      </c>
      <c r="AI500" s="41">
        <v>8.6999999999999993</v>
      </c>
      <c r="AJ500" s="41">
        <v>9.6</v>
      </c>
      <c r="AK500" s="41">
        <v>9.0908716846582482</v>
      </c>
      <c r="AL500" s="42">
        <v>57</v>
      </c>
      <c r="AM500" s="42">
        <v>425</v>
      </c>
      <c r="AN500" s="42">
        <v>27</v>
      </c>
      <c r="AO500" s="42">
        <v>12.5</v>
      </c>
      <c r="AP500" s="40">
        <v>130</v>
      </c>
      <c r="AQ500" s="40">
        <v>875</v>
      </c>
      <c r="AR500" s="40">
        <v>10</v>
      </c>
      <c r="AS500" s="40">
        <v>1015</v>
      </c>
      <c r="AT500" s="40">
        <v>0</v>
      </c>
      <c r="AU500" s="40">
        <v>0</v>
      </c>
      <c r="AV500" s="40">
        <v>0</v>
      </c>
      <c r="AW500" s="40">
        <v>0</v>
      </c>
      <c r="AX500" s="40">
        <v>105</v>
      </c>
      <c r="AY500" s="40">
        <v>130</v>
      </c>
      <c r="AZ500" s="40">
        <v>0</v>
      </c>
      <c r="BA500" s="40">
        <v>195</v>
      </c>
      <c r="BB500" s="40">
        <v>35.714285714285715</v>
      </c>
      <c r="BC500" s="40">
        <v>85.714285714285708</v>
      </c>
      <c r="BD500" s="40">
        <v>0.7142857142857143</v>
      </c>
      <c r="BE500" s="40">
        <v>122.14285714285714</v>
      </c>
      <c r="BF500" s="40">
        <v>25</v>
      </c>
      <c r="BG500" s="40">
        <v>5</v>
      </c>
      <c r="BH500" s="40">
        <v>0</v>
      </c>
      <c r="BI500" s="40">
        <v>25</v>
      </c>
      <c r="BJ500" s="40">
        <v>12039</v>
      </c>
      <c r="BK500" s="43">
        <f t="shared" si="109"/>
        <v>2.5570064397736734</v>
      </c>
      <c r="BL500" s="43">
        <f t="shared" si="110"/>
        <v>2.5570064397736734</v>
      </c>
      <c r="BM500" s="37" t="s">
        <v>72</v>
      </c>
      <c r="BN500" s="31">
        <v>22</v>
      </c>
      <c r="BO500" s="31">
        <v>50</v>
      </c>
      <c r="BP500" s="43">
        <v>38.380000000000003</v>
      </c>
      <c r="BQ500" s="43">
        <f t="shared" si="99"/>
        <v>1.1630303030303031</v>
      </c>
      <c r="BR500" s="38">
        <v>0.122</v>
      </c>
      <c r="BS500" s="38">
        <v>0.97399999999999998</v>
      </c>
      <c r="BT500" s="38">
        <v>0.44400000000000001</v>
      </c>
      <c r="BU500" s="40">
        <f t="shared" si="106"/>
        <v>29749.016874832036</v>
      </c>
      <c r="BV500" s="43">
        <v>5.95</v>
      </c>
      <c r="BW500" s="43">
        <f t="shared" si="107"/>
        <v>0.44553849082716179</v>
      </c>
      <c r="BX500" s="43">
        <f>(BT500/BP500^3)*100000</f>
        <v>0.78535869966444471</v>
      </c>
    </row>
    <row r="501" spans="1:76" s="59" customFormat="1" x14ac:dyDescent="0.2">
      <c r="A501" s="37" t="s">
        <v>69</v>
      </c>
      <c r="B501" s="37">
        <v>25</v>
      </c>
      <c r="C501" s="37">
        <v>1</v>
      </c>
      <c r="D501" s="38">
        <f t="shared" si="96"/>
        <v>0.40468564223999998</v>
      </c>
      <c r="E501" s="39">
        <v>37141</v>
      </c>
      <c r="F501" s="37">
        <v>1</v>
      </c>
      <c r="G501" s="37" t="s">
        <v>70</v>
      </c>
      <c r="H501" s="37" t="s">
        <v>71</v>
      </c>
      <c r="I501" s="37">
        <v>5</v>
      </c>
      <c r="J501" s="37">
        <v>0</v>
      </c>
      <c r="K501" s="37"/>
      <c r="L501" s="37"/>
      <c r="M501" s="31">
        <f t="shared" si="97"/>
        <v>2.5</v>
      </c>
      <c r="N501" s="44">
        <v>37148</v>
      </c>
      <c r="O501" s="45">
        <v>392964</v>
      </c>
      <c r="P501" s="37"/>
      <c r="Q501" s="40"/>
      <c r="R501" s="37"/>
      <c r="S501" s="37"/>
      <c r="T501" s="37"/>
      <c r="U501" s="37"/>
      <c r="V501" s="39">
        <v>37165</v>
      </c>
      <c r="W501" s="37">
        <f t="shared" si="98"/>
        <v>17</v>
      </c>
      <c r="X501" s="31"/>
      <c r="Y501" s="41">
        <v>4.0999999999999996</v>
      </c>
      <c r="Z501" s="41">
        <v>32.1</v>
      </c>
      <c r="AA501" s="41">
        <v>26.2</v>
      </c>
      <c r="AB501" s="41">
        <v>32.1</v>
      </c>
      <c r="AC501" s="41">
        <v>29.231249999999999</v>
      </c>
      <c r="AD501" s="31">
        <v>50</v>
      </c>
      <c r="AE501" s="31">
        <v>51</v>
      </c>
      <c r="AF501" s="31">
        <v>55</v>
      </c>
      <c r="AG501" s="31">
        <v>52.25</v>
      </c>
      <c r="AH501" s="41">
        <v>9.4</v>
      </c>
      <c r="AI501" s="41">
        <v>9.1</v>
      </c>
      <c r="AJ501" s="41">
        <v>9.6999999999999993</v>
      </c>
      <c r="AK501" s="41">
        <v>9.3892218538614856</v>
      </c>
      <c r="AL501" s="42">
        <v>0</v>
      </c>
      <c r="AM501" s="42">
        <v>275</v>
      </c>
      <c r="AN501" s="42">
        <v>18</v>
      </c>
      <c r="AO501" s="42">
        <v>7.5</v>
      </c>
      <c r="AP501" s="40">
        <v>100</v>
      </c>
      <c r="AQ501" s="40">
        <v>535</v>
      </c>
      <c r="AR501" s="40">
        <v>15</v>
      </c>
      <c r="AS501" s="40">
        <v>650</v>
      </c>
      <c r="AT501" s="40">
        <v>155</v>
      </c>
      <c r="AU501" s="40">
        <v>0</v>
      </c>
      <c r="AV501" s="40">
        <v>0</v>
      </c>
      <c r="AW501" s="40">
        <v>160</v>
      </c>
      <c r="AX501" s="40">
        <v>510</v>
      </c>
      <c r="AY501" s="40">
        <v>170</v>
      </c>
      <c r="AZ501" s="40">
        <v>0</v>
      </c>
      <c r="BA501" s="40">
        <v>680</v>
      </c>
      <c r="BB501" s="40">
        <v>300</v>
      </c>
      <c r="BC501" s="40">
        <v>37.5</v>
      </c>
      <c r="BD501" s="40">
        <v>0</v>
      </c>
      <c r="BE501" s="40">
        <v>337.5</v>
      </c>
      <c r="BF501" s="40">
        <v>285</v>
      </c>
      <c r="BG501" s="40">
        <v>7.5</v>
      </c>
      <c r="BH501" s="40">
        <v>0</v>
      </c>
      <c r="BI501" s="40">
        <v>290</v>
      </c>
      <c r="BJ501" s="40">
        <v>0</v>
      </c>
      <c r="BK501" s="43">
        <f t="shared" si="109"/>
        <v>0</v>
      </c>
      <c r="BL501" s="43">
        <f t="shared" si="110"/>
        <v>0</v>
      </c>
      <c r="BM501" s="37" t="s">
        <v>73</v>
      </c>
      <c r="BN501" s="31"/>
      <c r="BO501" s="31"/>
      <c r="BP501" s="43"/>
      <c r="BQ501" s="43">
        <f t="shared" si="99"/>
        <v>0</v>
      </c>
      <c r="BR501" s="38"/>
      <c r="BS501" s="38"/>
      <c r="BT501" s="38"/>
      <c r="BU501" s="40">
        <f t="shared" si="106"/>
        <v>0</v>
      </c>
      <c r="BV501" s="43">
        <v>0</v>
      </c>
      <c r="BW501" s="43">
        <f t="shared" si="107"/>
        <v>0</v>
      </c>
      <c r="BX501" s="43"/>
    </row>
    <row r="502" spans="1:76" s="59" customFormat="1" x14ac:dyDescent="0.2">
      <c r="A502" s="37" t="s">
        <v>69</v>
      </c>
      <c r="B502" s="37">
        <v>32</v>
      </c>
      <c r="C502" s="37">
        <v>1</v>
      </c>
      <c r="D502" s="38">
        <f t="shared" si="96"/>
        <v>0.40468564223999998</v>
      </c>
      <c r="E502" s="39">
        <v>37145</v>
      </c>
      <c r="F502" s="37">
        <v>1</v>
      </c>
      <c r="G502" s="37" t="s">
        <v>70</v>
      </c>
      <c r="H502" s="37" t="s">
        <v>71</v>
      </c>
      <c r="I502" s="37">
        <v>4</v>
      </c>
      <c r="J502" s="37">
        <v>2</v>
      </c>
      <c r="K502" s="37"/>
      <c r="L502" s="37"/>
      <c r="M502" s="31">
        <f t="shared" si="97"/>
        <v>3</v>
      </c>
      <c r="N502" s="44">
        <v>37149</v>
      </c>
      <c r="O502" s="45">
        <v>420902</v>
      </c>
      <c r="P502" s="37"/>
      <c r="Q502" s="40"/>
      <c r="R502" s="37"/>
      <c r="S502" s="37"/>
      <c r="T502" s="37"/>
      <c r="U502" s="37"/>
      <c r="V502" s="39">
        <v>37165</v>
      </c>
      <c r="W502" s="37">
        <f t="shared" si="98"/>
        <v>16</v>
      </c>
      <c r="X502" s="31">
        <v>9</v>
      </c>
      <c r="Y502" s="41">
        <v>3.4</v>
      </c>
      <c r="Z502" s="41">
        <v>31.5</v>
      </c>
      <c r="AA502" s="41">
        <v>26.2</v>
      </c>
      <c r="AB502" s="41">
        <v>32.1</v>
      </c>
      <c r="AC502" s="41">
        <v>29.1</v>
      </c>
      <c r="AD502" s="31">
        <v>50</v>
      </c>
      <c r="AE502" s="31">
        <v>50</v>
      </c>
      <c r="AF502" s="31">
        <v>55</v>
      </c>
      <c r="AG502" s="31">
        <v>51.5</v>
      </c>
      <c r="AH502" s="41">
        <v>8.3000000000000007</v>
      </c>
      <c r="AI502" s="41">
        <v>8.4</v>
      </c>
      <c r="AJ502" s="41">
        <v>9</v>
      </c>
      <c r="AK502" s="41">
        <v>8.7073671502996604</v>
      </c>
      <c r="AL502" s="42">
        <v>4</v>
      </c>
      <c r="AM502" s="42">
        <v>300</v>
      </c>
      <c r="AN502" s="42">
        <v>12</v>
      </c>
      <c r="AO502" s="42">
        <v>5</v>
      </c>
      <c r="AP502" s="40">
        <v>20</v>
      </c>
      <c r="AQ502" s="40">
        <v>115</v>
      </c>
      <c r="AR502" s="40">
        <v>170</v>
      </c>
      <c r="AS502" s="40">
        <v>305</v>
      </c>
      <c r="AT502" s="40">
        <v>5</v>
      </c>
      <c r="AU502" s="40">
        <v>10</v>
      </c>
      <c r="AV502" s="40">
        <v>0</v>
      </c>
      <c r="AW502" s="40">
        <v>85</v>
      </c>
      <c r="AX502" s="40">
        <v>170</v>
      </c>
      <c r="AY502" s="40">
        <v>1840</v>
      </c>
      <c r="AZ502" s="40">
        <v>0</v>
      </c>
      <c r="BA502" s="40">
        <v>1845</v>
      </c>
      <c r="BB502" s="40">
        <v>79.166666666666671</v>
      </c>
      <c r="BC502" s="40">
        <v>515</v>
      </c>
      <c r="BD502" s="40">
        <v>0</v>
      </c>
      <c r="BE502" s="40">
        <v>594.16666666666663</v>
      </c>
      <c r="BF502" s="40">
        <v>77.5</v>
      </c>
      <c r="BG502" s="40">
        <v>252.5</v>
      </c>
      <c r="BH502" s="40">
        <v>0</v>
      </c>
      <c r="BI502" s="40">
        <v>377.5</v>
      </c>
      <c r="BJ502" s="40">
        <v>0</v>
      </c>
      <c r="BK502" s="43">
        <f t="shared" si="109"/>
        <v>0</v>
      </c>
      <c r="BL502" s="43">
        <f t="shared" si="110"/>
        <v>0</v>
      </c>
      <c r="BM502" s="37" t="s">
        <v>73</v>
      </c>
      <c r="BN502" s="31"/>
      <c r="BO502" s="31"/>
      <c r="BP502" s="43"/>
      <c r="BQ502" s="43">
        <f t="shared" si="99"/>
        <v>0</v>
      </c>
      <c r="BR502" s="38"/>
      <c r="BS502" s="38"/>
      <c r="BT502" s="38"/>
      <c r="BU502" s="40">
        <f t="shared" si="106"/>
        <v>0</v>
      </c>
      <c r="BV502" s="43">
        <v>0</v>
      </c>
      <c r="BW502" s="43">
        <f t="shared" si="107"/>
        <v>0</v>
      </c>
      <c r="BX502" s="43"/>
    </row>
    <row r="503" spans="1:76" s="59" customFormat="1" x14ac:dyDescent="0.2">
      <c r="A503" s="37" t="s">
        <v>69</v>
      </c>
      <c r="B503" s="37">
        <v>33</v>
      </c>
      <c r="C503" s="37">
        <v>1</v>
      </c>
      <c r="D503" s="38">
        <f t="shared" si="96"/>
        <v>0.40468564223999998</v>
      </c>
      <c r="E503" s="39">
        <v>37147</v>
      </c>
      <c r="F503" s="37">
        <v>1</v>
      </c>
      <c r="G503" s="37" t="s">
        <v>70</v>
      </c>
      <c r="H503" s="37" t="s">
        <v>71</v>
      </c>
      <c r="I503" s="37">
        <v>40</v>
      </c>
      <c r="J503" s="37">
        <v>55</v>
      </c>
      <c r="K503" s="37"/>
      <c r="L503" s="37"/>
      <c r="M503" s="31">
        <f t="shared" si="97"/>
        <v>47.5</v>
      </c>
      <c r="N503" s="44">
        <v>37157</v>
      </c>
      <c r="O503" s="45">
        <v>306860</v>
      </c>
      <c r="P503" s="37"/>
      <c r="Q503" s="40"/>
      <c r="R503" s="37"/>
      <c r="S503" s="37"/>
      <c r="T503" s="37"/>
      <c r="U503" s="37"/>
      <c r="V503" s="39">
        <v>37194</v>
      </c>
      <c r="W503" s="37">
        <f t="shared" si="98"/>
        <v>37</v>
      </c>
      <c r="X503" s="31">
        <v>2</v>
      </c>
      <c r="Y503" s="41">
        <v>4.3</v>
      </c>
      <c r="Z503" s="41">
        <v>29.3</v>
      </c>
      <c r="AA503" s="41">
        <v>22.7</v>
      </c>
      <c r="AB503" s="41">
        <v>29.6</v>
      </c>
      <c r="AC503" s="41">
        <v>26.55714285714286</v>
      </c>
      <c r="AD503" s="31">
        <v>50</v>
      </c>
      <c r="AE503" s="31">
        <v>42</v>
      </c>
      <c r="AF503" s="31">
        <v>56</v>
      </c>
      <c r="AG503" s="31">
        <v>48.636363636363633</v>
      </c>
      <c r="AH503" s="41">
        <v>9</v>
      </c>
      <c r="AI503" s="41">
        <v>8.8000000000000007</v>
      </c>
      <c r="AJ503" s="41">
        <v>9.4</v>
      </c>
      <c r="AK503" s="41">
        <v>9.0928326401907142</v>
      </c>
      <c r="AL503" s="42">
        <v>58</v>
      </c>
      <c r="AM503" s="42">
        <v>400</v>
      </c>
      <c r="AN503" s="42">
        <v>33</v>
      </c>
      <c r="AO503" s="42">
        <v>13.75</v>
      </c>
      <c r="AP503" s="40">
        <v>320</v>
      </c>
      <c r="AQ503" s="40">
        <v>760</v>
      </c>
      <c r="AR503" s="40">
        <v>5</v>
      </c>
      <c r="AS503" s="40">
        <v>1085</v>
      </c>
      <c r="AT503" s="40">
        <v>0</v>
      </c>
      <c r="AU503" s="40">
        <v>0</v>
      </c>
      <c r="AV503" s="40">
        <v>0</v>
      </c>
      <c r="AW503" s="40">
        <v>0</v>
      </c>
      <c r="AX503" s="40">
        <v>175</v>
      </c>
      <c r="AY503" s="40">
        <v>225</v>
      </c>
      <c r="AZ503" s="40">
        <v>20</v>
      </c>
      <c r="BA503" s="40">
        <v>240</v>
      </c>
      <c r="BB503" s="40">
        <v>47.333333333333336</v>
      </c>
      <c r="BC503" s="40">
        <v>58</v>
      </c>
      <c r="BD503" s="40">
        <v>2.6666666666666665</v>
      </c>
      <c r="BE503" s="40">
        <v>92.941176470588232</v>
      </c>
      <c r="BF503" s="40">
        <v>35</v>
      </c>
      <c r="BG503" s="40">
        <v>20</v>
      </c>
      <c r="BH503" s="40">
        <v>0</v>
      </c>
      <c r="BI503" s="40">
        <v>80</v>
      </c>
      <c r="BJ503" s="40">
        <v>19604</v>
      </c>
      <c r="BK503" s="43">
        <f t="shared" si="109"/>
        <v>6.3885811119077109</v>
      </c>
      <c r="BL503" s="43">
        <f t="shared" si="110"/>
        <v>6.3885811119077109</v>
      </c>
      <c r="BM503" s="37" t="s">
        <v>72</v>
      </c>
      <c r="BN503" s="31">
        <v>21</v>
      </c>
      <c r="BO503" s="31">
        <v>40</v>
      </c>
      <c r="BP503" s="43">
        <v>31.75</v>
      </c>
      <c r="BQ503" s="43">
        <f t="shared" si="99"/>
        <v>0.85810810810810811</v>
      </c>
      <c r="BR503" s="38">
        <v>0.14699999999999999</v>
      </c>
      <c r="BS503" s="38">
        <v>0.49399999999999999</v>
      </c>
      <c r="BT503" s="38">
        <v>0.26300000000000001</v>
      </c>
      <c r="BU503" s="40">
        <f t="shared" si="106"/>
        <v>48442.538982823098</v>
      </c>
      <c r="BV503" s="43">
        <v>5.91</v>
      </c>
      <c r="BW503" s="43">
        <f t="shared" si="107"/>
        <v>0.39470075796512089</v>
      </c>
      <c r="BX503" s="43">
        <f>(BT503/BP503^3)*100000</f>
        <v>0.82172132848202706</v>
      </c>
    </row>
    <row r="504" spans="1:76" s="59" customFormat="1" x14ac:dyDescent="0.2">
      <c r="A504" s="37" t="s">
        <v>69</v>
      </c>
      <c r="B504" s="37">
        <v>30</v>
      </c>
      <c r="C504" s="37">
        <v>1</v>
      </c>
      <c r="D504" s="38">
        <f t="shared" si="96"/>
        <v>0.40468564223999998</v>
      </c>
      <c r="E504" s="39">
        <v>37160</v>
      </c>
      <c r="F504" s="37">
        <v>1</v>
      </c>
      <c r="G504" s="37" t="s">
        <v>70</v>
      </c>
      <c r="H504" s="37" t="s">
        <v>71</v>
      </c>
      <c r="I504" s="37">
        <v>202</v>
      </c>
      <c r="J504" s="37">
        <v>147</v>
      </c>
      <c r="K504" s="37"/>
      <c r="L504" s="37"/>
      <c r="M504" s="31">
        <f t="shared" si="97"/>
        <v>174.5</v>
      </c>
      <c r="N504" s="44">
        <v>37164</v>
      </c>
      <c r="O504" s="45">
        <v>384262</v>
      </c>
      <c r="P504" s="37"/>
      <c r="Q504" s="40"/>
      <c r="R504" s="37"/>
      <c r="S504" s="37"/>
      <c r="T504" s="37"/>
      <c r="U504" s="37"/>
      <c r="V504" s="39">
        <v>37210</v>
      </c>
      <c r="W504" s="37">
        <f t="shared" si="98"/>
        <v>46</v>
      </c>
      <c r="X504" s="31">
        <v>3</v>
      </c>
      <c r="Y504" s="41">
        <v>4.2</v>
      </c>
      <c r="Z504" s="41">
        <v>26.3</v>
      </c>
      <c r="AA504" s="41">
        <v>23.1</v>
      </c>
      <c r="AB504" s="41">
        <v>29.7</v>
      </c>
      <c r="AC504" s="41">
        <v>26.120454545454535</v>
      </c>
      <c r="AD504" s="31">
        <v>50</v>
      </c>
      <c r="AE504" s="31">
        <v>40</v>
      </c>
      <c r="AF504" s="31">
        <v>50</v>
      </c>
      <c r="AG504" s="31">
        <v>44.692307692307693</v>
      </c>
      <c r="AH504" s="41">
        <v>8.6</v>
      </c>
      <c r="AI504" s="41">
        <v>8.5</v>
      </c>
      <c r="AJ504" s="41">
        <v>9.6</v>
      </c>
      <c r="AK504" s="41">
        <v>9.1336664163490351</v>
      </c>
      <c r="AL504" s="42">
        <v>96</v>
      </c>
      <c r="AM504" s="42">
        <v>537.5</v>
      </c>
      <c r="AN504" s="42">
        <v>30</v>
      </c>
      <c r="AO504" s="42">
        <v>12.5</v>
      </c>
      <c r="AP504" s="40">
        <v>10</v>
      </c>
      <c r="AQ504" s="40">
        <v>80</v>
      </c>
      <c r="AR504" s="40">
        <v>0</v>
      </c>
      <c r="AS504" s="40">
        <v>90</v>
      </c>
      <c r="AT504" s="40">
        <v>0</v>
      </c>
      <c r="AU504" s="40">
        <v>10</v>
      </c>
      <c r="AV504" s="40">
        <v>0</v>
      </c>
      <c r="AW504" s="40">
        <v>20</v>
      </c>
      <c r="AX504" s="40">
        <v>620</v>
      </c>
      <c r="AY504" s="40">
        <v>930</v>
      </c>
      <c r="AZ504" s="40">
        <v>75</v>
      </c>
      <c r="BA504" s="40">
        <v>975</v>
      </c>
      <c r="BB504" s="40">
        <v>78.421052631578945</v>
      </c>
      <c r="BC504" s="40">
        <v>114.47368421052632</v>
      </c>
      <c r="BD504" s="40">
        <v>18.421052631578949</v>
      </c>
      <c r="BE504" s="40">
        <v>211.31578947368422</v>
      </c>
      <c r="BF504" s="40">
        <v>45</v>
      </c>
      <c r="BG504" s="40">
        <v>50</v>
      </c>
      <c r="BH504" s="40">
        <v>0</v>
      </c>
      <c r="BI504" s="40">
        <v>95</v>
      </c>
      <c r="BJ504" s="40">
        <v>186446</v>
      </c>
      <c r="BK504" s="43">
        <f t="shared" si="109"/>
        <v>48.520540672770139</v>
      </c>
      <c r="BL504" s="43">
        <f t="shared" si="110"/>
        <v>48.520540672770139</v>
      </c>
      <c r="BM504" s="37" t="s">
        <v>72</v>
      </c>
      <c r="BN504" s="31">
        <v>24</v>
      </c>
      <c r="BO504" s="31">
        <v>30</v>
      </c>
      <c r="BP504" s="43">
        <v>26.66</v>
      </c>
      <c r="BQ504" s="43">
        <f t="shared" si="99"/>
        <v>0.5795652173913044</v>
      </c>
      <c r="BR504" s="38">
        <v>0.107</v>
      </c>
      <c r="BS504" s="38">
        <v>0.223</v>
      </c>
      <c r="BT504" s="38">
        <v>0.14799999999999999</v>
      </c>
      <c r="BU504" s="40">
        <f t="shared" si="106"/>
        <v>460718.09953027114</v>
      </c>
      <c r="BV504" s="43">
        <v>29.59</v>
      </c>
      <c r="BW504" s="43">
        <f t="shared" si="107"/>
        <v>1.5895322255681352</v>
      </c>
      <c r="BX504" s="43">
        <f>(BT504/BP504^3)*100000</f>
        <v>0.78105439436027524</v>
      </c>
    </row>
    <row r="505" spans="1:76" s="59" customFormat="1" x14ac:dyDescent="0.2">
      <c r="A505" s="27" t="s">
        <v>69</v>
      </c>
      <c r="B505" s="27">
        <v>26</v>
      </c>
      <c r="C505" s="27">
        <v>1</v>
      </c>
      <c r="D505" s="28">
        <f t="shared" si="96"/>
        <v>0.40468564223999998</v>
      </c>
      <c r="E505" s="29">
        <v>38915</v>
      </c>
      <c r="F505" s="27">
        <v>1</v>
      </c>
      <c r="G505" s="27" t="s">
        <v>70</v>
      </c>
      <c r="H505" s="27" t="s">
        <v>71</v>
      </c>
      <c r="I505" s="27">
        <v>174</v>
      </c>
      <c r="J505" s="27">
        <v>158</v>
      </c>
      <c r="K505" s="27"/>
      <c r="L505" s="27"/>
      <c r="M505" s="31">
        <f t="shared" si="97"/>
        <v>166</v>
      </c>
      <c r="N505" s="29">
        <v>38921</v>
      </c>
      <c r="O505" s="32">
        <v>416780</v>
      </c>
      <c r="P505" s="27"/>
      <c r="Q505" s="32"/>
      <c r="R505" s="27"/>
      <c r="S505" s="27"/>
      <c r="T505" s="27"/>
      <c r="U505" s="27"/>
      <c r="V505" s="29">
        <v>38966</v>
      </c>
      <c r="W505" s="27">
        <f t="shared" si="98"/>
        <v>45</v>
      </c>
      <c r="X505" s="27">
        <v>7</v>
      </c>
      <c r="Y505" s="27">
        <v>3.2</v>
      </c>
      <c r="Z505" s="27">
        <v>31.9</v>
      </c>
      <c r="AA505" s="27">
        <v>29.3</v>
      </c>
      <c r="AB505" s="27">
        <v>33.4</v>
      </c>
      <c r="AC505" s="33">
        <v>31.874418604651154</v>
      </c>
      <c r="AD505" s="27">
        <v>50</v>
      </c>
      <c r="AE505" s="27">
        <v>45</v>
      </c>
      <c r="AF505" s="27">
        <v>58</v>
      </c>
      <c r="AG505" s="30">
        <v>51.333333333333336</v>
      </c>
      <c r="AH505" s="27">
        <v>9.5</v>
      </c>
      <c r="AI505" s="27">
        <v>8.9</v>
      </c>
      <c r="AJ505" s="27">
        <v>9.4</v>
      </c>
      <c r="AK505" s="33">
        <v>9.1946941560794961</v>
      </c>
      <c r="AL505" s="34">
        <v>330</v>
      </c>
      <c r="AM505" s="34">
        <v>95</v>
      </c>
      <c r="AN505" s="34">
        <v>0</v>
      </c>
      <c r="AO505" s="34">
        <v>7.5</v>
      </c>
      <c r="AP505" s="32">
        <v>130</v>
      </c>
      <c r="AQ505" s="32">
        <v>760</v>
      </c>
      <c r="AR505" s="32">
        <v>0</v>
      </c>
      <c r="AS505" s="32">
        <v>890</v>
      </c>
      <c r="AT505" s="32">
        <v>5</v>
      </c>
      <c r="AU505" s="32">
        <v>25</v>
      </c>
      <c r="AV505" s="32">
        <v>0</v>
      </c>
      <c r="AW505" s="32">
        <v>55</v>
      </c>
      <c r="AX505" s="32">
        <v>485</v>
      </c>
      <c r="AY505" s="32">
        <v>995</v>
      </c>
      <c r="AZ505" s="32">
        <v>0</v>
      </c>
      <c r="BA505" s="32">
        <v>1105</v>
      </c>
      <c r="BB505" s="32">
        <v>163.33333333333334</v>
      </c>
      <c r="BC505" s="32">
        <v>378.33333333333331</v>
      </c>
      <c r="BD505" s="32">
        <v>0</v>
      </c>
      <c r="BE505" s="32">
        <v>538.33333333333337</v>
      </c>
      <c r="BF505" s="32">
        <v>110</v>
      </c>
      <c r="BG505" s="32">
        <v>280</v>
      </c>
      <c r="BH505" s="32">
        <v>0</v>
      </c>
      <c r="BI505" s="32">
        <v>590</v>
      </c>
      <c r="BJ505" s="32">
        <v>67913</v>
      </c>
      <c r="BK505" s="35">
        <f>BJ505/O505*100</f>
        <v>16.294687844906186</v>
      </c>
      <c r="BL505" s="35">
        <f t="shared" si="110"/>
        <v>16.294687844906186</v>
      </c>
      <c r="BM505" s="27" t="s">
        <v>72</v>
      </c>
      <c r="BN505" s="30">
        <v>22</v>
      </c>
      <c r="BO505" s="30">
        <v>64</v>
      </c>
      <c r="BP505" s="35">
        <v>26.9</v>
      </c>
      <c r="BQ505" s="43">
        <f t="shared" si="99"/>
        <v>0.59777777777777774</v>
      </c>
      <c r="BR505" s="28">
        <v>5.7000000000000002E-2</v>
      </c>
      <c r="BS505" s="28">
        <v>0.63300000000000001</v>
      </c>
      <c r="BT505" s="28">
        <v>0.16</v>
      </c>
      <c r="BU505" s="32">
        <f t="shared" ref="BU505:BU536" si="111">BJ505/(C505*0.40468564224)</f>
        <v>167816.67771579602</v>
      </c>
      <c r="BV505" s="35">
        <v>10.27</v>
      </c>
      <c r="BW505" s="35">
        <f t="shared" ref="BW505:BW536" si="112">(BV505/D505)/W505</f>
        <v>0.56394939281506395</v>
      </c>
      <c r="BX505" s="35">
        <f>(BT505/BP505^3)*100000</f>
        <v>0.821983580980718</v>
      </c>
    </row>
    <row r="506" spans="1:76" s="59" customFormat="1" x14ac:dyDescent="0.2">
      <c r="A506" s="37" t="s">
        <v>69</v>
      </c>
      <c r="B506" s="31">
        <v>33</v>
      </c>
      <c r="C506" s="37">
        <v>1</v>
      </c>
      <c r="D506" s="37">
        <f t="shared" si="96"/>
        <v>0.40468564223999998</v>
      </c>
      <c r="E506" s="39">
        <v>39927</v>
      </c>
      <c r="F506" s="37">
        <v>1</v>
      </c>
      <c r="G506" s="37" t="s">
        <v>70</v>
      </c>
      <c r="H506" s="37" t="s">
        <v>71</v>
      </c>
      <c r="I506" s="37">
        <v>0</v>
      </c>
      <c r="J506" s="37">
        <v>0</v>
      </c>
      <c r="K506" s="37"/>
      <c r="L506" s="37"/>
      <c r="M506" s="31">
        <f t="shared" si="97"/>
        <v>0</v>
      </c>
      <c r="N506" s="39">
        <v>39941</v>
      </c>
      <c r="O506" s="40">
        <v>105798</v>
      </c>
      <c r="P506" s="37"/>
      <c r="Q506" s="40"/>
      <c r="R506" s="37"/>
      <c r="S506" s="40"/>
      <c r="T506" s="37"/>
      <c r="U506" s="40"/>
      <c r="V506" s="39">
        <v>39961</v>
      </c>
      <c r="W506" s="37">
        <f t="shared" si="98"/>
        <v>20</v>
      </c>
      <c r="X506" s="37">
        <v>2</v>
      </c>
      <c r="Y506" s="41">
        <v>3.6</v>
      </c>
      <c r="Z506" s="41">
        <v>28.5</v>
      </c>
      <c r="AA506" s="41">
        <v>25.1</v>
      </c>
      <c r="AB506" s="41">
        <v>30.6</v>
      </c>
      <c r="AC506" s="41">
        <v>28.247058823529414</v>
      </c>
      <c r="AD506" s="37">
        <v>50</v>
      </c>
      <c r="AE506" s="37">
        <v>47</v>
      </c>
      <c r="AF506" s="37">
        <v>54</v>
      </c>
      <c r="AG506" s="41">
        <v>51.6</v>
      </c>
      <c r="AH506" s="37">
        <v>9</v>
      </c>
      <c r="AI506" s="37">
        <v>8.6999999999999993</v>
      </c>
      <c r="AJ506" s="41">
        <v>9.3000000000000007</v>
      </c>
      <c r="AK506" s="41">
        <v>9.0877863966571759</v>
      </c>
      <c r="AL506" s="42">
        <v>82</v>
      </c>
      <c r="AM506" s="42">
        <v>310</v>
      </c>
      <c r="AN506" s="42">
        <v>30</v>
      </c>
      <c r="AO506" s="42">
        <v>13</v>
      </c>
      <c r="AP506" s="40">
        <v>165</v>
      </c>
      <c r="AQ506" s="40">
        <v>2370</v>
      </c>
      <c r="AR506" s="40">
        <v>0</v>
      </c>
      <c r="AS506" s="40">
        <v>2535</v>
      </c>
      <c r="AT506" s="40">
        <v>45</v>
      </c>
      <c r="AU506" s="40">
        <v>20</v>
      </c>
      <c r="AV506" s="40">
        <v>0</v>
      </c>
      <c r="AW506" s="40">
        <v>85</v>
      </c>
      <c r="AX506" s="40">
        <v>385</v>
      </c>
      <c r="AY506" s="40">
        <v>1290</v>
      </c>
      <c r="AZ506" s="40">
        <v>35</v>
      </c>
      <c r="BA506" s="40">
        <v>1675</v>
      </c>
      <c r="BB506" s="40">
        <v>173.125</v>
      </c>
      <c r="BC506" s="40">
        <v>214.375</v>
      </c>
      <c r="BD506" s="40">
        <v>8.125</v>
      </c>
      <c r="BE506" s="40">
        <v>395.625</v>
      </c>
      <c r="BF506" s="40">
        <v>180</v>
      </c>
      <c r="BG506" s="40">
        <v>75</v>
      </c>
      <c r="BH506" s="40">
        <v>2.5</v>
      </c>
      <c r="BI506" s="40">
        <v>252.5</v>
      </c>
      <c r="BJ506" s="40">
        <v>0</v>
      </c>
      <c r="BK506" s="43">
        <f>BJ506/O506*100</f>
        <v>0</v>
      </c>
      <c r="BL506" s="43">
        <f>(BJ506)/(O506+Q506+S506+U506)*100</f>
        <v>0</v>
      </c>
      <c r="BM506" s="37" t="s">
        <v>73</v>
      </c>
      <c r="BN506" s="31"/>
      <c r="BO506" s="31"/>
      <c r="BP506" s="43"/>
      <c r="BQ506" s="43">
        <f t="shared" si="99"/>
        <v>0</v>
      </c>
      <c r="BR506" s="38"/>
      <c r="BS506" s="38"/>
      <c r="BT506" s="38"/>
      <c r="BU506" s="40">
        <f t="shared" si="111"/>
        <v>0</v>
      </c>
      <c r="BV506" s="43">
        <v>0</v>
      </c>
      <c r="BW506" s="43">
        <f t="shared" si="112"/>
        <v>0</v>
      </c>
      <c r="BX506" s="43"/>
    </row>
    <row r="507" spans="1:76" s="59" customFormat="1" x14ac:dyDescent="0.2">
      <c r="A507" s="27" t="s">
        <v>69</v>
      </c>
      <c r="B507" s="30">
        <v>29</v>
      </c>
      <c r="C507" s="27">
        <v>1</v>
      </c>
      <c r="D507" s="27">
        <f t="shared" si="96"/>
        <v>0.40468564223999998</v>
      </c>
      <c r="E507" s="29">
        <v>39966</v>
      </c>
      <c r="F507" s="27">
        <v>2</v>
      </c>
      <c r="G507" s="27" t="s">
        <v>70</v>
      </c>
      <c r="H507" s="27" t="s">
        <v>71</v>
      </c>
      <c r="I507" s="27">
        <v>9</v>
      </c>
      <c r="J507" s="27"/>
      <c r="K507" s="27">
        <v>6</v>
      </c>
      <c r="L507" s="27">
        <v>9</v>
      </c>
      <c r="M507" s="31">
        <f t="shared" si="97"/>
        <v>8</v>
      </c>
      <c r="N507" s="29">
        <v>39976</v>
      </c>
      <c r="O507" s="32">
        <v>440138</v>
      </c>
      <c r="P507" s="29">
        <v>39979</v>
      </c>
      <c r="Q507" s="32">
        <v>390216</v>
      </c>
      <c r="R507" s="27"/>
      <c r="S507" s="32"/>
      <c r="T507" s="27"/>
      <c r="U507" s="32"/>
      <c r="V507" s="29">
        <v>40016</v>
      </c>
      <c r="W507" s="27">
        <f t="shared" si="98"/>
        <v>40</v>
      </c>
      <c r="X507" s="27">
        <v>7</v>
      </c>
      <c r="Y507" s="33">
        <v>3.2</v>
      </c>
      <c r="Z507" s="33">
        <v>30.9</v>
      </c>
      <c r="AA507" s="33">
        <v>2.8</v>
      </c>
      <c r="AB507" s="33">
        <v>34.1</v>
      </c>
      <c r="AC507" s="33">
        <v>30.902631578947368</v>
      </c>
      <c r="AD507" s="27">
        <v>50</v>
      </c>
      <c r="AE507" s="27">
        <v>50</v>
      </c>
      <c r="AF507" s="27">
        <v>65</v>
      </c>
      <c r="AG507" s="33">
        <v>55.545454545454547</v>
      </c>
      <c r="AH507" s="27">
        <v>9.1</v>
      </c>
      <c r="AI507" s="27">
        <v>8.8000000000000007</v>
      </c>
      <c r="AJ507" s="33">
        <v>9.3000000000000007</v>
      </c>
      <c r="AK507" s="33">
        <v>9.0222685222175869</v>
      </c>
      <c r="AL507" s="34">
        <v>112</v>
      </c>
      <c r="AM507" s="34">
        <v>112</v>
      </c>
      <c r="AN507" s="34">
        <v>11</v>
      </c>
      <c r="AO507" s="34">
        <v>2.5</v>
      </c>
      <c r="AP507" s="32">
        <v>25</v>
      </c>
      <c r="AQ507" s="32">
        <v>195</v>
      </c>
      <c r="AR507" s="32">
        <v>0</v>
      </c>
      <c r="AS507" s="32">
        <v>220</v>
      </c>
      <c r="AT507" s="32">
        <v>30</v>
      </c>
      <c r="AU507" s="32">
        <v>30</v>
      </c>
      <c r="AV507" s="32">
        <v>0</v>
      </c>
      <c r="AW507" s="32">
        <v>95</v>
      </c>
      <c r="AX507" s="32">
        <v>225</v>
      </c>
      <c r="AY507" s="32">
        <v>165</v>
      </c>
      <c r="AZ507" s="32">
        <v>0</v>
      </c>
      <c r="BA507" s="32">
        <v>310</v>
      </c>
      <c r="BB507" s="32">
        <v>80.833333333333329</v>
      </c>
      <c r="BC507" s="32">
        <v>96.666666666666671</v>
      </c>
      <c r="BD507" s="32">
        <v>0</v>
      </c>
      <c r="BE507" s="32">
        <v>177.5</v>
      </c>
      <c r="BF507" s="32">
        <v>67.5</v>
      </c>
      <c r="BG507" s="32">
        <v>97.5</v>
      </c>
      <c r="BH507" s="32">
        <v>0</v>
      </c>
      <c r="BI507" s="32">
        <v>147.5</v>
      </c>
      <c r="BJ507" s="32">
        <v>845</v>
      </c>
      <c r="BK507" s="35">
        <f>BJ507/O507*100</f>
        <v>0.19198524099259778</v>
      </c>
      <c r="BL507" s="35">
        <f>(BJ507)/(O507+Q507+S507+U507)*100</f>
        <v>0.10176382603082541</v>
      </c>
      <c r="BM507" s="27" t="s">
        <v>72</v>
      </c>
      <c r="BN507" s="30">
        <v>9</v>
      </c>
      <c r="BO507" s="30">
        <v>57</v>
      </c>
      <c r="BP507" s="35">
        <v>38.18</v>
      </c>
      <c r="BQ507" s="43">
        <f t="shared" si="99"/>
        <v>0.95450000000000002</v>
      </c>
      <c r="BR507" s="28">
        <v>8.5000000000000006E-2</v>
      </c>
      <c r="BS507" s="28">
        <v>1.169</v>
      </c>
      <c r="BT507" s="28">
        <v>0.53</v>
      </c>
      <c r="BU507" s="32">
        <f t="shared" si="111"/>
        <v>2088.0404733975474</v>
      </c>
      <c r="BV507" s="35">
        <v>0.45</v>
      </c>
      <c r="BW507" s="35">
        <f t="shared" si="112"/>
        <v>2.7799355415056105E-2</v>
      </c>
      <c r="BX507" s="35">
        <f>(BT507/BP507^3)*100000</f>
        <v>0.95228753011652989</v>
      </c>
    </row>
    <row r="508" spans="1:76" s="59" customFormat="1" x14ac:dyDescent="0.2">
      <c r="A508" s="37" t="s">
        <v>69</v>
      </c>
      <c r="B508" s="37">
        <v>1</v>
      </c>
      <c r="C508" s="37">
        <v>2</v>
      </c>
      <c r="D508" s="38">
        <f t="shared" si="96"/>
        <v>0.80937128447999995</v>
      </c>
      <c r="E508" s="39">
        <v>37050</v>
      </c>
      <c r="F508" s="37">
        <v>1</v>
      </c>
      <c r="G508" s="37" t="s">
        <v>70</v>
      </c>
      <c r="H508" s="37" t="s">
        <v>71</v>
      </c>
      <c r="I508" s="37">
        <v>14</v>
      </c>
      <c r="J508" s="37">
        <v>97</v>
      </c>
      <c r="K508" s="37">
        <v>238</v>
      </c>
      <c r="L508" s="37"/>
      <c r="M508" s="31">
        <f t="shared" si="97"/>
        <v>116.33333333333333</v>
      </c>
      <c r="N508" s="39">
        <v>37056</v>
      </c>
      <c r="O508" s="40">
        <v>910046</v>
      </c>
      <c r="P508" s="37"/>
      <c r="Q508" s="40"/>
      <c r="R508" s="37"/>
      <c r="S508" s="37"/>
      <c r="T508" s="37"/>
      <c r="U508" s="37"/>
      <c r="V508" s="39">
        <v>37091</v>
      </c>
      <c r="W508" s="37">
        <f t="shared" si="98"/>
        <v>35</v>
      </c>
      <c r="X508" s="31">
        <v>18</v>
      </c>
      <c r="Y508" s="41">
        <v>3.8</v>
      </c>
      <c r="Z508" s="41">
        <v>30.9</v>
      </c>
      <c r="AA508" s="41">
        <v>28.3</v>
      </c>
      <c r="AB508" s="41">
        <v>33</v>
      </c>
      <c r="AC508" s="41">
        <v>30.718181818181822</v>
      </c>
      <c r="AD508" s="31">
        <v>50</v>
      </c>
      <c r="AE508" s="31">
        <v>47</v>
      </c>
      <c r="AF508" s="31">
        <v>55</v>
      </c>
      <c r="AG508" s="31">
        <v>51.166666666666664</v>
      </c>
      <c r="AH508" s="41">
        <v>8.6999999999999993</v>
      </c>
      <c r="AI508" s="41">
        <v>8.9</v>
      </c>
      <c r="AJ508" s="41">
        <v>9.4</v>
      </c>
      <c r="AK508" s="41">
        <v>9.1256676995812587</v>
      </c>
      <c r="AL508" s="42">
        <v>36</v>
      </c>
      <c r="AM508" s="42">
        <v>330</v>
      </c>
      <c r="AN508" s="42">
        <v>6</v>
      </c>
      <c r="AO508" s="42">
        <v>2.5</v>
      </c>
      <c r="AP508" s="40">
        <v>10</v>
      </c>
      <c r="AQ508" s="40">
        <v>130</v>
      </c>
      <c r="AR508" s="40">
        <v>0</v>
      </c>
      <c r="AS508" s="40">
        <v>140</v>
      </c>
      <c r="AT508" s="40">
        <v>0</v>
      </c>
      <c r="AU508" s="40">
        <v>0</v>
      </c>
      <c r="AV508" s="40">
        <v>0</v>
      </c>
      <c r="AW508" s="40">
        <v>20</v>
      </c>
      <c r="AX508" s="40">
        <v>580</v>
      </c>
      <c r="AY508" s="40">
        <v>245</v>
      </c>
      <c r="AZ508" s="40">
        <v>0</v>
      </c>
      <c r="BA508" s="40">
        <v>630</v>
      </c>
      <c r="BB508" s="40">
        <v>180</v>
      </c>
      <c r="BC508" s="40">
        <v>63.333333333333336</v>
      </c>
      <c r="BD508" s="40">
        <v>0</v>
      </c>
      <c r="BE508" s="40">
        <v>243.33333333333334</v>
      </c>
      <c r="BF508" s="40">
        <v>100</v>
      </c>
      <c r="BG508" s="40">
        <v>17.5</v>
      </c>
      <c r="BH508" s="40">
        <v>0</v>
      </c>
      <c r="BI508" s="40">
        <v>222.5</v>
      </c>
      <c r="BJ508" s="40">
        <v>102253</v>
      </c>
      <c r="BK508" s="43">
        <f>BJ508/(O508)*100</f>
        <v>11.236025431681474</v>
      </c>
      <c r="BL508" s="43">
        <f>BJ508/(O508+Q508)*100</f>
        <v>11.236025431681474</v>
      </c>
      <c r="BM508" s="37" t="s">
        <v>72</v>
      </c>
      <c r="BN508" s="31">
        <v>14</v>
      </c>
      <c r="BO508" s="31">
        <v>34</v>
      </c>
      <c r="BP508" s="43">
        <v>25.19</v>
      </c>
      <c r="BQ508" s="43">
        <f t="shared" si="99"/>
        <v>0.71971428571428575</v>
      </c>
      <c r="BR508" s="38">
        <v>2.5999999999999999E-2</v>
      </c>
      <c r="BS508" s="38">
        <v>0.34799999999999998</v>
      </c>
      <c r="BT508" s="38">
        <v>0.14499999999999999</v>
      </c>
      <c r="BU508" s="40">
        <f t="shared" si="111"/>
        <v>126336.33285581029</v>
      </c>
      <c r="BV508" s="43">
        <v>12.82</v>
      </c>
      <c r="BW508" s="43">
        <f t="shared" si="112"/>
        <v>0.45255585577272284</v>
      </c>
      <c r="BX508" s="43">
        <f>(BT508/BP508^3)*100000</f>
        <v>0.90715917993370443</v>
      </c>
    </row>
    <row r="509" spans="1:76" s="59" customFormat="1" x14ac:dyDescent="0.2">
      <c r="A509" s="37" t="s">
        <v>69</v>
      </c>
      <c r="B509" s="37">
        <v>3</v>
      </c>
      <c r="C509" s="37">
        <v>2</v>
      </c>
      <c r="D509" s="38">
        <f t="shared" si="96"/>
        <v>0.80937128447999995</v>
      </c>
      <c r="E509" s="39">
        <v>37141</v>
      </c>
      <c r="F509" s="37">
        <v>1</v>
      </c>
      <c r="G509" s="37" t="s">
        <v>70</v>
      </c>
      <c r="H509" s="37" t="s">
        <v>71</v>
      </c>
      <c r="I509" s="37">
        <v>4</v>
      </c>
      <c r="J509" s="37">
        <v>2</v>
      </c>
      <c r="K509" s="37"/>
      <c r="L509" s="37"/>
      <c r="M509" s="31">
        <f t="shared" si="97"/>
        <v>3</v>
      </c>
      <c r="N509" s="39">
        <v>37151</v>
      </c>
      <c r="O509" s="40">
        <v>895390</v>
      </c>
      <c r="P509" s="37"/>
      <c r="Q509" s="40"/>
      <c r="R509" s="37"/>
      <c r="S509" s="37"/>
      <c r="T509" s="37"/>
      <c r="U509" s="37"/>
      <c r="V509" s="39">
        <v>37166</v>
      </c>
      <c r="W509" s="37">
        <f t="shared" si="98"/>
        <v>15</v>
      </c>
      <c r="X509" s="31"/>
      <c r="Y509" s="41">
        <v>3.8</v>
      </c>
      <c r="Z509" s="41">
        <v>30.5</v>
      </c>
      <c r="AA509" s="41">
        <v>26.5</v>
      </c>
      <c r="AB509" s="41">
        <v>32.1</v>
      </c>
      <c r="AC509" s="41">
        <v>29.166666666666668</v>
      </c>
      <c r="AD509" s="31">
        <v>50</v>
      </c>
      <c r="AE509" s="31">
        <v>54</v>
      </c>
      <c r="AF509" s="31">
        <v>55</v>
      </c>
      <c r="AG509" s="31">
        <v>54.333333333333336</v>
      </c>
      <c r="AH509" s="41">
        <v>9.3000000000000007</v>
      </c>
      <c r="AI509" s="41">
        <v>8.8000000000000007</v>
      </c>
      <c r="AJ509" s="41">
        <v>9.6</v>
      </c>
      <c r="AK509" s="41">
        <v>9.205877414086757</v>
      </c>
      <c r="AL509" s="42">
        <v>0</v>
      </c>
      <c r="AM509" s="42">
        <v>650</v>
      </c>
      <c r="AN509" s="42">
        <v>48</v>
      </c>
      <c r="AO509" s="42">
        <v>20</v>
      </c>
      <c r="AP509" s="40">
        <v>120</v>
      </c>
      <c r="AQ509" s="40">
        <v>920</v>
      </c>
      <c r="AR509" s="40">
        <v>0</v>
      </c>
      <c r="AS509" s="40">
        <v>1040</v>
      </c>
      <c r="AT509" s="40">
        <v>115</v>
      </c>
      <c r="AU509" s="40">
        <v>0</v>
      </c>
      <c r="AV509" s="40">
        <v>0</v>
      </c>
      <c r="AW509" s="40">
        <v>120</v>
      </c>
      <c r="AX509" s="40">
        <v>545</v>
      </c>
      <c r="AY509" s="40">
        <v>1220</v>
      </c>
      <c r="AZ509" s="40">
        <v>0</v>
      </c>
      <c r="BA509" s="40">
        <v>1500</v>
      </c>
      <c r="BB509" s="40">
        <v>240</v>
      </c>
      <c r="BC509" s="40">
        <v>249</v>
      </c>
      <c r="BD509" s="40">
        <v>0</v>
      </c>
      <c r="BE509" s="40">
        <v>489</v>
      </c>
      <c r="BF509" s="40">
        <v>140</v>
      </c>
      <c r="BG509" s="40">
        <v>10</v>
      </c>
      <c r="BH509" s="40">
        <v>0</v>
      </c>
      <c r="BI509" s="40">
        <v>140</v>
      </c>
      <c r="BJ509" s="40">
        <v>0</v>
      </c>
      <c r="BK509" s="43">
        <f>BJ509/(O509)*100</f>
        <v>0</v>
      </c>
      <c r="BL509" s="43">
        <f>BJ509/(O509+Q509)*100</f>
        <v>0</v>
      </c>
      <c r="BM509" s="37" t="s">
        <v>73</v>
      </c>
      <c r="BN509" s="31"/>
      <c r="BO509" s="31"/>
      <c r="BP509" s="43"/>
      <c r="BQ509" s="43">
        <f t="shared" si="99"/>
        <v>0</v>
      </c>
      <c r="BR509" s="38"/>
      <c r="BS509" s="38"/>
      <c r="BT509" s="38"/>
      <c r="BU509" s="40">
        <f t="shared" si="111"/>
        <v>0</v>
      </c>
      <c r="BV509" s="43">
        <v>0</v>
      </c>
      <c r="BW509" s="43">
        <f t="shared" si="112"/>
        <v>0</v>
      </c>
      <c r="BX509" s="43"/>
    </row>
    <row r="510" spans="1:76" s="59" customFormat="1" x14ac:dyDescent="0.2">
      <c r="A510" s="37" t="s">
        <v>69</v>
      </c>
      <c r="B510" s="37">
        <v>5</v>
      </c>
      <c r="C510" s="37">
        <v>2</v>
      </c>
      <c r="D510" s="38">
        <f t="shared" si="96"/>
        <v>0.80937128447999995</v>
      </c>
      <c r="E510" s="39">
        <v>36995</v>
      </c>
      <c r="F510" s="37">
        <v>2</v>
      </c>
      <c r="G510" s="37" t="s">
        <v>70</v>
      </c>
      <c r="H510" s="37" t="s">
        <v>71</v>
      </c>
      <c r="I510" s="37">
        <v>0</v>
      </c>
      <c r="J510" s="37">
        <v>0</v>
      </c>
      <c r="K510" s="37">
        <v>3</v>
      </c>
      <c r="L510" s="37">
        <v>0</v>
      </c>
      <c r="M510" s="31">
        <f t="shared" si="97"/>
        <v>0.75</v>
      </c>
      <c r="N510" s="44">
        <v>37006</v>
      </c>
      <c r="O510" s="45">
        <v>829896</v>
      </c>
      <c r="P510" s="44">
        <v>37010</v>
      </c>
      <c r="Q510" s="45">
        <v>834476</v>
      </c>
      <c r="R510" s="37"/>
      <c r="S510" s="37"/>
      <c r="T510" s="37"/>
      <c r="U510" s="37"/>
      <c r="V510" s="39">
        <v>37015</v>
      </c>
      <c r="W510" s="37">
        <f t="shared" si="98"/>
        <v>9</v>
      </c>
      <c r="X510" s="31"/>
      <c r="Y510" s="41">
        <v>4.3</v>
      </c>
      <c r="Z510" s="41">
        <v>24.2</v>
      </c>
      <c r="AA510" s="41">
        <v>23.9</v>
      </c>
      <c r="AB510" s="41">
        <v>28.2</v>
      </c>
      <c r="AC510" s="41">
        <v>26.412499999999998</v>
      </c>
      <c r="AD510" s="31">
        <v>50</v>
      </c>
      <c r="AE510" s="31">
        <v>51</v>
      </c>
      <c r="AF510" s="31">
        <v>52</v>
      </c>
      <c r="AG510" s="31">
        <v>51.5</v>
      </c>
      <c r="AH510" s="41">
        <v>9.4</v>
      </c>
      <c r="AI510" s="41">
        <v>9.4</v>
      </c>
      <c r="AJ510" s="41">
        <v>9.6</v>
      </c>
      <c r="AK510" s="41">
        <v>9.4747694677399004</v>
      </c>
      <c r="AL510" s="42">
        <v>0</v>
      </c>
      <c r="AM510" s="42">
        <v>500</v>
      </c>
      <c r="AN510" s="42">
        <v>30</v>
      </c>
      <c r="AO510" s="42">
        <v>12.5</v>
      </c>
      <c r="AP510" s="40">
        <v>660</v>
      </c>
      <c r="AQ510" s="40">
        <v>630</v>
      </c>
      <c r="AR510" s="40">
        <v>10</v>
      </c>
      <c r="AS510" s="40">
        <v>1300</v>
      </c>
      <c r="AT510" s="40">
        <v>100</v>
      </c>
      <c r="AU510" s="40">
        <v>20</v>
      </c>
      <c r="AV510" s="40">
        <v>0</v>
      </c>
      <c r="AW510" s="40">
        <v>120</v>
      </c>
      <c r="AX510" s="40">
        <v>420</v>
      </c>
      <c r="AY510" s="40">
        <v>230</v>
      </c>
      <c r="AZ510" s="40">
        <v>0</v>
      </c>
      <c r="BA510" s="40">
        <v>450</v>
      </c>
      <c r="BB510" s="40">
        <v>248.33333333333334</v>
      </c>
      <c r="BC510" s="40">
        <v>90</v>
      </c>
      <c r="BD510" s="40">
        <v>0</v>
      </c>
      <c r="BE510" s="40">
        <v>336.66666666666669</v>
      </c>
      <c r="BF510" s="40">
        <v>225</v>
      </c>
      <c r="BG510" s="40">
        <v>20</v>
      </c>
      <c r="BH510" s="40">
        <v>0</v>
      </c>
      <c r="BI510" s="40">
        <v>440</v>
      </c>
      <c r="BJ510" s="40">
        <v>0</v>
      </c>
      <c r="BK510" s="43">
        <f>BJ510/(Q510)*100</f>
        <v>0</v>
      </c>
      <c r="BL510" s="43">
        <f>BJ510/(O510+Q510)*100</f>
        <v>0</v>
      </c>
      <c r="BM510" s="37" t="s">
        <v>73</v>
      </c>
      <c r="BN510" s="31"/>
      <c r="BO510" s="31"/>
      <c r="BP510" s="43"/>
      <c r="BQ510" s="43">
        <f t="shared" si="99"/>
        <v>0</v>
      </c>
      <c r="BR510" s="38"/>
      <c r="BS510" s="38"/>
      <c r="BT510" s="38"/>
      <c r="BU510" s="40">
        <f t="shared" si="111"/>
        <v>0</v>
      </c>
      <c r="BV510" s="43">
        <v>0</v>
      </c>
      <c r="BW510" s="43">
        <f t="shared" si="112"/>
        <v>0</v>
      </c>
      <c r="BX510" s="43"/>
    </row>
    <row r="511" spans="1:76" s="60" customFormat="1" x14ac:dyDescent="0.2">
      <c r="A511" s="15" t="s">
        <v>69</v>
      </c>
      <c r="B511" s="15">
        <v>31</v>
      </c>
      <c r="C511" s="15">
        <v>1</v>
      </c>
      <c r="D511" s="16">
        <f t="shared" si="96"/>
        <v>0.40468564223999998</v>
      </c>
      <c r="E511" s="17">
        <v>37003</v>
      </c>
      <c r="F511" s="15">
        <v>1</v>
      </c>
      <c r="G511" s="15" t="s">
        <v>70</v>
      </c>
      <c r="H511" s="15" t="s">
        <v>71</v>
      </c>
      <c r="I511" s="15">
        <v>0</v>
      </c>
      <c r="J511" s="15">
        <v>3</v>
      </c>
      <c r="K511" s="15"/>
      <c r="L511" s="15"/>
      <c r="M511" s="13">
        <f t="shared" si="97"/>
        <v>1.5</v>
      </c>
      <c r="N511" s="23">
        <v>37009</v>
      </c>
      <c r="O511" s="24">
        <v>412658</v>
      </c>
      <c r="P511" s="15"/>
      <c r="Q511" s="14"/>
      <c r="R511" s="15"/>
      <c r="S511" s="15"/>
      <c r="T511" s="15"/>
      <c r="U511" s="15"/>
      <c r="V511" s="17">
        <v>37015</v>
      </c>
      <c r="W511" s="15">
        <f t="shared" si="98"/>
        <v>6</v>
      </c>
      <c r="X511" s="13"/>
      <c r="Y511" s="18">
        <v>4.4000000000000004</v>
      </c>
      <c r="Z511" s="18">
        <v>25.1</v>
      </c>
      <c r="AA511" s="18">
        <v>27.3</v>
      </c>
      <c r="AB511" s="18">
        <v>29.6</v>
      </c>
      <c r="AC511" s="18">
        <v>27.880000000000003</v>
      </c>
      <c r="AD511" s="13">
        <v>51</v>
      </c>
      <c r="AE511" s="13">
        <v>53</v>
      </c>
      <c r="AF511" s="13">
        <v>53</v>
      </c>
      <c r="AG511" s="13">
        <v>53</v>
      </c>
      <c r="AH511" s="18">
        <v>9.3000000000000007</v>
      </c>
      <c r="AI511" s="18">
        <v>9.4</v>
      </c>
      <c r="AJ511" s="18">
        <v>9.6999999999999993</v>
      </c>
      <c r="AK511" s="18">
        <v>9.5241158316794667</v>
      </c>
      <c r="AL511" s="21">
        <v>0</v>
      </c>
      <c r="AM511" s="21">
        <v>225</v>
      </c>
      <c r="AN511" s="21">
        <v>12</v>
      </c>
      <c r="AO511" s="21">
        <v>5</v>
      </c>
      <c r="AP511" s="14">
        <v>15</v>
      </c>
      <c r="AQ511" s="14">
        <v>55</v>
      </c>
      <c r="AR511" s="14">
        <v>65</v>
      </c>
      <c r="AS511" s="14">
        <v>135</v>
      </c>
      <c r="AT511" s="14">
        <v>40</v>
      </c>
      <c r="AU511" s="14">
        <v>70</v>
      </c>
      <c r="AV511" s="14">
        <v>0</v>
      </c>
      <c r="AW511" s="14">
        <v>110</v>
      </c>
      <c r="AX511" s="14">
        <v>45</v>
      </c>
      <c r="AY511" s="14">
        <v>335</v>
      </c>
      <c r="AZ511" s="14">
        <v>0</v>
      </c>
      <c r="BA511" s="14">
        <v>380</v>
      </c>
      <c r="BB511" s="14">
        <v>42.5</v>
      </c>
      <c r="BC511" s="14">
        <v>202.5</v>
      </c>
      <c r="BD511" s="14">
        <v>0</v>
      </c>
      <c r="BE511" s="14">
        <v>245</v>
      </c>
      <c r="BF511" s="14">
        <v>42.5</v>
      </c>
      <c r="BG511" s="14">
        <v>202.5</v>
      </c>
      <c r="BH511" s="14">
        <v>0</v>
      </c>
      <c r="BI511" s="14">
        <v>245</v>
      </c>
      <c r="BJ511" s="14">
        <v>0</v>
      </c>
      <c r="BK511" s="19">
        <f>BJ511/(O511)*100</f>
        <v>0</v>
      </c>
      <c r="BL511" s="19">
        <f>BJ511/(O511+Q511)*100</f>
        <v>0</v>
      </c>
      <c r="BM511" s="15" t="s">
        <v>73</v>
      </c>
      <c r="BN511" s="13"/>
      <c r="BO511" s="13"/>
      <c r="BP511" s="19"/>
      <c r="BQ511" s="19">
        <f t="shared" si="99"/>
        <v>0</v>
      </c>
      <c r="BR511" s="16"/>
      <c r="BS511" s="16"/>
      <c r="BT511" s="16"/>
      <c r="BU511" s="14">
        <f t="shared" si="111"/>
        <v>0</v>
      </c>
      <c r="BV511" s="19">
        <v>0</v>
      </c>
      <c r="BW511" s="19">
        <f t="shared" si="112"/>
        <v>0</v>
      </c>
      <c r="BX511" s="19"/>
    </row>
    <row r="512" spans="1:76" s="60" customFormat="1" x14ac:dyDescent="0.2">
      <c r="A512" s="15" t="s">
        <v>69</v>
      </c>
      <c r="B512" s="15">
        <v>30</v>
      </c>
      <c r="C512" s="15">
        <v>1</v>
      </c>
      <c r="D512" s="16">
        <f t="shared" si="96"/>
        <v>0.40468564223999998</v>
      </c>
      <c r="E512" s="17">
        <v>37001</v>
      </c>
      <c r="F512" s="15">
        <v>2</v>
      </c>
      <c r="G512" s="15" t="s">
        <v>70</v>
      </c>
      <c r="H512" s="15" t="s">
        <v>71</v>
      </c>
      <c r="I512" s="15">
        <v>0</v>
      </c>
      <c r="J512" s="15">
        <v>0</v>
      </c>
      <c r="K512" s="15"/>
      <c r="L512" s="15"/>
      <c r="M512" s="13">
        <f t="shared" si="97"/>
        <v>0</v>
      </c>
      <c r="N512" s="23">
        <v>37008</v>
      </c>
      <c r="O512" s="24">
        <v>423420</v>
      </c>
      <c r="P512" s="23">
        <v>37012</v>
      </c>
      <c r="Q512" s="24">
        <v>464412</v>
      </c>
      <c r="R512" s="15"/>
      <c r="S512" s="15"/>
      <c r="T512" s="15"/>
      <c r="U512" s="15"/>
      <c r="V512" s="17">
        <v>37015</v>
      </c>
      <c r="W512" s="15">
        <f t="shared" si="98"/>
        <v>7</v>
      </c>
      <c r="X512" s="13"/>
      <c r="Y512" s="18">
        <v>4.3</v>
      </c>
      <c r="Z512" s="18">
        <v>25.2</v>
      </c>
      <c r="AA512" s="18">
        <v>25.3</v>
      </c>
      <c r="AB512" s="18">
        <v>29.1</v>
      </c>
      <c r="AC512" s="18">
        <v>27.683333333333337</v>
      </c>
      <c r="AD512" s="13">
        <v>51</v>
      </c>
      <c r="AE512" s="13">
        <v>54</v>
      </c>
      <c r="AF512" s="13">
        <v>54</v>
      </c>
      <c r="AG512" s="13">
        <v>54</v>
      </c>
      <c r="AH512" s="18">
        <v>9.3000000000000007</v>
      </c>
      <c r="AI512" s="18">
        <v>9.4</v>
      </c>
      <c r="AJ512" s="18">
        <v>9.6999999999999993</v>
      </c>
      <c r="AK512" s="18">
        <v>9.5328685853389015</v>
      </c>
      <c r="AL512" s="21">
        <v>0</v>
      </c>
      <c r="AM512" s="21">
        <v>225</v>
      </c>
      <c r="AN512" s="21">
        <v>12</v>
      </c>
      <c r="AO512" s="21">
        <v>5</v>
      </c>
      <c r="AP512" s="14">
        <v>150</v>
      </c>
      <c r="AQ512" s="14">
        <v>415</v>
      </c>
      <c r="AR512" s="14">
        <v>90</v>
      </c>
      <c r="AS512" s="14">
        <v>655</v>
      </c>
      <c r="AT512" s="14">
        <v>250</v>
      </c>
      <c r="AU512" s="14">
        <v>80</v>
      </c>
      <c r="AV512" s="14">
        <v>0</v>
      </c>
      <c r="AW512" s="14">
        <v>330</v>
      </c>
      <c r="AX512" s="14">
        <v>260</v>
      </c>
      <c r="AY512" s="14">
        <v>255</v>
      </c>
      <c r="AZ512" s="14">
        <v>0</v>
      </c>
      <c r="BA512" s="14">
        <v>515</v>
      </c>
      <c r="BB512" s="14">
        <v>253.33333333333334</v>
      </c>
      <c r="BC512" s="14">
        <v>150</v>
      </c>
      <c r="BD512" s="14">
        <v>0</v>
      </c>
      <c r="BE512" s="14">
        <v>403.33333333333331</v>
      </c>
      <c r="BF512" s="14">
        <v>250</v>
      </c>
      <c r="BG512" s="14">
        <v>115</v>
      </c>
      <c r="BH512" s="14">
        <v>0</v>
      </c>
      <c r="BI512" s="14">
        <v>365</v>
      </c>
      <c r="BJ512" s="14">
        <v>0</v>
      </c>
      <c r="BK512" s="19">
        <f>BJ512/(Q512)*100</f>
        <v>0</v>
      </c>
      <c r="BL512" s="19">
        <f>BJ512/(O512+Q512)*100</f>
        <v>0</v>
      </c>
      <c r="BM512" s="15" t="s">
        <v>73</v>
      </c>
      <c r="BN512" s="13"/>
      <c r="BO512" s="13"/>
      <c r="BP512" s="19"/>
      <c r="BQ512" s="19">
        <f t="shared" si="99"/>
        <v>0</v>
      </c>
      <c r="BR512" s="16"/>
      <c r="BS512" s="16"/>
      <c r="BT512" s="16"/>
      <c r="BU512" s="14">
        <f t="shared" si="111"/>
        <v>0</v>
      </c>
      <c r="BV512" s="19">
        <v>0</v>
      </c>
      <c r="BW512" s="19">
        <f t="shared" si="112"/>
        <v>0</v>
      </c>
      <c r="BX512" s="19"/>
    </row>
    <row r="513" spans="1:76" s="60" customFormat="1" x14ac:dyDescent="0.2">
      <c r="A513" s="4" t="s">
        <v>69</v>
      </c>
      <c r="B513" s="9">
        <v>30</v>
      </c>
      <c r="C513" s="4">
        <v>1</v>
      </c>
      <c r="D513" s="4">
        <f t="shared" si="96"/>
        <v>0.40468564223999998</v>
      </c>
      <c r="E513" s="8">
        <v>39931</v>
      </c>
      <c r="F513" s="4">
        <v>2</v>
      </c>
      <c r="G513" s="4" t="s">
        <v>70</v>
      </c>
      <c r="H513" s="4" t="s">
        <v>71</v>
      </c>
      <c r="I513" s="4">
        <v>0</v>
      </c>
      <c r="J513" s="4"/>
      <c r="K513" s="4">
        <v>2</v>
      </c>
      <c r="L513" s="4">
        <v>0</v>
      </c>
      <c r="M513" s="13">
        <f t="shared" si="97"/>
        <v>0.66666666666666663</v>
      </c>
      <c r="N513" s="8">
        <v>39946</v>
      </c>
      <c r="O513" s="5">
        <v>393880</v>
      </c>
      <c r="P513" s="8">
        <v>39949</v>
      </c>
      <c r="Q513" s="5">
        <v>359988</v>
      </c>
      <c r="R513" s="4"/>
      <c r="S513" s="5"/>
      <c r="T513" s="4"/>
      <c r="U513" s="5"/>
      <c r="V513" s="8">
        <v>39975</v>
      </c>
      <c r="W513" s="4">
        <f t="shared" si="98"/>
        <v>29</v>
      </c>
      <c r="X513" s="4">
        <v>5</v>
      </c>
      <c r="Y513" s="10">
        <v>3.5</v>
      </c>
      <c r="Z513" s="10">
        <v>27.6</v>
      </c>
      <c r="AA513" s="10">
        <v>25.5</v>
      </c>
      <c r="AB513" s="10">
        <v>31.8</v>
      </c>
      <c r="AC513" s="10">
        <v>29.107407407407415</v>
      </c>
      <c r="AD513" s="4">
        <v>51</v>
      </c>
      <c r="AE513" s="4">
        <v>50</v>
      </c>
      <c r="AF513" s="4">
        <v>56</v>
      </c>
      <c r="AG513" s="10">
        <v>53.111111111111114</v>
      </c>
      <c r="AH513" s="4">
        <v>8.9</v>
      </c>
      <c r="AI513" s="4">
        <v>8.3000000000000007</v>
      </c>
      <c r="AJ513" s="10">
        <v>9.4</v>
      </c>
      <c r="AK513" s="10">
        <v>9.1297171796063257</v>
      </c>
      <c r="AL513" s="20">
        <v>92</v>
      </c>
      <c r="AM513" s="20">
        <v>350</v>
      </c>
      <c r="AN513" s="20">
        <v>24</v>
      </c>
      <c r="AO513" s="20">
        <v>55</v>
      </c>
      <c r="AP513" s="5">
        <v>25</v>
      </c>
      <c r="AQ513" s="5">
        <v>375</v>
      </c>
      <c r="AR513" s="5">
        <v>0</v>
      </c>
      <c r="AS513" s="5">
        <v>400</v>
      </c>
      <c r="AT513" s="5">
        <v>15</v>
      </c>
      <c r="AU513" s="5">
        <v>10</v>
      </c>
      <c r="AV513" s="5">
        <v>0</v>
      </c>
      <c r="AW513" s="5">
        <v>26.5</v>
      </c>
      <c r="AX513" s="5">
        <v>240</v>
      </c>
      <c r="AY513" s="5">
        <v>220</v>
      </c>
      <c r="AZ513" s="5">
        <v>370</v>
      </c>
      <c r="BA513" s="5">
        <v>490</v>
      </c>
      <c r="BB513" s="5">
        <v>128.63636363636363</v>
      </c>
      <c r="BC513" s="5">
        <v>96.36363636363636</v>
      </c>
      <c r="BD513" s="5">
        <v>92.727272727272734</v>
      </c>
      <c r="BE513" s="5">
        <v>296.04545454545456</v>
      </c>
      <c r="BF513" s="5">
        <v>125</v>
      </c>
      <c r="BG513" s="5">
        <v>100</v>
      </c>
      <c r="BH513" s="5">
        <v>45</v>
      </c>
      <c r="BI513" s="5">
        <v>295</v>
      </c>
      <c r="BJ513" s="5">
        <v>0</v>
      </c>
      <c r="BK513" s="11">
        <f>BJ513/O513*100</f>
        <v>0</v>
      </c>
      <c r="BL513" s="11">
        <f>(BJ513)/(O513+Q513+S513+U513)*100</f>
        <v>0</v>
      </c>
      <c r="BM513" s="4" t="s">
        <v>73</v>
      </c>
      <c r="BN513" s="9"/>
      <c r="BO513" s="9"/>
      <c r="BP513" s="11"/>
      <c r="BQ513" s="19">
        <f t="shared" si="99"/>
        <v>0</v>
      </c>
      <c r="BR513" s="6"/>
      <c r="BS513" s="6"/>
      <c r="BT513" s="6"/>
      <c r="BU513" s="5">
        <f t="shared" si="111"/>
        <v>0</v>
      </c>
      <c r="BV513" s="11">
        <v>0</v>
      </c>
      <c r="BW513" s="11">
        <f t="shared" si="112"/>
        <v>0</v>
      </c>
      <c r="BX513" s="11"/>
    </row>
    <row r="514" spans="1:76" s="60" customFormat="1" x14ac:dyDescent="0.2">
      <c r="A514" s="15" t="s">
        <v>69</v>
      </c>
      <c r="B514" s="15">
        <v>4</v>
      </c>
      <c r="C514" s="15">
        <v>2</v>
      </c>
      <c r="D514" s="16">
        <f t="shared" ref="D514:D560" si="113">C514*0.40468564224</f>
        <v>0.80937128447999995</v>
      </c>
      <c r="E514" s="17">
        <v>37039</v>
      </c>
      <c r="F514" s="15">
        <v>1</v>
      </c>
      <c r="G514" s="15" t="s">
        <v>70</v>
      </c>
      <c r="H514" s="15" t="s">
        <v>71</v>
      </c>
      <c r="I514" s="15">
        <v>10</v>
      </c>
      <c r="J514" s="15">
        <v>2</v>
      </c>
      <c r="K514" s="15"/>
      <c r="L514" s="15"/>
      <c r="M514" s="13">
        <f t="shared" ref="M514:M560" si="114">AVERAGE(I514:L514)</f>
        <v>6</v>
      </c>
      <c r="N514" s="23">
        <v>37045</v>
      </c>
      <c r="O514" s="24">
        <v>893100</v>
      </c>
      <c r="P514" s="15"/>
      <c r="Q514" s="14"/>
      <c r="R514" s="15"/>
      <c r="S514" s="15"/>
      <c r="T514" s="15"/>
      <c r="U514" s="15"/>
      <c r="V514" s="17">
        <v>37081</v>
      </c>
      <c r="W514" s="15">
        <f t="shared" ref="W514:W560" si="115">V514-N514</f>
        <v>36</v>
      </c>
      <c r="X514" s="13">
        <v>9</v>
      </c>
      <c r="Y514" s="18">
        <v>3.9</v>
      </c>
      <c r="Z514" s="18">
        <v>30.9</v>
      </c>
      <c r="AA514" s="18">
        <v>28.3</v>
      </c>
      <c r="AB514" s="18">
        <v>32.4</v>
      </c>
      <c r="AC514" s="18">
        <v>30.902941176470584</v>
      </c>
      <c r="AD514" s="13">
        <v>51</v>
      </c>
      <c r="AE514" s="13">
        <v>50</v>
      </c>
      <c r="AF514" s="13">
        <v>60</v>
      </c>
      <c r="AG514" s="13">
        <v>53.636363636363633</v>
      </c>
      <c r="AH514" s="18">
        <v>8.8000000000000007</v>
      </c>
      <c r="AI514" s="18">
        <v>8.8000000000000007</v>
      </c>
      <c r="AJ514" s="18">
        <v>9</v>
      </c>
      <c r="AK514" s="18">
        <v>8.8997752695500001</v>
      </c>
      <c r="AL514" s="21">
        <v>39</v>
      </c>
      <c r="AM514" s="21">
        <v>320</v>
      </c>
      <c r="AN514" s="21">
        <v>9</v>
      </c>
      <c r="AO514" s="21">
        <v>3.75</v>
      </c>
      <c r="AP514" s="14">
        <v>25</v>
      </c>
      <c r="AQ514" s="14">
        <v>100</v>
      </c>
      <c r="AR514" s="14">
        <v>0</v>
      </c>
      <c r="AS514" s="14">
        <v>125</v>
      </c>
      <c r="AT514" s="14">
        <v>0</v>
      </c>
      <c r="AU514" s="14">
        <v>0</v>
      </c>
      <c r="AV514" s="14">
        <v>0</v>
      </c>
      <c r="AW514" s="14">
        <v>20</v>
      </c>
      <c r="AX514" s="14">
        <v>200</v>
      </c>
      <c r="AY514" s="14">
        <v>355</v>
      </c>
      <c r="AZ514" s="14">
        <v>0</v>
      </c>
      <c r="BA514" s="14">
        <v>415</v>
      </c>
      <c r="BB514" s="14">
        <v>75.714285714285708</v>
      </c>
      <c r="BC514" s="14">
        <v>57.142857142857146</v>
      </c>
      <c r="BD514" s="14">
        <v>0</v>
      </c>
      <c r="BE514" s="14">
        <v>132.85714285714286</v>
      </c>
      <c r="BF514" s="14">
        <v>72.5</v>
      </c>
      <c r="BG514" s="14">
        <v>25</v>
      </c>
      <c r="BH514" s="14">
        <v>0</v>
      </c>
      <c r="BI514" s="14">
        <v>107.5</v>
      </c>
      <c r="BJ514" s="14">
        <v>5115</v>
      </c>
      <c r="BK514" s="19">
        <f>BJ514/(O514)*100</f>
        <v>0.57272421901242865</v>
      </c>
      <c r="BL514" s="19">
        <f>BJ514/(O514+Q514)*100</f>
        <v>0.57272421901242865</v>
      </c>
      <c r="BM514" s="15" t="s">
        <v>72</v>
      </c>
      <c r="BN514" s="13">
        <v>32</v>
      </c>
      <c r="BO514" s="13">
        <v>64</v>
      </c>
      <c r="BP514" s="19">
        <v>46.45</v>
      </c>
      <c r="BQ514" s="19">
        <f t="shared" ref="BQ514:BQ560" si="116">BP514/W514</f>
        <v>1.2902777777777779</v>
      </c>
      <c r="BR514" s="16">
        <v>0.249</v>
      </c>
      <c r="BS514" s="16">
        <v>1.861</v>
      </c>
      <c r="BT514" s="16">
        <v>0.81299999999999994</v>
      </c>
      <c r="BU514" s="14">
        <f t="shared" si="111"/>
        <v>6319.7201310227538</v>
      </c>
      <c r="BV514" s="19">
        <v>3</v>
      </c>
      <c r="BW514" s="19">
        <f t="shared" si="112"/>
        <v>0.1029605756113189</v>
      </c>
      <c r="BX514" s="19">
        <f>(BT514/BP514^3)*100000</f>
        <v>0.81121017729920131</v>
      </c>
    </row>
    <row r="515" spans="1:76" s="60" customFormat="1" x14ac:dyDescent="0.2">
      <c r="A515" s="15" t="s">
        <v>69</v>
      </c>
      <c r="B515" s="13">
        <v>7</v>
      </c>
      <c r="C515" s="15">
        <v>2</v>
      </c>
      <c r="D515" s="15">
        <f t="shared" si="113"/>
        <v>0.80937128447999995</v>
      </c>
      <c r="E515" s="17">
        <v>39972</v>
      </c>
      <c r="F515" s="15">
        <v>1</v>
      </c>
      <c r="G515" s="15" t="s">
        <v>70</v>
      </c>
      <c r="H515" s="15" t="s">
        <v>71</v>
      </c>
      <c r="I515" s="15">
        <v>0</v>
      </c>
      <c r="J515" s="15">
        <v>0</v>
      </c>
      <c r="K515" s="15"/>
      <c r="L515" s="15"/>
      <c r="M515" s="13">
        <f t="shared" si="114"/>
        <v>0</v>
      </c>
      <c r="N515" s="17">
        <v>39984</v>
      </c>
      <c r="O515" s="14">
        <v>931114</v>
      </c>
      <c r="P515" s="15"/>
      <c r="Q515" s="14"/>
      <c r="R515" s="15"/>
      <c r="S515" s="14"/>
      <c r="T515" s="15"/>
      <c r="U515" s="14"/>
      <c r="V515" s="17">
        <v>40032</v>
      </c>
      <c r="W515" s="15">
        <f t="shared" si="115"/>
        <v>48</v>
      </c>
      <c r="X515" s="15">
        <v>11</v>
      </c>
      <c r="Y515" s="18">
        <v>3.5</v>
      </c>
      <c r="Z515" s="18">
        <v>31.6</v>
      </c>
      <c r="AA515" s="18">
        <v>30.7</v>
      </c>
      <c r="AB515" s="18">
        <v>33.9</v>
      </c>
      <c r="AC515" s="18">
        <v>32.084444444444443</v>
      </c>
      <c r="AD515" s="15">
        <v>51</v>
      </c>
      <c r="AE515" s="15">
        <v>51</v>
      </c>
      <c r="AF515" s="15">
        <v>65</v>
      </c>
      <c r="AG515" s="18">
        <v>56.333333333333336</v>
      </c>
      <c r="AH515" s="15">
        <v>8.8000000000000007</v>
      </c>
      <c r="AI515" s="15">
        <v>8.4</v>
      </c>
      <c r="AJ515" s="18">
        <v>9.1</v>
      </c>
      <c r="AK515" s="18">
        <v>8.8713792184709472</v>
      </c>
      <c r="AL515" s="21">
        <v>408</v>
      </c>
      <c r="AM515" s="21">
        <v>340</v>
      </c>
      <c r="AN515" s="21">
        <v>12</v>
      </c>
      <c r="AO515" s="21">
        <v>21</v>
      </c>
      <c r="AP515" s="14">
        <v>90</v>
      </c>
      <c r="AQ515" s="14">
        <v>790</v>
      </c>
      <c r="AR515" s="14">
        <v>0</v>
      </c>
      <c r="AS515" s="14">
        <v>880</v>
      </c>
      <c r="AT515" s="14">
        <v>5</v>
      </c>
      <c r="AU515" s="14">
        <v>20</v>
      </c>
      <c r="AV515" s="14">
        <v>0</v>
      </c>
      <c r="AW515" s="14">
        <v>25</v>
      </c>
      <c r="AX515" s="14">
        <v>300</v>
      </c>
      <c r="AY515" s="14">
        <v>600</v>
      </c>
      <c r="AZ515" s="14">
        <v>0</v>
      </c>
      <c r="BA515" s="14">
        <v>865</v>
      </c>
      <c r="BB515" s="14">
        <v>97.5</v>
      </c>
      <c r="BC515" s="14">
        <v>88.928571428571431</v>
      </c>
      <c r="BD515" s="14">
        <v>0</v>
      </c>
      <c r="BE515" s="14">
        <v>186.42857142857142</v>
      </c>
      <c r="BF515" s="14">
        <v>45</v>
      </c>
      <c r="BG515" s="14">
        <v>42.5</v>
      </c>
      <c r="BH515" s="14">
        <v>0</v>
      </c>
      <c r="BI515" s="14">
        <v>105</v>
      </c>
      <c r="BJ515" s="14">
        <v>3690</v>
      </c>
      <c r="BK515" s="19">
        <f>BJ515/O515*100</f>
        <v>0.3962994864216412</v>
      </c>
      <c r="BL515" s="19">
        <f>(BJ515)/(O515+Q515+S515+U515)*100</f>
        <v>0.3962994864216412</v>
      </c>
      <c r="BM515" s="15" t="s">
        <v>72</v>
      </c>
      <c r="BN515" s="13">
        <v>28</v>
      </c>
      <c r="BO515" s="13">
        <v>78</v>
      </c>
      <c r="BP515" s="19">
        <v>51.27</v>
      </c>
      <c r="BQ515" s="19">
        <f t="shared" si="116"/>
        <v>1.068125</v>
      </c>
      <c r="BR515" s="16">
        <v>0.21099999999999999</v>
      </c>
      <c r="BS515" s="16">
        <v>3.387</v>
      </c>
      <c r="BT515" s="16">
        <v>1.3129999999999999</v>
      </c>
      <c r="BU515" s="14">
        <f t="shared" si="111"/>
        <v>4559.094288069201</v>
      </c>
      <c r="BV515" s="19">
        <v>4.55</v>
      </c>
      <c r="BW515" s="19">
        <f t="shared" si="112"/>
        <v>0.11711765475787524</v>
      </c>
      <c r="BX515" s="19">
        <f>(BT515/BP515^3)*100000</f>
        <v>0.97425977924652341</v>
      </c>
    </row>
    <row r="516" spans="1:76" s="60" customFormat="1" x14ac:dyDescent="0.2">
      <c r="A516" s="15" t="s">
        <v>69</v>
      </c>
      <c r="B516" s="13">
        <v>3</v>
      </c>
      <c r="C516" s="15">
        <v>2</v>
      </c>
      <c r="D516" s="15">
        <f t="shared" si="113"/>
        <v>0.80937128447999995</v>
      </c>
      <c r="E516" s="17">
        <v>39928</v>
      </c>
      <c r="F516" s="15">
        <v>2</v>
      </c>
      <c r="G516" s="15" t="s">
        <v>70</v>
      </c>
      <c r="H516" s="15" t="s">
        <v>71</v>
      </c>
      <c r="I516" s="15">
        <v>0</v>
      </c>
      <c r="J516" s="15"/>
      <c r="K516" s="15">
        <v>0</v>
      </c>
      <c r="L516" s="15">
        <v>5</v>
      </c>
      <c r="M516" s="13">
        <f t="shared" si="114"/>
        <v>1.6666666666666667</v>
      </c>
      <c r="N516" s="17">
        <v>39943</v>
      </c>
      <c r="O516" s="14">
        <v>614178</v>
      </c>
      <c r="P516" s="17">
        <v>39946</v>
      </c>
      <c r="Q516" s="14">
        <v>567920</v>
      </c>
      <c r="R516" s="15"/>
      <c r="S516" s="14"/>
      <c r="T516" s="15"/>
      <c r="U516" s="14"/>
      <c r="V516" s="17">
        <v>39975</v>
      </c>
      <c r="W516" s="15">
        <f t="shared" si="115"/>
        <v>32</v>
      </c>
      <c r="X516" s="15">
        <v>8</v>
      </c>
      <c r="Y516" s="18">
        <v>3.3</v>
      </c>
      <c r="Z516" s="18">
        <v>29</v>
      </c>
      <c r="AA516" s="18">
        <v>25.1</v>
      </c>
      <c r="AB516" s="18">
        <v>32.1</v>
      </c>
      <c r="AC516" s="18">
        <v>29.05</v>
      </c>
      <c r="AD516" s="15">
        <v>51</v>
      </c>
      <c r="AE516" s="15">
        <v>38</v>
      </c>
      <c r="AF516" s="15">
        <v>54</v>
      </c>
      <c r="AG516" s="18">
        <v>49.6</v>
      </c>
      <c r="AH516" s="15">
        <v>9.1</v>
      </c>
      <c r="AI516" s="15">
        <v>8.8000000000000007</v>
      </c>
      <c r="AJ516" s="18">
        <v>9.5</v>
      </c>
      <c r="AK516" s="18">
        <v>9.1703119611311319</v>
      </c>
      <c r="AL516" s="21">
        <v>156</v>
      </c>
      <c r="AM516" s="21">
        <v>775</v>
      </c>
      <c r="AN516" s="21">
        <v>60</v>
      </c>
      <c r="AO516" s="21">
        <v>25</v>
      </c>
      <c r="AP516" s="14">
        <v>495</v>
      </c>
      <c r="AQ516" s="14">
        <v>695</v>
      </c>
      <c r="AR516" s="14">
        <v>0</v>
      </c>
      <c r="AS516" s="14">
        <v>1190</v>
      </c>
      <c r="AT516" s="14">
        <v>15</v>
      </c>
      <c r="AU516" s="14">
        <v>5</v>
      </c>
      <c r="AV516" s="14">
        <v>0</v>
      </c>
      <c r="AW516" s="14">
        <v>90</v>
      </c>
      <c r="AX516" s="14">
        <v>625</v>
      </c>
      <c r="AY516" s="14">
        <v>865</v>
      </c>
      <c r="AZ516" s="14">
        <v>15</v>
      </c>
      <c r="BA516" s="14">
        <v>1135</v>
      </c>
      <c r="BB516" s="14">
        <v>306.15384615384613</v>
      </c>
      <c r="BC516" s="14">
        <v>218.46153846153845</v>
      </c>
      <c r="BD516" s="14">
        <v>4.2307692307692308</v>
      </c>
      <c r="BE516" s="14">
        <v>528.84615384615381</v>
      </c>
      <c r="BF516" s="14">
        <v>270</v>
      </c>
      <c r="BG516" s="14">
        <v>55</v>
      </c>
      <c r="BH516" s="14">
        <v>5</v>
      </c>
      <c r="BI516" s="14">
        <v>530</v>
      </c>
      <c r="BJ516" s="14">
        <v>0</v>
      </c>
      <c r="BK516" s="19">
        <f>BJ516/O516*100</f>
        <v>0</v>
      </c>
      <c r="BL516" s="19">
        <f>(BJ516)/(O516+Q516+S516+U516)*100</f>
        <v>0</v>
      </c>
      <c r="BM516" s="15" t="s">
        <v>73</v>
      </c>
      <c r="BN516" s="13"/>
      <c r="BO516" s="13"/>
      <c r="BP516" s="19"/>
      <c r="BQ516" s="19">
        <f t="shared" si="116"/>
        <v>0</v>
      </c>
      <c r="BR516" s="16"/>
      <c r="BS516" s="16"/>
      <c r="BT516" s="16"/>
      <c r="BU516" s="14">
        <f t="shared" si="111"/>
        <v>0</v>
      </c>
      <c r="BV516" s="19">
        <v>0</v>
      </c>
      <c r="BW516" s="19">
        <f t="shared" si="112"/>
        <v>0</v>
      </c>
      <c r="BX516" s="19"/>
    </row>
    <row r="517" spans="1:76" s="60" customFormat="1" x14ac:dyDescent="0.2">
      <c r="A517" s="15" t="s">
        <v>69</v>
      </c>
      <c r="B517" s="13">
        <v>11</v>
      </c>
      <c r="C517" s="15">
        <v>0.5</v>
      </c>
      <c r="D517" s="15">
        <f t="shared" si="113"/>
        <v>0.20234282111999999</v>
      </c>
      <c r="E517" s="17">
        <v>39967</v>
      </c>
      <c r="F517" s="15">
        <v>1</v>
      </c>
      <c r="G517" s="15" t="s">
        <v>70</v>
      </c>
      <c r="H517" s="15" t="s">
        <v>71</v>
      </c>
      <c r="I517" s="15">
        <v>1</v>
      </c>
      <c r="J517" s="15">
        <v>1</v>
      </c>
      <c r="K517" s="15"/>
      <c r="L517" s="15"/>
      <c r="M517" s="13">
        <f t="shared" si="114"/>
        <v>1</v>
      </c>
      <c r="N517" s="17">
        <v>40006</v>
      </c>
      <c r="O517" s="14">
        <v>34808</v>
      </c>
      <c r="P517" s="15"/>
      <c r="Q517" s="14"/>
      <c r="R517" s="15"/>
      <c r="S517" s="14"/>
      <c r="T517" s="15"/>
      <c r="U517" s="14"/>
      <c r="V517" s="17">
        <v>40029</v>
      </c>
      <c r="W517" s="15">
        <f t="shared" si="115"/>
        <v>23</v>
      </c>
      <c r="X517" s="15">
        <v>0</v>
      </c>
      <c r="Y517" s="18">
        <v>4.5999999999999996</v>
      </c>
      <c r="Z517" s="18">
        <v>33.200000000000003</v>
      </c>
      <c r="AA517" s="18">
        <v>31.1</v>
      </c>
      <c r="AB517" s="18">
        <v>33</v>
      </c>
      <c r="AC517" s="18">
        <v>32.050000000000004</v>
      </c>
      <c r="AD517" s="15">
        <v>52</v>
      </c>
      <c r="AE517" s="15">
        <v>52</v>
      </c>
      <c r="AF517" s="15">
        <v>65</v>
      </c>
      <c r="AG517" s="18">
        <v>61.5</v>
      </c>
      <c r="AH517" s="15">
        <v>8.8000000000000007</v>
      </c>
      <c r="AI517" s="15">
        <v>8.4</v>
      </c>
      <c r="AJ517" s="18">
        <v>8.9</v>
      </c>
      <c r="AK517" s="18">
        <v>8.7584253009039994</v>
      </c>
      <c r="AL517" s="21">
        <v>92</v>
      </c>
      <c r="AM517" s="21">
        <v>0</v>
      </c>
      <c r="AN517" s="21">
        <v>0</v>
      </c>
      <c r="AO517" s="21">
        <v>0</v>
      </c>
      <c r="AP517" s="14">
        <v>5</v>
      </c>
      <c r="AQ517" s="14">
        <v>25</v>
      </c>
      <c r="AR517" s="14">
        <v>0</v>
      </c>
      <c r="AS517" s="14">
        <v>30</v>
      </c>
      <c r="AT517" s="14">
        <v>0</v>
      </c>
      <c r="AU517" s="14">
        <v>25</v>
      </c>
      <c r="AV517" s="14">
        <v>0</v>
      </c>
      <c r="AW517" s="14">
        <v>35</v>
      </c>
      <c r="AX517" s="14">
        <v>50</v>
      </c>
      <c r="AY517" s="14">
        <v>60</v>
      </c>
      <c r="AZ517" s="14">
        <v>0</v>
      </c>
      <c r="BA517" s="14">
        <v>80</v>
      </c>
      <c r="BB517" s="14">
        <v>14.166666666666666</v>
      </c>
      <c r="BC517" s="14">
        <v>37.5</v>
      </c>
      <c r="BD517" s="14">
        <v>0</v>
      </c>
      <c r="BE517" s="14">
        <v>51.666666666666664</v>
      </c>
      <c r="BF517" s="14">
        <v>7.5</v>
      </c>
      <c r="BG517" s="14">
        <v>35</v>
      </c>
      <c r="BH517" s="14">
        <v>0</v>
      </c>
      <c r="BI517" s="14">
        <v>45</v>
      </c>
      <c r="BJ517" s="14">
        <v>0</v>
      </c>
      <c r="BK517" s="19">
        <f>BJ517/O517*100</f>
        <v>0</v>
      </c>
      <c r="BL517" s="19">
        <f>(BJ517)/(O517+Q517+S517+U517)*100</f>
        <v>0</v>
      </c>
      <c r="BM517" s="15" t="s">
        <v>73</v>
      </c>
      <c r="BN517" s="13"/>
      <c r="BO517" s="13"/>
      <c r="BP517" s="19"/>
      <c r="BQ517" s="19">
        <f t="shared" si="116"/>
        <v>0</v>
      </c>
      <c r="BR517" s="16"/>
      <c r="BS517" s="16"/>
      <c r="BT517" s="16"/>
      <c r="BU517" s="14">
        <f t="shared" si="111"/>
        <v>0</v>
      </c>
      <c r="BV517" s="19">
        <v>0</v>
      </c>
      <c r="BW517" s="19">
        <f t="shared" si="112"/>
        <v>0</v>
      </c>
      <c r="BX517" s="19"/>
    </row>
    <row r="518" spans="1:76" s="60" customFormat="1" x14ac:dyDescent="0.2">
      <c r="A518" s="4" t="s">
        <v>69</v>
      </c>
      <c r="B518" s="9">
        <v>14</v>
      </c>
      <c r="C518" s="4">
        <v>0.5</v>
      </c>
      <c r="D518" s="4">
        <f t="shared" si="113"/>
        <v>0.20234282111999999</v>
      </c>
      <c r="E518" s="8">
        <v>39936</v>
      </c>
      <c r="F518" s="4">
        <v>2</v>
      </c>
      <c r="G518" s="4" t="s">
        <v>70</v>
      </c>
      <c r="H518" s="4" t="s">
        <v>71</v>
      </c>
      <c r="I518" s="4">
        <v>0</v>
      </c>
      <c r="J518" s="4"/>
      <c r="K518" s="4">
        <v>0</v>
      </c>
      <c r="L518" s="4">
        <v>0</v>
      </c>
      <c r="M518" s="13">
        <f t="shared" si="114"/>
        <v>0</v>
      </c>
      <c r="N518" s="8">
        <v>39948</v>
      </c>
      <c r="O518" s="5">
        <v>226252</v>
      </c>
      <c r="P518" s="8">
        <v>39951</v>
      </c>
      <c r="Q518" s="5">
        <v>142438</v>
      </c>
      <c r="R518" s="4"/>
      <c r="S518" s="5"/>
      <c r="T518" s="4"/>
      <c r="U518" s="5"/>
      <c r="V518" s="8">
        <v>39975</v>
      </c>
      <c r="W518" s="4">
        <f t="shared" si="115"/>
        <v>27</v>
      </c>
      <c r="X518" s="4">
        <v>10</v>
      </c>
      <c r="Y518" s="10">
        <v>3.2</v>
      </c>
      <c r="Z518" s="10">
        <v>29.2</v>
      </c>
      <c r="AA518" s="10">
        <v>29.6</v>
      </c>
      <c r="AB518" s="10">
        <v>32.5</v>
      </c>
      <c r="AC518" s="10">
        <v>28.556000000000004</v>
      </c>
      <c r="AD518" s="4">
        <v>52</v>
      </c>
      <c r="AE518" s="4">
        <v>47</v>
      </c>
      <c r="AF518" s="4">
        <v>53</v>
      </c>
      <c r="AG518" s="10">
        <v>51.625</v>
      </c>
      <c r="AH518" s="4">
        <v>9</v>
      </c>
      <c r="AI518" s="4">
        <v>8.8000000000000007</v>
      </c>
      <c r="AJ518" s="10">
        <v>9.5</v>
      </c>
      <c r="AK518" s="10">
        <v>9.2067734653417457</v>
      </c>
      <c r="AL518" s="20">
        <v>37</v>
      </c>
      <c r="AM518" s="20">
        <v>146</v>
      </c>
      <c r="AN518" s="20">
        <v>11</v>
      </c>
      <c r="AO518" s="20">
        <v>4.625</v>
      </c>
      <c r="AP518" s="5">
        <v>1320</v>
      </c>
      <c r="AQ518" s="5">
        <v>2625</v>
      </c>
      <c r="AR518" s="5">
        <v>0</v>
      </c>
      <c r="AS518" s="5">
        <v>3945</v>
      </c>
      <c r="AT518" s="5">
        <v>0</v>
      </c>
      <c r="AU518" s="5">
        <v>20</v>
      </c>
      <c r="AV518" s="5">
        <v>0</v>
      </c>
      <c r="AW518" s="5">
        <v>20</v>
      </c>
      <c r="AX518" s="5">
        <v>150</v>
      </c>
      <c r="AY518" s="5">
        <v>175</v>
      </c>
      <c r="AZ518" s="5">
        <v>15</v>
      </c>
      <c r="BA518" s="5">
        <v>310</v>
      </c>
      <c r="BB518" s="5">
        <v>47</v>
      </c>
      <c r="BC518" s="5">
        <v>71</v>
      </c>
      <c r="BD518" s="5">
        <v>3.5</v>
      </c>
      <c r="BE518" s="5">
        <v>121.5</v>
      </c>
      <c r="BF518" s="5">
        <v>42.5</v>
      </c>
      <c r="BG518" s="5">
        <v>52.5</v>
      </c>
      <c r="BH518" s="5">
        <v>0</v>
      </c>
      <c r="BI518" s="5">
        <v>100</v>
      </c>
      <c r="BJ518" s="5">
        <v>0</v>
      </c>
      <c r="BK518" s="11">
        <f>BJ518/O518*100</f>
        <v>0</v>
      </c>
      <c r="BL518" s="11">
        <f>(BJ518)/(O518+Q518+S518+U518)*100</f>
        <v>0</v>
      </c>
      <c r="BM518" s="4" t="s">
        <v>73</v>
      </c>
      <c r="BN518" s="9"/>
      <c r="BO518" s="9"/>
      <c r="BP518" s="11"/>
      <c r="BQ518" s="19">
        <f t="shared" si="116"/>
        <v>0</v>
      </c>
      <c r="BR518" s="6"/>
      <c r="BS518" s="6"/>
      <c r="BT518" s="6"/>
      <c r="BU518" s="5">
        <f t="shared" si="111"/>
        <v>0</v>
      </c>
      <c r="BV518" s="11">
        <v>0</v>
      </c>
      <c r="BW518" s="11">
        <f t="shared" si="112"/>
        <v>0</v>
      </c>
      <c r="BX518" s="11"/>
    </row>
    <row r="519" spans="1:76" s="60" customFormat="1" x14ac:dyDescent="0.2">
      <c r="A519" s="15" t="s">
        <v>69</v>
      </c>
      <c r="B519" s="15">
        <v>31</v>
      </c>
      <c r="C519" s="15">
        <v>1</v>
      </c>
      <c r="D519" s="16">
        <f t="shared" si="113"/>
        <v>0.40468564223999998</v>
      </c>
      <c r="E519" s="17">
        <v>37057</v>
      </c>
      <c r="F519" s="15">
        <v>1</v>
      </c>
      <c r="G519" s="15" t="s">
        <v>70</v>
      </c>
      <c r="H519" s="15" t="s">
        <v>71</v>
      </c>
      <c r="I519" s="15">
        <v>0</v>
      </c>
      <c r="J519" s="15">
        <v>0</v>
      </c>
      <c r="K519" s="15"/>
      <c r="L519" s="15"/>
      <c r="M519" s="13">
        <f t="shared" si="114"/>
        <v>0</v>
      </c>
      <c r="N519" s="23">
        <v>37065</v>
      </c>
      <c r="O519" s="24">
        <v>391132</v>
      </c>
      <c r="P519" s="15"/>
      <c r="Q519" s="14"/>
      <c r="R519" s="15"/>
      <c r="S519" s="15"/>
      <c r="T519" s="15"/>
      <c r="U519" s="15"/>
      <c r="V519" s="17">
        <v>37089</v>
      </c>
      <c r="W519" s="15">
        <f t="shared" si="115"/>
        <v>24</v>
      </c>
      <c r="X519" s="13"/>
      <c r="Y519" s="18">
        <v>2.8</v>
      </c>
      <c r="Z519" s="18">
        <v>32.299999999999997</v>
      </c>
      <c r="AA519" s="18">
        <v>28.3</v>
      </c>
      <c r="AB519" s="18">
        <v>32.799999999999997</v>
      </c>
      <c r="AC519" s="18">
        <v>30.991304347826084</v>
      </c>
      <c r="AD519" s="13">
        <v>52</v>
      </c>
      <c r="AE519" s="13">
        <v>44</v>
      </c>
      <c r="AF519" s="13">
        <v>55</v>
      </c>
      <c r="AG519" s="13">
        <v>50.222222222222221</v>
      </c>
      <c r="AH519" s="18">
        <v>8.8000000000000007</v>
      </c>
      <c r="AI519" s="18">
        <v>8.9</v>
      </c>
      <c r="AJ519" s="18">
        <v>9.1999999999999993</v>
      </c>
      <c r="AK519" s="18">
        <v>9.0395350663058931</v>
      </c>
      <c r="AL519" s="21">
        <v>0</v>
      </c>
      <c r="AM519" s="21">
        <v>180</v>
      </c>
      <c r="AN519" s="21">
        <v>3</v>
      </c>
      <c r="AO519" s="21">
        <v>1.5</v>
      </c>
      <c r="AP519" s="14">
        <v>45</v>
      </c>
      <c r="AQ519" s="14">
        <v>145</v>
      </c>
      <c r="AR519" s="14">
        <v>0</v>
      </c>
      <c r="AS519" s="14">
        <v>185</v>
      </c>
      <c r="AT519" s="14">
        <v>5</v>
      </c>
      <c r="AU519" s="14">
        <v>0</v>
      </c>
      <c r="AV519" s="14">
        <v>0</v>
      </c>
      <c r="AW519" s="14">
        <v>25</v>
      </c>
      <c r="AX519" s="14">
        <v>1830</v>
      </c>
      <c r="AY519" s="14">
        <v>150</v>
      </c>
      <c r="AZ519" s="14">
        <v>0</v>
      </c>
      <c r="BA519" s="14">
        <v>1870</v>
      </c>
      <c r="BB519" s="14">
        <v>315</v>
      </c>
      <c r="BC519" s="14">
        <v>31.111111111111111</v>
      </c>
      <c r="BD519" s="14">
        <v>0</v>
      </c>
      <c r="BE519" s="14">
        <v>346.11111111111109</v>
      </c>
      <c r="BF519" s="14">
        <v>80</v>
      </c>
      <c r="BG519" s="14">
        <v>20</v>
      </c>
      <c r="BH519" s="14">
        <v>0</v>
      </c>
      <c r="BI519" s="14">
        <v>80</v>
      </c>
      <c r="BJ519" s="14">
        <v>0</v>
      </c>
      <c r="BK519" s="19">
        <f>BJ519/(O519)*100</f>
        <v>0</v>
      </c>
      <c r="BL519" s="19">
        <f>BJ519/(O519+Q519)*100</f>
        <v>0</v>
      </c>
      <c r="BM519" s="15" t="s">
        <v>73</v>
      </c>
      <c r="BN519" s="13"/>
      <c r="BO519" s="13"/>
      <c r="BP519" s="19"/>
      <c r="BQ519" s="19">
        <f t="shared" si="116"/>
        <v>0</v>
      </c>
      <c r="BR519" s="16"/>
      <c r="BS519" s="16"/>
      <c r="BT519" s="16"/>
      <c r="BU519" s="14">
        <f t="shared" si="111"/>
        <v>0</v>
      </c>
      <c r="BV519" s="19">
        <v>0</v>
      </c>
      <c r="BW519" s="19">
        <f t="shared" si="112"/>
        <v>0</v>
      </c>
      <c r="BX519" s="19"/>
    </row>
    <row r="520" spans="1:76" s="60" customFormat="1" x14ac:dyDescent="0.2">
      <c r="A520" s="4" t="s">
        <v>69</v>
      </c>
      <c r="B520" s="4">
        <v>33</v>
      </c>
      <c r="C520" s="4">
        <v>1</v>
      </c>
      <c r="D520" s="6">
        <f t="shared" si="113"/>
        <v>0.40468564223999998</v>
      </c>
      <c r="E520" s="8">
        <v>38955</v>
      </c>
      <c r="F520" s="4">
        <v>1</v>
      </c>
      <c r="G520" s="4" t="s">
        <v>70</v>
      </c>
      <c r="H520" s="4" t="s">
        <v>71</v>
      </c>
      <c r="I520" s="4">
        <v>7</v>
      </c>
      <c r="J520" s="4">
        <v>1</v>
      </c>
      <c r="K520" s="4"/>
      <c r="L520" s="4"/>
      <c r="M520" s="13">
        <f t="shared" si="114"/>
        <v>4</v>
      </c>
      <c r="N520" s="8">
        <v>38962</v>
      </c>
      <c r="O520" s="5">
        <v>381514</v>
      </c>
      <c r="P520" s="4"/>
      <c r="Q520" s="5"/>
      <c r="R520" s="4"/>
      <c r="S520" s="4"/>
      <c r="T520" s="4"/>
      <c r="U520" s="4"/>
      <c r="V520" s="8">
        <v>38988</v>
      </c>
      <c r="W520" s="4">
        <f t="shared" si="115"/>
        <v>26</v>
      </c>
      <c r="X520" s="4">
        <v>2</v>
      </c>
      <c r="Y520" s="4">
        <v>3.9</v>
      </c>
      <c r="Z520" s="4">
        <v>31.4</v>
      </c>
      <c r="AA520" s="4">
        <v>26.1</v>
      </c>
      <c r="AB520" s="4">
        <v>32.200000000000003</v>
      </c>
      <c r="AC520" s="10">
        <v>29.628</v>
      </c>
      <c r="AD520" s="4">
        <v>52</v>
      </c>
      <c r="AE520" s="4">
        <v>45</v>
      </c>
      <c r="AF520" s="4">
        <v>58</v>
      </c>
      <c r="AG520" s="9">
        <v>50.571428571428569</v>
      </c>
      <c r="AH520" s="4">
        <v>9.1999999999999993</v>
      </c>
      <c r="AI520" s="4">
        <v>9.1999999999999993</v>
      </c>
      <c r="AJ520" s="4">
        <v>9.6</v>
      </c>
      <c r="AK520" s="10">
        <v>9.4162379868307529</v>
      </c>
      <c r="AL520" s="20">
        <v>88</v>
      </c>
      <c r="AM520" s="20">
        <v>10</v>
      </c>
      <c r="AN520" s="20">
        <v>0</v>
      </c>
      <c r="AO520" s="20">
        <v>2</v>
      </c>
      <c r="AP520" s="5">
        <v>10</v>
      </c>
      <c r="AQ520" s="5">
        <v>85</v>
      </c>
      <c r="AR520" s="5">
        <v>0</v>
      </c>
      <c r="AS520" s="5">
        <v>95</v>
      </c>
      <c r="AT520" s="5">
        <v>10</v>
      </c>
      <c r="AU520" s="5">
        <v>0</v>
      </c>
      <c r="AV520" s="5">
        <v>0</v>
      </c>
      <c r="AW520" s="5">
        <v>20</v>
      </c>
      <c r="AX520" s="5">
        <v>225</v>
      </c>
      <c r="AY520" s="5">
        <v>140</v>
      </c>
      <c r="AZ520" s="5">
        <v>0</v>
      </c>
      <c r="BA520" s="5">
        <v>240</v>
      </c>
      <c r="BB520" s="5">
        <v>80.625</v>
      </c>
      <c r="BC520" s="5">
        <v>27.5</v>
      </c>
      <c r="BD520" s="5">
        <v>0</v>
      </c>
      <c r="BE520" s="5">
        <v>108.125</v>
      </c>
      <c r="BF520" s="5">
        <v>52.5</v>
      </c>
      <c r="BG520" s="5">
        <v>12.5</v>
      </c>
      <c r="BH520" s="5">
        <v>0</v>
      </c>
      <c r="BI520" s="5">
        <v>62.5</v>
      </c>
      <c r="BJ520" s="5">
        <v>0</v>
      </c>
      <c r="BK520" s="11">
        <f>BJ520/O520*100</f>
        <v>0</v>
      </c>
      <c r="BL520" s="11">
        <f>BJ520/(O520+Q520)*100</f>
        <v>0</v>
      </c>
      <c r="BM520" s="4" t="s">
        <v>73</v>
      </c>
      <c r="BN520" s="9"/>
      <c r="BO520" s="9"/>
      <c r="BP520" s="11"/>
      <c r="BQ520" s="19">
        <f t="shared" si="116"/>
        <v>0</v>
      </c>
      <c r="BR520" s="6"/>
      <c r="BS520" s="6"/>
      <c r="BT520" s="6"/>
      <c r="BU520" s="5">
        <f t="shared" si="111"/>
        <v>0</v>
      </c>
      <c r="BV520" s="11">
        <v>0</v>
      </c>
      <c r="BW520" s="11">
        <f t="shared" si="112"/>
        <v>0</v>
      </c>
      <c r="BX520" s="11"/>
    </row>
    <row r="521" spans="1:76" s="60" customFormat="1" x14ac:dyDescent="0.2">
      <c r="A521" s="15" t="s">
        <v>69</v>
      </c>
      <c r="B521" s="13">
        <v>9</v>
      </c>
      <c r="C521" s="15">
        <v>2</v>
      </c>
      <c r="D521" s="15">
        <f t="shared" si="113"/>
        <v>0.80937128447999995</v>
      </c>
      <c r="E521" s="17">
        <v>39933</v>
      </c>
      <c r="F521" s="15">
        <v>2</v>
      </c>
      <c r="G521" s="15" t="s">
        <v>70</v>
      </c>
      <c r="H521" s="15" t="s">
        <v>71</v>
      </c>
      <c r="I521" s="15">
        <v>0</v>
      </c>
      <c r="J521" s="15"/>
      <c r="K521" s="15">
        <v>0</v>
      </c>
      <c r="L521" s="15">
        <v>0</v>
      </c>
      <c r="M521" s="13">
        <f t="shared" si="114"/>
        <v>0</v>
      </c>
      <c r="N521" s="17">
        <v>39950</v>
      </c>
      <c r="O521" s="14">
        <v>803332</v>
      </c>
      <c r="P521" s="17">
        <v>39953</v>
      </c>
      <c r="Q521" s="14">
        <v>447008</v>
      </c>
      <c r="R521" s="15"/>
      <c r="S521" s="14"/>
      <c r="T521" s="15"/>
      <c r="U521" s="14"/>
      <c r="V521" s="17">
        <v>39982</v>
      </c>
      <c r="W521" s="15">
        <f t="shared" si="115"/>
        <v>32</v>
      </c>
      <c r="X521" s="15">
        <v>15</v>
      </c>
      <c r="Y521" s="18">
        <v>3.1</v>
      </c>
      <c r="Z521" s="18">
        <v>26.5</v>
      </c>
      <c r="AA521" s="18">
        <v>25.3</v>
      </c>
      <c r="AB521" s="18">
        <v>32.6</v>
      </c>
      <c r="AC521" s="18">
        <v>29.423333333333336</v>
      </c>
      <c r="AD521" s="15">
        <v>52</v>
      </c>
      <c r="AE521" s="15">
        <v>51</v>
      </c>
      <c r="AF521" s="15">
        <v>60</v>
      </c>
      <c r="AG521" s="18">
        <v>55.166666666666664</v>
      </c>
      <c r="AH521" s="15">
        <v>8.6999999999999993</v>
      </c>
      <c r="AI521" s="15">
        <v>8.6</v>
      </c>
      <c r="AJ521" s="18">
        <v>9.3000000000000007</v>
      </c>
      <c r="AK521" s="18">
        <v>9.1203962944902521</v>
      </c>
      <c r="AL521" s="21">
        <v>46</v>
      </c>
      <c r="AM521" s="21">
        <v>650</v>
      </c>
      <c r="AN521" s="21">
        <v>48</v>
      </c>
      <c r="AO521" s="21">
        <v>42.5</v>
      </c>
      <c r="AP521" s="14">
        <v>325</v>
      </c>
      <c r="AQ521" s="14">
        <v>1385</v>
      </c>
      <c r="AR521" s="14">
        <v>0</v>
      </c>
      <c r="AS521" s="14">
        <v>1710</v>
      </c>
      <c r="AT521" s="14">
        <v>5</v>
      </c>
      <c r="AU521" s="14">
        <v>0</v>
      </c>
      <c r="AV521" s="14">
        <v>0</v>
      </c>
      <c r="AW521" s="14">
        <v>40</v>
      </c>
      <c r="AX521" s="14">
        <v>610</v>
      </c>
      <c r="AY521" s="14">
        <v>560</v>
      </c>
      <c r="AZ521" s="14">
        <v>20</v>
      </c>
      <c r="BA521" s="14">
        <v>670</v>
      </c>
      <c r="BB521" s="14">
        <v>251.15384615384616</v>
      </c>
      <c r="BC521" s="14">
        <v>125</v>
      </c>
      <c r="BD521" s="14">
        <v>2.3076923076923075</v>
      </c>
      <c r="BE521" s="14">
        <v>379.23076923076923</v>
      </c>
      <c r="BF521" s="14">
        <v>95</v>
      </c>
      <c r="BG521" s="14">
        <v>60</v>
      </c>
      <c r="BH521" s="14">
        <v>0</v>
      </c>
      <c r="BI521" s="14">
        <v>355</v>
      </c>
      <c r="BJ521" s="14">
        <v>0</v>
      </c>
      <c r="BK521" s="19">
        <f>BJ521/O521*100</f>
        <v>0</v>
      </c>
      <c r="BL521" s="19">
        <f>(BJ521)/(O521+Q521+S521+U521)*100</f>
        <v>0</v>
      </c>
      <c r="BM521" s="15" t="s">
        <v>73</v>
      </c>
      <c r="BN521" s="13"/>
      <c r="BO521" s="13"/>
      <c r="BP521" s="19"/>
      <c r="BQ521" s="19">
        <f t="shared" si="116"/>
        <v>0</v>
      </c>
      <c r="BR521" s="16"/>
      <c r="BS521" s="16"/>
      <c r="BT521" s="16"/>
      <c r="BU521" s="14">
        <f t="shared" si="111"/>
        <v>0</v>
      </c>
      <c r="BV521" s="19">
        <v>0</v>
      </c>
      <c r="BW521" s="19">
        <f t="shared" si="112"/>
        <v>0</v>
      </c>
      <c r="BX521" s="19"/>
    </row>
    <row r="522" spans="1:76" s="60" customFormat="1" x14ac:dyDescent="0.2">
      <c r="A522" s="15" t="s">
        <v>69</v>
      </c>
      <c r="B522" s="15">
        <v>12</v>
      </c>
      <c r="C522" s="15">
        <v>0.5</v>
      </c>
      <c r="D522" s="16">
        <f t="shared" si="113"/>
        <v>0.20234282111999999</v>
      </c>
      <c r="E522" s="17">
        <v>37089</v>
      </c>
      <c r="F522" s="15">
        <v>1</v>
      </c>
      <c r="G522" s="15" t="s">
        <v>70</v>
      </c>
      <c r="H522" s="15" t="s">
        <v>71</v>
      </c>
      <c r="I522" s="15">
        <v>0</v>
      </c>
      <c r="J522" s="15">
        <v>1</v>
      </c>
      <c r="K522" s="15"/>
      <c r="L522" s="15"/>
      <c r="M522" s="13">
        <f t="shared" si="114"/>
        <v>0.5</v>
      </c>
      <c r="N522" s="17">
        <v>37096</v>
      </c>
      <c r="O522" s="14">
        <v>202894</v>
      </c>
      <c r="P522" s="15"/>
      <c r="Q522" s="14"/>
      <c r="R522" s="15"/>
      <c r="S522" s="15"/>
      <c r="T522" s="15"/>
      <c r="U522" s="15"/>
      <c r="V522" s="17">
        <v>37117</v>
      </c>
      <c r="W522" s="15">
        <f t="shared" si="115"/>
        <v>21</v>
      </c>
      <c r="X522" s="13"/>
      <c r="Y522" s="18">
        <v>4</v>
      </c>
      <c r="Z522" s="18">
        <v>33.200000000000003</v>
      </c>
      <c r="AA522" s="18">
        <v>31.1</v>
      </c>
      <c r="AB522" s="18">
        <v>34.200000000000003</v>
      </c>
      <c r="AC522" s="18">
        <v>32.868421052631582</v>
      </c>
      <c r="AD522" s="13">
        <v>53</v>
      </c>
      <c r="AE522" s="13">
        <v>53</v>
      </c>
      <c r="AF522" s="13">
        <v>60</v>
      </c>
      <c r="AG522" s="13">
        <v>56.6</v>
      </c>
      <c r="AH522" s="18">
        <v>9.1999999999999993</v>
      </c>
      <c r="AI522" s="18">
        <v>8.9</v>
      </c>
      <c r="AJ522" s="18">
        <v>9.4</v>
      </c>
      <c r="AK522" s="18">
        <v>9.0884179087167265</v>
      </c>
      <c r="AL522" s="21">
        <v>0</v>
      </c>
      <c r="AM522" s="21">
        <v>87.5</v>
      </c>
      <c r="AN522" s="21">
        <v>1.5</v>
      </c>
      <c r="AO522" s="21">
        <v>0.75</v>
      </c>
      <c r="AP522" s="14">
        <v>20</v>
      </c>
      <c r="AQ522" s="14">
        <v>325</v>
      </c>
      <c r="AR522" s="14">
        <v>0</v>
      </c>
      <c r="AS522" s="14">
        <v>345</v>
      </c>
      <c r="AT522" s="14">
        <v>75</v>
      </c>
      <c r="AU522" s="14">
        <v>5</v>
      </c>
      <c r="AV522" s="14">
        <v>0</v>
      </c>
      <c r="AW522" s="14">
        <v>80</v>
      </c>
      <c r="AX522" s="14">
        <v>335</v>
      </c>
      <c r="AY522" s="14">
        <v>490</v>
      </c>
      <c r="AZ522" s="14">
        <v>0</v>
      </c>
      <c r="BA522" s="14">
        <v>720</v>
      </c>
      <c r="BB522" s="14">
        <v>148.75</v>
      </c>
      <c r="BC522" s="14">
        <v>78.75</v>
      </c>
      <c r="BD522" s="14">
        <v>0</v>
      </c>
      <c r="BE522" s="14">
        <v>227.5</v>
      </c>
      <c r="BF522" s="14">
        <v>115</v>
      </c>
      <c r="BG522" s="14">
        <v>17.5</v>
      </c>
      <c r="BH522" s="14">
        <v>0</v>
      </c>
      <c r="BI522" s="14">
        <v>130</v>
      </c>
      <c r="BJ522" s="14">
        <v>0</v>
      </c>
      <c r="BK522" s="19">
        <f>BJ522/(O522)*100</f>
        <v>0</v>
      </c>
      <c r="BL522" s="19">
        <f>BJ522/(O522+Q522)*100</f>
        <v>0</v>
      </c>
      <c r="BM522" s="15" t="s">
        <v>73</v>
      </c>
      <c r="BN522" s="13"/>
      <c r="BO522" s="13"/>
      <c r="BP522" s="19"/>
      <c r="BQ522" s="19">
        <f t="shared" si="116"/>
        <v>0</v>
      </c>
      <c r="BR522" s="16"/>
      <c r="BS522" s="16"/>
      <c r="BT522" s="16"/>
      <c r="BU522" s="14">
        <f t="shared" si="111"/>
        <v>0</v>
      </c>
      <c r="BV522" s="19">
        <v>0</v>
      </c>
      <c r="BW522" s="19">
        <f t="shared" si="112"/>
        <v>0</v>
      </c>
      <c r="BX522" s="19"/>
    </row>
    <row r="523" spans="1:76" s="60" customFormat="1" x14ac:dyDescent="0.2">
      <c r="A523" s="4" t="s">
        <v>69</v>
      </c>
      <c r="B523" s="9">
        <v>34</v>
      </c>
      <c r="C523" s="4">
        <v>1</v>
      </c>
      <c r="D523" s="4">
        <f t="shared" si="113"/>
        <v>0.40468564223999998</v>
      </c>
      <c r="E523" s="8">
        <v>39974</v>
      </c>
      <c r="F523" s="4">
        <v>1</v>
      </c>
      <c r="G523" s="4" t="s">
        <v>70</v>
      </c>
      <c r="H523" s="4" t="s">
        <v>71</v>
      </c>
      <c r="I523" s="4">
        <v>0</v>
      </c>
      <c r="J523" s="4">
        <v>2</v>
      </c>
      <c r="K523" s="4"/>
      <c r="L523" s="4"/>
      <c r="M523" s="13">
        <f t="shared" si="114"/>
        <v>1</v>
      </c>
      <c r="N523" s="8">
        <v>39985</v>
      </c>
      <c r="O523" s="5">
        <v>397086</v>
      </c>
      <c r="P523" s="4"/>
      <c r="Q523" s="5"/>
      <c r="R523" s="4"/>
      <c r="S523" s="5"/>
      <c r="T523" s="4"/>
      <c r="U523" s="5"/>
      <c r="V523" s="8">
        <v>40010</v>
      </c>
      <c r="W523" s="4">
        <f t="shared" si="115"/>
        <v>25</v>
      </c>
      <c r="X523" s="4">
        <v>11</v>
      </c>
      <c r="Y523" s="10">
        <v>3.5</v>
      </c>
      <c r="Z523" s="10">
        <v>31.7</v>
      </c>
      <c r="AA523" s="10">
        <v>30.7</v>
      </c>
      <c r="AB523" s="10">
        <v>34.1</v>
      </c>
      <c r="AC523" s="10">
        <v>32.683333333333337</v>
      </c>
      <c r="AD523" s="4">
        <v>53</v>
      </c>
      <c r="AE523" s="4">
        <v>53</v>
      </c>
      <c r="AF523" s="4">
        <v>60</v>
      </c>
      <c r="AG523" s="10">
        <v>56</v>
      </c>
      <c r="AH523" s="4">
        <v>9.1999999999999993</v>
      </c>
      <c r="AI523" s="4">
        <v>8.8000000000000007</v>
      </c>
      <c r="AJ523" s="10">
        <v>9.4</v>
      </c>
      <c r="AK523" s="10">
        <v>9.0278609384351718</v>
      </c>
      <c r="AL523" s="20">
        <v>42</v>
      </c>
      <c r="AM523" s="20">
        <v>125</v>
      </c>
      <c r="AN523" s="20">
        <v>5</v>
      </c>
      <c r="AO523" s="20">
        <v>0</v>
      </c>
      <c r="AP523" s="5">
        <v>20</v>
      </c>
      <c r="AQ523" s="5">
        <v>235</v>
      </c>
      <c r="AR523" s="5">
        <v>0</v>
      </c>
      <c r="AS523" s="5">
        <v>255</v>
      </c>
      <c r="AT523" s="5">
        <v>40</v>
      </c>
      <c r="AU523" s="5">
        <v>30</v>
      </c>
      <c r="AV523" s="5">
        <v>0</v>
      </c>
      <c r="AW523" s="5">
        <v>90</v>
      </c>
      <c r="AX523" s="5">
        <v>215</v>
      </c>
      <c r="AY523" s="5">
        <v>320</v>
      </c>
      <c r="AZ523" s="5">
        <v>0</v>
      </c>
      <c r="BA523" s="5">
        <v>535</v>
      </c>
      <c r="BB523" s="5">
        <v>115</v>
      </c>
      <c r="BC523" s="5">
        <v>148</v>
      </c>
      <c r="BD523" s="5">
        <v>0</v>
      </c>
      <c r="BE523" s="5">
        <v>253</v>
      </c>
      <c r="BF523" s="5">
        <v>117.5</v>
      </c>
      <c r="BG523" s="5">
        <v>117.5</v>
      </c>
      <c r="BH523" s="5">
        <v>0</v>
      </c>
      <c r="BI523" s="5">
        <v>190</v>
      </c>
      <c r="BJ523" s="5">
        <v>0</v>
      </c>
      <c r="BK523" s="11">
        <f>BJ523/O523*100</f>
        <v>0</v>
      </c>
      <c r="BL523" s="11">
        <f>(BJ523)/(O523+Q523+S523+U523)*100</f>
        <v>0</v>
      </c>
      <c r="BM523" s="4" t="s">
        <v>73</v>
      </c>
      <c r="BN523" s="9"/>
      <c r="BO523" s="9"/>
      <c r="BP523" s="11"/>
      <c r="BQ523" s="19">
        <f t="shared" si="116"/>
        <v>0</v>
      </c>
      <c r="BR523" s="6"/>
      <c r="BS523" s="6"/>
      <c r="BT523" s="6"/>
      <c r="BU523" s="5">
        <f t="shared" si="111"/>
        <v>0</v>
      </c>
      <c r="BV523" s="11">
        <v>0</v>
      </c>
      <c r="BW523" s="11">
        <f t="shared" si="112"/>
        <v>0</v>
      </c>
      <c r="BX523" s="11"/>
    </row>
    <row r="524" spans="1:76" s="60" customFormat="1" x14ac:dyDescent="0.2">
      <c r="A524" s="15" t="s">
        <v>69</v>
      </c>
      <c r="B524" s="15">
        <v>32</v>
      </c>
      <c r="C524" s="15">
        <v>1</v>
      </c>
      <c r="D524" s="16">
        <f t="shared" si="113"/>
        <v>0.40468564223999998</v>
      </c>
      <c r="E524" s="17">
        <v>37027</v>
      </c>
      <c r="F524" s="15">
        <v>2</v>
      </c>
      <c r="G524" s="15" t="s">
        <v>70</v>
      </c>
      <c r="H524" s="15" t="s">
        <v>71</v>
      </c>
      <c r="I524" s="15">
        <v>0</v>
      </c>
      <c r="J524" s="15">
        <v>0</v>
      </c>
      <c r="K524" s="15">
        <v>0</v>
      </c>
      <c r="L524" s="15">
        <v>0</v>
      </c>
      <c r="M524" s="13">
        <f t="shared" si="114"/>
        <v>0</v>
      </c>
      <c r="N524" s="17">
        <v>37034</v>
      </c>
      <c r="O524" s="14">
        <v>523494</v>
      </c>
      <c r="P524" s="17">
        <v>37038</v>
      </c>
      <c r="Q524" s="14">
        <v>422276</v>
      </c>
      <c r="R524" s="15"/>
      <c r="S524" s="15"/>
      <c r="T524" s="15"/>
      <c r="U524" s="15"/>
      <c r="V524" s="17">
        <v>37056</v>
      </c>
      <c r="W524" s="15">
        <f t="shared" si="115"/>
        <v>22</v>
      </c>
      <c r="X524" s="13"/>
      <c r="Y524" s="18">
        <v>3.2</v>
      </c>
      <c r="Z524" s="18">
        <v>28.2</v>
      </c>
      <c r="AA524" s="18">
        <v>29.1</v>
      </c>
      <c r="AB524" s="18">
        <v>33.700000000000003</v>
      </c>
      <c r="AC524" s="18">
        <v>31.266666666666673</v>
      </c>
      <c r="AD524" s="13">
        <v>53</v>
      </c>
      <c r="AE524" s="13">
        <v>52</v>
      </c>
      <c r="AF524" s="13">
        <v>55</v>
      </c>
      <c r="AG524" s="13">
        <v>54</v>
      </c>
      <c r="AH524" s="18">
        <v>9.3000000000000007</v>
      </c>
      <c r="AI524" s="18">
        <v>9.1</v>
      </c>
      <c r="AJ524" s="18">
        <v>9.3000000000000007</v>
      </c>
      <c r="AK524" s="18">
        <v>9.177442262566105</v>
      </c>
      <c r="AL524" s="21">
        <v>0</v>
      </c>
      <c r="AM524" s="21">
        <v>225</v>
      </c>
      <c r="AN524" s="21">
        <v>5.5</v>
      </c>
      <c r="AO524" s="21">
        <v>2.5</v>
      </c>
      <c r="AP524" s="14">
        <v>20</v>
      </c>
      <c r="AQ524" s="14">
        <v>140</v>
      </c>
      <c r="AR524" s="14">
        <v>0</v>
      </c>
      <c r="AS524" s="14">
        <v>160</v>
      </c>
      <c r="AT524" s="14">
        <v>25</v>
      </c>
      <c r="AU524" s="14">
        <v>0</v>
      </c>
      <c r="AV524" s="14">
        <v>0</v>
      </c>
      <c r="AW524" s="14">
        <v>30</v>
      </c>
      <c r="AX524" s="14">
        <v>365</v>
      </c>
      <c r="AY524" s="14">
        <v>455</v>
      </c>
      <c r="AZ524" s="14">
        <v>0</v>
      </c>
      <c r="BA524" s="14">
        <v>625</v>
      </c>
      <c r="BB524" s="14">
        <v>96.666666666666671</v>
      </c>
      <c r="BC524" s="14">
        <v>107.22222222222223</v>
      </c>
      <c r="BD524" s="14">
        <v>0</v>
      </c>
      <c r="BE524" s="14">
        <v>203.88888888888889</v>
      </c>
      <c r="BF524" s="14">
        <v>55</v>
      </c>
      <c r="BG524" s="14">
        <v>40</v>
      </c>
      <c r="BH524" s="14">
        <v>0</v>
      </c>
      <c r="BI524" s="14">
        <v>90</v>
      </c>
      <c r="BJ524" s="14">
        <v>0</v>
      </c>
      <c r="BK524" s="19">
        <f>BJ524/(Q524)*100</f>
        <v>0</v>
      </c>
      <c r="BL524" s="19">
        <f>BJ524/(O524+Q524)*100</f>
        <v>0</v>
      </c>
      <c r="BM524" s="15" t="s">
        <v>73</v>
      </c>
      <c r="BN524" s="13"/>
      <c r="BO524" s="13"/>
      <c r="BP524" s="19"/>
      <c r="BQ524" s="19">
        <f t="shared" si="116"/>
        <v>0</v>
      </c>
      <c r="BR524" s="16"/>
      <c r="BS524" s="16"/>
      <c r="BT524" s="16"/>
      <c r="BU524" s="14">
        <f t="shared" si="111"/>
        <v>0</v>
      </c>
      <c r="BV524" s="19">
        <v>0</v>
      </c>
      <c r="BW524" s="19">
        <f t="shared" si="112"/>
        <v>0</v>
      </c>
      <c r="BX524" s="19"/>
    </row>
    <row r="525" spans="1:76" s="60" customFormat="1" x14ac:dyDescent="0.2">
      <c r="A525" s="4" t="s">
        <v>69</v>
      </c>
      <c r="B525" s="4">
        <v>28</v>
      </c>
      <c r="C525" s="4">
        <v>1</v>
      </c>
      <c r="D525" s="6">
        <f t="shared" si="113"/>
        <v>0.40468564223999998</v>
      </c>
      <c r="E525" s="8">
        <v>38812</v>
      </c>
      <c r="F525" s="4">
        <v>2</v>
      </c>
      <c r="G525" s="4" t="s">
        <v>70</v>
      </c>
      <c r="H525" s="4" t="s">
        <v>71</v>
      </c>
      <c r="I525" s="4">
        <v>0</v>
      </c>
      <c r="J525" s="4">
        <v>1</v>
      </c>
      <c r="K525" s="4"/>
      <c r="L525" s="4"/>
      <c r="M525" s="13">
        <f t="shared" si="114"/>
        <v>0.5</v>
      </c>
      <c r="N525" s="8">
        <v>38825</v>
      </c>
      <c r="O525" s="5">
        <v>402124</v>
      </c>
      <c r="P525" s="8">
        <v>38829</v>
      </c>
      <c r="Q525" s="5">
        <v>411742</v>
      </c>
      <c r="R525" s="4"/>
      <c r="S525" s="4"/>
      <c r="T525" s="4"/>
      <c r="U525" s="4"/>
      <c r="V525" s="8">
        <v>38848</v>
      </c>
      <c r="W525" s="4">
        <f t="shared" si="115"/>
        <v>23</v>
      </c>
      <c r="X525" s="4"/>
      <c r="Y525" s="4">
        <v>4</v>
      </c>
      <c r="Z525" s="4">
        <v>28.1</v>
      </c>
      <c r="AA525" s="4">
        <v>26.1</v>
      </c>
      <c r="AB525" s="4">
        <v>31.2</v>
      </c>
      <c r="AC525" s="10">
        <v>28.359090909090909</v>
      </c>
      <c r="AD525" s="4">
        <v>53</v>
      </c>
      <c r="AE525" s="4">
        <v>55</v>
      </c>
      <c r="AF525" s="4">
        <v>60</v>
      </c>
      <c r="AG525" s="9">
        <v>58.8</v>
      </c>
      <c r="AH525" s="4">
        <v>9.1999999999999993</v>
      </c>
      <c r="AI525" s="4">
        <v>9.1</v>
      </c>
      <c r="AJ525" s="4">
        <v>9.8000000000000007</v>
      </c>
      <c r="AK525" s="10">
        <v>9.2829221960521604</v>
      </c>
      <c r="AL525" s="20">
        <v>0</v>
      </c>
      <c r="AM525" s="20">
        <v>285</v>
      </c>
      <c r="AN525" s="20">
        <v>21</v>
      </c>
      <c r="AO525" s="20">
        <v>8.75</v>
      </c>
      <c r="AP525" s="5">
        <v>40</v>
      </c>
      <c r="AQ525" s="5">
        <v>470</v>
      </c>
      <c r="AR525" s="5">
        <v>0</v>
      </c>
      <c r="AS525" s="5">
        <v>510</v>
      </c>
      <c r="AT525" s="5">
        <v>100</v>
      </c>
      <c r="AU525" s="5">
        <v>5</v>
      </c>
      <c r="AV525" s="5">
        <v>0</v>
      </c>
      <c r="AW525" s="5">
        <v>125</v>
      </c>
      <c r="AX525" s="5">
        <v>480</v>
      </c>
      <c r="AY525" s="5">
        <v>505</v>
      </c>
      <c r="AZ525" s="5">
        <v>0</v>
      </c>
      <c r="BA525" s="5">
        <v>630</v>
      </c>
      <c r="BB525" s="5">
        <v>251.11111111111111</v>
      </c>
      <c r="BC525" s="5">
        <v>113.33333333333333</v>
      </c>
      <c r="BD525" s="5">
        <v>0</v>
      </c>
      <c r="BE525" s="5">
        <v>364.44444444444446</v>
      </c>
      <c r="BF525" s="5">
        <v>215</v>
      </c>
      <c r="BG525" s="5">
        <v>95</v>
      </c>
      <c r="BH525" s="5">
        <v>0</v>
      </c>
      <c r="BI525" s="5">
        <v>330</v>
      </c>
      <c r="BJ525" s="5">
        <v>0</v>
      </c>
      <c r="BK525" s="11">
        <f>BJ525/O525*100</f>
        <v>0</v>
      </c>
      <c r="BL525" s="11">
        <f>BJ525/(O525+Q525)*100</f>
        <v>0</v>
      </c>
      <c r="BM525" s="4" t="s">
        <v>73</v>
      </c>
      <c r="BN525" s="9"/>
      <c r="BO525" s="9"/>
      <c r="BP525" s="11"/>
      <c r="BQ525" s="19">
        <f t="shared" si="116"/>
        <v>0</v>
      </c>
      <c r="BR525" s="6"/>
      <c r="BS525" s="6"/>
      <c r="BT525" s="6"/>
      <c r="BU525" s="5">
        <f t="shared" si="111"/>
        <v>0</v>
      </c>
      <c r="BV525" s="11">
        <v>0</v>
      </c>
      <c r="BW525" s="11">
        <f t="shared" si="112"/>
        <v>0</v>
      </c>
      <c r="BX525" s="11"/>
    </row>
    <row r="526" spans="1:76" s="60" customFormat="1" x14ac:dyDescent="0.2">
      <c r="A526" s="4" t="s">
        <v>69</v>
      </c>
      <c r="B526" s="4">
        <v>14</v>
      </c>
      <c r="C526" s="4">
        <v>0.5</v>
      </c>
      <c r="D526" s="6">
        <f t="shared" si="113"/>
        <v>0.20234282111999999</v>
      </c>
      <c r="E526" s="8">
        <v>38883</v>
      </c>
      <c r="F526" s="4">
        <v>1</v>
      </c>
      <c r="G526" s="4" t="s">
        <v>70</v>
      </c>
      <c r="H526" s="4" t="s">
        <v>71</v>
      </c>
      <c r="I526" s="4">
        <v>0</v>
      </c>
      <c r="J526" s="4">
        <v>0</v>
      </c>
      <c r="K526" s="4"/>
      <c r="L526" s="4"/>
      <c r="M526" s="13">
        <f t="shared" si="114"/>
        <v>0</v>
      </c>
      <c r="N526" s="8">
        <v>38891</v>
      </c>
      <c r="O526" s="5">
        <v>251900</v>
      </c>
      <c r="P526" s="4"/>
      <c r="Q526" s="5"/>
      <c r="R526" s="4"/>
      <c r="S526" s="4"/>
      <c r="T526" s="4"/>
      <c r="U526" s="4"/>
      <c r="V526" s="8">
        <v>38905</v>
      </c>
      <c r="W526" s="4">
        <f t="shared" si="115"/>
        <v>14</v>
      </c>
      <c r="X526" s="4"/>
      <c r="Y526" s="4">
        <v>3.4</v>
      </c>
      <c r="Z526" s="4">
        <v>31.2</v>
      </c>
      <c r="AA526" s="4">
        <v>29.2</v>
      </c>
      <c r="AB526" s="4">
        <v>32</v>
      </c>
      <c r="AC526" s="10">
        <v>30.962499999999999</v>
      </c>
      <c r="AD526" s="4">
        <v>54</v>
      </c>
      <c r="AE526" s="4">
        <v>55</v>
      </c>
      <c r="AF526" s="4">
        <v>58</v>
      </c>
      <c r="AG526" s="9">
        <v>56.5</v>
      </c>
      <c r="AH526" s="4">
        <v>9.4</v>
      </c>
      <c r="AI526" s="4">
        <v>9.1</v>
      </c>
      <c r="AJ526" s="4">
        <v>9.5</v>
      </c>
      <c r="AK526" s="10">
        <v>9.3434771123246865</v>
      </c>
      <c r="AL526" s="20">
        <v>0</v>
      </c>
      <c r="AM526" s="20">
        <v>36</v>
      </c>
      <c r="AN526" s="20">
        <v>0</v>
      </c>
      <c r="AO526" s="20">
        <v>0</v>
      </c>
      <c r="AP526" s="5">
        <v>35</v>
      </c>
      <c r="AQ526" s="5">
        <v>185</v>
      </c>
      <c r="AR526" s="5">
        <v>0</v>
      </c>
      <c r="AS526" s="5">
        <v>220</v>
      </c>
      <c r="AT526" s="5">
        <v>65</v>
      </c>
      <c r="AU526" s="5">
        <v>130</v>
      </c>
      <c r="AV526" s="5">
        <v>0</v>
      </c>
      <c r="AW526" s="5">
        <v>210</v>
      </c>
      <c r="AX526" s="5">
        <v>360</v>
      </c>
      <c r="AY526" s="5">
        <v>145</v>
      </c>
      <c r="AZ526" s="5">
        <v>0</v>
      </c>
      <c r="BA526" s="5">
        <v>490</v>
      </c>
      <c r="BB526" s="5">
        <v>168.33333333333334</v>
      </c>
      <c r="BC526" s="5">
        <v>138.33333333333334</v>
      </c>
      <c r="BD526" s="5">
        <v>0</v>
      </c>
      <c r="BE526" s="5">
        <v>306.66666666666669</v>
      </c>
      <c r="BF526" s="5">
        <v>80</v>
      </c>
      <c r="BG526" s="5">
        <v>140</v>
      </c>
      <c r="BH526" s="5">
        <v>0</v>
      </c>
      <c r="BI526" s="5">
        <v>220</v>
      </c>
      <c r="BJ526" s="5">
        <v>0</v>
      </c>
      <c r="BK526" s="11">
        <f>BJ526/O526*100</f>
        <v>0</v>
      </c>
      <c r="BL526" s="11">
        <f>BJ526/(O526+Q526)*100</f>
        <v>0</v>
      </c>
      <c r="BM526" s="4" t="s">
        <v>73</v>
      </c>
      <c r="BN526" s="9"/>
      <c r="BO526" s="9"/>
      <c r="BP526" s="11"/>
      <c r="BQ526" s="19">
        <f t="shared" si="116"/>
        <v>0</v>
      </c>
      <c r="BR526" s="6"/>
      <c r="BS526" s="6"/>
      <c r="BT526" s="6"/>
      <c r="BU526" s="5">
        <f t="shared" si="111"/>
        <v>0</v>
      </c>
      <c r="BV526" s="11">
        <v>0</v>
      </c>
      <c r="BW526" s="11">
        <f t="shared" si="112"/>
        <v>0</v>
      </c>
      <c r="BX526" s="11"/>
    </row>
    <row r="527" spans="1:76" s="60" customFormat="1" x14ac:dyDescent="0.2">
      <c r="A527" s="4" t="s">
        <v>69</v>
      </c>
      <c r="B527" s="4">
        <v>13</v>
      </c>
      <c r="C527" s="4">
        <v>0.5</v>
      </c>
      <c r="D527" s="6">
        <f t="shared" si="113"/>
        <v>0.20234282111999999</v>
      </c>
      <c r="E527" s="8">
        <v>38886</v>
      </c>
      <c r="F527" s="4">
        <v>1</v>
      </c>
      <c r="G527" s="4" t="s">
        <v>70</v>
      </c>
      <c r="H527" s="4" t="s">
        <v>71</v>
      </c>
      <c r="I527" s="4">
        <v>0</v>
      </c>
      <c r="J527" s="4">
        <v>0</v>
      </c>
      <c r="K527" s="4"/>
      <c r="L527" s="4"/>
      <c r="M527" s="13">
        <f t="shared" si="114"/>
        <v>0</v>
      </c>
      <c r="N527" s="8">
        <v>38892</v>
      </c>
      <c r="O527" s="5">
        <v>253274</v>
      </c>
      <c r="P527" s="4"/>
      <c r="Q527" s="5"/>
      <c r="R527" s="4"/>
      <c r="S527" s="4"/>
      <c r="T527" s="4"/>
      <c r="U527" s="4"/>
      <c r="V527" s="8">
        <v>38905</v>
      </c>
      <c r="W527" s="4">
        <f t="shared" si="115"/>
        <v>13</v>
      </c>
      <c r="X527" s="4"/>
      <c r="Y527" s="4">
        <v>3.2</v>
      </c>
      <c r="Z527" s="4">
        <v>31</v>
      </c>
      <c r="AA527" s="4">
        <v>27.3</v>
      </c>
      <c r="AB527" s="4">
        <v>32.4</v>
      </c>
      <c r="AC527" s="10">
        <v>30.799999999999997</v>
      </c>
      <c r="AD527" s="4">
        <v>54</v>
      </c>
      <c r="AE527" s="4">
        <v>45</v>
      </c>
      <c r="AF527" s="4">
        <v>58</v>
      </c>
      <c r="AG527" s="9">
        <v>52.666666666666664</v>
      </c>
      <c r="AH527" s="4">
        <v>9.5</v>
      </c>
      <c r="AI527" s="4">
        <v>9</v>
      </c>
      <c r="AJ527" s="4">
        <v>9.5</v>
      </c>
      <c r="AK527" s="10">
        <v>9.3571210036427317</v>
      </c>
      <c r="AL527" s="20">
        <v>0</v>
      </c>
      <c r="AM527" s="20">
        <v>74.5</v>
      </c>
      <c r="AN527" s="20">
        <v>3</v>
      </c>
      <c r="AO527" s="20">
        <v>2.5</v>
      </c>
      <c r="AP527" s="5">
        <v>5</v>
      </c>
      <c r="AQ527" s="5">
        <v>350</v>
      </c>
      <c r="AR527" s="5">
        <v>0</v>
      </c>
      <c r="AS527" s="5">
        <v>355</v>
      </c>
      <c r="AT527" s="5">
        <v>135</v>
      </c>
      <c r="AU527" s="5">
        <v>5</v>
      </c>
      <c r="AV527" s="5">
        <v>0</v>
      </c>
      <c r="AW527" s="5">
        <v>140</v>
      </c>
      <c r="AX527" s="5">
        <v>605</v>
      </c>
      <c r="AY527" s="5">
        <v>1145</v>
      </c>
      <c r="AZ527" s="5">
        <v>780</v>
      </c>
      <c r="BA527" s="5">
        <v>1280</v>
      </c>
      <c r="BB527" s="5">
        <v>257</v>
      </c>
      <c r="BC527" s="5">
        <v>271</v>
      </c>
      <c r="BD527" s="5">
        <v>156</v>
      </c>
      <c r="BE527" s="5">
        <v>465</v>
      </c>
      <c r="BF527" s="5">
        <v>185</v>
      </c>
      <c r="BG527" s="5">
        <v>20</v>
      </c>
      <c r="BH527" s="5">
        <v>0</v>
      </c>
      <c r="BI527" s="5">
        <v>220</v>
      </c>
      <c r="BJ527" s="5">
        <v>0</v>
      </c>
      <c r="BK527" s="11">
        <f>BJ527/O527*100</f>
        <v>0</v>
      </c>
      <c r="BL527" s="11">
        <f>BJ527/(O527+Q527)*100</f>
        <v>0</v>
      </c>
      <c r="BM527" s="4" t="s">
        <v>73</v>
      </c>
      <c r="BN527" s="9"/>
      <c r="BO527" s="9"/>
      <c r="BP527" s="11"/>
      <c r="BQ527" s="19">
        <f t="shared" si="116"/>
        <v>0</v>
      </c>
      <c r="BR527" s="6"/>
      <c r="BS527" s="6"/>
      <c r="BT527" s="6"/>
      <c r="BU527" s="5">
        <f t="shared" si="111"/>
        <v>0</v>
      </c>
      <c r="BV527" s="11">
        <v>0</v>
      </c>
      <c r="BW527" s="11">
        <f t="shared" si="112"/>
        <v>0</v>
      </c>
      <c r="BX527" s="11"/>
    </row>
    <row r="528" spans="1:76" s="60" customFormat="1" x14ac:dyDescent="0.2">
      <c r="A528" s="15" t="s">
        <v>69</v>
      </c>
      <c r="B528" s="13">
        <v>13</v>
      </c>
      <c r="C528" s="15">
        <v>0.5</v>
      </c>
      <c r="D528" s="15">
        <f t="shared" si="113"/>
        <v>0.20234282111999999</v>
      </c>
      <c r="E528" s="17">
        <v>40017</v>
      </c>
      <c r="F528" s="15">
        <v>1</v>
      </c>
      <c r="G528" s="15" t="s">
        <v>70</v>
      </c>
      <c r="H528" s="15" t="s">
        <v>71</v>
      </c>
      <c r="I528" s="15">
        <v>0</v>
      </c>
      <c r="J528" s="15">
        <v>0</v>
      </c>
      <c r="K528" s="15"/>
      <c r="L528" s="15"/>
      <c r="M528" s="13">
        <f t="shared" si="114"/>
        <v>0</v>
      </c>
      <c r="N528" s="17">
        <v>40029</v>
      </c>
      <c r="O528" s="14">
        <v>85188</v>
      </c>
      <c r="P528" s="15"/>
      <c r="Q528" s="14"/>
      <c r="R528" s="15"/>
      <c r="S528" s="14"/>
      <c r="T528" s="15"/>
      <c r="U528" s="14"/>
      <c r="V528" s="17">
        <v>40056</v>
      </c>
      <c r="W528" s="15">
        <f t="shared" si="115"/>
        <v>27</v>
      </c>
      <c r="X528" s="15">
        <v>27</v>
      </c>
      <c r="Y528" s="18">
        <v>4.5999999999999996</v>
      </c>
      <c r="Z528" s="18">
        <v>32</v>
      </c>
      <c r="AA528" s="18">
        <v>30.6</v>
      </c>
      <c r="AB528" s="18">
        <v>33.1</v>
      </c>
      <c r="AC528" s="18">
        <v>32.180769230769236</v>
      </c>
      <c r="AD528" s="15">
        <v>54</v>
      </c>
      <c r="AE528" s="15">
        <v>51</v>
      </c>
      <c r="AF528" s="15">
        <v>60</v>
      </c>
      <c r="AG528" s="18">
        <v>57.111111111111114</v>
      </c>
      <c r="AH528" s="15">
        <v>8.6</v>
      </c>
      <c r="AI528" s="15">
        <v>8.4</v>
      </c>
      <c r="AJ528" s="18">
        <v>8.6</v>
      </c>
      <c r="AK528" s="18">
        <v>8.4881751009014685</v>
      </c>
      <c r="AL528" s="21">
        <v>0</v>
      </c>
      <c r="AM528" s="21">
        <v>15</v>
      </c>
      <c r="AN528" s="21">
        <v>2</v>
      </c>
      <c r="AO528" s="21">
        <v>0</v>
      </c>
      <c r="AP528" s="14">
        <v>125</v>
      </c>
      <c r="AQ528" s="14">
        <v>1210</v>
      </c>
      <c r="AR528" s="14">
        <v>0</v>
      </c>
      <c r="AS528" s="14">
        <v>1335</v>
      </c>
      <c r="AT528" s="14">
        <v>20</v>
      </c>
      <c r="AU528" s="14">
        <v>0</v>
      </c>
      <c r="AV528" s="14">
        <v>0</v>
      </c>
      <c r="AW528" s="14">
        <v>80</v>
      </c>
      <c r="AX528" s="14">
        <v>1980</v>
      </c>
      <c r="AY528" s="14">
        <v>190</v>
      </c>
      <c r="AZ528" s="14">
        <v>3535</v>
      </c>
      <c r="BA528" s="14">
        <v>3670</v>
      </c>
      <c r="BB528" s="14">
        <v>375.83333333333331</v>
      </c>
      <c r="BC528" s="14">
        <v>62.5</v>
      </c>
      <c r="BD528" s="14">
        <v>1471.6666666666667</v>
      </c>
      <c r="BE528" s="14">
        <v>1910</v>
      </c>
      <c r="BF528" s="14">
        <v>50</v>
      </c>
      <c r="BG528" s="14">
        <v>45</v>
      </c>
      <c r="BH528" s="14">
        <v>1022.5</v>
      </c>
      <c r="BI528" s="14">
        <v>2057.5</v>
      </c>
      <c r="BJ528" s="14">
        <v>0</v>
      </c>
      <c r="BK528" s="19">
        <f>BJ528/O528*100</f>
        <v>0</v>
      </c>
      <c r="BL528" s="19">
        <f>(BJ528)/(O528+Q528+S528+U528)*100</f>
        <v>0</v>
      </c>
      <c r="BM528" s="15" t="s">
        <v>73</v>
      </c>
      <c r="BN528" s="13"/>
      <c r="BO528" s="13"/>
      <c r="BP528" s="19"/>
      <c r="BQ528" s="19">
        <f t="shared" si="116"/>
        <v>0</v>
      </c>
      <c r="BR528" s="16"/>
      <c r="BS528" s="16"/>
      <c r="BT528" s="16"/>
      <c r="BU528" s="14">
        <f t="shared" si="111"/>
        <v>0</v>
      </c>
      <c r="BV528" s="19">
        <v>0</v>
      </c>
      <c r="BW528" s="19">
        <f t="shared" si="112"/>
        <v>0</v>
      </c>
      <c r="BX528" s="19"/>
    </row>
    <row r="529" spans="1:76" s="60" customFormat="1" x14ac:dyDescent="0.2">
      <c r="A529" s="4" t="s">
        <v>69</v>
      </c>
      <c r="B529" s="4">
        <v>12</v>
      </c>
      <c r="C529" s="4">
        <v>0.5</v>
      </c>
      <c r="D529" s="6">
        <f t="shared" si="113"/>
        <v>0.20234282111999999</v>
      </c>
      <c r="E529" s="8">
        <v>38873</v>
      </c>
      <c r="F529" s="4">
        <v>2</v>
      </c>
      <c r="G529" s="4" t="s">
        <v>70</v>
      </c>
      <c r="H529" s="4" t="s">
        <v>71</v>
      </c>
      <c r="I529" s="4">
        <v>0</v>
      </c>
      <c r="J529" s="4">
        <v>0</v>
      </c>
      <c r="K529" s="4"/>
      <c r="L529" s="4"/>
      <c r="M529" s="13">
        <f t="shared" si="114"/>
        <v>0</v>
      </c>
      <c r="N529" s="8">
        <v>38881</v>
      </c>
      <c r="O529" s="5">
        <v>242740</v>
      </c>
      <c r="P529" s="8">
        <v>38884</v>
      </c>
      <c r="Q529" s="5">
        <v>238618</v>
      </c>
      <c r="R529" s="4"/>
      <c r="S529" s="4"/>
      <c r="T529" s="4"/>
      <c r="U529" s="4"/>
      <c r="V529" s="8">
        <v>38903</v>
      </c>
      <c r="W529" s="4">
        <f t="shared" si="115"/>
        <v>22</v>
      </c>
      <c r="X529" s="4"/>
      <c r="Y529" s="4">
        <v>1.5</v>
      </c>
      <c r="Z529" s="4">
        <v>30.3</v>
      </c>
      <c r="AA529" s="4">
        <v>27.3</v>
      </c>
      <c r="AB529" s="4">
        <v>32.200000000000003</v>
      </c>
      <c r="AC529" s="10">
        <v>30.657142857142851</v>
      </c>
      <c r="AD529" s="4">
        <v>54</v>
      </c>
      <c r="AE529" s="4">
        <v>47</v>
      </c>
      <c r="AF529" s="4">
        <v>57</v>
      </c>
      <c r="AG529" s="9">
        <v>53.5</v>
      </c>
      <c r="AH529" s="4">
        <v>9.3000000000000007</v>
      </c>
      <c r="AI529" s="4">
        <v>9.1</v>
      </c>
      <c r="AJ529" s="4">
        <v>9.4</v>
      </c>
      <c r="AK529" s="10">
        <v>9.2901726626320844</v>
      </c>
      <c r="AL529" s="20">
        <v>0</v>
      </c>
      <c r="AM529" s="20">
        <v>86</v>
      </c>
      <c r="AN529" s="20">
        <v>3</v>
      </c>
      <c r="AO529" s="20">
        <v>1.875</v>
      </c>
      <c r="AP529" s="5">
        <v>170</v>
      </c>
      <c r="AQ529" s="5">
        <v>250</v>
      </c>
      <c r="AR529" s="5">
        <v>0</v>
      </c>
      <c r="AS529" s="5">
        <v>420</v>
      </c>
      <c r="AT529" s="5">
        <v>5</v>
      </c>
      <c r="AU529" s="5">
        <v>5</v>
      </c>
      <c r="AV529" s="5">
        <v>0</v>
      </c>
      <c r="AW529" s="5">
        <v>20</v>
      </c>
      <c r="AX529" s="5">
        <v>285</v>
      </c>
      <c r="AY529" s="5">
        <v>60</v>
      </c>
      <c r="AZ529" s="5">
        <v>0</v>
      </c>
      <c r="BA529" s="5">
        <v>300</v>
      </c>
      <c r="BB529" s="5">
        <v>91.111111111111114</v>
      </c>
      <c r="BC529" s="5">
        <v>26.666666666666668</v>
      </c>
      <c r="BD529" s="5">
        <v>0</v>
      </c>
      <c r="BE529" s="5">
        <v>117.77777777777777</v>
      </c>
      <c r="BF529" s="5">
        <v>70</v>
      </c>
      <c r="BG529" s="5">
        <v>15</v>
      </c>
      <c r="BH529" s="5">
        <v>0</v>
      </c>
      <c r="BI529" s="5">
        <v>100</v>
      </c>
      <c r="BJ529" s="5">
        <v>0</v>
      </c>
      <c r="BK529" s="11">
        <f>BJ529/Q529*100</f>
        <v>0</v>
      </c>
      <c r="BL529" s="11">
        <f t="shared" ref="BL529:BL560" si="117">BJ529/(O529+Q529)*100</f>
        <v>0</v>
      </c>
      <c r="BM529" s="4" t="s">
        <v>73</v>
      </c>
      <c r="BN529" s="9"/>
      <c r="BO529" s="9"/>
      <c r="BP529" s="11"/>
      <c r="BQ529" s="19">
        <f t="shared" si="116"/>
        <v>0</v>
      </c>
      <c r="BR529" s="6"/>
      <c r="BS529" s="6"/>
      <c r="BT529" s="6"/>
      <c r="BU529" s="5">
        <f t="shared" si="111"/>
        <v>0</v>
      </c>
      <c r="BV529" s="11">
        <v>0</v>
      </c>
      <c r="BW529" s="11">
        <f t="shared" si="112"/>
        <v>0</v>
      </c>
      <c r="BX529" s="11"/>
    </row>
    <row r="530" spans="1:76" s="60" customFormat="1" x14ac:dyDescent="0.2">
      <c r="A530" s="15" t="s">
        <v>69</v>
      </c>
      <c r="B530" s="15">
        <v>31</v>
      </c>
      <c r="C530" s="15">
        <v>1</v>
      </c>
      <c r="D530" s="16">
        <f t="shared" si="113"/>
        <v>0.40468564223999998</v>
      </c>
      <c r="E530" s="17">
        <v>37092</v>
      </c>
      <c r="F530" s="15">
        <v>1</v>
      </c>
      <c r="G530" s="15" t="s">
        <v>70</v>
      </c>
      <c r="H530" s="15" t="s">
        <v>71</v>
      </c>
      <c r="I530" s="15">
        <v>0</v>
      </c>
      <c r="J530" s="15">
        <v>0</v>
      </c>
      <c r="K530" s="15"/>
      <c r="L530" s="15"/>
      <c r="M530" s="13">
        <f t="shared" si="114"/>
        <v>0</v>
      </c>
      <c r="N530" s="17">
        <v>37097</v>
      </c>
      <c r="O530" s="14">
        <v>436934</v>
      </c>
      <c r="P530" s="15"/>
      <c r="Q530" s="14"/>
      <c r="R530" s="15"/>
      <c r="S530" s="15"/>
      <c r="T530" s="15"/>
      <c r="U530" s="15"/>
      <c r="V530" s="17">
        <v>37124</v>
      </c>
      <c r="W530" s="15">
        <f t="shared" si="115"/>
        <v>27</v>
      </c>
      <c r="X530" s="13"/>
      <c r="Y530" s="18">
        <v>4</v>
      </c>
      <c r="Z530" s="18">
        <v>33.200000000000003</v>
      </c>
      <c r="AA530" s="18">
        <v>29.7</v>
      </c>
      <c r="AB530" s="18">
        <v>33.200000000000003</v>
      </c>
      <c r="AC530" s="18">
        <v>31.880000000000006</v>
      </c>
      <c r="AD530" s="13">
        <v>54</v>
      </c>
      <c r="AE530" s="13">
        <v>50</v>
      </c>
      <c r="AF530" s="13">
        <v>61</v>
      </c>
      <c r="AG530" s="13">
        <v>55.142857142857146</v>
      </c>
      <c r="AH530" s="18">
        <v>9.1</v>
      </c>
      <c r="AI530" s="18">
        <v>8.9</v>
      </c>
      <c r="AJ530" s="18">
        <v>9.4</v>
      </c>
      <c r="AK530" s="18">
        <v>9.0790412696744038</v>
      </c>
      <c r="AL530" s="21">
        <v>0</v>
      </c>
      <c r="AM530" s="21">
        <v>175</v>
      </c>
      <c r="AN530" s="21">
        <v>4.5</v>
      </c>
      <c r="AO530" s="21">
        <v>2</v>
      </c>
      <c r="AP530" s="14">
        <v>15</v>
      </c>
      <c r="AQ530" s="14">
        <v>130</v>
      </c>
      <c r="AR530" s="14">
        <v>0</v>
      </c>
      <c r="AS530" s="14">
        <v>145</v>
      </c>
      <c r="AT530" s="14">
        <v>50</v>
      </c>
      <c r="AU530" s="14">
        <v>0</v>
      </c>
      <c r="AV530" s="14">
        <v>0</v>
      </c>
      <c r="AW530" s="14">
        <v>55</v>
      </c>
      <c r="AX530" s="14">
        <v>355</v>
      </c>
      <c r="AY530" s="14">
        <v>520</v>
      </c>
      <c r="AZ530" s="14">
        <v>0</v>
      </c>
      <c r="BA530" s="14">
        <v>705</v>
      </c>
      <c r="BB530" s="14">
        <v>153</v>
      </c>
      <c r="BC530" s="14">
        <v>81.5</v>
      </c>
      <c r="BD530" s="14">
        <v>0</v>
      </c>
      <c r="BE530" s="14">
        <v>234.5</v>
      </c>
      <c r="BF530" s="14">
        <v>162.5</v>
      </c>
      <c r="BG530" s="14">
        <v>7.5</v>
      </c>
      <c r="BH530" s="14">
        <v>0</v>
      </c>
      <c r="BI530" s="14">
        <v>170</v>
      </c>
      <c r="BJ530" s="14">
        <v>0</v>
      </c>
      <c r="BK530" s="19">
        <f>BJ530/(O530)*100</f>
        <v>0</v>
      </c>
      <c r="BL530" s="19">
        <f t="shared" si="117"/>
        <v>0</v>
      </c>
      <c r="BM530" s="15" t="s">
        <v>73</v>
      </c>
      <c r="BN530" s="13"/>
      <c r="BO530" s="13"/>
      <c r="BP530" s="19"/>
      <c r="BQ530" s="19">
        <f t="shared" si="116"/>
        <v>0</v>
      </c>
      <c r="BR530" s="16"/>
      <c r="BS530" s="16"/>
      <c r="BT530" s="16"/>
      <c r="BU530" s="14">
        <f t="shared" si="111"/>
        <v>0</v>
      </c>
      <c r="BV530" s="19">
        <v>0</v>
      </c>
      <c r="BW530" s="19">
        <f t="shared" si="112"/>
        <v>0</v>
      </c>
      <c r="BX530" s="19"/>
    </row>
    <row r="531" spans="1:76" s="60" customFormat="1" x14ac:dyDescent="0.2">
      <c r="A531" s="15" t="s">
        <v>69</v>
      </c>
      <c r="B531" s="15">
        <v>6</v>
      </c>
      <c r="C531" s="15">
        <v>2</v>
      </c>
      <c r="D531" s="16">
        <f t="shared" si="113"/>
        <v>0.80937128447999995</v>
      </c>
      <c r="E531" s="17">
        <v>37091</v>
      </c>
      <c r="F531" s="15">
        <v>1</v>
      </c>
      <c r="G531" s="15" t="s">
        <v>70</v>
      </c>
      <c r="H531" s="15" t="s">
        <v>71</v>
      </c>
      <c r="I531" s="15">
        <v>0</v>
      </c>
      <c r="J531" s="15">
        <v>6</v>
      </c>
      <c r="K531" s="15"/>
      <c r="L531" s="15"/>
      <c r="M531" s="13">
        <f t="shared" si="114"/>
        <v>3</v>
      </c>
      <c r="N531" s="17">
        <v>37095</v>
      </c>
      <c r="O531" s="14">
        <v>697534</v>
      </c>
      <c r="P531" s="15"/>
      <c r="Q531" s="14"/>
      <c r="R531" s="15"/>
      <c r="S531" s="15"/>
      <c r="T531" s="15"/>
      <c r="U531" s="15"/>
      <c r="V531" s="17">
        <v>37126</v>
      </c>
      <c r="W531" s="15">
        <f t="shared" si="115"/>
        <v>31</v>
      </c>
      <c r="X531" s="13">
        <v>26</v>
      </c>
      <c r="Y531" s="18">
        <v>3.2</v>
      </c>
      <c r="Z531" s="18">
        <v>32.5</v>
      </c>
      <c r="AA531" s="18">
        <v>29.4</v>
      </c>
      <c r="AB531" s="18">
        <v>35.799999999999997</v>
      </c>
      <c r="AC531" s="18">
        <v>31.869999999999997</v>
      </c>
      <c r="AD531" s="13">
        <v>54</v>
      </c>
      <c r="AE531" s="13">
        <v>51</v>
      </c>
      <c r="AF531" s="13">
        <v>58</v>
      </c>
      <c r="AG531" s="13">
        <v>54.571428571428569</v>
      </c>
      <c r="AH531" s="18">
        <v>9</v>
      </c>
      <c r="AI531" s="18">
        <v>7.8</v>
      </c>
      <c r="AJ531" s="18">
        <v>9.1999999999999993</v>
      </c>
      <c r="AK531" s="18">
        <v>8.8710308775628839</v>
      </c>
      <c r="AL531" s="21">
        <v>4</v>
      </c>
      <c r="AM531" s="21">
        <v>325</v>
      </c>
      <c r="AN531" s="21">
        <v>9</v>
      </c>
      <c r="AO531" s="21">
        <v>3.75</v>
      </c>
      <c r="AP531" s="14">
        <v>45</v>
      </c>
      <c r="AQ531" s="14">
        <v>115</v>
      </c>
      <c r="AR531" s="14">
        <v>0</v>
      </c>
      <c r="AS531" s="14">
        <v>160</v>
      </c>
      <c r="AT531" s="14">
        <v>15</v>
      </c>
      <c r="AU531" s="14">
        <v>0</v>
      </c>
      <c r="AV531" s="14">
        <v>0</v>
      </c>
      <c r="AW531" s="14">
        <v>15</v>
      </c>
      <c r="AX531" s="14">
        <v>155</v>
      </c>
      <c r="AY531" s="14">
        <v>565</v>
      </c>
      <c r="AZ531" s="14">
        <v>0</v>
      </c>
      <c r="BA531" s="14">
        <v>650</v>
      </c>
      <c r="BB531" s="14">
        <v>83.63636363636364</v>
      </c>
      <c r="BC531" s="14">
        <v>121.81818181818181</v>
      </c>
      <c r="BD531" s="14">
        <v>0</v>
      </c>
      <c r="BE531" s="14">
        <v>205.45454545454547</v>
      </c>
      <c r="BF531" s="14">
        <v>85</v>
      </c>
      <c r="BG531" s="14">
        <v>45</v>
      </c>
      <c r="BH531" s="14">
        <v>0</v>
      </c>
      <c r="BI531" s="14">
        <v>140</v>
      </c>
      <c r="BJ531" s="14">
        <v>0</v>
      </c>
      <c r="BK531" s="19">
        <f>BJ531/(O531)*100</f>
        <v>0</v>
      </c>
      <c r="BL531" s="19">
        <f t="shared" si="117"/>
        <v>0</v>
      </c>
      <c r="BM531" s="15" t="s">
        <v>73</v>
      </c>
      <c r="BN531" s="13"/>
      <c r="BO531" s="13"/>
      <c r="BP531" s="19"/>
      <c r="BQ531" s="19">
        <f t="shared" si="116"/>
        <v>0</v>
      </c>
      <c r="BR531" s="16"/>
      <c r="BS531" s="16"/>
      <c r="BT531" s="16"/>
      <c r="BU531" s="14">
        <f t="shared" si="111"/>
        <v>0</v>
      </c>
      <c r="BV531" s="19">
        <v>0</v>
      </c>
      <c r="BW531" s="19">
        <f t="shared" si="112"/>
        <v>0</v>
      </c>
      <c r="BX531" s="19"/>
    </row>
    <row r="532" spans="1:76" s="60" customFormat="1" x14ac:dyDescent="0.2">
      <c r="A532" s="4" t="s">
        <v>69</v>
      </c>
      <c r="B532" s="4">
        <v>16</v>
      </c>
      <c r="C532" s="4">
        <v>0.5</v>
      </c>
      <c r="D532" s="6">
        <f t="shared" si="113"/>
        <v>0.20234282111999999</v>
      </c>
      <c r="E532" s="8">
        <v>38821</v>
      </c>
      <c r="F532" s="4">
        <v>1</v>
      </c>
      <c r="G532" s="4" t="s">
        <v>70</v>
      </c>
      <c r="H532" s="4" t="s">
        <v>71</v>
      </c>
      <c r="I532" s="4">
        <v>0</v>
      </c>
      <c r="J532" s="4">
        <v>0</v>
      </c>
      <c r="K532" s="4"/>
      <c r="L532" s="4"/>
      <c r="M532" s="13">
        <f t="shared" si="114"/>
        <v>0</v>
      </c>
      <c r="N532" s="8">
        <v>38831</v>
      </c>
      <c r="O532" s="5">
        <v>216176</v>
      </c>
      <c r="P532" s="4"/>
      <c r="Q532" s="5"/>
      <c r="R532" s="4"/>
      <c r="S532" s="4"/>
      <c r="T532" s="4"/>
      <c r="U532" s="4"/>
      <c r="V532" s="8">
        <v>38854</v>
      </c>
      <c r="W532" s="4">
        <f t="shared" si="115"/>
        <v>23</v>
      </c>
      <c r="X532" s="4">
        <v>10</v>
      </c>
      <c r="Y532" s="4">
        <v>3</v>
      </c>
      <c r="Z532" s="4">
        <v>27.5</v>
      </c>
      <c r="AA532" s="4">
        <v>25.3</v>
      </c>
      <c r="AB532" s="4">
        <v>31.4</v>
      </c>
      <c r="AC532" s="10">
        <v>28.157142857142862</v>
      </c>
      <c r="AD532" s="4">
        <v>55</v>
      </c>
      <c r="AE532" s="4">
        <v>56</v>
      </c>
      <c r="AF532" s="4">
        <v>66</v>
      </c>
      <c r="AG532" s="9">
        <v>60.5</v>
      </c>
      <c r="AH532" s="4">
        <v>9.1</v>
      </c>
      <c r="AI532" s="4">
        <v>9.1</v>
      </c>
      <c r="AJ532" s="4">
        <v>9.3000000000000007</v>
      </c>
      <c r="AK532" s="10">
        <v>9.2409813570275858</v>
      </c>
      <c r="AL532" s="20">
        <v>26</v>
      </c>
      <c r="AM532" s="20">
        <v>148</v>
      </c>
      <c r="AN532" s="20">
        <v>4.5</v>
      </c>
      <c r="AO532" s="20">
        <v>1.875</v>
      </c>
      <c r="AP532" s="5">
        <v>195</v>
      </c>
      <c r="AQ532" s="5">
        <v>535</v>
      </c>
      <c r="AR532" s="5">
        <v>0</v>
      </c>
      <c r="AS532" s="5">
        <v>730</v>
      </c>
      <c r="AT532" s="5">
        <v>5</v>
      </c>
      <c r="AU532" s="5">
        <v>0</v>
      </c>
      <c r="AV532" s="5">
        <v>0</v>
      </c>
      <c r="AW532" s="5">
        <v>5</v>
      </c>
      <c r="AX532" s="5">
        <v>615</v>
      </c>
      <c r="AY532" s="5">
        <v>885</v>
      </c>
      <c r="AZ532" s="5">
        <v>0</v>
      </c>
      <c r="BA532" s="5">
        <v>1170</v>
      </c>
      <c r="BB532" s="5">
        <v>171.66666666666666</v>
      </c>
      <c r="BC532" s="5">
        <v>148.33333333333334</v>
      </c>
      <c r="BD532" s="5">
        <v>0</v>
      </c>
      <c r="BE532" s="5">
        <v>320</v>
      </c>
      <c r="BF532" s="5">
        <v>115</v>
      </c>
      <c r="BG532" s="5">
        <v>55</v>
      </c>
      <c r="BH532" s="5">
        <v>0</v>
      </c>
      <c r="BI532" s="5">
        <v>150</v>
      </c>
      <c r="BJ532" s="5">
        <v>0</v>
      </c>
      <c r="BK532" s="11">
        <f>BJ532/O532*100</f>
        <v>0</v>
      </c>
      <c r="BL532" s="11">
        <f t="shared" si="117"/>
        <v>0</v>
      </c>
      <c r="BM532" s="4" t="s">
        <v>73</v>
      </c>
      <c r="BN532" s="9"/>
      <c r="BO532" s="9"/>
      <c r="BP532" s="11"/>
      <c r="BQ532" s="19">
        <f t="shared" si="116"/>
        <v>0</v>
      </c>
      <c r="BR532" s="6"/>
      <c r="BS532" s="6"/>
      <c r="BT532" s="6"/>
      <c r="BU532" s="5">
        <f t="shared" si="111"/>
        <v>0</v>
      </c>
      <c r="BV532" s="11">
        <v>0</v>
      </c>
      <c r="BW532" s="11">
        <f t="shared" si="112"/>
        <v>0</v>
      </c>
      <c r="BX532" s="11"/>
    </row>
    <row r="533" spans="1:76" s="60" customFormat="1" x14ac:dyDescent="0.2">
      <c r="A533" s="4" t="s">
        <v>69</v>
      </c>
      <c r="B533" s="4">
        <v>15</v>
      </c>
      <c r="C533" s="4">
        <v>0.5</v>
      </c>
      <c r="D533" s="6">
        <f t="shared" si="113"/>
        <v>0.20234282111999999</v>
      </c>
      <c r="E533" s="8">
        <v>38883</v>
      </c>
      <c r="F533" s="4">
        <v>1</v>
      </c>
      <c r="G533" s="4" t="s">
        <v>70</v>
      </c>
      <c r="H533" s="4" t="s">
        <v>71</v>
      </c>
      <c r="I533" s="4">
        <v>0</v>
      </c>
      <c r="J533" s="4">
        <v>0</v>
      </c>
      <c r="K533" s="4"/>
      <c r="L533" s="4"/>
      <c r="M533" s="13">
        <f t="shared" si="114"/>
        <v>0</v>
      </c>
      <c r="N533" s="8">
        <v>38889</v>
      </c>
      <c r="O533" s="5">
        <v>247320</v>
      </c>
      <c r="P533" s="4"/>
      <c r="Q533" s="5"/>
      <c r="R533" s="4"/>
      <c r="S533" s="4"/>
      <c r="T533" s="4"/>
      <c r="U533" s="4"/>
      <c r="V533" s="8">
        <v>38905</v>
      </c>
      <c r="W533" s="4">
        <f t="shared" si="115"/>
        <v>16</v>
      </c>
      <c r="X533" s="4"/>
      <c r="Y533" s="4">
        <v>3.8</v>
      </c>
      <c r="Z533" s="4">
        <v>30.6</v>
      </c>
      <c r="AA533" s="4">
        <v>27.4</v>
      </c>
      <c r="AB533" s="4">
        <v>32.6</v>
      </c>
      <c r="AC533" s="10">
        <v>30.823076923076922</v>
      </c>
      <c r="AD533" s="4">
        <v>55</v>
      </c>
      <c r="AE533" s="4">
        <v>46</v>
      </c>
      <c r="AF533" s="4">
        <v>57</v>
      </c>
      <c r="AG533" s="9">
        <v>53.25</v>
      </c>
      <c r="AH533" s="4">
        <v>9.3000000000000007</v>
      </c>
      <c r="AI533" s="4">
        <v>8.9</v>
      </c>
      <c r="AJ533" s="4">
        <v>9.3000000000000007</v>
      </c>
      <c r="AK533" s="10">
        <v>9.1063227550287973</v>
      </c>
      <c r="AL533" s="20">
        <v>0</v>
      </c>
      <c r="AM533" s="20">
        <v>0</v>
      </c>
      <c r="AN533" s="20">
        <v>0</v>
      </c>
      <c r="AO533" s="20">
        <v>6.25</v>
      </c>
      <c r="AP533" s="5">
        <v>35</v>
      </c>
      <c r="AQ533" s="5">
        <v>425</v>
      </c>
      <c r="AR533" s="5">
        <v>0</v>
      </c>
      <c r="AS533" s="5">
        <v>460</v>
      </c>
      <c r="AT533" s="5">
        <v>5</v>
      </c>
      <c r="AU533" s="5">
        <v>10</v>
      </c>
      <c r="AV533" s="5">
        <v>0</v>
      </c>
      <c r="AW533" s="5">
        <v>50</v>
      </c>
      <c r="AX533" s="5">
        <v>180</v>
      </c>
      <c r="AY533" s="5">
        <v>480</v>
      </c>
      <c r="AZ533" s="5">
        <v>0</v>
      </c>
      <c r="BA533" s="5">
        <v>510</v>
      </c>
      <c r="BB533" s="5">
        <v>80</v>
      </c>
      <c r="BC533" s="5">
        <v>198.33333333333334</v>
      </c>
      <c r="BD533" s="5">
        <v>0</v>
      </c>
      <c r="BE533" s="5">
        <v>278.33333333333331</v>
      </c>
      <c r="BF533" s="5">
        <v>52.5</v>
      </c>
      <c r="BG533" s="5">
        <v>152.5</v>
      </c>
      <c r="BH533" s="5">
        <v>0</v>
      </c>
      <c r="BI533" s="5">
        <v>275</v>
      </c>
      <c r="BJ533" s="5">
        <v>0</v>
      </c>
      <c r="BK533" s="11">
        <f>BJ533/O533*100</f>
        <v>0</v>
      </c>
      <c r="BL533" s="11">
        <f t="shared" si="117"/>
        <v>0</v>
      </c>
      <c r="BM533" s="4" t="s">
        <v>73</v>
      </c>
      <c r="BN533" s="9"/>
      <c r="BO533" s="9"/>
      <c r="BP533" s="11"/>
      <c r="BQ533" s="19">
        <f t="shared" si="116"/>
        <v>0</v>
      </c>
      <c r="BR533" s="6"/>
      <c r="BS533" s="6"/>
      <c r="BT533" s="6"/>
      <c r="BU533" s="5">
        <f t="shared" si="111"/>
        <v>0</v>
      </c>
      <c r="BV533" s="11">
        <v>0</v>
      </c>
      <c r="BW533" s="11">
        <f t="shared" si="112"/>
        <v>0</v>
      </c>
      <c r="BX533" s="11"/>
    </row>
    <row r="534" spans="1:76" s="60" customFormat="1" x14ac:dyDescent="0.2">
      <c r="A534" s="15" t="s">
        <v>69</v>
      </c>
      <c r="B534" s="15">
        <v>26</v>
      </c>
      <c r="C534" s="15">
        <v>1</v>
      </c>
      <c r="D534" s="16">
        <f t="shared" si="113"/>
        <v>0.40468564223999998</v>
      </c>
      <c r="E534" s="17">
        <v>37418</v>
      </c>
      <c r="F534" s="15">
        <v>1</v>
      </c>
      <c r="G534" s="15" t="s">
        <v>70</v>
      </c>
      <c r="H534" s="15" t="s">
        <v>71</v>
      </c>
      <c r="I534" s="15">
        <v>0</v>
      </c>
      <c r="J534" s="15">
        <v>0</v>
      </c>
      <c r="K534" s="15"/>
      <c r="L534" s="15"/>
      <c r="M534" s="13">
        <f t="shared" si="114"/>
        <v>0</v>
      </c>
      <c r="N534" s="17">
        <v>37429</v>
      </c>
      <c r="O534" s="14">
        <v>360446</v>
      </c>
      <c r="P534" s="15"/>
      <c r="Q534" s="14"/>
      <c r="R534" s="15"/>
      <c r="S534" s="15"/>
      <c r="T534" s="15"/>
      <c r="U534" s="15"/>
      <c r="V534" s="17">
        <v>37452</v>
      </c>
      <c r="W534" s="15">
        <f t="shared" si="115"/>
        <v>23</v>
      </c>
      <c r="X534" s="15"/>
      <c r="Y534" s="18">
        <v>3.5</v>
      </c>
      <c r="Z534" s="18">
        <v>32.5</v>
      </c>
      <c r="AA534" s="18">
        <v>27.5</v>
      </c>
      <c r="AB534" s="18">
        <v>33.5</v>
      </c>
      <c r="AC534" s="18">
        <v>30.940909090909088</v>
      </c>
      <c r="AD534" s="13">
        <v>55</v>
      </c>
      <c r="AE534" s="13">
        <v>45</v>
      </c>
      <c r="AF534" s="13">
        <v>56</v>
      </c>
      <c r="AG534" s="13">
        <v>51.333333333333336</v>
      </c>
      <c r="AH534" s="18">
        <v>9.1999999999999993</v>
      </c>
      <c r="AI534" s="18">
        <v>9.1</v>
      </c>
      <c r="AJ534" s="18">
        <v>9.5</v>
      </c>
      <c r="AK534" s="18">
        <v>9.3744498393529447</v>
      </c>
      <c r="AL534" s="21">
        <v>0</v>
      </c>
      <c r="AM534" s="21">
        <v>125</v>
      </c>
      <c r="AN534" s="21">
        <v>6</v>
      </c>
      <c r="AO534" s="21">
        <v>2.5</v>
      </c>
      <c r="AP534" s="14">
        <v>51</v>
      </c>
      <c r="AQ534" s="14">
        <v>720</v>
      </c>
      <c r="AR534" s="14">
        <v>55</v>
      </c>
      <c r="AS534" s="14">
        <v>825</v>
      </c>
      <c r="AT534" s="14">
        <v>40</v>
      </c>
      <c r="AU534" s="14">
        <v>0</v>
      </c>
      <c r="AV534" s="14">
        <v>0</v>
      </c>
      <c r="AW534" s="14">
        <v>55</v>
      </c>
      <c r="AX534" s="14">
        <v>285</v>
      </c>
      <c r="AY534" s="14">
        <v>225</v>
      </c>
      <c r="AZ534" s="14">
        <v>20</v>
      </c>
      <c r="BA534" s="14">
        <v>530</v>
      </c>
      <c r="BB534" s="14">
        <v>128.33333333333334</v>
      </c>
      <c r="BC534" s="14">
        <v>47.777777777777779</v>
      </c>
      <c r="BD534" s="14">
        <v>4.4444444444444446</v>
      </c>
      <c r="BE534" s="14">
        <v>180.55555555555554</v>
      </c>
      <c r="BF534" s="14">
        <v>90</v>
      </c>
      <c r="BG534" s="14">
        <v>20</v>
      </c>
      <c r="BH534" s="14">
        <v>0</v>
      </c>
      <c r="BI534" s="14">
        <v>100</v>
      </c>
      <c r="BJ534" s="14">
        <v>0</v>
      </c>
      <c r="BK534" s="19">
        <f>BJ534/(O534)*100</f>
        <v>0</v>
      </c>
      <c r="BL534" s="19">
        <f t="shared" si="117"/>
        <v>0</v>
      </c>
      <c r="BM534" s="15" t="s">
        <v>73</v>
      </c>
      <c r="BN534" s="13"/>
      <c r="BO534" s="13"/>
      <c r="BP534" s="19"/>
      <c r="BQ534" s="19">
        <f t="shared" si="116"/>
        <v>0</v>
      </c>
      <c r="BR534" s="16"/>
      <c r="BS534" s="16"/>
      <c r="BT534" s="16"/>
      <c r="BU534" s="14">
        <f t="shared" si="111"/>
        <v>0</v>
      </c>
      <c r="BV534" s="19">
        <v>0</v>
      </c>
      <c r="BW534" s="19">
        <f t="shared" si="112"/>
        <v>0</v>
      </c>
      <c r="BX534" s="19" t="e">
        <f>(BT534/BP534^3)*100000</f>
        <v>#DIV/0!</v>
      </c>
    </row>
    <row r="535" spans="1:76" s="60" customFormat="1" x14ac:dyDescent="0.2">
      <c r="A535" s="15" t="s">
        <v>69</v>
      </c>
      <c r="B535" s="15">
        <v>28</v>
      </c>
      <c r="C535" s="15">
        <v>1</v>
      </c>
      <c r="D535" s="16">
        <f t="shared" si="113"/>
        <v>0.40468564223999998</v>
      </c>
      <c r="E535" s="17">
        <v>37471</v>
      </c>
      <c r="F535" s="15">
        <v>1</v>
      </c>
      <c r="G535" s="15" t="s">
        <v>70</v>
      </c>
      <c r="H535" s="15" t="s">
        <v>71</v>
      </c>
      <c r="I535" s="15">
        <v>0</v>
      </c>
      <c r="J535" s="15">
        <v>0</v>
      </c>
      <c r="K535" s="15"/>
      <c r="L535" s="15"/>
      <c r="M535" s="13">
        <f t="shared" si="114"/>
        <v>0</v>
      </c>
      <c r="N535" s="17">
        <v>37478</v>
      </c>
      <c r="O535" s="14">
        <v>480900</v>
      </c>
      <c r="P535" s="15"/>
      <c r="Q535" s="14"/>
      <c r="R535" s="15"/>
      <c r="S535" s="15"/>
      <c r="T535" s="15"/>
      <c r="U535" s="15"/>
      <c r="V535" s="17">
        <v>37482</v>
      </c>
      <c r="W535" s="15">
        <f t="shared" si="115"/>
        <v>4</v>
      </c>
      <c r="X535" s="15"/>
      <c r="Y535" s="18">
        <v>3.6</v>
      </c>
      <c r="Z535" s="18">
        <v>32</v>
      </c>
      <c r="AA535" s="18">
        <v>32</v>
      </c>
      <c r="AB535" s="18">
        <v>33.4</v>
      </c>
      <c r="AC535" s="18">
        <v>33.200000000000003</v>
      </c>
      <c r="AD535" s="13">
        <v>55</v>
      </c>
      <c r="AE535" s="13">
        <v>49</v>
      </c>
      <c r="AF535" s="13">
        <v>49</v>
      </c>
      <c r="AG535" s="13">
        <v>49</v>
      </c>
      <c r="AH535" s="18">
        <v>9</v>
      </c>
      <c r="AI535" s="18">
        <v>9.1999999999999993</v>
      </c>
      <c r="AJ535" s="18">
        <v>9.3000000000000007</v>
      </c>
      <c r="AK535" s="18">
        <v>9.2498648638777414</v>
      </c>
      <c r="AL535" s="21">
        <v>0</v>
      </c>
      <c r="AM535" s="21">
        <v>225</v>
      </c>
      <c r="AN535" s="21">
        <v>12</v>
      </c>
      <c r="AO535" s="21">
        <v>5</v>
      </c>
      <c r="AP535" s="14">
        <v>50</v>
      </c>
      <c r="AQ535" s="14">
        <v>165</v>
      </c>
      <c r="AR535" s="14">
        <v>5</v>
      </c>
      <c r="AS535" s="14">
        <v>220</v>
      </c>
      <c r="AT535" s="14">
        <v>100</v>
      </c>
      <c r="AU535" s="14">
        <v>185</v>
      </c>
      <c r="AV535" s="14">
        <v>115</v>
      </c>
      <c r="AW535" s="14">
        <v>400</v>
      </c>
      <c r="AX535" s="14">
        <v>100</v>
      </c>
      <c r="AY535" s="14">
        <v>185</v>
      </c>
      <c r="AZ535" s="14">
        <v>115</v>
      </c>
      <c r="BA535" s="14">
        <v>400</v>
      </c>
      <c r="BB535" s="14">
        <v>100</v>
      </c>
      <c r="BC535" s="14">
        <v>185</v>
      </c>
      <c r="BD535" s="14">
        <v>115</v>
      </c>
      <c r="BE535" s="14">
        <v>400</v>
      </c>
      <c r="BF535" s="14">
        <v>100</v>
      </c>
      <c r="BG535" s="14">
        <v>185</v>
      </c>
      <c r="BH535" s="14">
        <v>115</v>
      </c>
      <c r="BI535" s="14">
        <v>400</v>
      </c>
      <c r="BJ535" s="14">
        <v>0</v>
      </c>
      <c r="BK535" s="19">
        <f>BJ535/(O535)*100</f>
        <v>0</v>
      </c>
      <c r="BL535" s="19">
        <f t="shared" si="117"/>
        <v>0</v>
      </c>
      <c r="BM535" s="15" t="s">
        <v>73</v>
      </c>
      <c r="BN535" s="13"/>
      <c r="BO535" s="13"/>
      <c r="BP535" s="19"/>
      <c r="BQ535" s="19">
        <f t="shared" si="116"/>
        <v>0</v>
      </c>
      <c r="BR535" s="16"/>
      <c r="BS535" s="16"/>
      <c r="BT535" s="16"/>
      <c r="BU535" s="14">
        <f t="shared" si="111"/>
        <v>0</v>
      </c>
      <c r="BV535" s="19">
        <v>0</v>
      </c>
      <c r="BW535" s="19">
        <f t="shared" si="112"/>
        <v>0</v>
      </c>
      <c r="BX535" s="19" t="e">
        <f>(BT535/BP535^3)*100000</f>
        <v>#DIV/0!</v>
      </c>
    </row>
    <row r="536" spans="1:76" s="60" customFormat="1" x14ac:dyDescent="0.2">
      <c r="A536" s="4" t="s">
        <v>69</v>
      </c>
      <c r="B536" s="4">
        <v>28</v>
      </c>
      <c r="C536" s="4">
        <v>1</v>
      </c>
      <c r="D536" s="6">
        <f t="shared" si="113"/>
        <v>0.40468564223999998</v>
      </c>
      <c r="E536" s="8">
        <v>38886</v>
      </c>
      <c r="F536" s="4">
        <v>1</v>
      </c>
      <c r="G536" s="4" t="s">
        <v>70</v>
      </c>
      <c r="H536" s="4" t="s">
        <v>71</v>
      </c>
      <c r="I536" s="4">
        <v>0</v>
      </c>
      <c r="J536" s="4">
        <v>0</v>
      </c>
      <c r="K536" s="4"/>
      <c r="L536" s="4"/>
      <c r="M536" s="13">
        <f t="shared" si="114"/>
        <v>0</v>
      </c>
      <c r="N536" s="8">
        <v>38897</v>
      </c>
      <c r="O536" s="5">
        <v>443344</v>
      </c>
      <c r="P536" s="4"/>
      <c r="Q536" s="5"/>
      <c r="R536" s="4"/>
      <c r="S536" s="4"/>
      <c r="T536" s="4"/>
      <c r="U536" s="4"/>
      <c r="V536" s="8">
        <v>38919</v>
      </c>
      <c r="W536" s="4">
        <f t="shared" si="115"/>
        <v>22</v>
      </c>
      <c r="X536" s="4"/>
      <c r="Y536" s="4">
        <v>2.7</v>
      </c>
      <c r="Z536" s="4">
        <v>31.7</v>
      </c>
      <c r="AA536" s="4">
        <v>27.3</v>
      </c>
      <c r="AB536" s="4">
        <v>36.299999999999997</v>
      </c>
      <c r="AC536" s="10">
        <v>32.03</v>
      </c>
      <c r="AD536" s="4">
        <v>55</v>
      </c>
      <c r="AE536" s="4">
        <v>40</v>
      </c>
      <c r="AF536" s="4">
        <v>55</v>
      </c>
      <c r="AG536" s="9">
        <v>47.833333333333336</v>
      </c>
      <c r="AH536" s="4">
        <v>9.5</v>
      </c>
      <c r="AI536" s="4">
        <v>9</v>
      </c>
      <c r="AJ536" s="4">
        <v>9.4</v>
      </c>
      <c r="AK536" s="10">
        <v>9.1832995085375106</v>
      </c>
      <c r="AL536" s="20">
        <v>0</v>
      </c>
      <c r="AM536" s="20">
        <v>161.5</v>
      </c>
      <c r="AN536" s="20">
        <v>6</v>
      </c>
      <c r="AO536" s="20">
        <v>3.75</v>
      </c>
      <c r="AP536" s="5">
        <v>455</v>
      </c>
      <c r="AQ536" s="5">
        <v>420</v>
      </c>
      <c r="AR536" s="5">
        <v>0</v>
      </c>
      <c r="AS536" s="5">
        <v>875</v>
      </c>
      <c r="AT536" s="5">
        <v>10</v>
      </c>
      <c r="AU536" s="5">
        <v>0</v>
      </c>
      <c r="AV536" s="5">
        <v>0</v>
      </c>
      <c r="AW536" s="5">
        <v>25</v>
      </c>
      <c r="AX536" s="5">
        <v>540</v>
      </c>
      <c r="AY536" s="5">
        <v>140</v>
      </c>
      <c r="AZ536" s="5">
        <v>0</v>
      </c>
      <c r="BA536" s="5">
        <v>630</v>
      </c>
      <c r="BB536" s="5">
        <v>156.875</v>
      </c>
      <c r="BC536" s="5">
        <v>38.75</v>
      </c>
      <c r="BD536" s="5">
        <v>0</v>
      </c>
      <c r="BE536" s="5">
        <v>195.625</v>
      </c>
      <c r="BF536" s="5">
        <v>100</v>
      </c>
      <c r="BG536" s="5">
        <v>12.5</v>
      </c>
      <c r="BH536" s="5">
        <v>0</v>
      </c>
      <c r="BI536" s="5">
        <v>142.5</v>
      </c>
      <c r="BJ536" s="5">
        <v>0</v>
      </c>
      <c r="BK536" s="11">
        <f>BJ536/O536*100</f>
        <v>0</v>
      </c>
      <c r="BL536" s="11">
        <f t="shared" si="117"/>
        <v>0</v>
      </c>
      <c r="BM536" s="4" t="s">
        <v>73</v>
      </c>
      <c r="BN536" s="9"/>
      <c r="BO536" s="9"/>
      <c r="BP536" s="11"/>
      <c r="BQ536" s="19">
        <f t="shared" si="116"/>
        <v>0</v>
      </c>
      <c r="BR536" s="6"/>
      <c r="BS536" s="6"/>
      <c r="BT536" s="6"/>
      <c r="BU536" s="5">
        <f t="shared" si="111"/>
        <v>0</v>
      </c>
      <c r="BV536" s="11">
        <v>0</v>
      </c>
      <c r="BW536" s="11">
        <f t="shared" si="112"/>
        <v>0</v>
      </c>
      <c r="BX536" s="11"/>
    </row>
    <row r="537" spans="1:76" s="60" customFormat="1" x14ac:dyDescent="0.2">
      <c r="A537" s="4" t="s">
        <v>69</v>
      </c>
      <c r="B537" s="4">
        <v>31</v>
      </c>
      <c r="C537" s="4">
        <v>1</v>
      </c>
      <c r="D537" s="6">
        <f t="shared" si="113"/>
        <v>0.40468564223999998</v>
      </c>
      <c r="E537" s="8">
        <v>38886</v>
      </c>
      <c r="F537" s="4">
        <v>1</v>
      </c>
      <c r="G537" s="4" t="s">
        <v>70</v>
      </c>
      <c r="H537" s="4" t="s">
        <v>71</v>
      </c>
      <c r="I537" s="4">
        <v>0</v>
      </c>
      <c r="J537" s="4">
        <v>0</v>
      </c>
      <c r="K537" s="4"/>
      <c r="L537" s="4"/>
      <c r="M537" s="13">
        <f t="shared" si="114"/>
        <v>0</v>
      </c>
      <c r="N537" s="8">
        <v>38896</v>
      </c>
      <c r="O537" s="5">
        <v>449298</v>
      </c>
      <c r="P537" s="4"/>
      <c r="Q537" s="5"/>
      <c r="R537" s="4"/>
      <c r="S537" s="4"/>
      <c r="T537" s="4"/>
      <c r="U537" s="4"/>
      <c r="V537" s="8">
        <v>38919</v>
      </c>
      <c r="W537" s="4">
        <f t="shared" si="115"/>
        <v>23</v>
      </c>
      <c r="X537" s="4"/>
      <c r="Y537" s="4">
        <v>3.4</v>
      </c>
      <c r="Z537" s="4">
        <v>31.6</v>
      </c>
      <c r="AA537" s="4">
        <v>27.2</v>
      </c>
      <c r="AB537" s="4">
        <v>34.5</v>
      </c>
      <c r="AC537" s="10">
        <v>31.395238095238099</v>
      </c>
      <c r="AD537" s="4">
        <v>55</v>
      </c>
      <c r="AE537" s="4">
        <v>44</v>
      </c>
      <c r="AF537" s="4">
        <v>55</v>
      </c>
      <c r="AG537" s="9">
        <v>48.333333333333336</v>
      </c>
      <c r="AH537" s="4">
        <v>9.3000000000000007</v>
      </c>
      <c r="AI537" s="4">
        <v>9</v>
      </c>
      <c r="AJ537" s="4">
        <v>9.3000000000000007</v>
      </c>
      <c r="AK537" s="10">
        <v>9.1378624620343398</v>
      </c>
      <c r="AL537" s="20">
        <v>0</v>
      </c>
      <c r="AM537" s="20">
        <v>186.5</v>
      </c>
      <c r="AN537" s="20">
        <v>0</v>
      </c>
      <c r="AO537" s="20">
        <v>10</v>
      </c>
      <c r="AP537" s="5">
        <v>150</v>
      </c>
      <c r="AQ537" s="5">
        <v>905</v>
      </c>
      <c r="AR537" s="5">
        <v>0</v>
      </c>
      <c r="AS537" s="5">
        <v>1055</v>
      </c>
      <c r="AT537" s="5">
        <v>25</v>
      </c>
      <c r="AU537" s="5">
        <v>20</v>
      </c>
      <c r="AV537" s="5">
        <v>0</v>
      </c>
      <c r="AW537" s="5">
        <v>45</v>
      </c>
      <c r="AX537" s="5">
        <v>215</v>
      </c>
      <c r="AY537" s="5">
        <v>1075</v>
      </c>
      <c r="AZ537" s="5">
        <v>0</v>
      </c>
      <c r="BA537" s="5">
        <v>1290</v>
      </c>
      <c r="BB537" s="5">
        <v>86.25</v>
      </c>
      <c r="BC537" s="5">
        <v>171.25</v>
      </c>
      <c r="BD537" s="5">
        <v>0</v>
      </c>
      <c r="BE537" s="5">
        <v>257.5</v>
      </c>
      <c r="BF537" s="5">
        <v>70</v>
      </c>
      <c r="BG537" s="5">
        <v>37.5</v>
      </c>
      <c r="BH537" s="5">
        <v>0</v>
      </c>
      <c r="BI537" s="5">
        <v>115</v>
      </c>
      <c r="BJ537" s="5">
        <v>0</v>
      </c>
      <c r="BK537" s="11">
        <f>BJ537/O537*100</f>
        <v>0</v>
      </c>
      <c r="BL537" s="11">
        <f t="shared" si="117"/>
        <v>0</v>
      </c>
      <c r="BM537" s="4" t="s">
        <v>73</v>
      </c>
      <c r="BN537" s="9"/>
      <c r="BO537" s="9"/>
      <c r="BP537" s="11"/>
      <c r="BQ537" s="19">
        <f t="shared" si="116"/>
        <v>0</v>
      </c>
      <c r="BR537" s="6"/>
      <c r="BS537" s="6"/>
      <c r="BT537" s="6"/>
      <c r="BU537" s="5">
        <f t="shared" ref="BU537:BU560" si="118">BJ537/(C537*0.40468564224)</f>
        <v>0</v>
      </c>
      <c r="BV537" s="11">
        <v>0</v>
      </c>
      <c r="BW537" s="11">
        <f t="shared" ref="BW537:BW560" si="119">(BV537/D537)/W537</f>
        <v>0</v>
      </c>
      <c r="BX537" s="11"/>
    </row>
    <row r="538" spans="1:76" s="60" customFormat="1" x14ac:dyDescent="0.2">
      <c r="A538" s="15" t="s">
        <v>69</v>
      </c>
      <c r="B538" s="15">
        <v>34</v>
      </c>
      <c r="C538" s="15">
        <v>1</v>
      </c>
      <c r="D538" s="16">
        <f t="shared" si="113"/>
        <v>0.40468564223999998</v>
      </c>
      <c r="E538" s="17">
        <v>37084</v>
      </c>
      <c r="F538" s="15">
        <v>2</v>
      </c>
      <c r="G538" s="15" t="s">
        <v>70</v>
      </c>
      <c r="H538" s="15" t="s">
        <v>71</v>
      </c>
      <c r="I538" s="15">
        <v>0</v>
      </c>
      <c r="J538" s="15">
        <v>0</v>
      </c>
      <c r="K538" s="15">
        <v>0</v>
      </c>
      <c r="L538" s="15">
        <v>0</v>
      </c>
      <c r="M538" s="13">
        <f t="shared" si="114"/>
        <v>0</v>
      </c>
      <c r="N538" s="23">
        <v>37090</v>
      </c>
      <c r="O538" s="24">
        <v>381514</v>
      </c>
      <c r="P538" s="23">
        <v>37094</v>
      </c>
      <c r="Q538" s="24">
        <v>395254</v>
      </c>
      <c r="R538" s="15"/>
      <c r="S538" s="15"/>
      <c r="T538" s="15"/>
      <c r="U538" s="15"/>
      <c r="V538" s="17">
        <v>37117</v>
      </c>
      <c r="W538" s="15">
        <f t="shared" si="115"/>
        <v>27</v>
      </c>
      <c r="X538" s="13">
        <v>11</v>
      </c>
      <c r="Y538" s="18">
        <v>3.4</v>
      </c>
      <c r="Z538" s="18">
        <v>33.1</v>
      </c>
      <c r="AA538" s="18">
        <v>31</v>
      </c>
      <c r="AB538" s="18">
        <v>33.6</v>
      </c>
      <c r="AC538" s="18">
        <v>32.307692307692314</v>
      </c>
      <c r="AD538" s="13">
        <v>55</v>
      </c>
      <c r="AE538" s="13">
        <v>50</v>
      </c>
      <c r="AF538" s="13">
        <v>65</v>
      </c>
      <c r="AG538" s="13">
        <v>58.285714285714285</v>
      </c>
      <c r="AH538" s="18">
        <v>9.1999999999999993</v>
      </c>
      <c r="AI538" s="18">
        <v>9</v>
      </c>
      <c r="AJ538" s="18">
        <v>9.6</v>
      </c>
      <c r="AK538" s="18">
        <v>9.1558592861514239</v>
      </c>
      <c r="AL538" s="21">
        <v>7</v>
      </c>
      <c r="AM538" s="21">
        <v>165</v>
      </c>
      <c r="AN538" s="21">
        <v>6</v>
      </c>
      <c r="AO538" s="21">
        <v>2.5</v>
      </c>
      <c r="AP538" s="14">
        <v>30</v>
      </c>
      <c r="AQ538" s="14">
        <v>445</v>
      </c>
      <c r="AR538" s="14">
        <v>0</v>
      </c>
      <c r="AS538" s="14">
        <v>475</v>
      </c>
      <c r="AT538" s="14">
        <v>25</v>
      </c>
      <c r="AU538" s="14">
        <v>0</v>
      </c>
      <c r="AV538" s="14">
        <v>0</v>
      </c>
      <c r="AW538" s="14">
        <v>30</v>
      </c>
      <c r="AX538" s="14">
        <v>250</v>
      </c>
      <c r="AY538" s="14">
        <v>305</v>
      </c>
      <c r="AZ538" s="14">
        <v>0</v>
      </c>
      <c r="BA538" s="14">
        <v>355</v>
      </c>
      <c r="BB538" s="14">
        <v>88.333333333333329</v>
      </c>
      <c r="BC538" s="14">
        <v>69.166666666666671</v>
      </c>
      <c r="BD538" s="14">
        <v>0</v>
      </c>
      <c r="BE538" s="14">
        <v>157.5</v>
      </c>
      <c r="BF538" s="14">
        <v>62.5</v>
      </c>
      <c r="BG538" s="14">
        <v>25</v>
      </c>
      <c r="BH538" s="14">
        <v>0</v>
      </c>
      <c r="BI538" s="14">
        <v>142.5</v>
      </c>
      <c r="BJ538" s="14">
        <v>0</v>
      </c>
      <c r="BK538" s="19">
        <f>BJ538/(Q538)*100</f>
        <v>0</v>
      </c>
      <c r="BL538" s="19">
        <f t="shared" si="117"/>
        <v>0</v>
      </c>
      <c r="BM538" s="15" t="s">
        <v>73</v>
      </c>
      <c r="BN538" s="13"/>
      <c r="BO538" s="13"/>
      <c r="BP538" s="19"/>
      <c r="BQ538" s="19">
        <f t="shared" si="116"/>
        <v>0</v>
      </c>
      <c r="BR538" s="16"/>
      <c r="BS538" s="16"/>
      <c r="BT538" s="16"/>
      <c r="BU538" s="14">
        <f t="shared" si="118"/>
        <v>0</v>
      </c>
      <c r="BV538" s="19">
        <v>0</v>
      </c>
      <c r="BW538" s="19">
        <f t="shared" si="119"/>
        <v>0</v>
      </c>
      <c r="BX538" s="19"/>
    </row>
    <row r="539" spans="1:76" s="60" customFormat="1" x14ac:dyDescent="0.2">
      <c r="A539" s="15" t="s">
        <v>69</v>
      </c>
      <c r="B539" s="15">
        <v>2</v>
      </c>
      <c r="C539" s="15">
        <v>2</v>
      </c>
      <c r="D539" s="16">
        <f t="shared" si="113"/>
        <v>0.80937128447999995</v>
      </c>
      <c r="E539" s="17">
        <v>37094</v>
      </c>
      <c r="F539" s="15">
        <v>1</v>
      </c>
      <c r="G539" s="15" t="s">
        <v>70</v>
      </c>
      <c r="H539" s="15" t="s">
        <v>71</v>
      </c>
      <c r="I539" s="15">
        <v>4</v>
      </c>
      <c r="J539" s="15">
        <v>6</v>
      </c>
      <c r="K539" s="15"/>
      <c r="L539" s="15"/>
      <c r="M539" s="13">
        <f t="shared" si="114"/>
        <v>5</v>
      </c>
      <c r="N539" s="17">
        <v>37094</v>
      </c>
      <c r="O539" s="14">
        <v>811118</v>
      </c>
      <c r="P539" s="15"/>
      <c r="Q539" s="14"/>
      <c r="R539" s="15"/>
      <c r="S539" s="15"/>
      <c r="T539" s="15"/>
      <c r="U539" s="15"/>
      <c r="V539" s="17">
        <v>37127</v>
      </c>
      <c r="W539" s="15">
        <f t="shared" si="115"/>
        <v>33</v>
      </c>
      <c r="X539" s="13">
        <v>13</v>
      </c>
      <c r="Y539" s="18">
        <v>3.9</v>
      </c>
      <c r="Z539" s="18">
        <v>31.5</v>
      </c>
      <c r="AA539" s="18">
        <v>29.6</v>
      </c>
      <c r="AB539" s="18">
        <v>33.1</v>
      </c>
      <c r="AC539" s="18">
        <v>31.696774193548386</v>
      </c>
      <c r="AD539" s="13">
        <v>55</v>
      </c>
      <c r="AE539" s="13">
        <v>53</v>
      </c>
      <c r="AF539" s="13">
        <v>60</v>
      </c>
      <c r="AG539" s="13">
        <v>56</v>
      </c>
      <c r="AH539" s="18">
        <v>9</v>
      </c>
      <c r="AI539" s="18">
        <v>7.8</v>
      </c>
      <c r="AJ539" s="18">
        <v>9.1999999999999993</v>
      </c>
      <c r="AK539" s="18">
        <v>8.8020123521364404</v>
      </c>
      <c r="AL539" s="21">
        <v>42</v>
      </c>
      <c r="AM539" s="21">
        <v>325</v>
      </c>
      <c r="AN539" s="21">
        <v>9</v>
      </c>
      <c r="AO539" s="21">
        <v>3.75</v>
      </c>
      <c r="AP539" s="14">
        <v>295</v>
      </c>
      <c r="AQ539" s="14">
        <v>35</v>
      </c>
      <c r="AR539" s="14">
        <v>0</v>
      </c>
      <c r="AS539" s="14">
        <v>330</v>
      </c>
      <c r="AT539" s="14">
        <v>15</v>
      </c>
      <c r="AU539" s="14">
        <v>5</v>
      </c>
      <c r="AV539" s="14">
        <v>0</v>
      </c>
      <c r="AW539" s="14">
        <v>45</v>
      </c>
      <c r="AX539" s="14">
        <v>280</v>
      </c>
      <c r="AY539" s="14">
        <v>150</v>
      </c>
      <c r="AZ539" s="14">
        <v>0</v>
      </c>
      <c r="BA539" s="14">
        <v>335</v>
      </c>
      <c r="BB539" s="14">
        <v>67.692307692307693</v>
      </c>
      <c r="BC539" s="14">
        <v>43.07692307692308</v>
      </c>
      <c r="BD539" s="14">
        <v>0</v>
      </c>
      <c r="BE539" s="14">
        <v>110.76923076923077</v>
      </c>
      <c r="BF539" s="14">
        <v>60</v>
      </c>
      <c r="BG539" s="14">
        <v>40</v>
      </c>
      <c r="BH539" s="14">
        <v>0</v>
      </c>
      <c r="BI539" s="14">
        <v>85</v>
      </c>
      <c r="BJ539" s="14">
        <v>16159</v>
      </c>
      <c r="BK539" s="19">
        <f>BJ539/(O539)*100</f>
        <v>1.992188559494426</v>
      </c>
      <c r="BL539" s="19">
        <f t="shared" si="117"/>
        <v>1.992188559494426</v>
      </c>
      <c r="BM539" s="15" t="s">
        <v>72</v>
      </c>
      <c r="BN539" s="13">
        <v>19</v>
      </c>
      <c r="BO539" s="13">
        <v>41</v>
      </c>
      <c r="BP539" s="19">
        <v>29.13</v>
      </c>
      <c r="BQ539" s="19">
        <f t="shared" si="116"/>
        <v>0.88272727272727269</v>
      </c>
      <c r="BR539" s="16">
        <v>0.06</v>
      </c>
      <c r="BS539" s="16">
        <v>0.42599999999999999</v>
      </c>
      <c r="BT539" s="16">
        <v>0.217</v>
      </c>
      <c r="BU539" s="14">
        <f t="shared" si="118"/>
        <v>19964.879295639625</v>
      </c>
      <c r="BV539" s="19">
        <v>3.91</v>
      </c>
      <c r="BW539" s="19">
        <f t="shared" si="119"/>
        <v>0.14639121841463887</v>
      </c>
      <c r="BX539" s="19">
        <f>(BT539/BP539^3)*100000</f>
        <v>0.87788631686269569</v>
      </c>
    </row>
    <row r="540" spans="1:76" s="60" customFormat="1" x14ac:dyDescent="0.2">
      <c r="A540" s="15" t="s">
        <v>69</v>
      </c>
      <c r="B540" s="15">
        <v>1</v>
      </c>
      <c r="C540" s="15">
        <v>2</v>
      </c>
      <c r="D540" s="16">
        <f t="shared" si="113"/>
        <v>0.80937128447999995</v>
      </c>
      <c r="E540" s="17">
        <v>38857</v>
      </c>
      <c r="F540" s="15">
        <v>2</v>
      </c>
      <c r="G540" s="15" t="s">
        <v>70</v>
      </c>
      <c r="H540" s="15" t="s">
        <v>71</v>
      </c>
      <c r="I540" s="15">
        <v>0</v>
      </c>
      <c r="J540" s="15">
        <v>0</v>
      </c>
      <c r="K540" s="15"/>
      <c r="L540" s="15"/>
      <c r="M540" s="13">
        <f t="shared" si="114"/>
        <v>0</v>
      </c>
      <c r="N540" s="17">
        <v>38864</v>
      </c>
      <c r="O540" s="14">
        <v>904092</v>
      </c>
      <c r="P540" s="17">
        <v>38867</v>
      </c>
      <c r="Q540" s="14">
        <v>550816</v>
      </c>
      <c r="R540" s="15"/>
      <c r="S540" s="15"/>
      <c r="T540" s="15"/>
      <c r="U540" s="15"/>
      <c r="V540" s="17">
        <v>38884</v>
      </c>
      <c r="W540" s="15">
        <f t="shared" si="115"/>
        <v>20</v>
      </c>
      <c r="X540" s="15"/>
      <c r="Y540" s="15">
        <v>0.7</v>
      </c>
      <c r="Z540" s="15">
        <v>29.9</v>
      </c>
      <c r="AA540" s="15">
        <v>27.1</v>
      </c>
      <c r="AB540" s="15">
        <v>31.8</v>
      </c>
      <c r="AC540" s="18">
        <v>29.766666666666666</v>
      </c>
      <c r="AD540" s="15">
        <v>55</v>
      </c>
      <c r="AE540" s="15">
        <v>43</v>
      </c>
      <c r="AF540" s="15">
        <v>58</v>
      </c>
      <c r="AG540" s="13">
        <v>51</v>
      </c>
      <c r="AH540" s="15">
        <v>9</v>
      </c>
      <c r="AI540" s="15">
        <v>8.9</v>
      </c>
      <c r="AJ540" s="15">
        <v>9.6999999999999993</v>
      </c>
      <c r="AK540" s="18">
        <v>9.1867395624096453</v>
      </c>
      <c r="AL540" s="21">
        <v>0</v>
      </c>
      <c r="AM540" s="21">
        <v>300</v>
      </c>
      <c r="AN540" s="21">
        <v>0</v>
      </c>
      <c r="AO540" s="21">
        <v>0</v>
      </c>
      <c r="AP540" s="14">
        <v>20</v>
      </c>
      <c r="AQ540" s="14">
        <v>170</v>
      </c>
      <c r="AR540" s="14">
        <v>0</v>
      </c>
      <c r="AS540" s="14">
        <v>190</v>
      </c>
      <c r="AT540" s="14">
        <v>5</v>
      </c>
      <c r="AU540" s="14">
        <v>20</v>
      </c>
      <c r="AV540" s="14">
        <v>0</v>
      </c>
      <c r="AW540" s="14">
        <v>85</v>
      </c>
      <c r="AX540" s="14">
        <v>65</v>
      </c>
      <c r="AY540" s="14">
        <v>90</v>
      </c>
      <c r="AZ540" s="14">
        <v>5</v>
      </c>
      <c r="BA540" s="14">
        <v>110</v>
      </c>
      <c r="BB540" s="14">
        <v>43.333333333333336</v>
      </c>
      <c r="BC540" s="14">
        <v>50</v>
      </c>
      <c r="BD540" s="14">
        <v>0.83333333333333337</v>
      </c>
      <c r="BE540" s="14">
        <v>99.166666666666671</v>
      </c>
      <c r="BF540" s="14">
        <v>47.5</v>
      </c>
      <c r="BG540" s="14">
        <v>50</v>
      </c>
      <c r="BH540" s="14">
        <v>0</v>
      </c>
      <c r="BI540" s="14">
        <v>97.5</v>
      </c>
      <c r="BJ540" s="14">
        <v>0</v>
      </c>
      <c r="BK540" s="19">
        <f t="shared" ref="BK540:BK553" si="120">BJ540/O540*100</f>
        <v>0</v>
      </c>
      <c r="BL540" s="19">
        <f t="shared" si="117"/>
        <v>0</v>
      </c>
      <c r="BM540" s="15" t="s">
        <v>73</v>
      </c>
      <c r="BN540" s="13"/>
      <c r="BO540" s="13"/>
      <c r="BP540" s="19"/>
      <c r="BQ540" s="19">
        <f t="shared" si="116"/>
        <v>0</v>
      </c>
      <c r="BR540" s="16"/>
      <c r="BS540" s="16"/>
      <c r="BT540" s="16"/>
      <c r="BU540" s="14">
        <f t="shared" si="118"/>
        <v>0</v>
      </c>
      <c r="BV540" s="19">
        <v>0</v>
      </c>
      <c r="BW540" s="19">
        <f t="shared" si="119"/>
        <v>0</v>
      </c>
      <c r="BX540" s="19"/>
    </row>
    <row r="541" spans="1:76" s="59" customFormat="1" x14ac:dyDescent="0.2">
      <c r="A541" s="27" t="s">
        <v>69</v>
      </c>
      <c r="B541" s="27">
        <v>15</v>
      </c>
      <c r="C541" s="27">
        <v>0.5</v>
      </c>
      <c r="D541" s="28">
        <f t="shared" si="113"/>
        <v>0.20234282111999999</v>
      </c>
      <c r="E541" s="29">
        <v>38818</v>
      </c>
      <c r="F541" s="27">
        <v>2</v>
      </c>
      <c r="G541" s="27" t="s">
        <v>70</v>
      </c>
      <c r="H541" s="27" t="s">
        <v>71</v>
      </c>
      <c r="I541" s="27">
        <v>0</v>
      </c>
      <c r="J541" s="27">
        <v>0</v>
      </c>
      <c r="K541" s="27"/>
      <c r="L541" s="27"/>
      <c r="M541" s="31">
        <f t="shared" si="114"/>
        <v>0</v>
      </c>
      <c r="N541" s="29">
        <v>38824</v>
      </c>
      <c r="O541" s="32">
        <v>212512</v>
      </c>
      <c r="P541" s="29">
        <v>38828</v>
      </c>
      <c r="Q541" s="32">
        <v>238160</v>
      </c>
      <c r="R541" s="27"/>
      <c r="S541" s="27"/>
      <c r="T541" s="27"/>
      <c r="U541" s="27"/>
      <c r="V541" s="29">
        <v>38848</v>
      </c>
      <c r="W541" s="27">
        <f t="shared" si="115"/>
        <v>24</v>
      </c>
      <c r="X541" s="27">
        <v>17</v>
      </c>
      <c r="Y541" s="27">
        <v>3.8</v>
      </c>
      <c r="Z541" s="27">
        <v>27.7</v>
      </c>
      <c r="AA541" s="27">
        <v>26.1</v>
      </c>
      <c r="AB541" s="27">
        <v>30.2</v>
      </c>
      <c r="AC541" s="33">
        <v>28.130434782608699</v>
      </c>
      <c r="AD541" s="27">
        <v>56</v>
      </c>
      <c r="AE541" s="27">
        <v>57</v>
      </c>
      <c r="AF541" s="27">
        <v>63</v>
      </c>
      <c r="AG541" s="30">
        <v>60.2</v>
      </c>
      <c r="AH541" s="27">
        <v>9.4</v>
      </c>
      <c r="AI541" s="27">
        <v>9.1999999999999993</v>
      </c>
      <c r="AJ541" s="27">
        <v>9.5</v>
      </c>
      <c r="AK541" s="33">
        <v>9.374432577331774</v>
      </c>
      <c r="AL541" s="34">
        <v>14</v>
      </c>
      <c r="AM541" s="34">
        <v>172</v>
      </c>
      <c r="AN541" s="34">
        <v>6</v>
      </c>
      <c r="AO541" s="34">
        <v>2.5</v>
      </c>
      <c r="AP541" s="32">
        <v>10</v>
      </c>
      <c r="AQ541" s="32">
        <v>125</v>
      </c>
      <c r="AR541" s="32">
        <v>0</v>
      </c>
      <c r="AS541" s="32">
        <v>135</v>
      </c>
      <c r="AT541" s="32">
        <v>30</v>
      </c>
      <c r="AU541" s="32">
        <v>0</v>
      </c>
      <c r="AV541" s="32">
        <v>0</v>
      </c>
      <c r="AW541" s="32">
        <v>40</v>
      </c>
      <c r="AX541" s="32">
        <v>540</v>
      </c>
      <c r="AY541" s="32">
        <v>400</v>
      </c>
      <c r="AZ541" s="32">
        <v>0</v>
      </c>
      <c r="BA541" s="32">
        <v>570</v>
      </c>
      <c r="BB541" s="32">
        <v>168.88888888888889</v>
      </c>
      <c r="BC541" s="32">
        <v>87.777777777777771</v>
      </c>
      <c r="BD541" s="32">
        <v>0</v>
      </c>
      <c r="BE541" s="32">
        <v>257.22222222222223</v>
      </c>
      <c r="BF541" s="32">
        <v>115</v>
      </c>
      <c r="BG541" s="32">
        <v>55</v>
      </c>
      <c r="BH541" s="32">
        <v>0</v>
      </c>
      <c r="BI541" s="32">
        <v>190</v>
      </c>
      <c r="BJ541" s="32">
        <v>0</v>
      </c>
      <c r="BK541" s="35">
        <f t="shared" si="120"/>
        <v>0</v>
      </c>
      <c r="BL541" s="35">
        <f t="shared" si="117"/>
        <v>0</v>
      </c>
      <c r="BM541" s="27" t="s">
        <v>73</v>
      </c>
      <c r="BN541" s="30"/>
      <c r="BO541" s="30"/>
      <c r="BP541" s="35"/>
      <c r="BQ541" s="43">
        <f t="shared" si="116"/>
        <v>0</v>
      </c>
      <c r="BR541" s="28"/>
      <c r="BS541" s="28"/>
      <c r="BT541" s="28"/>
      <c r="BU541" s="32">
        <f t="shared" si="118"/>
        <v>0</v>
      </c>
      <c r="BV541" s="35">
        <v>0</v>
      </c>
      <c r="BW541" s="35">
        <f t="shared" si="119"/>
        <v>0</v>
      </c>
      <c r="BX541" s="35"/>
    </row>
    <row r="542" spans="1:76" s="59" customFormat="1" x14ac:dyDescent="0.2">
      <c r="A542" s="27" t="s">
        <v>69</v>
      </c>
      <c r="B542" s="27">
        <v>16</v>
      </c>
      <c r="C542" s="27">
        <v>0.5</v>
      </c>
      <c r="D542" s="28">
        <f t="shared" si="113"/>
        <v>0.20234282111999999</v>
      </c>
      <c r="E542" s="29">
        <v>38861</v>
      </c>
      <c r="F542" s="27">
        <v>2</v>
      </c>
      <c r="G542" s="27" t="s">
        <v>70</v>
      </c>
      <c r="H542" s="27" t="s">
        <v>71</v>
      </c>
      <c r="I542" s="27">
        <v>0</v>
      </c>
      <c r="J542" s="27">
        <v>0</v>
      </c>
      <c r="K542" s="27"/>
      <c r="L542" s="27"/>
      <c r="M542" s="31">
        <f t="shared" si="114"/>
        <v>0</v>
      </c>
      <c r="N542" s="29">
        <v>38864</v>
      </c>
      <c r="O542" s="32">
        <v>223962</v>
      </c>
      <c r="P542" s="29">
        <v>38867</v>
      </c>
      <c r="Q542" s="32">
        <v>211596</v>
      </c>
      <c r="R542" s="27"/>
      <c r="S542" s="27"/>
      <c r="T542" s="27"/>
      <c r="U542" s="27"/>
      <c r="V542" s="29">
        <v>38884</v>
      </c>
      <c r="W542" s="27">
        <f t="shared" si="115"/>
        <v>20</v>
      </c>
      <c r="X542" s="27">
        <v>10</v>
      </c>
      <c r="Y542" s="27">
        <v>3.2</v>
      </c>
      <c r="Z542" s="27">
        <v>30.9</v>
      </c>
      <c r="AA542" s="27">
        <v>27.7</v>
      </c>
      <c r="AB542" s="27">
        <v>33.700000000000003</v>
      </c>
      <c r="AC542" s="33">
        <v>30.829166666666666</v>
      </c>
      <c r="AD542" s="27">
        <v>56</v>
      </c>
      <c r="AE542" s="27">
        <v>41</v>
      </c>
      <c r="AF542" s="27">
        <v>63</v>
      </c>
      <c r="AG542" s="30">
        <v>49.285714285714285</v>
      </c>
      <c r="AH542" s="27">
        <v>9.1</v>
      </c>
      <c r="AI542" s="27">
        <v>9</v>
      </c>
      <c r="AJ542" s="27">
        <v>9.5</v>
      </c>
      <c r="AK542" s="33">
        <v>9.1869517590484993</v>
      </c>
      <c r="AL542" s="34">
        <v>32</v>
      </c>
      <c r="AM542" s="34">
        <v>24</v>
      </c>
      <c r="AN542" s="34">
        <v>0</v>
      </c>
      <c r="AO542" s="34">
        <v>5</v>
      </c>
      <c r="AP542" s="32">
        <v>20</v>
      </c>
      <c r="AQ542" s="32">
        <v>100</v>
      </c>
      <c r="AR542" s="32">
        <v>0</v>
      </c>
      <c r="AS542" s="32">
        <v>120</v>
      </c>
      <c r="AT542" s="32">
        <v>5</v>
      </c>
      <c r="AU542" s="32">
        <v>0</v>
      </c>
      <c r="AV542" s="32">
        <v>0</v>
      </c>
      <c r="AW542" s="32">
        <v>5</v>
      </c>
      <c r="AX542" s="32">
        <v>65</v>
      </c>
      <c r="AY542" s="32">
        <v>205</v>
      </c>
      <c r="AZ542" s="32">
        <v>0</v>
      </c>
      <c r="BA542" s="32">
        <v>270</v>
      </c>
      <c r="BB542" s="32">
        <v>30</v>
      </c>
      <c r="BC542" s="32">
        <v>82.5</v>
      </c>
      <c r="BD542" s="32">
        <v>0</v>
      </c>
      <c r="BE542" s="32">
        <v>112.5</v>
      </c>
      <c r="BF542" s="32">
        <v>30</v>
      </c>
      <c r="BG542" s="32">
        <v>52.5</v>
      </c>
      <c r="BH542" s="32">
        <v>0</v>
      </c>
      <c r="BI542" s="32">
        <v>80</v>
      </c>
      <c r="BJ542" s="32">
        <v>0</v>
      </c>
      <c r="BK542" s="35">
        <f t="shared" si="120"/>
        <v>0</v>
      </c>
      <c r="BL542" s="35">
        <f t="shared" si="117"/>
        <v>0</v>
      </c>
      <c r="BM542" s="27" t="s">
        <v>73</v>
      </c>
      <c r="BN542" s="30"/>
      <c r="BO542" s="30"/>
      <c r="BP542" s="35"/>
      <c r="BQ542" s="43">
        <f t="shared" si="116"/>
        <v>0</v>
      </c>
      <c r="BR542" s="28"/>
      <c r="BS542" s="28"/>
      <c r="BT542" s="28"/>
      <c r="BU542" s="32">
        <f t="shared" si="118"/>
        <v>0</v>
      </c>
      <c r="BV542" s="35">
        <v>0</v>
      </c>
      <c r="BW542" s="35">
        <f t="shared" si="119"/>
        <v>0</v>
      </c>
      <c r="BX542" s="35"/>
    </row>
    <row r="543" spans="1:76" s="59" customFormat="1" x14ac:dyDescent="0.2">
      <c r="A543" s="27" t="s">
        <v>69</v>
      </c>
      <c r="B543" s="27">
        <v>34</v>
      </c>
      <c r="C543" s="27">
        <v>1</v>
      </c>
      <c r="D543" s="28">
        <f t="shared" si="113"/>
        <v>0.40468564223999998</v>
      </c>
      <c r="E543" s="29">
        <v>38944</v>
      </c>
      <c r="F543" s="27">
        <v>1</v>
      </c>
      <c r="G543" s="27" t="s">
        <v>70</v>
      </c>
      <c r="H543" s="27" t="s">
        <v>71</v>
      </c>
      <c r="I543" s="27">
        <v>0</v>
      </c>
      <c r="J543" s="27">
        <v>0</v>
      </c>
      <c r="K543" s="27"/>
      <c r="L543" s="27"/>
      <c r="M543" s="31">
        <f t="shared" si="114"/>
        <v>0</v>
      </c>
      <c r="N543" s="29">
        <v>38963</v>
      </c>
      <c r="O543" s="32">
        <v>413116</v>
      </c>
      <c r="P543" s="27"/>
      <c r="Q543" s="32"/>
      <c r="R543" s="27"/>
      <c r="S543" s="27"/>
      <c r="T543" s="27"/>
      <c r="U543" s="27"/>
      <c r="V543" s="29">
        <v>38988</v>
      </c>
      <c r="W543" s="27">
        <f t="shared" si="115"/>
        <v>25</v>
      </c>
      <c r="X543" s="27">
        <v>2</v>
      </c>
      <c r="Y543" s="27">
        <v>2.9</v>
      </c>
      <c r="Z543" s="27">
        <v>29.8</v>
      </c>
      <c r="AA543" s="27">
        <v>26.7</v>
      </c>
      <c r="AB543" s="27">
        <v>31.8</v>
      </c>
      <c r="AC543" s="33">
        <v>29.716666666666669</v>
      </c>
      <c r="AD543" s="27">
        <v>56</v>
      </c>
      <c r="AE543" s="27">
        <v>47</v>
      </c>
      <c r="AF543" s="27">
        <v>57</v>
      </c>
      <c r="AG543" s="30">
        <v>51.142857142857146</v>
      </c>
      <c r="AH543" s="27">
        <v>9</v>
      </c>
      <c r="AI543" s="27">
        <v>9.1</v>
      </c>
      <c r="AJ543" s="27">
        <v>10.1</v>
      </c>
      <c r="AK543" s="33">
        <v>9.4149558832863196</v>
      </c>
      <c r="AL543" s="34">
        <v>44</v>
      </c>
      <c r="AM543" s="34">
        <v>57</v>
      </c>
      <c r="AN543" s="34">
        <v>0</v>
      </c>
      <c r="AO543" s="34">
        <v>3.5</v>
      </c>
      <c r="AP543" s="32">
        <v>40</v>
      </c>
      <c r="AQ543" s="32">
        <v>15</v>
      </c>
      <c r="AR543" s="32">
        <v>0</v>
      </c>
      <c r="AS543" s="32">
        <v>55</v>
      </c>
      <c r="AT543" s="32">
        <v>10</v>
      </c>
      <c r="AU543" s="32">
        <v>0</v>
      </c>
      <c r="AV543" s="32">
        <v>0</v>
      </c>
      <c r="AW543" s="32">
        <v>20</v>
      </c>
      <c r="AX543" s="32">
        <v>125</v>
      </c>
      <c r="AY543" s="32">
        <v>50</v>
      </c>
      <c r="AZ543" s="32">
        <v>35</v>
      </c>
      <c r="BA543" s="32">
        <v>125</v>
      </c>
      <c r="BB543" s="32">
        <v>44.375</v>
      </c>
      <c r="BC543" s="32">
        <v>13.125</v>
      </c>
      <c r="BD543" s="32">
        <v>4.375</v>
      </c>
      <c r="BE543" s="32">
        <v>60.714285714285715</v>
      </c>
      <c r="BF543" s="32">
        <v>35</v>
      </c>
      <c r="BG543" s="32">
        <v>2.5</v>
      </c>
      <c r="BH543" s="32">
        <v>0</v>
      </c>
      <c r="BI543" s="32">
        <v>60</v>
      </c>
      <c r="BJ543" s="32">
        <v>0</v>
      </c>
      <c r="BK543" s="35">
        <f t="shared" si="120"/>
        <v>0</v>
      </c>
      <c r="BL543" s="35">
        <f t="shared" si="117"/>
        <v>0</v>
      </c>
      <c r="BM543" s="27" t="s">
        <v>73</v>
      </c>
      <c r="BN543" s="30"/>
      <c r="BO543" s="30"/>
      <c r="BP543" s="35"/>
      <c r="BQ543" s="43">
        <f t="shared" si="116"/>
        <v>0</v>
      </c>
      <c r="BR543" s="28"/>
      <c r="BS543" s="28"/>
      <c r="BT543" s="28"/>
      <c r="BU543" s="32">
        <f t="shared" si="118"/>
        <v>0</v>
      </c>
      <c r="BV543" s="35">
        <v>0</v>
      </c>
      <c r="BW543" s="35">
        <f t="shared" si="119"/>
        <v>0</v>
      </c>
      <c r="BX543" s="35"/>
    </row>
    <row r="544" spans="1:76" s="59" customFormat="1" x14ac:dyDescent="0.2">
      <c r="A544" s="27" t="s">
        <v>69</v>
      </c>
      <c r="B544" s="27">
        <v>25</v>
      </c>
      <c r="C544" s="27">
        <v>1</v>
      </c>
      <c r="D544" s="28">
        <f t="shared" si="113"/>
        <v>0.40468564223999998</v>
      </c>
      <c r="E544" s="29">
        <v>38955</v>
      </c>
      <c r="F544" s="27">
        <v>1</v>
      </c>
      <c r="G544" s="27" t="s">
        <v>70</v>
      </c>
      <c r="H544" s="27" t="s">
        <v>71</v>
      </c>
      <c r="I544" s="27">
        <v>0</v>
      </c>
      <c r="J544" s="27">
        <v>0</v>
      </c>
      <c r="K544" s="27"/>
      <c r="L544" s="27"/>
      <c r="M544" s="31">
        <f t="shared" si="114"/>
        <v>0</v>
      </c>
      <c r="N544" s="29">
        <v>38964</v>
      </c>
      <c r="O544" s="32">
        <v>446092</v>
      </c>
      <c r="P544" s="27"/>
      <c r="Q544" s="32"/>
      <c r="R544" s="27"/>
      <c r="S544" s="27"/>
      <c r="T544" s="27"/>
      <c r="U544" s="27"/>
      <c r="V544" s="29">
        <v>38988</v>
      </c>
      <c r="W544" s="27">
        <f t="shared" si="115"/>
        <v>24</v>
      </c>
      <c r="X544" s="27">
        <v>4</v>
      </c>
      <c r="Y544" s="27">
        <v>4.2</v>
      </c>
      <c r="Z544" s="27">
        <v>30.1</v>
      </c>
      <c r="AA544" s="27">
        <v>25.8</v>
      </c>
      <c r="AB544" s="27">
        <v>32.5</v>
      </c>
      <c r="AC544" s="33">
        <v>29.495652173913037</v>
      </c>
      <c r="AD544" s="27">
        <v>56</v>
      </c>
      <c r="AE544" s="27">
        <v>47</v>
      </c>
      <c r="AF544" s="27">
        <v>54</v>
      </c>
      <c r="AG544" s="30">
        <v>50.2</v>
      </c>
      <c r="AH544" s="27">
        <v>9.3000000000000007</v>
      </c>
      <c r="AI544" s="27">
        <v>9.1</v>
      </c>
      <c r="AJ544" s="27">
        <v>9.6999999999999993</v>
      </c>
      <c r="AK544" s="33">
        <v>9.3859235975366051</v>
      </c>
      <c r="AL544" s="34">
        <v>36</v>
      </c>
      <c r="AM544" s="34">
        <v>24</v>
      </c>
      <c r="AN544" s="34">
        <v>0</v>
      </c>
      <c r="AO544" s="34">
        <v>1</v>
      </c>
      <c r="AP544" s="32">
        <v>220</v>
      </c>
      <c r="AQ544" s="32">
        <v>215</v>
      </c>
      <c r="AR544" s="32">
        <v>0</v>
      </c>
      <c r="AS544" s="32">
        <v>435</v>
      </c>
      <c r="AT544" s="32">
        <v>35</v>
      </c>
      <c r="AU544" s="32">
        <v>0</v>
      </c>
      <c r="AV544" s="32">
        <v>0</v>
      </c>
      <c r="AW544" s="32">
        <v>40</v>
      </c>
      <c r="AX544" s="32">
        <v>195</v>
      </c>
      <c r="AY544" s="32">
        <v>70</v>
      </c>
      <c r="AZ544" s="32">
        <v>0</v>
      </c>
      <c r="BA544" s="32">
        <v>225</v>
      </c>
      <c r="BB544" s="32">
        <v>93.571428571428569</v>
      </c>
      <c r="BC544" s="32">
        <v>23.571428571428573</v>
      </c>
      <c r="BD544" s="32">
        <v>0</v>
      </c>
      <c r="BE544" s="32">
        <v>117.14285714285714</v>
      </c>
      <c r="BF544" s="32">
        <v>45</v>
      </c>
      <c r="BG544" s="32">
        <v>15</v>
      </c>
      <c r="BH544" s="32">
        <v>0</v>
      </c>
      <c r="BI544" s="32">
        <v>65</v>
      </c>
      <c r="BJ544" s="32">
        <v>0</v>
      </c>
      <c r="BK544" s="35">
        <f t="shared" si="120"/>
        <v>0</v>
      </c>
      <c r="BL544" s="35">
        <f t="shared" si="117"/>
        <v>0</v>
      </c>
      <c r="BM544" s="27" t="s">
        <v>73</v>
      </c>
      <c r="BN544" s="30"/>
      <c r="BO544" s="30"/>
      <c r="BP544" s="35"/>
      <c r="BQ544" s="43">
        <f t="shared" si="116"/>
        <v>0</v>
      </c>
      <c r="BR544" s="28"/>
      <c r="BS544" s="28"/>
      <c r="BT544" s="28"/>
      <c r="BU544" s="32">
        <f t="shared" si="118"/>
        <v>0</v>
      </c>
      <c r="BV544" s="35">
        <v>0</v>
      </c>
      <c r="BW544" s="35">
        <f t="shared" si="119"/>
        <v>0</v>
      </c>
      <c r="BX544" s="35"/>
    </row>
    <row r="545" spans="1:76" s="59" customFormat="1" x14ac:dyDescent="0.2">
      <c r="A545" s="27" t="s">
        <v>69</v>
      </c>
      <c r="B545" s="27">
        <v>27</v>
      </c>
      <c r="C545" s="27">
        <v>1</v>
      </c>
      <c r="D545" s="28">
        <f t="shared" si="113"/>
        <v>0.40468564223999998</v>
      </c>
      <c r="E545" s="29">
        <v>38826</v>
      </c>
      <c r="F545" s="27">
        <v>2</v>
      </c>
      <c r="G545" s="27" t="s">
        <v>70</v>
      </c>
      <c r="H545" s="27" t="s">
        <v>71</v>
      </c>
      <c r="I545" s="27">
        <v>0</v>
      </c>
      <c r="J545" s="27">
        <v>0</v>
      </c>
      <c r="K545" s="27"/>
      <c r="L545" s="27"/>
      <c r="M545" s="31">
        <f t="shared" si="114"/>
        <v>0</v>
      </c>
      <c r="N545" s="29">
        <v>38833</v>
      </c>
      <c r="O545" s="32">
        <v>400750</v>
      </c>
      <c r="P545" s="29">
        <v>38838</v>
      </c>
      <c r="Q545" s="32">
        <v>415864</v>
      </c>
      <c r="R545" s="27"/>
      <c r="S545" s="27"/>
      <c r="T545" s="27"/>
      <c r="U545" s="27"/>
      <c r="V545" s="29">
        <v>38863</v>
      </c>
      <c r="W545" s="27">
        <f t="shared" si="115"/>
        <v>30</v>
      </c>
      <c r="X545" s="27">
        <v>12</v>
      </c>
      <c r="Y545" s="27">
        <v>4.0999999999999996</v>
      </c>
      <c r="Z545" s="27">
        <v>26.7</v>
      </c>
      <c r="AA545" s="27">
        <v>26.1</v>
      </c>
      <c r="AB545" s="27">
        <v>31.4</v>
      </c>
      <c r="AC545" s="33">
        <v>28.242857142857144</v>
      </c>
      <c r="AD545" s="27">
        <v>56</v>
      </c>
      <c r="AE545" s="27">
        <v>59</v>
      </c>
      <c r="AF545" s="27">
        <v>64</v>
      </c>
      <c r="AG545" s="30">
        <v>62</v>
      </c>
      <c r="AH545" s="27">
        <v>8.9</v>
      </c>
      <c r="AI545" s="27">
        <v>8.6999999999999993</v>
      </c>
      <c r="AJ545" s="27">
        <v>9.4</v>
      </c>
      <c r="AK545" s="33">
        <v>9.0170601253597766</v>
      </c>
      <c r="AL545" s="34">
        <v>22</v>
      </c>
      <c r="AM545" s="34">
        <v>148</v>
      </c>
      <c r="AN545" s="34">
        <v>0</v>
      </c>
      <c r="AO545" s="34">
        <v>6</v>
      </c>
      <c r="AP545" s="32">
        <v>45</v>
      </c>
      <c r="AQ545" s="32">
        <v>550</v>
      </c>
      <c r="AR545" s="32">
        <v>0</v>
      </c>
      <c r="AS545" s="32">
        <v>495</v>
      </c>
      <c r="AT545" s="32">
        <v>45</v>
      </c>
      <c r="AU545" s="32">
        <v>30</v>
      </c>
      <c r="AV545" s="32">
        <v>0</v>
      </c>
      <c r="AW545" s="32">
        <v>100</v>
      </c>
      <c r="AX545" s="32">
        <v>285</v>
      </c>
      <c r="AY545" s="32">
        <v>945</v>
      </c>
      <c r="AZ545" s="32">
        <v>0</v>
      </c>
      <c r="BA545" s="32">
        <v>1230</v>
      </c>
      <c r="BB545" s="32">
        <v>123.88888888888889</v>
      </c>
      <c r="BC545" s="32">
        <v>313.88888888888891</v>
      </c>
      <c r="BD545" s="32">
        <v>0</v>
      </c>
      <c r="BE545" s="32">
        <v>437.77777777777777</v>
      </c>
      <c r="BF545" s="32">
        <v>80</v>
      </c>
      <c r="BG545" s="32">
        <v>265</v>
      </c>
      <c r="BH545" s="32">
        <v>0</v>
      </c>
      <c r="BI545" s="32">
        <v>365</v>
      </c>
      <c r="BJ545" s="32">
        <v>0</v>
      </c>
      <c r="BK545" s="35">
        <f t="shared" si="120"/>
        <v>0</v>
      </c>
      <c r="BL545" s="35">
        <f t="shared" si="117"/>
        <v>0</v>
      </c>
      <c r="BM545" s="27" t="s">
        <v>73</v>
      </c>
      <c r="BN545" s="30"/>
      <c r="BO545" s="30"/>
      <c r="BP545" s="35"/>
      <c r="BQ545" s="43">
        <f t="shared" si="116"/>
        <v>0</v>
      </c>
      <c r="BR545" s="28"/>
      <c r="BS545" s="28"/>
      <c r="BT545" s="28"/>
      <c r="BU545" s="32">
        <f t="shared" si="118"/>
        <v>0</v>
      </c>
      <c r="BV545" s="35">
        <v>0</v>
      </c>
      <c r="BW545" s="35">
        <f t="shared" si="119"/>
        <v>0</v>
      </c>
      <c r="BX545" s="35"/>
    </row>
    <row r="546" spans="1:76" s="59" customFormat="1" x14ac:dyDescent="0.2">
      <c r="A546" s="27" t="s">
        <v>69</v>
      </c>
      <c r="B546" s="27">
        <v>28</v>
      </c>
      <c r="C546" s="27">
        <v>1</v>
      </c>
      <c r="D546" s="28">
        <f t="shared" si="113"/>
        <v>0.40468564223999998</v>
      </c>
      <c r="E546" s="29">
        <v>38862</v>
      </c>
      <c r="F546" s="27">
        <v>1</v>
      </c>
      <c r="G546" s="27" t="s">
        <v>70</v>
      </c>
      <c r="H546" s="27" t="s">
        <v>71</v>
      </c>
      <c r="I546" s="27">
        <v>0</v>
      </c>
      <c r="J546" s="27">
        <v>0</v>
      </c>
      <c r="K546" s="27"/>
      <c r="L546" s="27"/>
      <c r="M546" s="31">
        <f t="shared" si="114"/>
        <v>0</v>
      </c>
      <c r="N546" s="29">
        <v>38867</v>
      </c>
      <c r="O546" s="32">
        <v>421360</v>
      </c>
      <c r="P546" s="27"/>
      <c r="Q546" s="32"/>
      <c r="R546" s="27"/>
      <c r="S546" s="27"/>
      <c r="T546" s="27"/>
      <c r="U546" s="27"/>
      <c r="V546" s="29">
        <v>38884</v>
      </c>
      <c r="W546" s="27">
        <f t="shared" si="115"/>
        <v>17</v>
      </c>
      <c r="X546" s="27"/>
      <c r="Y546" s="27">
        <v>4.3</v>
      </c>
      <c r="Z546" s="27">
        <v>28</v>
      </c>
      <c r="AA546" s="27">
        <v>27.8</v>
      </c>
      <c r="AB546" s="27">
        <v>32.4</v>
      </c>
      <c r="AC546" s="33">
        <v>30.61333333333333</v>
      </c>
      <c r="AD546" s="27">
        <v>57</v>
      </c>
      <c r="AE546" s="27">
        <v>46</v>
      </c>
      <c r="AF546" s="27">
        <v>53</v>
      </c>
      <c r="AG546" s="30">
        <v>50.75</v>
      </c>
      <c r="AH546" s="27">
        <v>9.3000000000000007</v>
      </c>
      <c r="AI546" s="27">
        <v>9</v>
      </c>
      <c r="AJ546" s="27">
        <v>9.6999999999999993</v>
      </c>
      <c r="AK546" s="33">
        <v>9.265264707901979</v>
      </c>
      <c r="AL546" s="34">
        <v>0</v>
      </c>
      <c r="AM546" s="34">
        <v>0</v>
      </c>
      <c r="AN546" s="34">
        <v>0</v>
      </c>
      <c r="AO546" s="34">
        <v>7.5</v>
      </c>
      <c r="AP546" s="32">
        <v>130</v>
      </c>
      <c r="AQ546" s="32">
        <v>205</v>
      </c>
      <c r="AR546" s="32">
        <v>0</v>
      </c>
      <c r="AS546" s="32">
        <v>235</v>
      </c>
      <c r="AT546" s="32">
        <v>80</v>
      </c>
      <c r="AU546" s="32">
        <v>195</v>
      </c>
      <c r="AV546" s="32">
        <v>0</v>
      </c>
      <c r="AW546" s="32">
        <v>290</v>
      </c>
      <c r="AX546" s="32">
        <v>230</v>
      </c>
      <c r="AY546" s="32">
        <v>980</v>
      </c>
      <c r="AZ546" s="32">
        <v>0</v>
      </c>
      <c r="BA546" s="32">
        <v>1125</v>
      </c>
      <c r="BB546" s="32">
        <v>142</v>
      </c>
      <c r="BC546" s="32">
        <v>384</v>
      </c>
      <c r="BD546" s="32">
        <v>0</v>
      </c>
      <c r="BE546" s="32">
        <v>526</v>
      </c>
      <c r="BF546" s="32">
        <v>145</v>
      </c>
      <c r="BG546" s="32">
        <v>245</v>
      </c>
      <c r="BH546" s="32">
        <v>0</v>
      </c>
      <c r="BI546" s="32">
        <v>390</v>
      </c>
      <c r="BJ546" s="32">
        <v>0</v>
      </c>
      <c r="BK546" s="35">
        <f t="shared" si="120"/>
        <v>0</v>
      </c>
      <c r="BL546" s="35">
        <f t="shared" si="117"/>
        <v>0</v>
      </c>
      <c r="BM546" s="27" t="s">
        <v>73</v>
      </c>
      <c r="BN546" s="30"/>
      <c r="BO546" s="30"/>
      <c r="BP546" s="35"/>
      <c r="BQ546" s="43">
        <f t="shared" si="116"/>
        <v>0</v>
      </c>
      <c r="BR546" s="28"/>
      <c r="BS546" s="28"/>
      <c r="BT546" s="28"/>
      <c r="BU546" s="32">
        <f t="shared" si="118"/>
        <v>0</v>
      </c>
      <c r="BV546" s="35">
        <v>0</v>
      </c>
      <c r="BW546" s="35">
        <f t="shared" si="119"/>
        <v>0</v>
      </c>
      <c r="BX546" s="35"/>
    </row>
    <row r="547" spans="1:76" s="59" customFormat="1" x14ac:dyDescent="0.2">
      <c r="A547" s="27" t="s">
        <v>69</v>
      </c>
      <c r="B547" s="27">
        <v>33</v>
      </c>
      <c r="C547" s="27">
        <v>1</v>
      </c>
      <c r="D547" s="28">
        <f t="shared" si="113"/>
        <v>0.40468564223999998</v>
      </c>
      <c r="E547" s="29">
        <v>38862</v>
      </c>
      <c r="F547" s="27">
        <v>1</v>
      </c>
      <c r="G547" s="27" t="s">
        <v>70</v>
      </c>
      <c r="H547" s="27" t="s">
        <v>71</v>
      </c>
      <c r="I547" s="27">
        <v>0</v>
      </c>
      <c r="J547" s="27">
        <v>0</v>
      </c>
      <c r="K547" s="27"/>
      <c r="L547" s="27"/>
      <c r="M547" s="31">
        <f t="shared" si="114"/>
        <v>0</v>
      </c>
      <c r="N547" s="29">
        <v>38867</v>
      </c>
      <c r="O547" s="32">
        <v>416322</v>
      </c>
      <c r="P547" s="27"/>
      <c r="Q547" s="32"/>
      <c r="R547" s="27"/>
      <c r="S547" s="27"/>
      <c r="T547" s="27"/>
      <c r="U547" s="27"/>
      <c r="V547" s="29">
        <v>38885</v>
      </c>
      <c r="W547" s="27">
        <f t="shared" si="115"/>
        <v>18</v>
      </c>
      <c r="X547" s="27"/>
      <c r="Y547" s="27">
        <v>4.2</v>
      </c>
      <c r="Z547" s="27">
        <v>31.4</v>
      </c>
      <c r="AA547" s="27">
        <v>27.8</v>
      </c>
      <c r="AB547" s="27">
        <v>32.4</v>
      </c>
      <c r="AC547" s="33">
        <v>30.77058823529412</v>
      </c>
      <c r="AD547" s="27">
        <v>57</v>
      </c>
      <c r="AE547" s="27">
        <v>44</v>
      </c>
      <c r="AF547" s="27">
        <v>55</v>
      </c>
      <c r="AG547" s="30">
        <v>49.4</v>
      </c>
      <c r="AH547" s="27">
        <v>9.1</v>
      </c>
      <c r="AI547" s="27">
        <v>9</v>
      </c>
      <c r="AJ547" s="27">
        <v>9.5</v>
      </c>
      <c r="AK547" s="33">
        <v>9.165885755990546</v>
      </c>
      <c r="AL547" s="34">
        <v>0</v>
      </c>
      <c r="AM547" s="34">
        <v>0</v>
      </c>
      <c r="AN547" s="34">
        <v>0</v>
      </c>
      <c r="AO547" s="34"/>
      <c r="AP547" s="32">
        <v>105</v>
      </c>
      <c r="AQ547" s="32">
        <v>130</v>
      </c>
      <c r="AR547" s="32">
        <v>0</v>
      </c>
      <c r="AS547" s="32">
        <v>235</v>
      </c>
      <c r="AT547" s="32">
        <v>75</v>
      </c>
      <c r="AU547" s="32">
        <v>55</v>
      </c>
      <c r="AV547" s="32">
        <v>0</v>
      </c>
      <c r="AW547" s="32">
        <v>145</v>
      </c>
      <c r="AX547" s="32">
        <v>240</v>
      </c>
      <c r="AY547" s="32">
        <v>370</v>
      </c>
      <c r="AZ547" s="32">
        <v>0</v>
      </c>
      <c r="BA547" s="32">
        <v>515</v>
      </c>
      <c r="BB547" s="32">
        <v>145.71428571428572</v>
      </c>
      <c r="BC547" s="32">
        <v>168.57142857142858</v>
      </c>
      <c r="BD547" s="32">
        <v>0</v>
      </c>
      <c r="BE547" s="32">
        <v>314.28571428571428</v>
      </c>
      <c r="BF547" s="32">
        <v>120</v>
      </c>
      <c r="BG547" s="32">
        <v>130</v>
      </c>
      <c r="BH547" s="32">
        <v>0</v>
      </c>
      <c r="BI547" s="32">
        <v>320</v>
      </c>
      <c r="BJ547" s="32">
        <v>0</v>
      </c>
      <c r="BK547" s="35">
        <f t="shared" si="120"/>
        <v>0</v>
      </c>
      <c r="BL547" s="35">
        <f t="shared" si="117"/>
        <v>0</v>
      </c>
      <c r="BM547" s="27" t="s">
        <v>73</v>
      </c>
      <c r="BN547" s="30"/>
      <c r="BO547" s="30"/>
      <c r="BP547" s="35"/>
      <c r="BQ547" s="43">
        <f t="shared" si="116"/>
        <v>0</v>
      </c>
      <c r="BR547" s="28"/>
      <c r="BS547" s="28"/>
      <c r="BT547" s="28"/>
      <c r="BU547" s="32">
        <f t="shared" si="118"/>
        <v>0</v>
      </c>
      <c r="BV547" s="35">
        <v>0</v>
      </c>
      <c r="BW547" s="35">
        <f t="shared" si="119"/>
        <v>0</v>
      </c>
      <c r="BX547" s="35"/>
    </row>
    <row r="548" spans="1:76" s="59" customFormat="1" x14ac:dyDescent="0.2">
      <c r="A548" s="27" t="s">
        <v>69</v>
      </c>
      <c r="B548" s="27">
        <v>29</v>
      </c>
      <c r="C548" s="27">
        <v>1</v>
      </c>
      <c r="D548" s="28">
        <f t="shared" si="113"/>
        <v>0.40468564223999998</v>
      </c>
      <c r="E548" s="29">
        <v>38818</v>
      </c>
      <c r="F548" s="27">
        <v>2</v>
      </c>
      <c r="G548" s="27" t="s">
        <v>70</v>
      </c>
      <c r="H548" s="27" t="s">
        <v>71</v>
      </c>
      <c r="I548" s="27">
        <v>0</v>
      </c>
      <c r="J548" s="27">
        <v>0</v>
      </c>
      <c r="K548" s="27"/>
      <c r="L548" s="27"/>
      <c r="M548" s="31">
        <f t="shared" si="114"/>
        <v>0</v>
      </c>
      <c r="N548" s="29">
        <v>38828</v>
      </c>
      <c r="O548" s="32">
        <v>352660</v>
      </c>
      <c r="P548" s="29">
        <v>38831</v>
      </c>
      <c r="Q548" s="32">
        <v>421360</v>
      </c>
      <c r="R548" s="27"/>
      <c r="S548" s="27"/>
      <c r="T548" s="27"/>
      <c r="U548" s="27"/>
      <c r="V548" s="29">
        <v>38854</v>
      </c>
      <c r="W548" s="27">
        <f t="shared" si="115"/>
        <v>26</v>
      </c>
      <c r="X548" s="27">
        <v>17</v>
      </c>
      <c r="Y548" s="27">
        <v>4.0999999999999996</v>
      </c>
      <c r="Z548" s="27">
        <v>26.8</v>
      </c>
      <c r="AA548" s="27">
        <v>25.6</v>
      </c>
      <c r="AB548" s="27">
        <v>31.3</v>
      </c>
      <c r="AC548" s="33">
        <v>28.136000000000003</v>
      </c>
      <c r="AD548" s="27">
        <v>57</v>
      </c>
      <c r="AE548" s="27">
        <v>57</v>
      </c>
      <c r="AF548" s="27">
        <v>65</v>
      </c>
      <c r="AG548" s="30">
        <v>62</v>
      </c>
      <c r="AH548" s="27">
        <v>9</v>
      </c>
      <c r="AI548" s="27">
        <v>8.9</v>
      </c>
      <c r="AJ548" s="27">
        <v>9.5</v>
      </c>
      <c r="AK548" s="33">
        <v>9.2304910264531905</v>
      </c>
      <c r="AL548" s="34">
        <v>16</v>
      </c>
      <c r="AM548" s="34">
        <v>272</v>
      </c>
      <c r="AN548" s="34">
        <v>12</v>
      </c>
      <c r="AO548" s="34">
        <v>5</v>
      </c>
      <c r="AP548" s="32">
        <v>45</v>
      </c>
      <c r="AQ548" s="32">
        <v>340</v>
      </c>
      <c r="AR548" s="32">
        <v>0</v>
      </c>
      <c r="AS548" s="32">
        <v>385</v>
      </c>
      <c r="AT548" s="32">
        <v>10</v>
      </c>
      <c r="AU548" s="32">
        <v>0</v>
      </c>
      <c r="AV548" s="32">
        <v>0</v>
      </c>
      <c r="AW548" s="32">
        <v>95</v>
      </c>
      <c r="AX548" s="32">
        <v>750</v>
      </c>
      <c r="AY548" s="32">
        <v>385</v>
      </c>
      <c r="AZ548" s="32">
        <v>0</v>
      </c>
      <c r="BA548" s="32">
        <v>975</v>
      </c>
      <c r="BB548" s="32">
        <v>373</v>
      </c>
      <c r="BC548" s="32">
        <v>101</v>
      </c>
      <c r="BD548" s="32">
        <v>0</v>
      </c>
      <c r="BE548" s="32">
        <v>474</v>
      </c>
      <c r="BF548" s="32">
        <v>387.5</v>
      </c>
      <c r="BG548" s="32">
        <v>60</v>
      </c>
      <c r="BH548" s="32">
        <v>0</v>
      </c>
      <c r="BI548" s="32">
        <v>455</v>
      </c>
      <c r="BJ548" s="32">
        <v>0</v>
      </c>
      <c r="BK548" s="35">
        <f t="shared" si="120"/>
        <v>0</v>
      </c>
      <c r="BL548" s="35">
        <f t="shared" si="117"/>
        <v>0</v>
      </c>
      <c r="BM548" s="27" t="s">
        <v>73</v>
      </c>
      <c r="BN548" s="30"/>
      <c r="BO548" s="30"/>
      <c r="BP548" s="35"/>
      <c r="BQ548" s="43">
        <f t="shared" si="116"/>
        <v>0</v>
      </c>
      <c r="BR548" s="28"/>
      <c r="BS548" s="28"/>
      <c r="BT548" s="28"/>
      <c r="BU548" s="32">
        <f t="shared" si="118"/>
        <v>0</v>
      </c>
      <c r="BV548" s="35">
        <v>0</v>
      </c>
      <c r="BW548" s="35">
        <f t="shared" si="119"/>
        <v>0</v>
      </c>
      <c r="BX548" s="35"/>
    </row>
    <row r="549" spans="1:76" s="59" customFormat="1" x14ac:dyDescent="0.2">
      <c r="A549" s="27" t="s">
        <v>69</v>
      </c>
      <c r="B549" s="27">
        <v>33</v>
      </c>
      <c r="C549" s="27">
        <v>1</v>
      </c>
      <c r="D549" s="28">
        <f t="shared" si="113"/>
        <v>0.40468564223999998</v>
      </c>
      <c r="E549" s="29">
        <v>38822</v>
      </c>
      <c r="F549" s="27">
        <v>1</v>
      </c>
      <c r="G549" s="27" t="s">
        <v>70</v>
      </c>
      <c r="H549" s="27" t="s">
        <v>71</v>
      </c>
      <c r="I549" s="27">
        <v>0</v>
      </c>
      <c r="J549" s="27">
        <v>0</v>
      </c>
      <c r="K549" s="27"/>
      <c r="L549" s="27"/>
      <c r="M549" s="31">
        <f t="shared" si="114"/>
        <v>0</v>
      </c>
      <c r="N549" s="29">
        <v>38829</v>
      </c>
      <c r="O549" s="32">
        <v>415406</v>
      </c>
      <c r="P549" s="27"/>
      <c r="Q549" s="32"/>
      <c r="R549" s="27"/>
      <c r="S549" s="27"/>
      <c r="T549" s="27"/>
      <c r="U549" s="27"/>
      <c r="V549" s="29">
        <v>38849</v>
      </c>
      <c r="W549" s="27">
        <f t="shared" si="115"/>
        <v>20</v>
      </c>
      <c r="X549" s="27">
        <v>16</v>
      </c>
      <c r="Y549" s="27">
        <v>0.5</v>
      </c>
      <c r="Z549" s="27">
        <v>28.1</v>
      </c>
      <c r="AA549" s="27">
        <v>25.2</v>
      </c>
      <c r="AB549" s="27">
        <v>33.4</v>
      </c>
      <c r="AC549" s="33">
        <v>29.048275862068966</v>
      </c>
      <c r="AD549" s="27">
        <v>58</v>
      </c>
      <c r="AE549" s="27">
        <v>42</v>
      </c>
      <c r="AF549" s="27">
        <v>65</v>
      </c>
      <c r="AG549" s="30">
        <v>55.666666666666664</v>
      </c>
      <c r="AH549" s="27">
        <v>8.9</v>
      </c>
      <c r="AI549" s="27">
        <v>8.8000000000000007</v>
      </c>
      <c r="AJ549" s="27">
        <v>9.3000000000000007</v>
      </c>
      <c r="AK549" s="33">
        <v>9.0682976745131114</v>
      </c>
      <c r="AL549" s="34">
        <v>28</v>
      </c>
      <c r="AM549" s="34">
        <v>161</v>
      </c>
      <c r="AN549" s="34">
        <v>10.5</v>
      </c>
      <c r="AO549" s="34">
        <v>6.875</v>
      </c>
      <c r="AP549" s="32">
        <v>35</v>
      </c>
      <c r="AQ549" s="32">
        <v>185</v>
      </c>
      <c r="AR549" s="32">
        <v>165</v>
      </c>
      <c r="AS549" s="32">
        <v>385</v>
      </c>
      <c r="AT549" s="32">
        <v>5</v>
      </c>
      <c r="AU549" s="32">
        <v>5</v>
      </c>
      <c r="AV549" s="32">
        <v>0</v>
      </c>
      <c r="AW549" s="32">
        <v>45</v>
      </c>
      <c r="AX549" s="32">
        <v>745</v>
      </c>
      <c r="AY549" s="32">
        <v>760</v>
      </c>
      <c r="AZ549" s="32">
        <v>0</v>
      </c>
      <c r="BA549" s="32">
        <v>1115</v>
      </c>
      <c r="BB549" s="32">
        <v>227.5</v>
      </c>
      <c r="BC549" s="32">
        <v>231.66666666666666</v>
      </c>
      <c r="BD549" s="32">
        <v>0</v>
      </c>
      <c r="BE549" s="32">
        <v>459.16666666666669</v>
      </c>
      <c r="BF549" s="32">
        <v>180</v>
      </c>
      <c r="BG549" s="32">
        <v>142.5</v>
      </c>
      <c r="BH549" s="32">
        <v>0</v>
      </c>
      <c r="BI549" s="32">
        <v>407.5</v>
      </c>
      <c r="BJ549" s="32">
        <v>0</v>
      </c>
      <c r="BK549" s="35">
        <f t="shared" si="120"/>
        <v>0</v>
      </c>
      <c r="BL549" s="35">
        <f t="shared" si="117"/>
        <v>0</v>
      </c>
      <c r="BM549" s="27" t="s">
        <v>73</v>
      </c>
      <c r="BN549" s="30"/>
      <c r="BO549" s="30"/>
      <c r="BP549" s="35"/>
      <c r="BQ549" s="43">
        <f t="shared" si="116"/>
        <v>0</v>
      </c>
      <c r="BR549" s="28"/>
      <c r="BS549" s="28"/>
      <c r="BT549" s="28"/>
      <c r="BU549" s="32">
        <f t="shared" si="118"/>
        <v>0</v>
      </c>
      <c r="BV549" s="35">
        <v>0</v>
      </c>
      <c r="BW549" s="35">
        <f t="shared" si="119"/>
        <v>0</v>
      </c>
      <c r="BX549" s="35"/>
    </row>
    <row r="550" spans="1:76" s="59" customFormat="1" x14ac:dyDescent="0.2">
      <c r="A550" s="27" t="s">
        <v>69</v>
      </c>
      <c r="B550" s="27">
        <v>31</v>
      </c>
      <c r="C550" s="27">
        <v>1</v>
      </c>
      <c r="D550" s="28">
        <f t="shared" si="113"/>
        <v>0.40468564223999998</v>
      </c>
      <c r="E550" s="29">
        <v>38830</v>
      </c>
      <c r="F550" s="27">
        <v>1</v>
      </c>
      <c r="G550" s="27" t="s">
        <v>70</v>
      </c>
      <c r="H550" s="27" t="s">
        <v>71</v>
      </c>
      <c r="I550" s="27">
        <v>0</v>
      </c>
      <c r="J550" s="27">
        <v>0</v>
      </c>
      <c r="K550" s="27"/>
      <c r="L550" s="27"/>
      <c r="M550" s="31">
        <f t="shared" si="114"/>
        <v>0</v>
      </c>
      <c r="N550" s="29">
        <v>38840</v>
      </c>
      <c r="O550" s="32">
        <v>376018</v>
      </c>
      <c r="P550" s="27"/>
      <c r="Q550" s="32"/>
      <c r="R550" s="27"/>
      <c r="S550" s="27"/>
      <c r="T550" s="27"/>
      <c r="U550" s="27"/>
      <c r="V550" s="29">
        <v>38863</v>
      </c>
      <c r="W550" s="27">
        <f t="shared" si="115"/>
        <v>23</v>
      </c>
      <c r="X550" s="27"/>
      <c r="Y550" s="27">
        <v>3.9</v>
      </c>
      <c r="Z550" s="27">
        <v>28.1</v>
      </c>
      <c r="AA550" s="27">
        <v>26.2</v>
      </c>
      <c r="AB550" s="27">
        <v>31.3</v>
      </c>
      <c r="AC550" s="33">
        <v>28.504999999999995</v>
      </c>
      <c r="AD550" s="27">
        <v>58</v>
      </c>
      <c r="AE550" s="27">
        <v>60</v>
      </c>
      <c r="AF550" s="27">
        <v>65</v>
      </c>
      <c r="AG550" s="30">
        <v>62</v>
      </c>
      <c r="AH550" s="27">
        <v>9.1999999999999993</v>
      </c>
      <c r="AI550" s="27">
        <v>8.8000000000000007</v>
      </c>
      <c r="AJ550" s="27">
        <v>9.3000000000000007</v>
      </c>
      <c r="AK550" s="33">
        <v>8.9939243156283801</v>
      </c>
      <c r="AL550" s="34">
        <v>0</v>
      </c>
      <c r="AM550" s="34">
        <v>236</v>
      </c>
      <c r="AN550" s="34">
        <v>0</v>
      </c>
      <c r="AO550" s="34">
        <v>0</v>
      </c>
      <c r="AP550" s="32">
        <v>160</v>
      </c>
      <c r="AQ550" s="32">
        <v>660</v>
      </c>
      <c r="AR550" s="32">
        <v>0</v>
      </c>
      <c r="AS550" s="32">
        <v>820</v>
      </c>
      <c r="AT550" s="32">
        <v>30</v>
      </c>
      <c r="AU550" s="32">
        <v>35</v>
      </c>
      <c r="AV550" s="32">
        <v>0</v>
      </c>
      <c r="AW550" s="32">
        <v>175</v>
      </c>
      <c r="AX550" s="32">
        <v>365</v>
      </c>
      <c r="AY550" s="32">
        <v>375</v>
      </c>
      <c r="AZ550" s="32">
        <v>0</v>
      </c>
      <c r="BA550" s="32">
        <v>525</v>
      </c>
      <c r="BB550" s="32">
        <v>146.25</v>
      </c>
      <c r="BC550" s="32">
        <v>208.125</v>
      </c>
      <c r="BD550" s="32">
        <v>0</v>
      </c>
      <c r="BE550" s="32">
        <v>354.375</v>
      </c>
      <c r="BF550" s="32">
        <v>105</v>
      </c>
      <c r="BG550" s="32">
        <v>182.5</v>
      </c>
      <c r="BH550" s="32">
        <v>0</v>
      </c>
      <c r="BI550" s="32">
        <v>365</v>
      </c>
      <c r="BJ550" s="32">
        <v>0</v>
      </c>
      <c r="BK550" s="35">
        <f t="shared" si="120"/>
        <v>0</v>
      </c>
      <c r="BL550" s="35">
        <f t="shared" si="117"/>
        <v>0</v>
      </c>
      <c r="BM550" s="27" t="s">
        <v>73</v>
      </c>
      <c r="BN550" s="30"/>
      <c r="BO550" s="30"/>
      <c r="BP550" s="35"/>
      <c r="BQ550" s="43">
        <f t="shared" si="116"/>
        <v>0</v>
      </c>
      <c r="BR550" s="28"/>
      <c r="BS550" s="28"/>
      <c r="BT550" s="28"/>
      <c r="BU550" s="32">
        <f t="shared" si="118"/>
        <v>0</v>
      </c>
      <c r="BV550" s="35">
        <v>0</v>
      </c>
      <c r="BW550" s="35">
        <f t="shared" si="119"/>
        <v>0</v>
      </c>
      <c r="BX550" s="35"/>
    </row>
    <row r="551" spans="1:76" s="59" customFormat="1" x14ac:dyDescent="0.2">
      <c r="A551" s="27" t="s">
        <v>69</v>
      </c>
      <c r="B551" s="27">
        <v>32</v>
      </c>
      <c r="C551" s="27">
        <v>1</v>
      </c>
      <c r="D551" s="28">
        <f t="shared" si="113"/>
        <v>0.40468564223999998</v>
      </c>
      <c r="E551" s="29">
        <v>38820</v>
      </c>
      <c r="F551" s="27">
        <v>2</v>
      </c>
      <c r="G551" s="27" t="s">
        <v>70</v>
      </c>
      <c r="H551" s="27" t="s">
        <v>71</v>
      </c>
      <c r="I551" s="27">
        <v>0</v>
      </c>
      <c r="J551" s="27">
        <v>0</v>
      </c>
      <c r="K551" s="27"/>
      <c r="L551" s="27"/>
      <c r="M551" s="31">
        <f t="shared" si="114"/>
        <v>0</v>
      </c>
      <c r="N551" s="29">
        <v>38828</v>
      </c>
      <c r="O551" s="32">
        <v>488238</v>
      </c>
      <c r="P551" s="29">
        <v>38831</v>
      </c>
      <c r="Q551" s="32">
        <v>427772</v>
      </c>
      <c r="R551" s="27"/>
      <c r="S551" s="27"/>
      <c r="T551" s="27"/>
      <c r="U551" s="27"/>
      <c r="V551" s="29">
        <v>38854</v>
      </c>
      <c r="W551" s="27">
        <f t="shared" si="115"/>
        <v>26</v>
      </c>
      <c r="X551" s="27"/>
      <c r="Y551" s="27">
        <v>4.3</v>
      </c>
      <c r="Z551" s="27">
        <v>26.7</v>
      </c>
      <c r="AA551" s="27">
        <v>26.2</v>
      </c>
      <c r="AB551" s="27">
        <v>31.1</v>
      </c>
      <c r="AC551" s="33">
        <v>28.263999999999999</v>
      </c>
      <c r="AD551" s="27">
        <v>58</v>
      </c>
      <c r="AE551" s="27">
        <v>58</v>
      </c>
      <c r="AF551" s="27">
        <v>65</v>
      </c>
      <c r="AG551" s="30">
        <v>61.714285714285715</v>
      </c>
      <c r="AH551" s="27">
        <v>9.1</v>
      </c>
      <c r="AI551" s="27">
        <v>9</v>
      </c>
      <c r="AJ551" s="27">
        <v>9.5</v>
      </c>
      <c r="AK551" s="33">
        <v>9.1443807607103302</v>
      </c>
      <c r="AL551" s="34">
        <v>0</v>
      </c>
      <c r="AM551" s="34">
        <v>261</v>
      </c>
      <c r="AN551" s="34">
        <v>6</v>
      </c>
      <c r="AO551" s="34">
        <v>2.5</v>
      </c>
      <c r="AP551" s="32">
        <v>40</v>
      </c>
      <c r="AQ551" s="32">
        <v>220</v>
      </c>
      <c r="AR551" s="32">
        <v>0</v>
      </c>
      <c r="AS551" s="32">
        <v>260</v>
      </c>
      <c r="AT551" s="32">
        <v>65</v>
      </c>
      <c r="AU551" s="32">
        <v>15</v>
      </c>
      <c r="AV551" s="32">
        <v>0</v>
      </c>
      <c r="AW551" s="32">
        <v>120</v>
      </c>
      <c r="AX551" s="32">
        <v>455</v>
      </c>
      <c r="AY551" s="32">
        <v>795</v>
      </c>
      <c r="AZ551" s="32">
        <v>0</v>
      </c>
      <c r="BA551" s="32">
        <v>1110</v>
      </c>
      <c r="BB551" s="32">
        <v>246.5</v>
      </c>
      <c r="BC551" s="32">
        <v>221.5</v>
      </c>
      <c r="BD551" s="32">
        <v>0</v>
      </c>
      <c r="BE551" s="32">
        <v>468</v>
      </c>
      <c r="BF551" s="32">
        <v>240</v>
      </c>
      <c r="BG551" s="32">
        <v>137.5</v>
      </c>
      <c r="BH551" s="32">
        <v>0</v>
      </c>
      <c r="BI551" s="32">
        <v>380</v>
      </c>
      <c r="BJ551" s="32">
        <v>0</v>
      </c>
      <c r="BK551" s="35">
        <f t="shared" si="120"/>
        <v>0</v>
      </c>
      <c r="BL551" s="35">
        <f t="shared" si="117"/>
        <v>0</v>
      </c>
      <c r="BM551" s="27" t="s">
        <v>73</v>
      </c>
      <c r="BN551" s="30"/>
      <c r="BO551" s="30"/>
      <c r="BP551" s="35"/>
      <c r="BQ551" s="43">
        <f t="shared" si="116"/>
        <v>0</v>
      </c>
      <c r="BR551" s="28"/>
      <c r="BS551" s="28"/>
      <c r="BT551" s="28"/>
      <c r="BU551" s="32">
        <f t="shared" si="118"/>
        <v>0</v>
      </c>
      <c r="BV551" s="35">
        <v>0</v>
      </c>
      <c r="BW551" s="35">
        <f t="shared" si="119"/>
        <v>0</v>
      </c>
      <c r="BX551" s="35"/>
    </row>
    <row r="552" spans="1:76" s="59" customFormat="1" x14ac:dyDescent="0.2">
      <c r="A552" s="27" t="s">
        <v>69</v>
      </c>
      <c r="B552" s="27">
        <v>26</v>
      </c>
      <c r="C552" s="27">
        <v>1</v>
      </c>
      <c r="D552" s="28">
        <f t="shared" si="113"/>
        <v>0.40468564223999998</v>
      </c>
      <c r="E552" s="29">
        <v>38823</v>
      </c>
      <c r="F552" s="27">
        <v>2</v>
      </c>
      <c r="G552" s="27" t="s">
        <v>70</v>
      </c>
      <c r="H552" s="27" t="s">
        <v>71</v>
      </c>
      <c r="I552" s="27">
        <v>0</v>
      </c>
      <c r="J552" s="27">
        <v>0</v>
      </c>
      <c r="K552" s="27">
        <v>0</v>
      </c>
      <c r="L552" s="27">
        <v>0</v>
      </c>
      <c r="M552" s="31">
        <f t="shared" si="114"/>
        <v>0</v>
      </c>
      <c r="N552" s="29">
        <v>38833</v>
      </c>
      <c r="O552" s="32">
        <v>402124</v>
      </c>
      <c r="P552" s="29">
        <v>38839</v>
      </c>
      <c r="Q552" s="32">
        <v>404872</v>
      </c>
      <c r="R552" s="27"/>
      <c r="S552" s="27"/>
      <c r="T552" s="27"/>
      <c r="U552" s="27"/>
      <c r="V552" s="29">
        <v>38863</v>
      </c>
      <c r="W552" s="27">
        <f t="shared" si="115"/>
        <v>30</v>
      </c>
      <c r="X552" s="27">
        <v>12</v>
      </c>
      <c r="Y552" s="27">
        <v>2.7</v>
      </c>
      <c r="Z552" s="27">
        <v>27.5</v>
      </c>
      <c r="AA552" s="27">
        <v>26.1</v>
      </c>
      <c r="AB552" s="27">
        <v>31.1</v>
      </c>
      <c r="AC552" s="33">
        <v>28.355555555555558</v>
      </c>
      <c r="AD552" s="27">
        <v>58</v>
      </c>
      <c r="AE552" s="27">
        <v>60</v>
      </c>
      <c r="AF552" s="27">
        <v>66</v>
      </c>
      <c r="AG552" s="30">
        <v>62.666666666666664</v>
      </c>
      <c r="AH552" s="27">
        <v>8.6999999999999993</v>
      </c>
      <c r="AI552" s="27">
        <v>8.6</v>
      </c>
      <c r="AJ552" s="27">
        <v>9.4</v>
      </c>
      <c r="AK552" s="33">
        <v>9.0074746458578723</v>
      </c>
      <c r="AL552" s="34">
        <v>30</v>
      </c>
      <c r="AM552" s="34">
        <v>150</v>
      </c>
      <c r="AN552" s="34">
        <v>0</v>
      </c>
      <c r="AO552" s="34">
        <v>12.5</v>
      </c>
      <c r="AP552" s="32">
        <v>145</v>
      </c>
      <c r="AQ552" s="32">
        <v>1140</v>
      </c>
      <c r="AR552" s="32">
        <v>0</v>
      </c>
      <c r="AS552" s="32">
        <v>1285</v>
      </c>
      <c r="AT552" s="32">
        <v>15</v>
      </c>
      <c r="AU552" s="32">
        <v>35</v>
      </c>
      <c r="AV552" s="32">
        <v>0</v>
      </c>
      <c r="AW552" s="32">
        <v>125</v>
      </c>
      <c r="AX552" s="32">
        <v>270</v>
      </c>
      <c r="AY552" s="32">
        <v>960</v>
      </c>
      <c r="AZ552" s="32">
        <v>0</v>
      </c>
      <c r="BA552" s="32">
        <v>1230</v>
      </c>
      <c r="BB552" s="32">
        <v>97.272727272727266</v>
      </c>
      <c r="BC552" s="32">
        <v>267.27272727272725</v>
      </c>
      <c r="BD552" s="32">
        <v>0</v>
      </c>
      <c r="BE552" s="32">
        <v>364.54545454545456</v>
      </c>
      <c r="BF552" s="32">
        <v>80</v>
      </c>
      <c r="BG552" s="32">
        <v>130</v>
      </c>
      <c r="BH552" s="32">
        <v>0</v>
      </c>
      <c r="BI552" s="32">
        <v>250</v>
      </c>
      <c r="BJ552" s="32">
        <v>0</v>
      </c>
      <c r="BK552" s="35">
        <f t="shared" si="120"/>
        <v>0</v>
      </c>
      <c r="BL552" s="35">
        <f t="shared" si="117"/>
        <v>0</v>
      </c>
      <c r="BM552" s="27" t="s">
        <v>73</v>
      </c>
      <c r="BN552" s="30"/>
      <c r="BO552" s="30"/>
      <c r="BP552" s="35"/>
      <c r="BQ552" s="43">
        <f t="shared" si="116"/>
        <v>0</v>
      </c>
      <c r="BR552" s="28"/>
      <c r="BS552" s="28"/>
      <c r="BT552" s="28"/>
      <c r="BU552" s="32">
        <f t="shared" si="118"/>
        <v>0</v>
      </c>
      <c r="BV552" s="35">
        <v>0</v>
      </c>
      <c r="BW552" s="35">
        <f t="shared" si="119"/>
        <v>0</v>
      </c>
      <c r="BX552" s="35"/>
    </row>
    <row r="553" spans="1:76" s="59" customFormat="1" x14ac:dyDescent="0.2">
      <c r="A553" s="27" t="s">
        <v>69</v>
      </c>
      <c r="B553" s="27">
        <v>30</v>
      </c>
      <c r="C553" s="27">
        <v>1</v>
      </c>
      <c r="D553" s="28">
        <f t="shared" si="113"/>
        <v>0.40468564223999998</v>
      </c>
      <c r="E553" s="29">
        <v>38826</v>
      </c>
      <c r="F553" s="27">
        <v>2</v>
      </c>
      <c r="G553" s="27" t="s">
        <v>70</v>
      </c>
      <c r="H553" s="27" t="s">
        <v>71</v>
      </c>
      <c r="I553" s="27">
        <v>0</v>
      </c>
      <c r="J553" s="27">
        <v>3</v>
      </c>
      <c r="K553" s="27">
        <v>1</v>
      </c>
      <c r="L553" s="27">
        <v>4</v>
      </c>
      <c r="M553" s="31">
        <f t="shared" si="114"/>
        <v>2</v>
      </c>
      <c r="N553" s="29">
        <v>38834</v>
      </c>
      <c r="O553" s="32">
        <v>431436</v>
      </c>
      <c r="P553" s="29">
        <v>38839</v>
      </c>
      <c r="Q553" s="32">
        <v>413574</v>
      </c>
      <c r="R553" s="27"/>
      <c r="S553" s="27"/>
      <c r="T553" s="27"/>
      <c r="U553" s="27"/>
      <c r="V553" s="29">
        <v>38863</v>
      </c>
      <c r="W553" s="27">
        <f t="shared" si="115"/>
        <v>29</v>
      </c>
      <c r="X553" s="27">
        <v>7</v>
      </c>
      <c r="Y553" s="27">
        <v>3.9</v>
      </c>
      <c r="Z553" s="27">
        <v>28</v>
      </c>
      <c r="AA553" s="27">
        <v>26.1</v>
      </c>
      <c r="AB553" s="27">
        <v>31.1</v>
      </c>
      <c r="AC553" s="33">
        <v>28.454166666666669</v>
      </c>
      <c r="AD553" s="27">
        <v>58</v>
      </c>
      <c r="AE553" s="27">
        <v>60</v>
      </c>
      <c r="AF553" s="27">
        <v>63</v>
      </c>
      <c r="AG553" s="30">
        <v>61.833333333333336</v>
      </c>
      <c r="AH553" s="27">
        <v>8.9</v>
      </c>
      <c r="AI553" s="27">
        <v>8.8000000000000007</v>
      </c>
      <c r="AJ553" s="27">
        <v>9.3000000000000007</v>
      </c>
      <c r="AK553" s="33">
        <v>9.0239265217035509</v>
      </c>
      <c r="AL553" s="34">
        <v>68</v>
      </c>
      <c r="AM553" s="34">
        <v>161</v>
      </c>
      <c r="AN553" s="34">
        <v>0</v>
      </c>
      <c r="AO553" s="34">
        <v>12.5</v>
      </c>
      <c r="AP553" s="32">
        <v>155</v>
      </c>
      <c r="AQ553" s="32">
        <v>440</v>
      </c>
      <c r="AR553" s="32">
        <v>0</v>
      </c>
      <c r="AS553" s="32">
        <v>600</v>
      </c>
      <c r="AT553" s="32">
        <v>10</v>
      </c>
      <c r="AU553" s="32">
        <v>55</v>
      </c>
      <c r="AV553" s="32">
        <v>0</v>
      </c>
      <c r="AW553" s="32">
        <v>65</v>
      </c>
      <c r="AX553" s="32">
        <v>200</v>
      </c>
      <c r="AY553" s="32">
        <v>540</v>
      </c>
      <c r="AZ553" s="32">
        <v>0</v>
      </c>
      <c r="BA553" s="32">
        <v>735</v>
      </c>
      <c r="BB553" s="32">
        <v>113</v>
      </c>
      <c r="BC553" s="32">
        <v>270</v>
      </c>
      <c r="BD553" s="32">
        <v>0</v>
      </c>
      <c r="BE553" s="32">
        <v>377.5</v>
      </c>
      <c r="BF553" s="32">
        <v>95</v>
      </c>
      <c r="BG553" s="32">
        <v>255</v>
      </c>
      <c r="BH553" s="32">
        <v>0</v>
      </c>
      <c r="BI553" s="32">
        <v>395</v>
      </c>
      <c r="BJ553" s="32">
        <v>0</v>
      </c>
      <c r="BK553" s="35">
        <f t="shared" si="120"/>
        <v>0</v>
      </c>
      <c r="BL553" s="35">
        <f t="shared" si="117"/>
        <v>0</v>
      </c>
      <c r="BM553" s="27" t="s">
        <v>73</v>
      </c>
      <c r="BN553" s="30"/>
      <c r="BO553" s="30"/>
      <c r="BP553" s="35"/>
      <c r="BQ553" s="43">
        <f t="shared" si="116"/>
        <v>0</v>
      </c>
      <c r="BR553" s="28"/>
      <c r="BS553" s="28"/>
      <c r="BT553" s="28"/>
      <c r="BU553" s="32">
        <f t="shared" si="118"/>
        <v>0</v>
      </c>
      <c r="BV553" s="35">
        <v>0</v>
      </c>
      <c r="BW553" s="35">
        <f t="shared" si="119"/>
        <v>0</v>
      </c>
      <c r="BX553" s="35"/>
    </row>
    <row r="554" spans="1:76" s="59" customFormat="1" x14ac:dyDescent="0.2">
      <c r="A554" s="37" t="s">
        <v>69</v>
      </c>
      <c r="B554" s="37">
        <v>5</v>
      </c>
      <c r="C554" s="37">
        <v>2</v>
      </c>
      <c r="D554" s="38">
        <f t="shared" si="113"/>
        <v>0.80937128447999995</v>
      </c>
      <c r="E554" s="39">
        <v>38850</v>
      </c>
      <c r="F554" s="37">
        <v>2</v>
      </c>
      <c r="G554" s="37" t="s">
        <v>70</v>
      </c>
      <c r="H554" s="37" t="s">
        <v>71</v>
      </c>
      <c r="I554" s="37">
        <v>0</v>
      </c>
      <c r="J554" s="37">
        <v>0</v>
      </c>
      <c r="K554" s="37">
        <v>0</v>
      </c>
      <c r="L554" s="37">
        <v>0</v>
      </c>
      <c r="M554" s="31">
        <f t="shared" si="114"/>
        <v>0</v>
      </c>
      <c r="N554" s="39">
        <v>38863</v>
      </c>
      <c r="O554" s="40">
        <v>985158</v>
      </c>
      <c r="P554" s="39">
        <v>38867</v>
      </c>
      <c r="Q554" s="40">
        <v>671428</v>
      </c>
      <c r="R554" s="37"/>
      <c r="S554" s="37"/>
      <c r="T554" s="37"/>
      <c r="U554" s="37"/>
      <c r="V554" s="39">
        <v>38884</v>
      </c>
      <c r="W554" s="37">
        <f t="shared" si="115"/>
        <v>21</v>
      </c>
      <c r="X554" s="37"/>
      <c r="Y554" s="37">
        <v>1.5</v>
      </c>
      <c r="Z554" s="37">
        <v>30.1</v>
      </c>
      <c r="AA554" s="37">
        <v>27.3</v>
      </c>
      <c r="AB554" s="37">
        <v>32.5</v>
      </c>
      <c r="AC554" s="41">
        <v>29.910526315789472</v>
      </c>
      <c r="AD554" s="37">
        <v>58</v>
      </c>
      <c r="AE554" s="37">
        <v>48</v>
      </c>
      <c r="AF554" s="37">
        <v>62</v>
      </c>
      <c r="AG554" s="31">
        <v>55.2</v>
      </c>
      <c r="AH554" s="37">
        <v>9.3000000000000007</v>
      </c>
      <c r="AI554" s="37">
        <v>9.1</v>
      </c>
      <c r="AJ554" s="37">
        <v>9.5</v>
      </c>
      <c r="AK554" s="41">
        <v>9.2204529143973382</v>
      </c>
      <c r="AL554" s="42">
        <v>0</v>
      </c>
      <c r="AM554" s="42">
        <v>300</v>
      </c>
      <c r="AN554" s="42">
        <v>12</v>
      </c>
      <c r="AO554" s="42">
        <v>7.5</v>
      </c>
      <c r="AP554" s="40">
        <v>110</v>
      </c>
      <c r="AQ554" s="40">
        <v>135</v>
      </c>
      <c r="AR554" s="40">
        <v>0</v>
      </c>
      <c r="AS554" s="40">
        <v>245</v>
      </c>
      <c r="AT554" s="40">
        <v>15</v>
      </c>
      <c r="AU554" s="40">
        <v>55</v>
      </c>
      <c r="AV554" s="40">
        <v>0</v>
      </c>
      <c r="AW554" s="40">
        <v>150</v>
      </c>
      <c r="AX554" s="40">
        <v>740</v>
      </c>
      <c r="AY554" s="40">
        <v>305</v>
      </c>
      <c r="AZ554" s="40">
        <v>0</v>
      </c>
      <c r="BA554" s="40">
        <v>845</v>
      </c>
      <c r="BB554" s="40">
        <v>162.5</v>
      </c>
      <c r="BC554" s="40">
        <v>151.66666666666666</v>
      </c>
      <c r="BD554" s="40">
        <v>0</v>
      </c>
      <c r="BE554" s="40">
        <v>314.16666666666669</v>
      </c>
      <c r="BF554" s="40">
        <v>40</v>
      </c>
      <c r="BG554" s="40">
        <v>130</v>
      </c>
      <c r="BH554" s="40">
        <v>0</v>
      </c>
      <c r="BI554" s="40">
        <v>195</v>
      </c>
      <c r="BJ554" s="40">
        <v>0</v>
      </c>
      <c r="BK554" s="43">
        <f>BJ554/Q554*100</f>
        <v>0</v>
      </c>
      <c r="BL554" s="43">
        <f t="shared" si="117"/>
        <v>0</v>
      </c>
      <c r="BM554" s="37" t="s">
        <v>73</v>
      </c>
      <c r="BN554" s="31"/>
      <c r="BO554" s="31"/>
      <c r="BP554" s="43"/>
      <c r="BQ554" s="43">
        <f t="shared" si="116"/>
        <v>0</v>
      </c>
      <c r="BR554" s="38"/>
      <c r="BS554" s="38"/>
      <c r="BT554" s="38"/>
      <c r="BU554" s="40">
        <f t="shared" si="118"/>
        <v>0</v>
      </c>
      <c r="BV554" s="43">
        <v>0</v>
      </c>
      <c r="BW554" s="43">
        <f t="shared" si="119"/>
        <v>0</v>
      </c>
      <c r="BX554" s="43"/>
    </row>
    <row r="555" spans="1:76" s="59" customFormat="1" x14ac:dyDescent="0.2">
      <c r="A555" s="27" t="s">
        <v>69</v>
      </c>
      <c r="B555" s="27">
        <v>13</v>
      </c>
      <c r="C555" s="27">
        <v>0.5</v>
      </c>
      <c r="D555" s="28">
        <f t="shared" si="113"/>
        <v>0.20234282111999999</v>
      </c>
      <c r="E555" s="29">
        <v>38851</v>
      </c>
      <c r="F555" s="27">
        <v>1</v>
      </c>
      <c r="G555" s="27" t="s">
        <v>70</v>
      </c>
      <c r="H555" s="27" t="s">
        <v>71</v>
      </c>
      <c r="I555" s="27">
        <v>0</v>
      </c>
      <c r="J555" s="27">
        <v>0</v>
      </c>
      <c r="K555" s="27"/>
      <c r="L555" s="27"/>
      <c r="M555" s="31">
        <f t="shared" si="114"/>
        <v>0</v>
      </c>
      <c r="N555" s="29">
        <v>38856</v>
      </c>
      <c r="O555" s="32">
        <v>229000</v>
      </c>
      <c r="P555" s="27"/>
      <c r="Q555" s="32"/>
      <c r="R555" s="27"/>
      <c r="S555" s="27"/>
      <c r="T555" s="27"/>
      <c r="U555" s="27"/>
      <c r="V555" s="29">
        <v>38871</v>
      </c>
      <c r="W555" s="27">
        <f t="shared" si="115"/>
        <v>15</v>
      </c>
      <c r="X555" s="27">
        <v>10</v>
      </c>
      <c r="Y555" s="27">
        <v>0.5</v>
      </c>
      <c r="Z555" s="27">
        <v>28.4</v>
      </c>
      <c r="AA555" s="27">
        <v>27.1</v>
      </c>
      <c r="AB555" s="27">
        <v>31.2</v>
      </c>
      <c r="AC555" s="33">
        <v>29.13571428571429</v>
      </c>
      <c r="AD555" s="27">
        <v>59</v>
      </c>
      <c r="AE555" s="27">
        <v>44</v>
      </c>
      <c r="AF555" s="27">
        <v>60</v>
      </c>
      <c r="AG555" s="30">
        <v>54.666666666666664</v>
      </c>
      <c r="AH555" s="27">
        <v>9.1999999999999993</v>
      </c>
      <c r="AI555" s="27">
        <v>9.1</v>
      </c>
      <c r="AJ555" s="27">
        <v>9.5</v>
      </c>
      <c r="AK555" s="33">
        <v>9.2925146547462045</v>
      </c>
      <c r="AL555" s="34">
        <v>24</v>
      </c>
      <c r="AM555" s="34">
        <v>62.5</v>
      </c>
      <c r="AN555" s="34">
        <v>3</v>
      </c>
      <c r="AO555" s="34">
        <v>1.25</v>
      </c>
      <c r="AP555" s="32">
        <v>75</v>
      </c>
      <c r="AQ555" s="32">
        <v>30</v>
      </c>
      <c r="AR555" s="32">
        <v>0</v>
      </c>
      <c r="AS555" s="32">
        <v>105</v>
      </c>
      <c r="AT555" s="32">
        <v>30</v>
      </c>
      <c r="AU555" s="32">
        <v>40</v>
      </c>
      <c r="AV555" s="32">
        <v>0</v>
      </c>
      <c r="AW555" s="32">
        <v>110</v>
      </c>
      <c r="AX555" s="32">
        <v>395</v>
      </c>
      <c r="AY555" s="32">
        <v>715</v>
      </c>
      <c r="AZ555" s="32">
        <v>0</v>
      </c>
      <c r="BA555" s="32">
        <v>790</v>
      </c>
      <c r="BB555" s="32">
        <v>164</v>
      </c>
      <c r="BC555" s="32">
        <v>239</v>
      </c>
      <c r="BD555" s="32">
        <v>0</v>
      </c>
      <c r="BE555" s="32">
        <v>403</v>
      </c>
      <c r="BF555" s="32">
        <v>75</v>
      </c>
      <c r="BG555" s="32">
        <v>115</v>
      </c>
      <c r="BH555" s="32">
        <v>0</v>
      </c>
      <c r="BI555" s="32">
        <v>305</v>
      </c>
      <c r="BJ555" s="32">
        <v>0</v>
      </c>
      <c r="BK555" s="35">
        <f t="shared" ref="BK555:BK560" si="121">BJ555/O555*100</f>
        <v>0</v>
      </c>
      <c r="BL555" s="35">
        <f t="shared" si="117"/>
        <v>0</v>
      </c>
      <c r="BM555" s="27" t="s">
        <v>73</v>
      </c>
      <c r="BN555" s="30"/>
      <c r="BO555" s="30"/>
      <c r="BP555" s="35"/>
      <c r="BQ555" s="43">
        <f t="shared" si="116"/>
        <v>0</v>
      </c>
      <c r="BR555" s="28"/>
      <c r="BS555" s="28"/>
      <c r="BT555" s="28"/>
      <c r="BU555" s="32">
        <f t="shared" si="118"/>
        <v>0</v>
      </c>
      <c r="BV555" s="35">
        <v>0</v>
      </c>
      <c r="BW555" s="35">
        <f t="shared" si="119"/>
        <v>0</v>
      </c>
      <c r="BX555" s="35"/>
    </row>
    <row r="556" spans="1:76" s="59" customFormat="1" x14ac:dyDescent="0.2">
      <c r="A556" s="27" t="s">
        <v>69</v>
      </c>
      <c r="B556" s="27">
        <v>14</v>
      </c>
      <c r="C556" s="27">
        <v>0.5</v>
      </c>
      <c r="D556" s="28">
        <f t="shared" si="113"/>
        <v>0.20234282111999999</v>
      </c>
      <c r="E556" s="29">
        <v>38855</v>
      </c>
      <c r="F556" s="27">
        <v>1</v>
      </c>
      <c r="G556" s="27" t="s">
        <v>70</v>
      </c>
      <c r="H556" s="27" t="s">
        <v>71</v>
      </c>
      <c r="I556" s="27">
        <v>0</v>
      </c>
      <c r="J556" s="27">
        <v>0</v>
      </c>
      <c r="K556" s="27"/>
      <c r="L556" s="27"/>
      <c r="M556" s="31">
        <f t="shared" si="114"/>
        <v>0</v>
      </c>
      <c r="N556" s="29">
        <v>38863</v>
      </c>
      <c r="O556" s="32">
        <v>327928</v>
      </c>
      <c r="P556" s="27"/>
      <c r="Q556" s="32"/>
      <c r="R556" s="27"/>
      <c r="S556" s="27"/>
      <c r="T556" s="27"/>
      <c r="U556" s="27"/>
      <c r="V556" s="29">
        <v>38884</v>
      </c>
      <c r="W556" s="27">
        <f t="shared" si="115"/>
        <v>21</v>
      </c>
      <c r="X556" s="27"/>
      <c r="Y556" s="27">
        <v>2.1</v>
      </c>
      <c r="Z556" s="27">
        <v>30.9</v>
      </c>
      <c r="AA556" s="27">
        <v>27.6</v>
      </c>
      <c r="AB556" s="27">
        <v>32.700000000000003</v>
      </c>
      <c r="AC556" s="33">
        <v>30.1</v>
      </c>
      <c r="AD556" s="27">
        <v>60</v>
      </c>
      <c r="AE556" s="27">
        <v>44</v>
      </c>
      <c r="AF556" s="27">
        <v>63</v>
      </c>
      <c r="AG556" s="30">
        <v>52</v>
      </c>
      <c r="AH556" s="27">
        <v>9.3000000000000007</v>
      </c>
      <c r="AI556" s="27">
        <v>9</v>
      </c>
      <c r="AJ556" s="27">
        <v>9.5</v>
      </c>
      <c r="AK556" s="33">
        <v>9.1923655717057677</v>
      </c>
      <c r="AL556" s="34">
        <v>0</v>
      </c>
      <c r="AM556" s="34">
        <v>0</v>
      </c>
      <c r="AN556" s="34">
        <v>50</v>
      </c>
      <c r="AO556" s="34">
        <v>0</v>
      </c>
      <c r="AP556" s="32">
        <v>135</v>
      </c>
      <c r="AQ556" s="32">
        <v>225</v>
      </c>
      <c r="AR556" s="32">
        <v>0</v>
      </c>
      <c r="AS556" s="32">
        <v>360</v>
      </c>
      <c r="AT556" s="32">
        <v>15</v>
      </c>
      <c r="AU556" s="32">
        <v>15</v>
      </c>
      <c r="AV556" s="32">
        <v>0</v>
      </c>
      <c r="AW556" s="32">
        <v>30</v>
      </c>
      <c r="AX556" s="32">
        <v>75</v>
      </c>
      <c r="AY556" s="32">
        <v>75</v>
      </c>
      <c r="AZ556" s="32">
        <v>0</v>
      </c>
      <c r="BA556" s="32">
        <v>135</v>
      </c>
      <c r="BB556" s="32">
        <v>38</v>
      </c>
      <c r="BC556" s="32">
        <v>52</v>
      </c>
      <c r="BD556" s="32">
        <v>0</v>
      </c>
      <c r="BE556" s="32">
        <v>90</v>
      </c>
      <c r="BF556" s="32">
        <v>30</v>
      </c>
      <c r="BG556" s="32">
        <v>60</v>
      </c>
      <c r="BH556" s="32">
        <v>0</v>
      </c>
      <c r="BI556" s="32">
        <v>105</v>
      </c>
      <c r="BJ556" s="32">
        <v>0</v>
      </c>
      <c r="BK556" s="35">
        <f t="shared" si="121"/>
        <v>0</v>
      </c>
      <c r="BL556" s="35">
        <f t="shared" si="117"/>
        <v>0</v>
      </c>
      <c r="BM556" s="27" t="s">
        <v>73</v>
      </c>
      <c r="BN556" s="30"/>
      <c r="BO556" s="30"/>
      <c r="BP556" s="35"/>
      <c r="BQ556" s="43">
        <f t="shared" si="116"/>
        <v>0</v>
      </c>
      <c r="BR556" s="28"/>
      <c r="BS556" s="28"/>
      <c r="BT556" s="28"/>
      <c r="BU556" s="32">
        <f t="shared" si="118"/>
        <v>0</v>
      </c>
      <c r="BV556" s="35">
        <v>0</v>
      </c>
      <c r="BW556" s="35">
        <f t="shared" si="119"/>
        <v>0</v>
      </c>
      <c r="BX556" s="35"/>
    </row>
    <row r="557" spans="1:76" s="59" customFormat="1" x14ac:dyDescent="0.2">
      <c r="A557" s="27" t="s">
        <v>69</v>
      </c>
      <c r="B557" s="27">
        <v>15</v>
      </c>
      <c r="C557" s="27">
        <v>0.5</v>
      </c>
      <c r="D557" s="28">
        <f t="shared" si="113"/>
        <v>0.20234282111999999</v>
      </c>
      <c r="E557" s="29">
        <v>38855</v>
      </c>
      <c r="F557" s="27">
        <v>2</v>
      </c>
      <c r="G557" s="27" t="s">
        <v>70</v>
      </c>
      <c r="H557" s="27" t="s">
        <v>71</v>
      </c>
      <c r="I557" s="27">
        <v>0</v>
      </c>
      <c r="J557" s="27">
        <v>0</v>
      </c>
      <c r="K557" s="27"/>
      <c r="L557" s="27"/>
      <c r="M557" s="31">
        <f t="shared" si="114"/>
        <v>0</v>
      </c>
      <c r="N557" s="29">
        <v>38859</v>
      </c>
      <c r="O557" s="32">
        <v>280754</v>
      </c>
      <c r="P557" s="29">
        <v>38867</v>
      </c>
      <c r="Q557" s="32">
        <v>209306</v>
      </c>
      <c r="R557" s="27"/>
      <c r="S557" s="27"/>
      <c r="T557" s="27"/>
      <c r="U557" s="27"/>
      <c r="V557" s="29">
        <v>38884</v>
      </c>
      <c r="W557" s="27">
        <f t="shared" si="115"/>
        <v>25</v>
      </c>
      <c r="X557" s="27">
        <v>14</v>
      </c>
      <c r="Y557" s="27">
        <v>1.2</v>
      </c>
      <c r="Z557" s="27">
        <v>29.9</v>
      </c>
      <c r="AA557" s="27">
        <v>27.6</v>
      </c>
      <c r="AB557" s="27">
        <v>33.9</v>
      </c>
      <c r="AC557" s="33">
        <v>30.719999999999992</v>
      </c>
      <c r="AD557" s="27">
        <v>60</v>
      </c>
      <c r="AE557" s="27">
        <v>55</v>
      </c>
      <c r="AF557" s="27">
        <v>55</v>
      </c>
      <c r="AG557" s="30">
        <v>55</v>
      </c>
      <c r="AH557" s="27">
        <v>9.1</v>
      </c>
      <c r="AI557" s="27">
        <v>9</v>
      </c>
      <c r="AJ557" s="27">
        <v>9.1</v>
      </c>
      <c r="AK557" s="33">
        <v>9.0498618773990138</v>
      </c>
      <c r="AL557" s="34">
        <v>4</v>
      </c>
      <c r="AM557" s="34">
        <v>0</v>
      </c>
      <c r="AN557" s="34">
        <v>50</v>
      </c>
      <c r="AO557" s="34">
        <v>0</v>
      </c>
      <c r="AP557" s="32">
        <v>15</v>
      </c>
      <c r="AQ557" s="32">
        <v>195</v>
      </c>
      <c r="AR557" s="32">
        <v>0</v>
      </c>
      <c r="AS557" s="32">
        <v>210</v>
      </c>
      <c r="AT557" s="32">
        <v>10</v>
      </c>
      <c r="AU557" s="32">
        <v>25</v>
      </c>
      <c r="AV557" s="32">
        <v>0</v>
      </c>
      <c r="AW557" s="32">
        <v>40</v>
      </c>
      <c r="AX557" s="32">
        <v>95</v>
      </c>
      <c r="AY557" s="32">
        <v>325</v>
      </c>
      <c r="AZ557" s="32">
        <v>0</v>
      </c>
      <c r="BA557" s="32">
        <v>380</v>
      </c>
      <c r="BB557" s="32">
        <v>40</v>
      </c>
      <c r="BC557" s="32">
        <v>114.375</v>
      </c>
      <c r="BD557" s="32">
        <v>0</v>
      </c>
      <c r="BE557" s="32">
        <v>154.375</v>
      </c>
      <c r="BF557" s="32">
        <v>35</v>
      </c>
      <c r="BG557" s="32">
        <v>92.5</v>
      </c>
      <c r="BH557" s="32">
        <v>0</v>
      </c>
      <c r="BI557" s="32">
        <v>130</v>
      </c>
      <c r="BJ557" s="32">
        <v>0</v>
      </c>
      <c r="BK557" s="35">
        <f t="shared" si="121"/>
        <v>0</v>
      </c>
      <c r="BL557" s="35">
        <f t="shared" si="117"/>
        <v>0</v>
      </c>
      <c r="BM557" s="27" t="s">
        <v>73</v>
      </c>
      <c r="BN557" s="30"/>
      <c r="BO557" s="30"/>
      <c r="BP557" s="35"/>
      <c r="BQ557" s="43">
        <f t="shared" si="116"/>
        <v>0</v>
      </c>
      <c r="BR557" s="28"/>
      <c r="BS557" s="28"/>
      <c r="BT557" s="28"/>
      <c r="BU557" s="32">
        <f t="shared" si="118"/>
        <v>0</v>
      </c>
      <c r="BV557" s="35">
        <v>0</v>
      </c>
      <c r="BW557" s="35">
        <f t="shared" si="119"/>
        <v>0</v>
      </c>
      <c r="BX557" s="35"/>
    </row>
    <row r="558" spans="1:76" s="59" customFormat="1" x14ac:dyDescent="0.2">
      <c r="A558" s="27" t="s">
        <v>69</v>
      </c>
      <c r="B558" s="27">
        <v>25</v>
      </c>
      <c r="C558" s="27">
        <v>1</v>
      </c>
      <c r="D558" s="28">
        <f t="shared" si="113"/>
        <v>0.40468564223999998</v>
      </c>
      <c r="E558" s="29">
        <v>38857</v>
      </c>
      <c r="F558" s="27">
        <v>2</v>
      </c>
      <c r="G558" s="27" t="s">
        <v>70</v>
      </c>
      <c r="H558" s="27" t="s">
        <v>71</v>
      </c>
      <c r="I558" s="27">
        <v>0</v>
      </c>
      <c r="J558" s="27">
        <v>0</v>
      </c>
      <c r="K558" s="27"/>
      <c r="L558" s="27"/>
      <c r="M558" s="31">
        <f t="shared" si="114"/>
        <v>0</v>
      </c>
      <c r="N558" s="29">
        <v>38864</v>
      </c>
      <c r="O558" s="32">
        <v>415406</v>
      </c>
      <c r="P558" s="29">
        <v>38867</v>
      </c>
      <c r="Q558" s="32">
        <v>468992</v>
      </c>
      <c r="R558" s="27"/>
      <c r="S558" s="27"/>
      <c r="T558" s="27"/>
      <c r="U558" s="27"/>
      <c r="V558" s="29">
        <v>38884</v>
      </c>
      <c r="W558" s="27">
        <f t="shared" si="115"/>
        <v>20</v>
      </c>
      <c r="X558" s="27"/>
      <c r="Y558" s="27">
        <v>4</v>
      </c>
      <c r="Z558" s="27">
        <v>30.6</v>
      </c>
      <c r="AA558" s="27">
        <v>27.4</v>
      </c>
      <c r="AB558" s="27">
        <v>32.6</v>
      </c>
      <c r="AC558" s="33">
        <v>30.593750000000004</v>
      </c>
      <c r="AD558" s="27">
        <v>60</v>
      </c>
      <c r="AE558" s="27">
        <v>44</v>
      </c>
      <c r="AF558" s="27">
        <v>60</v>
      </c>
      <c r="AG558" s="30">
        <v>53</v>
      </c>
      <c r="AH558" s="27">
        <v>9.4</v>
      </c>
      <c r="AI558" s="27">
        <v>9.1</v>
      </c>
      <c r="AJ558" s="27">
        <v>9.5</v>
      </c>
      <c r="AK558" s="33">
        <v>9.3055446914458138</v>
      </c>
      <c r="AL558" s="34">
        <v>0</v>
      </c>
      <c r="AM558" s="34">
        <v>150</v>
      </c>
      <c r="AN558" s="34">
        <v>0</v>
      </c>
      <c r="AO558" s="34">
        <v>5</v>
      </c>
      <c r="AP558" s="32">
        <v>265</v>
      </c>
      <c r="AQ558" s="32">
        <v>195</v>
      </c>
      <c r="AR558" s="32">
        <v>0</v>
      </c>
      <c r="AS558" s="32">
        <v>460</v>
      </c>
      <c r="AT558" s="32">
        <v>5</v>
      </c>
      <c r="AU558" s="32">
        <v>40</v>
      </c>
      <c r="AV558" s="32">
        <v>0</v>
      </c>
      <c r="AW558" s="32">
        <v>45</v>
      </c>
      <c r="AX558" s="32">
        <v>240</v>
      </c>
      <c r="AY558" s="32">
        <v>80</v>
      </c>
      <c r="AZ558" s="32">
        <v>0</v>
      </c>
      <c r="BA558" s="32">
        <v>315</v>
      </c>
      <c r="BB558" s="32">
        <v>72</v>
      </c>
      <c r="BC558" s="32">
        <v>56</v>
      </c>
      <c r="BD558" s="32">
        <v>0</v>
      </c>
      <c r="BE558" s="32">
        <v>128</v>
      </c>
      <c r="BF558" s="32">
        <v>25</v>
      </c>
      <c r="BG558" s="32">
        <v>45</v>
      </c>
      <c r="BH558" s="32">
        <v>0</v>
      </c>
      <c r="BI558" s="32">
        <v>70</v>
      </c>
      <c r="BJ558" s="32">
        <v>0</v>
      </c>
      <c r="BK558" s="35">
        <f t="shared" si="121"/>
        <v>0</v>
      </c>
      <c r="BL558" s="35">
        <f t="shared" si="117"/>
        <v>0</v>
      </c>
      <c r="BM558" s="27" t="s">
        <v>73</v>
      </c>
      <c r="BN558" s="30"/>
      <c r="BO558" s="30"/>
      <c r="BP558" s="35"/>
      <c r="BQ558" s="43">
        <f t="shared" si="116"/>
        <v>0</v>
      </c>
      <c r="BR558" s="28"/>
      <c r="BS558" s="28"/>
      <c r="BT558" s="28"/>
      <c r="BU558" s="32">
        <f t="shared" si="118"/>
        <v>0</v>
      </c>
      <c r="BV558" s="35">
        <v>0</v>
      </c>
      <c r="BW558" s="35">
        <f t="shared" si="119"/>
        <v>0</v>
      </c>
      <c r="BX558" s="35"/>
    </row>
    <row r="559" spans="1:76" s="59" customFormat="1" x14ac:dyDescent="0.2">
      <c r="A559" s="37" t="s">
        <v>69</v>
      </c>
      <c r="B559" s="37">
        <v>9</v>
      </c>
      <c r="C559" s="37">
        <v>2</v>
      </c>
      <c r="D559" s="38">
        <f t="shared" si="113"/>
        <v>0.80937128447999995</v>
      </c>
      <c r="E559" s="39">
        <v>38846</v>
      </c>
      <c r="F559" s="37">
        <v>1</v>
      </c>
      <c r="G559" s="37" t="s">
        <v>70</v>
      </c>
      <c r="H559" s="37" t="s">
        <v>71</v>
      </c>
      <c r="I559" s="37">
        <v>0</v>
      </c>
      <c r="J559" s="37">
        <v>0</v>
      </c>
      <c r="K559" s="37"/>
      <c r="L559" s="37"/>
      <c r="M559" s="31">
        <f t="shared" si="114"/>
        <v>0</v>
      </c>
      <c r="N559" s="39">
        <v>38854</v>
      </c>
      <c r="O559" s="40">
        <v>846842</v>
      </c>
      <c r="P559" s="37"/>
      <c r="Q559" s="40"/>
      <c r="R559" s="37"/>
      <c r="S559" s="37"/>
      <c r="T559" s="37"/>
      <c r="U559" s="37"/>
      <c r="V559" s="39">
        <v>38873</v>
      </c>
      <c r="W559" s="37">
        <f t="shared" si="115"/>
        <v>19</v>
      </c>
      <c r="X559" s="37">
        <v>12</v>
      </c>
      <c r="Y559" s="37">
        <v>1.7</v>
      </c>
      <c r="Z559" s="37">
        <v>26</v>
      </c>
      <c r="AA559" s="37">
        <v>27.1</v>
      </c>
      <c r="AB559" s="37">
        <v>31.7</v>
      </c>
      <c r="AC559" s="41">
        <v>28.611111111111118</v>
      </c>
      <c r="AD559" s="37">
        <v>60</v>
      </c>
      <c r="AE559" s="37">
        <v>52</v>
      </c>
      <c r="AF559" s="37">
        <v>63</v>
      </c>
      <c r="AG559" s="31">
        <v>57</v>
      </c>
      <c r="AH559" s="37">
        <v>9.1999999999999993</v>
      </c>
      <c r="AI559" s="37">
        <v>8.9</v>
      </c>
      <c r="AJ559" s="37">
        <v>9.3000000000000007</v>
      </c>
      <c r="AK559" s="41">
        <v>9.187598073529907</v>
      </c>
      <c r="AL559" s="42">
        <v>20</v>
      </c>
      <c r="AM559" s="42">
        <v>275</v>
      </c>
      <c r="AN559" s="42">
        <v>12</v>
      </c>
      <c r="AO559" s="42">
        <v>5</v>
      </c>
      <c r="AP559" s="40">
        <v>65</v>
      </c>
      <c r="AQ559" s="40">
        <v>860</v>
      </c>
      <c r="AR559" s="40">
        <v>5</v>
      </c>
      <c r="AS559" s="40">
        <v>930</v>
      </c>
      <c r="AT559" s="40">
        <v>10</v>
      </c>
      <c r="AU559" s="40">
        <v>25</v>
      </c>
      <c r="AV559" s="40">
        <v>0</v>
      </c>
      <c r="AW559" s="40">
        <v>55</v>
      </c>
      <c r="AX559" s="40">
        <v>520</v>
      </c>
      <c r="AY559" s="40">
        <v>725</v>
      </c>
      <c r="AZ559" s="40">
        <v>0</v>
      </c>
      <c r="BA559" s="40">
        <v>875</v>
      </c>
      <c r="BB559" s="40">
        <v>203.33333333333334</v>
      </c>
      <c r="BC559" s="40">
        <v>299.16666666666669</v>
      </c>
      <c r="BD559" s="40">
        <v>0</v>
      </c>
      <c r="BE559" s="40">
        <v>502.5</v>
      </c>
      <c r="BF559" s="40">
        <v>170</v>
      </c>
      <c r="BG559" s="40">
        <v>245</v>
      </c>
      <c r="BH559" s="40">
        <v>0</v>
      </c>
      <c r="BI559" s="40">
        <v>490</v>
      </c>
      <c r="BJ559" s="40">
        <v>0</v>
      </c>
      <c r="BK559" s="43">
        <f t="shared" si="121"/>
        <v>0</v>
      </c>
      <c r="BL559" s="43">
        <f t="shared" si="117"/>
        <v>0</v>
      </c>
      <c r="BM559" s="37" t="s">
        <v>73</v>
      </c>
      <c r="BN559" s="31"/>
      <c r="BO559" s="31"/>
      <c r="BP559" s="43"/>
      <c r="BQ559" s="43">
        <f t="shared" si="116"/>
        <v>0</v>
      </c>
      <c r="BR559" s="38"/>
      <c r="BS559" s="38"/>
      <c r="BT559" s="38"/>
      <c r="BU559" s="40">
        <f t="shared" si="118"/>
        <v>0</v>
      </c>
      <c r="BV559" s="43">
        <v>0</v>
      </c>
      <c r="BW559" s="43">
        <f t="shared" si="119"/>
        <v>0</v>
      </c>
      <c r="BX559" s="43"/>
    </row>
    <row r="560" spans="1:76" s="59" customFormat="1" x14ac:dyDescent="0.2">
      <c r="A560" s="37" t="s">
        <v>69</v>
      </c>
      <c r="B560" s="37">
        <v>3</v>
      </c>
      <c r="C560" s="37">
        <v>2</v>
      </c>
      <c r="D560" s="38">
        <f t="shared" si="113"/>
        <v>0.80937128447999995</v>
      </c>
      <c r="E560" s="39">
        <v>38843</v>
      </c>
      <c r="F560" s="37">
        <v>1</v>
      </c>
      <c r="G560" s="37" t="s">
        <v>70</v>
      </c>
      <c r="H560" s="37" t="s">
        <v>71</v>
      </c>
      <c r="I560" s="37">
        <v>0</v>
      </c>
      <c r="J560" s="37">
        <v>0</v>
      </c>
      <c r="K560" s="37"/>
      <c r="L560" s="37"/>
      <c r="M560" s="31">
        <f t="shared" si="114"/>
        <v>0</v>
      </c>
      <c r="N560" s="39">
        <v>38854</v>
      </c>
      <c r="O560" s="40">
        <v>837993</v>
      </c>
      <c r="P560" s="37"/>
      <c r="Q560" s="40"/>
      <c r="R560" s="37"/>
      <c r="S560" s="37"/>
      <c r="T560" s="37"/>
      <c r="U560" s="37"/>
      <c r="V560" s="39">
        <v>38876</v>
      </c>
      <c r="W560" s="37">
        <f t="shared" si="115"/>
        <v>22</v>
      </c>
      <c r="X560" s="37">
        <v>5</v>
      </c>
      <c r="Y560" s="37">
        <v>3.5</v>
      </c>
      <c r="Z560" s="37">
        <v>26.4</v>
      </c>
      <c r="AA560" s="37">
        <v>23.8</v>
      </c>
      <c r="AB560" s="37">
        <v>32.799999999999997</v>
      </c>
      <c r="AC560" s="41">
        <v>29.11904761904762</v>
      </c>
      <c r="AD560" s="37">
        <v>62</v>
      </c>
      <c r="AE560" s="37">
        <v>47</v>
      </c>
      <c r="AF560" s="37">
        <v>62</v>
      </c>
      <c r="AG560" s="31">
        <v>55.6</v>
      </c>
      <c r="AH560" s="37">
        <v>9.1999999999999993</v>
      </c>
      <c r="AI560" s="37">
        <v>8.8000000000000007</v>
      </c>
      <c r="AJ560" s="37">
        <v>9.4</v>
      </c>
      <c r="AK560" s="41">
        <v>9.1440962374295864</v>
      </c>
      <c r="AL560" s="42">
        <v>44</v>
      </c>
      <c r="AM560" s="42">
        <v>300</v>
      </c>
      <c r="AN560" s="42">
        <v>6</v>
      </c>
      <c r="AO560" s="42">
        <v>2.5</v>
      </c>
      <c r="AP560" s="40">
        <v>370</v>
      </c>
      <c r="AQ560" s="40">
        <v>125</v>
      </c>
      <c r="AR560" s="40">
        <v>0</v>
      </c>
      <c r="AS560" s="40">
        <v>495</v>
      </c>
      <c r="AT560" s="40">
        <v>10</v>
      </c>
      <c r="AU560" s="40">
        <v>10</v>
      </c>
      <c r="AV560" s="40">
        <v>0</v>
      </c>
      <c r="AW560" s="40">
        <v>60</v>
      </c>
      <c r="AX560" s="40">
        <v>395</v>
      </c>
      <c r="AY560" s="40">
        <v>185</v>
      </c>
      <c r="AZ560" s="40">
        <v>0</v>
      </c>
      <c r="BA560" s="40">
        <v>405</v>
      </c>
      <c r="BB560" s="40">
        <v>126.25</v>
      </c>
      <c r="BC560" s="40">
        <v>81.25</v>
      </c>
      <c r="BD560" s="40">
        <v>0</v>
      </c>
      <c r="BE560" s="40">
        <v>207.5</v>
      </c>
      <c r="BF560" s="40">
        <v>97.5</v>
      </c>
      <c r="BG560" s="40">
        <v>72.5</v>
      </c>
      <c r="BH560" s="40">
        <v>0</v>
      </c>
      <c r="BI560" s="40">
        <v>197.5</v>
      </c>
      <c r="BJ560" s="40">
        <v>0</v>
      </c>
      <c r="BK560" s="43">
        <f t="shared" si="121"/>
        <v>0</v>
      </c>
      <c r="BL560" s="43">
        <f t="shared" si="117"/>
        <v>0</v>
      </c>
      <c r="BM560" s="37" t="s">
        <v>73</v>
      </c>
      <c r="BN560" s="31"/>
      <c r="BO560" s="31"/>
      <c r="BP560" s="43"/>
      <c r="BQ560" s="43">
        <f t="shared" si="116"/>
        <v>0</v>
      </c>
      <c r="BR560" s="38"/>
      <c r="BS560" s="38"/>
      <c r="BT560" s="38"/>
      <c r="BU560" s="40">
        <f t="shared" si="118"/>
        <v>0</v>
      </c>
      <c r="BV560" s="43">
        <v>0</v>
      </c>
      <c r="BW560" s="43">
        <f t="shared" si="119"/>
        <v>0</v>
      </c>
      <c r="BX560" s="43"/>
    </row>
    <row r="562" spans="73:73" s="52" customFormat="1" x14ac:dyDescent="0.2">
      <c r="BU562" s="5">
        <f>AVERAGE(BU2:BU138)</f>
        <v>427619.75859698781</v>
      </c>
    </row>
    <row r="563" spans="73:73" s="52" customFormat="1" x14ac:dyDescent="0.2">
      <c r="BU563" s="5">
        <f>AVERAGE(BU139:BU376)</f>
        <v>288211.29937875387</v>
      </c>
    </row>
    <row r="564" spans="73:73" s="52" customFormat="1" x14ac:dyDescent="0.2">
      <c r="BU564" s="5">
        <f>AVERAGE(BU377:BU560)</f>
        <v>110156.22164798806</v>
      </c>
    </row>
  </sheetData>
  <sortState ref="A2:BX564">
    <sortCondition ref="AD2:AD564"/>
  </sortState>
  <pageMargins left="0.7" right="0.7" top="0.75" bottom="0.75" header="0.3" footer="0.3"/>
  <pageSetup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55"/>
  <sheetViews>
    <sheetView topLeftCell="AV1" zoomScale="80" zoomScaleNormal="80" workbookViewId="0">
      <pane ySplit="1" topLeftCell="A7" activePane="bottomLeft" state="frozen"/>
      <selection activeCell="AV1" sqref="AV1"/>
      <selection pane="bottomLeft" activeCell="BR38" sqref="BR38"/>
    </sheetView>
  </sheetViews>
  <sheetFormatPr defaultColWidth="9.140625" defaultRowHeight="12.75" x14ac:dyDescent="0.2"/>
  <cols>
    <col min="1" max="1" width="11.140625" style="77" customWidth="1"/>
    <col min="2" max="3" width="9.140625" style="77"/>
    <col min="4" max="4" width="10" style="77" customWidth="1"/>
    <col min="5" max="5" width="10.5703125" style="77" customWidth="1"/>
    <col min="6" max="12" width="9.140625" style="77"/>
    <col min="13" max="13" width="9.140625" style="86"/>
    <col min="14" max="14" width="12.5703125" style="77" customWidth="1"/>
    <col min="15" max="15" width="9.140625" style="77"/>
    <col min="16" max="16" width="10.7109375" style="77" customWidth="1"/>
    <col min="17" max="17" width="9.140625" style="77"/>
    <col min="18" max="18" width="9.85546875" style="77" customWidth="1"/>
    <col min="19" max="19" width="9.140625" style="77"/>
    <col min="20" max="20" width="9.5703125" style="77" customWidth="1"/>
    <col min="21" max="21" width="9.140625" style="77"/>
    <col min="22" max="23" width="11.28515625" style="77" customWidth="1"/>
    <col min="24" max="24" width="11.85546875" style="77" customWidth="1"/>
    <col min="25" max="71" width="9.140625" style="77"/>
    <col min="72" max="72" width="9.140625" style="87"/>
    <col min="73" max="16384" width="9.140625" style="77"/>
  </cols>
  <sheetData>
    <row r="1" spans="1:79" ht="119.25" customHeight="1" x14ac:dyDescent="0.2">
      <c r="A1" s="69" t="s">
        <v>0</v>
      </c>
      <c r="B1" s="70" t="s">
        <v>1</v>
      </c>
      <c r="C1" s="69" t="s">
        <v>2</v>
      </c>
      <c r="D1" s="69" t="s">
        <v>3</v>
      </c>
      <c r="E1" s="72" t="s">
        <v>4</v>
      </c>
      <c r="F1" s="69" t="s">
        <v>5</v>
      </c>
      <c r="G1" s="69" t="s">
        <v>6</v>
      </c>
      <c r="H1" s="69" t="s">
        <v>7</v>
      </c>
      <c r="I1" s="69" t="s">
        <v>8</v>
      </c>
      <c r="J1" s="69" t="s">
        <v>9</v>
      </c>
      <c r="K1" s="69" t="s">
        <v>10</v>
      </c>
      <c r="L1" s="69" t="s">
        <v>11</v>
      </c>
      <c r="M1" s="70" t="s">
        <v>84</v>
      </c>
      <c r="N1" s="69" t="s">
        <v>12</v>
      </c>
      <c r="O1" s="73" t="s">
        <v>13</v>
      </c>
      <c r="P1" s="69" t="s">
        <v>14</v>
      </c>
      <c r="Q1" s="73" t="s">
        <v>15</v>
      </c>
      <c r="R1" s="69" t="s">
        <v>16</v>
      </c>
      <c r="S1" s="73" t="s">
        <v>17</v>
      </c>
      <c r="T1" s="69" t="s">
        <v>18</v>
      </c>
      <c r="U1" s="73" t="s">
        <v>19</v>
      </c>
      <c r="V1" s="73" t="s">
        <v>85</v>
      </c>
      <c r="W1" s="73" t="s">
        <v>89</v>
      </c>
      <c r="X1" s="69" t="s">
        <v>20</v>
      </c>
      <c r="Y1" s="69" t="s">
        <v>21</v>
      </c>
      <c r="Z1" s="69" t="s">
        <v>22</v>
      </c>
      <c r="AA1" s="71" t="s">
        <v>79</v>
      </c>
      <c r="AB1" s="71" t="s">
        <v>23</v>
      </c>
      <c r="AC1" s="71" t="s">
        <v>80</v>
      </c>
      <c r="AD1" s="71" t="s">
        <v>81</v>
      </c>
      <c r="AE1" s="71" t="s">
        <v>82</v>
      </c>
      <c r="AF1" s="69" t="s">
        <v>24</v>
      </c>
      <c r="AG1" s="69" t="s">
        <v>87</v>
      </c>
      <c r="AH1" s="70" t="s">
        <v>25</v>
      </c>
      <c r="AI1" s="70" t="s">
        <v>26</v>
      </c>
      <c r="AJ1" s="71" t="s">
        <v>27</v>
      </c>
      <c r="AK1" s="71" t="s">
        <v>28</v>
      </c>
      <c r="AL1" s="71" t="s">
        <v>29</v>
      </c>
      <c r="AM1" s="71" t="s">
        <v>30</v>
      </c>
      <c r="AN1" s="71" t="s">
        <v>31</v>
      </c>
      <c r="AO1" s="74" t="s">
        <v>32</v>
      </c>
      <c r="AP1" s="74" t="s">
        <v>33</v>
      </c>
      <c r="AQ1" s="74" t="s">
        <v>34</v>
      </c>
      <c r="AR1" s="74" t="s">
        <v>35</v>
      </c>
      <c r="AS1" s="73" t="s">
        <v>36</v>
      </c>
      <c r="AT1" s="73" t="s">
        <v>37</v>
      </c>
      <c r="AU1" s="73" t="s">
        <v>38</v>
      </c>
      <c r="AV1" s="73" t="s">
        <v>83</v>
      </c>
      <c r="AW1" s="73" t="s">
        <v>39</v>
      </c>
      <c r="AX1" s="73" t="s">
        <v>40</v>
      </c>
      <c r="AY1" s="73" t="s">
        <v>41</v>
      </c>
      <c r="AZ1" s="73" t="s">
        <v>42</v>
      </c>
      <c r="BA1" s="73" t="s">
        <v>43</v>
      </c>
      <c r="BB1" s="73" t="s">
        <v>44</v>
      </c>
      <c r="BC1" s="73" t="s">
        <v>45</v>
      </c>
      <c r="BD1" s="73" t="s">
        <v>46</v>
      </c>
      <c r="BE1" s="73" t="s">
        <v>47</v>
      </c>
      <c r="BF1" s="73" t="s">
        <v>48</v>
      </c>
      <c r="BG1" s="73" t="s">
        <v>49</v>
      </c>
      <c r="BH1" s="73" t="s">
        <v>50</v>
      </c>
      <c r="BI1" s="73" t="s">
        <v>51</v>
      </c>
      <c r="BJ1" s="73" t="s">
        <v>52</v>
      </c>
      <c r="BK1" s="73" t="s">
        <v>53</v>
      </c>
      <c r="BL1" s="73" t="s">
        <v>54</v>
      </c>
      <c r="BM1" s="73" t="s">
        <v>55</v>
      </c>
      <c r="BN1" s="75" t="s">
        <v>56</v>
      </c>
      <c r="BO1" s="75" t="s">
        <v>57</v>
      </c>
      <c r="BP1" s="69" t="s">
        <v>58</v>
      </c>
      <c r="BQ1" s="70" t="s">
        <v>59</v>
      </c>
      <c r="BR1" s="70" t="s">
        <v>60</v>
      </c>
      <c r="BS1" s="75" t="s">
        <v>61</v>
      </c>
      <c r="BT1" s="75" t="s">
        <v>86</v>
      </c>
      <c r="BU1" s="76" t="s">
        <v>62</v>
      </c>
      <c r="BV1" s="76" t="s">
        <v>63</v>
      </c>
      <c r="BW1" s="76" t="s">
        <v>64</v>
      </c>
      <c r="BX1" s="73" t="s">
        <v>65</v>
      </c>
      <c r="BY1" s="75" t="s">
        <v>66</v>
      </c>
      <c r="BZ1" s="75" t="s">
        <v>67</v>
      </c>
      <c r="CA1" s="75" t="s">
        <v>68</v>
      </c>
    </row>
    <row r="2" spans="1:79" x14ac:dyDescent="0.2">
      <c r="A2" s="12" t="s">
        <v>69</v>
      </c>
      <c r="B2" s="15">
        <v>29</v>
      </c>
      <c r="C2" s="15">
        <v>1</v>
      </c>
      <c r="D2" s="16">
        <f t="shared" ref="D2:D10" si="0">C2*0.40468564224</f>
        <v>0.40468564223999998</v>
      </c>
      <c r="E2" s="17">
        <v>40435</v>
      </c>
      <c r="F2" s="13">
        <v>1</v>
      </c>
      <c r="G2" s="13" t="s">
        <v>76</v>
      </c>
      <c r="H2" s="13" t="s">
        <v>77</v>
      </c>
      <c r="I2" s="15">
        <v>12</v>
      </c>
      <c r="J2" s="15">
        <v>20</v>
      </c>
      <c r="K2" s="15"/>
      <c r="L2" s="15"/>
      <c r="M2" s="13">
        <f t="shared" ref="M2:M9" si="1">AVERAGE(I2:L2)</f>
        <v>16</v>
      </c>
      <c r="N2" s="17">
        <v>40450</v>
      </c>
      <c r="O2" s="14">
        <v>422734</v>
      </c>
      <c r="P2" s="17"/>
      <c r="Q2" s="14"/>
      <c r="R2" s="17"/>
      <c r="S2" s="13"/>
      <c r="T2" s="17"/>
      <c r="U2" s="13"/>
      <c r="V2" s="14">
        <f t="shared" ref="V2:V33" si="2">SUM(O2,Q2,S2,U2)</f>
        <v>422734</v>
      </c>
      <c r="W2" s="14">
        <f t="shared" ref="W2:W33" si="3">V2/D2</f>
        <v>1044598.4632914067</v>
      </c>
      <c r="X2" s="17">
        <v>40485</v>
      </c>
      <c r="Y2" s="13">
        <f t="shared" ref="Y2:Y10" si="4">X2-N2</f>
        <v>35</v>
      </c>
      <c r="Z2" s="13">
        <v>11</v>
      </c>
      <c r="AA2" s="18">
        <v>4.5999999999999996</v>
      </c>
      <c r="AB2" s="18">
        <v>27.2</v>
      </c>
      <c r="AC2" s="18">
        <v>20.6</v>
      </c>
      <c r="AD2" s="18">
        <v>28.9</v>
      </c>
      <c r="AE2" s="18">
        <v>26.327272727272724</v>
      </c>
      <c r="AF2" s="15">
        <v>14</v>
      </c>
      <c r="AG2" s="13">
        <f t="shared" ref="AG2:AG33" si="5">AH2-AF2</f>
        <v>1</v>
      </c>
      <c r="AH2" s="15">
        <v>15</v>
      </c>
      <c r="AI2" s="15">
        <v>17</v>
      </c>
      <c r="AJ2" s="13">
        <v>15.9</v>
      </c>
      <c r="AK2" s="15">
        <v>9</v>
      </c>
      <c r="AL2" s="15">
        <v>8.5</v>
      </c>
      <c r="AM2" s="15">
        <v>9.6</v>
      </c>
      <c r="AN2" s="18">
        <v>9.1318604145695907</v>
      </c>
      <c r="AO2" s="15">
        <v>182</v>
      </c>
      <c r="AP2" s="15">
        <v>350</v>
      </c>
      <c r="AQ2" s="15">
        <v>26</v>
      </c>
      <c r="AR2" s="15">
        <v>11.5</v>
      </c>
      <c r="AS2" s="14">
        <v>155</v>
      </c>
      <c r="AT2" s="14">
        <v>0</v>
      </c>
      <c r="AU2" s="14">
        <v>135</v>
      </c>
      <c r="AV2" s="13">
        <v>34.615384615384613</v>
      </c>
      <c r="AW2" s="14">
        <v>10</v>
      </c>
      <c r="AX2" s="14">
        <v>30</v>
      </c>
      <c r="AY2" s="14">
        <v>0</v>
      </c>
      <c r="AZ2" s="14">
        <v>150</v>
      </c>
      <c r="BA2" s="13">
        <v>42.692307692307693</v>
      </c>
      <c r="BB2" s="14">
        <v>35</v>
      </c>
      <c r="BC2" s="14">
        <v>165</v>
      </c>
      <c r="BD2" s="14">
        <v>0</v>
      </c>
      <c r="BE2" s="14">
        <v>8080</v>
      </c>
      <c r="BF2" s="14">
        <v>1365</v>
      </c>
      <c r="BG2" s="14">
        <v>65</v>
      </c>
      <c r="BH2" s="14">
        <v>350</v>
      </c>
      <c r="BI2" s="14">
        <v>55</v>
      </c>
      <c r="BJ2" s="14">
        <v>8085</v>
      </c>
      <c r="BK2" s="14">
        <v>1443.8461538461538</v>
      </c>
      <c r="BL2" s="14">
        <v>135</v>
      </c>
      <c r="BM2" s="14">
        <v>219672</v>
      </c>
      <c r="BN2" s="19">
        <v>51.96</v>
      </c>
      <c r="BO2" s="19">
        <v>51.96</v>
      </c>
      <c r="BP2" s="15" t="s">
        <v>72</v>
      </c>
      <c r="BQ2" s="13">
        <v>34</v>
      </c>
      <c r="BR2" s="13">
        <v>77</v>
      </c>
      <c r="BS2" s="19">
        <v>39.26</v>
      </c>
      <c r="BT2" s="19">
        <f t="shared" ref="BT2:BT33" si="6">BS2/Y2</f>
        <v>1.1217142857142857</v>
      </c>
      <c r="BU2" s="16">
        <v>0.30399999999999999</v>
      </c>
      <c r="BV2" s="16">
        <v>1.002</v>
      </c>
      <c r="BW2" s="16">
        <v>0.50800000000000001</v>
      </c>
      <c r="BX2" s="14">
        <f t="shared" ref="BX2:BX10" si="7">BM2/(C2*0.40468564224)</f>
        <v>542821.33357655152</v>
      </c>
      <c r="BY2" s="19">
        <v>88.36</v>
      </c>
      <c r="BZ2" s="16">
        <f t="shared" ref="BZ2:BZ10" si="8">(BY2/D2)/Y2</f>
        <v>6.2383518589824947</v>
      </c>
      <c r="CA2" s="16">
        <f t="shared" ref="CA2:CA10" si="9">(BW2/BS2^3)*100000</f>
        <v>0.83948477957161727</v>
      </c>
    </row>
    <row r="3" spans="1:79" x14ac:dyDescent="0.2">
      <c r="A3" s="12" t="s">
        <v>69</v>
      </c>
      <c r="B3" s="15">
        <v>28</v>
      </c>
      <c r="C3" s="15">
        <v>1</v>
      </c>
      <c r="D3" s="16">
        <f t="shared" si="0"/>
        <v>0.40468564223999998</v>
      </c>
      <c r="E3" s="17">
        <v>40439</v>
      </c>
      <c r="F3" s="13">
        <v>1</v>
      </c>
      <c r="G3" s="13" t="s">
        <v>76</v>
      </c>
      <c r="H3" s="13" t="s">
        <v>77</v>
      </c>
      <c r="I3" s="15">
        <v>66</v>
      </c>
      <c r="J3" s="15">
        <v>41</v>
      </c>
      <c r="K3" s="15"/>
      <c r="L3" s="15"/>
      <c r="M3" s="13">
        <f t="shared" si="1"/>
        <v>53.5</v>
      </c>
      <c r="N3" s="17">
        <v>40450</v>
      </c>
      <c r="O3" s="14">
        <v>323348</v>
      </c>
      <c r="P3" s="17"/>
      <c r="Q3" s="14"/>
      <c r="R3" s="17"/>
      <c r="S3" s="13"/>
      <c r="T3" s="17"/>
      <c r="U3" s="13"/>
      <c r="V3" s="14">
        <f t="shared" si="2"/>
        <v>323348</v>
      </c>
      <c r="W3" s="14">
        <f t="shared" si="3"/>
        <v>799010.30886644986</v>
      </c>
      <c r="X3" s="17">
        <v>40479</v>
      </c>
      <c r="Y3" s="13">
        <f t="shared" si="4"/>
        <v>29</v>
      </c>
      <c r="Z3" s="13"/>
      <c r="AA3" s="18">
        <v>3.3</v>
      </c>
      <c r="AB3" s="18">
        <v>27.7</v>
      </c>
      <c r="AC3" s="18">
        <v>25</v>
      </c>
      <c r="AD3" s="18">
        <v>29.1</v>
      </c>
      <c r="AE3" s="18">
        <v>27.085185185185178</v>
      </c>
      <c r="AF3" s="15">
        <v>14</v>
      </c>
      <c r="AG3" s="13">
        <f t="shared" si="5"/>
        <v>1</v>
      </c>
      <c r="AH3" s="15">
        <v>15</v>
      </c>
      <c r="AI3" s="15">
        <v>17</v>
      </c>
      <c r="AJ3" s="13">
        <v>15.428571428571429</v>
      </c>
      <c r="AK3" s="15">
        <v>9.1999999999999993</v>
      </c>
      <c r="AL3" s="15">
        <v>8.6</v>
      </c>
      <c r="AM3" s="15">
        <v>9.8000000000000007</v>
      </c>
      <c r="AN3" s="18">
        <v>9.3938436610266205</v>
      </c>
      <c r="AO3" s="15">
        <v>0</v>
      </c>
      <c r="AP3" s="15">
        <v>300</v>
      </c>
      <c r="AQ3" s="15">
        <v>26</v>
      </c>
      <c r="AR3" s="15">
        <v>11.5</v>
      </c>
      <c r="AS3" s="14">
        <v>195</v>
      </c>
      <c r="AT3" s="14">
        <v>0</v>
      </c>
      <c r="AU3" s="14">
        <v>235</v>
      </c>
      <c r="AV3" s="13">
        <v>37.727272727272727</v>
      </c>
      <c r="AW3" s="14">
        <v>10</v>
      </c>
      <c r="AX3" s="14">
        <v>1240</v>
      </c>
      <c r="AY3" s="14">
        <v>0</v>
      </c>
      <c r="AZ3" s="14">
        <v>55</v>
      </c>
      <c r="BA3" s="13">
        <v>16.363636363636363</v>
      </c>
      <c r="BB3" s="14">
        <v>10</v>
      </c>
      <c r="BC3" s="14">
        <v>2395</v>
      </c>
      <c r="BD3" s="14">
        <v>20</v>
      </c>
      <c r="BE3" s="14">
        <v>20410</v>
      </c>
      <c r="BF3" s="14">
        <v>3957.2727272727275</v>
      </c>
      <c r="BG3" s="14">
        <v>685</v>
      </c>
      <c r="BH3" s="14">
        <v>3830</v>
      </c>
      <c r="BI3" s="14">
        <v>260</v>
      </c>
      <c r="BJ3" s="14">
        <v>20410</v>
      </c>
      <c r="BK3" s="14">
        <v>4011.3636363636365</v>
      </c>
      <c r="BL3" s="14">
        <v>765</v>
      </c>
      <c r="BM3" s="14">
        <v>199347</v>
      </c>
      <c r="BN3" s="19">
        <v>61.65</v>
      </c>
      <c r="BO3" s="19">
        <v>61.65</v>
      </c>
      <c r="BP3" s="15" t="s">
        <v>72</v>
      </c>
      <c r="BQ3" s="13">
        <v>28</v>
      </c>
      <c r="BR3" s="13">
        <v>41</v>
      </c>
      <c r="BS3" s="19">
        <v>33.29</v>
      </c>
      <c r="BT3" s="19">
        <f t="shared" si="6"/>
        <v>1.1479310344827587</v>
      </c>
      <c r="BU3" s="16">
        <v>0.17899999999999999</v>
      </c>
      <c r="BV3" s="16">
        <v>0.47599999999999998</v>
      </c>
      <c r="BW3" s="16">
        <v>0.31</v>
      </c>
      <c r="BX3" s="14">
        <f t="shared" si="7"/>
        <v>492597.16479335015</v>
      </c>
      <c r="BY3" s="19">
        <v>60.77</v>
      </c>
      <c r="BZ3" s="16">
        <f t="shared" si="8"/>
        <v>5.1781358730205662</v>
      </c>
      <c r="CA3" s="16">
        <f t="shared" si="9"/>
        <v>0.84027280560481377</v>
      </c>
    </row>
    <row r="4" spans="1:79" x14ac:dyDescent="0.2">
      <c r="A4" s="15" t="s">
        <v>69</v>
      </c>
      <c r="B4" s="15">
        <v>26</v>
      </c>
      <c r="C4" s="15">
        <v>1</v>
      </c>
      <c r="D4" s="16">
        <f t="shared" si="0"/>
        <v>0.40468564223999998</v>
      </c>
      <c r="E4" s="17">
        <v>37524</v>
      </c>
      <c r="F4" s="15">
        <v>1</v>
      </c>
      <c r="G4" s="15" t="s">
        <v>76</v>
      </c>
      <c r="H4" s="15" t="s">
        <v>77</v>
      </c>
      <c r="I4" s="15">
        <v>56</v>
      </c>
      <c r="J4" s="15">
        <v>51</v>
      </c>
      <c r="K4" s="15"/>
      <c r="L4" s="15"/>
      <c r="M4" s="13">
        <f t="shared" si="1"/>
        <v>53.5</v>
      </c>
      <c r="N4" s="17">
        <v>37534</v>
      </c>
      <c r="O4" s="14">
        <v>357698</v>
      </c>
      <c r="P4" s="15"/>
      <c r="Q4" s="14"/>
      <c r="R4" s="15"/>
      <c r="S4" s="15"/>
      <c r="T4" s="15"/>
      <c r="U4" s="15"/>
      <c r="V4" s="14">
        <f t="shared" si="2"/>
        <v>357698</v>
      </c>
      <c r="W4" s="14">
        <f t="shared" si="3"/>
        <v>883891.00740042119</v>
      </c>
      <c r="X4" s="17">
        <v>37575</v>
      </c>
      <c r="Y4" s="15">
        <f t="shared" si="4"/>
        <v>41</v>
      </c>
      <c r="Z4" s="15">
        <v>14</v>
      </c>
      <c r="AA4" s="18">
        <v>3</v>
      </c>
      <c r="AB4" s="18">
        <v>29.4</v>
      </c>
      <c r="AC4" s="18">
        <v>20.3</v>
      </c>
      <c r="AD4" s="18">
        <v>30.8</v>
      </c>
      <c r="AE4" s="18">
        <v>24.946153846153841</v>
      </c>
      <c r="AF4" s="13">
        <v>17</v>
      </c>
      <c r="AG4" s="13">
        <f t="shared" si="5"/>
        <v>-5</v>
      </c>
      <c r="AH4" s="13">
        <v>12</v>
      </c>
      <c r="AI4" s="13">
        <v>26</v>
      </c>
      <c r="AJ4" s="13">
        <v>17.083333333333332</v>
      </c>
      <c r="AK4" s="18">
        <v>9.3000000000000007</v>
      </c>
      <c r="AL4" s="18">
        <v>9</v>
      </c>
      <c r="AM4" s="18">
        <v>9.6</v>
      </c>
      <c r="AN4" s="18">
        <v>9.2554777187507273</v>
      </c>
      <c r="AO4" s="15">
        <v>75</v>
      </c>
      <c r="AP4" s="18">
        <v>450</v>
      </c>
      <c r="AQ4" s="18">
        <v>21</v>
      </c>
      <c r="AR4" s="18">
        <v>8.75</v>
      </c>
      <c r="AS4" s="14">
        <v>120</v>
      </c>
      <c r="AT4" s="14">
        <v>240</v>
      </c>
      <c r="AU4" s="14">
        <v>2440</v>
      </c>
      <c r="AV4" s="14">
        <v>2800</v>
      </c>
      <c r="AW4" s="14">
        <v>0</v>
      </c>
      <c r="AX4" s="14">
        <v>0</v>
      </c>
      <c r="AY4" s="14">
        <v>0</v>
      </c>
      <c r="AZ4" s="14">
        <v>10</v>
      </c>
      <c r="BA4" s="14">
        <v>1195</v>
      </c>
      <c r="BB4" s="14">
        <v>75</v>
      </c>
      <c r="BC4" s="14">
        <v>400</v>
      </c>
      <c r="BD4" s="14">
        <v>1420</v>
      </c>
      <c r="BE4" s="14">
        <v>84.875</v>
      </c>
      <c r="BF4" s="14">
        <v>20.3125</v>
      </c>
      <c r="BG4" s="14">
        <v>75.3125</v>
      </c>
      <c r="BH4" s="14">
        <v>180.3125</v>
      </c>
      <c r="BI4" s="14">
        <v>5</v>
      </c>
      <c r="BJ4" s="14">
        <v>20</v>
      </c>
      <c r="BK4" s="14">
        <v>10</v>
      </c>
      <c r="BL4" s="14">
        <v>55</v>
      </c>
      <c r="BM4" s="14">
        <v>45375</v>
      </c>
      <c r="BN4" s="19">
        <f>BM4/(O4)*100</f>
        <v>12.685281997662834</v>
      </c>
      <c r="BO4" s="19">
        <f>BM4/(O4+Q4)*100</f>
        <v>12.685281997662834</v>
      </c>
      <c r="BP4" s="15" t="s">
        <v>72</v>
      </c>
      <c r="BQ4" s="15">
        <v>25</v>
      </c>
      <c r="BR4" s="15">
        <v>76</v>
      </c>
      <c r="BS4" s="15">
        <v>39.47</v>
      </c>
      <c r="BT4" s="19">
        <f t="shared" si="6"/>
        <v>0.96268292682926826</v>
      </c>
      <c r="BU4" s="15">
        <v>0.13900000000000001</v>
      </c>
      <c r="BV4" s="15">
        <v>4.173</v>
      </c>
      <c r="BW4" s="15">
        <v>0.69899999999999995</v>
      </c>
      <c r="BX4" s="14">
        <f t="shared" si="7"/>
        <v>112124.06684072629</v>
      </c>
      <c r="BY4" s="15">
        <v>16.23</v>
      </c>
      <c r="BZ4" s="16">
        <f t="shared" si="8"/>
        <v>0.97817569297855944</v>
      </c>
      <c r="CA4" s="16">
        <f t="shared" si="9"/>
        <v>1.1367783571219996</v>
      </c>
    </row>
    <row r="5" spans="1:79" x14ac:dyDescent="0.2">
      <c r="A5" s="15" t="s">
        <v>69</v>
      </c>
      <c r="B5" s="15">
        <v>28</v>
      </c>
      <c r="C5" s="15">
        <v>1</v>
      </c>
      <c r="D5" s="16">
        <f t="shared" si="0"/>
        <v>0.40468564223999998</v>
      </c>
      <c r="E5" s="17">
        <v>37524</v>
      </c>
      <c r="F5" s="15">
        <v>1</v>
      </c>
      <c r="G5" s="15" t="s">
        <v>76</v>
      </c>
      <c r="H5" s="15" t="s">
        <v>77</v>
      </c>
      <c r="I5" s="15">
        <v>24</v>
      </c>
      <c r="J5" s="15">
        <v>72</v>
      </c>
      <c r="K5" s="15"/>
      <c r="L5" s="15"/>
      <c r="M5" s="13">
        <f t="shared" si="1"/>
        <v>48</v>
      </c>
      <c r="N5" s="17">
        <v>37538</v>
      </c>
      <c r="O5" s="14">
        <v>333882</v>
      </c>
      <c r="P5" s="15"/>
      <c r="Q5" s="14"/>
      <c r="R5" s="15"/>
      <c r="S5" s="15"/>
      <c r="T5" s="15"/>
      <c r="U5" s="15"/>
      <c r="V5" s="14">
        <f t="shared" si="2"/>
        <v>333882</v>
      </c>
      <c r="W5" s="14">
        <f t="shared" si="3"/>
        <v>825040.38975020102</v>
      </c>
      <c r="X5" s="17">
        <v>37575</v>
      </c>
      <c r="Y5" s="15">
        <f t="shared" si="4"/>
        <v>37</v>
      </c>
      <c r="Z5" s="15">
        <v>15</v>
      </c>
      <c r="AA5" s="18">
        <v>3</v>
      </c>
      <c r="AB5" s="18">
        <v>29.5</v>
      </c>
      <c r="AC5" s="18">
        <v>19.899999999999999</v>
      </c>
      <c r="AD5" s="18">
        <v>30.1</v>
      </c>
      <c r="AE5" s="18">
        <v>24.448571428571423</v>
      </c>
      <c r="AF5" s="13">
        <v>17</v>
      </c>
      <c r="AG5" s="13">
        <f t="shared" si="5"/>
        <v>-6</v>
      </c>
      <c r="AH5" s="13">
        <v>11</v>
      </c>
      <c r="AI5" s="13">
        <v>17</v>
      </c>
      <c r="AJ5" s="13">
        <v>14.636363636363637</v>
      </c>
      <c r="AK5" s="18">
        <v>9.6</v>
      </c>
      <c r="AL5" s="18">
        <v>9.1999999999999993</v>
      </c>
      <c r="AM5" s="18">
        <v>9.6999999999999993</v>
      </c>
      <c r="AN5" s="18">
        <v>9.3804011840120776</v>
      </c>
      <c r="AO5" s="15">
        <v>71</v>
      </c>
      <c r="AP5" s="18">
        <v>450</v>
      </c>
      <c r="AQ5" s="18">
        <v>21</v>
      </c>
      <c r="AR5" s="18">
        <v>8.75</v>
      </c>
      <c r="AS5" s="14">
        <v>235</v>
      </c>
      <c r="AT5" s="14">
        <v>55</v>
      </c>
      <c r="AU5" s="14">
        <v>550</v>
      </c>
      <c r="AV5" s="14">
        <v>840</v>
      </c>
      <c r="AW5" s="14">
        <v>0</v>
      </c>
      <c r="AX5" s="14">
        <v>0</v>
      </c>
      <c r="AY5" s="14">
        <v>0</v>
      </c>
      <c r="AZ5" s="14">
        <v>0</v>
      </c>
      <c r="BA5" s="14">
        <v>475</v>
      </c>
      <c r="BB5" s="14">
        <v>45</v>
      </c>
      <c r="BC5" s="14">
        <v>1030</v>
      </c>
      <c r="BD5" s="14">
        <v>1505</v>
      </c>
      <c r="BE5" s="14">
        <v>88.214285714285708</v>
      </c>
      <c r="BF5" s="14">
        <v>15</v>
      </c>
      <c r="BG5" s="14">
        <v>88.571428571428569</v>
      </c>
      <c r="BH5" s="14">
        <v>191.78571428571428</v>
      </c>
      <c r="BI5" s="14">
        <v>2.5</v>
      </c>
      <c r="BJ5" s="14">
        <v>15</v>
      </c>
      <c r="BK5" s="14">
        <v>2.5</v>
      </c>
      <c r="BL5" s="14">
        <v>25</v>
      </c>
      <c r="BM5" s="14">
        <v>141646</v>
      </c>
      <c r="BN5" s="19">
        <f>BM5/(O5)*100</f>
        <v>42.423970145141098</v>
      </c>
      <c r="BO5" s="19">
        <f>BM5/(O5+Q5)*100</f>
        <v>42.423970145141098</v>
      </c>
      <c r="BP5" s="15" t="s">
        <v>72</v>
      </c>
      <c r="BQ5" s="15">
        <v>22</v>
      </c>
      <c r="BR5" s="15">
        <v>36</v>
      </c>
      <c r="BS5" s="15">
        <v>25.49</v>
      </c>
      <c r="BT5" s="19">
        <f t="shared" si="6"/>
        <v>0.68891891891891888</v>
      </c>
      <c r="BU5" s="15">
        <v>1.0999999999999999E-2</v>
      </c>
      <c r="BV5" s="15">
        <v>0.41599999999999998</v>
      </c>
      <c r="BW5" s="15">
        <v>0.12</v>
      </c>
      <c r="BX5" s="14">
        <f t="shared" si="7"/>
        <v>350014.88863298105</v>
      </c>
      <c r="BY5" s="15">
        <v>18.73</v>
      </c>
      <c r="BZ5" s="16">
        <f t="shared" si="8"/>
        <v>1.2508875121297316</v>
      </c>
      <c r="CA5" s="16">
        <f t="shared" si="9"/>
        <v>0.72455563709068038</v>
      </c>
    </row>
    <row r="6" spans="1:79" x14ac:dyDescent="0.2">
      <c r="A6" s="12" t="s">
        <v>69</v>
      </c>
      <c r="B6" s="15">
        <v>17</v>
      </c>
      <c r="C6" s="15">
        <v>0.5</v>
      </c>
      <c r="D6" s="16">
        <f t="shared" si="0"/>
        <v>0.20234282111999999</v>
      </c>
      <c r="E6" s="17">
        <v>40437</v>
      </c>
      <c r="F6" s="13">
        <v>2</v>
      </c>
      <c r="G6" s="13" t="s">
        <v>76</v>
      </c>
      <c r="H6" s="13" t="s">
        <v>77</v>
      </c>
      <c r="I6" s="15">
        <v>0</v>
      </c>
      <c r="J6" s="15"/>
      <c r="K6" s="15">
        <v>213</v>
      </c>
      <c r="L6" s="15"/>
      <c r="M6" s="13">
        <f t="shared" si="1"/>
        <v>106.5</v>
      </c>
      <c r="N6" s="17">
        <v>40451</v>
      </c>
      <c r="O6" s="14">
        <v>216634</v>
      </c>
      <c r="P6" s="17">
        <v>40454</v>
      </c>
      <c r="Q6" s="14">
        <v>190986</v>
      </c>
      <c r="R6" s="17"/>
      <c r="S6" s="13"/>
      <c r="T6" s="17"/>
      <c r="U6" s="13"/>
      <c r="V6" s="14">
        <f t="shared" si="2"/>
        <v>407620</v>
      </c>
      <c r="W6" s="14">
        <f t="shared" si="3"/>
        <v>2014501.911872919</v>
      </c>
      <c r="X6" s="17">
        <v>40485</v>
      </c>
      <c r="Y6" s="13">
        <f t="shared" si="4"/>
        <v>34</v>
      </c>
      <c r="Z6" s="13">
        <v>10</v>
      </c>
      <c r="AA6" s="18">
        <v>3</v>
      </c>
      <c r="AB6" s="18">
        <v>27.5</v>
      </c>
      <c r="AC6" s="18">
        <v>20.7</v>
      </c>
      <c r="AD6" s="18">
        <v>28.8</v>
      </c>
      <c r="AE6" s="18">
        <v>26.003125000000008</v>
      </c>
      <c r="AF6" s="15">
        <v>17</v>
      </c>
      <c r="AG6" s="13">
        <f t="shared" si="5"/>
        <v>-2</v>
      </c>
      <c r="AH6" s="15">
        <v>15</v>
      </c>
      <c r="AI6" s="15">
        <v>20</v>
      </c>
      <c r="AJ6" s="13">
        <v>17</v>
      </c>
      <c r="AK6" s="15">
        <v>8</v>
      </c>
      <c r="AL6" s="15">
        <v>8.1999999999999993</v>
      </c>
      <c r="AM6" s="15">
        <v>9.6</v>
      </c>
      <c r="AN6" s="18">
        <v>9.2065818696666657</v>
      </c>
      <c r="AO6" s="15">
        <v>120</v>
      </c>
      <c r="AP6" s="15">
        <v>162.5</v>
      </c>
      <c r="AQ6" s="15">
        <v>17</v>
      </c>
      <c r="AR6" s="15">
        <v>7</v>
      </c>
      <c r="AS6" s="14">
        <v>45</v>
      </c>
      <c r="AT6" s="14">
        <v>0</v>
      </c>
      <c r="AU6" s="14">
        <v>275</v>
      </c>
      <c r="AV6" s="13">
        <v>50</v>
      </c>
      <c r="AW6" s="14">
        <v>10</v>
      </c>
      <c r="AX6" s="14">
        <v>55</v>
      </c>
      <c r="AY6" s="14">
        <v>0</v>
      </c>
      <c r="AZ6" s="14">
        <v>795</v>
      </c>
      <c r="BA6" s="13">
        <v>96.785714285714292</v>
      </c>
      <c r="BB6" s="14">
        <v>12.5</v>
      </c>
      <c r="BC6" s="14">
        <v>5</v>
      </c>
      <c r="BD6" s="14">
        <v>0</v>
      </c>
      <c r="BE6" s="14">
        <v>4570</v>
      </c>
      <c r="BF6" s="14">
        <v>764.28571428571433</v>
      </c>
      <c r="BG6" s="14">
        <v>185</v>
      </c>
      <c r="BH6" s="14">
        <v>105</v>
      </c>
      <c r="BI6" s="14">
        <v>75</v>
      </c>
      <c r="BJ6" s="14">
        <v>4755</v>
      </c>
      <c r="BK6" s="14">
        <v>907.5</v>
      </c>
      <c r="BL6" s="14">
        <v>195</v>
      </c>
      <c r="BM6" s="14">
        <v>37271</v>
      </c>
      <c r="BN6" s="19">
        <f>(BM6/Q6)*100</f>
        <v>19.515042987444104</v>
      </c>
      <c r="BO6" s="19">
        <f>(BM6)/(O6+Q6)*100</f>
        <v>9.143565085128305</v>
      </c>
      <c r="BP6" s="15" t="s">
        <v>72</v>
      </c>
      <c r="BQ6" s="13">
        <v>28</v>
      </c>
      <c r="BR6" s="13">
        <v>60</v>
      </c>
      <c r="BS6" s="19">
        <v>35.74</v>
      </c>
      <c r="BT6" s="19">
        <f t="shared" si="6"/>
        <v>1.0511764705882354</v>
      </c>
      <c r="BU6" s="16">
        <v>0.20300000000000001</v>
      </c>
      <c r="BV6" s="16">
        <v>1.94</v>
      </c>
      <c r="BW6" s="16">
        <v>0.44700000000000001</v>
      </c>
      <c r="BX6" s="14">
        <f t="shared" si="7"/>
        <v>184197.29345325439</v>
      </c>
      <c r="BY6" s="19">
        <v>13.91</v>
      </c>
      <c r="BZ6" s="16">
        <f t="shared" si="8"/>
        <v>2.0219034448283941</v>
      </c>
      <c r="CA6" s="16">
        <f t="shared" si="9"/>
        <v>0.97913793893112488</v>
      </c>
    </row>
    <row r="7" spans="1:79" x14ac:dyDescent="0.2">
      <c r="A7" s="15" t="s">
        <v>69</v>
      </c>
      <c r="B7" s="15">
        <v>9</v>
      </c>
      <c r="C7" s="15">
        <v>2</v>
      </c>
      <c r="D7" s="16">
        <f t="shared" si="0"/>
        <v>0.80937128447999995</v>
      </c>
      <c r="E7" s="17">
        <v>38101</v>
      </c>
      <c r="F7" s="15">
        <v>1</v>
      </c>
      <c r="G7" s="15" t="s">
        <v>76</v>
      </c>
      <c r="H7" s="15" t="s">
        <v>78</v>
      </c>
      <c r="I7" s="15">
        <v>0</v>
      </c>
      <c r="J7" s="15">
        <v>21</v>
      </c>
      <c r="K7" s="15"/>
      <c r="L7" s="15"/>
      <c r="M7" s="13">
        <f t="shared" si="1"/>
        <v>10.5</v>
      </c>
      <c r="N7" s="17">
        <v>38109</v>
      </c>
      <c r="O7" s="14">
        <v>643490</v>
      </c>
      <c r="P7" s="15"/>
      <c r="Q7" s="14"/>
      <c r="R7" s="15"/>
      <c r="S7" s="15"/>
      <c r="T7" s="15"/>
      <c r="U7" s="15"/>
      <c r="V7" s="14">
        <f t="shared" si="2"/>
        <v>643490</v>
      </c>
      <c r="W7" s="14">
        <f t="shared" si="3"/>
        <v>795049.20960153115</v>
      </c>
      <c r="X7" s="17">
        <v>38134</v>
      </c>
      <c r="Y7" s="15">
        <f t="shared" si="4"/>
        <v>25</v>
      </c>
      <c r="Z7" s="15">
        <v>8</v>
      </c>
      <c r="AA7" s="15">
        <v>3</v>
      </c>
      <c r="AB7" s="18">
        <v>21.7</v>
      </c>
      <c r="AC7" s="18">
        <v>22.8</v>
      </c>
      <c r="AD7" s="18">
        <v>31.2</v>
      </c>
      <c r="AE7" s="18">
        <v>27.478260869565219</v>
      </c>
      <c r="AF7" s="13">
        <v>18</v>
      </c>
      <c r="AG7" s="13">
        <f t="shared" si="5"/>
        <v>-4</v>
      </c>
      <c r="AH7" s="13">
        <v>14</v>
      </c>
      <c r="AI7" s="13">
        <v>18</v>
      </c>
      <c r="AJ7" s="18">
        <v>16.166666666666668</v>
      </c>
      <c r="AK7" s="18">
        <v>9.3000000000000007</v>
      </c>
      <c r="AL7" s="18">
        <v>8.1999999999999993</v>
      </c>
      <c r="AM7" s="18">
        <v>10</v>
      </c>
      <c r="AN7" s="18">
        <v>9.15</v>
      </c>
      <c r="AO7" s="15">
        <v>160</v>
      </c>
      <c r="AP7" s="18">
        <v>750</v>
      </c>
      <c r="AQ7" s="18">
        <v>60</v>
      </c>
      <c r="AR7" s="18">
        <v>25</v>
      </c>
      <c r="AS7" s="14">
        <v>60</v>
      </c>
      <c r="AT7" s="14">
        <v>5</v>
      </c>
      <c r="AU7" s="14">
        <v>380</v>
      </c>
      <c r="AV7" s="14">
        <v>69.5</v>
      </c>
      <c r="AW7" s="14">
        <v>22.5</v>
      </c>
      <c r="AX7" s="14">
        <v>15</v>
      </c>
      <c r="AY7" s="14">
        <v>5</v>
      </c>
      <c r="AZ7" s="14">
        <v>125</v>
      </c>
      <c r="BA7" s="14">
        <v>63</v>
      </c>
      <c r="BB7" s="14">
        <v>57.5</v>
      </c>
      <c r="BC7" s="14">
        <v>160</v>
      </c>
      <c r="BD7" s="14">
        <v>110</v>
      </c>
      <c r="BE7" s="14">
        <v>2885</v>
      </c>
      <c r="BF7" s="14">
        <v>1088.5</v>
      </c>
      <c r="BG7" s="14">
        <v>760</v>
      </c>
      <c r="BH7" s="14">
        <v>235</v>
      </c>
      <c r="BI7" s="14">
        <v>150</v>
      </c>
      <c r="BJ7" s="14">
        <v>3095</v>
      </c>
      <c r="BK7" s="14">
        <v>1321</v>
      </c>
      <c r="BL7" s="14">
        <v>1270</v>
      </c>
      <c r="BM7" s="14">
        <v>41764</v>
      </c>
      <c r="BN7" s="19">
        <f>(BM7/O7)*100</f>
        <v>6.4902329484529675</v>
      </c>
      <c r="BO7" s="19">
        <f>((BM7)/(O7+Q7+S7+U7))*100</f>
        <v>6.4902329484529675</v>
      </c>
      <c r="BP7" s="15" t="s">
        <v>72</v>
      </c>
      <c r="BQ7" s="13">
        <v>25</v>
      </c>
      <c r="BR7" s="13">
        <v>43</v>
      </c>
      <c r="BS7" s="19">
        <v>40.119999999999997</v>
      </c>
      <c r="BT7" s="19">
        <f t="shared" si="6"/>
        <v>1.6048</v>
      </c>
      <c r="BU7" s="16">
        <v>0.13600000000000001</v>
      </c>
      <c r="BV7" s="16">
        <v>0.69699999999999995</v>
      </c>
      <c r="BW7" s="16">
        <v>0.53624000000000027</v>
      </c>
      <c r="BX7" s="14">
        <f t="shared" si="7"/>
        <v>51600.545757973472</v>
      </c>
      <c r="BY7" s="15">
        <v>24.09</v>
      </c>
      <c r="BZ7" s="19">
        <f t="shared" si="8"/>
        <v>1.1905537279088028</v>
      </c>
      <c r="CA7" s="19">
        <f t="shared" si="9"/>
        <v>0.83037914503751009</v>
      </c>
    </row>
    <row r="8" spans="1:79" x14ac:dyDescent="0.2">
      <c r="A8" s="12" t="s">
        <v>69</v>
      </c>
      <c r="B8" s="15">
        <v>30</v>
      </c>
      <c r="C8" s="15">
        <v>1</v>
      </c>
      <c r="D8" s="16">
        <f t="shared" si="0"/>
        <v>0.40468564223999998</v>
      </c>
      <c r="E8" s="17">
        <v>40457</v>
      </c>
      <c r="F8" s="13">
        <v>2</v>
      </c>
      <c r="G8" s="13" t="s">
        <v>76</v>
      </c>
      <c r="H8" s="13" t="s">
        <v>77</v>
      </c>
      <c r="I8" s="15">
        <v>0</v>
      </c>
      <c r="J8" s="15">
        <v>0</v>
      </c>
      <c r="K8" s="13"/>
      <c r="L8" s="13"/>
      <c r="M8" s="13">
        <f t="shared" si="1"/>
        <v>0</v>
      </c>
      <c r="N8" s="17">
        <v>40470</v>
      </c>
      <c r="O8" s="14">
        <v>161674</v>
      </c>
      <c r="P8" s="17">
        <v>40471</v>
      </c>
      <c r="Q8" s="14">
        <v>92516</v>
      </c>
      <c r="R8" s="17"/>
      <c r="S8" s="13"/>
      <c r="T8" s="17"/>
      <c r="U8" s="13"/>
      <c r="V8" s="14">
        <f t="shared" si="2"/>
        <v>254190</v>
      </c>
      <c r="W8" s="14">
        <f t="shared" si="3"/>
        <v>628117.16915138764</v>
      </c>
      <c r="X8" s="17">
        <v>40514</v>
      </c>
      <c r="Y8" s="13">
        <f t="shared" si="4"/>
        <v>44</v>
      </c>
      <c r="Z8" s="13">
        <v>10</v>
      </c>
      <c r="AA8" s="18">
        <v>2.9</v>
      </c>
      <c r="AB8" s="18">
        <v>27.3</v>
      </c>
      <c r="AC8" s="18">
        <v>16.7</v>
      </c>
      <c r="AD8" s="18">
        <v>27.4</v>
      </c>
      <c r="AE8" s="18">
        <v>22.336341463414637</v>
      </c>
      <c r="AF8" s="15">
        <v>19</v>
      </c>
      <c r="AG8" s="13">
        <f t="shared" si="5"/>
        <v>-2</v>
      </c>
      <c r="AH8" s="15">
        <v>17</v>
      </c>
      <c r="AI8" s="15">
        <v>32</v>
      </c>
      <c r="AJ8" s="13">
        <v>23.545454545454547</v>
      </c>
      <c r="AK8" s="15">
        <v>9</v>
      </c>
      <c r="AL8" s="15">
        <v>8.1999999999999993</v>
      </c>
      <c r="AM8" s="15">
        <v>9.3000000000000007</v>
      </c>
      <c r="AN8" s="18">
        <v>8.8904463705491441</v>
      </c>
      <c r="AO8" s="15">
        <v>152</v>
      </c>
      <c r="AP8" s="15">
        <v>300</v>
      </c>
      <c r="AQ8" s="15">
        <v>30</v>
      </c>
      <c r="AR8" s="15">
        <v>12.5</v>
      </c>
      <c r="AS8" s="14">
        <v>0</v>
      </c>
      <c r="AT8" s="14">
        <v>10</v>
      </c>
      <c r="AU8" s="14">
        <v>300</v>
      </c>
      <c r="AV8" s="13">
        <v>71.25</v>
      </c>
      <c r="AW8" s="14">
        <v>45</v>
      </c>
      <c r="AX8" s="14">
        <v>10</v>
      </c>
      <c r="AY8" s="14">
        <v>0</v>
      </c>
      <c r="AZ8" s="14">
        <v>315</v>
      </c>
      <c r="BA8" s="13">
        <v>41.25</v>
      </c>
      <c r="BB8" s="14">
        <v>7.5</v>
      </c>
      <c r="BC8" s="14">
        <v>17220</v>
      </c>
      <c r="BD8" s="14">
        <v>0</v>
      </c>
      <c r="BE8" s="14">
        <v>8000</v>
      </c>
      <c r="BF8" s="14">
        <v>922.5</v>
      </c>
      <c r="BG8" s="14">
        <v>147.5</v>
      </c>
      <c r="BH8" s="14">
        <v>17230</v>
      </c>
      <c r="BI8" s="14">
        <v>25</v>
      </c>
      <c r="BJ8" s="14">
        <v>81100</v>
      </c>
      <c r="BK8" s="14">
        <v>5596.875</v>
      </c>
      <c r="BL8" s="14">
        <v>202.5</v>
      </c>
      <c r="BM8" s="14">
        <v>18028</v>
      </c>
      <c r="BN8" s="19">
        <f>(BM8/Q8)*100</f>
        <v>19.486359116260971</v>
      </c>
      <c r="BO8" s="19">
        <f>(BM8)/(O8+Q8)*100</f>
        <v>7.0923325071796688</v>
      </c>
      <c r="BP8" s="15" t="s">
        <v>72</v>
      </c>
      <c r="BQ8" s="13">
        <v>26</v>
      </c>
      <c r="BR8" s="13">
        <v>42</v>
      </c>
      <c r="BS8" s="19">
        <v>35.93</v>
      </c>
      <c r="BT8" s="19">
        <f t="shared" si="6"/>
        <v>0.81659090909090903</v>
      </c>
      <c r="BU8" s="16">
        <v>0.13600000000000001</v>
      </c>
      <c r="BV8" s="16">
        <v>0.56100000000000005</v>
      </c>
      <c r="BW8" s="16">
        <v>0.40400000000000003</v>
      </c>
      <c r="BX8" s="14">
        <f t="shared" si="7"/>
        <v>44548.15817090057</v>
      </c>
      <c r="BY8" s="19">
        <v>7.18</v>
      </c>
      <c r="BZ8" s="16">
        <f t="shared" si="8"/>
        <v>0.40323105430323802</v>
      </c>
      <c r="CA8" s="16">
        <f t="shared" si="9"/>
        <v>0.87098307027849364</v>
      </c>
    </row>
    <row r="9" spans="1:79" x14ac:dyDescent="0.2">
      <c r="A9" s="15" t="s">
        <v>69</v>
      </c>
      <c r="B9" s="15">
        <v>15</v>
      </c>
      <c r="C9" s="15">
        <v>0.5</v>
      </c>
      <c r="D9" s="16">
        <f t="shared" si="0"/>
        <v>0.20234282111999999</v>
      </c>
      <c r="E9" s="17">
        <v>38097</v>
      </c>
      <c r="F9" s="15">
        <v>1</v>
      </c>
      <c r="G9" s="15" t="s">
        <v>76</v>
      </c>
      <c r="H9" s="15" t="s">
        <v>78</v>
      </c>
      <c r="I9" s="15">
        <v>12</v>
      </c>
      <c r="J9" s="15">
        <v>48</v>
      </c>
      <c r="K9" s="15"/>
      <c r="L9" s="15"/>
      <c r="M9" s="13">
        <f t="shared" si="1"/>
        <v>30</v>
      </c>
      <c r="N9" s="17">
        <v>38105</v>
      </c>
      <c r="O9" s="14">
        <v>273426</v>
      </c>
      <c r="P9" s="15"/>
      <c r="Q9" s="14"/>
      <c r="R9" s="15"/>
      <c r="S9" s="15"/>
      <c r="T9" s="15"/>
      <c r="U9" s="15"/>
      <c r="V9" s="14">
        <f t="shared" si="2"/>
        <v>273426</v>
      </c>
      <c r="W9" s="14">
        <f t="shared" si="3"/>
        <v>1351300.7206608232</v>
      </c>
      <c r="X9" s="17">
        <v>38134</v>
      </c>
      <c r="Y9" s="15">
        <f t="shared" si="4"/>
        <v>29</v>
      </c>
      <c r="Z9" s="15">
        <v>14</v>
      </c>
      <c r="AA9" s="15">
        <v>2.2999999999999998</v>
      </c>
      <c r="AB9" s="18">
        <v>25.9</v>
      </c>
      <c r="AC9" s="18">
        <v>21.4</v>
      </c>
      <c r="AD9" s="18">
        <v>30.3</v>
      </c>
      <c r="AE9" s="18">
        <v>27.526923076923079</v>
      </c>
      <c r="AF9" s="13">
        <v>20</v>
      </c>
      <c r="AG9" s="13">
        <f t="shared" si="5"/>
        <v>2</v>
      </c>
      <c r="AH9" s="13">
        <v>22</v>
      </c>
      <c r="AI9" s="13">
        <v>26</v>
      </c>
      <c r="AJ9" s="18">
        <v>24.285714285714285</v>
      </c>
      <c r="AK9" s="18">
        <v>8.5</v>
      </c>
      <c r="AL9" s="18">
        <v>8.5</v>
      </c>
      <c r="AM9" s="18">
        <v>9.6999999999999993</v>
      </c>
      <c r="AN9" s="18">
        <v>8.93</v>
      </c>
      <c r="AO9" s="15">
        <v>78</v>
      </c>
      <c r="AP9" s="18">
        <v>200</v>
      </c>
      <c r="AQ9" s="18">
        <v>15</v>
      </c>
      <c r="AR9" s="18">
        <v>6.25</v>
      </c>
      <c r="AS9" s="14">
        <v>15</v>
      </c>
      <c r="AT9" s="14">
        <v>0</v>
      </c>
      <c r="AU9" s="14">
        <v>120</v>
      </c>
      <c r="AV9" s="14">
        <v>40.5</v>
      </c>
      <c r="AW9" s="14">
        <v>22.5</v>
      </c>
      <c r="AX9" s="14">
        <v>260</v>
      </c>
      <c r="AY9" s="14">
        <v>10</v>
      </c>
      <c r="AZ9" s="14">
        <v>1135</v>
      </c>
      <c r="BA9" s="14">
        <v>259.5</v>
      </c>
      <c r="BB9" s="14">
        <v>85</v>
      </c>
      <c r="BC9" s="14">
        <v>215</v>
      </c>
      <c r="BD9" s="14">
        <v>0</v>
      </c>
      <c r="BE9" s="14">
        <v>2160</v>
      </c>
      <c r="BF9" s="14">
        <v>856</v>
      </c>
      <c r="BG9" s="14">
        <v>305</v>
      </c>
      <c r="BH9" s="14">
        <v>490</v>
      </c>
      <c r="BI9" s="14">
        <v>85</v>
      </c>
      <c r="BJ9" s="14">
        <v>3415</v>
      </c>
      <c r="BK9" s="14">
        <v>1156</v>
      </c>
      <c r="BL9" s="14">
        <v>445</v>
      </c>
      <c r="BM9" s="14">
        <v>13494</v>
      </c>
      <c r="BN9" s="19">
        <f>(BM9/O9)*100</f>
        <v>4.9351561299949536</v>
      </c>
      <c r="BO9" s="19">
        <f>((BM9)/(O9+Q9+S9+U9))*100</f>
        <v>4.9351561299949536</v>
      </c>
      <c r="BP9" s="15" t="s">
        <v>72</v>
      </c>
      <c r="BQ9" s="13">
        <v>35</v>
      </c>
      <c r="BR9" s="13">
        <v>49</v>
      </c>
      <c r="BS9" s="19">
        <v>43.38</v>
      </c>
      <c r="BT9" s="19">
        <f t="shared" si="6"/>
        <v>1.4958620689655173</v>
      </c>
      <c r="BU9" s="16">
        <v>0.38900000000000001</v>
      </c>
      <c r="BV9" s="16">
        <v>0.93600000000000005</v>
      </c>
      <c r="BW9" s="16">
        <v>0.62385999999999975</v>
      </c>
      <c r="BX9" s="14">
        <f t="shared" si="7"/>
        <v>66688.800350358593</v>
      </c>
      <c r="BY9" s="15">
        <v>9.73</v>
      </c>
      <c r="BZ9" s="19">
        <f t="shared" si="8"/>
        <v>1.6581623183969096</v>
      </c>
      <c r="CA9" s="19">
        <f t="shared" si="9"/>
        <v>0.76422017360569794</v>
      </c>
    </row>
    <row r="10" spans="1:79" x14ac:dyDescent="0.2">
      <c r="A10" s="12" t="s">
        <v>69</v>
      </c>
      <c r="B10" s="15">
        <v>25</v>
      </c>
      <c r="C10" s="15">
        <v>1</v>
      </c>
      <c r="D10" s="16">
        <f t="shared" si="0"/>
        <v>0.40468564223999998</v>
      </c>
      <c r="E10" s="17">
        <v>40461</v>
      </c>
      <c r="F10" s="13">
        <v>1</v>
      </c>
      <c r="G10" s="13" t="s">
        <v>76</v>
      </c>
      <c r="H10" s="13" t="s">
        <v>77</v>
      </c>
      <c r="I10" s="15"/>
      <c r="J10" s="15"/>
      <c r="K10" s="13"/>
      <c r="L10" s="13"/>
      <c r="M10" s="13"/>
      <c r="N10" s="17">
        <v>40472</v>
      </c>
      <c r="O10" s="14">
        <v>15075</v>
      </c>
      <c r="P10" s="17"/>
      <c r="Q10" s="14"/>
      <c r="R10" s="17"/>
      <c r="S10" s="13"/>
      <c r="T10" s="17"/>
      <c r="U10" s="13"/>
      <c r="V10" s="14">
        <f t="shared" si="2"/>
        <v>15075</v>
      </c>
      <c r="W10" s="14">
        <f t="shared" si="3"/>
        <v>37251.136256175174</v>
      </c>
      <c r="X10" s="17">
        <v>40514</v>
      </c>
      <c r="Y10" s="13">
        <f t="shared" si="4"/>
        <v>42</v>
      </c>
      <c r="Z10" s="13">
        <v>0</v>
      </c>
      <c r="AA10" s="18">
        <v>4.7</v>
      </c>
      <c r="AB10" s="18">
        <v>27.3</v>
      </c>
      <c r="AC10" s="18">
        <v>17.2</v>
      </c>
      <c r="AD10" s="18">
        <v>28.1</v>
      </c>
      <c r="AE10" s="18">
        <v>22.187499999999996</v>
      </c>
      <c r="AF10" s="15">
        <v>20</v>
      </c>
      <c r="AG10" s="13">
        <f t="shared" si="5"/>
        <v>-2</v>
      </c>
      <c r="AH10" s="15">
        <v>18</v>
      </c>
      <c r="AI10" s="15">
        <v>26</v>
      </c>
      <c r="AJ10" s="13">
        <v>22.181818181818183</v>
      </c>
      <c r="AK10" s="15">
        <v>8.8000000000000007</v>
      </c>
      <c r="AL10" s="15">
        <v>7.7</v>
      </c>
      <c r="AM10" s="15">
        <v>9.1999999999999993</v>
      </c>
      <c r="AN10" s="18">
        <v>8.5217081867914359</v>
      </c>
      <c r="AO10" s="15">
        <v>224</v>
      </c>
      <c r="AP10" s="15">
        <v>50</v>
      </c>
      <c r="AQ10" s="15">
        <v>27</v>
      </c>
      <c r="AR10" s="15">
        <v>11.25</v>
      </c>
      <c r="AS10" s="15">
        <v>40</v>
      </c>
      <c r="AT10" s="15">
        <v>5</v>
      </c>
      <c r="AU10" s="15">
        <v>125</v>
      </c>
      <c r="AV10" s="13">
        <v>56.666666666666664</v>
      </c>
      <c r="AW10" s="15">
        <v>47.5</v>
      </c>
      <c r="AX10" s="15">
        <v>330</v>
      </c>
      <c r="AY10" s="15">
        <v>0</v>
      </c>
      <c r="AZ10" s="15">
        <v>695</v>
      </c>
      <c r="BA10" s="13">
        <v>77.916666666666671</v>
      </c>
      <c r="BB10" s="15">
        <v>12.5</v>
      </c>
      <c r="BC10" s="15">
        <v>540</v>
      </c>
      <c r="BD10" s="15">
        <v>0</v>
      </c>
      <c r="BE10" s="15">
        <v>45</v>
      </c>
      <c r="BF10" s="15">
        <v>10</v>
      </c>
      <c r="BG10" s="15">
        <v>5</v>
      </c>
      <c r="BH10" s="14">
        <v>910</v>
      </c>
      <c r="BI10" s="14">
        <v>25</v>
      </c>
      <c r="BJ10" s="14">
        <v>845</v>
      </c>
      <c r="BK10" s="14">
        <v>144.58333333333334</v>
      </c>
      <c r="BL10" s="14">
        <v>82.5</v>
      </c>
      <c r="BM10" s="14">
        <v>7148</v>
      </c>
      <c r="BN10" s="19">
        <v>47.41</v>
      </c>
      <c r="BO10" s="19">
        <v>47.41</v>
      </c>
      <c r="BP10" s="15" t="s">
        <v>72</v>
      </c>
      <c r="BQ10" s="13">
        <v>51</v>
      </c>
      <c r="BR10" s="13">
        <v>87</v>
      </c>
      <c r="BS10" s="19">
        <v>66.77</v>
      </c>
      <c r="BT10" s="19">
        <f t="shared" si="6"/>
        <v>1.5897619047619047</v>
      </c>
      <c r="BU10" s="16">
        <v>0.99099999999999999</v>
      </c>
      <c r="BV10" s="16">
        <v>4.9059999999999997</v>
      </c>
      <c r="BW10" s="16">
        <v>2.242</v>
      </c>
      <c r="BX10" s="14">
        <f t="shared" si="7"/>
        <v>17663.09266727298</v>
      </c>
      <c r="BY10" s="19">
        <v>16.41</v>
      </c>
      <c r="BZ10" s="16">
        <f t="shared" si="8"/>
        <v>0.96547602616099615</v>
      </c>
      <c r="CA10" s="16">
        <f t="shared" si="9"/>
        <v>0.75316734060786528</v>
      </c>
    </row>
    <row r="11" spans="1:79" x14ac:dyDescent="0.2">
      <c r="A11" s="15" t="s">
        <v>69</v>
      </c>
      <c r="B11" s="15">
        <v>14</v>
      </c>
      <c r="C11" s="15">
        <v>0.5</v>
      </c>
      <c r="D11" s="16">
        <v>0.20234282111999999</v>
      </c>
      <c r="E11" s="17">
        <v>39361</v>
      </c>
      <c r="F11" s="15">
        <v>2</v>
      </c>
      <c r="G11" s="15" t="s">
        <v>76</v>
      </c>
      <c r="H11" s="15" t="s">
        <v>77</v>
      </c>
      <c r="I11" s="15">
        <v>5</v>
      </c>
      <c r="J11" s="15">
        <v>2</v>
      </c>
      <c r="K11" s="15"/>
      <c r="L11" s="15"/>
      <c r="M11" s="13">
        <f t="shared" ref="M11:M29" si="10">AVERAGE(I11:L11)</f>
        <v>3.5</v>
      </c>
      <c r="N11" s="17">
        <v>39365</v>
      </c>
      <c r="O11" s="14">
        <v>70074</v>
      </c>
      <c r="P11" s="15">
        <v>39367</v>
      </c>
      <c r="Q11" s="14">
        <v>35724</v>
      </c>
      <c r="R11" s="15"/>
      <c r="S11" s="14"/>
      <c r="T11" s="15"/>
      <c r="U11" s="15"/>
      <c r="V11" s="14">
        <f t="shared" si="2"/>
        <v>105798</v>
      </c>
      <c r="W11" s="14">
        <f t="shared" si="3"/>
        <v>522865.10296926321</v>
      </c>
      <c r="X11" s="17">
        <v>39406</v>
      </c>
      <c r="Y11" s="15">
        <v>41</v>
      </c>
      <c r="Z11" s="15">
        <v>0</v>
      </c>
      <c r="AA11" s="15">
        <v>3.6</v>
      </c>
      <c r="AB11" s="18">
        <v>29.6</v>
      </c>
      <c r="AC11" s="18">
        <v>19.2</v>
      </c>
      <c r="AD11" s="18">
        <v>30.8</v>
      </c>
      <c r="AE11" s="18">
        <v>24.846153846153847</v>
      </c>
      <c r="AF11" s="13">
        <v>21</v>
      </c>
      <c r="AG11" s="13">
        <f t="shared" si="5"/>
        <v>1</v>
      </c>
      <c r="AH11" s="13">
        <v>22</v>
      </c>
      <c r="AI11" s="13">
        <v>30</v>
      </c>
      <c r="AJ11" s="18">
        <v>26.076923076923077</v>
      </c>
      <c r="AK11" s="18">
        <v>8.4</v>
      </c>
      <c r="AL11" s="18">
        <v>8.4</v>
      </c>
      <c r="AM11" s="18">
        <v>9.3000000000000007</v>
      </c>
      <c r="AN11" s="18">
        <v>8.8256410256410263</v>
      </c>
      <c r="AO11" s="15">
        <v>160</v>
      </c>
      <c r="AP11" s="21">
        <v>287.5</v>
      </c>
      <c r="AQ11" s="21">
        <v>10.5</v>
      </c>
      <c r="AR11" s="21">
        <v>3.8000000000000003</v>
      </c>
      <c r="AS11" s="14">
        <v>10</v>
      </c>
      <c r="AT11" s="14">
        <v>5</v>
      </c>
      <c r="AU11" s="14">
        <v>300</v>
      </c>
      <c r="AV11" s="14">
        <v>98.333333333333329</v>
      </c>
      <c r="AW11" s="14">
        <v>50</v>
      </c>
      <c r="AX11" s="14">
        <v>10</v>
      </c>
      <c r="AY11" s="14">
        <v>0</v>
      </c>
      <c r="AZ11" s="14">
        <v>310</v>
      </c>
      <c r="BA11" s="14">
        <v>75.333333333333329</v>
      </c>
      <c r="BB11" s="14">
        <v>30</v>
      </c>
      <c r="BC11" s="14">
        <v>15</v>
      </c>
      <c r="BD11" s="14">
        <v>0</v>
      </c>
      <c r="BE11" s="14">
        <v>6300</v>
      </c>
      <c r="BF11" s="14">
        <v>582.66666666666663</v>
      </c>
      <c r="BG11" s="14">
        <v>0</v>
      </c>
      <c r="BH11" s="14">
        <v>35</v>
      </c>
      <c r="BI11" s="14">
        <v>10</v>
      </c>
      <c r="BJ11" s="14">
        <v>6660</v>
      </c>
      <c r="BK11" s="14">
        <v>749.66666666666663</v>
      </c>
      <c r="BL11" s="14">
        <v>140</v>
      </c>
      <c r="BM11" s="14">
        <v>4413</v>
      </c>
      <c r="BN11" s="19">
        <v>12.353039973127309</v>
      </c>
      <c r="BO11" s="19">
        <v>4.1711563545624681</v>
      </c>
      <c r="BP11" s="15" t="s">
        <v>72</v>
      </c>
      <c r="BQ11" s="15">
        <v>38</v>
      </c>
      <c r="BR11" s="15">
        <v>69</v>
      </c>
      <c r="BS11" s="15">
        <v>56.14</v>
      </c>
      <c r="BT11" s="19">
        <f t="shared" si="6"/>
        <v>1.3692682926829269</v>
      </c>
      <c r="BU11" s="15">
        <v>0.43</v>
      </c>
      <c r="BV11" s="15">
        <v>2.6139999999999999</v>
      </c>
      <c r="BW11" s="15">
        <v>1.3839999999999999</v>
      </c>
      <c r="BX11" s="14">
        <v>21809.520968292014</v>
      </c>
      <c r="BY11" s="19">
        <v>6.41</v>
      </c>
      <c r="BZ11" s="19">
        <v>0.77265633912416098</v>
      </c>
      <c r="CA11" s="19">
        <v>0.7822018976392292</v>
      </c>
    </row>
    <row r="12" spans="1:79" x14ac:dyDescent="0.2">
      <c r="A12" s="15" t="s">
        <v>69</v>
      </c>
      <c r="B12" s="15">
        <v>16</v>
      </c>
      <c r="C12" s="15">
        <v>0.5</v>
      </c>
      <c r="D12" s="16">
        <v>0.20234282111999999</v>
      </c>
      <c r="E12" s="17">
        <v>39346</v>
      </c>
      <c r="F12" s="15">
        <v>3</v>
      </c>
      <c r="G12" s="15" t="s">
        <v>76</v>
      </c>
      <c r="H12" s="15" t="s">
        <v>77</v>
      </c>
      <c r="I12" s="15">
        <v>0</v>
      </c>
      <c r="J12" s="15"/>
      <c r="K12" s="15">
        <v>13</v>
      </c>
      <c r="L12" s="15">
        <v>19</v>
      </c>
      <c r="M12" s="13">
        <f t="shared" si="10"/>
        <v>10.666666666666666</v>
      </c>
      <c r="N12" s="17">
        <v>39349</v>
      </c>
      <c r="O12" s="14">
        <v>110378</v>
      </c>
      <c r="P12" s="15">
        <v>39350</v>
      </c>
      <c r="Q12" s="14">
        <v>29312</v>
      </c>
      <c r="R12" s="15">
        <v>39352</v>
      </c>
      <c r="S12" s="14">
        <v>43510</v>
      </c>
      <c r="T12" s="15"/>
      <c r="U12" s="15"/>
      <c r="V12" s="14">
        <f t="shared" si="2"/>
        <v>183200</v>
      </c>
      <c r="W12" s="14">
        <f t="shared" si="3"/>
        <v>905394.11769569386</v>
      </c>
      <c r="X12" s="17">
        <v>39373</v>
      </c>
      <c r="Y12" s="15">
        <v>24</v>
      </c>
      <c r="Z12" s="15">
        <v>0</v>
      </c>
      <c r="AA12" s="15">
        <v>2.2999999999999998</v>
      </c>
      <c r="AB12" s="18">
        <v>29.4</v>
      </c>
      <c r="AC12" s="18">
        <v>27.6</v>
      </c>
      <c r="AD12" s="18">
        <v>32.4</v>
      </c>
      <c r="AE12" s="18">
        <v>29.65</v>
      </c>
      <c r="AF12" s="13">
        <v>22</v>
      </c>
      <c r="AG12" s="13">
        <f t="shared" si="5"/>
        <v>-2</v>
      </c>
      <c r="AH12" s="13">
        <v>20</v>
      </c>
      <c r="AI12" s="13">
        <v>24</v>
      </c>
      <c r="AJ12" s="18">
        <v>21.5</v>
      </c>
      <c r="AK12" s="18">
        <v>8.9</v>
      </c>
      <c r="AL12" s="18">
        <v>8.8000000000000007</v>
      </c>
      <c r="AM12" s="18">
        <v>9.1999999999999993</v>
      </c>
      <c r="AN12" s="18">
        <v>8.9434782608695667</v>
      </c>
      <c r="AO12" s="15">
        <v>82</v>
      </c>
      <c r="AP12" s="21">
        <v>112.5</v>
      </c>
      <c r="AQ12" s="21">
        <v>8</v>
      </c>
      <c r="AR12" s="21">
        <v>2.75</v>
      </c>
      <c r="AS12" s="14">
        <v>15</v>
      </c>
      <c r="AT12" s="14">
        <v>50</v>
      </c>
      <c r="AU12" s="14">
        <v>480</v>
      </c>
      <c r="AV12" s="14">
        <v>221</v>
      </c>
      <c r="AW12" s="14">
        <v>240</v>
      </c>
      <c r="AX12" s="14">
        <v>30</v>
      </c>
      <c r="AY12" s="14">
        <v>45</v>
      </c>
      <c r="AZ12" s="14">
        <v>165</v>
      </c>
      <c r="BA12" s="14">
        <v>93</v>
      </c>
      <c r="BB12" s="14">
        <v>85</v>
      </c>
      <c r="BC12" s="14">
        <v>0</v>
      </c>
      <c r="BD12" s="14">
        <v>0</v>
      </c>
      <c r="BE12" s="14">
        <v>5</v>
      </c>
      <c r="BF12" s="14">
        <v>1</v>
      </c>
      <c r="BG12" s="14">
        <v>0</v>
      </c>
      <c r="BH12" s="14">
        <v>45</v>
      </c>
      <c r="BI12" s="14">
        <v>135</v>
      </c>
      <c r="BJ12" s="14">
        <v>530</v>
      </c>
      <c r="BK12" s="14">
        <v>315</v>
      </c>
      <c r="BL12" s="14">
        <v>355</v>
      </c>
      <c r="BM12" s="14">
        <v>9350</v>
      </c>
      <c r="BN12" s="19">
        <v>21.489312801654791</v>
      </c>
      <c r="BO12" s="19">
        <v>5.1037117903930129</v>
      </c>
      <c r="BP12" s="15" t="s">
        <v>72</v>
      </c>
      <c r="BQ12" s="15">
        <v>33</v>
      </c>
      <c r="BR12" s="15">
        <v>47</v>
      </c>
      <c r="BS12" s="15">
        <v>39.909999999999997</v>
      </c>
      <c r="BT12" s="19">
        <f t="shared" si="6"/>
        <v>1.6629166666666666</v>
      </c>
      <c r="BU12" s="15">
        <v>0.32600000000000001</v>
      </c>
      <c r="BV12" s="15">
        <v>0.77700000000000002</v>
      </c>
      <c r="BW12" s="15">
        <v>0.53900000000000003</v>
      </c>
      <c r="BX12" s="14">
        <v>46208.706334359922</v>
      </c>
      <c r="BY12" s="19">
        <v>5</v>
      </c>
      <c r="BZ12" s="19">
        <v>1.0296057561131891</v>
      </c>
      <c r="CA12" s="19">
        <v>0.84789794332552071</v>
      </c>
    </row>
    <row r="13" spans="1:79" x14ac:dyDescent="0.2">
      <c r="A13" s="15" t="s">
        <v>69</v>
      </c>
      <c r="B13" s="15">
        <v>27</v>
      </c>
      <c r="C13" s="15">
        <v>1</v>
      </c>
      <c r="D13" s="16">
        <v>0.40468564223999998</v>
      </c>
      <c r="E13" s="17">
        <v>39323</v>
      </c>
      <c r="F13" s="15">
        <v>4</v>
      </c>
      <c r="G13" s="15" t="s">
        <v>76</v>
      </c>
      <c r="H13" s="15" t="s">
        <v>77</v>
      </c>
      <c r="I13" s="15">
        <v>135</v>
      </c>
      <c r="J13" s="15">
        <v>87</v>
      </c>
      <c r="K13" s="15"/>
      <c r="L13" s="15"/>
      <c r="M13" s="13">
        <f t="shared" si="10"/>
        <v>111</v>
      </c>
      <c r="N13" s="17">
        <v>39327</v>
      </c>
      <c r="O13" s="14">
        <v>81982</v>
      </c>
      <c r="P13" s="15">
        <v>39328</v>
      </c>
      <c r="Q13" s="14">
        <v>48548</v>
      </c>
      <c r="R13" s="15">
        <v>39329</v>
      </c>
      <c r="S13" s="14">
        <v>158468</v>
      </c>
      <c r="T13" s="15">
        <v>39330</v>
      </c>
      <c r="U13" s="15">
        <v>65036</v>
      </c>
      <c r="V13" s="14">
        <f t="shared" si="2"/>
        <v>354034</v>
      </c>
      <c r="W13" s="14">
        <f t="shared" si="3"/>
        <v>874837.06622346421</v>
      </c>
      <c r="X13" s="17">
        <v>39351</v>
      </c>
      <c r="Y13" s="15">
        <v>24</v>
      </c>
      <c r="Z13" s="15">
        <v>0</v>
      </c>
      <c r="AA13" s="15">
        <v>3.6</v>
      </c>
      <c r="AB13" s="18">
        <v>29.5</v>
      </c>
      <c r="AC13" s="18">
        <v>28.4</v>
      </c>
      <c r="AD13" s="18">
        <v>34.5</v>
      </c>
      <c r="AE13" s="18">
        <v>31.227272727272734</v>
      </c>
      <c r="AF13" s="13">
        <v>22</v>
      </c>
      <c r="AG13" s="13">
        <f t="shared" si="5"/>
        <v>0</v>
      </c>
      <c r="AH13" s="13">
        <v>22</v>
      </c>
      <c r="AI13" s="13">
        <v>26</v>
      </c>
      <c r="AJ13" s="18">
        <v>24.2</v>
      </c>
      <c r="AK13" s="18">
        <v>8.9</v>
      </c>
      <c r="AL13" s="18">
        <v>8.3000000000000007</v>
      </c>
      <c r="AM13" s="18">
        <v>9.4</v>
      </c>
      <c r="AN13" s="18">
        <v>9.0434782608695681</v>
      </c>
      <c r="AO13" s="15">
        <v>126</v>
      </c>
      <c r="AP13" s="21">
        <v>290</v>
      </c>
      <c r="AQ13" s="21">
        <v>15</v>
      </c>
      <c r="AR13" s="21">
        <v>6.25</v>
      </c>
      <c r="AS13" s="14">
        <v>15</v>
      </c>
      <c r="AT13" s="14">
        <v>0</v>
      </c>
      <c r="AU13" s="14">
        <v>55</v>
      </c>
      <c r="AV13" s="14">
        <v>28.571428571428573</v>
      </c>
      <c r="AW13" s="14">
        <v>35</v>
      </c>
      <c r="AX13" s="14">
        <v>25</v>
      </c>
      <c r="AY13" s="14">
        <v>5</v>
      </c>
      <c r="AZ13" s="14">
        <v>145</v>
      </c>
      <c r="BA13" s="14">
        <v>57.142857142857146</v>
      </c>
      <c r="BB13" s="14">
        <v>50</v>
      </c>
      <c r="BC13" s="14">
        <v>0</v>
      </c>
      <c r="BD13" s="14">
        <v>0</v>
      </c>
      <c r="BE13" s="14">
        <v>145</v>
      </c>
      <c r="BF13" s="14">
        <v>25.714285714285715</v>
      </c>
      <c r="BG13" s="14">
        <v>0</v>
      </c>
      <c r="BH13" s="14">
        <v>40</v>
      </c>
      <c r="BI13" s="14">
        <v>5</v>
      </c>
      <c r="BJ13" s="14">
        <v>295</v>
      </c>
      <c r="BK13" s="14">
        <v>111.42857142857143</v>
      </c>
      <c r="BL13" s="14">
        <v>95</v>
      </c>
      <c r="BM13" s="14">
        <v>100989</v>
      </c>
      <c r="BN13" s="19">
        <v>155.28169014084509</v>
      </c>
      <c r="BO13" s="19">
        <v>28.525226390685642</v>
      </c>
      <c r="BP13" s="15" t="s">
        <v>72</v>
      </c>
      <c r="BQ13" s="15">
        <v>31</v>
      </c>
      <c r="BR13" s="15">
        <v>44</v>
      </c>
      <c r="BS13" s="15">
        <v>35.42</v>
      </c>
      <c r="BT13" s="19">
        <f t="shared" si="6"/>
        <v>1.4758333333333333</v>
      </c>
      <c r="BU13" s="15">
        <v>0.20699999999999999</v>
      </c>
      <c r="BV13" s="15">
        <v>0.53100000000000003</v>
      </c>
      <c r="BW13" s="15">
        <v>0.30299999999999999</v>
      </c>
      <c r="BX13" s="14">
        <v>249549.25368987562</v>
      </c>
      <c r="BY13" s="19">
        <v>31.23</v>
      </c>
      <c r="BZ13" s="19">
        <v>3.2154587763414892</v>
      </c>
      <c r="CA13" s="19">
        <v>0.6818627378349853</v>
      </c>
    </row>
    <row r="14" spans="1:79" x14ac:dyDescent="0.2">
      <c r="A14" s="15" t="s">
        <v>69</v>
      </c>
      <c r="B14" s="15">
        <v>31</v>
      </c>
      <c r="C14" s="15">
        <v>1</v>
      </c>
      <c r="D14" s="16">
        <v>0.40468564223999998</v>
      </c>
      <c r="E14" s="17">
        <v>39344</v>
      </c>
      <c r="F14" s="15">
        <v>4</v>
      </c>
      <c r="G14" s="15" t="s">
        <v>76</v>
      </c>
      <c r="H14" s="15" t="s">
        <v>77</v>
      </c>
      <c r="I14" s="15">
        <v>24</v>
      </c>
      <c r="J14" s="15"/>
      <c r="K14" s="15"/>
      <c r="L14" s="15"/>
      <c r="M14" s="13">
        <f t="shared" si="10"/>
        <v>24</v>
      </c>
      <c r="N14" s="17">
        <v>39358</v>
      </c>
      <c r="O14" s="14">
        <v>44884</v>
      </c>
      <c r="P14" s="15">
        <v>39359</v>
      </c>
      <c r="Q14" s="14">
        <v>237702</v>
      </c>
      <c r="R14" s="15">
        <v>39361</v>
      </c>
      <c r="S14" s="14">
        <v>193734</v>
      </c>
      <c r="T14" s="15">
        <v>39362</v>
      </c>
      <c r="U14" s="15">
        <v>180452</v>
      </c>
      <c r="V14" s="14">
        <f t="shared" si="2"/>
        <v>656772</v>
      </c>
      <c r="W14" s="14">
        <f t="shared" si="3"/>
        <v>1622918.9559695313</v>
      </c>
      <c r="X14" s="17">
        <v>39387</v>
      </c>
      <c r="Y14" s="15">
        <v>29</v>
      </c>
      <c r="Z14" s="15">
        <v>0</v>
      </c>
      <c r="AA14" s="15">
        <v>2.1</v>
      </c>
      <c r="AB14" s="18">
        <v>29.9</v>
      </c>
      <c r="AC14" s="18">
        <v>20.100000000000001</v>
      </c>
      <c r="AD14" s="18">
        <v>31.4</v>
      </c>
      <c r="AE14" s="18">
        <v>27.140740740740746</v>
      </c>
      <c r="AF14" s="13">
        <v>23</v>
      </c>
      <c r="AG14" s="13">
        <f t="shared" si="5"/>
        <v>-2</v>
      </c>
      <c r="AH14" s="13">
        <v>21</v>
      </c>
      <c r="AI14" s="13">
        <v>33</v>
      </c>
      <c r="AJ14" s="18">
        <v>26.111111111111111</v>
      </c>
      <c r="AK14" s="18">
        <v>8.9</v>
      </c>
      <c r="AL14" s="18">
        <v>8</v>
      </c>
      <c r="AM14" s="18">
        <v>8.9</v>
      </c>
      <c r="AN14" s="18">
        <v>8.5107142857142843</v>
      </c>
      <c r="AO14" s="15">
        <v>146</v>
      </c>
      <c r="AP14" s="21">
        <v>300</v>
      </c>
      <c r="AQ14" s="21">
        <v>21</v>
      </c>
      <c r="AR14" s="21">
        <v>7.5</v>
      </c>
      <c r="AS14" s="14">
        <v>330</v>
      </c>
      <c r="AT14" s="14">
        <v>40</v>
      </c>
      <c r="AU14" s="14">
        <v>405</v>
      </c>
      <c r="AV14" s="14">
        <v>166.875</v>
      </c>
      <c r="AW14" s="14">
        <v>125</v>
      </c>
      <c r="AX14" s="14">
        <v>55</v>
      </c>
      <c r="AY14" s="14">
        <v>10</v>
      </c>
      <c r="AZ14" s="14">
        <v>90</v>
      </c>
      <c r="BA14" s="14">
        <v>58.75</v>
      </c>
      <c r="BB14" s="14">
        <v>65</v>
      </c>
      <c r="BC14" s="14">
        <v>0</v>
      </c>
      <c r="BD14" s="14">
        <v>0</v>
      </c>
      <c r="BE14" s="14">
        <v>50</v>
      </c>
      <c r="BF14" s="14">
        <v>14.375</v>
      </c>
      <c r="BG14" s="14">
        <v>5</v>
      </c>
      <c r="BH14" s="14">
        <v>385</v>
      </c>
      <c r="BI14" s="14">
        <v>95</v>
      </c>
      <c r="BJ14" s="14">
        <v>525</v>
      </c>
      <c r="BK14" s="14">
        <v>240</v>
      </c>
      <c r="BL14" s="14">
        <v>185</v>
      </c>
      <c r="BM14" s="14">
        <v>81015</v>
      </c>
      <c r="BN14" s="19">
        <v>44.895595504621724</v>
      </c>
      <c r="BO14" s="19">
        <v>12.335330982441395</v>
      </c>
      <c r="BP14" s="15" t="s">
        <v>72</v>
      </c>
      <c r="BQ14" s="15">
        <v>27</v>
      </c>
      <c r="BR14" s="15">
        <v>45</v>
      </c>
      <c r="BS14" s="15">
        <v>34.299999999999997</v>
      </c>
      <c r="BT14" s="19">
        <f t="shared" si="6"/>
        <v>1.182758620689655</v>
      </c>
      <c r="BU14" s="15">
        <v>0.14899999999999999</v>
      </c>
      <c r="BV14" s="15">
        <v>0.62</v>
      </c>
      <c r="BW14" s="15">
        <v>0.32800000000000001</v>
      </c>
      <c r="BX14" s="14">
        <v>200192.42479562401</v>
      </c>
      <c r="BY14" s="19">
        <v>25</v>
      </c>
      <c r="BZ14" s="19">
        <v>2.1302188057514253</v>
      </c>
      <c r="CA14" s="19">
        <v>0.81281457689767389</v>
      </c>
    </row>
    <row r="15" spans="1:79" x14ac:dyDescent="0.2">
      <c r="A15" s="15" t="s">
        <v>69</v>
      </c>
      <c r="B15" s="15">
        <v>11</v>
      </c>
      <c r="C15" s="15">
        <v>0.5</v>
      </c>
      <c r="D15" s="16">
        <f>C15*0.40468564224</f>
        <v>0.20234282111999999</v>
      </c>
      <c r="E15" s="17">
        <v>38081</v>
      </c>
      <c r="F15" s="15">
        <v>1</v>
      </c>
      <c r="G15" s="15" t="s">
        <v>76</v>
      </c>
      <c r="H15" s="15" t="s">
        <v>78</v>
      </c>
      <c r="I15" s="15">
        <v>3</v>
      </c>
      <c r="J15" s="15">
        <v>4</v>
      </c>
      <c r="K15" s="15"/>
      <c r="L15" s="15"/>
      <c r="M15" s="13">
        <f t="shared" si="10"/>
        <v>3.5</v>
      </c>
      <c r="N15" s="17">
        <v>38085</v>
      </c>
      <c r="O15" s="14">
        <v>241366</v>
      </c>
      <c r="P15" s="15"/>
      <c r="Q15" s="14"/>
      <c r="R15" s="15"/>
      <c r="S15" s="15"/>
      <c r="T15" s="15"/>
      <c r="U15" s="15"/>
      <c r="V15" s="14">
        <f t="shared" si="2"/>
        <v>241366</v>
      </c>
      <c r="W15" s="14">
        <f t="shared" si="3"/>
        <v>1192856.7500640766</v>
      </c>
      <c r="X15" s="17">
        <v>38127</v>
      </c>
      <c r="Y15" s="15">
        <f>X15-N15</f>
        <v>42</v>
      </c>
      <c r="Z15" s="15">
        <v>25</v>
      </c>
      <c r="AA15" s="15">
        <v>2.9</v>
      </c>
      <c r="AB15" s="18">
        <v>28.4</v>
      </c>
      <c r="AC15" s="18">
        <v>19.2</v>
      </c>
      <c r="AD15" s="18">
        <v>29.9</v>
      </c>
      <c r="AE15" s="18">
        <v>25.908108108108106</v>
      </c>
      <c r="AF15" s="13">
        <v>24</v>
      </c>
      <c r="AG15" s="13">
        <f t="shared" si="5"/>
        <v>-4</v>
      </c>
      <c r="AH15" s="13">
        <v>20</v>
      </c>
      <c r="AI15" s="13">
        <v>33</v>
      </c>
      <c r="AJ15" s="18">
        <v>25.90909090909091</v>
      </c>
      <c r="AK15" s="18">
        <v>8.8000000000000007</v>
      </c>
      <c r="AL15" s="18">
        <v>8.3000000000000007</v>
      </c>
      <c r="AM15" s="18">
        <v>9.9</v>
      </c>
      <c r="AN15" s="18">
        <v>9.2214285714285733</v>
      </c>
      <c r="AO15" s="15">
        <v>44</v>
      </c>
      <c r="AP15" s="18">
        <v>212.5</v>
      </c>
      <c r="AQ15" s="18">
        <v>18</v>
      </c>
      <c r="AR15" s="18">
        <v>7.5</v>
      </c>
      <c r="AS15" s="14">
        <v>10</v>
      </c>
      <c r="AT15" s="14">
        <v>0</v>
      </c>
      <c r="AU15" s="14">
        <v>100</v>
      </c>
      <c r="AV15" s="14">
        <v>34</v>
      </c>
      <c r="AW15" s="14">
        <v>35</v>
      </c>
      <c r="AX15" s="14">
        <v>70</v>
      </c>
      <c r="AY15" s="14">
        <v>25</v>
      </c>
      <c r="AZ15" s="14">
        <v>520</v>
      </c>
      <c r="BA15" s="14">
        <v>138.33333333333334</v>
      </c>
      <c r="BB15" s="14">
        <v>85</v>
      </c>
      <c r="BC15" s="14">
        <v>30</v>
      </c>
      <c r="BD15" s="14">
        <v>5</v>
      </c>
      <c r="BE15" s="14">
        <v>4700</v>
      </c>
      <c r="BF15" s="14">
        <v>757.66666666666663</v>
      </c>
      <c r="BG15" s="14">
        <v>50</v>
      </c>
      <c r="BH15" s="14">
        <v>110</v>
      </c>
      <c r="BI15" s="14">
        <v>50</v>
      </c>
      <c r="BJ15" s="14">
        <v>4875</v>
      </c>
      <c r="BK15" s="14">
        <v>933.33333333333337</v>
      </c>
      <c r="BL15" s="14">
        <v>170</v>
      </c>
      <c r="BM15" s="14">
        <v>0</v>
      </c>
      <c r="BN15" s="19">
        <f>(BM15/O15)*100</f>
        <v>0</v>
      </c>
      <c r="BO15" s="19">
        <f>((BM15)/(O15+Q15+S15+U15))*100</f>
        <v>0</v>
      </c>
      <c r="BP15" s="15" t="s">
        <v>73</v>
      </c>
      <c r="BQ15" s="13"/>
      <c r="BR15" s="13"/>
      <c r="BS15" s="19"/>
      <c r="BT15" s="19">
        <f t="shared" si="6"/>
        <v>0</v>
      </c>
      <c r="BU15" s="16"/>
      <c r="BV15" s="16"/>
      <c r="BW15" s="16"/>
      <c r="BX15" s="14">
        <f>BM15/(C15*0.40468564224)</f>
        <v>0</v>
      </c>
      <c r="BY15" s="15">
        <v>0</v>
      </c>
      <c r="BZ15" s="19">
        <f>(BY15/D15)/Y15</f>
        <v>0</v>
      </c>
      <c r="CA15" s="19"/>
    </row>
    <row r="16" spans="1:79" x14ac:dyDescent="0.2">
      <c r="A16" s="12" t="s">
        <v>69</v>
      </c>
      <c r="B16" s="15">
        <v>11</v>
      </c>
      <c r="C16" s="15">
        <v>0.5</v>
      </c>
      <c r="D16" s="16">
        <f>C16*0.40468564224</f>
        <v>0.20234282111999999</v>
      </c>
      <c r="E16" s="17">
        <v>40415</v>
      </c>
      <c r="F16" s="13">
        <v>1</v>
      </c>
      <c r="G16" s="13" t="s">
        <v>76</v>
      </c>
      <c r="H16" s="13" t="s">
        <v>77</v>
      </c>
      <c r="I16" s="15">
        <v>16</v>
      </c>
      <c r="J16" s="15">
        <v>1</v>
      </c>
      <c r="K16" s="15"/>
      <c r="L16" s="15"/>
      <c r="M16" s="13">
        <f t="shared" si="10"/>
        <v>8.5</v>
      </c>
      <c r="N16" s="17">
        <v>40427</v>
      </c>
      <c r="O16" s="14">
        <v>153888</v>
      </c>
      <c r="P16" s="17"/>
      <c r="Q16" s="14"/>
      <c r="R16" s="17"/>
      <c r="S16" s="13"/>
      <c r="T16" s="17"/>
      <c r="U16" s="13"/>
      <c r="V16" s="14">
        <f t="shared" si="2"/>
        <v>153888</v>
      </c>
      <c r="W16" s="14">
        <f t="shared" si="3"/>
        <v>760531.05886438279</v>
      </c>
      <c r="X16" s="17">
        <v>40451</v>
      </c>
      <c r="Y16" s="13">
        <f>X16-N16</f>
        <v>24</v>
      </c>
      <c r="Z16" s="13">
        <v>9</v>
      </c>
      <c r="AA16" s="18">
        <v>4.3</v>
      </c>
      <c r="AB16" s="18">
        <v>29.7</v>
      </c>
      <c r="AC16" s="18">
        <v>25.5</v>
      </c>
      <c r="AD16" s="18">
        <v>33.200000000000003</v>
      </c>
      <c r="AE16" s="18">
        <v>30.072727272727274</v>
      </c>
      <c r="AF16" s="15">
        <v>25</v>
      </c>
      <c r="AG16" s="13">
        <f t="shared" si="5"/>
        <v>-10</v>
      </c>
      <c r="AH16" s="15">
        <v>15</v>
      </c>
      <c r="AI16" s="15">
        <v>26</v>
      </c>
      <c r="AJ16" s="13">
        <v>20.333333333333332</v>
      </c>
      <c r="AK16" s="15">
        <v>9.1999999999999993</v>
      </c>
      <c r="AL16" s="15">
        <v>8.4</v>
      </c>
      <c r="AM16" s="15">
        <v>9.8000000000000007</v>
      </c>
      <c r="AN16" s="18">
        <v>9.0390552282720567</v>
      </c>
      <c r="AO16" s="15">
        <v>90</v>
      </c>
      <c r="AP16" s="15">
        <v>187.5</v>
      </c>
      <c r="AQ16" s="15">
        <v>13</v>
      </c>
      <c r="AR16" s="15">
        <v>5.75</v>
      </c>
      <c r="AS16" s="14">
        <v>0</v>
      </c>
      <c r="AT16" s="14">
        <v>0</v>
      </c>
      <c r="AU16" s="14">
        <v>775</v>
      </c>
      <c r="AV16" s="13">
        <v>149.375</v>
      </c>
      <c r="AW16" s="14">
        <v>55</v>
      </c>
      <c r="AX16" s="14">
        <v>15</v>
      </c>
      <c r="AY16" s="14">
        <v>0</v>
      </c>
      <c r="AZ16" s="14">
        <v>375</v>
      </c>
      <c r="BA16" s="13">
        <v>107.875</v>
      </c>
      <c r="BB16" s="14">
        <v>17.5</v>
      </c>
      <c r="BC16" s="14">
        <v>1325</v>
      </c>
      <c r="BD16" s="14">
        <v>5</v>
      </c>
      <c r="BE16" s="14">
        <v>2050</v>
      </c>
      <c r="BF16" s="14">
        <v>507.5</v>
      </c>
      <c r="BG16" s="14">
        <v>187.5</v>
      </c>
      <c r="BH16" s="14">
        <v>1640</v>
      </c>
      <c r="BI16" s="14">
        <v>70</v>
      </c>
      <c r="BJ16" s="14">
        <v>2505</v>
      </c>
      <c r="BK16" s="14">
        <v>786.25</v>
      </c>
      <c r="BL16" s="14">
        <v>592.5</v>
      </c>
      <c r="BM16" s="14">
        <v>129358</v>
      </c>
      <c r="BN16" s="19">
        <v>84.06</v>
      </c>
      <c r="BO16" s="19">
        <v>84.06</v>
      </c>
      <c r="BP16" s="15" t="s">
        <v>72</v>
      </c>
      <c r="BQ16" s="13">
        <v>24</v>
      </c>
      <c r="BR16" s="13">
        <v>40</v>
      </c>
      <c r="BS16" s="19">
        <v>28.59</v>
      </c>
      <c r="BT16" s="19">
        <f t="shared" si="6"/>
        <v>1.1912499999999999</v>
      </c>
      <c r="BU16" s="16">
        <v>0.123</v>
      </c>
      <c r="BV16" s="16">
        <v>0.41799999999999998</v>
      </c>
      <c r="BW16" s="16">
        <v>0.20599999999999999</v>
      </c>
      <c r="BX16" s="14">
        <f>BM16/(C16*0.40468564224)</f>
        <v>639301.15871659154</v>
      </c>
      <c r="BY16" s="19">
        <v>22.77</v>
      </c>
      <c r="BZ16" s="16">
        <f>(BY16/D16)/Y16</f>
        <v>4.6888246133394622</v>
      </c>
      <c r="CA16" s="16">
        <f>(BW16/BS16^3)*100000</f>
        <v>0.88150494780218103</v>
      </c>
    </row>
    <row r="17" spans="1:79" x14ac:dyDescent="0.2">
      <c r="A17" s="15" t="s">
        <v>69</v>
      </c>
      <c r="B17" s="15">
        <v>30</v>
      </c>
      <c r="C17" s="15">
        <v>1</v>
      </c>
      <c r="D17" s="16">
        <v>0.40468564223999998</v>
      </c>
      <c r="E17" s="17">
        <v>39339</v>
      </c>
      <c r="F17" s="15">
        <v>1</v>
      </c>
      <c r="G17" s="15" t="s">
        <v>76</v>
      </c>
      <c r="H17" s="15" t="s">
        <v>77</v>
      </c>
      <c r="I17" s="15">
        <v>8</v>
      </c>
      <c r="J17" s="15">
        <v>40</v>
      </c>
      <c r="K17" s="15"/>
      <c r="L17" s="15"/>
      <c r="M17" s="13">
        <f t="shared" si="10"/>
        <v>24</v>
      </c>
      <c r="N17" s="17">
        <v>39346</v>
      </c>
      <c r="O17" s="14">
        <v>256938</v>
      </c>
      <c r="P17" s="15"/>
      <c r="Q17" s="14"/>
      <c r="R17" s="15"/>
      <c r="S17" s="14"/>
      <c r="T17" s="15"/>
      <c r="U17" s="15"/>
      <c r="V17" s="14">
        <f t="shared" si="2"/>
        <v>256938</v>
      </c>
      <c r="W17" s="14">
        <f t="shared" si="3"/>
        <v>634907.62503410538</v>
      </c>
      <c r="X17" s="17">
        <v>39373</v>
      </c>
      <c r="Y17" s="15">
        <v>27</v>
      </c>
      <c r="Z17" s="15">
        <v>0</v>
      </c>
      <c r="AA17" s="15">
        <v>3.7</v>
      </c>
      <c r="AB17" s="18">
        <v>32.1</v>
      </c>
      <c r="AC17" s="18">
        <v>27.7</v>
      </c>
      <c r="AD17" s="18">
        <v>32.5</v>
      </c>
      <c r="AE17" s="18">
        <v>30.147999999999996</v>
      </c>
      <c r="AF17" s="13">
        <v>25</v>
      </c>
      <c r="AG17" s="13">
        <f t="shared" si="5"/>
        <v>-3</v>
      </c>
      <c r="AH17" s="13">
        <v>22</v>
      </c>
      <c r="AI17" s="13">
        <v>29</v>
      </c>
      <c r="AJ17" s="18">
        <v>25</v>
      </c>
      <c r="AK17" s="18">
        <v>9.1</v>
      </c>
      <c r="AL17" s="18">
        <v>8.6</v>
      </c>
      <c r="AM17" s="18">
        <v>9.1999999999999993</v>
      </c>
      <c r="AN17" s="18">
        <v>8.8961538461538456</v>
      </c>
      <c r="AO17" s="15">
        <v>106</v>
      </c>
      <c r="AP17" s="21">
        <v>250</v>
      </c>
      <c r="AQ17" s="21">
        <v>15</v>
      </c>
      <c r="AR17" s="21">
        <v>6</v>
      </c>
      <c r="AS17" s="14">
        <v>10</v>
      </c>
      <c r="AT17" s="14">
        <v>0</v>
      </c>
      <c r="AU17" s="14">
        <v>155</v>
      </c>
      <c r="AV17" s="14">
        <v>85.714285714285708</v>
      </c>
      <c r="AW17" s="14">
        <v>70</v>
      </c>
      <c r="AX17" s="14">
        <v>15</v>
      </c>
      <c r="AY17" s="14">
        <v>0</v>
      </c>
      <c r="AZ17" s="14">
        <v>125</v>
      </c>
      <c r="BA17" s="14">
        <v>51.428571428571431</v>
      </c>
      <c r="BB17" s="14">
        <v>65</v>
      </c>
      <c r="BC17" s="14">
        <v>990</v>
      </c>
      <c r="BD17" s="14">
        <v>0</v>
      </c>
      <c r="BE17" s="14">
        <v>33100</v>
      </c>
      <c r="BF17" s="14">
        <v>5431.4285714285716</v>
      </c>
      <c r="BG17" s="14">
        <v>0</v>
      </c>
      <c r="BH17" s="14">
        <v>1015</v>
      </c>
      <c r="BI17" s="14">
        <v>120</v>
      </c>
      <c r="BJ17" s="14">
        <v>33225</v>
      </c>
      <c r="BK17" s="14">
        <v>5569.2857142857147</v>
      </c>
      <c r="BL17" s="14">
        <v>155</v>
      </c>
      <c r="BM17" s="14">
        <v>15729</v>
      </c>
      <c r="BN17" s="19">
        <v>6.1217102958690424</v>
      </c>
      <c r="BO17" s="19">
        <v>6.1217102958690424</v>
      </c>
      <c r="BP17" s="15" t="s">
        <v>72</v>
      </c>
      <c r="BQ17" s="15">
        <v>36</v>
      </c>
      <c r="BR17" s="15">
        <v>52</v>
      </c>
      <c r="BS17" s="15">
        <v>47.22</v>
      </c>
      <c r="BT17" s="19">
        <f t="shared" si="6"/>
        <v>1.7488888888888889</v>
      </c>
      <c r="BU17" s="15">
        <v>0.41699999999999998</v>
      </c>
      <c r="BV17" s="15">
        <v>1.25</v>
      </c>
      <c r="BW17" s="15">
        <v>0.91500000000000004</v>
      </c>
      <c r="BX17" s="14">
        <v>38867.205450970439</v>
      </c>
      <c r="BY17" s="19">
        <v>14.59</v>
      </c>
      <c r="BZ17" s="19">
        <v>1.3352842650392378</v>
      </c>
      <c r="CA17" s="19">
        <v>0.8690467621553003</v>
      </c>
    </row>
    <row r="18" spans="1:79" x14ac:dyDescent="0.2">
      <c r="A18" s="15" t="s">
        <v>69</v>
      </c>
      <c r="B18" s="15">
        <v>25</v>
      </c>
      <c r="C18" s="15">
        <v>1</v>
      </c>
      <c r="D18" s="16">
        <v>0.40468564223999998</v>
      </c>
      <c r="E18" s="17">
        <v>39315</v>
      </c>
      <c r="F18" s="15">
        <v>3</v>
      </c>
      <c r="G18" s="15" t="s">
        <v>76</v>
      </c>
      <c r="H18" s="15" t="s">
        <v>77</v>
      </c>
      <c r="I18" s="15">
        <v>15</v>
      </c>
      <c r="J18" s="15"/>
      <c r="K18" s="15">
        <v>39</v>
      </c>
      <c r="L18" s="15">
        <v>11</v>
      </c>
      <c r="M18" s="13">
        <f t="shared" si="10"/>
        <v>21.666666666666668</v>
      </c>
      <c r="N18" s="17">
        <v>39320</v>
      </c>
      <c r="O18" s="14">
        <v>306860</v>
      </c>
      <c r="P18" s="15">
        <v>39321</v>
      </c>
      <c r="Q18" s="14">
        <v>24274</v>
      </c>
      <c r="R18" s="15">
        <v>39325</v>
      </c>
      <c r="S18" s="14">
        <v>139232</v>
      </c>
      <c r="T18" s="15"/>
      <c r="U18" s="15"/>
      <c r="V18" s="14">
        <f t="shared" si="2"/>
        <v>470366</v>
      </c>
      <c r="W18" s="14">
        <f t="shared" si="3"/>
        <v>1162299.698591847</v>
      </c>
      <c r="X18" s="17">
        <v>39359</v>
      </c>
      <c r="Y18" s="15">
        <v>39</v>
      </c>
      <c r="Z18" s="15">
        <v>0</v>
      </c>
      <c r="AA18" s="15">
        <v>3.7</v>
      </c>
      <c r="AB18" s="18">
        <v>31.2</v>
      </c>
      <c r="AC18" s="18">
        <v>28.1</v>
      </c>
      <c r="AD18" s="18">
        <v>32.9</v>
      </c>
      <c r="AE18" s="18">
        <v>30.670270270270269</v>
      </c>
      <c r="AF18" s="13">
        <v>25</v>
      </c>
      <c r="AG18" s="13">
        <f t="shared" si="5"/>
        <v>-2</v>
      </c>
      <c r="AH18" s="13">
        <v>23</v>
      </c>
      <c r="AI18" s="13">
        <v>28</v>
      </c>
      <c r="AJ18" s="18">
        <v>25.3</v>
      </c>
      <c r="AK18" s="18">
        <v>8.8000000000000007</v>
      </c>
      <c r="AL18" s="18">
        <v>8.5</v>
      </c>
      <c r="AM18" s="18">
        <v>9.6</v>
      </c>
      <c r="AN18" s="18">
        <v>9.0605263157894758</v>
      </c>
      <c r="AO18" s="15">
        <v>204</v>
      </c>
      <c r="AP18" s="21">
        <v>290</v>
      </c>
      <c r="AQ18" s="21">
        <v>16</v>
      </c>
      <c r="AR18" s="21">
        <v>7</v>
      </c>
      <c r="AS18" s="14">
        <v>25</v>
      </c>
      <c r="AT18" s="14">
        <v>0</v>
      </c>
      <c r="AU18" s="14">
        <v>80</v>
      </c>
      <c r="AV18" s="14">
        <v>20</v>
      </c>
      <c r="AW18" s="14">
        <v>5</v>
      </c>
      <c r="AX18" s="14">
        <v>265</v>
      </c>
      <c r="AY18" s="14">
        <v>0</v>
      </c>
      <c r="AZ18" s="14">
        <v>265</v>
      </c>
      <c r="BA18" s="14">
        <v>50.454545454545453</v>
      </c>
      <c r="BB18" s="14">
        <v>15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285</v>
      </c>
      <c r="BI18" s="14">
        <v>5</v>
      </c>
      <c r="BJ18" s="14">
        <v>285</v>
      </c>
      <c r="BK18" s="14">
        <v>67.272727272727266</v>
      </c>
      <c r="BL18" s="14">
        <v>30</v>
      </c>
      <c r="BM18" s="14">
        <v>2608</v>
      </c>
      <c r="BN18" s="19">
        <v>1.8731326131923698</v>
      </c>
      <c r="BO18" s="19">
        <v>0.55446184460611525</v>
      </c>
      <c r="BP18" s="15" t="s">
        <v>72</v>
      </c>
      <c r="BQ18" s="15">
        <v>33</v>
      </c>
      <c r="BR18" s="15">
        <v>105</v>
      </c>
      <c r="BS18" s="15">
        <v>61.55</v>
      </c>
      <c r="BT18" s="19">
        <f t="shared" si="6"/>
        <v>1.5782051282051281</v>
      </c>
      <c r="BU18" s="15">
        <v>0.22800000000000001</v>
      </c>
      <c r="BV18" s="15">
        <v>9.2729999999999997</v>
      </c>
      <c r="BW18" s="15">
        <v>2.0249999999999999</v>
      </c>
      <c r="BX18" s="14">
        <v>6444.5083486636722</v>
      </c>
      <c r="BY18" s="19">
        <v>5.36</v>
      </c>
      <c r="BZ18" s="19">
        <v>0.33961149863179652</v>
      </c>
      <c r="CA18" s="19">
        <v>0.86844207379676475</v>
      </c>
    </row>
    <row r="19" spans="1:79" x14ac:dyDescent="0.2">
      <c r="A19" s="15" t="s">
        <v>69</v>
      </c>
      <c r="B19" s="15">
        <v>13</v>
      </c>
      <c r="C19" s="15">
        <v>0.5</v>
      </c>
      <c r="D19" s="16">
        <v>0.20234282111999999</v>
      </c>
      <c r="E19" s="17">
        <v>39315</v>
      </c>
      <c r="F19" s="15">
        <v>3</v>
      </c>
      <c r="G19" s="15" t="s">
        <v>76</v>
      </c>
      <c r="H19" s="15" t="s">
        <v>77</v>
      </c>
      <c r="I19" s="15">
        <v>70</v>
      </c>
      <c r="J19" s="15">
        <v>6</v>
      </c>
      <c r="K19" s="15"/>
      <c r="L19" s="15"/>
      <c r="M19" s="13">
        <f t="shared" si="10"/>
        <v>38</v>
      </c>
      <c r="N19" s="17">
        <v>39322</v>
      </c>
      <c r="O19" s="14">
        <v>204268</v>
      </c>
      <c r="P19" s="15">
        <v>39324</v>
      </c>
      <c r="Q19" s="14">
        <v>63204</v>
      </c>
      <c r="R19" s="15">
        <v>39326</v>
      </c>
      <c r="S19" s="14">
        <v>50838</v>
      </c>
      <c r="T19" s="15"/>
      <c r="U19" s="15"/>
      <c r="V19" s="14">
        <f t="shared" si="2"/>
        <v>318310</v>
      </c>
      <c r="W19" s="14">
        <f t="shared" si="3"/>
        <v>1573122.2794962681</v>
      </c>
      <c r="X19" s="17">
        <v>39359</v>
      </c>
      <c r="Y19" s="15">
        <v>37</v>
      </c>
      <c r="Z19" s="15">
        <v>1</v>
      </c>
      <c r="AA19" s="15">
        <v>3.8</v>
      </c>
      <c r="AB19" s="78">
        <v>30.9</v>
      </c>
      <c r="AC19" s="78">
        <v>27.5</v>
      </c>
      <c r="AD19" s="78">
        <v>33.200000000000003</v>
      </c>
      <c r="AE19" s="82">
        <v>30.62</v>
      </c>
      <c r="AF19" s="78">
        <v>26</v>
      </c>
      <c r="AG19" s="13">
        <f t="shared" si="5"/>
        <v>-2</v>
      </c>
      <c r="AH19" s="78">
        <v>24</v>
      </c>
      <c r="AI19" s="78">
        <v>30</v>
      </c>
      <c r="AJ19" s="82">
        <v>26.333333333333332</v>
      </c>
      <c r="AK19" s="82">
        <v>9.3000000000000007</v>
      </c>
      <c r="AL19" s="82">
        <v>8.9</v>
      </c>
      <c r="AM19" s="82">
        <v>9.6999999999999993</v>
      </c>
      <c r="AN19" s="82">
        <v>9.2833333333333314</v>
      </c>
      <c r="AO19" s="82">
        <v>186</v>
      </c>
      <c r="AP19" s="82">
        <v>125</v>
      </c>
      <c r="AQ19" s="82">
        <v>3</v>
      </c>
      <c r="AR19" s="82">
        <v>1.2250000000000001</v>
      </c>
      <c r="AS19" s="81">
        <v>30</v>
      </c>
      <c r="AT19" s="81">
        <v>85</v>
      </c>
      <c r="AU19" s="81">
        <v>10</v>
      </c>
      <c r="AV19" s="81">
        <v>125</v>
      </c>
      <c r="AW19" s="81">
        <v>0</v>
      </c>
      <c r="AX19" s="81">
        <v>0</v>
      </c>
      <c r="AY19" s="81">
        <v>0</v>
      </c>
      <c r="AZ19" s="81">
        <v>0</v>
      </c>
      <c r="BA19" s="81">
        <v>365</v>
      </c>
      <c r="BB19" s="81">
        <v>205</v>
      </c>
      <c r="BC19" s="81">
        <v>5</v>
      </c>
      <c r="BD19" s="81">
        <v>375</v>
      </c>
      <c r="BE19" s="81">
        <v>60.454545454545453</v>
      </c>
      <c r="BF19" s="81">
        <v>59.545454545454547</v>
      </c>
      <c r="BG19" s="81">
        <v>0.45454545454545453</v>
      </c>
      <c r="BH19" s="81">
        <v>120.45454545454545</v>
      </c>
      <c r="BI19" s="81">
        <v>25</v>
      </c>
      <c r="BJ19" s="81">
        <v>50</v>
      </c>
      <c r="BK19" s="81">
        <v>0</v>
      </c>
      <c r="BL19" s="81">
        <v>75</v>
      </c>
      <c r="BM19" s="14">
        <v>1447</v>
      </c>
      <c r="BN19" s="19">
        <v>2.8462960777371258</v>
      </c>
      <c r="BO19" s="19">
        <v>0.45458829442995824</v>
      </c>
      <c r="BP19" s="15" t="s">
        <v>72</v>
      </c>
      <c r="BQ19" s="15">
        <v>39</v>
      </c>
      <c r="BR19" s="15">
        <v>86</v>
      </c>
      <c r="BS19" s="15">
        <v>56.2</v>
      </c>
      <c r="BT19" s="19">
        <f t="shared" si="6"/>
        <v>1.5189189189189189</v>
      </c>
      <c r="BU19" s="15">
        <v>0.38400000000000001</v>
      </c>
      <c r="BV19" s="15">
        <v>4.9669999999999996</v>
      </c>
      <c r="BW19" s="15">
        <v>1.423</v>
      </c>
      <c r="BX19" s="14">
        <v>7151.2297396597651</v>
      </c>
      <c r="BY19" s="19">
        <v>2.41</v>
      </c>
      <c r="BZ19" s="19">
        <v>0.32190484828965871</v>
      </c>
      <c r="CA19" s="19">
        <v>0.8016705936319477</v>
      </c>
    </row>
    <row r="20" spans="1:79" x14ac:dyDescent="0.2">
      <c r="A20" s="15" t="s">
        <v>69</v>
      </c>
      <c r="B20" s="15">
        <v>12</v>
      </c>
      <c r="C20" s="15">
        <v>0.5</v>
      </c>
      <c r="D20" s="16">
        <v>0.20234282111999999</v>
      </c>
      <c r="E20" s="17">
        <v>39337</v>
      </c>
      <c r="F20" s="15">
        <v>3</v>
      </c>
      <c r="G20" s="15" t="s">
        <v>76</v>
      </c>
      <c r="H20" s="15" t="s">
        <v>77</v>
      </c>
      <c r="I20" s="15">
        <v>32</v>
      </c>
      <c r="J20" s="15">
        <v>35</v>
      </c>
      <c r="K20" s="15"/>
      <c r="L20" s="15"/>
      <c r="M20" s="13">
        <f t="shared" si="10"/>
        <v>33.5</v>
      </c>
      <c r="N20" s="17">
        <v>39343</v>
      </c>
      <c r="O20" s="14">
        <v>142438</v>
      </c>
      <c r="P20" s="15">
        <v>39344</v>
      </c>
      <c r="Q20" s="14">
        <v>45800</v>
      </c>
      <c r="R20" s="15">
        <v>39345</v>
      </c>
      <c r="S20" s="14">
        <v>39846</v>
      </c>
      <c r="T20" s="15"/>
      <c r="U20" s="15"/>
      <c r="V20" s="14">
        <f t="shared" si="2"/>
        <v>228084</v>
      </c>
      <c r="W20" s="14">
        <f t="shared" si="3"/>
        <v>1127215.6765311388</v>
      </c>
      <c r="X20" s="17">
        <v>39366</v>
      </c>
      <c r="Y20" s="15">
        <v>23</v>
      </c>
      <c r="Z20" s="15">
        <v>0</v>
      </c>
      <c r="AA20" s="15">
        <v>2.7</v>
      </c>
      <c r="AB20" s="18">
        <v>32.299999999999997</v>
      </c>
      <c r="AC20" s="18">
        <v>27.8</v>
      </c>
      <c r="AD20" s="18">
        <v>33</v>
      </c>
      <c r="AE20" s="18">
        <v>30.452380952380956</v>
      </c>
      <c r="AF20" s="13">
        <v>26</v>
      </c>
      <c r="AG20" s="13">
        <f t="shared" si="5"/>
        <v>-6</v>
      </c>
      <c r="AH20" s="13">
        <v>20</v>
      </c>
      <c r="AI20" s="13">
        <v>25</v>
      </c>
      <c r="AJ20" s="18">
        <v>22.666666666666668</v>
      </c>
      <c r="AK20" s="18">
        <v>9.1</v>
      </c>
      <c r="AL20" s="18">
        <v>8.5</v>
      </c>
      <c r="AM20" s="18">
        <v>9.1999999999999993</v>
      </c>
      <c r="AN20" s="18">
        <v>8.9090909090909065</v>
      </c>
      <c r="AO20" s="15">
        <v>82</v>
      </c>
      <c r="AP20" s="21">
        <v>120</v>
      </c>
      <c r="AQ20" s="21">
        <v>9</v>
      </c>
      <c r="AR20" s="21">
        <v>3.5</v>
      </c>
      <c r="AS20" s="14">
        <v>5</v>
      </c>
      <c r="AT20" s="14">
        <v>35</v>
      </c>
      <c r="AU20" s="14">
        <v>140</v>
      </c>
      <c r="AV20" s="14">
        <v>69.166666666666671</v>
      </c>
      <c r="AW20" s="14">
        <v>50</v>
      </c>
      <c r="AX20" s="14">
        <v>5</v>
      </c>
      <c r="AY20" s="14">
        <v>30</v>
      </c>
      <c r="AZ20" s="14">
        <v>220</v>
      </c>
      <c r="BA20" s="14">
        <v>106.66666666666667</v>
      </c>
      <c r="BB20" s="14">
        <v>95</v>
      </c>
      <c r="BC20" s="14">
        <v>5</v>
      </c>
      <c r="BD20" s="14">
        <v>0</v>
      </c>
      <c r="BE20" s="14">
        <v>600</v>
      </c>
      <c r="BF20" s="14">
        <v>200</v>
      </c>
      <c r="BG20" s="14">
        <v>30</v>
      </c>
      <c r="BH20" s="14">
        <v>15</v>
      </c>
      <c r="BI20" s="14">
        <v>90</v>
      </c>
      <c r="BJ20" s="14">
        <v>860</v>
      </c>
      <c r="BK20" s="14">
        <v>375.83333333333331</v>
      </c>
      <c r="BL20" s="14">
        <v>190</v>
      </c>
      <c r="BM20" s="14">
        <v>67038</v>
      </c>
      <c r="BN20" s="19">
        <v>168.24273452793256</v>
      </c>
      <c r="BO20" s="19">
        <v>29.391803019940021</v>
      </c>
      <c r="BP20" s="15" t="s">
        <v>72</v>
      </c>
      <c r="BQ20" s="15">
        <v>28</v>
      </c>
      <c r="BR20" s="15">
        <v>34</v>
      </c>
      <c r="BS20" s="15">
        <v>30.99</v>
      </c>
      <c r="BT20" s="19">
        <f t="shared" si="6"/>
        <v>1.3473913043478261</v>
      </c>
      <c r="BU20" s="15">
        <v>0.15</v>
      </c>
      <c r="BV20" s="15">
        <v>0.245</v>
      </c>
      <c r="BW20" s="15">
        <v>0.19800000000000001</v>
      </c>
      <c r="BX20" s="14">
        <v>331309.01125591662</v>
      </c>
      <c r="BY20" s="19">
        <v>13</v>
      </c>
      <c r="BZ20" s="19">
        <v>2.7933651818027387</v>
      </c>
      <c r="CA20" s="19">
        <v>0.66527386321690751</v>
      </c>
    </row>
    <row r="21" spans="1:79" x14ac:dyDescent="0.2">
      <c r="A21" s="15" t="s">
        <v>69</v>
      </c>
      <c r="B21" s="15">
        <v>28</v>
      </c>
      <c r="C21" s="15">
        <v>1</v>
      </c>
      <c r="D21" s="16">
        <v>0.40468564223999998</v>
      </c>
      <c r="E21" s="17">
        <v>39326</v>
      </c>
      <c r="F21" s="15">
        <v>3</v>
      </c>
      <c r="G21" s="15" t="s">
        <v>76</v>
      </c>
      <c r="H21" s="15" t="s">
        <v>77</v>
      </c>
      <c r="I21" s="15">
        <v>0</v>
      </c>
      <c r="J21" s="15"/>
      <c r="K21" s="15">
        <v>6</v>
      </c>
      <c r="L21" s="15">
        <v>11</v>
      </c>
      <c r="M21" s="13">
        <f t="shared" si="10"/>
        <v>5.666666666666667</v>
      </c>
      <c r="N21" s="17">
        <v>39332</v>
      </c>
      <c r="O21" s="14">
        <v>223046</v>
      </c>
      <c r="P21" s="15">
        <v>39334</v>
      </c>
      <c r="Q21" s="14">
        <v>43968</v>
      </c>
      <c r="R21" s="15">
        <v>39337</v>
      </c>
      <c r="S21" s="14">
        <v>102592</v>
      </c>
      <c r="T21" s="15"/>
      <c r="U21" s="15"/>
      <c r="V21" s="14">
        <f t="shared" si="2"/>
        <v>369606</v>
      </c>
      <c r="W21" s="14">
        <f t="shared" si="3"/>
        <v>913316.31622553116</v>
      </c>
      <c r="X21" s="17">
        <v>39366</v>
      </c>
      <c r="Y21" s="15">
        <v>34</v>
      </c>
      <c r="Z21" s="15">
        <v>0</v>
      </c>
      <c r="AA21" s="15">
        <v>4.3</v>
      </c>
      <c r="AB21" s="18">
        <v>30.7</v>
      </c>
      <c r="AC21" s="18">
        <v>28.2</v>
      </c>
      <c r="AD21" s="18">
        <v>32.700000000000003</v>
      </c>
      <c r="AE21" s="18">
        <v>30.909375000000004</v>
      </c>
      <c r="AF21" s="13">
        <v>26</v>
      </c>
      <c r="AG21" s="13">
        <f t="shared" si="5"/>
        <v>-3</v>
      </c>
      <c r="AH21" s="13">
        <v>23</v>
      </c>
      <c r="AI21" s="13">
        <v>26</v>
      </c>
      <c r="AJ21" s="18">
        <v>24.888888888888889</v>
      </c>
      <c r="AK21" s="18">
        <v>8.6999999999999993</v>
      </c>
      <c r="AL21" s="18">
        <v>8</v>
      </c>
      <c r="AM21" s="18">
        <v>9.1</v>
      </c>
      <c r="AN21" s="18">
        <v>8.5909090909090935</v>
      </c>
      <c r="AO21" s="15">
        <v>160</v>
      </c>
      <c r="AP21" s="21">
        <v>275</v>
      </c>
      <c r="AQ21" s="21">
        <v>13</v>
      </c>
      <c r="AR21" s="21">
        <v>5.75</v>
      </c>
      <c r="AS21" s="14">
        <v>10</v>
      </c>
      <c r="AT21" s="14">
        <v>0</v>
      </c>
      <c r="AU21" s="14">
        <v>75</v>
      </c>
      <c r="AV21" s="14">
        <v>25</v>
      </c>
      <c r="AW21" s="14">
        <v>15</v>
      </c>
      <c r="AX21" s="14">
        <v>0</v>
      </c>
      <c r="AY21" s="14">
        <v>15</v>
      </c>
      <c r="AZ21" s="14">
        <v>100</v>
      </c>
      <c r="BA21" s="14">
        <v>53.333333333333336</v>
      </c>
      <c r="BB21" s="14">
        <v>50</v>
      </c>
      <c r="BC21" s="14">
        <v>0</v>
      </c>
      <c r="BD21" s="14">
        <v>0</v>
      </c>
      <c r="BE21" s="14">
        <v>235</v>
      </c>
      <c r="BF21" s="14">
        <v>37.222222222222221</v>
      </c>
      <c r="BG21" s="14">
        <v>0</v>
      </c>
      <c r="BH21" s="14">
        <v>10</v>
      </c>
      <c r="BI21" s="14">
        <v>30</v>
      </c>
      <c r="BJ21" s="14">
        <v>395</v>
      </c>
      <c r="BK21" s="14">
        <v>115.55555555555556</v>
      </c>
      <c r="BL21" s="14">
        <v>70</v>
      </c>
      <c r="BM21" s="14">
        <v>92288</v>
      </c>
      <c r="BN21" s="19">
        <v>89.956331877729255</v>
      </c>
      <c r="BO21" s="19">
        <v>24.969291624053721</v>
      </c>
      <c r="BP21" s="15" t="s">
        <v>72</v>
      </c>
      <c r="BQ21" s="15">
        <v>30</v>
      </c>
      <c r="BR21" s="15">
        <v>81</v>
      </c>
      <c r="BS21" s="15">
        <v>36.409999999999997</v>
      </c>
      <c r="BT21" s="19">
        <f t="shared" si="6"/>
        <v>1.0708823529411764</v>
      </c>
      <c r="BU21" s="15">
        <v>0.16400000000000001</v>
      </c>
      <c r="BV21" s="15">
        <v>4.548</v>
      </c>
      <c r="BW21" s="15">
        <v>0.34499999999999997</v>
      </c>
      <c r="BX21" s="14">
        <v>228048.61444841756</v>
      </c>
      <c r="BY21" s="19">
        <v>24.32</v>
      </c>
      <c r="BZ21" s="19">
        <v>1.7675302580239591</v>
      </c>
      <c r="CA21" s="19">
        <v>0.71475476327936827</v>
      </c>
    </row>
    <row r="22" spans="1:79" x14ac:dyDescent="0.2">
      <c r="A22" s="15" t="s">
        <v>69</v>
      </c>
      <c r="B22" s="15">
        <v>29</v>
      </c>
      <c r="C22" s="15">
        <v>1</v>
      </c>
      <c r="D22" s="16">
        <v>0.40468564223999998</v>
      </c>
      <c r="E22" s="17">
        <v>39331</v>
      </c>
      <c r="F22" s="15">
        <v>3</v>
      </c>
      <c r="G22" s="15" t="s">
        <v>76</v>
      </c>
      <c r="H22" s="15" t="s">
        <v>77</v>
      </c>
      <c r="I22" s="15">
        <v>0</v>
      </c>
      <c r="J22" s="15"/>
      <c r="K22" s="15"/>
      <c r="L22" s="15"/>
      <c r="M22" s="13">
        <f t="shared" si="10"/>
        <v>0</v>
      </c>
      <c r="N22" s="17">
        <v>39339</v>
      </c>
      <c r="O22" s="14">
        <v>52670</v>
      </c>
      <c r="P22" s="15">
        <v>39340</v>
      </c>
      <c r="Q22" s="14">
        <v>67026</v>
      </c>
      <c r="R22" s="15">
        <v>39341</v>
      </c>
      <c r="S22" s="14">
        <v>33892</v>
      </c>
      <c r="T22" s="15"/>
      <c r="U22" s="15"/>
      <c r="V22" s="14">
        <f t="shared" si="2"/>
        <v>153588</v>
      </c>
      <c r="W22" s="14">
        <f t="shared" si="3"/>
        <v>379524.21328778996</v>
      </c>
      <c r="X22" s="17">
        <v>39366</v>
      </c>
      <c r="Y22" s="15">
        <v>27</v>
      </c>
      <c r="Z22" s="15">
        <v>0</v>
      </c>
      <c r="AA22" s="15">
        <v>3.6</v>
      </c>
      <c r="AB22" s="18">
        <v>32.1</v>
      </c>
      <c r="AC22" s="18">
        <v>28</v>
      </c>
      <c r="AD22" s="18">
        <v>32.4</v>
      </c>
      <c r="AE22" s="18">
        <v>30.576000000000001</v>
      </c>
      <c r="AF22" s="13">
        <v>26</v>
      </c>
      <c r="AG22" s="13">
        <f t="shared" si="5"/>
        <v>-5</v>
      </c>
      <c r="AH22" s="13">
        <v>21</v>
      </c>
      <c r="AI22" s="13">
        <v>30</v>
      </c>
      <c r="AJ22" s="18">
        <v>27.571428571428573</v>
      </c>
      <c r="AK22" s="18">
        <v>9.1</v>
      </c>
      <c r="AL22" s="18">
        <v>8.3000000000000007</v>
      </c>
      <c r="AM22" s="18">
        <v>9.3000000000000007</v>
      </c>
      <c r="AN22" s="18">
        <v>8.9730769230769205</v>
      </c>
      <c r="AO22" s="15">
        <v>112</v>
      </c>
      <c r="AP22" s="21">
        <v>240</v>
      </c>
      <c r="AQ22" s="21">
        <v>18</v>
      </c>
      <c r="AR22" s="21">
        <v>7.25</v>
      </c>
      <c r="AS22" s="14">
        <v>0</v>
      </c>
      <c r="AT22" s="14">
        <v>15</v>
      </c>
      <c r="AU22" s="14">
        <v>260</v>
      </c>
      <c r="AV22" s="14">
        <v>65.714285714285708</v>
      </c>
      <c r="AW22" s="14">
        <v>30</v>
      </c>
      <c r="AX22" s="14">
        <v>0</v>
      </c>
      <c r="AY22" s="14">
        <v>10</v>
      </c>
      <c r="AZ22" s="14">
        <v>425</v>
      </c>
      <c r="BA22" s="14">
        <v>105.71428571428571</v>
      </c>
      <c r="BB22" s="14">
        <v>60</v>
      </c>
      <c r="BC22" s="14">
        <v>0</v>
      </c>
      <c r="BD22" s="14">
        <v>0</v>
      </c>
      <c r="BE22" s="14">
        <v>5</v>
      </c>
      <c r="BF22" s="14">
        <v>0.7142857142857143</v>
      </c>
      <c r="BG22" s="14">
        <v>0</v>
      </c>
      <c r="BH22" s="14">
        <v>0</v>
      </c>
      <c r="BI22" s="14">
        <v>45</v>
      </c>
      <c r="BJ22" s="14">
        <v>440</v>
      </c>
      <c r="BK22" s="14">
        <v>172.14285714285714</v>
      </c>
      <c r="BL22" s="14">
        <v>105</v>
      </c>
      <c r="BM22" s="14">
        <v>22348</v>
      </c>
      <c r="BN22" s="19">
        <v>65.938864628820966</v>
      </c>
      <c r="BO22" s="19">
        <v>14.550615933536474</v>
      </c>
      <c r="BP22" s="15" t="s">
        <v>72</v>
      </c>
      <c r="BQ22" s="15">
        <v>35</v>
      </c>
      <c r="BR22" s="15">
        <v>45</v>
      </c>
      <c r="BS22" s="15">
        <v>39.67</v>
      </c>
      <c r="BT22" s="19">
        <f t="shared" si="6"/>
        <v>1.4692592592592593</v>
      </c>
      <c r="BU22" s="15">
        <v>0.36699999999999999</v>
      </c>
      <c r="BV22" s="15">
        <v>0.66</v>
      </c>
      <c r="BW22" s="15">
        <v>0.48299999999999998</v>
      </c>
      <c r="BX22" s="14">
        <v>55223.110650282113</v>
      </c>
      <c r="BY22" s="19">
        <v>10.82</v>
      </c>
      <c r="BZ22" s="19">
        <v>0.99025193610175155</v>
      </c>
      <c r="CA22" s="19">
        <v>0.77367850187486886</v>
      </c>
    </row>
    <row r="23" spans="1:79" x14ac:dyDescent="0.2">
      <c r="A23" s="15" t="s">
        <v>69</v>
      </c>
      <c r="B23" s="15">
        <v>13</v>
      </c>
      <c r="C23" s="15">
        <v>0.5</v>
      </c>
      <c r="D23" s="16">
        <f>C23*0.40468564224</f>
        <v>0.20234282111999999</v>
      </c>
      <c r="E23" s="17">
        <v>37517</v>
      </c>
      <c r="F23" s="15">
        <v>1</v>
      </c>
      <c r="G23" s="15" t="s">
        <v>76</v>
      </c>
      <c r="H23" s="15" t="s">
        <v>78</v>
      </c>
      <c r="I23" s="15">
        <v>1</v>
      </c>
      <c r="J23" s="15">
        <v>4</v>
      </c>
      <c r="K23" s="15"/>
      <c r="L23" s="15"/>
      <c r="M23" s="13">
        <f t="shared" si="10"/>
        <v>2.5</v>
      </c>
      <c r="N23" s="17">
        <v>37545</v>
      </c>
      <c r="O23" s="14">
        <v>262892</v>
      </c>
      <c r="P23" s="15"/>
      <c r="Q23" s="14"/>
      <c r="R23" s="15"/>
      <c r="S23" s="15"/>
      <c r="T23" s="15"/>
      <c r="U23" s="15"/>
      <c r="V23" s="14">
        <f t="shared" si="2"/>
        <v>262892</v>
      </c>
      <c r="W23" s="14">
        <f t="shared" si="3"/>
        <v>1299240.5588933206</v>
      </c>
      <c r="X23" s="17">
        <v>37573</v>
      </c>
      <c r="Y23" s="15">
        <f>X23-N23</f>
        <v>28</v>
      </c>
      <c r="Z23" s="15">
        <v>8</v>
      </c>
      <c r="AA23" s="18">
        <v>5.2</v>
      </c>
      <c r="AB23" s="18">
        <v>22.8</v>
      </c>
      <c r="AC23" s="18">
        <v>19.7</v>
      </c>
      <c r="AD23" s="18">
        <v>28.7</v>
      </c>
      <c r="AE23" s="18">
        <v>23.999999999999996</v>
      </c>
      <c r="AF23" s="13">
        <v>27</v>
      </c>
      <c r="AG23" s="13">
        <f t="shared" si="5"/>
        <v>-11</v>
      </c>
      <c r="AH23" s="13">
        <v>16</v>
      </c>
      <c r="AI23" s="13">
        <v>27.3</v>
      </c>
      <c r="AJ23" s="13">
        <v>20.037500000000001</v>
      </c>
      <c r="AK23" s="18">
        <v>9.1</v>
      </c>
      <c r="AL23" s="18">
        <v>8.6999999999999993</v>
      </c>
      <c r="AM23" s="18">
        <v>9.3000000000000007</v>
      </c>
      <c r="AN23" s="18">
        <v>9.042688365552916</v>
      </c>
      <c r="AO23" s="15">
        <v>39</v>
      </c>
      <c r="AP23" s="18">
        <v>212.5</v>
      </c>
      <c r="AQ23" s="18">
        <v>13.5</v>
      </c>
      <c r="AR23" s="18">
        <v>5.6</v>
      </c>
      <c r="AS23" s="14">
        <v>25</v>
      </c>
      <c r="AT23" s="14">
        <v>10</v>
      </c>
      <c r="AU23" s="14">
        <v>0</v>
      </c>
      <c r="AV23" s="14">
        <v>35</v>
      </c>
      <c r="AW23" s="14">
        <v>0</v>
      </c>
      <c r="AX23" s="14">
        <v>0</v>
      </c>
      <c r="AY23" s="14">
        <v>0</v>
      </c>
      <c r="AZ23" s="14">
        <v>0</v>
      </c>
      <c r="BA23" s="14">
        <v>35</v>
      </c>
      <c r="BB23" s="14">
        <v>55</v>
      </c>
      <c r="BC23" s="14">
        <v>30</v>
      </c>
      <c r="BD23" s="14">
        <v>60</v>
      </c>
      <c r="BE23" s="14">
        <v>9</v>
      </c>
      <c r="BF23" s="14">
        <v>20.5</v>
      </c>
      <c r="BG23" s="14">
        <v>4</v>
      </c>
      <c r="BH23" s="14">
        <v>33.5</v>
      </c>
      <c r="BI23" s="14">
        <v>5</v>
      </c>
      <c r="BJ23" s="14">
        <v>12.5</v>
      </c>
      <c r="BK23" s="14">
        <v>0</v>
      </c>
      <c r="BL23" s="14">
        <v>40</v>
      </c>
      <c r="BM23" s="14">
        <v>54510</v>
      </c>
      <c r="BN23" s="19">
        <f>BM23/(O23)*100</f>
        <v>20.73475039179587</v>
      </c>
      <c r="BO23" s="19">
        <f>BM23/(O23+Q23)*100</f>
        <v>20.73475039179587</v>
      </c>
      <c r="BP23" s="15" t="s">
        <v>72</v>
      </c>
      <c r="BQ23" s="15">
        <v>28</v>
      </c>
      <c r="BR23" s="15">
        <v>34</v>
      </c>
      <c r="BS23" s="15">
        <v>31.11</v>
      </c>
      <c r="BT23" s="19">
        <f t="shared" si="6"/>
        <v>1.1110714285714285</v>
      </c>
      <c r="BU23" s="15">
        <v>0.14699999999999999</v>
      </c>
      <c r="BV23" s="15">
        <v>0.26400000000000001</v>
      </c>
      <c r="BW23" s="15">
        <v>0.21</v>
      </c>
      <c r="BX23" s="14">
        <f>BM23/(C23*0.40468564224)</f>
        <v>269394.28687550366</v>
      </c>
      <c r="BY23" s="15">
        <v>12.55</v>
      </c>
      <c r="BZ23" s="16">
        <f>(BY23/D23)/Y23</f>
        <v>2.2151232410092327</v>
      </c>
      <c r="CA23" s="16">
        <f>(BW23/BS23^3)*100000</f>
        <v>0.69745992926237654</v>
      </c>
    </row>
    <row r="24" spans="1:79" x14ac:dyDescent="0.2">
      <c r="A24" s="15" t="s">
        <v>69</v>
      </c>
      <c r="B24" s="15">
        <v>17</v>
      </c>
      <c r="C24" s="15">
        <v>0.5</v>
      </c>
      <c r="D24" s="16">
        <f>C24*0.40468564224</f>
        <v>0.20234282111999999</v>
      </c>
      <c r="E24" s="17">
        <v>38246</v>
      </c>
      <c r="F24" s="15">
        <v>1</v>
      </c>
      <c r="G24" s="15" t="s">
        <v>76</v>
      </c>
      <c r="H24" s="15" t="s">
        <v>78</v>
      </c>
      <c r="I24" s="15">
        <v>0</v>
      </c>
      <c r="J24" s="15">
        <v>20</v>
      </c>
      <c r="K24" s="15"/>
      <c r="L24" s="15"/>
      <c r="M24" s="13">
        <f t="shared" si="10"/>
        <v>10</v>
      </c>
      <c r="N24" s="17">
        <v>38252</v>
      </c>
      <c r="O24" s="14">
        <v>265182</v>
      </c>
      <c r="P24" s="15"/>
      <c r="Q24" s="14"/>
      <c r="R24" s="15"/>
      <c r="S24" s="15"/>
      <c r="T24" s="15"/>
      <c r="U24" s="15"/>
      <c r="V24" s="14">
        <f t="shared" si="2"/>
        <v>265182</v>
      </c>
      <c r="W24" s="14">
        <f t="shared" si="3"/>
        <v>1310557.985364517</v>
      </c>
      <c r="X24" s="17">
        <v>38296</v>
      </c>
      <c r="Y24" s="15">
        <f>X24-N24</f>
        <v>44</v>
      </c>
      <c r="Z24" s="15">
        <v>8</v>
      </c>
      <c r="AA24" s="15">
        <v>1.6</v>
      </c>
      <c r="AB24" s="18">
        <v>31.1</v>
      </c>
      <c r="AC24" s="18">
        <v>20.5</v>
      </c>
      <c r="AD24" s="18">
        <v>32.5</v>
      </c>
      <c r="AE24" s="18">
        <v>29.261904761904763</v>
      </c>
      <c r="AF24" s="13">
        <v>27</v>
      </c>
      <c r="AG24" s="13">
        <f t="shared" si="5"/>
        <v>-1</v>
      </c>
      <c r="AH24" s="13">
        <v>26</v>
      </c>
      <c r="AI24" s="13">
        <v>31</v>
      </c>
      <c r="AJ24" s="18">
        <v>28</v>
      </c>
      <c r="AK24" s="18">
        <v>9.1</v>
      </c>
      <c r="AL24" s="18">
        <v>8.6999999999999993</v>
      </c>
      <c r="AM24" s="18">
        <v>9.1999999999999993</v>
      </c>
      <c r="AN24" s="18">
        <v>8.8000000000000007</v>
      </c>
      <c r="AO24" s="15">
        <v>330</v>
      </c>
      <c r="AP24" s="18">
        <v>262.5</v>
      </c>
      <c r="AQ24" s="18">
        <v>9</v>
      </c>
      <c r="AR24" s="18">
        <v>3.75</v>
      </c>
      <c r="AS24" s="14">
        <v>10</v>
      </c>
      <c r="AT24" s="14">
        <v>0</v>
      </c>
      <c r="AU24" s="14">
        <v>115</v>
      </c>
      <c r="AV24" s="14">
        <v>43.214285714285715</v>
      </c>
      <c r="AW24" s="14">
        <v>30</v>
      </c>
      <c r="AX24" s="14">
        <v>45</v>
      </c>
      <c r="AY24" s="14">
        <v>0</v>
      </c>
      <c r="AZ24" s="14">
        <v>675</v>
      </c>
      <c r="BA24" s="14">
        <v>167.5</v>
      </c>
      <c r="BB24" s="14">
        <v>100</v>
      </c>
      <c r="BC24" s="14">
        <v>1225</v>
      </c>
      <c r="BD24" s="14">
        <v>0</v>
      </c>
      <c r="BE24" s="14">
        <v>65</v>
      </c>
      <c r="BF24" s="14">
        <v>9.2857142857142865</v>
      </c>
      <c r="BG24" s="14">
        <v>5</v>
      </c>
      <c r="BH24" s="14">
        <v>1280</v>
      </c>
      <c r="BI24" s="14">
        <v>0</v>
      </c>
      <c r="BJ24" s="14">
        <v>3190</v>
      </c>
      <c r="BK24" s="14">
        <v>412.85714285714283</v>
      </c>
      <c r="BL24" s="14">
        <v>175</v>
      </c>
      <c r="BM24" s="14">
        <v>67670</v>
      </c>
      <c r="BN24" s="19">
        <f>(BM24/O24)*100</f>
        <v>25.518323264776644</v>
      </c>
      <c r="BO24" s="19">
        <f>((BM24)/(O24+Q24+S24+U24))*100</f>
        <v>25.518323264776644</v>
      </c>
      <c r="BP24" s="15" t="s">
        <v>72</v>
      </c>
      <c r="BQ24" s="13">
        <v>31</v>
      </c>
      <c r="BR24" s="13">
        <v>59</v>
      </c>
      <c r="BS24" s="19">
        <v>36.659999999999997</v>
      </c>
      <c r="BT24" s="19">
        <f t="shared" si="6"/>
        <v>0.83318181818181813</v>
      </c>
      <c r="BU24" s="16">
        <v>0.18099999999999999</v>
      </c>
      <c r="BV24" s="16">
        <v>1.752</v>
      </c>
      <c r="BW24" s="16">
        <v>0.3499199999999999</v>
      </c>
      <c r="BX24" s="14">
        <f>BM24/(C24*0.40468564224)</f>
        <v>334432.42327766161</v>
      </c>
      <c r="BY24" s="15">
        <v>24.18</v>
      </c>
      <c r="BZ24" s="19">
        <f>(BY24/D24)/Y24</f>
        <v>2.7159127835800265</v>
      </c>
      <c r="CA24" s="19">
        <f>(BW24/BS24^3)*100000</f>
        <v>0.71021752380108794</v>
      </c>
    </row>
    <row r="25" spans="1:79" x14ac:dyDescent="0.2">
      <c r="A25" s="15" t="s">
        <v>69</v>
      </c>
      <c r="B25" s="15">
        <v>12</v>
      </c>
      <c r="C25" s="15">
        <v>0.5</v>
      </c>
      <c r="D25" s="16">
        <v>0.20234282111999999</v>
      </c>
      <c r="E25" s="17">
        <v>39270</v>
      </c>
      <c r="F25" s="15">
        <v>1</v>
      </c>
      <c r="G25" s="15" t="s">
        <v>76</v>
      </c>
      <c r="H25" s="15" t="s">
        <v>77</v>
      </c>
      <c r="I25" s="15">
        <v>31</v>
      </c>
      <c r="J25" s="15">
        <v>6</v>
      </c>
      <c r="K25" s="15"/>
      <c r="L25" s="15"/>
      <c r="M25" s="13">
        <f t="shared" si="10"/>
        <v>18.5</v>
      </c>
      <c r="N25" s="17">
        <v>39277</v>
      </c>
      <c r="O25" s="14">
        <v>80607</v>
      </c>
      <c r="P25" s="15"/>
      <c r="Q25" s="14"/>
      <c r="R25" s="15"/>
      <c r="S25" s="14"/>
      <c r="T25" s="15"/>
      <c r="U25" s="15"/>
      <c r="V25" s="14">
        <f t="shared" si="2"/>
        <v>80607</v>
      </c>
      <c r="W25" s="14">
        <f t="shared" si="3"/>
        <v>398368.46967847599</v>
      </c>
      <c r="X25" s="17">
        <v>39324</v>
      </c>
      <c r="Y25" s="15">
        <v>47</v>
      </c>
      <c r="Z25" s="15">
        <v>1</v>
      </c>
      <c r="AA25" s="15">
        <v>1.4</v>
      </c>
      <c r="AB25" s="18">
        <v>31.2</v>
      </c>
      <c r="AC25" s="18">
        <v>27.6</v>
      </c>
      <c r="AD25" s="18">
        <v>38.799999999999997</v>
      </c>
      <c r="AE25" s="18">
        <v>31.560000000000002</v>
      </c>
      <c r="AF25" s="13">
        <v>27</v>
      </c>
      <c r="AG25" s="13">
        <f t="shared" si="5"/>
        <v>-2</v>
      </c>
      <c r="AH25" s="13">
        <v>25</v>
      </c>
      <c r="AI25" s="13">
        <v>30</v>
      </c>
      <c r="AJ25" s="18">
        <v>28</v>
      </c>
      <c r="AK25" s="18">
        <v>8.6999999999999993</v>
      </c>
      <c r="AL25" s="18">
        <v>8.6</v>
      </c>
      <c r="AM25" s="18">
        <v>9.8000000000000007</v>
      </c>
      <c r="AN25" s="18">
        <v>9.1000000000000014</v>
      </c>
      <c r="AO25" s="15">
        <v>206</v>
      </c>
      <c r="AP25" s="21">
        <v>92.5</v>
      </c>
      <c r="AQ25" s="21">
        <v>6</v>
      </c>
      <c r="AR25" s="21">
        <v>2.4250000000000003</v>
      </c>
      <c r="AS25" s="14">
        <v>5</v>
      </c>
      <c r="AT25" s="14">
        <v>0</v>
      </c>
      <c r="AU25" s="14">
        <v>150</v>
      </c>
      <c r="AV25" s="14">
        <v>39.545454545454547</v>
      </c>
      <c r="AW25" s="14">
        <v>25</v>
      </c>
      <c r="AX25" s="14">
        <v>0</v>
      </c>
      <c r="AY25" s="14">
        <v>5</v>
      </c>
      <c r="AZ25" s="14">
        <v>515</v>
      </c>
      <c r="BA25" s="14">
        <v>115</v>
      </c>
      <c r="BB25" s="14">
        <v>55</v>
      </c>
      <c r="BC25" s="14">
        <v>0</v>
      </c>
      <c r="BD25" s="14">
        <v>0</v>
      </c>
      <c r="BE25" s="14">
        <v>25</v>
      </c>
      <c r="BF25" s="14">
        <v>2.2727272727272729</v>
      </c>
      <c r="BG25" s="14">
        <v>0</v>
      </c>
      <c r="BH25" s="14">
        <v>5</v>
      </c>
      <c r="BI25" s="14">
        <v>10</v>
      </c>
      <c r="BJ25" s="14">
        <v>565</v>
      </c>
      <c r="BK25" s="14">
        <v>156.81818181818181</v>
      </c>
      <c r="BL25" s="14">
        <v>115</v>
      </c>
      <c r="BM25" s="14">
        <v>11221</v>
      </c>
      <c r="BN25" s="19">
        <v>13.920627240810351</v>
      </c>
      <c r="BO25" s="19">
        <v>13.920627240810351</v>
      </c>
      <c r="BP25" s="15" t="s">
        <v>72</v>
      </c>
      <c r="BQ25" s="15">
        <v>33</v>
      </c>
      <c r="BR25" s="15">
        <v>108</v>
      </c>
      <c r="BS25" s="15">
        <v>40.98</v>
      </c>
      <c r="BT25" s="19">
        <f t="shared" si="6"/>
        <v>0.87191489361702124</v>
      </c>
      <c r="BU25" s="15">
        <v>0.255</v>
      </c>
      <c r="BV25" s="15">
        <v>1.0009999999999999</v>
      </c>
      <c r="BW25" s="15">
        <v>0.59499999999999997</v>
      </c>
      <c r="BX25" s="14">
        <v>55455.38970886125</v>
      </c>
      <c r="BY25" s="19">
        <v>4.59</v>
      </c>
      <c r="BZ25" s="19">
        <v>0.48264412805714424</v>
      </c>
      <c r="CA25" s="19">
        <v>0.86457187488982634</v>
      </c>
    </row>
    <row r="26" spans="1:79" x14ac:dyDescent="0.2">
      <c r="A26" s="15" t="s">
        <v>69</v>
      </c>
      <c r="B26" s="15">
        <v>30</v>
      </c>
      <c r="C26" s="15">
        <v>1</v>
      </c>
      <c r="D26" s="16">
        <v>0.40468564223999998</v>
      </c>
      <c r="E26" s="17">
        <v>39288</v>
      </c>
      <c r="F26" s="15">
        <v>1</v>
      </c>
      <c r="G26" s="15" t="s">
        <v>76</v>
      </c>
      <c r="H26" s="15" t="s">
        <v>77</v>
      </c>
      <c r="I26" s="15">
        <v>0</v>
      </c>
      <c r="J26" s="15">
        <v>6</v>
      </c>
      <c r="K26" s="15"/>
      <c r="L26" s="15"/>
      <c r="M26" s="13">
        <f t="shared" si="10"/>
        <v>3</v>
      </c>
      <c r="N26" s="17">
        <v>39298</v>
      </c>
      <c r="O26" s="14">
        <v>304570</v>
      </c>
      <c r="P26" s="15"/>
      <c r="Q26" s="14"/>
      <c r="R26" s="15"/>
      <c r="S26" s="14"/>
      <c r="T26" s="15"/>
      <c r="U26" s="15"/>
      <c r="V26" s="14">
        <f t="shared" si="2"/>
        <v>304570</v>
      </c>
      <c r="W26" s="14">
        <f t="shared" si="3"/>
        <v>752608.86033454549</v>
      </c>
      <c r="X26" s="17">
        <v>39330</v>
      </c>
      <c r="Y26" s="15">
        <v>32</v>
      </c>
      <c r="Z26" s="15">
        <v>1</v>
      </c>
      <c r="AA26" s="15">
        <v>4.3</v>
      </c>
      <c r="AB26" s="18">
        <v>33</v>
      </c>
      <c r="AC26" s="18">
        <v>28.3</v>
      </c>
      <c r="AD26" s="18">
        <v>34.200000000000003</v>
      </c>
      <c r="AE26" s="18">
        <v>31.42</v>
      </c>
      <c r="AF26" s="13">
        <v>27</v>
      </c>
      <c r="AG26" s="13">
        <f t="shared" si="5"/>
        <v>-1</v>
      </c>
      <c r="AH26" s="13">
        <v>26</v>
      </c>
      <c r="AI26" s="13">
        <v>34</v>
      </c>
      <c r="AJ26" s="18">
        <v>30.111111111111111</v>
      </c>
      <c r="AK26" s="18">
        <v>9.4</v>
      </c>
      <c r="AL26" s="18">
        <v>8.8000000000000007</v>
      </c>
      <c r="AM26" s="18">
        <v>9.6</v>
      </c>
      <c r="AN26" s="18">
        <v>9.1322580645161295</v>
      </c>
      <c r="AO26" s="15">
        <v>176</v>
      </c>
      <c r="AP26" s="21">
        <v>265</v>
      </c>
      <c r="AQ26" s="21">
        <v>18</v>
      </c>
      <c r="AR26" s="21">
        <v>7.5</v>
      </c>
      <c r="AS26" s="14">
        <v>0</v>
      </c>
      <c r="AT26" s="14">
        <v>0</v>
      </c>
      <c r="AU26" s="14">
        <v>80</v>
      </c>
      <c r="AV26" s="14">
        <v>48.125</v>
      </c>
      <c r="AW26" s="14">
        <v>52.5</v>
      </c>
      <c r="AX26" s="14">
        <v>25</v>
      </c>
      <c r="AY26" s="14">
        <v>10</v>
      </c>
      <c r="AZ26" s="14">
        <v>361</v>
      </c>
      <c r="BA26" s="14">
        <v>90.75</v>
      </c>
      <c r="BB26" s="14">
        <v>57.5</v>
      </c>
      <c r="BC26" s="14">
        <v>0</v>
      </c>
      <c r="BD26" s="14">
        <v>0</v>
      </c>
      <c r="BE26" s="14">
        <v>5</v>
      </c>
      <c r="BF26" s="14">
        <v>0.625</v>
      </c>
      <c r="BG26" s="14">
        <v>0</v>
      </c>
      <c r="BH26" s="14">
        <v>25</v>
      </c>
      <c r="BI26" s="14">
        <v>20</v>
      </c>
      <c r="BJ26" s="14">
        <v>411</v>
      </c>
      <c r="BK26" s="14">
        <v>139.5</v>
      </c>
      <c r="BL26" s="14">
        <v>102.5</v>
      </c>
      <c r="BM26" s="14">
        <v>3805</v>
      </c>
      <c r="BN26" s="19">
        <v>1.2493022950389072</v>
      </c>
      <c r="BO26" s="19">
        <v>1.2493022950389072</v>
      </c>
      <c r="BP26" s="15" t="s">
        <v>72</v>
      </c>
      <c r="BQ26" s="15">
        <v>26</v>
      </c>
      <c r="BR26" s="15">
        <v>49</v>
      </c>
      <c r="BS26" s="15">
        <v>43.04</v>
      </c>
      <c r="BT26" s="19">
        <f t="shared" si="6"/>
        <v>1.345</v>
      </c>
      <c r="BU26" s="15">
        <v>0.124</v>
      </c>
      <c r="BV26" s="15">
        <v>0.94</v>
      </c>
      <c r="BW26" s="15">
        <v>0.59299999999999997</v>
      </c>
      <c r="BX26" s="14">
        <v>9402.3597648256418</v>
      </c>
      <c r="BY26" s="19">
        <v>2.3199999999999998</v>
      </c>
      <c r="BZ26" s="19">
        <v>0.17915140156369488</v>
      </c>
      <c r="CA26" s="19">
        <v>0.74376871264887345</v>
      </c>
    </row>
    <row r="27" spans="1:79" x14ac:dyDescent="0.2">
      <c r="A27" s="12" t="s">
        <v>69</v>
      </c>
      <c r="B27" s="15">
        <v>30</v>
      </c>
      <c r="C27" s="15">
        <v>1</v>
      </c>
      <c r="D27" s="16">
        <f>C27*0.40468564224</f>
        <v>0.40468564223999998</v>
      </c>
      <c r="E27" s="17">
        <v>40415</v>
      </c>
      <c r="F27" s="13">
        <v>1</v>
      </c>
      <c r="G27" s="13" t="s">
        <v>76</v>
      </c>
      <c r="H27" s="13" t="s">
        <v>77</v>
      </c>
      <c r="I27" s="15">
        <v>0</v>
      </c>
      <c r="J27" s="15">
        <v>2</v>
      </c>
      <c r="K27" s="15"/>
      <c r="L27" s="15"/>
      <c r="M27" s="13">
        <f t="shared" si="10"/>
        <v>1</v>
      </c>
      <c r="N27" s="17">
        <v>40422</v>
      </c>
      <c r="O27" s="14">
        <v>322890</v>
      </c>
      <c r="P27" s="17"/>
      <c r="Q27" s="14"/>
      <c r="R27" s="17"/>
      <c r="S27" s="13"/>
      <c r="T27" s="17"/>
      <c r="U27" s="13"/>
      <c r="V27" s="14">
        <f t="shared" si="2"/>
        <v>322890</v>
      </c>
      <c r="W27" s="14">
        <f t="shared" si="3"/>
        <v>797878.56621933018</v>
      </c>
      <c r="X27" s="17">
        <v>40449</v>
      </c>
      <c r="Y27" s="13">
        <f>X27-N27</f>
        <v>27</v>
      </c>
      <c r="Z27" s="13">
        <v>10</v>
      </c>
      <c r="AA27" s="18">
        <v>1.9</v>
      </c>
      <c r="AB27" s="18">
        <v>32.9</v>
      </c>
      <c r="AC27" s="18">
        <v>25.7</v>
      </c>
      <c r="AD27" s="18">
        <v>33</v>
      </c>
      <c r="AE27" s="18">
        <v>30.265384615384615</v>
      </c>
      <c r="AF27" s="15">
        <v>27</v>
      </c>
      <c r="AG27" s="13">
        <f t="shared" si="5"/>
        <v>-8</v>
      </c>
      <c r="AH27" s="15">
        <v>19</v>
      </c>
      <c r="AI27" s="15">
        <v>30</v>
      </c>
      <c r="AJ27" s="13">
        <v>24.625</v>
      </c>
      <c r="AK27" s="15">
        <v>9.8000000000000007</v>
      </c>
      <c r="AL27" s="15">
        <v>8.1</v>
      </c>
      <c r="AM27" s="15">
        <v>9.9</v>
      </c>
      <c r="AN27" s="18">
        <v>9.2461833424127473</v>
      </c>
      <c r="AO27" s="15">
        <v>94</v>
      </c>
      <c r="AP27" s="15">
        <v>300</v>
      </c>
      <c r="AQ27" s="15">
        <v>21</v>
      </c>
      <c r="AR27" s="15">
        <v>8.75</v>
      </c>
      <c r="AS27" s="15">
        <v>0</v>
      </c>
      <c r="AT27" s="15">
        <v>0</v>
      </c>
      <c r="AU27" s="15">
        <v>165</v>
      </c>
      <c r="AV27" s="13">
        <v>55</v>
      </c>
      <c r="AW27" s="15">
        <v>57.5</v>
      </c>
      <c r="AX27" s="15">
        <v>0</v>
      </c>
      <c r="AY27" s="15">
        <v>0</v>
      </c>
      <c r="AZ27" s="15">
        <v>110</v>
      </c>
      <c r="BA27" s="13">
        <v>22.5</v>
      </c>
      <c r="BB27" s="15">
        <v>12.5</v>
      </c>
      <c r="BC27" s="15">
        <v>11375</v>
      </c>
      <c r="BD27" s="15">
        <v>0</v>
      </c>
      <c r="BE27" s="15">
        <v>31950</v>
      </c>
      <c r="BF27" s="15">
        <v>3816.5</v>
      </c>
      <c r="BG27" s="15">
        <v>97.5</v>
      </c>
      <c r="BH27" s="14">
        <v>11375</v>
      </c>
      <c r="BI27" s="14">
        <v>65</v>
      </c>
      <c r="BJ27" s="14">
        <v>31995</v>
      </c>
      <c r="BK27" s="14">
        <v>3894</v>
      </c>
      <c r="BL27" s="14">
        <v>205</v>
      </c>
      <c r="BM27" s="14">
        <v>0</v>
      </c>
      <c r="BN27" s="19">
        <v>0</v>
      </c>
      <c r="BO27" s="19">
        <v>0</v>
      </c>
      <c r="BP27" s="15" t="s">
        <v>73</v>
      </c>
      <c r="BQ27" s="13"/>
      <c r="BR27" s="13"/>
      <c r="BS27" s="19"/>
      <c r="BT27" s="19">
        <f t="shared" si="6"/>
        <v>0</v>
      </c>
      <c r="BU27" s="16"/>
      <c r="BV27" s="16"/>
      <c r="BW27" s="16"/>
      <c r="BX27" s="14">
        <f>BM27/(C27*0.40468564224)</f>
        <v>0</v>
      </c>
      <c r="BY27" s="19">
        <v>0</v>
      </c>
      <c r="BZ27" s="16">
        <f>(BY27/D27)/Y27</f>
        <v>0</v>
      </c>
      <c r="CA27" s="16"/>
    </row>
    <row r="28" spans="1:79" x14ac:dyDescent="0.2">
      <c r="A28" s="15" t="s">
        <v>69</v>
      </c>
      <c r="B28" s="15">
        <v>3</v>
      </c>
      <c r="C28" s="15">
        <v>2</v>
      </c>
      <c r="D28" s="16">
        <f>C28*0.40468564224</f>
        <v>0.80937128447999995</v>
      </c>
      <c r="E28" s="17">
        <v>37503</v>
      </c>
      <c r="F28" s="15">
        <v>2</v>
      </c>
      <c r="G28" s="15" t="s">
        <v>76</v>
      </c>
      <c r="H28" s="15" t="s">
        <v>78</v>
      </c>
      <c r="I28" s="15">
        <v>131</v>
      </c>
      <c r="J28" s="15">
        <v>37</v>
      </c>
      <c r="K28" s="15"/>
      <c r="L28" s="15"/>
      <c r="M28" s="13">
        <f t="shared" si="10"/>
        <v>84</v>
      </c>
      <c r="N28" s="17">
        <v>37515</v>
      </c>
      <c r="O28" s="14">
        <v>343958</v>
      </c>
      <c r="P28" s="17">
        <v>37517</v>
      </c>
      <c r="Q28" s="14">
        <v>280296</v>
      </c>
      <c r="R28" s="15"/>
      <c r="S28" s="15"/>
      <c r="T28" s="15"/>
      <c r="U28" s="15"/>
      <c r="V28" s="14">
        <f t="shared" si="2"/>
        <v>624254</v>
      </c>
      <c r="W28" s="14">
        <f t="shared" si="3"/>
        <v>771282.61401201924</v>
      </c>
      <c r="X28" s="17">
        <v>37540</v>
      </c>
      <c r="Y28" s="15">
        <f>X28-N28</f>
        <v>25</v>
      </c>
      <c r="Z28" s="15">
        <v>6</v>
      </c>
      <c r="AA28" s="18">
        <v>2.7</v>
      </c>
      <c r="AB28" s="18">
        <v>28.2</v>
      </c>
      <c r="AC28" s="18">
        <v>26.8</v>
      </c>
      <c r="AD28" s="18">
        <v>31.3</v>
      </c>
      <c r="AE28" s="18">
        <v>29.122727272727271</v>
      </c>
      <c r="AF28" s="13">
        <v>27</v>
      </c>
      <c r="AG28" s="13">
        <f t="shared" si="5"/>
        <v>-7</v>
      </c>
      <c r="AH28" s="13">
        <v>20</v>
      </c>
      <c r="AI28" s="13">
        <v>31</v>
      </c>
      <c r="AJ28" s="13">
        <v>27.625</v>
      </c>
      <c r="AK28" s="18">
        <v>8.9</v>
      </c>
      <c r="AL28" s="18">
        <v>8.9</v>
      </c>
      <c r="AM28" s="18">
        <v>9.1999999999999993</v>
      </c>
      <c r="AN28" s="18">
        <v>9.0918442027160182</v>
      </c>
      <c r="AO28" s="15">
        <v>42</v>
      </c>
      <c r="AP28" s="18">
        <v>750</v>
      </c>
      <c r="AQ28" s="18">
        <v>57</v>
      </c>
      <c r="AR28" s="18">
        <v>23.75</v>
      </c>
      <c r="AS28" s="14">
        <v>445</v>
      </c>
      <c r="AT28" s="14">
        <v>515</v>
      </c>
      <c r="AU28" s="14">
        <v>2120</v>
      </c>
      <c r="AV28" s="14">
        <v>3080</v>
      </c>
      <c r="AW28" s="14">
        <v>0</v>
      </c>
      <c r="AX28" s="14">
        <v>0</v>
      </c>
      <c r="AY28" s="14">
        <v>0</v>
      </c>
      <c r="AZ28" s="14">
        <v>0</v>
      </c>
      <c r="BA28" s="14">
        <v>210</v>
      </c>
      <c r="BB28" s="14">
        <v>200</v>
      </c>
      <c r="BC28" s="14">
        <v>380</v>
      </c>
      <c r="BD28" s="14">
        <v>465</v>
      </c>
      <c r="BE28" s="14">
        <v>49.545454545454547</v>
      </c>
      <c r="BF28" s="14">
        <v>29.545454545454547</v>
      </c>
      <c r="BG28" s="14">
        <v>45.909090909090907</v>
      </c>
      <c r="BH28" s="14">
        <v>125</v>
      </c>
      <c r="BI28" s="14">
        <v>25</v>
      </c>
      <c r="BJ28" s="14">
        <v>10</v>
      </c>
      <c r="BK28" s="14">
        <v>5</v>
      </c>
      <c r="BL28" s="14">
        <v>40</v>
      </c>
      <c r="BM28" s="14">
        <v>78295</v>
      </c>
      <c r="BN28" s="19">
        <f>BM28/(Q28)*100</f>
        <v>27.932970859377232</v>
      </c>
      <c r="BO28" s="19">
        <f>BM28/(O28+Q28)*100</f>
        <v>12.542170334511274</v>
      </c>
      <c r="BP28" s="15" t="s">
        <v>72</v>
      </c>
      <c r="BQ28" s="15">
        <v>23</v>
      </c>
      <c r="BR28" s="15">
        <v>55</v>
      </c>
      <c r="BS28" s="15">
        <v>36.08</v>
      </c>
      <c r="BT28" s="19">
        <f t="shared" si="6"/>
        <v>1.4432</v>
      </c>
      <c r="BU28" s="15">
        <v>0.08</v>
      </c>
      <c r="BV28" s="15">
        <v>1.07</v>
      </c>
      <c r="BW28" s="15">
        <v>0.312</v>
      </c>
      <c r="BX28" s="14">
        <f>BM28/(C28*0.40468564224)</f>
        <v>96735.579209858552</v>
      </c>
      <c r="BY28" s="15">
        <v>22.09</v>
      </c>
      <c r="BZ28" s="16">
        <f>(BY28/D28)/Y28</f>
        <v>1.0917115753219366</v>
      </c>
      <c r="CA28" s="16">
        <f>(BW28/BS28^3)*100000</f>
        <v>0.66428585888103631</v>
      </c>
    </row>
    <row r="29" spans="1:79" x14ac:dyDescent="0.2">
      <c r="A29" s="15" t="s">
        <v>69</v>
      </c>
      <c r="B29" s="15">
        <v>8</v>
      </c>
      <c r="C29" s="15">
        <v>2</v>
      </c>
      <c r="D29" s="16">
        <v>0.80937128447999995</v>
      </c>
      <c r="E29" s="17">
        <v>39291</v>
      </c>
      <c r="F29" s="15">
        <v>3</v>
      </c>
      <c r="G29" s="15" t="s">
        <v>76</v>
      </c>
      <c r="H29" s="15" t="s">
        <v>77</v>
      </c>
      <c r="I29" s="15">
        <v>106</v>
      </c>
      <c r="J29" s="15">
        <v>7</v>
      </c>
      <c r="K29" s="15"/>
      <c r="L29" s="15"/>
      <c r="M29" s="13">
        <f t="shared" si="10"/>
        <v>56.5</v>
      </c>
      <c r="N29" s="17">
        <v>39299</v>
      </c>
      <c r="O29" s="14">
        <v>319226</v>
      </c>
      <c r="P29" s="15">
        <v>39300</v>
      </c>
      <c r="Q29" s="14">
        <v>153888</v>
      </c>
      <c r="R29" s="15">
        <v>39301</v>
      </c>
      <c r="S29" s="14">
        <v>307776</v>
      </c>
      <c r="T29" s="15"/>
      <c r="U29" s="15"/>
      <c r="V29" s="14">
        <f t="shared" si="2"/>
        <v>780890</v>
      </c>
      <c r="W29" s="14">
        <f t="shared" si="3"/>
        <v>964810.60666947381</v>
      </c>
      <c r="X29" s="17">
        <v>39345</v>
      </c>
      <c r="Y29" s="15">
        <v>46</v>
      </c>
      <c r="Z29" s="15">
        <v>0</v>
      </c>
      <c r="AA29" s="15">
        <v>3.7</v>
      </c>
      <c r="AB29" s="18">
        <v>32.299999999999997</v>
      </c>
      <c r="AC29" s="18">
        <v>28.1</v>
      </c>
      <c r="AD29" s="18">
        <v>33.799999999999997</v>
      </c>
      <c r="AE29" s="18">
        <v>31.152272727272734</v>
      </c>
      <c r="AF29" s="13">
        <v>27</v>
      </c>
      <c r="AG29" s="13">
        <f t="shared" si="5"/>
        <v>0</v>
      </c>
      <c r="AH29" s="13">
        <v>27</v>
      </c>
      <c r="AI29" s="13">
        <v>31</v>
      </c>
      <c r="AJ29" s="18">
        <v>28.916666666666668</v>
      </c>
      <c r="AK29" s="18">
        <v>9</v>
      </c>
      <c r="AL29" s="18">
        <v>8.1</v>
      </c>
      <c r="AM29" s="18">
        <v>9.6</v>
      </c>
      <c r="AN29" s="18">
        <v>9.1155555555555541</v>
      </c>
      <c r="AO29" s="15">
        <v>328</v>
      </c>
      <c r="AP29" s="21">
        <v>505</v>
      </c>
      <c r="AQ29" s="21">
        <v>40</v>
      </c>
      <c r="AR29" s="21">
        <v>17.5</v>
      </c>
      <c r="AS29" s="14">
        <v>0</v>
      </c>
      <c r="AT29" s="14">
        <v>0</v>
      </c>
      <c r="AU29" s="14">
        <v>320</v>
      </c>
      <c r="AV29" s="14">
        <v>72.5</v>
      </c>
      <c r="AW29" s="14">
        <v>25</v>
      </c>
      <c r="AX29" s="14">
        <v>0</v>
      </c>
      <c r="AY29" s="14">
        <v>0</v>
      </c>
      <c r="AZ29" s="14">
        <v>525</v>
      </c>
      <c r="BA29" s="14">
        <v>142.08333333333334</v>
      </c>
      <c r="BB29" s="14">
        <v>82.5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590</v>
      </c>
      <c r="BK29" s="14">
        <v>214.58333333333334</v>
      </c>
      <c r="BL29" s="14">
        <v>222.5</v>
      </c>
      <c r="BM29" s="14">
        <v>185231</v>
      </c>
      <c r="BN29" s="19">
        <v>60.183705032231238</v>
      </c>
      <c r="BO29" s="19">
        <v>23.720498405665332</v>
      </c>
      <c r="BP29" s="15" t="s">
        <v>72</v>
      </c>
      <c r="BQ29" s="15">
        <v>24</v>
      </c>
      <c r="BR29" s="15">
        <v>133</v>
      </c>
      <c r="BS29" s="15">
        <v>35.94</v>
      </c>
      <c r="BT29" s="19">
        <f t="shared" si="6"/>
        <v>0.78130434782608693</v>
      </c>
      <c r="BU29" s="15">
        <v>0.115</v>
      </c>
      <c r="BV29" s="15">
        <v>17.716999999999999</v>
      </c>
      <c r="BW29" s="15">
        <v>0.85899999999999999</v>
      </c>
      <c r="BX29" s="14">
        <v>228857.88457272254</v>
      </c>
      <c r="BY29" s="19">
        <v>34.86</v>
      </c>
      <c r="BZ29" s="19">
        <v>0.93631452151580263</v>
      </c>
      <c r="CA29" s="19">
        <v>1.8503715632176763</v>
      </c>
    </row>
    <row r="30" spans="1:79" x14ac:dyDescent="0.2">
      <c r="A30" s="12" t="s">
        <v>69</v>
      </c>
      <c r="B30" s="15">
        <v>14</v>
      </c>
      <c r="C30" s="15">
        <v>0.5</v>
      </c>
      <c r="D30" s="16">
        <f>C30*0.40468564224</f>
        <v>0.20234282111999999</v>
      </c>
      <c r="E30" s="17">
        <v>40421</v>
      </c>
      <c r="F30" s="13">
        <v>1</v>
      </c>
      <c r="G30" s="13" t="s">
        <v>76</v>
      </c>
      <c r="H30" s="13" t="s">
        <v>77</v>
      </c>
      <c r="I30" s="15"/>
      <c r="J30" s="15"/>
      <c r="K30" s="15"/>
      <c r="L30" s="15"/>
      <c r="M30" s="13"/>
      <c r="N30" s="17">
        <v>40435</v>
      </c>
      <c r="O30" s="14">
        <v>236328</v>
      </c>
      <c r="P30" s="17"/>
      <c r="Q30" s="14"/>
      <c r="R30" s="17"/>
      <c r="S30" s="13"/>
      <c r="T30" s="17"/>
      <c r="U30" s="13"/>
      <c r="V30" s="14">
        <f t="shared" si="2"/>
        <v>236328</v>
      </c>
      <c r="W30" s="14">
        <f t="shared" si="3"/>
        <v>1167958.411827445</v>
      </c>
      <c r="X30" s="17">
        <v>40464</v>
      </c>
      <c r="Y30" s="13">
        <f>X30-N30</f>
        <v>29</v>
      </c>
      <c r="Z30" s="13">
        <v>7</v>
      </c>
      <c r="AA30" s="18">
        <v>3.5</v>
      </c>
      <c r="AB30" s="18">
        <v>32.4</v>
      </c>
      <c r="AC30" s="18">
        <v>25.6</v>
      </c>
      <c r="AD30" s="18">
        <v>32.4</v>
      </c>
      <c r="AE30" s="18">
        <v>28.192857142857143</v>
      </c>
      <c r="AF30" s="15">
        <v>28</v>
      </c>
      <c r="AG30" s="13">
        <f t="shared" si="5"/>
        <v>-13</v>
      </c>
      <c r="AH30" s="13">
        <v>15</v>
      </c>
      <c r="AI30" s="13">
        <v>28</v>
      </c>
      <c r="AJ30" s="13">
        <v>21.375</v>
      </c>
      <c r="AK30" s="15">
        <v>9</v>
      </c>
      <c r="AL30" s="18">
        <v>8.3000000000000007</v>
      </c>
      <c r="AM30" s="18">
        <v>9.6</v>
      </c>
      <c r="AN30" s="18">
        <v>8.803742151568013</v>
      </c>
      <c r="AO30" s="15">
        <v>96</v>
      </c>
      <c r="AP30" s="15">
        <v>187</v>
      </c>
      <c r="AQ30" s="15">
        <v>18</v>
      </c>
      <c r="AR30" s="15">
        <v>7.5</v>
      </c>
      <c r="AS30" s="14">
        <v>30</v>
      </c>
      <c r="AT30" s="14">
        <v>0</v>
      </c>
      <c r="AU30" s="14">
        <v>275</v>
      </c>
      <c r="AV30" s="14">
        <v>79</v>
      </c>
      <c r="AW30" s="14">
        <v>60</v>
      </c>
      <c r="AX30" s="14">
        <v>285</v>
      </c>
      <c r="AY30" s="14">
        <v>5</v>
      </c>
      <c r="AZ30" s="14">
        <v>735</v>
      </c>
      <c r="BA30" s="14">
        <v>186.5</v>
      </c>
      <c r="BB30" s="14">
        <v>47.5</v>
      </c>
      <c r="BC30" s="14">
        <v>5960</v>
      </c>
      <c r="BD30" s="14">
        <v>0</v>
      </c>
      <c r="BE30" s="14">
        <v>1385</v>
      </c>
      <c r="BF30" s="14">
        <v>506.5</v>
      </c>
      <c r="BG30" s="14">
        <v>395</v>
      </c>
      <c r="BH30" s="14">
        <v>6275</v>
      </c>
      <c r="BI30" s="14">
        <v>130</v>
      </c>
      <c r="BJ30" s="14">
        <v>1650</v>
      </c>
      <c r="BK30" s="14">
        <v>772</v>
      </c>
      <c r="BL30" s="14">
        <v>787.5</v>
      </c>
      <c r="BM30" s="14">
        <v>151377</v>
      </c>
      <c r="BN30" s="19">
        <v>64.05</v>
      </c>
      <c r="BO30" s="19">
        <v>64.05</v>
      </c>
      <c r="BP30" s="15" t="s">
        <v>72</v>
      </c>
      <c r="BQ30" s="13">
        <v>26</v>
      </c>
      <c r="BR30" s="13">
        <v>37</v>
      </c>
      <c r="BS30" s="19">
        <v>30.59</v>
      </c>
      <c r="BT30" s="19">
        <f t="shared" si="6"/>
        <v>1.0548275862068965</v>
      </c>
      <c r="BU30" s="16">
        <v>0.14799999999999999</v>
      </c>
      <c r="BV30" s="16">
        <v>0.46600000000000003</v>
      </c>
      <c r="BW30" s="16">
        <v>0.19900000000000001</v>
      </c>
      <c r="BX30" s="14">
        <f>BM30/(C30*0.40468564224)</f>
        <v>748121.42660710181</v>
      </c>
      <c r="BY30" s="19">
        <v>30.77</v>
      </c>
      <c r="BZ30" s="16">
        <f>(BY30/D30)/Y30</f>
        <v>5.2437466122377083</v>
      </c>
      <c r="CA30" s="16">
        <f>(BW30/BS30^3)*100000</f>
        <v>0.69520781496447204</v>
      </c>
    </row>
    <row r="31" spans="1:79" x14ac:dyDescent="0.2">
      <c r="A31" s="15" t="s">
        <v>69</v>
      </c>
      <c r="B31" s="15">
        <v>16</v>
      </c>
      <c r="C31" s="15">
        <v>0.5</v>
      </c>
      <c r="D31" s="16">
        <v>0.20234282111999999</v>
      </c>
      <c r="E31" s="17">
        <v>39284</v>
      </c>
      <c r="F31" s="15">
        <v>2</v>
      </c>
      <c r="G31" s="15" t="s">
        <v>76</v>
      </c>
      <c r="H31" s="15" t="s">
        <v>77</v>
      </c>
      <c r="I31" s="15">
        <v>18</v>
      </c>
      <c r="J31" s="15">
        <v>10</v>
      </c>
      <c r="K31" s="15"/>
      <c r="L31" s="15"/>
      <c r="M31" s="13">
        <f t="shared" ref="M31:M44" si="11">AVERAGE(I31:L31)</f>
        <v>14</v>
      </c>
      <c r="N31" s="17">
        <v>39296</v>
      </c>
      <c r="O31" s="14">
        <v>63662</v>
      </c>
      <c r="P31" s="15">
        <v>39297</v>
      </c>
      <c r="Q31" s="14">
        <v>16488</v>
      </c>
      <c r="R31" s="15"/>
      <c r="S31" s="14"/>
      <c r="T31" s="15"/>
      <c r="U31" s="15"/>
      <c r="V31" s="14">
        <f t="shared" si="2"/>
        <v>80150</v>
      </c>
      <c r="W31" s="14">
        <f t="shared" si="3"/>
        <v>396109.92649186606</v>
      </c>
      <c r="X31" s="17">
        <v>39330</v>
      </c>
      <c r="Y31" s="15">
        <v>34</v>
      </c>
      <c r="Z31" s="15">
        <v>1</v>
      </c>
      <c r="AA31" s="15">
        <v>3.4</v>
      </c>
      <c r="AB31" s="18">
        <v>31.9</v>
      </c>
      <c r="AC31" s="18">
        <v>31.9</v>
      </c>
      <c r="AD31" s="18">
        <v>34.5</v>
      </c>
      <c r="AE31" s="18">
        <v>31.306250000000006</v>
      </c>
      <c r="AF31" s="13">
        <v>28</v>
      </c>
      <c r="AG31" s="13">
        <f t="shared" si="5"/>
        <v>-1</v>
      </c>
      <c r="AH31" s="13">
        <v>27</v>
      </c>
      <c r="AI31" s="13">
        <v>30</v>
      </c>
      <c r="AJ31" s="18">
        <v>28.5</v>
      </c>
      <c r="AK31" s="18">
        <v>9.6</v>
      </c>
      <c r="AL31" s="18">
        <v>9</v>
      </c>
      <c r="AM31" s="18">
        <v>9.6</v>
      </c>
      <c r="AN31" s="18">
        <v>9.2606060606060598</v>
      </c>
      <c r="AO31" s="15">
        <v>132</v>
      </c>
      <c r="AP31" s="21">
        <v>155</v>
      </c>
      <c r="AQ31" s="21">
        <v>10.5</v>
      </c>
      <c r="AR31" s="21">
        <v>4.6000000000000005</v>
      </c>
      <c r="AS31" s="14">
        <v>10</v>
      </c>
      <c r="AT31" s="14">
        <v>0</v>
      </c>
      <c r="AU31" s="14">
        <v>125</v>
      </c>
      <c r="AV31" s="14">
        <v>26.875</v>
      </c>
      <c r="AW31" s="14">
        <v>10</v>
      </c>
      <c r="AX31" s="14">
        <v>30</v>
      </c>
      <c r="AY31" s="14">
        <v>5</v>
      </c>
      <c r="AZ31" s="14">
        <v>90</v>
      </c>
      <c r="BA31" s="14">
        <v>33.125</v>
      </c>
      <c r="BB31" s="14">
        <v>22.5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40</v>
      </c>
      <c r="BI31" s="14">
        <v>10</v>
      </c>
      <c r="BJ31" s="14">
        <v>185</v>
      </c>
      <c r="BK31" s="14">
        <v>60</v>
      </c>
      <c r="BL31" s="14">
        <v>30</v>
      </c>
      <c r="BM31" s="14">
        <v>33940</v>
      </c>
      <c r="BN31" s="19">
        <v>205.84667637069381</v>
      </c>
      <c r="BO31" s="19">
        <v>42.345601996257024</v>
      </c>
      <c r="BP31" s="15" t="s">
        <v>72</v>
      </c>
      <c r="BQ31" s="15">
        <v>33</v>
      </c>
      <c r="BR31" s="15">
        <v>42</v>
      </c>
      <c r="BS31" s="15">
        <v>36.29</v>
      </c>
      <c r="BT31" s="19">
        <f t="shared" si="6"/>
        <v>1.0673529411764706</v>
      </c>
      <c r="BU31" s="15">
        <v>0.20799999999999999</v>
      </c>
      <c r="BV31" s="15">
        <v>0.39300000000000002</v>
      </c>
      <c r="BW31" s="15">
        <v>0.31900000000000001</v>
      </c>
      <c r="BX31" s="14">
        <v>167735.13293991185</v>
      </c>
      <c r="BY31" s="19">
        <v>11.09</v>
      </c>
      <c r="BZ31" s="19">
        <v>1.6119992238063905</v>
      </c>
      <c r="CA31" s="19">
        <v>0.66746696878262723</v>
      </c>
    </row>
    <row r="32" spans="1:79" x14ac:dyDescent="0.2">
      <c r="A32" s="12" t="s">
        <v>69</v>
      </c>
      <c r="B32" s="15">
        <v>1</v>
      </c>
      <c r="C32" s="15">
        <v>2</v>
      </c>
      <c r="D32" s="16">
        <f>C32*0.40468564224</f>
        <v>0.80937128447999995</v>
      </c>
      <c r="E32" s="17">
        <v>40410</v>
      </c>
      <c r="F32" s="13">
        <v>2</v>
      </c>
      <c r="G32" s="13" t="s">
        <v>76</v>
      </c>
      <c r="H32" s="13" t="s">
        <v>77</v>
      </c>
      <c r="I32" s="15">
        <v>130</v>
      </c>
      <c r="J32" s="15">
        <v>26</v>
      </c>
      <c r="K32" s="15"/>
      <c r="L32" s="15"/>
      <c r="M32" s="13">
        <f t="shared" si="11"/>
        <v>78</v>
      </c>
      <c r="N32" s="17">
        <v>40424</v>
      </c>
      <c r="O32" s="14">
        <v>174498</v>
      </c>
      <c r="P32" s="17">
        <v>40425</v>
      </c>
      <c r="Q32" s="14">
        <v>233580</v>
      </c>
      <c r="R32" s="17"/>
      <c r="S32" s="13"/>
      <c r="T32" s="17"/>
      <c r="U32" s="13"/>
      <c r="V32" s="14">
        <f t="shared" si="2"/>
        <v>408078</v>
      </c>
      <c r="W32" s="14">
        <f t="shared" si="3"/>
        <v>504191.34929178952</v>
      </c>
      <c r="X32" s="17">
        <v>40451</v>
      </c>
      <c r="Y32" s="13">
        <f>X32-N32</f>
        <v>27</v>
      </c>
      <c r="Z32" s="13">
        <v>6</v>
      </c>
      <c r="AA32" s="18">
        <v>3.5</v>
      </c>
      <c r="AB32" s="18">
        <v>30.3</v>
      </c>
      <c r="AC32" s="18">
        <v>25.7</v>
      </c>
      <c r="AD32" s="18">
        <v>33.1</v>
      </c>
      <c r="AE32" s="18">
        <v>29.832000000000008</v>
      </c>
      <c r="AF32" s="15">
        <v>28</v>
      </c>
      <c r="AG32" s="13">
        <f t="shared" si="5"/>
        <v>-11</v>
      </c>
      <c r="AH32" s="15">
        <v>17</v>
      </c>
      <c r="AI32" s="15">
        <v>26</v>
      </c>
      <c r="AJ32" s="13">
        <v>21.857142857142858</v>
      </c>
      <c r="AK32" s="15">
        <v>9.3000000000000007</v>
      </c>
      <c r="AL32" s="15">
        <v>8.3000000000000007</v>
      </c>
      <c r="AM32" s="15">
        <v>9.5</v>
      </c>
      <c r="AN32" s="18">
        <v>9.0076210305669608</v>
      </c>
      <c r="AO32" s="15">
        <v>236</v>
      </c>
      <c r="AP32" s="15">
        <v>600</v>
      </c>
      <c r="AQ32" s="15">
        <v>60</v>
      </c>
      <c r="AR32" s="15">
        <v>25</v>
      </c>
      <c r="AS32" s="14">
        <v>15</v>
      </c>
      <c r="AT32" s="14">
        <v>0</v>
      </c>
      <c r="AU32" s="14">
        <v>95</v>
      </c>
      <c r="AV32" s="13">
        <v>29.375</v>
      </c>
      <c r="AW32" s="14">
        <v>20</v>
      </c>
      <c r="AX32" s="14">
        <v>20</v>
      </c>
      <c r="AY32" s="14">
        <v>0</v>
      </c>
      <c r="AZ32" s="14">
        <v>40</v>
      </c>
      <c r="BA32" s="13">
        <v>11.875</v>
      </c>
      <c r="BB32" s="14">
        <v>7.5</v>
      </c>
      <c r="BC32" s="14">
        <v>50</v>
      </c>
      <c r="BD32" s="14">
        <v>0</v>
      </c>
      <c r="BE32" s="14">
        <v>220</v>
      </c>
      <c r="BF32" s="14">
        <v>40</v>
      </c>
      <c r="BG32" s="14">
        <v>10</v>
      </c>
      <c r="BH32" s="14">
        <v>85</v>
      </c>
      <c r="BI32" s="14">
        <v>10</v>
      </c>
      <c r="BJ32" s="14">
        <v>275</v>
      </c>
      <c r="BK32" s="14">
        <v>81.25</v>
      </c>
      <c r="BL32" s="14">
        <v>57.5</v>
      </c>
      <c r="BM32" s="14">
        <v>197111</v>
      </c>
      <c r="BN32" s="19">
        <f>(BM32/Q32)*100</f>
        <v>84.386933812826442</v>
      </c>
      <c r="BO32" s="19">
        <f>(BM32)/(O32+Q32)*100</f>
        <v>48.302285347409075</v>
      </c>
      <c r="BP32" s="15" t="s">
        <v>72</v>
      </c>
      <c r="BQ32" s="13">
        <v>23</v>
      </c>
      <c r="BR32" s="13">
        <v>50</v>
      </c>
      <c r="BS32" s="19">
        <v>30.34</v>
      </c>
      <c r="BT32" s="19">
        <f t="shared" si="6"/>
        <v>1.1237037037037036</v>
      </c>
      <c r="BU32" s="16">
        <v>0.13200000000000001</v>
      </c>
      <c r="BV32" s="16">
        <v>0.376</v>
      </c>
      <c r="BW32" s="16">
        <v>0.26400000000000001</v>
      </c>
      <c r="BX32" s="14">
        <f>BM32/(C32*0.40468564224)</f>
        <v>243535.94423187216</v>
      </c>
      <c r="BY32" s="19">
        <v>40.82</v>
      </c>
      <c r="BZ32" s="16">
        <f>(BY32/D32)/Y32</f>
        <v>1.867933642868461</v>
      </c>
      <c r="CA32" s="16">
        <f>(BW32/BS32^3)*100000</f>
        <v>0.94527287871497334</v>
      </c>
    </row>
    <row r="33" spans="1:79" x14ac:dyDescent="0.2">
      <c r="A33" s="15" t="s">
        <v>69</v>
      </c>
      <c r="B33" s="15">
        <v>16</v>
      </c>
      <c r="C33" s="15">
        <v>0.5</v>
      </c>
      <c r="D33" s="16">
        <f>C33*0.40468564224</f>
        <v>0.20234282111999999</v>
      </c>
      <c r="E33" s="17">
        <v>37518</v>
      </c>
      <c r="F33" s="15">
        <v>1</v>
      </c>
      <c r="G33" s="15" t="s">
        <v>76</v>
      </c>
      <c r="H33" s="15" t="s">
        <v>78</v>
      </c>
      <c r="I33" s="15">
        <v>6</v>
      </c>
      <c r="J33" s="15">
        <v>4</v>
      </c>
      <c r="K33" s="15"/>
      <c r="L33" s="15"/>
      <c r="M33" s="13">
        <f t="shared" si="11"/>
        <v>5</v>
      </c>
      <c r="N33" s="17">
        <v>37545</v>
      </c>
      <c r="O33" s="14">
        <v>317852</v>
      </c>
      <c r="P33" s="15"/>
      <c r="Q33" s="14"/>
      <c r="R33" s="15"/>
      <c r="S33" s="15"/>
      <c r="T33" s="15"/>
      <c r="U33" s="15"/>
      <c r="V33" s="14">
        <f t="shared" si="2"/>
        <v>317852</v>
      </c>
      <c r="W33" s="14">
        <f t="shared" si="3"/>
        <v>1570858.7942020288</v>
      </c>
      <c r="X33" s="17">
        <v>37581</v>
      </c>
      <c r="Y33" s="15">
        <f>X33-N33</f>
        <v>36</v>
      </c>
      <c r="Z33" s="15">
        <v>3</v>
      </c>
      <c r="AA33" s="18">
        <v>3.7</v>
      </c>
      <c r="AB33" s="18">
        <v>22.6</v>
      </c>
      <c r="AC33" s="18">
        <v>17.899999999999999</v>
      </c>
      <c r="AD33" s="18">
        <v>30</v>
      </c>
      <c r="AE33" s="18">
        <v>23.097058823529409</v>
      </c>
      <c r="AF33" s="13">
        <v>29</v>
      </c>
      <c r="AG33" s="13">
        <f t="shared" si="5"/>
        <v>-12</v>
      </c>
      <c r="AH33" s="13">
        <v>17</v>
      </c>
      <c r="AI33" s="13">
        <v>29</v>
      </c>
      <c r="AJ33" s="13">
        <v>20.3</v>
      </c>
      <c r="AK33" s="18">
        <v>9.4</v>
      </c>
      <c r="AL33" s="18">
        <v>8.8000000000000007</v>
      </c>
      <c r="AM33" s="18">
        <v>9.6</v>
      </c>
      <c r="AN33" s="18">
        <v>9.2375650549586634</v>
      </c>
      <c r="AO33" s="15">
        <v>52</v>
      </c>
      <c r="AP33" s="18">
        <v>237.5</v>
      </c>
      <c r="AQ33" s="18">
        <v>21</v>
      </c>
      <c r="AR33" s="18">
        <v>8.85</v>
      </c>
      <c r="AS33" s="14">
        <v>20</v>
      </c>
      <c r="AT33" s="14">
        <v>5</v>
      </c>
      <c r="AU33" s="14">
        <v>0</v>
      </c>
      <c r="AV33" s="14">
        <v>25</v>
      </c>
      <c r="AW33" s="14">
        <v>0</v>
      </c>
      <c r="AX33" s="14">
        <v>10</v>
      </c>
      <c r="AY33" s="14">
        <v>0</v>
      </c>
      <c r="AZ33" s="14">
        <v>10</v>
      </c>
      <c r="BA33" s="14">
        <v>55</v>
      </c>
      <c r="BB33" s="14">
        <v>125</v>
      </c>
      <c r="BC33" s="14">
        <v>10</v>
      </c>
      <c r="BD33" s="14">
        <v>130</v>
      </c>
      <c r="BE33" s="14">
        <v>13.846153846153847</v>
      </c>
      <c r="BF33" s="14">
        <v>49.615384615384613</v>
      </c>
      <c r="BG33" s="14">
        <v>0.76923076923076927</v>
      </c>
      <c r="BH33" s="14">
        <v>65</v>
      </c>
      <c r="BI33" s="14">
        <v>5</v>
      </c>
      <c r="BJ33" s="14">
        <v>40</v>
      </c>
      <c r="BK33" s="14">
        <v>0</v>
      </c>
      <c r="BL33" s="14">
        <v>60</v>
      </c>
      <c r="BM33" s="14">
        <v>76795</v>
      </c>
      <c r="BN33" s="19">
        <f>BM33/(O33)*100</f>
        <v>24.160615632432705</v>
      </c>
      <c r="BO33" s="19">
        <f>BM33/(O33+Q33)*100</f>
        <v>24.160615632432705</v>
      </c>
      <c r="BP33" s="15" t="s">
        <v>72</v>
      </c>
      <c r="BQ33" s="15">
        <v>26</v>
      </c>
      <c r="BR33" s="15">
        <v>31</v>
      </c>
      <c r="BS33" s="15">
        <v>28.91</v>
      </c>
      <c r="BT33" s="19">
        <f t="shared" si="6"/>
        <v>0.80305555555555552</v>
      </c>
      <c r="BU33" s="15">
        <v>0.112</v>
      </c>
      <c r="BV33" s="15">
        <v>0.19400000000000001</v>
      </c>
      <c r="BW33" s="15">
        <v>0.16300000000000001</v>
      </c>
      <c r="BX33" s="14">
        <f>BM33/(C33*0.40468564224)</f>
        <v>379529.15539541928</v>
      </c>
      <c r="BY33" s="15">
        <v>13.32</v>
      </c>
      <c r="BZ33" s="16">
        <f>(BY33/D33)/Y33</f>
        <v>1.8285798228570238</v>
      </c>
      <c r="CA33" s="16">
        <f>(BW33/BS33^3)*100000</f>
        <v>0.67459532845480619</v>
      </c>
    </row>
    <row r="34" spans="1:79" x14ac:dyDescent="0.2">
      <c r="A34" s="15" t="s">
        <v>69</v>
      </c>
      <c r="B34" s="15">
        <v>13</v>
      </c>
      <c r="C34" s="15">
        <v>0.5</v>
      </c>
      <c r="D34" s="16">
        <f>C34*0.40468564224</f>
        <v>0.20234282111999999</v>
      </c>
      <c r="E34" s="17">
        <v>37737</v>
      </c>
      <c r="F34" s="15">
        <v>1</v>
      </c>
      <c r="G34" s="15" t="s">
        <v>76</v>
      </c>
      <c r="H34" s="15" t="s">
        <v>78</v>
      </c>
      <c r="I34" s="15">
        <v>9</v>
      </c>
      <c r="J34" s="15">
        <v>7</v>
      </c>
      <c r="K34" s="15"/>
      <c r="L34" s="15"/>
      <c r="M34" s="13">
        <f t="shared" si="11"/>
        <v>8</v>
      </c>
      <c r="N34" s="17">
        <v>37742</v>
      </c>
      <c r="O34" s="14">
        <v>258312</v>
      </c>
      <c r="P34" s="15"/>
      <c r="Q34" s="14"/>
      <c r="R34" s="15"/>
      <c r="S34" s="15"/>
      <c r="T34" s="15"/>
      <c r="U34" s="15"/>
      <c r="V34" s="14">
        <f t="shared" ref="V34:V65" si="12">SUM(O34,Q34,S34,U34)</f>
        <v>258312</v>
      </c>
      <c r="W34" s="14">
        <f t="shared" ref="W34:W65" si="13">V34/D34</f>
        <v>1276605.7059509284</v>
      </c>
      <c r="X34" s="17">
        <v>37761</v>
      </c>
      <c r="Y34" s="15">
        <f>X34-N34</f>
        <v>19</v>
      </c>
      <c r="Z34" s="15"/>
      <c r="AA34" s="18">
        <v>4.0999999999999996</v>
      </c>
      <c r="AB34" s="18">
        <v>27.7</v>
      </c>
      <c r="AC34" s="18">
        <v>28.1</v>
      </c>
      <c r="AD34" s="18">
        <v>31.6</v>
      </c>
      <c r="AE34" s="18">
        <v>29.852941176470591</v>
      </c>
      <c r="AF34" s="13">
        <v>29</v>
      </c>
      <c r="AG34" s="13">
        <f t="shared" ref="AG34:AG65" si="14">AH34-AF34</f>
        <v>-2</v>
      </c>
      <c r="AH34" s="13">
        <v>27</v>
      </c>
      <c r="AI34" s="13">
        <v>33</v>
      </c>
      <c r="AJ34" s="13">
        <v>29</v>
      </c>
      <c r="AK34" s="18">
        <v>9.4</v>
      </c>
      <c r="AL34" s="18">
        <v>9</v>
      </c>
      <c r="AM34" s="18">
        <v>9.1999999999999993</v>
      </c>
      <c r="AN34" s="18">
        <v>9.0997802091633311</v>
      </c>
      <c r="AO34" s="15">
        <v>0</v>
      </c>
      <c r="AP34" s="15">
        <v>175</v>
      </c>
      <c r="AQ34" s="15">
        <v>15</v>
      </c>
      <c r="AR34" s="15">
        <v>6.25</v>
      </c>
      <c r="AS34" s="14">
        <v>20</v>
      </c>
      <c r="AT34" s="14">
        <v>25</v>
      </c>
      <c r="AU34" s="14">
        <v>70</v>
      </c>
      <c r="AV34" s="14">
        <v>115</v>
      </c>
      <c r="AW34" s="14">
        <v>0</v>
      </c>
      <c r="AX34" s="14">
        <v>5</v>
      </c>
      <c r="AY34" s="14">
        <v>5</v>
      </c>
      <c r="AZ34" s="14">
        <v>10</v>
      </c>
      <c r="BA34" s="14">
        <v>595</v>
      </c>
      <c r="BB34" s="14">
        <v>1405</v>
      </c>
      <c r="BC34" s="14">
        <v>5600</v>
      </c>
      <c r="BD34" s="14">
        <v>5695</v>
      </c>
      <c r="BE34" s="14">
        <v>101.66666666666667</v>
      </c>
      <c r="BF34" s="14">
        <v>329.44444444444446</v>
      </c>
      <c r="BG34" s="14">
        <v>1675</v>
      </c>
      <c r="BH34" s="14">
        <v>2106.1111111111113</v>
      </c>
      <c r="BI34" s="14">
        <v>50</v>
      </c>
      <c r="BJ34" s="14">
        <v>60</v>
      </c>
      <c r="BK34" s="14">
        <v>585</v>
      </c>
      <c r="BL34" s="14">
        <v>1700</v>
      </c>
      <c r="BM34" s="14">
        <v>34240</v>
      </c>
      <c r="BN34" s="19">
        <f>BM34/(O34)*100</f>
        <v>13.255288178636688</v>
      </c>
      <c r="BO34" s="19">
        <f>BM34/(O34+Q34)*100</f>
        <v>13.255288178636688</v>
      </c>
      <c r="BP34" s="15" t="s">
        <v>72</v>
      </c>
      <c r="BQ34" s="15">
        <v>28</v>
      </c>
      <c r="BR34" s="15">
        <v>37</v>
      </c>
      <c r="BS34" s="15">
        <v>32.68</v>
      </c>
      <c r="BT34" s="19">
        <f t="shared" ref="BT34:BT65" si="15">BS34/Y34</f>
        <v>1.72</v>
      </c>
      <c r="BU34" s="15">
        <v>0.183</v>
      </c>
      <c r="BV34" s="15">
        <v>0.36499999999999999</v>
      </c>
      <c r="BW34" s="15">
        <v>0.29099999999999998</v>
      </c>
      <c r="BX34" s="14">
        <f>BM34/(C34*0.40468564224)</f>
        <v>169217.76522871482</v>
      </c>
      <c r="BY34" s="15">
        <v>10.68</v>
      </c>
      <c r="BZ34" s="19">
        <f>(BY34/D34)/Y34</f>
        <v>2.7779847095466592</v>
      </c>
      <c r="CA34" s="19">
        <f>(BW34/BS34^3)*100000</f>
        <v>0.83377111493315714</v>
      </c>
    </row>
    <row r="35" spans="1:79" x14ac:dyDescent="0.2">
      <c r="A35" s="15" t="s">
        <v>69</v>
      </c>
      <c r="B35" s="15">
        <v>13</v>
      </c>
      <c r="C35" s="15">
        <v>0.5</v>
      </c>
      <c r="D35" s="16">
        <f>C35*0.40468564224</f>
        <v>0.20234282111999999</v>
      </c>
      <c r="E35" s="17">
        <v>39691</v>
      </c>
      <c r="F35" s="15">
        <v>1</v>
      </c>
      <c r="G35" s="15" t="s">
        <v>76</v>
      </c>
      <c r="H35" s="15" t="s">
        <v>77</v>
      </c>
      <c r="I35" s="15"/>
      <c r="J35" s="15">
        <v>79</v>
      </c>
      <c r="K35" s="15"/>
      <c r="L35" s="15"/>
      <c r="M35" s="13">
        <f t="shared" si="11"/>
        <v>79</v>
      </c>
      <c r="N35" s="17">
        <v>39701</v>
      </c>
      <c r="O35" s="14">
        <v>182742</v>
      </c>
      <c r="P35" s="15"/>
      <c r="Q35" s="14"/>
      <c r="R35" s="15"/>
      <c r="S35" s="14"/>
      <c r="T35" s="15"/>
      <c r="U35" s="14"/>
      <c r="V35" s="14">
        <f t="shared" si="12"/>
        <v>182742</v>
      </c>
      <c r="W35" s="14">
        <f t="shared" si="13"/>
        <v>903130.63240145461</v>
      </c>
      <c r="X35" s="17">
        <v>39738</v>
      </c>
      <c r="Y35" s="15">
        <f>X35-N35</f>
        <v>37</v>
      </c>
      <c r="Z35" s="15">
        <v>3</v>
      </c>
      <c r="AA35" s="18">
        <v>1.2</v>
      </c>
      <c r="AB35" s="18">
        <v>31.5</v>
      </c>
      <c r="AC35" s="18">
        <v>24.4</v>
      </c>
      <c r="AD35" s="18">
        <v>30.6</v>
      </c>
      <c r="AE35" s="18">
        <v>27.720000000000006</v>
      </c>
      <c r="AF35" s="13">
        <v>29</v>
      </c>
      <c r="AG35" s="13">
        <f t="shared" si="14"/>
        <v>2</v>
      </c>
      <c r="AH35" s="13">
        <v>31</v>
      </c>
      <c r="AI35" s="13">
        <v>40</v>
      </c>
      <c r="AJ35" s="13">
        <v>35.200000000000003</v>
      </c>
      <c r="AK35" s="18">
        <v>9.1</v>
      </c>
      <c r="AL35" s="18">
        <v>8.4</v>
      </c>
      <c r="AM35" s="18">
        <v>9.6</v>
      </c>
      <c r="AN35" s="18">
        <v>9.056476451654266</v>
      </c>
      <c r="AO35" s="21">
        <f>2*94</f>
        <v>188</v>
      </c>
      <c r="AP35" s="21">
        <v>158.75</v>
      </c>
      <c r="AQ35" s="21">
        <v>15</v>
      </c>
      <c r="AR35" s="21">
        <v>6.75</v>
      </c>
      <c r="AS35" s="15">
        <v>0</v>
      </c>
      <c r="AT35" s="15">
        <v>0</v>
      </c>
      <c r="AU35" s="15">
        <v>75</v>
      </c>
      <c r="AV35" s="14">
        <v>18.181818181818183</v>
      </c>
      <c r="AW35" s="14">
        <v>10</v>
      </c>
      <c r="AX35" s="14">
        <v>5</v>
      </c>
      <c r="AY35" s="14">
        <v>0</v>
      </c>
      <c r="AZ35" s="14">
        <v>105</v>
      </c>
      <c r="BA35" s="14">
        <v>30.454545454545453</v>
      </c>
      <c r="BB35" s="14">
        <v>20</v>
      </c>
      <c r="BC35" s="14">
        <v>435</v>
      </c>
      <c r="BD35" s="14">
        <v>0</v>
      </c>
      <c r="BE35" s="14">
        <v>170</v>
      </c>
      <c r="BF35" s="14">
        <v>29.09090909090909</v>
      </c>
      <c r="BG35" s="14">
        <v>0</v>
      </c>
      <c r="BH35" s="14">
        <v>440</v>
      </c>
      <c r="BI35" s="14">
        <v>5</v>
      </c>
      <c r="BJ35" s="14">
        <v>235</v>
      </c>
      <c r="BK35" s="14">
        <v>79.545454545454547</v>
      </c>
      <c r="BL35" s="14">
        <v>50</v>
      </c>
      <c r="BM35" s="14">
        <v>29536</v>
      </c>
      <c r="BN35" s="19">
        <f>BM35/O35*100</f>
        <v>16.162677435947948</v>
      </c>
      <c r="BO35" s="19">
        <f>(BM35)/(O35+Q35+S35+U35)*100</f>
        <v>16.162677435947948</v>
      </c>
      <c r="BP35" s="15" t="s">
        <v>72</v>
      </c>
      <c r="BQ35" s="15">
        <v>33</v>
      </c>
      <c r="BR35" s="15">
        <v>44</v>
      </c>
      <c r="BS35" s="19">
        <v>38.04</v>
      </c>
      <c r="BT35" s="19">
        <f t="shared" si="15"/>
        <v>1.028108108108108</v>
      </c>
      <c r="BU35" s="16">
        <v>0.30099999999999999</v>
      </c>
      <c r="BV35" s="16">
        <v>0.59399999999999997</v>
      </c>
      <c r="BW35" s="16">
        <v>0.42599999999999999</v>
      </c>
      <c r="BX35" s="14">
        <f>BM35/(C35*0.40468564224)</f>
        <v>145970.09094028393</v>
      </c>
      <c r="BY35" s="15">
        <v>13.14</v>
      </c>
      <c r="BZ35" s="16">
        <f>(BY35/D35)/Y35</f>
        <v>1.755116060799218</v>
      </c>
      <c r="CA35" s="16">
        <f>(BW35/BS35^3)*100000</f>
        <v>0.77390575159325092</v>
      </c>
    </row>
    <row r="36" spans="1:79" x14ac:dyDescent="0.2">
      <c r="A36" s="15" t="s">
        <v>69</v>
      </c>
      <c r="B36" s="15">
        <v>31</v>
      </c>
      <c r="C36" s="15">
        <v>1</v>
      </c>
      <c r="D36" s="16">
        <v>0.40468564223999998</v>
      </c>
      <c r="E36" s="17">
        <v>39282</v>
      </c>
      <c r="F36" s="15">
        <v>3</v>
      </c>
      <c r="G36" s="15" t="s">
        <v>76</v>
      </c>
      <c r="H36" s="15" t="s">
        <v>77</v>
      </c>
      <c r="I36" s="15">
        <v>75</v>
      </c>
      <c r="J36" s="15">
        <v>148</v>
      </c>
      <c r="K36" s="15"/>
      <c r="L36" s="15"/>
      <c r="M36" s="13">
        <f t="shared" si="11"/>
        <v>111.5</v>
      </c>
      <c r="N36" s="17">
        <v>39292</v>
      </c>
      <c r="O36" s="14">
        <v>59082</v>
      </c>
      <c r="P36" s="15">
        <v>39293</v>
      </c>
      <c r="Q36" s="14">
        <v>83814</v>
      </c>
      <c r="R36" s="15">
        <v>39294</v>
      </c>
      <c r="S36" s="14">
        <v>113126</v>
      </c>
      <c r="T36" s="15"/>
      <c r="U36" s="15"/>
      <c r="V36" s="14">
        <f t="shared" si="12"/>
        <v>256022</v>
      </c>
      <c r="W36" s="14">
        <f t="shared" si="13"/>
        <v>632644.13973986614</v>
      </c>
      <c r="X36" s="17">
        <v>39337</v>
      </c>
      <c r="Y36" s="15">
        <v>45</v>
      </c>
      <c r="Z36" s="15">
        <v>0</v>
      </c>
      <c r="AA36" s="15">
        <v>3.5</v>
      </c>
      <c r="AB36" s="18">
        <v>32.5</v>
      </c>
      <c r="AC36" s="18">
        <v>28.2</v>
      </c>
      <c r="AD36" s="18">
        <v>33.9</v>
      </c>
      <c r="AE36" s="18">
        <v>31.674418604651173</v>
      </c>
      <c r="AF36" s="13">
        <v>29</v>
      </c>
      <c r="AG36" s="13">
        <f t="shared" si="14"/>
        <v>-2</v>
      </c>
      <c r="AH36" s="13">
        <v>27</v>
      </c>
      <c r="AI36" s="13">
        <v>32</v>
      </c>
      <c r="AJ36" s="18">
        <v>29.333333333333332</v>
      </c>
      <c r="AK36" s="18">
        <v>9</v>
      </c>
      <c r="AL36" s="18">
        <v>8.8000000000000007</v>
      </c>
      <c r="AM36" s="18">
        <v>9.6</v>
      </c>
      <c r="AN36" s="18">
        <v>9.2431818181818191</v>
      </c>
      <c r="AO36" s="15">
        <v>292</v>
      </c>
      <c r="AP36" s="21">
        <v>325</v>
      </c>
      <c r="AQ36" s="21">
        <v>11.5</v>
      </c>
      <c r="AR36" s="21">
        <v>5.25</v>
      </c>
      <c r="AS36" s="14">
        <v>35</v>
      </c>
      <c r="AT36" s="14">
        <v>0</v>
      </c>
      <c r="AU36" s="14">
        <v>120</v>
      </c>
      <c r="AV36" s="14">
        <v>41.25</v>
      </c>
      <c r="AW36" s="14">
        <v>20</v>
      </c>
      <c r="AX36" s="14">
        <v>75</v>
      </c>
      <c r="AY36" s="14">
        <v>0</v>
      </c>
      <c r="AZ36" s="14">
        <v>65</v>
      </c>
      <c r="BA36" s="14">
        <v>25.416666666666668</v>
      </c>
      <c r="BB36" s="14">
        <v>22.5</v>
      </c>
      <c r="BC36" s="14">
        <v>20</v>
      </c>
      <c r="BD36" s="14">
        <v>0</v>
      </c>
      <c r="BE36" s="14">
        <v>0</v>
      </c>
      <c r="BF36" s="14">
        <v>0</v>
      </c>
      <c r="BG36" s="14">
        <v>55</v>
      </c>
      <c r="BH36" s="14">
        <v>130</v>
      </c>
      <c r="BI36" s="14">
        <v>0</v>
      </c>
      <c r="BJ36" s="14">
        <v>155</v>
      </c>
      <c r="BK36" s="14">
        <v>66.666666666666671</v>
      </c>
      <c r="BL36" s="14">
        <v>55</v>
      </c>
      <c r="BM36" s="14">
        <v>2157</v>
      </c>
      <c r="BN36" s="19">
        <v>1.906723476477556</v>
      </c>
      <c r="BO36" s="19">
        <v>0.84250572216450148</v>
      </c>
      <c r="BP36" s="15" t="s">
        <v>72</v>
      </c>
      <c r="BQ36" s="15">
        <v>34</v>
      </c>
      <c r="BR36" s="15">
        <v>120</v>
      </c>
      <c r="BS36" s="15">
        <v>59.96</v>
      </c>
      <c r="BT36" s="19">
        <f t="shared" si="15"/>
        <v>1.3324444444444445</v>
      </c>
      <c r="BU36" s="15">
        <v>0.34799999999999998</v>
      </c>
      <c r="BV36" s="15">
        <v>12.103</v>
      </c>
      <c r="BW36" s="15">
        <v>2.1429999999999998</v>
      </c>
      <c r="BX36" s="14">
        <v>5330.063078246757</v>
      </c>
      <c r="BY36" s="19">
        <v>3.73</v>
      </c>
      <c r="BZ36" s="19">
        <v>0.20482290508278372</v>
      </c>
      <c r="CA36" s="19">
        <v>0.99411653751048679</v>
      </c>
    </row>
    <row r="37" spans="1:79" x14ac:dyDescent="0.2">
      <c r="A37" s="15" t="s">
        <v>69</v>
      </c>
      <c r="B37" s="15">
        <v>11</v>
      </c>
      <c r="C37" s="15">
        <v>0.5</v>
      </c>
      <c r="D37" s="16">
        <f t="shared" ref="D37:D43" si="16">C37*0.40468564224</f>
        <v>0.20234282111999999</v>
      </c>
      <c r="E37" s="17">
        <v>37517</v>
      </c>
      <c r="F37" s="15">
        <v>1</v>
      </c>
      <c r="G37" s="15" t="s">
        <v>76</v>
      </c>
      <c r="H37" s="15" t="s">
        <v>78</v>
      </c>
      <c r="I37" s="15">
        <v>3</v>
      </c>
      <c r="J37" s="15">
        <v>6</v>
      </c>
      <c r="K37" s="15"/>
      <c r="L37" s="15"/>
      <c r="M37" s="13">
        <f t="shared" si="11"/>
        <v>4.5</v>
      </c>
      <c r="N37" s="17">
        <v>37544</v>
      </c>
      <c r="O37" s="14">
        <v>304112</v>
      </c>
      <c r="P37" s="15"/>
      <c r="Q37" s="14"/>
      <c r="R37" s="15"/>
      <c r="S37" s="15"/>
      <c r="T37" s="15"/>
      <c r="U37" s="15"/>
      <c r="V37" s="14">
        <f t="shared" si="12"/>
        <v>304112</v>
      </c>
      <c r="W37" s="14">
        <f t="shared" si="13"/>
        <v>1502954.2353748519</v>
      </c>
      <c r="X37" s="17">
        <v>37581</v>
      </c>
      <c r="Y37" s="15">
        <f t="shared" ref="Y37:Y43" si="17">X37-N37</f>
        <v>37</v>
      </c>
      <c r="Z37" s="15">
        <v>8</v>
      </c>
      <c r="AA37" s="18">
        <v>5.0999999999999996</v>
      </c>
      <c r="AB37" s="18">
        <v>22.6</v>
      </c>
      <c r="AC37" s="18">
        <v>18.100000000000001</v>
      </c>
      <c r="AD37" s="18">
        <v>28</v>
      </c>
      <c r="AE37" s="18">
        <v>23.245714285714286</v>
      </c>
      <c r="AF37" s="13">
        <v>30</v>
      </c>
      <c r="AG37" s="13">
        <f t="shared" si="14"/>
        <v>-13</v>
      </c>
      <c r="AH37" s="13">
        <v>17</v>
      </c>
      <c r="AI37" s="13">
        <v>30</v>
      </c>
      <c r="AJ37" s="13">
        <v>20.6</v>
      </c>
      <c r="AK37" s="18">
        <v>9.1</v>
      </c>
      <c r="AL37" s="18">
        <v>8.8000000000000007</v>
      </c>
      <c r="AM37" s="18">
        <v>9.5</v>
      </c>
      <c r="AN37" s="18">
        <v>9.0813399558570715</v>
      </c>
      <c r="AO37" s="15">
        <v>63</v>
      </c>
      <c r="AP37" s="18">
        <v>262.5</v>
      </c>
      <c r="AQ37" s="18">
        <v>19.5</v>
      </c>
      <c r="AR37" s="18">
        <v>8.25</v>
      </c>
      <c r="AS37" s="14">
        <v>15</v>
      </c>
      <c r="AT37" s="14">
        <v>35</v>
      </c>
      <c r="AU37" s="14">
        <v>30</v>
      </c>
      <c r="AV37" s="14">
        <v>80</v>
      </c>
      <c r="AW37" s="14">
        <v>0</v>
      </c>
      <c r="AX37" s="14">
        <v>0</v>
      </c>
      <c r="AY37" s="14">
        <v>0</v>
      </c>
      <c r="AZ37" s="14">
        <v>0</v>
      </c>
      <c r="BA37" s="14">
        <v>30</v>
      </c>
      <c r="BB37" s="14">
        <v>35</v>
      </c>
      <c r="BC37" s="14">
        <v>15</v>
      </c>
      <c r="BD37" s="14">
        <v>55</v>
      </c>
      <c r="BE37" s="14">
        <v>6.0714285714285712</v>
      </c>
      <c r="BF37" s="14">
        <v>16.428571428571427</v>
      </c>
      <c r="BG37" s="14">
        <v>2.5</v>
      </c>
      <c r="BH37" s="14">
        <v>25</v>
      </c>
      <c r="BI37" s="14">
        <v>5</v>
      </c>
      <c r="BJ37" s="14">
        <v>17.5</v>
      </c>
      <c r="BK37" s="14">
        <v>0</v>
      </c>
      <c r="BL37" s="14">
        <v>20</v>
      </c>
      <c r="BM37" s="14">
        <v>48211</v>
      </c>
      <c r="BN37" s="19">
        <f>BM37/(O37)*100</f>
        <v>15.853040984900298</v>
      </c>
      <c r="BO37" s="19">
        <f>BM37/(O37+Q37)*100</f>
        <v>15.853040984900298</v>
      </c>
      <c r="BP37" s="15" t="s">
        <v>72</v>
      </c>
      <c r="BQ37" s="15">
        <v>15</v>
      </c>
      <c r="BR37" s="15">
        <v>26</v>
      </c>
      <c r="BS37" s="15">
        <v>18.350000000000001</v>
      </c>
      <c r="BT37" s="19">
        <f t="shared" si="15"/>
        <v>0.49594594594594599</v>
      </c>
      <c r="BU37" s="15">
        <v>2.4E-2</v>
      </c>
      <c r="BV37" s="15">
        <v>0.11799999999999999</v>
      </c>
      <c r="BW37" s="15">
        <v>4.4999999999999998E-2</v>
      </c>
      <c r="BX37" s="14">
        <f t="shared" ref="BX37:BX43" si="18">BM37/(C37*0.40468564224)</f>
        <v>238263.95091827019</v>
      </c>
      <c r="BY37" s="15">
        <v>2.1800000000000002</v>
      </c>
      <c r="BZ37" s="16">
        <f t="shared" ref="BZ37:BZ43" si="19">(BY37/D37)/Y37</f>
        <v>0.29118363870184893</v>
      </c>
      <c r="CA37" s="16">
        <f t="shared" ref="CA37:CA43" si="20">(BW37/BS37^3)*100000</f>
        <v>0.72828993497443073</v>
      </c>
    </row>
    <row r="38" spans="1:79" x14ac:dyDescent="0.2">
      <c r="A38" s="15" t="s">
        <v>69</v>
      </c>
      <c r="B38" s="15">
        <v>15</v>
      </c>
      <c r="C38" s="15">
        <v>0.5</v>
      </c>
      <c r="D38" s="16">
        <f t="shared" si="16"/>
        <v>0.20234282111999999</v>
      </c>
      <c r="E38" s="17">
        <v>38151</v>
      </c>
      <c r="F38" s="15">
        <v>1</v>
      </c>
      <c r="G38" s="15" t="s">
        <v>76</v>
      </c>
      <c r="H38" s="15" t="s">
        <v>78</v>
      </c>
      <c r="I38" s="15">
        <v>9</v>
      </c>
      <c r="J38" s="15">
        <v>7</v>
      </c>
      <c r="K38" s="15"/>
      <c r="L38" s="15"/>
      <c r="M38" s="13">
        <f t="shared" si="11"/>
        <v>8</v>
      </c>
      <c r="N38" s="17">
        <v>38161</v>
      </c>
      <c r="O38" s="14">
        <v>359072</v>
      </c>
      <c r="P38" s="15"/>
      <c r="Q38" s="14"/>
      <c r="R38" s="15"/>
      <c r="S38" s="15"/>
      <c r="T38" s="15"/>
      <c r="U38" s="15"/>
      <c r="V38" s="14">
        <f t="shared" si="12"/>
        <v>359072</v>
      </c>
      <c r="W38" s="14">
        <f t="shared" si="13"/>
        <v>1774572.47068356</v>
      </c>
      <c r="X38" s="17">
        <v>38191</v>
      </c>
      <c r="Y38" s="15">
        <f t="shared" si="17"/>
        <v>30</v>
      </c>
      <c r="Z38" s="15">
        <v>15</v>
      </c>
      <c r="AA38" s="15">
        <v>0.3</v>
      </c>
      <c r="AB38" s="18">
        <v>30.1</v>
      </c>
      <c r="AC38" s="18">
        <v>30</v>
      </c>
      <c r="AD38" s="18">
        <v>33.799999999999997</v>
      </c>
      <c r="AE38" s="18">
        <v>32.325925925925922</v>
      </c>
      <c r="AF38" s="13">
        <v>30</v>
      </c>
      <c r="AG38" s="13">
        <f t="shared" si="14"/>
        <v>-1</v>
      </c>
      <c r="AH38" s="13">
        <v>29</v>
      </c>
      <c r="AI38" s="13">
        <v>35</v>
      </c>
      <c r="AJ38" s="18">
        <v>31.75</v>
      </c>
      <c r="AK38" s="18">
        <v>8.8000000000000007</v>
      </c>
      <c r="AL38" s="18">
        <v>9.3000000000000007</v>
      </c>
      <c r="AM38" s="18">
        <v>9.8000000000000007</v>
      </c>
      <c r="AN38" s="18">
        <v>9.4181818181818198</v>
      </c>
      <c r="AO38" s="15">
        <v>82</v>
      </c>
      <c r="AP38" s="18">
        <v>212.5</v>
      </c>
      <c r="AQ38" s="18">
        <v>13.5</v>
      </c>
      <c r="AR38" s="18">
        <v>5.75</v>
      </c>
      <c r="AS38" s="14">
        <v>0</v>
      </c>
      <c r="AT38" s="14">
        <v>0</v>
      </c>
      <c r="AU38" s="14">
        <v>50</v>
      </c>
      <c r="AV38" s="14">
        <v>15</v>
      </c>
      <c r="AW38" s="14">
        <v>15</v>
      </c>
      <c r="AX38" s="14">
        <v>20</v>
      </c>
      <c r="AY38" s="14">
        <v>15</v>
      </c>
      <c r="AZ38" s="14">
        <v>110</v>
      </c>
      <c r="BA38" s="14">
        <v>50.454545454545453</v>
      </c>
      <c r="BB38" s="14">
        <v>40</v>
      </c>
      <c r="BC38" s="14">
        <v>1290</v>
      </c>
      <c r="BD38" s="14">
        <v>0</v>
      </c>
      <c r="BE38" s="14">
        <v>2340</v>
      </c>
      <c r="BF38" s="14">
        <v>481.81818181818181</v>
      </c>
      <c r="BG38" s="14">
        <v>120</v>
      </c>
      <c r="BH38" s="14">
        <v>1310</v>
      </c>
      <c r="BI38" s="14">
        <v>105</v>
      </c>
      <c r="BJ38" s="14">
        <v>2375</v>
      </c>
      <c r="BK38" s="14">
        <v>547.27272727272725</v>
      </c>
      <c r="BL38" s="14">
        <v>180</v>
      </c>
      <c r="BM38" s="14">
        <v>16577</v>
      </c>
      <c r="BN38" s="19">
        <f>(BM38/O38)*100</f>
        <v>4.6166228500133677</v>
      </c>
      <c r="BO38" s="19">
        <f>((BM38)/(O38+Q38+S38+U38))*100</f>
        <v>4.6166228500133677</v>
      </c>
      <c r="BP38" s="15" t="s">
        <v>72</v>
      </c>
      <c r="BQ38" s="13">
        <v>38</v>
      </c>
      <c r="BR38" s="13">
        <v>55</v>
      </c>
      <c r="BS38" s="19">
        <v>46.48</v>
      </c>
      <c r="BT38" s="19">
        <f t="shared" si="15"/>
        <v>1.5493333333333332</v>
      </c>
      <c r="BU38" s="16">
        <v>0.434</v>
      </c>
      <c r="BV38" s="16">
        <v>1.24</v>
      </c>
      <c r="BW38" s="16">
        <v>0.73867999999999978</v>
      </c>
      <c r="BX38" s="14">
        <f t="shared" si="18"/>
        <v>81925.318171624007</v>
      </c>
      <c r="BY38" s="15">
        <v>11.68</v>
      </c>
      <c r="BZ38" s="19">
        <f t="shared" si="19"/>
        <v>1.9241272370243274</v>
      </c>
      <c r="CA38" s="19">
        <f t="shared" si="20"/>
        <v>0.73562754445947232</v>
      </c>
    </row>
    <row r="39" spans="1:79" x14ac:dyDescent="0.2">
      <c r="A39" s="15" t="s">
        <v>69</v>
      </c>
      <c r="B39" s="15">
        <v>17</v>
      </c>
      <c r="C39" s="15">
        <v>0.5</v>
      </c>
      <c r="D39" s="16">
        <f t="shared" si="16"/>
        <v>0.20234282111999999</v>
      </c>
      <c r="E39" s="17">
        <v>38185</v>
      </c>
      <c r="F39" s="15">
        <v>1</v>
      </c>
      <c r="G39" s="15" t="s">
        <v>76</v>
      </c>
      <c r="H39" s="15" t="s">
        <v>78</v>
      </c>
      <c r="I39" s="15">
        <v>164</v>
      </c>
      <c r="J39" s="15">
        <v>54</v>
      </c>
      <c r="K39" s="15"/>
      <c r="L39" s="15"/>
      <c r="M39" s="13">
        <f t="shared" si="11"/>
        <v>109</v>
      </c>
      <c r="N39" s="17">
        <v>38195</v>
      </c>
      <c r="O39" s="14">
        <v>234496</v>
      </c>
      <c r="P39" s="15"/>
      <c r="Q39" s="14"/>
      <c r="R39" s="15"/>
      <c r="S39" s="15"/>
      <c r="T39" s="15"/>
      <c r="U39" s="15"/>
      <c r="V39" s="14">
        <f t="shared" si="12"/>
        <v>234496</v>
      </c>
      <c r="W39" s="14">
        <f t="shared" si="13"/>
        <v>1158904.470650488</v>
      </c>
      <c r="X39" s="17">
        <v>38230</v>
      </c>
      <c r="Y39" s="15">
        <f t="shared" si="17"/>
        <v>35</v>
      </c>
      <c r="Z39" s="15">
        <v>7</v>
      </c>
      <c r="AA39" s="15">
        <v>1.6</v>
      </c>
      <c r="AB39" s="18">
        <v>33.299999999999997</v>
      </c>
      <c r="AC39" s="18">
        <v>29.6</v>
      </c>
      <c r="AD39" s="18">
        <v>34.299999999999997</v>
      </c>
      <c r="AE39" s="18">
        <v>32.227272727272734</v>
      </c>
      <c r="AF39" s="13">
        <v>30</v>
      </c>
      <c r="AG39" s="13">
        <f t="shared" si="14"/>
        <v>2</v>
      </c>
      <c r="AH39" s="13">
        <v>32</v>
      </c>
      <c r="AI39" s="13">
        <v>38</v>
      </c>
      <c r="AJ39" s="18">
        <v>35.1</v>
      </c>
      <c r="AK39" s="18">
        <v>9.1999999999999993</v>
      </c>
      <c r="AL39" s="18">
        <v>8.6</v>
      </c>
      <c r="AM39" s="18">
        <v>9.4</v>
      </c>
      <c r="AN39" s="18">
        <v>9.0416666666666661</v>
      </c>
      <c r="AO39" s="15">
        <v>220</v>
      </c>
      <c r="AP39" s="18">
        <v>162.5</v>
      </c>
      <c r="AQ39" s="18">
        <v>10.5</v>
      </c>
      <c r="AR39" s="18">
        <v>4.75</v>
      </c>
      <c r="AS39" s="14">
        <v>10</v>
      </c>
      <c r="AT39" s="14">
        <v>5</v>
      </c>
      <c r="AU39" s="14">
        <v>130</v>
      </c>
      <c r="AV39" s="14">
        <v>36.333333333333336</v>
      </c>
      <c r="AW39" s="14">
        <v>20</v>
      </c>
      <c r="AX39" s="14">
        <v>5</v>
      </c>
      <c r="AY39" s="14">
        <v>10</v>
      </c>
      <c r="AZ39" s="14">
        <v>4160</v>
      </c>
      <c r="BA39" s="14">
        <v>399</v>
      </c>
      <c r="BB39" s="14">
        <v>45</v>
      </c>
      <c r="BC39" s="14">
        <v>4030</v>
      </c>
      <c r="BD39" s="14">
        <v>0</v>
      </c>
      <c r="BE39" s="14">
        <v>4010</v>
      </c>
      <c r="BF39" s="14">
        <v>511</v>
      </c>
      <c r="BG39" s="14">
        <v>155</v>
      </c>
      <c r="BH39" s="14">
        <v>4045</v>
      </c>
      <c r="BI39" s="14">
        <v>40</v>
      </c>
      <c r="BJ39" s="14">
        <v>4280</v>
      </c>
      <c r="BK39" s="14">
        <v>946.33333333333337</v>
      </c>
      <c r="BL39" s="14">
        <v>375</v>
      </c>
      <c r="BM39" s="14">
        <v>89234</v>
      </c>
      <c r="BN39" s="19">
        <f>(BM39/O39)*100</f>
        <v>38.053527565502179</v>
      </c>
      <c r="BO39" s="19">
        <f>((BM39)/(O39+Q39+S39+U39))*100</f>
        <v>38.053527565502179</v>
      </c>
      <c r="BP39" s="15" t="s">
        <v>72</v>
      </c>
      <c r="BQ39" s="13">
        <v>25</v>
      </c>
      <c r="BR39" s="13">
        <v>40</v>
      </c>
      <c r="BS39" s="19">
        <v>30.71</v>
      </c>
      <c r="BT39" s="19">
        <f t="shared" si="15"/>
        <v>0.87742857142857145</v>
      </c>
      <c r="BU39" s="16">
        <v>0.14000000000000001</v>
      </c>
      <c r="BV39" s="16">
        <v>0.54900000000000004</v>
      </c>
      <c r="BW39" s="16">
        <v>0.24627999999999997</v>
      </c>
      <c r="BX39" s="14">
        <f t="shared" si="18"/>
        <v>441004.03219682066</v>
      </c>
      <c r="BY39" s="15">
        <v>22.95</v>
      </c>
      <c r="BZ39" s="19">
        <f t="shared" si="19"/>
        <v>3.2406105740979685</v>
      </c>
      <c r="CA39" s="19">
        <f t="shared" si="20"/>
        <v>0.85033429606541355</v>
      </c>
    </row>
    <row r="40" spans="1:79" x14ac:dyDescent="0.2">
      <c r="A40" s="17" t="s">
        <v>69</v>
      </c>
      <c r="B40" s="15">
        <v>19</v>
      </c>
      <c r="C40" s="15">
        <v>0.5</v>
      </c>
      <c r="D40" s="16">
        <f t="shared" si="16"/>
        <v>0.20234282111999999</v>
      </c>
      <c r="E40" s="17">
        <v>38477</v>
      </c>
      <c r="F40" s="15">
        <v>1</v>
      </c>
      <c r="G40" s="15" t="s">
        <v>76</v>
      </c>
      <c r="H40" s="15" t="s">
        <v>78</v>
      </c>
      <c r="I40" s="15">
        <v>129</v>
      </c>
      <c r="J40" s="15">
        <v>73</v>
      </c>
      <c r="K40" s="14"/>
      <c r="L40" s="15"/>
      <c r="M40" s="13">
        <f t="shared" si="11"/>
        <v>101</v>
      </c>
      <c r="N40" s="17">
        <v>38482</v>
      </c>
      <c r="O40" s="14">
        <v>229916</v>
      </c>
      <c r="P40" s="15"/>
      <c r="Q40" s="14"/>
      <c r="R40" s="15"/>
      <c r="S40" s="15"/>
      <c r="T40" s="15"/>
      <c r="U40" s="15"/>
      <c r="V40" s="14">
        <f t="shared" si="12"/>
        <v>229916</v>
      </c>
      <c r="W40" s="14">
        <f t="shared" si="13"/>
        <v>1136269.6177080958</v>
      </c>
      <c r="X40" s="17">
        <v>38526</v>
      </c>
      <c r="Y40" s="15">
        <f t="shared" si="17"/>
        <v>44</v>
      </c>
      <c r="Z40" s="15">
        <v>9</v>
      </c>
      <c r="AA40" s="18">
        <v>2.5</v>
      </c>
      <c r="AB40" s="18">
        <v>28.6</v>
      </c>
      <c r="AC40" s="18">
        <v>27.1</v>
      </c>
      <c r="AD40" s="18">
        <v>33.5</v>
      </c>
      <c r="AE40" s="18">
        <v>31.276190476190475</v>
      </c>
      <c r="AF40" s="13">
        <v>30</v>
      </c>
      <c r="AG40" s="13">
        <f t="shared" si="14"/>
        <v>-2</v>
      </c>
      <c r="AH40" s="13">
        <v>28</v>
      </c>
      <c r="AI40" s="13">
        <v>42</v>
      </c>
      <c r="AJ40" s="13">
        <v>35.384615384615387</v>
      </c>
      <c r="AK40" s="18">
        <v>9</v>
      </c>
      <c r="AL40" s="18">
        <v>9</v>
      </c>
      <c r="AM40" s="18">
        <v>9.5</v>
      </c>
      <c r="AN40" s="18">
        <v>9.2401006917794426</v>
      </c>
      <c r="AO40" s="21">
        <v>96</v>
      </c>
      <c r="AP40" s="21">
        <v>187.5</v>
      </c>
      <c r="AQ40" s="19">
        <v>7.5</v>
      </c>
      <c r="AR40" s="19">
        <v>3.125</v>
      </c>
      <c r="AS40" s="14">
        <v>15</v>
      </c>
      <c r="AT40" s="14">
        <v>5</v>
      </c>
      <c r="AU40" s="14">
        <v>3000</v>
      </c>
      <c r="AV40" s="14">
        <v>3020</v>
      </c>
      <c r="AW40" s="14">
        <v>0</v>
      </c>
      <c r="AX40" s="14">
        <v>0</v>
      </c>
      <c r="AY40" s="14">
        <v>0</v>
      </c>
      <c r="AZ40" s="14">
        <v>15</v>
      </c>
      <c r="BA40" s="14">
        <v>80</v>
      </c>
      <c r="BB40" s="14">
        <v>1050</v>
      </c>
      <c r="BC40" s="14">
        <v>60</v>
      </c>
      <c r="BD40" s="14">
        <v>1100</v>
      </c>
      <c r="BE40" s="14">
        <v>23.235294117647058</v>
      </c>
      <c r="BF40" s="14">
        <v>124.70588235294117</v>
      </c>
      <c r="BG40" s="14">
        <v>10.588235294117647</v>
      </c>
      <c r="BH40" s="14">
        <v>155.23529411764707</v>
      </c>
      <c r="BI40" s="14">
        <v>15</v>
      </c>
      <c r="BJ40" s="14">
        <v>60</v>
      </c>
      <c r="BK40" s="14">
        <v>0</v>
      </c>
      <c r="BL40" s="14">
        <v>90</v>
      </c>
      <c r="BM40" s="14">
        <v>1876</v>
      </c>
      <c r="BN40" s="19">
        <f>BM40/O40*100</f>
        <v>0.81595017310669982</v>
      </c>
      <c r="BO40" s="19">
        <f>BM40/(O40+Q40)*100</f>
        <v>0.81595017310669982</v>
      </c>
      <c r="BP40" s="15" t="s">
        <v>72</v>
      </c>
      <c r="BQ40" s="15">
        <v>22</v>
      </c>
      <c r="BR40" s="15">
        <v>55</v>
      </c>
      <c r="BS40" s="19">
        <v>34.07</v>
      </c>
      <c r="BT40" s="19">
        <f t="shared" si="15"/>
        <v>0.77431818181818179</v>
      </c>
      <c r="BU40" s="16">
        <v>0.1</v>
      </c>
      <c r="BV40" s="16">
        <v>1.37</v>
      </c>
      <c r="BW40" s="16">
        <v>0.317</v>
      </c>
      <c r="BX40" s="14">
        <f t="shared" si="18"/>
        <v>9271.3939126480436</v>
      </c>
      <c r="BY40" s="19">
        <v>0.64</v>
      </c>
      <c r="BZ40" s="16">
        <f t="shared" si="19"/>
        <v>7.1885201881357191E-2</v>
      </c>
      <c r="CA40" s="19">
        <f t="shared" si="20"/>
        <v>0.80157259656863999</v>
      </c>
    </row>
    <row r="41" spans="1:79" x14ac:dyDescent="0.2">
      <c r="A41" s="15" t="s">
        <v>69</v>
      </c>
      <c r="B41" s="15">
        <v>14</v>
      </c>
      <c r="C41" s="15">
        <v>0.5</v>
      </c>
      <c r="D41" s="16">
        <f t="shared" si="16"/>
        <v>0.20234282111999999</v>
      </c>
      <c r="E41" s="17">
        <v>39680</v>
      </c>
      <c r="F41" s="15">
        <v>1</v>
      </c>
      <c r="G41" s="15" t="s">
        <v>76</v>
      </c>
      <c r="H41" s="15" t="s">
        <v>77</v>
      </c>
      <c r="I41" s="15">
        <v>240</v>
      </c>
      <c r="J41" s="15">
        <v>143</v>
      </c>
      <c r="K41" s="15"/>
      <c r="L41" s="15"/>
      <c r="M41" s="13">
        <f t="shared" si="11"/>
        <v>191.5</v>
      </c>
      <c r="N41" s="17">
        <v>39692</v>
      </c>
      <c r="O41" s="14">
        <v>247320</v>
      </c>
      <c r="P41" s="15"/>
      <c r="Q41" s="14"/>
      <c r="R41" s="15"/>
      <c r="S41" s="14"/>
      <c r="T41" s="15"/>
      <c r="U41" s="14"/>
      <c r="V41" s="14">
        <f t="shared" si="12"/>
        <v>247320</v>
      </c>
      <c r="W41" s="14">
        <f t="shared" si="13"/>
        <v>1222282.0588891867</v>
      </c>
      <c r="X41" s="17">
        <v>39729</v>
      </c>
      <c r="Y41" s="15">
        <f t="shared" si="17"/>
        <v>37</v>
      </c>
      <c r="Z41" s="15">
        <v>1</v>
      </c>
      <c r="AA41" s="18">
        <v>2.9</v>
      </c>
      <c r="AB41" s="18">
        <v>31.8</v>
      </c>
      <c r="AC41" s="18">
        <v>24.5</v>
      </c>
      <c r="AD41" s="18">
        <v>31.3</v>
      </c>
      <c r="AE41" s="18">
        <v>28.385714285714286</v>
      </c>
      <c r="AF41" s="13">
        <v>31</v>
      </c>
      <c r="AG41" s="13">
        <f t="shared" si="14"/>
        <v>-1</v>
      </c>
      <c r="AH41" s="13">
        <v>30</v>
      </c>
      <c r="AI41" s="13">
        <v>40</v>
      </c>
      <c r="AJ41" s="13">
        <v>34.700000000000003</v>
      </c>
      <c r="AK41" s="18">
        <v>9.1</v>
      </c>
      <c r="AL41" s="18">
        <v>8.5</v>
      </c>
      <c r="AM41" s="18">
        <v>9.4</v>
      </c>
      <c r="AN41" s="18">
        <v>9.0011186712802793</v>
      </c>
      <c r="AO41" s="21">
        <f>2*95</f>
        <v>190</v>
      </c>
      <c r="AP41" s="21">
        <v>160</v>
      </c>
      <c r="AQ41" s="21">
        <v>17</v>
      </c>
      <c r="AR41" s="21">
        <v>7.25</v>
      </c>
      <c r="AS41" s="15">
        <v>10</v>
      </c>
      <c r="AT41" s="15">
        <v>0</v>
      </c>
      <c r="AU41" s="15">
        <v>30</v>
      </c>
      <c r="AV41" s="14">
        <v>10.416666666666666</v>
      </c>
      <c r="AW41" s="14">
        <v>7.5</v>
      </c>
      <c r="AX41" s="14">
        <v>40</v>
      </c>
      <c r="AY41" s="14">
        <v>0</v>
      </c>
      <c r="AZ41" s="14">
        <v>115</v>
      </c>
      <c r="BA41" s="14">
        <v>33.333333333333336</v>
      </c>
      <c r="BB41" s="14">
        <v>22.5</v>
      </c>
      <c r="BC41" s="14">
        <v>560</v>
      </c>
      <c r="BD41" s="14">
        <v>0</v>
      </c>
      <c r="BE41" s="14">
        <v>130</v>
      </c>
      <c r="BF41" s="14">
        <v>37.916666666666664</v>
      </c>
      <c r="BG41" s="14">
        <v>12.5</v>
      </c>
      <c r="BH41" s="14">
        <v>610</v>
      </c>
      <c r="BI41" s="14">
        <v>0</v>
      </c>
      <c r="BJ41" s="14">
        <v>170</v>
      </c>
      <c r="BK41" s="14">
        <v>81.666666666666671</v>
      </c>
      <c r="BL41" s="14">
        <v>80</v>
      </c>
      <c r="BM41" s="14">
        <v>1310</v>
      </c>
      <c r="BN41" s="19">
        <f>BM41/O41*100</f>
        <v>0.52967814976548599</v>
      </c>
      <c r="BO41" s="19">
        <f>(BM41)/(O41+Q41+S41+U41)*100</f>
        <v>0.52967814976548599</v>
      </c>
      <c r="BP41" s="15" t="s">
        <v>72</v>
      </c>
      <c r="BQ41" s="15">
        <v>35</v>
      </c>
      <c r="BR41" s="15">
        <v>85</v>
      </c>
      <c r="BS41" s="19">
        <v>50.94</v>
      </c>
      <c r="BT41" s="19">
        <f t="shared" si="15"/>
        <v>1.3767567567567567</v>
      </c>
      <c r="BU41" s="16">
        <v>0.17799999999999999</v>
      </c>
      <c r="BV41" s="16">
        <v>5.3049999999999997</v>
      </c>
      <c r="BW41" s="16">
        <v>1.127</v>
      </c>
      <c r="BX41" s="14">
        <f t="shared" si="18"/>
        <v>6474.1609944397323</v>
      </c>
      <c r="BY41" s="15">
        <v>1.27</v>
      </c>
      <c r="BZ41" s="16">
        <f t="shared" si="19"/>
        <v>0.16963450511529732</v>
      </c>
      <c r="CA41" s="16">
        <f t="shared" si="20"/>
        <v>0.85260346669993048</v>
      </c>
    </row>
    <row r="42" spans="1:79" x14ac:dyDescent="0.2">
      <c r="A42" s="12" t="s">
        <v>69</v>
      </c>
      <c r="B42" s="15">
        <v>15</v>
      </c>
      <c r="C42" s="15">
        <v>0.5</v>
      </c>
      <c r="D42" s="16">
        <f t="shared" si="16"/>
        <v>0.20234282111999999</v>
      </c>
      <c r="E42" s="17">
        <v>40424</v>
      </c>
      <c r="F42" s="13">
        <v>1</v>
      </c>
      <c r="G42" s="13" t="s">
        <v>76</v>
      </c>
      <c r="H42" s="13" t="s">
        <v>77</v>
      </c>
      <c r="I42" s="15">
        <v>2</v>
      </c>
      <c r="J42" s="15">
        <v>3</v>
      </c>
      <c r="K42" s="15"/>
      <c r="L42" s="15"/>
      <c r="M42" s="13">
        <f t="shared" si="11"/>
        <v>2.5</v>
      </c>
      <c r="N42" s="17">
        <v>40435</v>
      </c>
      <c r="O42" s="14">
        <v>233580</v>
      </c>
      <c r="P42" s="17"/>
      <c r="Q42" s="14"/>
      <c r="R42" s="17"/>
      <c r="S42" s="13"/>
      <c r="T42" s="17"/>
      <c r="U42" s="13"/>
      <c r="V42" s="14">
        <f t="shared" si="12"/>
        <v>233580</v>
      </c>
      <c r="W42" s="14">
        <f t="shared" si="13"/>
        <v>1154377.5000620098</v>
      </c>
      <c r="X42" s="17">
        <v>40472</v>
      </c>
      <c r="Y42" s="13">
        <f t="shared" si="17"/>
        <v>37</v>
      </c>
      <c r="Z42" s="13">
        <v>7</v>
      </c>
      <c r="AA42" s="18">
        <v>3.2</v>
      </c>
      <c r="AB42" s="18">
        <v>32.4</v>
      </c>
      <c r="AC42" s="18">
        <v>24.7</v>
      </c>
      <c r="AD42" s="18">
        <v>32.5</v>
      </c>
      <c r="AE42" s="18">
        <v>27.817142857142866</v>
      </c>
      <c r="AF42" s="15">
        <v>31</v>
      </c>
      <c r="AG42" s="13">
        <f t="shared" si="14"/>
        <v>-16</v>
      </c>
      <c r="AH42" s="15">
        <v>15</v>
      </c>
      <c r="AI42" s="15">
        <v>31</v>
      </c>
      <c r="AJ42" s="13">
        <v>22.5</v>
      </c>
      <c r="AK42" s="15">
        <v>8.4</v>
      </c>
      <c r="AL42" s="15">
        <v>7.6</v>
      </c>
      <c r="AM42" s="15">
        <v>9.6</v>
      </c>
      <c r="AN42" s="18">
        <v>8.625836781487191</v>
      </c>
      <c r="AO42" s="15">
        <v>178</v>
      </c>
      <c r="AP42" s="15">
        <v>187</v>
      </c>
      <c r="AQ42" s="15">
        <v>20</v>
      </c>
      <c r="AR42" s="15">
        <v>8.5</v>
      </c>
      <c r="AS42" s="14">
        <v>25</v>
      </c>
      <c r="AT42" s="14">
        <v>0</v>
      </c>
      <c r="AU42" s="14">
        <v>140</v>
      </c>
      <c r="AV42" s="13">
        <v>34.230769230769234</v>
      </c>
      <c r="AW42" s="14">
        <v>20</v>
      </c>
      <c r="AX42" s="14">
        <v>70</v>
      </c>
      <c r="AY42" s="14">
        <v>5</v>
      </c>
      <c r="AZ42" s="14">
        <v>705</v>
      </c>
      <c r="BA42" s="13">
        <v>111.92307692307692</v>
      </c>
      <c r="BB42" s="14">
        <v>60</v>
      </c>
      <c r="BC42" s="14">
        <v>5425</v>
      </c>
      <c r="BD42" s="14">
        <v>0</v>
      </c>
      <c r="BE42" s="14">
        <v>860</v>
      </c>
      <c r="BF42" s="14">
        <v>180.76923076923077</v>
      </c>
      <c r="BG42" s="14">
        <v>55</v>
      </c>
      <c r="BH42" s="14">
        <v>5520</v>
      </c>
      <c r="BI42" s="14">
        <v>15</v>
      </c>
      <c r="BJ42" s="14">
        <v>1350</v>
      </c>
      <c r="BK42" s="14">
        <v>326.92307692307691</v>
      </c>
      <c r="BL42" s="14">
        <v>225</v>
      </c>
      <c r="BM42" s="14">
        <v>131756</v>
      </c>
      <c r="BN42" s="19">
        <v>56.41</v>
      </c>
      <c r="BO42" s="19">
        <v>56.41</v>
      </c>
      <c r="BP42" s="15" t="s">
        <v>72</v>
      </c>
      <c r="BQ42" s="13">
        <v>24</v>
      </c>
      <c r="BR42" s="13">
        <v>44</v>
      </c>
      <c r="BS42" s="19">
        <v>29.96</v>
      </c>
      <c r="BT42" s="19">
        <f t="shared" si="15"/>
        <v>0.80972972972972979</v>
      </c>
      <c r="BU42" s="16">
        <v>8.3000000000000004E-2</v>
      </c>
      <c r="BV42" s="16">
        <v>0.34599999999999997</v>
      </c>
      <c r="BW42" s="16">
        <v>0.17</v>
      </c>
      <c r="BX42" s="14">
        <f t="shared" si="18"/>
        <v>651152.33281175676</v>
      </c>
      <c r="BY42" s="19">
        <v>19.86</v>
      </c>
      <c r="BZ42" s="16">
        <f t="shared" si="19"/>
        <v>2.6527096626691375</v>
      </c>
      <c r="CA42" s="16">
        <f t="shared" si="20"/>
        <v>0.63215487915198998</v>
      </c>
    </row>
    <row r="43" spans="1:79" x14ac:dyDescent="0.2">
      <c r="A43" s="15" t="s">
        <v>69</v>
      </c>
      <c r="B43" s="15">
        <v>5</v>
      </c>
      <c r="C43" s="15">
        <v>2</v>
      </c>
      <c r="D43" s="16">
        <f t="shared" si="16"/>
        <v>0.80937128447999995</v>
      </c>
      <c r="E43" s="17">
        <v>38134</v>
      </c>
      <c r="F43" s="15">
        <v>1</v>
      </c>
      <c r="G43" s="15" t="s">
        <v>76</v>
      </c>
      <c r="H43" s="15" t="s">
        <v>77</v>
      </c>
      <c r="I43" s="15">
        <v>1063</v>
      </c>
      <c r="J43" s="15">
        <v>353</v>
      </c>
      <c r="K43" s="15"/>
      <c r="L43" s="15"/>
      <c r="M43" s="13">
        <f t="shared" si="11"/>
        <v>708</v>
      </c>
      <c r="N43" s="17">
        <v>38140</v>
      </c>
      <c r="O43" s="14">
        <v>917374</v>
      </c>
      <c r="P43" s="15"/>
      <c r="Q43" s="14"/>
      <c r="R43" s="15"/>
      <c r="S43" s="15"/>
      <c r="T43" s="15"/>
      <c r="U43" s="15"/>
      <c r="V43" s="14">
        <f t="shared" si="12"/>
        <v>917374</v>
      </c>
      <c r="W43" s="14">
        <f t="shared" si="13"/>
        <v>1133440.2610902968</v>
      </c>
      <c r="X43" s="17">
        <v>38183</v>
      </c>
      <c r="Y43" s="15">
        <f t="shared" si="17"/>
        <v>43</v>
      </c>
      <c r="Z43" s="15">
        <v>8</v>
      </c>
      <c r="AA43" s="15">
        <v>2.1</v>
      </c>
      <c r="AB43" s="18">
        <v>31.6</v>
      </c>
      <c r="AC43" s="18">
        <v>27.6</v>
      </c>
      <c r="AD43" s="18">
        <v>33.5</v>
      </c>
      <c r="AE43" s="18">
        <v>31.152499999999996</v>
      </c>
      <c r="AF43" s="13">
        <v>31</v>
      </c>
      <c r="AG43" s="13">
        <f t="shared" si="14"/>
        <v>-3</v>
      </c>
      <c r="AH43" s="13">
        <v>28</v>
      </c>
      <c r="AI43" s="13">
        <v>35</v>
      </c>
      <c r="AJ43" s="18">
        <v>31.75</v>
      </c>
      <c r="AK43" s="18">
        <v>9.3000000000000007</v>
      </c>
      <c r="AL43" s="18">
        <v>8.8000000000000007</v>
      </c>
      <c r="AM43" s="18">
        <v>9.6999999999999993</v>
      </c>
      <c r="AN43" s="18">
        <v>9.2249999999999996</v>
      </c>
      <c r="AO43" s="15">
        <v>264</v>
      </c>
      <c r="AP43" s="18">
        <v>650</v>
      </c>
      <c r="AQ43" s="18">
        <v>78</v>
      </c>
      <c r="AR43" s="18">
        <v>32.5</v>
      </c>
      <c r="AS43" s="14">
        <v>90</v>
      </c>
      <c r="AT43" s="14">
        <v>0</v>
      </c>
      <c r="AU43" s="14">
        <v>120</v>
      </c>
      <c r="AV43" s="14">
        <v>32.5</v>
      </c>
      <c r="AW43" s="14">
        <v>17.5</v>
      </c>
      <c r="AX43" s="14">
        <v>35</v>
      </c>
      <c r="AY43" s="14">
        <v>0</v>
      </c>
      <c r="AZ43" s="14">
        <v>275</v>
      </c>
      <c r="BA43" s="14">
        <v>61.5625</v>
      </c>
      <c r="BB43" s="14">
        <v>35</v>
      </c>
      <c r="BC43" s="14">
        <v>15</v>
      </c>
      <c r="BD43" s="14">
        <v>0</v>
      </c>
      <c r="BE43" s="14">
        <v>1025</v>
      </c>
      <c r="BF43" s="14">
        <v>143.125</v>
      </c>
      <c r="BG43" s="14">
        <v>37.5</v>
      </c>
      <c r="BH43" s="14">
        <v>140</v>
      </c>
      <c r="BI43" s="14">
        <v>0</v>
      </c>
      <c r="BJ43" s="14">
        <v>1240</v>
      </c>
      <c r="BK43" s="14">
        <v>230.9375</v>
      </c>
      <c r="BL43" s="14">
        <v>82.5</v>
      </c>
      <c r="BM43" s="14">
        <v>100933</v>
      </c>
      <c r="BN43" s="19">
        <f>(BM43/O43)*100</f>
        <v>11.002382888549272</v>
      </c>
      <c r="BO43" s="19">
        <f>((BM43)/(O43+Q43+S43+U43))*100</f>
        <v>11.002382888549272</v>
      </c>
      <c r="BP43" s="15" t="s">
        <v>72</v>
      </c>
      <c r="BQ43" s="13">
        <v>21</v>
      </c>
      <c r="BR43" s="13">
        <v>40</v>
      </c>
      <c r="BS43" s="19">
        <v>29.22</v>
      </c>
      <c r="BT43" s="19">
        <f t="shared" si="15"/>
        <v>0.67953488372093018</v>
      </c>
      <c r="BU43" s="16">
        <v>0.11</v>
      </c>
      <c r="BV43" s="16">
        <v>0.45300000000000001</v>
      </c>
      <c r="BW43" s="16">
        <v>0.18453</v>
      </c>
      <c r="BX43" s="14">
        <f t="shared" si="18"/>
        <v>124705.437338127</v>
      </c>
      <c r="BY43" s="15">
        <v>18.09</v>
      </c>
      <c r="BZ43" s="19">
        <f t="shared" si="19"/>
        <v>0.51978329659779321</v>
      </c>
      <c r="CA43" s="19">
        <f t="shared" si="20"/>
        <v>0.73965014538022633</v>
      </c>
    </row>
    <row r="44" spans="1:79" x14ac:dyDescent="0.2">
      <c r="A44" s="15" t="s">
        <v>69</v>
      </c>
      <c r="B44" s="15">
        <v>33</v>
      </c>
      <c r="C44" s="15">
        <v>1</v>
      </c>
      <c r="D44" s="16">
        <v>0.40468564223999998</v>
      </c>
      <c r="E44" s="17">
        <v>39294</v>
      </c>
      <c r="F44" s="15">
        <v>3</v>
      </c>
      <c r="G44" s="15" t="s">
        <v>76</v>
      </c>
      <c r="H44" s="15" t="s">
        <v>77</v>
      </c>
      <c r="I44" s="15"/>
      <c r="J44" s="15"/>
      <c r="K44" s="15">
        <v>47</v>
      </c>
      <c r="L44" s="15">
        <v>227</v>
      </c>
      <c r="M44" s="13">
        <f t="shared" si="11"/>
        <v>137</v>
      </c>
      <c r="N44" s="17">
        <v>39304</v>
      </c>
      <c r="O44" s="14">
        <v>150224</v>
      </c>
      <c r="P44" s="15">
        <v>39306</v>
      </c>
      <c r="Q44" s="14">
        <v>51296</v>
      </c>
      <c r="R44" s="15">
        <v>39307</v>
      </c>
      <c r="S44" s="14">
        <v>29077</v>
      </c>
      <c r="T44" s="15"/>
      <c r="U44" s="15"/>
      <c r="V44" s="14">
        <f t="shared" si="12"/>
        <v>230597</v>
      </c>
      <c r="W44" s="14">
        <f t="shared" si="13"/>
        <v>569817.59650183935</v>
      </c>
      <c r="X44" s="17">
        <v>39337</v>
      </c>
      <c r="Y44" s="15">
        <v>33</v>
      </c>
      <c r="Z44" s="15">
        <v>0</v>
      </c>
      <c r="AA44" s="15">
        <v>3.4</v>
      </c>
      <c r="AB44" s="18">
        <v>33.9</v>
      </c>
      <c r="AC44" s="18">
        <v>28.5</v>
      </c>
      <c r="AD44" s="18">
        <v>34.1</v>
      </c>
      <c r="AE44" s="18">
        <v>31.370967741935491</v>
      </c>
      <c r="AF44" s="13">
        <v>31</v>
      </c>
      <c r="AG44" s="13">
        <f t="shared" si="14"/>
        <v>-2.5</v>
      </c>
      <c r="AH44" s="13">
        <v>28.5</v>
      </c>
      <c r="AI44" s="13">
        <v>34.1</v>
      </c>
      <c r="AJ44" s="18">
        <v>31.370967741935491</v>
      </c>
      <c r="AK44" s="18">
        <v>8.9</v>
      </c>
      <c r="AL44" s="18">
        <v>8.6999999999999993</v>
      </c>
      <c r="AM44" s="18">
        <v>9.6</v>
      </c>
      <c r="AN44" s="18">
        <v>9.3000000000000007</v>
      </c>
      <c r="AO44" s="15">
        <v>180</v>
      </c>
      <c r="AP44" s="21">
        <v>305</v>
      </c>
      <c r="AQ44" s="21">
        <v>18</v>
      </c>
      <c r="AR44" s="21">
        <v>8.5</v>
      </c>
      <c r="AS44" s="14">
        <v>0</v>
      </c>
      <c r="AT44" s="14">
        <v>0</v>
      </c>
      <c r="AU44" s="14">
        <v>110</v>
      </c>
      <c r="AV44" s="14">
        <v>22.142857142857142</v>
      </c>
      <c r="AW44" s="14">
        <v>10</v>
      </c>
      <c r="AX44" s="14">
        <v>0</v>
      </c>
      <c r="AY44" s="14">
        <v>15</v>
      </c>
      <c r="AZ44" s="14">
        <v>255</v>
      </c>
      <c r="BA44" s="14">
        <v>99.285714285714292</v>
      </c>
      <c r="BB44" s="14">
        <v>55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15</v>
      </c>
      <c r="BJ44" s="14">
        <v>325</v>
      </c>
      <c r="BK44" s="14">
        <v>120</v>
      </c>
      <c r="BL44" s="14">
        <v>60</v>
      </c>
      <c r="BM44" s="14">
        <v>7200</v>
      </c>
      <c r="BN44" s="19">
        <v>24.761839254393507</v>
      </c>
      <c r="BO44" s="19">
        <v>3.1223302991799549</v>
      </c>
      <c r="BP44" s="15" t="s">
        <v>72</v>
      </c>
      <c r="BQ44" s="15">
        <v>32</v>
      </c>
      <c r="BR44" s="15">
        <v>69</v>
      </c>
      <c r="BS44" s="15">
        <v>41.87</v>
      </c>
      <c r="BT44" s="19">
        <f t="shared" si="15"/>
        <v>1.2687878787878788</v>
      </c>
      <c r="BU44" s="15">
        <v>0.26500000000000001</v>
      </c>
      <c r="BV44" s="15">
        <v>0.83499999999999996</v>
      </c>
      <c r="BW44" s="15">
        <v>0.59499999999999997</v>
      </c>
      <c r="BX44" s="14">
        <v>17791.587465635905</v>
      </c>
      <c r="BY44" s="19">
        <v>4.05</v>
      </c>
      <c r="BZ44" s="19">
        <v>0.30326569543697568</v>
      </c>
      <c r="CA44" s="19">
        <v>0.81060276919954743</v>
      </c>
    </row>
    <row r="45" spans="1:79" x14ac:dyDescent="0.2">
      <c r="A45" s="12" t="s">
        <v>69</v>
      </c>
      <c r="B45" s="15">
        <v>32</v>
      </c>
      <c r="C45" s="15">
        <v>1</v>
      </c>
      <c r="D45" s="16">
        <f>C45*0.40468564224</f>
        <v>0.40468564223999998</v>
      </c>
      <c r="E45" s="17">
        <v>40429</v>
      </c>
      <c r="F45" s="13">
        <v>3</v>
      </c>
      <c r="G45" s="13" t="s">
        <v>76</v>
      </c>
      <c r="H45" s="13" t="s">
        <v>77</v>
      </c>
      <c r="I45" s="15"/>
      <c r="J45" s="15"/>
      <c r="K45" s="15"/>
      <c r="L45" s="15"/>
      <c r="M45" s="13"/>
      <c r="N45" s="17">
        <v>40439</v>
      </c>
      <c r="O45" s="14">
        <v>87020</v>
      </c>
      <c r="P45" s="17">
        <v>40440</v>
      </c>
      <c r="Q45" s="14">
        <v>101218</v>
      </c>
      <c r="R45" s="17">
        <v>40441</v>
      </c>
      <c r="S45" s="13">
        <v>29770</v>
      </c>
      <c r="T45" s="17"/>
      <c r="U45" s="13"/>
      <c r="V45" s="14">
        <f t="shared" si="12"/>
        <v>218008</v>
      </c>
      <c r="W45" s="14">
        <f t="shared" si="13"/>
        <v>538709.50002893782</v>
      </c>
      <c r="X45" s="17">
        <v>40464</v>
      </c>
      <c r="Y45" s="13">
        <f>X45-N45</f>
        <v>25</v>
      </c>
      <c r="Z45" s="13">
        <v>6</v>
      </c>
      <c r="AA45" s="18">
        <v>2.1</v>
      </c>
      <c r="AB45" s="18">
        <v>28</v>
      </c>
      <c r="AC45" s="18">
        <v>25.6</v>
      </c>
      <c r="AD45" s="18">
        <v>31</v>
      </c>
      <c r="AE45" s="18">
        <v>27.830434782608702</v>
      </c>
      <c r="AF45" s="15">
        <v>31</v>
      </c>
      <c r="AG45" s="13">
        <f t="shared" si="14"/>
        <v>-11</v>
      </c>
      <c r="AH45" s="13">
        <v>20</v>
      </c>
      <c r="AI45" s="13">
        <v>25</v>
      </c>
      <c r="AJ45" s="13">
        <v>22.833333333333332</v>
      </c>
      <c r="AK45" s="15">
        <v>9</v>
      </c>
      <c r="AL45" s="18">
        <v>8.6999999999999993</v>
      </c>
      <c r="AM45" s="18">
        <v>9.4</v>
      </c>
      <c r="AN45" s="18">
        <v>9.0251436839074639</v>
      </c>
      <c r="AO45" s="15">
        <v>146</v>
      </c>
      <c r="AP45" s="15">
        <v>275</v>
      </c>
      <c r="AQ45" s="15">
        <v>22</v>
      </c>
      <c r="AR45" s="15">
        <v>9.5</v>
      </c>
      <c r="AS45" s="14">
        <v>30</v>
      </c>
      <c r="AT45" s="14">
        <v>0</v>
      </c>
      <c r="AU45" s="14">
        <v>170</v>
      </c>
      <c r="AV45" s="14">
        <v>73.75</v>
      </c>
      <c r="AW45" s="14">
        <v>55</v>
      </c>
      <c r="AX45" s="14">
        <v>190</v>
      </c>
      <c r="AY45" s="14">
        <v>0</v>
      </c>
      <c r="AZ45" s="14">
        <v>170</v>
      </c>
      <c r="BA45" s="14">
        <v>39.375</v>
      </c>
      <c r="BB45" s="14">
        <v>22.5</v>
      </c>
      <c r="BC45" s="14">
        <v>495</v>
      </c>
      <c r="BD45" s="14">
        <v>0</v>
      </c>
      <c r="BE45" s="14">
        <v>40</v>
      </c>
      <c r="BF45" s="14">
        <v>14.375</v>
      </c>
      <c r="BG45" s="14">
        <v>12.5</v>
      </c>
      <c r="BH45" s="14">
        <v>715</v>
      </c>
      <c r="BI45" s="14">
        <v>60</v>
      </c>
      <c r="BJ45" s="14">
        <v>265</v>
      </c>
      <c r="BK45" s="14">
        <v>127.5</v>
      </c>
      <c r="BL45" s="14">
        <v>95</v>
      </c>
      <c r="BM45" s="14">
        <v>83820</v>
      </c>
      <c r="BN45" s="19">
        <f>(BM45/S45)*100</f>
        <v>281.55861605643264</v>
      </c>
      <c r="BO45" s="19">
        <f>BM45/(S45+Q45+O45)*100</f>
        <v>38.448130343840589</v>
      </c>
      <c r="BP45" s="15" t="s">
        <v>72</v>
      </c>
      <c r="BQ45" s="13">
        <v>23</v>
      </c>
      <c r="BR45" s="13">
        <v>35</v>
      </c>
      <c r="BS45" s="19">
        <v>31.53</v>
      </c>
      <c r="BT45" s="19">
        <f t="shared" si="15"/>
        <v>1.2612000000000001</v>
      </c>
      <c r="BU45" s="16">
        <v>0.106</v>
      </c>
      <c r="BV45" s="16">
        <v>0.309</v>
      </c>
      <c r="BW45" s="16">
        <v>0.252</v>
      </c>
      <c r="BX45" s="14">
        <f>BM45/(C45*0.40468564224)</f>
        <v>207123.73074577801</v>
      </c>
      <c r="BY45" s="19">
        <v>21.91</v>
      </c>
      <c r="BZ45" s="16">
        <f>(BY45/D45)/Y45</f>
        <v>2.1656315631782372</v>
      </c>
      <c r="CA45" s="16">
        <f>(BW45/BS45^3)*100000</f>
        <v>0.80394923915841854</v>
      </c>
    </row>
    <row r="46" spans="1:79" x14ac:dyDescent="0.2">
      <c r="A46" s="15" t="s">
        <v>69</v>
      </c>
      <c r="B46" s="15">
        <v>34</v>
      </c>
      <c r="C46" s="15">
        <v>1</v>
      </c>
      <c r="D46" s="16">
        <v>0.40468564223999998</v>
      </c>
      <c r="E46" s="17">
        <v>39304</v>
      </c>
      <c r="F46" s="15">
        <v>4</v>
      </c>
      <c r="G46" s="15" t="s">
        <v>76</v>
      </c>
      <c r="H46" s="15" t="s">
        <v>77</v>
      </c>
      <c r="I46" s="15">
        <v>13</v>
      </c>
      <c r="J46" s="15"/>
      <c r="K46" s="15">
        <v>109</v>
      </c>
      <c r="L46" s="15">
        <v>127</v>
      </c>
      <c r="M46" s="13">
        <f t="shared" ref="M46:M77" si="21">AVERAGE(I46:L46)</f>
        <v>83</v>
      </c>
      <c r="N46" s="17">
        <v>39311</v>
      </c>
      <c r="O46" s="14">
        <v>202436</v>
      </c>
      <c r="P46" s="15">
        <v>39313</v>
      </c>
      <c r="Q46" s="14">
        <v>72822</v>
      </c>
      <c r="R46" s="15">
        <v>39314</v>
      </c>
      <c r="S46" s="14">
        <v>66410</v>
      </c>
      <c r="T46" s="15">
        <v>39315</v>
      </c>
      <c r="U46" s="15">
        <v>110836</v>
      </c>
      <c r="V46" s="14">
        <f t="shared" si="12"/>
        <v>452504</v>
      </c>
      <c r="W46" s="14">
        <f t="shared" si="13"/>
        <v>1118161.7353541818</v>
      </c>
      <c r="X46" s="17">
        <v>39351</v>
      </c>
      <c r="Y46" s="15">
        <v>40</v>
      </c>
      <c r="Z46" s="15">
        <v>0</v>
      </c>
      <c r="AA46" s="15">
        <v>3.8</v>
      </c>
      <c r="AB46" s="18">
        <v>31.4</v>
      </c>
      <c r="AC46" s="18">
        <v>28.5</v>
      </c>
      <c r="AD46" s="18">
        <v>33.6</v>
      </c>
      <c r="AE46" s="18">
        <v>31.294736842105266</v>
      </c>
      <c r="AF46" s="13">
        <v>31</v>
      </c>
      <c r="AG46" s="13">
        <f t="shared" si="14"/>
        <v>-2.5</v>
      </c>
      <c r="AH46" s="13">
        <v>28.5</v>
      </c>
      <c r="AI46" s="13">
        <v>33.6</v>
      </c>
      <c r="AJ46" s="18">
        <v>31.294736842105266</v>
      </c>
      <c r="AK46" s="18">
        <v>8.8000000000000007</v>
      </c>
      <c r="AL46" s="18">
        <v>8.8000000000000007</v>
      </c>
      <c r="AM46" s="18">
        <v>9.5</v>
      </c>
      <c r="AN46" s="18">
        <v>9.1736842105263143</v>
      </c>
      <c r="AO46" s="15">
        <v>198</v>
      </c>
      <c r="AP46" s="21">
        <v>250</v>
      </c>
      <c r="AQ46" s="21">
        <v>19</v>
      </c>
      <c r="AR46" s="21">
        <v>8.25</v>
      </c>
      <c r="AS46" s="14">
        <v>40</v>
      </c>
      <c r="AT46" s="14">
        <v>0</v>
      </c>
      <c r="AU46" s="14">
        <v>105</v>
      </c>
      <c r="AV46" s="14">
        <v>33</v>
      </c>
      <c r="AW46" s="14">
        <v>17.5</v>
      </c>
      <c r="AX46" s="14">
        <v>5</v>
      </c>
      <c r="AY46" s="14">
        <v>0</v>
      </c>
      <c r="AZ46" s="14">
        <v>335</v>
      </c>
      <c r="BA46" s="14">
        <v>91.5</v>
      </c>
      <c r="BB46" s="14">
        <v>35</v>
      </c>
      <c r="BC46" s="14">
        <v>0</v>
      </c>
      <c r="BD46" s="14">
        <v>0</v>
      </c>
      <c r="BE46" s="14">
        <v>30</v>
      </c>
      <c r="BF46" s="14">
        <v>3</v>
      </c>
      <c r="BG46" s="14">
        <v>0</v>
      </c>
      <c r="BH46" s="14">
        <v>45</v>
      </c>
      <c r="BI46" s="14">
        <v>5</v>
      </c>
      <c r="BJ46" s="14">
        <v>405</v>
      </c>
      <c r="BK46" s="14">
        <v>127.5</v>
      </c>
      <c r="BL46" s="14">
        <v>62.5</v>
      </c>
      <c r="BM46" s="14">
        <v>0</v>
      </c>
      <c r="BN46" s="19">
        <v>0</v>
      </c>
      <c r="BO46" s="19">
        <v>0</v>
      </c>
      <c r="BP46" s="15" t="s">
        <v>73</v>
      </c>
      <c r="BQ46" s="15">
        <v>0</v>
      </c>
      <c r="BR46" s="15">
        <v>0</v>
      </c>
      <c r="BS46" s="15">
        <v>0</v>
      </c>
      <c r="BT46" s="19">
        <f t="shared" si="15"/>
        <v>0</v>
      </c>
      <c r="BU46" s="15">
        <v>0</v>
      </c>
      <c r="BV46" s="15">
        <v>0</v>
      </c>
      <c r="BW46" s="15">
        <v>0</v>
      </c>
      <c r="BX46" s="14">
        <v>0</v>
      </c>
      <c r="BY46" s="19">
        <v>0</v>
      </c>
      <c r="BZ46" s="19">
        <v>0</v>
      </c>
      <c r="CA46" s="19" t="e">
        <v>#DIV/0!</v>
      </c>
    </row>
    <row r="47" spans="1:79" x14ac:dyDescent="0.2">
      <c r="A47" s="15" t="s">
        <v>69</v>
      </c>
      <c r="B47" s="15">
        <v>11</v>
      </c>
      <c r="C47" s="15">
        <v>0.5</v>
      </c>
      <c r="D47" s="16">
        <f t="shared" ref="D47:D78" si="22">C47*0.40468564224</f>
        <v>0.20234282111999999</v>
      </c>
      <c r="E47" s="17">
        <v>38130</v>
      </c>
      <c r="F47" s="15">
        <v>1</v>
      </c>
      <c r="G47" s="15" t="s">
        <v>76</v>
      </c>
      <c r="H47" s="15" t="s">
        <v>77</v>
      </c>
      <c r="I47" s="15">
        <v>1</v>
      </c>
      <c r="J47" s="15">
        <v>250</v>
      </c>
      <c r="K47" s="15"/>
      <c r="L47" s="15"/>
      <c r="M47" s="13">
        <f t="shared" si="21"/>
        <v>125.5</v>
      </c>
      <c r="N47" s="17">
        <v>38135</v>
      </c>
      <c r="O47" s="14">
        <v>191444</v>
      </c>
      <c r="P47" s="15"/>
      <c r="Q47" s="14"/>
      <c r="R47" s="15"/>
      <c r="S47" s="15"/>
      <c r="T47" s="15"/>
      <c r="U47" s="15"/>
      <c r="V47" s="14">
        <f t="shared" si="12"/>
        <v>191444</v>
      </c>
      <c r="W47" s="14">
        <f t="shared" si="13"/>
        <v>946136.85299200006</v>
      </c>
      <c r="X47" s="17">
        <v>38161</v>
      </c>
      <c r="Y47" s="15">
        <f t="shared" ref="Y47:Y78" si="23">X47-N47</f>
        <v>26</v>
      </c>
      <c r="Z47" s="15">
        <v>13</v>
      </c>
      <c r="AA47" s="15">
        <v>1.1000000000000001</v>
      </c>
      <c r="AB47" s="18">
        <v>31.5</v>
      </c>
      <c r="AC47" s="18">
        <v>28.1</v>
      </c>
      <c r="AD47" s="18">
        <v>34.799999999999997</v>
      </c>
      <c r="AE47" s="18">
        <v>31.962500000000006</v>
      </c>
      <c r="AF47" s="13">
        <v>32</v>
      </c>
      <c r="AG47" s="13">
        <f t="shared" si="14"/>
        <v>-5</v>
      </c>
      <c r="AH47" s="13">
        <v>27</v>
      </c>
      <c r="AI47" s="13">
        <v>32</v>
      </c>
      <c r="AJ47" s="18">
        <v>30.571428571428573</v>
      </c>
      <c r="AK47" s="18">
        <v>9.3000000000000007</v>
      </c>
      <c r="AL47" s="18">
        <v>9.1</v>
      </c>
      <c r="AM47" s="18">
        <v>9.6</v>
      </c>
      <c r="AN47" s="18">
        <v>9.3727272727272712</v>
      </c>
      <c r="AO47" s="15">
        <v>62</v>
      </c>
      <c r="AP47" s="18">
        <v>181.3</v>
      </c>
      <c r="AQ47" s="18">
        <v>15</v>
      </c>
      <c r="AR47" s="18">
        <v>6.25</v>
      </c>
      <c r="AS47" s="14">
        <v>20</v>
      </c>
      <c r="AT47" s="14">
        <v>0</v>
      </c>
      <c r="AU47" s="14">
        <v>175</v>
      </c>
      <c r="AV47" s="14">
        <v>45.555555555555557</v>
      </c>
      <c r="AW47" s="14">
        <v>20</v>
      </c>
      <c r="AX47" s="14">
        <v>100</v>
      </c>
      <c r="AY47" s="14">
        <v>0</v>
      </c>
      <c r="AZ47" s="14">
        <v>175</v>
      </c>
      <c r="BA47" s="14">
        <v>76.666666666666671</v>
      </c>
      <c r="BB47" s="14">
        <v>55</v>
      </c>
      <c r="BC47" s="14">
        <v>430</v>
      </c>
      <c r="BD47" s="14">
        <v>0</v>
      </c>
      <c r="BE47" s="14">
        <v>50</v>
      </c>
      <c r="BF47" s="14">
        <v>17.777777777777779</v>
      </c>
      <c r="BG47" s="14">
        <v>10</v>
      </c>
      <c r="BH47" s="14">
        <v>550</v>
      </c>
      <c r="BI47" s="14">
        <v>40</v>
      </c>
      <c r="BJ47" s="14">
        <v>370</v>
      </c>
      <c r="BK47" s="14">
        <v>140</v>
      </c>
      <c r="BL47" s="14">
        <v>125</v>
      </c>
      <c r="BM47" s="14">
        <v>16658</v>
      </c>
      <c r="BN47" s="19">
        <f>(BM47/O47)*100</f>
        <v>8.7012390046175376</v>
      </c>
      <c r="BO47" s="19">
        <f>((BM47)/(O47+Q47+S47+U47))*100</f>
        <v>8.7012390046175376</v>
      </c>
      <c r="BP47" s="15" t="s">
        <v>72</v>
      </c>
      <c r="BQ47" s="13">
        <v>41</v>
      </c>
      <c r="BR47" s="13">
        <v>51</v>
      </c>
      <c r="BS47" s="19">
        <v>45.98</v>
      </c>
      <c r="BT47" s="19">
        <f t="shared" si="15"/>
        <v>1.7684615384615383</v>
      </c>
      <c r="BU47" s="16">
        <v>0.43969999999999998</v>
      </c>
      <c r="BV47" s="16">
        <v>0.82520000000000004</v>
      </c>
      <c r="BW47" s="16">
        <v>0.62395199999999962</v>
      </c>
      <c r="BX47" s="14">
        <f t="shared" ref="BX47:BX78" si="24">BM47/(C47*0.40468564224)</f>
        <v>82325.628889600805</v>
      </c>
      <c r="BY47" s="15">
        <v>10.86</v>
      </c>
      <c r="BZ47" s="19">
        <f t="shared" ref="BZ47:BZ78" si="25">(BY47/D47)/Y47</f>
        <v>2.0642803405641659</v>
      </c>
      <c r="CA47" s="19">
        <f>(BW47/BS47^3)*100000</f>
        <v>0.64186586529544098</v>
      </c>
    </row>
    <row r="48" spans="1:79" x14ac:dyDescent="0.2">
      <c r="A48" s="15" t="s">
        <v>69</v>
      </c>
      <c r="B48" s="15">
        <v>12</v>
      </c>
      <c r="C48" s="15">
        <v>0.5</v>
      </c>
      <c r="D48" s="16">
        <f t="shared" si="22"/>
        <v>0.20234282111999999</v>
      </c>
      <c r="E48" s="17">
        <v>38132</v>
      </c>
      <c r="F48" s="15">
        <v>1</v>
      </c>
      <c r="G48" s="15" t="s">
        <v>76</v>
      </c>
      <c r="H48" s="15" t="s">
        <v>77</v>
      </c>
      <c r="I48" s="15">
        <v>258</v>
      </c>
      <c r="J48" s="15">
        <v>64</v>
      </c>
      <c r="K48" s="15"/>
      <c r="L48" s="15"/>
      <c r="M48" s="13">
        <f t="shared" si="21"/>
        <v>161</v>
      </c>
      <c r="N48" s="17">
        <v>38139</v>
      </c>
      <c r="O48" s="14">
        <v>247778</v>
      </c>
      <c r="P48" s="15"/>
      <c r="Q48" s="14"/>
      <c r="R48" s="15"/>
      <c r="S48" s="15"/>
      <c r="T48" s="15"/>
      <c r="U48" s="15"/>
      <c r="V48" s="14">
        <f t="shared" si="12"/>
        <v>247778</v>
      </c>
      <c r="W48" s="14">
        <f t="shared" si="13"/>
        <v>1224545.5441834261</v>
      </c>
      <c r="X48" s="17">
        <v>38161</v>
      </c>
      <c r="Y48" s="15">
        <f t="shared" si="23"/>
        <v>22</v>
      </c>
      <c r="Z48" s="15">
        <v>9</v>
      </c>
      <c r="AA48" s="15">
        <v>0.8</v>
      </c>
      <c r="AB48" s="18">
        <v>32.700000000000003</v>
      </c>
      <c r="AC48" s="18">
        <v>28.2</v>
      </c>
      <c r="AD48" s="18">
        <v>33.6</v>
      </c>
      <c r="AE48" s="18">
        <v>31.970000000000006</v>
      </c>
      <c r="AF48" s="13">
        <v>32</v>
      </c>
      <c r="AG48" s="13">
        <f t="shared" si="14"/>
        <v>-7</v>
      </c>
      <c r="AH48" s="13">
        <v>25</v>
      </c>
      <c r="AI48" s="13">
        <v>35</v>
      </c>
      <c r="AJ48" s="18">
        <v>30.285714285714285</v>
      </c>
      <c r="AK48" s="18">
        <v>9.9</v>
      </c>
      <c r="AL48" s="18">
        <v>9.1999999999999993</v>
      </c>
      <c r="AM48" s="18">
        <v>10.199999999999999</v>
      </c>
      <c r="AN48" s="18">
        <v>9.5545454545454547</v>
      </c>
      <c r="AO48" s="15">
        <v>8</v>
      </c>
      <c r="AP48" s="18">
        <v>137.5</v>
      </c>
      <c r="AQ48" s="18">
        <v>15</v>
      </c>
      <c r="AR48" s="18">
        <v>6.5</v>
      </c>
      <c r="AS48" s="14">
        <v>35</v>
      </c>
      <c r="AT48" s="14">
        <v>10</v>
      </c>
      <c r="AU48" s="14">
        <v>65</v>
      </c>
      <c r="AV48" s="14">
        <v>25</v>
      </c>
      <c r="AW48" s="14">
        <v>15</v>
      </c>
      <c r="AX48" s="14">
        <v>140</v>
      </c>
      <c r="AY48" s="14">
        <v>15</v>
      </c>
      <c r="AZ48" s="14">
        <v>240</v>
      </c>
      <c r="BA48" s="14">
        <v>95.625</v>
      </c>
      <c r="BB48" s="14">
        <v>60</v>
      </c>
      <c r="BC48" s="14">
        <v>55</v>
      </c>
      <c r="BD48" s="14">
        <v>5</v>
      </c>
      <c r="BE48" s="14">
        <v>265</v>
      </c>
      <c r="BF48" s="14">
        <v>98.125</v>
      </c>
      <c r="BG48" s="14">
        <v>87.5</v>
      </c>
      <c r="BH48" s="14">
        <v>230</v>
      </c>
      <c r="BI48" s="14">
        <v>80</v>
      </c>
      <c r="BJ48" s="14">
        <v>450</v>
      </c>
      <c r="BK48" s="14">
        <v>218.75</v>
      </c>
      <c r="BL48" s="14">
        <v>185</v>
      </c>
      <c r="BM48" s="14">
        <v>0</v>
      </c>
      <c r="BN48" s="19">
        <f>(BM48/O48)*100</f>
        <v>0</v>
      </c>
      <c r="BO48" s="19">
        <f>((BM48)/(O48+Q48+S48+U48))*100</f>
        <v>0</v>
      </c>
      <c r="BP48" s="15" t="s">
        <v>73</v>
      </c>
      <c r="BQ48" s="13"/>
      <c r="BR48" s="13"/>
      <c r="BS48" s="19"/>
      <c r="BT48" s="19">
        <f t="shared" si="15"/>
        <v>0</v>
      </c>
      <c r="BU48" s="16"/>
      <c r="BV48" s="16"/>
      <c r="BW48" s="16"/>
      <c r="BX48" s="14">
        <f t="shared" si="24"/>
        <v>0</v>
      </c>
      <c r="BY48" s="15">
        <v>0</v>
      </c>
      <c r="BZ48" s="19">
        <f t="shared" si="25"/>
        <v>0</v>
      </c>
      <c r="CA48" s="19"/>
    </row>
    <row r="49" spans="1:79" x14ac:dyDescent="0.2">
      <c r="A49" s="15" t="s">
        <v>69</v>
      </c>
      <c r="B49" s="15">
        <v>25</v>
      </c>
      <c r="C49" s="15">
        <v>1</v>
      </c>
      <c r="D49" s="16">
        <f t="shared" si="22"/>
        <v>0.40468564223999998</v>
      </c>
      <c r="E49" s="17">
        <v>37519</v>
      </c>
      <c r="F49" s="15">
        <v>1</v>
      </c>
      <c r="G49" s="15" t="s">
        <v>76</v>
      </c>
      <c r="H49" s="15" t="s">
        <v>77</v>
      </c>
      <c r="I49" s="15">
        <v>251</v>
      </c>
      <c r="J49" s="15">
        <v>412</v>
      </c>
      <c r="K49" s="15"/>
      <c r="L49" s="15"/>
      <c r="M49" s="13">
        <f t="shared" si="21"/>
        <v>331.5</v>
      </c>
      <c r="N49" s="17">
        <v>37541</v>
      </c>
      <c r="O49" s="14">
        <v>395254</v>
      </c>
      <c r="P49" s="15"/>
      <c r="Q49" s="14"/>
      <c r="R49" s="15"/>
      <c r="S49" s="15"/>
      <c r="T49" s="15"/>
      <c r="U49" s="15"/>
      <c r="V49" s="14">
        <f t="shared" si="12"/>
        <v>395254</v>
      </c>
      <c r="W49" s="14">
        <f t="shared" si="13"/>
        <v>976693.90446422971</v>
      </c>
      <c r="X49" s="17">
        <v>37568</v>
      </c>
      <c r="Y49" s="15">
        <f t="shared" si="23"/>
        <v>27</v>
      </c>
      <c r="Z49" s="15">
        <v>14</v>
      </c>
      <c r="AA49" s="18">
        <v>3.5</v>
      </c>
      <c r="AB49" s="18">
        <v>29</v>
      </c>
      <c r="AC49" s="18">
        <v>20.399999999999999</v>
      </c>
      <c r="AD49" s="18">
        <v>28.6</v>
      </c>
      <c r="AE49" s="18">
        <v>24.072000000000003</v>
      </c>
      <c r="AF49" s="13">
        <v>32</v>
      </c>
      <c r="AG49" s="13">
        <f t="shared" si="14"/>
        <v>-12</v>
      </c>
      <c r="AH49" s="13">
        <v>20</v>
      </c>
      <c r="AI49" s="13">
        <v>30.1</v>
      </c>
      <c r="AJ49" s="13">
        <v>24.585714285714285</v>
      </c>
      <c r="AK49" s="18">
        <v>9.1</v>
      </c>
      <c r="AL49" s="18">
        <v>9</v>
      </c>
      <c r="AM49" s="18">
        <v>9.6</v>
      </c>
      <c r="AN49" s="18">
        <v>9.237177623911915</v>
      </c>
      <c r="AO49" s="15">
        <v>27</v>
      </c>
      <c r="AP49" s="18">
        <v>425</v>
      </c>
      <c r="AQ49" s="18">
        <v>33</v>
      </c>
      <c r="AR49" s="18">
        <v>13.75</v>
      </c>
      <c r="AS49" s="14">
        <v>175</v>
      </c>
      <c r="AT49" s="14">
        <v>220</v>
      </c>
      <c r="AU49" s="14">
        <v>0</v>
      </c>
      <c r="AV49" s="14">
        <v>395</v>
      </c>
      <c r="AW49" s="14">
        <v>0</v>
      </c>
      <c r="AX49" s="14">
        <v>0</v>
      </c>
      <c r="AY49" s="14">
        <v>0</v>
      </c>
      <c r="AZ49" s="14">
        <v>0</v>
      </c>
      <c r="BA49" s="14">
        <v>235</v>
      </c>
      <c r="BB49" s="14">
        <v>210</v>
      </c>
      <c r="BC49" s="14">
        <v>250</v>
      </c>
      <c r="BD49" s="14">
        <v>400</v>
      </c>
      <c r="BE49" s="14">
        <v>105</v>
      </c>
      <c r="BF49" s="14">
        <v>39</v>
      </c>
      <c r="BG49" s="14">
        <v>27</v>
      </c>
      <c r="BH49" s="14">
        <v>178</v>
      </c>
      <c r="BI49" s="14">
        <v>125</v>
      </c>
      <c r="BJ49" s="14">
        <v>2.5</v>
      </c>
      <c r="BK49" s="14">
        <v>0</v>
      </c>
      <c r="BL49" s="14">
        <v>177.5</v>
      </c>
      <c r="BM49" s="14">
        <v>210245</v>
      </c>
      <c r="BN49" s="19">
        <f>BM49/(O49)*100</f>
        <v>53.192377559746397</v>
      </c>
      <c r="BO49" s="19">
        <f>BM49/(O49+Q49)*100</f>
        <v>53.192377559746397</v>
      </c>
      <c r="BP49" s="15" t="s">
        <v>72</v>
      </c>
      <c r="BQ49" s="15">
        <v>24</v>
      </c>
      <c r="BR49" s="15">
        <v>30</v>
      </c>
      <c r="BS49" s="15">
        <v>27.56</v>
      </c>
      <c r="BT49" s="19">
        <f t="shared" si="15"/>
        <v>1.0207407407407407</v>
      </c>
      <c r="BU49" s="15">
        <v>8.8999999999999996E-2</v>
      </c>
      <c r="BV49" s="15">
        <v>1.6930000000000001</v>
      </c>
      <c r="BW49" s="15">
        <v>0.14599999999999999</v>
      </c>
      <c r="BX49" s="14">
        <f t="shared" si="24"/>
        <v>519526.70926564181</v>
      </c>
      <c r="BY49" s="15">
        <v>30.59</v>
      </c>
      <c r="BZ49" s="16">
        <f t="shared" si="25"/>
        <v>2.799612451511329</v>
      </c>
      <c r="CA49" s="16">
        <f t="shared" ref="CA49:CA63" si="26">(BW49/BS49^3)*100000</f>
        <v>0.69745343265086523</v>
      </c>
    </row>
    <row r="50" spans="1:79" x14ac:dyDescent="0.2">
      <c r="A50" s="15" t="s">
        <v>69</v>
      </c>
      <c r="B50" s="15">
        <v>27</v>
      </c>
      <c r="C50" s="15">
        <v>1</v>
      </c>
      <c r="D50" s="16">
        <f t="shared" si="22"/>
        <v>0.40468564223999998</v>
      </c>
      <c r="E50" s="17">
        <v>38164</v>
      </c>
      <c r="F50" s="15">
        <v>1</v>
      </c>
      <c r="G50" s="15" t="s">
        <v>76</v>
      </c>
      <c r="H50" s="15" t="s">
        <v>78</v>
      </c>
      <c r="I50" s="15">
        <v>248</v>
      </c>
      <c r="J50" s="15">
        <v>18</v>
      </c>
      <c r="K50" s="15"/>
      <c r="L50" s="15"/>
      <c r="M50" s="13">
        <f t="shared" si="21"/>
        <v>133</v>
      </c>
      <c r="N50" s="17">
        <v>38171</v>
      </c>
      <c r="O50" s="14">
        <v>384262</v>
      </c>
      <c r="P50" s="15"/>
      <c r="Q50" s="14"/>
      <c r="R50" s="15"/>
      <c r="S50" s="15"/>
      <c r="T50" s="15"/>
      <c r="U50" s="15"/>
      <c r="V50" s="14">
        <f t="shared" si="12"/>
        <v>384262</v>
      </c>
      <c r="W50" s="14">
        <f t="shared" si="13"/>
        <v>949532.08093335899</v>
      </c>
      <c r="X50" s="17">
        <v>38205</v>
      </c>
      <c r="Y50" s="15">
        <f t="shared" si="23"/>
        <v>34</v>
      </c>
      <c r="Z50" s="15">
        <v>10</v>
      </c>
      <c r="AA50" s="15">
        <v>2</v>
      </c>
      <c r="AB50" s="18">
        <v>32.4</v>
      </c>
      <c r="AC50" s="18">
        <v>3.5</v>
      </c>
      <c r="AD50" s="18">
        <v>34.6</v>
      </c>
      <c r="AE50" s="18">
        <v>32.134375000000006</v>
      </c>
      <c r="AF50" s="13">
        <v>32</v>
      </c>
      <c r="AG50" s="13">
        <f t="shared" si="14"/>
        <v>-2</v>
      </c>
      <c r="AH50" s="13">
        <v>30</v>
      </c>
      <c r="AI50" s="13">
        <v>45</v>
      </c>
      <c r="AJ50" s="18">
        <v>34.75</v>
      </c>
      <c r="AK50" s="18">
        <v>9.1999999999999993</v>
      </c>
      <c r="AL50" s="18">
        <v>8.5</v>
      </c>
      <c r="AM50" s="18">
        <v>9.5</v>
      </c>
      <c r="AN50" s="18">
        <v>9.0878787878787879</v>
      </c>
      <c r="AO50" s="15">
        <v>248</v>
      </c>
      <c r="AP50" s="18">
        <v>325</v>
      </c>
      <c r="AQ50" s="18">
        <v>27</v>
      </c>
      <c r="AR50" s="18">
        <v>11.25</v>
      </c>
      <c r="AS50" s="14">
        <v>40</v>
      </c>
      <c r="AT50" s="14">
        <v>0</v>
      </c>
      <c r="AU50" s="14">
        <v>450</v>
      </c>
      <c r="AV50" s="14">
        <v>98.928571428571431</v>
      </c>
      <c r="AW50" s="14">
        <v>10</v>
      </c>
      <c r="AX50" s="14">
        <v>175</v>
      </c>
      <c r="AY50" s="14">
        <v>10</v>
      </c>
      <c r="AZ50" s="14">
        <v>325</v>
      </c>
      <c r="BA50" s="14">
        <v>86.785714285714292</v>
      </c>
      <c r="BB50" s="14">
        <v>45</v>
      </c>
      <c r="BC50" s="14">
        <v>215</v>
      </c>
      <c r="BD50" s="14">
        <v>15</v>
      </c>
      <c r="BE50" s="14">
        <v>1615</v>
      </c>
      <c r="BF50" s="14">
        <v>430</v>
      </c>
      <c r="BG50" s="14">
        <v>82.5</v>
      </c>
      <c r="BH50" s="14">
        <v>430</v>
      </c>
      <c r="BI50" s="14">
        <v>70</v>
      </c>
      <c r="BJ50" s="14">
        <v>1905</v>
      </c>
      <c r="BK50" s="14">
        <v>683.57142857142856</v>
      </c>
      <c r="BL50" s="14">
        <v>295</v>
      </c>
      <c r="BM50" s="14">
        <v>34111</v>
      </c>
      <c r="BN50" s="19">
        <f>(BM50/O50)*100</f>
        <v>8.8770162024868462</v>
      </c>
      <c r="BO50" s="19">
        <f>((BM50)/(O50+Q50+S50+U50))*100</f>
        <v>8.8770162024868462</v>
      </c>
      <c r="BP50" s="15" t="s">
        <v>72</v>
      </c>
      <c r="BQ50" s="13">
        <v>27</v>
      </c>
      <c r="BR50" s="13">
        <v>47</v>
      </c>
      <c r="BS50" s="19">
        <v>32.49</v>
      </c>
      <c r="BT50" s="19">
        <f t="shared" si="15"/>
        <v>0.95558823529411774</v>
      </c>
      <c r="BU50" s="16">
        <v>0.11</v>
      </c>
      <c r="BV50" s="16">
        <v>0.83499999999999996</v>
      </c>
      <c r="BW50" s="16">
        <v>0.22408999999999996</v>
      </c>
      <c r="BX50" s="14">
        <f t="shared" si="24"/>
        <v>84290.116672264776</v>
      </c>
      <c r="BY50" s="15">
        <v>6.32</v>
      </c>
      <c r="BZ50" s="19">
        <f t="shared" si="25"/>
        <v>0.45932529731543681</v>
      </c>
      <c r="CA50" s="19">
        <f t="shared" si="26"/>
        <v>0.65339129261131801</v>
      </c>
    </row>
    <row r="51" spans="1:79" x14ac:dyDescent="0.2">
      <c r="A51" s="15" t="s">
        <v>69</v>
      </c>
      <c r="B51" s="15">
        <v>7</v>
      </c>
      <c r="C51" s="15">
        <v>2</v>
      </c>
      <c r="D51" s="16">
        <f t="shared" si="22"/>
        <v>0.80937128447999995</v>
      </c>
      <c r="E51" s="17">
        <v>38158</v>
      </c>
      <c r="F51" s="15">
        <v>1</v>
      </c>
      <c r="G51" s="15" t="s">
        <v>76</v>
      </c>
      <c r="H51" s="15" t="s">
        <v>77</v>
      </c>
      <c r="I51" s="15">
        <v>59</v>
      </c>
      <c r="J51" s="15">
        <v>143</v>
      </c>
      <c r="K51" s="15"/>
      <c r="L51" s="15"/>
      <c r="M51" s="13">
        <f t="shared" si="21"/>
        <v>101</v>
      </c>
      <c r="N51" s="17">
        <v>38168</v>
      </c>
      <c r="O51" s="14">
        <v>899512</v>
      </c>
      <c r="P51" s="15"/>
      <c r="Q51" s="14"/>
      <c r="R51" s="15"/>
      <c r="S51" s="15"/>
      <c r="T51" s="15"/>
      <c r="U51" s="15"/>
      <c r="V51" s="14">
        <f t="shared" si="12"/>
        <v>899512</v>
      </c>
      <c r="W51" s="14">
        <f t="shared" si="13"/>
        <v>1111371.2794714642</v>
      </c>
      <c r="X51" s="17">
        <v>38197</v>
      </c>
      <c r="Y51" s="15">
        <f t="shared" si="23"/>
        <v>29</v>
      </c>
      <c r="Z51" s="15">
        <v>6</v>
      </c>
      <c r="AA51" s="15">
        <v>2.5</v>
      </c>
      <c r="AB51" s="18">
        <v>29.7</v>
      </c>
      <c r="AC51" s="18">
        <v>30.9</v>
      </c>
      <c r="AD51" s="18">
        <v>34</v>
      </c>
      <c r="AE51" s="18">
        <v>32.43928571428571</v>
      </c>
      <c r="AF51" s="13">
        <v>32</v>
      </c>
      <c r="AG51" s="13">
        <f t="shared" si="14"/>
        <v>-3</v>
      </c>
      <c r="AH51" s="13">
        <v>29</v>
      </c>
      <c r="AI51" s="13">
        <v>35</v>
      </c>
      <c r="AJ51" s="18">
        <v>31.777777777777779</v>
      </c>
      <c r="AK51" s="18">
        <v>9</v>
      </c>
      <c r="AL51" s="18">
        <v>9.1999999999999993</v>
      </c>
      <c r="AM51" s="18">
        <v>9.5</v>
      </c>
      <c r="AN51" s="18">
        <v>9.3300000000000018</v>
      </c>
      <c r="AO51" s="15">
        <v>248</v>
      </c>
      <c r="AP51" s="18">
        <v>700</v>
      </c>
      <c r="AQ51" s="18">
        <v>66</v>
      </c>
      <c r="AR51" s="18">
        <v>27.5</v>
      </c>
      <c r="AS51" s="14">
        <v>100</v>
      </c>
      <c r="AT51" s="14">
        <v>0</v>
      </c>
      <c r="AU51" s="14">
        <v>270</v>
      </c>
      <c r="AV51" s="14">
        <v>62.272727272727273</v>
      </c>
      <c r="AW51" s="14">
        <v>20</v>
      </c>
      <c r="AX51" s="14">
        <v>110</v>
      </c>
      <c r="AY51" s="14">
        <v>0</v>
      </c>
      <c r="AZ51" s="14">
        <v>65</v>
      </c>
      <c r="BA51" s="14">
        <v>18.636363636363637</v>
      </c>
      <c r="BB51" s="14">
        <v>10</v>
      </c>
      <c r="BC51" s="14">
        <v>1800</v>
      </c>
      <c r="BD51" s="14">
        <v>10</v>
      </c>
      <c r="BE51" s="14">
        <v>2500</v>
      </c>
      <c r="BF51" s="14">
        <v>614.09090909090912</v>
      </c>
      <c r="BG51" s="14">
        <v>480</v>
      </c>
      <c r="BH51" s="14">
        <v>2010</v>
      </c>
      <c r="BI51" s="14">
        <v>20</v>
      </c>
      <c r="BJ51" s="14">
        <v>2600</v>
      </c>
      <c r="BK51" s="14">
        <v>695</v>
      </c>
      <c r="BL51" s="14">
        <v>620</v>
      </c>
      <c r="BM51" s="14">
        <v>248738</v>
      </c>
      <c r="BN51" s="19">
        <f>(BM51/O51)*100</f>
        <v>27.652549382331753</v>
      </c>
      <c r="BO51" s="19">
        <f>((BM51)/(O51+Q51+S51+U51))*100</f>
        <v>27.652549382331753</v>
      </c>
      <c r="BP51" s="15" t="s">
        <v>72</v>
      </c>
      <c r="BQ51" s="13">
        <v>25</v>
      </c>
      <c r="BR51" s="13">
        <v>43</v>
      </c>
      <c r="BS51" s="19">
        <v>33.03</v>
      </c>
      <c r="BT51" s="19">
        <f t="shared" si="15"/>
        <v>1.1389655172413793</v>
      </c>
      <c r="BU51" s="16">
        <v>0.12</v>
      </c>
      <c r="BV51" s="16">
        <v>0.65600000000000003</v>
      </c>
      <c r="BW51" s="16">
        <v>0.27340999999999999</v>
      </c>
      <c r="BX51" s="14">
        <f t="shared" si="24"/>
        <v>307322.49187689886</v>
      </c>
      <c r="BY51" s="15">
        <v>67.36</v>
      </c>
      <c r="BZ51" s="19">
        <f t="shared" si="25"/>
        <v>2.8698307751083205</v>
      </c>
      <c r="CA51" s="19">
        <f t="shared" si="26"/>
        <v>0.7587324764569392</v>
      </c>
    </row>
    <row r="52" spans="1:79" x14ac:dyDescent="0.2">
      <c r="A52" s="15" t="s">
        <v>69</v>
      </c>
      <c r="B52" s="15">
        <v>13</v>
      </c>
      <c r="C52" s="15">
        <v>0.5</v>
      </c>
      <c r="D52" s="16">
        <f t="shared" si="22"/>
        <v>0.20234282111999999</v>
      </c>
      <c r="E52" s="17">
        <v>38087</v>
      </c>
      <c r="F52" s="15">
        <v>2</v>
      </c>
      <c r="G52" s="15" t="s">
        <v>76</v>
      </c>
      <c r="H52" s="15" t="s">
        <v>77</v>
      </c>
      <c r="I52" s="15">
        <v>5</v>
      </c>
      <c r="J52" s="15"/>
      <c r="K52" s="15">
        <v>525</v>
      </c>
      <c r="L52" s="15"/>
      <c r="M52" s="13">
        <f t="shared" si="21"/>
        <v>265</v>
      </c>
      <c r="N52" s="17">
        <v>38097</v>
      </c>
      <c r="O52" s="14">
        <v>223504</v>
      </c>
      <c r="P52" s="17">
        <v>38100</v>
      </c>
      <c r="Q52" s="14">
        <v>256938</v>
      </c>
      <c r="R52" s="15"/>
      <c r="S52" s="15"/>
      <c r="T52" s="15"/>
      <c r="U52" s="15"/>
      <c r="V52" s="14">
        <f t="shared" si="12"/>
        <v>480442</v>
      </c>
      <c r="W52" s="14">
        <f t="shared" si="13"/>
        <v>2374396.0736569571</v>
      </c>
      <c r="X52" s="17">
        <v>38134</v>
      </c>
      <c r="Y52" s="15">
        <f t="shared" si="23"/>
        <v>37</v>
      </c>
      <c r="Z52" s="15">
        <v>6</v>
      </c>
      <c r="AA52" s="15">
        <v>3.5</v>
      </c>
      <c r="AB52" s="18">
        <v>23.8</v>
      </c>
      <c r="AC52" s="18">
        <v>21.7</v>
      </c>
      <c r="AD52" s="18">
        <v>30.5</v>
      </c>
      <c r="AE52" s="18">
        <v>27.087179487179483</v>
      </c>
      <c r="AF52" s="13">
        <v>32</v>
      </c>
      <c r="AG52" s="13">
        <f t="shared" si="14"/>
        <v>-11</v>
      </c>
      <c r="AH52" s="13">
        <v>21</v>
      </c>
      <c r="AI52" s="13">
        <v>33</v>
      </c>
      <c r="AJ52" s="18">
        <v>26</v>
      </c>
      <c r="AK52" s="18">
        <v>8.8000000000000007</v>
      </c>
      <c r="AL52" s="18">
        <v>8</v>
      </c>
      <c r="AM52" s="18">
        <v>9.9</v>
      </c>
      <c r="AN52" s="18">
        <v>9.1466666666666665</v>
      </c>
      <c r="AO52" s="15">
        <v>176</v>
      </c>
      <c r="AP52" s="18">
        <v>212.5</v>
      </c>
      <c r="AQ52" s="18">
        <v>18</v>
      </c>
      <c r="AR52" s="18">
        <v>7.5</v>
      </c>
      <c r="AS52" s="14">
        <v>5</v>
      </c>
      <c r="AT52" s="14">
        <v>0</v>
      </c>
      <c r="AU52" s="14">
        <v>110</v>
      </c>
      <c r="AV52" s="14">
        <v>20.277777777777779</v>
      </c>
      <c r="AW52" s="14">
        <v>12.5</v>
      </c>
      <c r="AX52" s="14">
        <v>35</v>
      </c>
      <c r="AY52" s="14">
        <v>0</v>
      </c>
      <c r="AZ52" s="14">
        <v>1300</v>
      </c>
      <c r="BA52" s="14">
        <v>222.22222222222223</v>
      </c>
      <c r="BB52" s="14">
        <v>82.5</v>
      </c>
      <c r="BC52" s="14">
        <v>0</v>
      </c>
      <c r="BD52" s="14">
        <v>0</v>
      </c>
      <c r="BE52" s="14">
        <v>4520</v>
      </c>
      <c r="BF52" s="14">
        <v>1055.2777777777778</v>
      </c>
      <c r="BG52" s="14">
        <v>562.5</v>
      </c>
      <c r="BH52" s="14">
        <v>40</v>
      </c>
      <c r="BI52" s="14">
        <v>0</v>
      </c>
      <c r="BJ52" s="14">
        <v>4815</v>
      </c>
      <c r="BK52" s="14">
        <v>1364.7222222222222</v>
      </c>
      <c r="BL52" s="14">
        <v>680</v>
      </c>
      <c r="BM52" s="14">
        <v>23675</v>
      </c>
      <c r="BN52" s="19">
        <f>(BM52/Q52)*100</f>
        <v>9.214285158287213</v>
      </c>
      <c r="BO52" s="19">
        <f>((BM52)/(O52+Q52+S52+U52))*100</f>
        <v>4.9277540265005975</v>
      </c>
      <c r="BP52" s="15" t="s">
        <v>72</v>
      </c>
      <c r="BQ52" s="13">
        <v>30</v>
      </c>
      <c r="BR52" s="13">
        <v>73</v>
      </c>
      <c r="BS52" s="19">
        <v>36.130000000000003</v>
      </c>
      <c r="BT52" s="19">
        <f t="shared" si="15"/>
        <v>0.9764864864864865</v>
      </c>
      <c r="BU52" s="16">
        <v>0.22900000000000001</v>
      </c>
      <c r="BV52" s="16">
        <v>3.7919999999999998</v>
      </c>
      <c r="BW52" s="16">
        <v>0.41824000000000017</v>
      </c>
      <c r="BX52" s="14">
        <f t="shared" si="24"/>
        <v>117004.3981247028</v>
      </c>
      <c r="BY52" s="15">
        <v>9.91</v>
      </c>
      <c r="BZ52" s="19">
        <f t="shared" si="25"/>
        <v>1.3236834218051938</v>
      </c>
      <c r="CA52" s="19">
        <f t="shared" si="26"/>
        <v>0.88679182567958348</v>
      </c>
    </row>
    <row r="53" spans="1:79" x14ac:dyDescent="0.2">
      <c r="A53" s="17" t="s">
        <v>69</v>
      </c>
      <c r="B53" s="15">
        <v>18</v>
      </c>
      <c r="C53" s="15">
        <v>0.5</v>
      </c>
      <c r="D53" s="16">
        <f t="shared" si="22"/>
        <v>0.20234282111999999</v>
      </c>
      <c r="E53" s="17">
        <v>38482</v>
      </c>
      <c r="F53" s="15">
        <v>1</v>
      </c>
      <c r="G53" s="15" t="s">
        <v>76</v>
      </c>
      <c r="H53" s="15" t="s">
        <v>78</v>
      </c>
      <c r="I53" s="15">
        <v>0</v>
      </c>
      <c r="J53" s="15">
        <v>3</v>
      </c>
      <c r="K53" s="14"/>
      <c r="L53" s="15"/>
      <c r="M53" s="13">
        <f t="shared" si="21"/>
        <v>1.5</v>
      </c>
      <c r="N53" s="17">
        <v>38489</v>
      </c>
      <c r="O53" s="14">
        <v>242740</v>
      </c>
      <c r="P53" s="15"/>
      <c r="Q53" s="14"/>
      <c r="R53" s="15"/>
      <c r="S53" s="15"/>
      <c r="T53" s="15"/>
      <c r="U53" s="15"/>
      <c r="V53" s="14">
        <f t="shared" si="12"/>
        <v>242740</v>
      </c>
      <c r="W53" s="14">
        <f t="shared" si="13"/>
        <v>1199647.2059467945</v>
      </c>
      <c r="X53" s="17">
        <v>38525</v>
      </c>
      <c r="Y53" s="15">
        <f t="shared" si="23"/>
        <v>36</v>
      </c>
      <c r="Z53" s="15">
        <v>10</v>
      </c>
      <c r="AA53" s="18">
        <v>3.1</v>
      </c>
      <c r="AB53" s="18">
        <v>29.8</v>
      </c>
      <c r="AC53" s="18">
        <v>29.9</v>
      </c>
      <c r="AD53" s="18">
        <v>34.9</v>
      </c>
      <c r="AE53" s="18">
        <v>31.823529411764707</v>
      </c>
      <c r="AF53" s="13">
        <v>33</v>
      </c>
      <c r="AG53" s="13">
        <f t="shared" si="14"/>
        <v>-1</v>
      </c>
      <c r="AH53" s="13">
        <v>32</v>
      </c>
      <c r="AI53" s="13">
        <v>42</v>
      </c>
      <c r="AJ53" s="13">
        <v>37.1</v>
      </c>
      <c r="AK53" s="18">
        <v>8.6999999999999993</v>
      </c>
      <c r="AL53" s="18">
        <v>8.4</v>
      </c>
      <c r="AM53" s="18">
        <v>9.6</v>
      </c>
      <c r="AN53" s="18">
        <v>9.035382593988226</v>
      </c>
      <c r="AO53" s="21">
        <v>70</v>
      </c>
      <c r="AP53" s="21">
        <v>162.5</v>
      </c>
      <c r="AQ53" s="19">
        <v>6</v>
      </c>
      <c r="AR53" s="19">
        <v>2.5270000000000001</v>
      </c>
      <c r="AS53" s="14">
        <v>5</v>
      </c>
      <c r="AT53" s="14">
        <v>10</v>
      </c>
      <c r="AU53" s="14">
        <v>0</v>
      </c>
      <c r="AV53" s="14">
        <v>15</v>
      </c>
      <c r="AW53" s="14">
        <v>0</v>
      </c>
      <c r="AX53" s="14">
        <v>0</v>
      </c>
      <c r="AY53" s="14">
        <v>0</v>
      </c>
      <c r="AZ53" s="14">
        <v>10</v>
      </c>
      <c r="BA53" s="14">
        <v>95</v>
      </c>
      <c r="BB53" s="14">
        <v>535</v>
      </c>
      <c r="BC53" s="14">
        <v>35</v>
      </c>
      <c r="BD53" s="14">
        <v>2275</v>
      </c>
      <c r="BE53" s="14">
        <v>21.071428571428573</v>
      </c>
      <c r="BF53" s="14">
        <v>164.21428571428572</v>
      </c>
      <c r="BG53" s="14">
        <v>8.2142857142857135</v>
      </c>
      <c r="BH53" s="14">
        <v>336.35714285714283</v>
      </c>
      <c r="BI53" s="14">
        <v>12.5</v>
      </c>
      <c r="BJ53" s="14">
        <v>100</v>
      </c>
      <c r="BK53" s="14">
        <v>0</v>
      </c>
      <c r="BL53" s="14">
        <v>142.5</v>
      </c>
      <c r="BM53" s="14">
        <v>22103</v>
      </c>
      <c r="BN53" s="19">
        <f>BM53/O53*100</f>
        <v>9.105627420285078</v>
      </c>
      <c r="BO53" s="19">
        <f>BM53/(O53+Q53)*100</f>
        <v>9.105627420285078</v>
      </c>
      <c r="BP53" s="15" t="s">
        <v>72</v>
      </c>
      <c r="BQ53" s="15">
        <v>30</v>
      </c>
      <c r="BR53" s="15">
        <v>50</v>
      </c>
      <c r="BS53" s="19">
        <v>39.549999999999997</v>
      </c>
      <c r="BT53" s="19">
        <f t="shared" si="15"/>
        <v>1.098611111111111</v>
      </c>
      <c r="BU53" s="16">
        <v>0.185</v>
      </c>
      <c r="BV53" s="16">
        <v>1.0269999999999999</v>
      </c>
      <c r="BW53" s="16">
        <v>0.52300000000000002</v>
      </c>
      <c r="BX53" s="14">
        <f t="shared" si="24"/>
        <v>109235.40493137512</v>
      </c>
      <c r="BY53" s="19">
        <v>7.95</v>
      </c>
      <c r="BZ53" s="16">
        <f t="shared" si="25"/>
        <v>1.0913821014799803</v>
      </c>
      <c r="CA53" s="19">
        <f t="shared" si="26"/>
        <v>0.84539996471425038</v>
      </c>
    </row>
    <row r="54" spans="1:79" x14ac:dyDescent="0.2">
      <c r="A54" s="15" t="s">
        <v>69</v>
      </c>
      <c r="B54" s="15">
        <v>32</v>
      </c>
      <c r="C54" s="15">
        <v>1</v>
      </c>
      <c r="D54" s="16">
        <f t="shared" si="22"/>
        <v>0.40468564223999998</v>
      </c>
      <c r="E54" s="17">
        <v>38460</v>
      </c>
      <c r="F54" s="15">
        <v>1</v>
      </c>
      <c r="G54" s="15" t="s">
        <v>76</v>
      </c>
      <c r="H54" s="15" t="s">
        <v>78</v>
      </c>
      <c r="I54" s="15">
        <v>149</v>
      </c>
      <c r="J54" s="15">
        <v>310</v>
      </c>
      <c r="K54" s="15"/>
      <c r="L54" s="15"/>
      <c r="M54" s="13">
        <f t="shared" si="21"/>
        <v>229.5</v>
      </c>
      <c r="N54" s="17">
        <v>38471</v>
      </c>
      <c r="O54" s="14">
        <v>414490</v>
      </c>
      <c r="P54" s="15"/>
      <c r="Q54" s="14"/>
      <c r="R54" s="15"/>
      <c r="S54" s="15"/>
      <c r="T54" s="15"/>
      <c r="U54" s="15"/>
      <c r="V54" s="14">
        <f t="shared" si="12"/>
        <v>414490</v>
      </c>
      <c r="W54" s="14">
        <f t="shared" si="13"/>
        <v>1024227.0956432536</v>
      </c>
      <c r="X54" s="17">
        <v>38525</v>
      </c>
      <c r="Y54" s="15">
        <f t="shared" si="23"/>
        <v>54</v>
      </c>
      <c r="Z54" s="15">
        <v>9</v>
      </c>
      <c r="AA54" s="18">
        <v>2.8</v>
      </c>
      <c r="AB54" s="18">
        <v>28</v>
      </c>
      <c r="AC54" s="18">
        <v>25.5</v>
      </c>
      <c r="AD54" s="18">
        <v>34.6</v>
      </c>
      <c r="AE54" s="18">
        <v>30.324999999999996</v>
      </c>
      <c r="AF54" s="13">
        <v>33</v>
      </c>
      <c r="AG54" s="13">
        <f t="shared" si="14"/>
        <v>-1</v>
      </c>
      <c r="AH54" s="13">
        <v>32</v>
      </c>
      <c r="AI54" s="13">
        <v>43</v>
      </c>
      <c r="AJ54" s="13">
        <v>37.714285714285715</v>
      </c>
      <c r="AK54" s="18">
        <v>9.3000000000000007</v>
      </c>
      <c r="AL54" s="18">
        <v>8.9</v>
      </c>
      <c r="AM54" s="18">
        <v>9.6</v>
      </c>
      <c r="AN54" s="18">
        <v>9.326068172822378</v>
      </c>
      <c r="AO54" s="21">
        <v>242</v>
      </c>
      <c r="AP54" s="21">
        <v>375</v>
      </c>
      <c r="AQ54" s="19">
        <v>30</v>
      </c>
      <c r="AR54" s="19">
        <v>12.5</v>
      </c>
      <c r="AS54" s="14">
        <v>75</v>
      </c>
      <c r="AT54" s="14">
        <v>465</v>
      </c>
      <c r="AU54" s="14">
        <v>10</v>
      </c>
      <c r="AV54" s="14">
        <v>550</v>
      </c>
      <c r="AW54" s="14">
        <v>0</v>
      </c>
      <c r="AX54" s="14">
        <v>0</v>
      </c>
      <c r="AY54" s="14">
        <v>0</v>
      </c>
      <c r="AZ54" s="14">
        <v>10</v>
      </c>
      <c r="BA54" s="14">
        <v>240</v>
      </c>
      <c r="BB54" s="14">
        <v>100</v>
      </c>
      <c r="BC54" s="14">
        <v>10</v>
      </c>
      <c r="BD54" s="14">
        <v>330</v>
      </c>
      <c r="BE54" s="14">
        <v>41.315789473684212</v>
      </c>
      <c r="BF54" s="14">
        <v>28.684210526315791</v>
      </c>
      <c r="BG54" s="14">
        <v>1.0526315789473684</v>
      </c>
      <c r="BH54" s="14">
        <v>71.05263157894737</v>
      </c>
      <c r="BI54" s="14">
        <v>15</v>
      </c>
      <c r="BJ54" s="14">
        <v>20</v>
      </c>
      <c r="BK54" s="14">
        <v>0</v>
      </c>
      <c r="BL54" s="14">
        <v>35</v>
      </c>
      <c r="BM54" s="14">
        <v>5913</v>
      </c>
      <c r="BN54" s="19">
        <f>BM54/O54*100</f>
        <v>1.4265724142922627</v>
      </c>
      <c r="BO54" s="19">
        <f>BM54/(O54+Q54)*100</f>
        <v>1.4265724142922627</v>
      </c>
      <c r="BP54" s="15" t="s">
        <v>72</v>
      </c>
      <c r="BQ54" s="15">
        <v>38</v>
      </c>
      <c r="BR54" s="15">
        <v>74</v>
      </c>
      <c r="BS54" s="19">
        <v>50.1</v>
      </c>
      <c r="BT54" s="19">
        <f t="shared" si="15"/>
        <v>0.92777777777777781</v>
      </c>
      <c r="BU54" s="16">
        <v>0.41599999999999998</v>
      </c>
      <c r="BV54" s="16">
        <v>4.1879999999999997</v>
      </c>
      <c r="BW54" s="16">
        <v>1.1126</v>
      </c>
      <c r="BX54" s="14">
        <f t="shared" si="24"/>
        <v>14611.341206153487</v>
      </c>
      <c r="BY54" s="19">
        <v>3.68</v>
      </c>
      <c r="BZ54" s="16">
        <f t="shared" si="25"/>
        <v>0.16839774144429048</v>
      </c>
      <c r="CA54" s="19">
        <f t="shared" si="26"/>
        <v>0.88476081092662251</v>
      </c>
    </row>
    <row r="55" spans="1:79" x14ac:dyDescent="0.2">
      <c r="A55" s="15" t="s">
        <v>69</v>
      </c>
      <c r="B55" s="15">
        <v>8</v>
      </c>
      <c r="C55" s="15">
        <v>2</v>
      </c>
      <c r="D55" s="16">
        <f t="shared" si="22"/>
        <v>0.80937128447999995</v>
      </c>
      <c r="E55" s="17">
        <v>38085</v>
      </c>
      <c r="F55" s="15">
        <v>1</v>
      </c>
      <c r="G55" s="15" t="s">
        <v>76</v>
      </c>
      <c r="H55" s="15" t="s">
        <v>78</v>
      </c>
      <c r="I55" s="15">
        <v>26</v>
      </c>
      <c r="J55" s="15">
        <v>31</v>
      </c>
      <c r="K55" s="15"/>
      <c r="L55" s="15"/>
      <c r="M55" s="13">
        <f t="shared" si="21"/>
        <v>28.5</v>
      </c>
      <c r="N55" s="17">
        <v>38093</v>
      </c>
      <c r="O55" s="14">
        <v>886230</v>
      </c>
      <c r="P55" s="15"/>
      <c r="Q55" s="14"/>
      <c r="R55" s="15"/>
      <c r="S55" s="15"/>
      <c r="T55" s="15"/>
      <c r="U55" s="15"/>
      <c r="V55" s="14">
        <f t="shared" si="12"/>
        <v>886230</v>
      </c>
      <c r="W55" s="14">
        <f t="shared" si="13"/>
        <v>1094961.0110882297</v>
      </c>
      <c r="X55" s="17">
        <v>38126</v>
      </c>
      <c r="Y55" s="15">
        <f t="shared" si="23"/>
        <v>33</v>
      </c>
      <c r="Z55" s="15">
        <v>2</v>
      </c>
      <c r="AA55" s="15">
        <v>3.6</v>
      </c>
      <c r="AB55" s="18">
        <v>24.5</v>
      </c>
      <c r="AC55" s="18">
        <v>21.3</v>
      </c>
      <c r="AD55" s="18">
        <v>30.1</v>
      </c>
      <c r="AE55" s="18">
        <v>25.826666666666668</v>
      </c>
      <c r="AF55" s="13">
        <v>33</v>
      </c>
      <c r="AG55" s="13">
        <f t="shared" si="14"/>
        <v>-13</v>
      </c>
      <c r="AH55" s="13">
        <v>20</v>
      </c>
      <c r="AI55" s="13">
        <v>32</v>
      </c>
      <c r="AJ55" s="18">
        <v>26.333333333333332</v>
      </c>
      <c r="AK55" s="18">
        <v>9.4</v>
      </c>
      <c r="AL55" s="18">
        <v>7.3</v>
      </c>
      <c r="AM55" s="18">
        <v>9.9</v>
      </c>
      <c r="AN55" s="18">
        <v>9.0181818181818159</v>
      </c>
      <c r="AO55" s="15">
        <v>220</v>
      </c>
      <c r="AP55" s="18">
        <v>850</v>
      </c>
      <c r="AQ55" s="18">
        <v>60</v>
      </c>
      <c r="AR55" s="18">
        <v>25</v>
      </c>
      <c r="AS55" s="14">
        <v>5</v>
      </c>
      <c r="AT55" s="14">
        <v>5</v>
      </c>
      <c r="AU55" s="14">
        <v>110</v>
      </c>
      <c r="AV55" s="14">
        <v>32.299999999999997</v>
      </c>
      <c r="AW55" s="14">
        <v>20</v>
      </c>
      <c r="AX55" s="14">
        <v>40</v>
      </c>
      <c r="AY55" s="14">
        <v>10</v>
      </c>
      <c r="AZ55" s="14">
        <v>645</v>
      </c>
      <c r="BA55" s="14">
        <v>154.5</v>
      </c>
      <c r="BB55" s="14">
        <v>77.5</v>
      </c>
      <c r="BC55" s="14">
        <v>0</v>
      </c>
      <c r="BD55" s="14">
        <v>20</v>
      </c>
      <c r="BE55" s="14">
        <v>16200</v>
      </c>
      <c r="BF55" s="14">
        <v>2285.5</v>
      </c>
      <c r="BG55" s="14">
        <v>665</v>
      </c>
      <c r="BH55" s="14">
        <v>45</v>
      </c>
      <c r="BI55" s="14">
        <v>120</v>
      </c>
      <c r="BJ55" s="14">
        <v>16255</v>
      </c>
      <c r="BK55" s="14">
        <v>2709</v>
      </c>
      <c r="BL55" s="14">
        <v>1350</v>
      </c>
      <c r="BM55" s="14">
        <v>191189</v>
      </c>
      <c r="BN55" s="19">
        <f>(BM55/O55)*100</f>
        <v>21.573293614524445</v>
      </c>
      <c r="BO55" s="19">
        <f>((BM55)/(O55+Q55+S55+U55))*100</f>
        <v>21.573293614524445</v>
      </c>
      <c r="BP55" s="15" t="s">
        <v>72</v>
      </c>
      <c r="BQ55" s="13">
        <v>31</v>
      </c>
      <c r="BR55" s="13">
        <v>40</v>
      </c>
      <c r="BS55" s="19">
        <v>37.520000000000003</v>
      </c>
      <c r="BT55" s="19">
        <f t="shared" si="15"/>
        <v>1.136969696969697</v>
      </c>
      <c r="BU55" s="16">
        <v>0.26700000000000002</v>
      </c>
      <c r="BV55" s="16">
        <v>0.45600000000000002</v>
      </c>
      <c r="BW55" s="16">
        <v>0.36398800000000009</v>
      </c>
      <c r="BX55" s="14">
        <f t="shared" si="24"/>
        <v>236219.15388662938</v>
      </c>
      <c r="BY55" s="15">
        <v>72</v>
      </c>
      <c r="BZ55" s="19">
        <f t="shared" si="25"/>
        <v>2.6956950705508946</v>
      </c>
      <c r="CA55" s="19">
        <f t="shared" si="26"/>
        <v>0.68912590668694729</v>
      </c>
    </row>
    <row r="56" spans="1:79" x14ac:dyDescent="0.2">
      <c r="A56" s="12" t="s">
        <v>69</v>
      </c>
      <c r="B56" s="15">
        <v>5</v>
      </c>
      <c r="C56" s="15">
        <v>2</v>
      </c>
      <c r="D56" s="16">
        <f t="shared" si="22"/>
        <v>0.80937128447999995</v>
      </c>
      <c r="E56" s="17">
        <v>40389</v>
      </c>
      <c r="F56" s="13">
        <v>2</v>
      </c>
      <c r="G56" s="13" t="s">
        <v>76</v>
      </c>
      <c r="H56" s="13" t="s">
        <v>77</v>
      </c>
      <c r="I56" s="15">
        <v>33</v>
      </c>
      <c r="J56" s="15">
        <v>6</v>
      </c>
      <c r="K56" s="15"/>
      <c r="L56" s="15"/>
      <c r="M56" s="13">
        <f t="shared" si="21"/>
        <v>19.5</v>
      </c>
      <c r="N56" s="17">
        <v>40404</v>
      </c>
      <c r="O56" s="14">
        <v>357240</v>
      </c>
      <c r="P56" s="17">
        <v>40405</v>
      </c>
      <c r="Q56" s="14">
        <v>223962</v>
      </c>
      <c r="R56" s="17"/>
      <c r="S56" s="13"/>
      <c r="T56" s="17"/>
      <c r="U56" s="13"/>
      <c r="V56" s="14">
        <f t="shared" si="12"/>
        <v>581202</v>
      </c>
      <c r="W56" s="14">
        <f t="shared" si="13"/>
        <v>718090.70959739725</v>
      </c>
      <c r="X56" s="17">
        <v>40430</v>
      </c>
      <c r="Y56" s="13">
        <f t="shared" si="23"/>
        <v>26</v>
      </c>
      <c r="Z56" s="13">
        <v>3</v>
      </c>
      <c r="AA56" s="18">
        <v>3.1</v>
      </c>
      <c r="AB56" s="18">
        <v>32.1</v>
      </c>
      <c r="AC56" s="18">
        <v>30</v>
      </c>
      <c r="AD56" s="18">
        <v>33.6</v>
      </c>
      <c r="AE56" s="18">
        <v>31.921304347826094</v>
      </c>
      <c r="AF56" s="15">
        <v>33</v>
      </c>
      <c r="AG56" s="13">
        <f t="shared" si="14"/>
        <v>2</v>
      </c>
      <c r="AH56" s="15">
        <v>35</v>
      </c>
      <c r="AI56" s="15">
        <v>42</v>
      </c>
      <c r="AJ56" s="13">
        <v>38</v>
      </c>
      <c r="AK56" s="15">
        <v>9.1999999999999993</v>
      </c>
      <c r="AL56" s="15">
        <v>9</v>
      </c>
      <c r="AM56" s="15">
        <v>9.5</v>
      </c>
      <c r="AN56" s="18">
        <v>9.2227801591323235</v>
      </c>
      <c r="AO56" s="15">
        <v>200</v>
      </c>
      <c r="AP56" s="15">
        <v>700</v>
      </c>
      <c r="AQ56" s="15">
        <v>54</v>
      </c>
      <c r="AR56" s="15">
        <v>22.5</v>
      </c>
      <c r="AS56" s="14">
        <v>30</v>
      </c>
      <c r="AT56" s="14">
        <v>0</v>
      </c>
      <c r="AU56" s="14">
        <v>10</v>
      </c>
      <c r="AV56" s="13">
        <v>3.125</v>
      </c>
      <c r="AW56" s="14">
        <v>2.5</v>
      </c>
      <c r="AX56" s="14">
        <v>70</v>
      </c>
      <c r="AY56" s="14">
        <v>0</v>
      </c>
      <c r="AZ56" s="14">
        <v>45</v>
      </c>
      <c r="BA56" s="13">
        <v>16.25</v>
      </c>
      <c r="BB56" s="14">
        <v>10</v>
      </c>
      <c r="BC56" s="14">
        <v>8250</v>
      </c>
      <c r="BD56" s="14">
        <v>0</v>
      </c>
      <c r="BE56" s="14">
        <v>605</v>
      </c>
      <c r="BF56" s="14">
        <v>255.625</v>
      </c>
      <c r="BG56" s="14">
        <v>162.5</v>
      </c>
      <c r="BH56" s="14">
        <v>8350</v>
      </c>
      <c r="BI56" s="14">
        <v>30</v>
      </c>
      <c r="BJ56" s="14">
        <v>605</v>
      </c>
      <c r="BK56" s="14">
        <v>275</v>
      </c>
      <c r="BL56" s="14">
        <v>180</v>
      </c>
      <c r="BM56" s="14">
        <v>122738</v>
      </c>
      <c r="BN56" s="19">
        <v>54.8</v>
      </c>
      <c r="BO56" s="19">
        <f>(BM56)/(O56+Q56)*100</f>
        <v>21.117958988441195</v>
      </c>
      <c r="BP56" s="15" t="s">
        <v>72</v>
      </c>
      <c r="BQ56" s="13">
        <v>26</v>
      </c>
      <c r="BR56" s="13">
        <v>49</v>
      </c>
      <c r="BS56" s="19">
        <v>32.770000000000003</v>
      </c>
      <c r="BT56" s="19">
        <f t="shared" si="15"/>
        <v>1.2603846153846154</v>
      </c>
      <c r="BU56" s="16">
        <v>0.113</v>
      </c>
      <c r="BV56" s="16">
        <v>0.94899999999999995</v>
      </c>
      <c r="BW56" s="16">
        <v>0.251</v>
      </c>
      <c r="BX56" s="14">
        <f t="shared" si="24"/>
        <v>151646.1015525847</v>
      </c>
      <c r="BY56" s="19">
        <v>29.82</v>
      </c>
      <c r="BZ56" s="16">
        <f t="shared" si="25"/>
        <v>1.41705432218286</v>
      </c>
      <c r="CA56" s="16">
        <f t="shared" si="26"/>
        <v>0.7132542979691725</v>
      </c>
    </row>
    <row r="57" spans="1:79" x14ac:dyDescent="0.2">
      <c r="A57" s="12" t="s">
        <v>69</v>
      </c>
      <c r="B57" s="15">
        <v>4</v>
      </c>
      <c r="C57" s="15">
        <v>2</v>
      </c>
      <c r="D57" s="16">
        <f t="shared" si="22"/>
        <v>0.80937128447999995</v>
      </c>
      <c r="E57" s="17">
        <v>40393</v>
      </c>
      <c r="F57" s="13">
        <v>4</v>
      </c>
      <c r="G57" s="13" t="s">
        <v>76</v>
      </c>
      <c r="H57" s="13" t="s">
        <v>77</v>
      </c>
      <c r="I57" s="15">
        <v>0</v>
      </c>
      <c r="J57" s="15">
        <v>0</v>
      </c>
      <c r="K57" s="15">
        <v>0</v>
      </c>
      <c r="L57" s="15">
        <v>0</v>
      </c>
      <c r="M57" s="13">
        <f t="shared" si="21"/>
        <v>0</v>
      </c>
      <c r="N57" s="17">
        <v>40407</v>
      </c>
      <c r="O57" s="14">
        <v>211138</v>
      </c>
      <c r="P57" s="17">
        <v>40408</v>
      </c>
      <c r="Q57" s="14">
        <v>438764</v>
      </c>
      <c r="R57" s="17">
        <v>40412</v>
      </c>
      <c r="S57" s="13">
        <v>360446</v>
      </c>
      <c r="T57" s="17">
        <v>40413</v>
      </c>
      <c r="U57" s="13">
        <v>267930</v>
      </c>
      <c r="V57" s="14">
        <f t="shared" si="12"/>
        <v>1278278</v>
      </c>
      <c r="W57" s="14">
        <f t="shared" si="13"/>
        <v>1579346.8640554261</v>
      </c>
      <c r="X57" s="17">
        <v>40437</v>
      </c>
      <c r="Y57" s="13">
        <f t="shared" si="23"/>
        <v>30</v>
      </c>
      <c r="Z57" s="13">
        <v>13</v>
      </c>
      <c r="AA57" s="18">
        <v>3.6</v>
      </c>
      <c r="AB57" s="18">
        <v>33.5</v>
      </c>
      <c r="AC57" s="18">
        <v>28.8</v>
      </c>
      <c r="AD57" s="18">
        <v>33.6</v>
      </c>
      <c r="AE57" s="18">
        <v>31.813793103448276</v>
      </c>
      <c r="AF57" s="15">
        <v>33</v>
      </c>
      <c r="AG57" s="13">
        <f t="shared" si="14"/>
        <v>1</v>
      </c>
      <c r="AH57" s="15">
        <v>34</v>
      </c>
      <c r="AI57" s="15">
        <v>38</v>
      </c>
      <c r="AJ57" s="13">
        <v>35.875</v>
      </c>
      <c r="AK57" s="15">
        <v>9.3000000000000007</v>
      </c>
      <c r="AL57" s="15">
        <v>8.8000000000000007</v>
      </c>
      <c r="AM57" s="15">
        <v>9.6</v>
      </c>
      <c r="AN57" s="18">
        <v>9.3363345802208517</v>
      </c>
      <c r="AO57" s="15">
        <v>190</v>
      </c>
      <c r="AP57" s="15">
        <v>650</v>
      </c>
      <c r="AQ57" s="15">
        <v>66</v>
      </c>
      <c r="AR57" s="15">
        <v>27.5</v>
      </c>
      <c r="AS57" s="14">
        <v>0</v>
      </c>
      <c r="AT57" s="14">
        <v>0</v>
      </c>
      <c r="AU57" s="14">
        <v>110</v>
      </c>
      <c r="AV57" s="13">
        <v>26</v>
      </c>
      <c r="AW57" s="14">
        <v>20</v>
      </c>
      <c r="AX57" s="14">
        <v>0</v>
      </c>
      <c r="AY57" s="14">
        <v>0</v>
      </c>
      <c r="AZ57" s="14">
        <v>50</v>
      </c>
      <c r="BA57" s="13">
        <v>10</v>
      </c>
      <c r="BB57" s="14">
        <v>5</v>
      </c>
      <c r="BC57" s="14">
        <v>10532</v>
      </c>
      <c r="BD57" s="14">
        <v>30</v>
      </c>
      <c r="BE57" s="14">
        <v>6550</v>
      </c>
      <c r="BF57" s="14">
        <v>991.5</v>
      </c>
      <c r="BG57" s="14">
        <v>222.5</v>
      </c>
      <c r="BH57" s="14">
        <v>10532</v>
      </c>
      <c r="BI57" s="14">
        <v>55</v>
      </c>
      <c r="BJ57" s="14">
        <v>6565</v>
      </c>
      <c r="BK57" s="14">
        <v>1027.5</v>
      </c>
      <c r="BL57" s="14">
        <v>245</v>
      </c>
      <c r="BM57" s="14">
        <v>55453</v>
      </c>
      <c r="BN57" s="19">
        <v>8.82</v>
      </c>
      <c r="BO57" s="19">
        <f>(BM57)/(O57+Q57+S57+U57)*100</f>
        <v>4.3381017274802511</v>
      </c>
      <c r="BP57" s="15" t="s">
        <v>72</v>
      </c>
      <c r="BQ57" s="13">
        <v>28</v>
      </c>
      <c r="BR57" s="13">
        <v>70</v>
      </c>
      <c r="BS57" s="19">
        <v>38.51</v>
      </c>
      <c r="BT57" s="19">
        <f t="shared" si="15"/>
        <v>1.2836666666666665</v>
      </c>
      <c r="BU57" s="16">
        <v>0.14599999999999999</v>
      </c>
      <c r="BV57" s="16">
        <v>1.768</v>
      </c>
      <c r="BW57" s="16">
        <v>0.442</v>
      </c>
      <c r="BX57" s="14">
        <f t="shared" si="24"/>
        <v>68513.673592493607</v>
      </c>
      <c r="BY57" s="19">
        <v>22.23</v>
      </c>
      <c r="BZ57" s="16">
        <f t="shared" si="25"/>
        <v>0.91552543833584765</v>
      </c>
      <c r="CA57" s="16">
        <f t="shared" si="26"/>
        <v>0.77393005676320969</v>
      </c>
    </row>
    <row r="58" spans="1:79" x14ac:dyDescent="0.2">
      <c r="A58" s="12" t="s">
        <v>69</v>
      </c>
      <c r="B58" s="15">
        <v>12</v>
      </c>
      <c r="C58" s="15">
        <v>0.5</v>
      </c>
      <c r="D58" s="16">
        <f t="shared" si="22"/>
        <v>0.20234282111999999</v>
      </c>
      <c r="E58" s="17">
        <v>40415</v>
      </c>
      <c r="F58" s="13">
        <v>1</v>
      </c>
      <c r="G58" s="13" t="s">
        <v>76</v>
      </c>
      <c r="H58" s="13" t="s">
        <v>77</v>
      </c>
      <c r="I58" s="15">
        <v>7</v>
      </c>
      <c r="J58" s="15">
        <v>8</v>
      </c>
      <c r="K58" s="15"/>
      <c r="L58" s="15"/>
      <c r="M58" s="13">
        <f t="shared" si="21"/>
        <v>7.5</v>
      </c>
      <c r="N58" s="17">
        <v>40423</v>
      </c>
      <c r="O58" s="14">
        <v>148850</v>
      </c>
      <c r="P58" s="17"/>
      <c r="Q58" s="14"/>
      <c r="R58" s="17"/>
      <c r="S58" s="13"/>
      <c r="T58" s="17"/>
      <c r="U58" s="13"/>
      <c r="V58" s="14">
        <f t="shared" si="12"/>
        <v>148850</v>
      </c>
      <c r="W58" s="14">
        <f t="shared" si="13"/>
        <v>735632.72062775132</v>
      </c>
      <c r="X58" s="17">
        <v>40444</v>
      </c>
      <c r="Y58" s="13">
        <f t="shared" si="23"/>
        <v>21</v>
      </c>
      <c r="Z58" s="13">
        <v>9</v>
      </c>
      <c r="AA58" s="18">
        <v>3</v>
      </c>
      <c r="AB58" s="18">
        <v>32.700000000000003</v>
      </c>
      <c r="AC58" s="18">
        <v>25.5</v>
      </c>
      <c r="AD58" s="18">
        <v>33.5</v>
      </c>
      <c r="AE58" s="18">
        <v>30.135000000000002</v>
      </c>
      <c r="AF58" s="15">
        <v>34</v>
      </c>
      <c r="AG58" s="13">
        <f t="shared" si="14"/>
        <v>-15</v>
      </c>
      <c r="AH58" s="15">
        <v>19</v>
      </c>
      <c r="AI58" s="15">
        <v>34</v>
      </c>
      <c r="AJ58" s="13">
        <v>25.5</v>
      </c>
      <c r="AK58" s="15">
        <v>9.3000000000000007</v>
      </c>
      <c r="AL58" s="15">
        <v>8.6999999999999993</v>
      </c>
      <c r="AM58" s="15">
        <v>9.5</v>
      </c>
      <c r="AN58" s="18">
        <v>9.0652169686163173</v>
      </c>
      <c r="AO58" s="15">
        <v>48</v>
      </c>
      <c r="AP58" s="15">
        <v>187.5</v>
      </c>
      <c r="AQ58" s="15">
        <v>10</v>
      </c>
      <c r="AR58" s="15">
        <v>4.5</v>
      </c>
      <c r="AS58" s="14">
        <v>0</v>
      </c>
      <c r="AT58" s="14">
        <v>0</v>
      </c>
      <c r="AU58" s="14">
        <v>160</v>
      </c>
      <c r="AV58" s="13">
        <v>47.857142857142854</v>
      </c>
      <c r="AW58" s="14">
        <v>20</v>
      </c>
      <c r="AX58" s="14">
        <v>15</v>
      </c>
      <c r="AY58" s="14">
        <v>0</v>
      </c>
      <c r="AZ58" s="14">
        <v>85</v>
      </c>
      <c r="BA58" s="13">
        <v>27.857142857142858</v>
      </c>
      <c r="BB58" s="14">
        <v>10</v>
      </c>
      <c r="BC58" s="14">
        <v>540</v>
      </c>
      <c r="BD58" s="14">
        <v>10</v>
      </c>
      <c r="BE58" s="14">
        <v>26520</v>
      </c>
      <c r="BF58" s="14">
        <v>4818.5714285714284</v>
      </c>
      <c r="BG58" s="14">
        <v>2075</v>
      </c>
      <c r="BH58" s="14">
        <v>555</v>
      </c>
      <c r="BI58" s="14">
        <v>35</v>
      </c>
      <c r="BJ58" s="14">
        <v>26520</v>
      </c>
      <c r="BK58" s="14">
        <v>4894.2857142857147</v>
      </c>
      <c r="BL58" s="14">
        <v>2240</v>
      </c>
      <c r="BM58" s="14">
        <v>6278</v>
      </c>
      <c r="BN58" s="19">
        <v>4.22</v>
      </c>
      <c r="BO58" s="19">
        <v>4.2</v>
      </c>
      <c r="BP58" s="15" t="s">
        <v>72</v>
      </c>
      <c r="BQ58" s="13">
        <v>27</v>
      </c>
      <c r="BR58" s="13">
        <v>43</v>
      </c>
      <c r="BS58" s="19">
        <v>40.340000000000003</v>
      </c>
      <c r="BT58" s="19">
        <f t="shared" si="15"/>
        <v>1.9209523809523812</v>
      </c>
      <c r="BU58" s="16">
        <v>0.372</v>
      </c>
      <c r="BV58" s="16">
        <v>0.71799999999999997</v>
      </c>
      <c r="BW58" s="16">
        <v>58.6</v>
      </c>
      <c r="BX58" s="14">
        <f t="shared" si="24"/>
        <v>31026.551697017283</v>
      </c>
      <c r="BY58" s="19">
        <v>3.68</v>
      </c>
      <c r="BZ58" s="16">
        <f t="shared" si="25"/>
        <v>0.86604552742777963</v>
      </c>
      <c r="CA58" s="16">
        <f t="shared" si="26"/>
        <v>89.266793370616682</v>
      </c>
    </row>
    <row r="59" spans="1:79" x14ac:dyDescent="0.2">
      <c r="A59" s="15" t="s">
        <v>69</v>
      </c>
      <c r="B59" s="15">
        <v>25</v>
      </c>
      <c r="C59" s="15">
        <v>1</v>
      </c>
      <c r="D59" s="16">
        <f t="shared" si="22"/>
        <v>0.40468564223999998</v>
      </c>
      <c r="E59" s="17">
        <v>37346</v>
      </c>
      <c r="F59" s="15">
        <v>1</v>
      </c>
      <c r="G59" s="15" t="s">
        <v>76</v>
      </c>
      <c r="H59" s="15" t="s">
        <v>78</v>
      </c>
      <c r="I59" s="15">
        <v>10</v>
      </c>
      <c r="J59" s="15">
        <v>193</v>
      </c>
      <c r="K59" s="15"/>
      <c r="L59" s="15"/>
      <c r="M59" s="13">
        <f t="shared" si="21"/>
        <v>101.5</v>
      </c>
      <c r="N59" s="17">
        <v>37356</v>
      </c>
      <c r="O59" s="14">
        <v>422276</v>
      </c>
      <c r="P59" s="15"/>
      <c r="Q59" s="14"/>
      <c r="R59" s="15"/>
      <c r="S59" s="15"/>
      <c r="T59" s="15"/>
      <c r="U59" s="15"/>
      <c r="V59" s="14">
        <f t="shared" si="12"/>
        <v>422276</v>
      </c>
      <c r="W59" s="14">
        <f t="shared" si="13"/>
        <v>1043466.7206442872</v>
      </c>
      <c r="X59" s="17">
        <v>37386</v>
      </c>
      <c r="Y59" s="15">
        <f t="shared" si="23"/>
        <v>30</v>
      </c>
      <c r="Z59" s="15">
        <v>14</v>
      </c>
      <c r="AA59" s="18">
        <v>4.0999999999999996</v>
      </c>
      <c r="AB59" s="18">
        <v>25.2</v>
      </c>
      <c r="AC59" s="18">
        <v>26.7</v>
      </c>
      <c r="AD59" s="18">
        <v>31.2</v>
      </c>
      <c r="AE59" s="18">
        <v>28.741379310344829</v>
      </c>
      <c r="AF59" s="13">
        <v>34</v>
      </c>
      <c r="AG59" s="13">
        <f t="shared" si="14"/>
        <v>1</v>
      </c>
      <c r="AH59" s="13">
        <v>35</v>
      </c>
      <c r="AI59" s="13">
        <v>41</v>
      </c>
      <c r="AJ59" s="13">
        <v>37</v>
      </c>
      <c r="AK59" s="18">
        <v>9.1</v>
      </c>
      <c r="AL59" s="18">
        <v>8.6999999999999993</v>
      </c>
      <c r="AM59" s="18">
        <v>9.6999999999999993</v>
      </c>
      <c r="AN59" s="18">
        <v>8.9938573385754648</v>
      </c>
      <c r="AO59" s="15">
        <v>24</v>
      </c>
      <c r="AP59" s="18">
        <v>400</v>
      </c>
      <c r="AQ59" s="18">
        <v>61</v>
      </c>
      <c r="AR59" s="18">
        <v>15</v>
      </c>
      <c r="AS59" s="14">
        <v>10</v>
      </c>
      <c r="AT59" s="14">
        <v>295</v>
      </c>
      <c r="AU59" s="14">
        <v>0</v>
      </c>
      <c r="AV59" s="14">
        <v>305</v>
      </c>
      <c r="AW59" s="14">
        <v>0</v>
      </c>
      <c r="AX59" s="14">
        <v>0</v>
      </c>
      <c r="AY59" s="14">
        <v>0</v>
      </c>
      <c r="AZ59" s="14">
        <v>30</v>
      </c>
      <c r="BA59" s="14">
        <v>450</v>
      </c>
      <c r="BB59" s="14">
        <v>695</v>
      </c>
      <c r="BC59" s="14">
        <v>8360</v>
      </c>
      <c r="BD59" s="14">
        <v>8380</v>
      </c>
      <c r="BE59" s="14">
        <v>96.25</v>
      </c>
      <c r="BF59" s="14">
        <v>95</v>
      </c>
      <c r="BG59" s="14">
        <v>1424.1666666666667</v>
      </c>
      <c r="BH59" s="14">
        <v>1622.5</v>
      </c>
      <c r="BI59" s="14">
        <v>20</v>
      </c>
      <c r="BJ59" s="14">
        <v>40</v>
      </c>
      <c r="BK59" s="14">
        <v>32.5</v>
      </c>
      <c r="BL59" s="14">
        <v>417.5</v>
      </c>
      <c r="BM59" s="14">
        <v>249471</v>
      </c>
      <c r="BN59" s="19">
        <f>BM59/(O59)*100</f>
        <v>59.077712207182032</v>
      </c>
      <c r="BO59" s="19">
        <f>BM59/(O59+Q59)*100</f>
        <v>59.077712207182032</v>
      </c>
      <c r="BP59" s="15" t="s">
        <v>72</v>
      </c>
      <c r="BQ59" s="15">
        <v>21</v>
      </c>
      <c r="BR59" s="15">
        <v>29</v>
      </c>
      <c r="BS59" s="15">
        <v>24.78</v>
      </c>
      <c r="BT59" s="19">
        <f t="shared" si="15"/>
        <v>0.82600000000000007</v>
      </c>
      <c r="BU59" s="15">
        <v>6.3E-2</v>
      </c>
      <c r="BV59" s="15">
        <v>0.92200000000000004</v>
      </c>
      <c r="BW59" s="15">
        <v>0.104</v>
      </c>
      <c r="BX59" s="14">
        <f t="shared" si="24"/>
        <v>616456.26619995211</v>
      </c>
      <c r="BY59" s="15">
        <v>21.68</v>
      </c>
      <c r="BZ59" s="16">
        <f t="shared" si="25"/>
        <v>1.7857482234027151</v>
      </c>
      <c r="CA59" s="16">
        <f t="shared" si="26"/>
        <v>0.68348570088161331</v>
      </c>
    </row>
    <row r="60" spans="1:79" x14ac:dyDescent="0.2">
      <c r="A60" s="78" t="s">
        <v>69</v>
      </c>
      <c r="B60" s="78">
        <v>27</v>
      </c>
      <c r="C60" s="78">
        <v>1</v>
      </c>
      <c r="D60" s="79">
        <f t="shared" si="22"/>
        <v>0.40468564223999998</v>
      </c>
      <c r="E60" s="80">
        <v>38458</v>
      </c>
      <c r="F60" s="78">
        <v>1</v>
      </c>
      <c r="G60" s="78" t="s">
        <v>76</v>
      </c>
      <c r="H60" s="78" t="s">
        <v>78</v>
      </c>
      <c r="I60" s="78">
        <v>144</v>
      </c>
      <c r="J60" s="78">
        <v>36</v>
      </c>
      <c r="K60" s="78"/>
      <c r="L60" s="78"/>
      <c r="M60" s="13">
        <f t="shared" si="21"/>
        <v>90</v>
      </c>
      <c r="N60" s="80">
        <v>38467</v>
      </c>
      <c r="O60" s="81">
        <v>336630</v>
      </c>
      <c r="P60" s="78"/>
      <c r="Q60" s="81"/>
      <c r="R60" s="78"/>
      <c r="S60" s="78"/>
      <c r="T60" s="78"/>
      <c r="U60" s="78"/>
      <c r="V60" s="14">
        <f t="shared" si="12"/>
        <v>336630</v>
      </c>
      <c r="W60" s="14">
        <f t="shared" si="13"/>
        <v>831830.84563291876</v>
      </c>
      <c r="X60" s="80">
        <v>38512</v>
      </c>
      <c r="Y60" s="78">
        <f t="shared" si="23"/>
        <v>45</v>
      </c>
      <c r="Z60" s="78">
        <v>8</v>
      </c>
      <c r="AA60" s="82">
        <v>2.6</v>
      </c>
      <c r="AB60" s="82">
        <v>23</v>
      </c>
      <c r="AC60" s="82">
        <v>25.4</v>
      </c>
      <c r="AD60" s="82">
        <v>33.200000000000003</v>
      </c>
      <c r="AE60" s="82">
        <v>29.541860465116279</v>
      </c>
      <c r="AF60" s="83">
        <v>34</v>
      </c>
      <c r="AG60" s="13">
        <f t="shared" si="14"/>
        <v>-5</v>
      </c>
      <c r="AH60" s="83">
        <v>29</v>
      </c>
      <c r="AI60" s="83">
        <v>37</v>
      </c>
      <c r="AJ60" s="83">
        <v>34</v>
      </c>
      <c r="AK60" s="82">
        <v>9.3000000000000007</v>
      </c>
      <c r="AL60" s="82">
        <v>9.1999999999999993</v>
      </c>
      <c r="AM60" s="82">
        <v>9.6999999999999993</v>
      </c>
      <c r="AN60" s="82">
        <v>9.4856868554861276</v>
      </c>
      <c r="AO60" s="84">
        <v>128</v>
      </c>
      <c r="AP60" s="84">
        <v>375</v>
      </c>
      <c r="AQ60" s="85">
        <v>24</v>
      </c>
      <c r="AR60" s="85">
        <v>10.25</v>
      </c>
      <c r="AS60" s="81">
        <v>115</v>
      </c>
      <c r="AT60" s="81">
        <v>140</v>
      </c>
      <c r="AU60" s="81">
        <v>0</v>
      </c>
      <c r="AV60" s="81">
        <v>255</v>
      </c>
      <c r="AW60" s="81">
        <v>0</v>
      </c>
      <c r="AX60" s="81">
        <v>0</v>
      </c>
      <c r="AY60" s="81">
        <v>0</v>
      </c>
      <c r="AZ60" s="81">
        <v>0</v>
      </c>
      <c r="BA60" s="81">
        <v>205</v>
      </c>
      <c r="BB60" s="81">
        <v>515</v>
      </c>
      <c r="BC60" s="81">
        <v>5</v>
      </c>
      <c r="BD60" s="81">
        <v>635</v>
      </c>
      <c r="BE60" s="81">
        <v>32.222222222222221</v>
      </c>
      <c r="BF60" s="81">
        <v>114.72222222222223</v>
      </c>
      <c r="BG60" s="81">
        <v>0.83333333333333337</v>
      </c>
      <c r="BH60" s="81">
        <v>147.77777777777777</v>
      </c>
      <c r="BI60" s="81">
        <v>12.5</v>
      </c>
      <c r="BJ60" s="81">
        <v>35</v>
      </c>
      <c r="BK60" s="81">
        <v>0</v>
      </c>
      <c r="BL60" s="81">
        <v>67.5</v>
      </c>
      <c r="BM60" s="81">
        <v>7125</v>
      </c>
      <c r="BN60" s="85">
        <f>BM60/O60*100</f>
        <v>2.1165671508778185</v>
      </c>
      <c r="BO60" s="19">
        <f>BM60/(O60+Q60)*100</f>
        <v>2.1165671508778185</v>
      </c>
      <c r="BP60" s="78" t="s">
        <v>72</v>
      </c>
      <c r="BQ60" s="78">
        <v>29</v>
      </c>
      <c r="BR60" s="78">
        <v>85</v>
      </c>
      <c r="BS60" s="85">
        <v>37.85</v>
      </c>
      <c r="BT60" s="19">
        <f t="shared" si="15"/>
        <v>0.84111111111111114</v>
      </c>
      <c r="BU60" s="79">
        <v>0.16700000000000001</v>
      </c>
      <c r="BV60" s="79">
        <v>5.3440000000000003</v>
      </c>
      <c r="BW60" s="79">
        <v>0.50849999999999995</v>
      </c>
      <c r="BX60" s="81">
        <f t="shared" si="24"/>
        <v>17606.25842953553</v>
      </c>
      <c r="BY60" s="85">
        <v>3.32</v>
      </c>
      <c r="BZ60" s="79">
        <f t="shared" si="25"/>
        <v>0.18230885921577533</v>
      </c>
      <c r="CA60" s="85">
        <f t="shared" si="26"/>
        <v>0.93776345854060705</v>
      </c>
    </row>
    <row r="61" spans="1:79" x14ac:dyDescent="0.2">
      <c r="A61" s="15" t="s">
        <v>69</v>
      </c>
      <c r="B61" s="15">
        <v>15</v>
      </c>
      <c r="C61" s="15">
        <v>0.5</v>
      </c>
      <c r="D61" s="16">
        <f t="shared" si="22"/>
        <v>0.20234282111999999</v>
      </c>
      <c r="E61" s="17">
        <v>39707</v>
      </c>
      <c r="F61" s="15">
        <v>2</v>
      </c>
      <c r="G61" s="15" t="s">
        <v>76</v>
      </c>
      <c r="H61" s="15" t="s">
        <v>77</v>
      </c>
      <c r="I61" s="15">
        <v>161</v>
      </c>
      <c r="J61" s="15">
        <v>137</v>
      </c>
      <c r="K61" s="15"/>
      <c r="L61" s="15"/>
      <c r="M61" s="13">
        <f t="shared" si="21"/>
        <v>149</v>
      </c>
      <c r="N61" s="17">
        <v>39710</v>
      </c>
      <c r="O61" s="14">
        <v>120912</v>
      </c>
      <c r="P61" s="17">
        <v>39711</v>
      </c>
      <c r="Q61" s="14">
        <v>107630</v>
      </c>
      <c r="R61" s="15"/>
      <c r="S61" s="14"/>
      <c r="T61" s="15"/>
      <c r="U61" s="14"/>
      <c r="V61" s="14">
        <f t="shared" si="12"/>
        <v>228542</v>
      </c>
      <c r="W61" s="14">
        <f t="shared" si="13"/>
        <v>1129479.1618253782</v>
      </c>
      <c r="X61" s="17">
        <v>39751</v>
      </c>
      <c r="Y61" s="15">
        <f t="shared" si="23"/>
        <v>41</v>
      </c>
      <c r="Z61" s="15">
        <v>0</v>
      </c>
      <c r="AA61" s="18">
        <v>2.7</v>
      </c>
      <c r="AB61" s="18">
        <v>26.3</v>
      </c>
      <c r="AC61" s="18">
        <v>19.600000000000001</v>
      </c>
      <c r="AD61" s="18">
        <v>30.2</v>
      </c>
      <c r="AE61" s="18">
        <v>26.589743589743591</v>
      </c>
      <c r="AF61" s="13">
        <v>34</v>
      </c>
      <c r="AG61" s="13">
        <f t="shared" si="14"/>
        <v>0</v>
      </c>
      <c r="AH61" s="13">
        <v>34</v>
      </c>
      <c r="AI61" s="13">
        <v>45</v>
      </c>
      <c r="AJ61" s="13">
        <v>39.363636363636367</v>
      </c>
      <c r="AK61" s="18">
        <v>8.9</v>
      </c>
      <c r="AL61" s="18">
        <v>8.4</v>
      </c>
      <c r="AM61" s="18">
        <v>9.1</v>
      </c>
      <c r="AN61" s="18">
        <v>8.7856312647507426</v>
      </c>
      <c r="AO61" s="21">
        <f>2*133</f>
        <v>266</v>
      </c>
      <c r="AP61" s="21">
        <v>194.5</v>
      </c>
      <c r="AQ61" s="21">
        <v>13.5</v>
      </c>
      <c r="AR61" s="21">
        <v>5.6750000000000007</v>
      </c>
      <c r="AS61" s="15">
        <v>0</v>
      </c>
      <c r="AT61" s="15">
        <v>45</v>
      </c>
      <c r="AU61" s="15">
        <v>355</v>
      </c>
      <c r="AV61" s="14">
        <v>153.63636363636363</v>
      </c>
      <c r="AW61" s="14">
        <v>115</v>
      </c>
      <c r="AX61" s="14">
        <v>0</v>
      </c>
      <c r="AY61" s="14">
        <v>5</v>
      </c>
      <c r="AZ61" s="14">
        <v>270</v>
      </c>
      <c r="BA61" s="14">
        <v>110.90909090909091</v>
      </c>
      <c r="BB61" s="14">
        <v>105</v>
      </c>
      <c r="BC61" s="14">
        <v>0</v>
      </c>
      <c r="BD61" s="14">
        <v>0</v>
      </c>
      <c r="BE61" s="14">
        <v>40</v>
      </c>
      <c r="BF61" s="14">
        <v>11.363636363636363</v>
      </c>
      <c r="BG61" s="14">
        <v>5</v>
      </c>
      <c r="BH61" s="14">
        <v>0</v>
      </c>
      <c r="BI61" s="14">
        <v>60</v>
      </c>
      <c r="BJ61" s="14">
        <v>565</v>
      </c>
      <c r="BK61" s="14">
        <v>275.90909090909093</v>
      </c>
      <c r="BL61" s="14">
        <v>235</v>
      </c>
      <c r="BM61" s="14">
        <v>35256</v>
      </c>
      <c r="BN61" s="19">
        <f>BM61/Q61*100</f>
        <v>32.75666635696367</v>
      </c>
      <c r="BO61" s="19">
        <f>(BM61)/(O61+Q61+S61+U61)*100</f>
        <v>15.426486160093111</v>
      </c>
      <c r="BP61" s="15" t="s">
        <v>72</v>
      </c>
      <c r="BQ61" s="15">
        <v>27</v>
      </c>
      <c r="BR61" s="15">
        <v>62</v>
      </c>
      <c r="BS61" s="19">
        <v>36.159999999999997</v>
      </c>
      <c r="BT61" s="19">
        <f t="shared" si="15"/>
        <v>0.88195121951219502</v>
      </c>
      <c r="BU61" s="16">
        <v>0.121</v>
      </c>
      <c r="BV61" s="16">
        <v>2.0720000000000001</v>
      </c>
      <c r="BW61" s="16">
        <v>0.40400000000000003</v>
      </c>
      <c r="BX61" s="14">
        <f t="shared" si="24"/>
        <v>174238.94658012764</v>
      </c>
      <c r="BY61" s="15">
        <v>11.14</v>
      </c>
      <c r="BZ61" s="16">
        <f t="shared" si="25"/>
        <v>1.3428068046557182</v>
      </c>
      <c r="CA61" s="16">
        <f t="shared" si="26"/>
        <v>0.85446858386288194</v>
      </c>
    </row>
    <row r="62" spans="1:79" x14ac:dyDescent="0.2">
      <c r="A62" s="12" t="s">
        <v>69</v>
      </c>
      <c r="B62" s="15">
        <v>28</v>
      </c>
      <c r="C62" s="15">
        <v>1</v>
      </c>
      <c r="D62" s="16">
        <f t="shared" si="22"/>
        <v>0.40468564223999998</v>
      </c>
      <c r="E62" s="17">
        <v>40392</v>
      </c>
      <c r="F62" s="13">
        <v>2</v>
      </c>
      <c r="G62" s="13" t="s">
        <v>76</v>
      </c>
      <c r="H62" s="13" t="s">
        <v>77</v>
      </c>
      <c r="I62" s="15">
        <v>2</v>
      </c>
      <c r="J62" s="15"/>
      <c r="K62" s="15"/>
      <c r="L62" s="15">
        <v>4</v>
      </c>
      <c r="M62" s="13">
        <f t="shared" si="21"/>
        <v>3</v>
      </c>
      <c r="N62" s="17">
        <v>40400</v>
      </c>
      <c r="O62" s="14">
        <v>192818</v>
      </c>
      <c r="P62" s="17">
        <v>40403</v>
      </c>
      <c r="Q62" s="14">
        <v>45342</v>
      </c>
      <c r="R62" s="17"/>
      <c r="S62" s="13"/>
      <c r="T62" s="17"/>
      <c r="U62" s="13"/>
      <c r="V62" s="14">
        <f t="shared" si="12"/>
        <v>238160</v>
      </c>
      <c r="W62" s="14">
        <f t="shared" si="13"/>
        <v>588506.17650220101</v>
      </c>
      <c r="X62" s="17">
        <v>40430</v>
      </c>
      <c r="Y62" s="13">
        <f t="shared" si="23"/>
        <v>30</v>
      </c>
      <c r="Z62" s="13">
        <v>11</v>
      </c>
      <c r="AA62" s="18">
        <v>3.4</v>
      </c>
      <c r="AB62" s="18">
        <v>34</v>
      </c>
      <c r="AC62" s="18">
        <v>29.5</v>
      </c>
      <c r="AD62" s="18">
        <v>33.6</v>
      </c>
      <c r="AE62" s="18">
        <v>32.298928571428561</v>
      </c>
      <c r="AF62" s="15">
        <v>34</v>
      </c>
      <c r="AG62" s="13">
        <f t="shared" si="14"/>
        <v>0</v>
      </c>
      <c r="AH62" s="15">
        <v>34</v>
      </c>
      <c r="AI62" s="15">
        <v>42</v>
      </c>
      <c r="AJ62" s="13">
        <v>38</v>
      </c>
      <c r="AK62" s="15">
        <v>9</v>
      </c>
      <c r="AL62" s="15">
        <v>9</v>
      </c>
      <c r="AM62" s="15">
        <v>9.6</v>
      </c>
      <c r="AN62" s="18">
        <v>9.333141487200141</v>
      </c>
      <c r="AO62" s="15">
        <v>160</v>
      </c>
      <c r="AP62" s="15">
        <v>300</v>
      </c>
      <c r="AQ62" s="15">
        <v>27</v>
      </c>
      <c r="AR62" s="15">
        <v>11.25</v>
      </c>
      <c r="AS62" s="14">
        <v>10</v>
      </c>
      <c r="AT62" s="14">
        <v>0</v>
      </c>
      <c r="AU62" s="14">
        <v>25</v>
      </c>
      <c r="AV62" s="13">
        <v>6.666666666666667</v>
      </c>
      <c r="AW62" s="14">
        <v>5</v>
      </c>
      <c r="AX62" s="14">
        <v>45</v>
      </c>
      <c r="AY62" s="14">
        <v>0</v>
      </c>
      <c r="AZ62" s="14">
        <v>20</v>
      </c>
      <c r="BA62" s="13">
        <v>6.666666666666667</v>
      </c>
      <c r="BB62" s="14">
        <v>5</v>
      </c>
      <c r="BC62" s="14">
        <v>425</v>
      </c>
      <c r="BD62" s="14">
        <v>65</v>
      </c>
      <c r="BE62" s="14">
        <v>22150</v>
      </c>
      <c r="BF62" s="14">
        <v>2825.3333333333335</v>
      </c>
      <c r="BG62" s="14">
        <v>255</v>
      </c>
      <c r="BH62" s="14">
        <v>480</v>
      </c>
      <c r="BI62" s="14">
        <v>70</v>
      </c>
      <c r="BJ62" s="14">
        <v>22175</v>
      </c>
      <c r="BK62" s="14">
        <v>2841.6666666666665</v>
      </c>
      <c r="BL62" s="14">
        <v>285</v>
      </c>
      <c r="BM62" s="14">
        <v>14600</v>
      </c>
      <c r="BN62" s="19">
        <v>32.200000000000003</v>
      </c>
      <c r="BO62" s="19">
        <v>32.200000000000003</v>
      </c>
      <c r="BP62" s="15" t="s">
        <v>72</v>
      </c>
      <c r="BQ62" s="13">
        <v>33</v>
      </c>
      <c r="BR62" s="13">
        <v>66</v>
      </c>
      <c r="BS62" s="19">
        <v>53.2</v>
      </c>
      <c r="BT62" s="19">
        <f t="shared" si="15"/>
        <v>1.7733333333333334</v>
      </c>
      <c r="BU62" s="16">
        <v>0.27900000000000003</v>
      </c>
      <c r="BV62" s="16">
        <v>1.7430000000000001</v>
      </c>
      <c r="BW62" s="16">
        <v>1.1040000000000001</v>
      </c>
      <c r="BX62" s="14">
        <f t="shared" si="24"/>
        <v>36077.385694206139</v>
      </c>
      <c r="BY62" s="19">
        <v>16.59</v>
      </c>
      <c r="BZ62" s="16">
        <f t="shared" si="25"/>
        <v>1.3664927595134244</v>
      </c>
      <c r="CA62" s="16">
        <f t="shared" si="26"/>
        <v>0.73321978698796286</v>
      </c>
    </row>
    <row r="63" spans="1:79" x14ac:dyDescent="0.2">
      <c r="A63" s="15" t="s">
        <v>69</v>
      </c>
      <c r="B63" s="15">
        <v>12</v>
      </c>
      <c r="C63" s="15">
        <v>0.5</v>
      </c>
      <c r="D63" s="16">
        <f t="shared" si="22"/>
        <v>0.20234282111999999</v>
      </c>
      <c r="E63" s="17">
        <v>39709</v>
      </c>
      <c r="F63" s="15">
        <v>1</v>
      </c>
      <c r="G63" s="15" t="s">
        <v>76</v>
      </c>
      <c r="H63" s="15" t="s">
        <v>77</v>
      </c>
      <c r="I63" s="15">
        <v>157</v>
      </c>
      <c r="J63" s="15">
        <v>218</v>
      </c>
      <c r="K63" s="15"/>
      <c r="L63" s="15"/>
      <c r="M63" s="13">
        <f t="shared" si="21"/>
        <v>187.5</v>
      </c>
      <c r="N63" s="17">
        <v>39715</v>
      </c>
      <c r="O63" s="14">
        <v>212970</v>
      </c>
      <c r="P63" s="15"/>
      <c r="Q63" s="14"/>
      <c r="R63" s="15"/>
      <c r="S63" s="14"/>
      <c r="T63" s="15"/>
      <c r="U63" s="14"/>
      <c r="V63" s="14">
        <f t="shared" si="12"/>
        <v>212970</v>
      </c>
      <c r="W63" s="14">
        <f t="shared" si="13"/>
        <v>1052520.6618212441</v>
      </c>
      <c r="X63" s="17">
        <v>39751</v>
      </c>
      <c r="Y63" s="15">
        <f t="shared" si="23"/>
        <v>36</v>
      </c>
      <c r="Z63" s="15">
        <v>0</v>
      </c>
      <c r="AA63" s="18">
        <v>2</v>
      </c>
      <c r="AB63" s="18">
        <v>27.8</v>
      </c>
      <c r="AC63" s="18">
        <v>19.600000000000001</v>
      </c>
      <c r="AD63" s="18">
        <v>30.3</v>
      </c>
      <c r="AE63" s="18">
        <v>26.282352941176473</v>
      </c>
      <c r="AF63" s="13">
        <v>35</v>
      </c>
      <c r="AG63" s="13">
        <f t="shared" si="14"/>
        <v>0</v>
      </c>
      <c r="AH63" s="13">
        <v>35</v>
      </c>
      <c r="AI63" s="13">
        <v>45</v>
      </c>
      <c r="AJ63" s="13">
        <v>40.1</v>
      </c>
      <c r="AK63" s="18">
        <v>8.9</v>
      </c>
      <c r="AL63" s="18">
        <v>8.4</v>
      </c>
      <c r="AM63" s="18">
        <v>9.3000000000000007</v>
      </c>
      <c r="AN63" s="18">
        <v>8.8741040972466418</v>
      </c>
      <c r="AO63" s="21">
        <f>2*117</f>
        <v>234</v>
      </c>
      <c r="AP63" s="21">
        <v>175</v>
      </c>
      <c r="AQ63" s="21">
        <v>16</v>
      </c>
      <c r="AR63" s="21">
        <v>7</v>
      </c>
      <c r="AS63" s="15">
        <v>70</v>
      </c>
      <c r="AT63" s="15">
        <v>0</v>
      </c>
      <c r="AU63" s="15">
        <v>35</v>
      </c>
      <c r="AV63" s="14">
        <v>11.111111111111111</v>
      </c>
      <c r="AW63" s="14">
        <v>10</v>
      </c>
      <c r="AX63" s="14">
        <v>20</v>
      </c>
      <c r="AY63" s="14">
        <v>0</v>
      </c>
      <c r="AZ63" s="14">
        <v>130</v>
      </c>
      <c r="BA63" s="14">
        <v>42.777777777777779</v>
      </c>
      <c r="BB63" s="14">
        <v>20</v>
      </c>
      <c r="BC63" s="14">
        <v>0</v>
      </c>
      <c r="BD63" s="14">
        <v>0</v>
      </c>
      <c r="BE63" s="14">
        <v>310</v>
      </c>
      <c r="BF63" s="14">
        <v>63.888888888888886</v>
      </c>
      <c r="BG63" s="14">
        <v>10</v>
      </c>
      <c r="BH63" s="14">
        <v>90</v>
      </c>
      <c r="BI63" s="14">
        <v>15</v>
      </c>
      <c r="BJ63" s="14">
        <v>320</v>
      </c>
      <c r="BK63" s="14">
        <v>117.77777777777777</v>
      </c>
      <c r="BL63" s="14">
        <v>90</v>
      </c>
      <c r="BM63" s="14">
        <v>34104</v>
      </c>
      <c r="BN63" s="19">
        <f>BM63/O63*100</f>
        <v>16.013523031412873</v>
      </c>
      <c r="BO63" s="19">
        <f>(BM63)/(O63+Q63+S63+U63)*100</f>
        <v>16.013523031412873</v>
      </c>
      <c r="BP63" s="15" t="s">
        <v>72</v>
      </c>
      <c r="BQ63" s="15">
        <v>24</v>
      </c>
      <c r="BR63" s="15">
        <v>60</v>
      </c>
      <c r="BS63" s="19">
        <v>36.28</v>
      </c>
      <c r="BT63" s="19">
        <f t="shared" si="15"/>
        <v>1.0077777777777779</v>
      </c>
      <c r="BU63" s="16">
        <v>6.9000000000000006E-2</v>
      </c>
      <c r="BV63" s="16">
        <v>2.3010000000000002</v>
      </c>
      <c r="BW63" s="16">
        <v>0.42199999999999999</v>
      </c>
      <c r="BX63" s="14">
        <f t="shared" si="24"/>
        <v>168545.63859112415</v>
      </c>
      <c r="BY63" s="15">
        <v>10.91</v>
      </c>
      <c r="BZ63" s="16">
        <f t="shared" si="25"/>
        <v>1.4977331732259858</v>
      </c>
      <c r="CA63" s="16">
        <f t="shared" si="26"/>
        <v>0.88371172212978555</v>
      </c>
    </row>
    <row r="64" spans="1:79" x14ac:dyDescent="0.2">
      <c r="A64" s="12" t="s">
        <v>69</v>
      </c>
      <c r="B64" s="15">
        <v>17</v>
      </c>
      <c r="C64" s="15">
        <v>0.5</v>
      </c>
      <c r="D64" s="16">
        <f t="shared" si="22"/>
        <v>0.20234282111999999</v>
      </c>
      <c r="E64" s="17">
        <v>40377</v>
      </c>
      <c r="F64" s="13">
        <v>1</v>
      </c>
      <c r="G64" s="13" t="s">
        <v>76</v>
      </c>
      <c r="H64" s="13" t="s">
        <v>77</v>
      </c>
      <c r="I64" s="15">
        <v>0</v>
      </c>
      <c r="J64" s="15">
        <v>0</v>
      </c>
      <c r="K64" s="15"/>
      <c r="L64" s="15"/>
      <c r="M64" s="13">
        <f t="shared" si="21"/>
        <v>0</v>
      </c>
      <c r="N64" s="17">
        <v>40397</v>
      </c>
      <c r="O64" s="14">
        <v>281212</v>
      </c>
      <c r="P64" s="17"/>
      <c r="Q64" s="14"/>
      <c r="R64" s="17"/>
      <c r="S64" s="13"/>
      <c r="T64" s="17"/>
      <c r="U64" s="13"/>
      <c r="V64" s="14">
        <f t="shared" si="12"/>
        <v>281212</v>
      </c>
      <c r="W64" s="14">
        <f t="shared" si="13"/>
        <v>1389779.97066289</v>
      </c>
      <c r="X64" s="17">
        <v>40430</v>
      </c>
      <c r="Y64" s="13">
        <f t="shared" si="23"/>
        <v>33</v>
      </c>
      <c r="Z64" s="13">
        <v>7</v>
      </c>
      <c r="AA64" s="18">
        <v>3</v>
      </c>
      <c r="AB64" s="18">
        <v>33</v>
      </c>
      <c r="AC64" s="18">
        <v>29.7</v>
      </c>
      <c r="AD64" s="18">
        <v>33.9</v>
      </c>
      <c r="AE64" s="18">
        <v>32.248387096774202</v>
      </c>
      <c r="AF64" s="15">
        <v>35</v>
      </c>
      <c r="AG64" s="13">
        <f t="shared" si="14"/>
        <v>-4</v>
      </c>
      <c r="AH64" s="15">
        <v>31</v>
      </c>
      <c r="AI64" s="15">
        <v>39</v>
      </c>
      <c r="AJ64" s="13">
        <v>36.333333333333336</v>
      </c>
      <c r="AK64" s="15">
        <v>9.5</v>
      </c>
      <c r="AL64" s="15">
        <v>8.6999999999999993</v>
      </c>
      <c r="AM64" s="15">
        <v>9.6</v>
      </c>
      <c r="AN64" s="18">
        <v>9.1382647232917567</v>
      </c>
      <c r="AO64" s="15">
        <v>88</v>
      </c>
      <c r="AP64" s="15">
        <v>222</v>
      </c>
      <c r="AQ64" s="15">
        <v>19.5</v>
      </c>
      <c r="AR64" s="15">
        <v>7.625</v>
      </c>
      <c r="AS64" s="14">
        <v>15</v>
      </c>
      <c r="AT64" s="14">
        <v>0</v>
      </c>
      <c r="AU64" s="14">
        <v>40</v>
      </c>
      <c r="AV64" s="13">
        <v>16</v>
      </c>
      <c r="AW64" s="14">
        <v>15</v>
      </c>
      <c r="AX64" s="14">
        <v>35</v>
      </c>
      <c r="AY64" s="14">
        <v>0</v>
      </c>
      <c r="AZ64" s="14">
        <v>35</v>
      </c>
      <c r="BA64" s="13">
        <v>11.5</v>
      </c>
      <c r="BB64" s="14">
        <v>7.5</v>
      </c>
      <c r="BC64" s="14">
        <v>300</v>
      </c>
      <c r="BD64" s="14">
        <v>0</v>
      </c>
      <c r="BE64" s="14">
        <v>105</v>
      </c>
      <c r="BF64" s="14">
        <v>27</v>
      </c>
      <c r="BG64" s="14">
        <v>12.5</v>
      </c>
      <c r="BH64" s="14">
        <v>350</v>
      </c>
      <c r="BI64" s="14">
        <v>0</v>
      </c>
      <c r="BJ64" s="14">
        <v>140</v>
      </c>
      <c r="BK64" s="14">
        <v>54.5</v>
      </c>
      <c r="BL64" s="14">
        <v>52.5</v>
      </c>
      <c r="BM64" s="14">
        <v>0</v>
      </c>
      <c r="BN64" s="19">
        <v>0</v>
      </c>
      <c r="BO64" s="19">
        <v>0</v>
      </c>
      <c r="BP64" s="15" t="s">
        <v>73</v>
      </c>
      <c r="BQ64" s="13"/>
      <c r="BR64" s="13"/>
      <c r="BS64" s="19"/>
      <c r="BT64" s="19">
        <f t="shared" si="15"/>
        <v>0</v>
      </c>
      <c r="BU64" s="16"/>
      <c r="BV64" s="16"/>
      <c r="BW64" s="16"/>
      <c r="BX64" s="14">
        <f t="shared" si="24"/>
        <v>0</v>
      </c>
      <c r="BY64" s="19">
        <v>0</v>
      </c>
      <c r="BZ64" s="16">
        <f t="shared" si="25"/>
        <v>0</v>
      </c>
      <c r="CA64" s="16"/>
    </row>
    <row r="65" spans="1:79" x14ac:dyDescent="0.2">
      <c r="A65" s="15" t="s">
        <v>69</v>
      </c>
      <c r="B65" s="15">
        <v>31</v>
      </c>
      <c r="C65" s="15">
        <v>1</v>
      </c>
      <c r="D65" s="16">
        <f t="shared" si="22"/>
        <v>0.40468564223999998</v>
      </c>
      <c r="E65" s="17">
        <v>38467</v>
      </c>
      <c r="F65" s="15">
        <v>1</v>
      </c>
      <c r="G65" s="15" t="s">
        <v>76</v>
      </c>
      <c r="H65" s="15" t="s">
        <v>78</v>
      </c>
      <c r="I65" s="15">
        <v>114</v>
      </c>
      <c r="J65" s="15">
        <v>103</v>
      </c>
      <c r="K65" s="15"/>
      <c r="L65" s="15"/>
      <c r="M65" s="13">
        <f t="shared" si="21"/>
        <v>108.5</v>
      </c>
      <c r="N65" s="17">
        <v>38482</v>
      </c>
      <c r="O65" s="14">
        <v>393880</v>
      </c>
      <c r="P65" s="15"/>
      <c r="Q65" s="14"/>
      <c r="R65" s="15"/>
      <c r="S65" s="15"/>
      <c r="T65" s="15"/>
      <c r="U65" s="15"/>
      <c r="V65" s="14">
        <f t="shared" si="12"/>
        <v>393880</v>
      </c>
      <c r="W65" s="14">
        <f t="shared" si="13"/>
        <v>973298.6765228709</v>
      </c>
      <c r="X65" s="17">
        <v>38532</v>
      </c>
      <c r="Y65" s="15">
        <f t="shared" si="23"/>
        <v>50</v>
      </c>
      <c r="Z65" s="15">
        <v>7</v>
      </c>
      <c r="AA65" s="18">
        <v>2.5</v>
      </c>
      <c r="AB65" s="18">
        <v>28.9</v>
      </c>
      <c r="AC65" s="18">
        <v>27</v>
      </c>
      <c r="AD65" s="18">
        <v>34.4</v>
      </c>
      <c r="AE65" s="18">
        <v>31.341666666666665</v>
      </c>
      <c r="AF65" s="13">
        <v>35</v>
      </c>
      <c r="AG65" s="13">
        <f t="shared" si="14"/>
        <v>-5</v>
      </c>
      <c r="AH65" s="13">
        <v>30</v>
      </c>
      <c r="AI65" s="13">
        <v>45</v>
      </c>
      <c r="AJ65" s="13">
        <v>37.866666666666667</v>
      </c>
      <c r="AK65" s="18">
        <v>8.9</v>
      </c>
      <c r="AL65" s="18">
        <v>8.9</v>
      </c>
      <c r="AM65" s="18">
        <v>9.5</v>
      </c>
      <c r="AN65" s="18">
        <v>9.2138153919818446</v>
      </c>
      <c r="AO65" s="21">
        <v>250</v>
      </c>
      <c r="AP65" s="21">
        <v>312.5</v>
      </c>
      <c r="AQ65" s="19">
        <v>21</v>
      </c>
      <c r="AR65" s="19">
        <v>8.75</v>
      </c>
      <c r="AS65" s="14">
        <v>5</v>
      </c>
      <c r="AT65" s="14">
        <v>20</v>
      </c>
      <c r="AU65" s="14">
        <v>0</v>
      </c>
      <c r="AV65" s="14">
        <v>25</v>
      </c>
      <c r="AW65" s="14">
        <v>0</v>
      </c>
      <c r="AX65" s="14">
        <v>5</v>
      </c>
      <c r="AY65" s="14">
        <v>0</v>
      </c>
      <c r="AZ65" s="14">
        <v>20</v>
      </c>
      <c r="BA65" s="14">
        <v>160</v>
      </c>
      <c r="BB65" s="14">
        <v>280</v>
      </c>
      <c r="BC65" s="14">
        <v>480</v>
      </c>
      <c r="BD65" s="14">
        <v>555</v>
      </c>
      <c r="BE65" s="14">
        <v>24.210526315789473</v>
      </c>
      <c r="BF65" s="14">
        <v>94.473684210526315</v>
      </c>
      <c r="BG65" s="14">
        <v>34.736842105263158</v>
      </c>
      <c r="BH65" s="14">
        <v>153.94736842105263</v>
      </c>
      <c r="BI65" s="14">
        <v>15</v>
      </c>
      <c r="BJ65" s="14">
        <v>75</v>
      </c>
      <c r="BK65" s="14">
        <v>0</v>
      </c>
      <c r="BL65" s="14">
        <v>100</v>
      </c>
      <c r="BM65" s="14">
        <v>11026</v>
      </c>
      <c r="BN65" s="19">
        <f>BM65/O65*100</f>
        <v>2.7993297451000303</v>
      </c>
      <c r="BO65" s="19">
        <f>BM65/(O65+Q65)*100</f>
        <v>2.7993297451000303</v>
      </c>
      <c r="BP65" s="15" t="s">
        <v>72</v>
      </c>
      <c r="BQ65" s="15">
        <v>36</v>
      </c>
      <c r="BR65" s="15">
        <v>120</v>
      </c>
      <c r="BS65" s="19">
        <v>54.9</v>
      </c>
      <c r="BT65" s="19">
        <f t="shared" si="15"/>
        <v>1.0979999999999999</v>
      </c>
      <c r="BU65" s="16">
        <v>0.23699999999999999</v>
      </c>
      <c r="BV65" s="16">
        <v>14.701000000000001</v>
      </c>
      <c r="BW65" s="16">
        <v>1.466</v>
      </c>
      <c r="BX65" s="14">
        <f t="shared" si="24"/>
        <v>27245.839360569651</v>
      </c>
      <c r="BY65" s="19">
        <v>14</v>
      </c>
      <c r="BZ65" s="16">
        <f t="shared" si="25"/>
        <v>0.69189506810806289</v>
      </c>
      <c r="CA65" s="19">
        <f t="shared" ref="CA65:CA71" si="27">(BW65/BS65^3)*100000</f>
        <v>0.88596575788275811</v>
      </c>
    </row>
    <row r="66" spans="1:79" x14ac:dyDescent="0.2">
      <c r="A66" s="15" t="s">
        <v>69</v>
      </c>
      <c r="B66" s="15">
        <v>11</v>
      </c>
      <c r="C66" s="15">
        <v>0.5</v>
      </c>
      <c r="D66" s="16">
        <f t="shared" si="22"/>
        <v>0.20234282111999999</v>
      </c>
      <c r="E66" s="17">
        <v>37346</v>
      </c>
      <c r="F66" s="15">
        <v>2</v>
      </c>
      <c r="G66" s="15" t="s">
        <v>76</v>
      </c>
      <c r="H66" s="15" t="s">
        <v>78</v>
      </c>
      <c r="I66" s="15">
        <v>0</v>
      </c>
      <c r="J66" s="15">
        <v>3</v>
      </c>
      <c r="K66" s="15">
        <v>23</v>
      </c>
      <c r="L66" s="15">
        <v>58</v>
      </c>
      <c r="M66" s="13">
        <f t="shared" si="21"/>
        <v>21</v>
      </c>
      <c r="N66" s="17">
        <v>37353</v>
      </c>
      <c r="O66" s="14">
        <v>253732</v>
      </c>
      <c r="P66" s="17">
        <v>37358</v>
      </c>
      <c r="Q66" s="14">
        <v>199688</v>
      </c>
      <c r="R66" s="15"/>
      <c r="S66" s="15"/>
      <c r="T66" s="15"/>
      <c r="U66" s="15"/>
      <c r="V66" s="14">
        <f t="shared" ref="V66:V97" si="28">SUM(O66,Q66,S66,U66)</f>
        <v>453420</v>
      </c>
      <c r="W66" s="14">
        <f t="shared" ref="W66:W97" si="29">V66/D66</f>
        <v>2240850.4412968424</v>
      </c>
      <c r="X66" s="17">
        <v>37386</v>
      </c>
      <c r="Y66" s="15">
        <f t="shared" si="23"/>
        <v>33</v>
      </c>
      <c r="Z66" s="15">
        <v>12</v>
      </c>
      <c r="AA66" s="18">
        <v>3</v>
      </c>
      <c r="AB66" s="18">
        <v>23.3</v>
      </c>
      <c r="AC66" s="18">
        <v>25.2</v>
      </c>
      <c r="AD66" s="18">
        <v>31</v>
      </c>
      <c r="AE66" s="18">
        <v>28.824999999999999</v>
      </c>
      <c r="AF66" s="13">
        <v>35</v>
      </c>
      <c r="AG66" s="13">
        <f t="shared" ref="AG66:AG97" si="30">AH66-AF66</f>
        <v>0</v>
      </c>
      <c r="AH66" s="13">
        <v>35</v>
      </c>
      <c r="AI66" s="13">
        <v>43</v>
      </c>
      <c r="AJ66" s="13">
        <v>38</v>
      </c>
      <c r="AK66" s="18">
        <v>9.1</v>
      </c>
      <c r="AL66" s="18">
        <v>8.8000000000000007</v>
      </c>
      <c r="AM66" s="18">
        <v>9.5</v>
      </c>
      <c r="AN66" s="18">
        <v>9.1509394176837944</v>
      </c>
      <c r="AO66" s="15">
        <v>22.5</v>
      </c>
      <c r="AP66" s="18">
        <v>162.5</v>
      </c>
      <c r="AQ66" s="18">
        <v>16.5</v>
      </c>
      <c r="AR66" s="18">
        <v>7</v>
      </c>
      <c r="AS66" s="14">
        <v>5</v>
      </c>
      <c r="AT66" s="14">
        <v>65</v>
      </c>
      <c r="AU66" s="14">
        <v>0</v>
      </c>
      <c r="AV66" s="14">
        <v>70</v>
      </c>
      <c r="AW66" s="14">
        <v>0</v>
      </c>
      <c r="AX66" s="14">
        <v>10</v>
      </c>
      <c r="AY66" s="14">
        <v>0</v>
      </c>
      <c r="AZ66" s="14">
        <v>20</v>
      </c>
      <c r="BA66" s="14">
        <v>55</v>
      </c>
      <c r="BB66" s="14">
        <v>780</v>
      </c>
      <c r="BC66" s="14">
        <v>2565</v>
      </c>
      <c r="BD66" s="14">
        <v>2605</v>
      </c>
      <c r="BE66" s="14">
        <v>16.785714285714285</v>
      </c>
      <c r="BF66" s="14">
        <v>143.92857142857142</v>
      </c>
      <c r="BG66" s="14">
        <v>572.85714285714289</v>
      </c>
      <c r="BH66" s="14">
        <v>729.64285714285711</v>
      </c>
      <c r="BI66" s="14">
        <v>7.5</v>
      </c>
      <c r="BJ66" s="14">
        <v>62.5</v>
      </c>
      <c r="BK66" s="14">
        <v>32.5</v>
      </c>
      <c r="BL66" s="14">
        <v>370</v>
      </c>
      <c r="BM66" s="14">
        <v>116311</v>
      </c>
      <c r="BN66" s="19">
        <f>BM66/(Q66)*100</f>
        <v>58.246364328352229</v>
      </c>
      <c r="BO66" s="19">
        <f>BM66/(O66+Q66)*100</f>
        <v>25.651934189052096</v>
      </c>
      <c r="BP66" s="15" t="s">
        <v>73</v>
      </c>
      <c r="BQ66" s="15">
        <v>27</v>
      </c>
      <c r="BR66" s="15">
        <v>36</v>
      </c>
      <c r="BS66" s="15">
        <v>31.18</v>
      </c>
      <c r="BT66" s="19">
        <f t="shared" ref="BT66:BT97" si="31">BS66/Y66</f>
        <v>0.94484848484848483</v>
      </c>
      <c r="BU66" s="15">
        <v>0.14000000000000001</v>
      </c>
      <c r="BV66" s="15">
        <v>0.39400000000000002</v>
      </c>
      <c r="BW66" s="15">
        <v>0.20599999999999999</v>
      </c>
      <c r="BX66" s="14">
        <f t="shared" si="24"/>
        <v>574821.48047654936</v>
      </c>
      <c r="BY66" s="15">
        <v>27.18</v>
      </c>
      <c r="BZ66" s="16">
        <f t="shared" si="25"/>
        <v>4.0704995565318516</v>
      </c>
      <c r="CA66" s="16">
        <f t="shared" si="27"/>
        <v>0.67957733780636609</v>
      </c>
    </row>
    <row r="67" spans="1:79" x14ac:dyDescent="0.2">
      <c r="A67" s="15" t="s">
        <v>69</v>
      </c>
      <c r="B67" s="15">
        <v>14</v>
      </c>
      <c r="C67" s="15">
        <v>0.5</v>
      </c>
      <c r="D67" s="16">
        <f t="shared" si="22"/>
        <v>0.20234282111999999</v>
      </c>
      <c r="E67" s="17">
        <v>37820</v>
      </c>
      <c r="F67" s="15">
        <v>1</v>
      </c>
      <c r="G67" s="15" t="s">
        <v>76</v>
      </c>
      <c r="H67" s="15" t="s">
        <v>77</v>
      </c>
      <c r="I67" s="15">
        <v>0</v>
      </c>
      <c r="J67" s="15">
        <v>0</v>
      </c>
      <c r="K67" s="15"/>
      <c r="L67" s="15"/>
      <c r="M67" s="13">
        <f t="shared" si="21"/>
        <v>0</v>
      </c>
      <c r="N67" s="17">
        <v>37826</v>
      </c>
      <c r="O67" s="14">
        <v>106256</v>
      </c>
      <c r="P67" s="15"/>
      <c r="Q67" s="14"/>
      <c r="R67" s="15"/>
      <c r="S67" s="15"/>
      <c r="T67" s="15"/>
      <c r="U67" s="15"/>
      <c r="V67" s="14">
        <f t="shared" si="28"/>
        <v>106256</v>
      </c>
      <c r="W67" s="14">
        <f t="shared" si="29"/>
        <v>525128.58826350246</v>
      </c>
      <c r="X67" s="17">
        <v>37851</v>
      </c>
      <c r="Y67" s="15">
        <f t="shared" si="23"/>
        <v>25</v>
      </c>
      <c r="Z67" s="15">
        <v>18</v>
      </c>
      <c r="AA67" s="18">
        <v>2.6</v>
      </c>
      <c r="AB67" s="18">
        <v>32.1</v>
      </c>
      <c r="AC67" s="18">
        <v>30</v>
      </c>
      <c r="AD67" s="18">
        <v>34.1</v>
      </c>
      <c r="AE67" s="18">
        <v>32.256521739130442</v>
      </c>
      <c r="AF67" s="13">
        <v>36</v>
      </c>
      <c r="AG67" s="13">
        <f t="shared" si="30"/>
        <v>0</v>
      </c>
      <c r="AH67" s="13">
        <v>36</v>
      </c>
      <c r="AI67" s="13">
        <v>45</v>
      </c>
      <c r="AJ67" s="13">
        <v>41.714285714285715</v>
      </c>
      <c r="AK67" s="18">
        <v>8.8000000000000007</v>
      </c>
      <c r="AL67" s="18">
        <v>8.6</v>
      </c>
      <c r="AM67" s="18">
        <v>9</v>
      </c>
      <c r="AN67" s="18">
        <v>8.7612278527667229</v>
      </c>
      <c r="AO67" s="15">
        <v>8</v>
      </c>
      <c r="AP67" s="15">
        <v>187.5</v>
      </c>
      <c r="AQ67" s="15">
        <v>12</v>
      </c>
      <c r="AR67" s="15">
        <v>5</v>
      </c>
      <c r="AS67" s="14">
        <v>15</v>
      </c>
      <c r="AT67" s="14">
        <v>65</v>
      </c>
      <c r="AU67" s="14">
        <v>165</v>
      </c>
      <c r="AV67" s="14">
        <v>245</v>
      </c>
      <c r="AW67" s="14">
        <v>5</v>
      </c>
      <c r="AX67" s="14">
        <v>0</v>
      </c>
      <c r="AY67" s="14">
        <v>15</v>
      </c>
      <c r="AZ67" s="14">
        <v>25</v>
      </c>
      <c r="BA67" s="14">
        <v>175</v>
      </c>
      <c r="BB67" s="14">
        <v>515</v>
      </c>
      <c r="BC67" s="14">
        <v>6635</v>
      </c>
      <c r="BD67" s="14">
        <v>7470</v>
      </c>
      <c r="BE67" s="14">
        <v>48.888888888888886</v>
      </c>
      <c r="BF67" s="14">
        <v>97.777777777777771</v>
      </c>
      <c r="BG67" s="14">
        <v>1430.5555555555557</v>
      </c>
      <c r="BH67" s="14">
        <v>2245.5555555555557</v>
      </c>
      <c r="BI67" s="14">
        <v>30</v>
      </c>
      <c r="BJ67" s="14">
        <v>25</v>
      </c>
      <c r="BK67" s="14">
        <v>485</v>
      </c>
      <c r="BL67" s="14">
        <v>525</v>
      </c>
      <c r="BM67" s="14">
        <v>4164</v>
      </c>
      <c r="BN67" s="19">
        <f>BM67/(O67)*100</f>
        <v>3.9188375244692062</v>
      </c>
      <c r="BO67" s="19">
        <f>BM67/(O67+Q67)*100</f>
        <v>3.9188375244692062</v>
      </c>
      <c r="BP67" s="15" t="s">
        <v>72</v>
      </c>
      <c r="BQ67" s="15">
        <v>25</v>
      </c>
      <c r="BR67" s="15">
        <v>50</v>
      </c>
      <c r="BS67" s="15">
        <v>41.64</v>
      </c>
      <c r="BT67" s="19">
        <f t="shared" si="31"/>
        <v>1.6656</v>
      </c>
      <c r="BU67" s="15">
        <v>0.1</v>
      </c>
      <c r="BV67" s="15">
        <v>0.73</v>
      </c>
      <c r="BW67" s="15">
        <v>0.505</v>
      </c>
      <c r="BX67" s="14">
        <f t="shared" si="24"/>
        <v>20578.936168585529</v>
      </c>
      <c r="BY67" s="15">
        <v>2.14</v>
      </c>
      <c r="BZ67" s="19">
        <f t="shared" si="25"/>
        <v>0.42304441307178714</v>
      </c>
      <c r="CA67" s="19">
        <f t="shared" si="27"/>
        <v>0.69945409255186841</v>
      </c>
    </row>
    <row r="68" spans="1:79" x14ac:dyDescent="0.2">
      <c r="A68" s="15" t="s">
        <v>69</v>
      </c>
      <c r="B68" s="15">
        <v>31</v>
      </c>
      <c r="C68" s="15">
        <v>1</v>
      </c>
      <c r="D68" s="16">
        <f t="shared" si="22"/>
        <v>0.40468564223999998</v>
      </c>
      <c r="E68" s="17">
        <v>37016</v>
      </c>
      <c r="F68" s="15">
        <v>1</v>
      </c>
      <c r="G68" s="15" t="s">
        <v>76</v>
      </c>
      <c r="H68" s="15" t="s">
        <v>77</v>
      </c>
      <c r="I68" s="15">
        <v>47</v>
      </c>
      <c r="J68" s="15">
        <v>68</v>
      </c>
      <c r="K68" s="15"/>
      <c r="L68" s="15"/>
      <c r="M68" s="13">
        <f t="shared" si="21"/>
        <v>57.5</v>
      </c>
      <c r="N68" s="23">
        <v>37023</v>
      </c>
      <c r="O68" s="24">
        <v>434184</v>
      </c>
      <c r="P68" s="15"/>
      <c r="Q68" s="14"/>
      <c r="R68" s="15"/>
      <c r="S68" s="15"/>
      <c r="T68" s="15"/>
      <c r="U68" s="15"/>
      <c r="V68" s="14">
        <f t="shared" si="28"/>
        <v>434184</v>
      </c>
      <c r="W68" s="14">
        <f t="shared" si="29"/>
        <v>1072892.0294693972</v>
      </c>
      <c r="X68" s="17">
        <v>37055</v>
      </c>
      <c r="Y68" s="15">
        <f t="shared" si="23"/>
        <v>32</v>
      </c>
      <c r="Z68" s="13">
        <v>11</v>
      </c>
      <c r="AA68" s="18">
        <v>3.5</v>
      </c>
      <c r="AB68" s="18">
        <v>28.5</v>
      </c>
      <c r="AC68" s="18">
        <v>26</v>
      </c>
      <c r="AD68" s="18">
        <v>33.299999999999997</v>
      </c>
      <c r="AE68" s="18">
        <v>30.236666666666665</v>
      </c>
      <c r="AF68" s="13">
        <v>36</v>
      </c>
      <c r="AG68" s="13">
        <f t="shared" si="30"/>
        <v>-1</v>
      </c>
      <c r="AH68" s="13">
        <v>35</v>
      </c>
      <c r="AI68" s="13">
        <v>41</v>
      </c>
      <c r="AJ68" s="13">
        <v>38.444444444444443</v>
      </c>
      <c r="AK68" s="18">
        <v>9.1999999999999993</v>
      </c>
      <c r="AL68" s="18">
        <v>9.4</v>
      </c>
      <c r="AM68" s="18">
        <v>9.6</v>
      </c>
      <c r="AN68" s="18">
        <v>9.4441975478103384</v>
      </c>
      <c r="AO68" s="18">
        <v>41</v>
      </c>
      <c r="AP68" s="14">
        <v>275</v>
      </c>
      <c r="AQ68" s="19">
        <v>7.5</v>
      </c>
      <c r="AR68" s="19">
        <v>3.75</v>
      </c>
      <c r="AS68" s="14">
        <v>40</v>
      </c>
      <c r="AT68" s="14">
        <v>130</v>
      </c>
      <c r="AU68" s="14">
        <v>5</v>
      </c>
      <c r="AV68" s="14">
        <v>175</v>
      </c>
      <c r="AW68" s="14">
        <v>0</v>
      </c>
      <c r="AX68" s="14">
        <v>5</v>
      </c>
      <c r="AY68" s="14">
        <v>0</v>
      </c>
      <c r="AZ68" s="14">
        <v>5</v>
      </c>
      <c r="BA68" s="14">
        <v>700</v>
      </c>
      <c r="BB68" s="14">
        <v>860</v>
      </c>
      <c r="BC68" s="14">
        <v>0</v>
      </c>
      <c r="BD68" s="14">
        <v>1120</v>
      </c>
      <c r="BE68" s="14">
        <v>109.23076923076923</v>
      </c>
      <c r="BF68" s="14">
        <v>136.53846153846155</v>
      </c>
      <c r="BG68" s="14">
        <v>0</v>
      </c>
      <c r="BH68" s="14">
        <v>245.76923076923077</v>
      </c>
      <c r="BI68" s="14">
        <v>30</v>
      </c>
      <c r="BJ68" s="14">
        <v>40</v>
      </c>
      <c r="BK68" s="14">
        <v>0</v>
      </c>
      <c r="BL68" s="14">
        <v>75</v>
      </c>
      <c r="BM68" s="14">
        <v>113819</v>
      </c>
      <c r="BN68" s="19">
        <f>BM68/(O68)*100</f>
        <v>26.214462071379874</v>
      </c>
      <c r="BO68" s="19">
        <f>BM68/(O68+Q68)*100</f>
        <v>26.214462071379874</v>
      </c>
      <c r="BP68" s="15" t="s">
        <v>72</v>
      </c>
      <c r="BQ68" s="15">
        <v>15</v>
      </c>
      <c r="BR68" s="15">
        <v>42</v>
      </c>
      <c r="BS68" s="15">
        <v>20.83</v>
      </c>
      <c r="BT68" s="19">
        <f t="shared" si="31"/>
        <v>0.65093749999999995</v>
      </c>
      <c r="BU68" s="15">
        <v>2.1000000000000001E-2</v>
      </c>
      <c r="BV68" s="15">
        <v>0.5</v>
      </c>
      <c r="BW68" s="15">
        <v>7.4999999999999997E-2</v>
      </c>
      <c r="BX68" s="14">
        <f t="shared" si="24"/>
        <v>281252.87413211295</v>
      </c>
      <c r="BY68" s="15">
        <v>8</v>
      </c>
      <c r="BZ68" s="19">
        <f t="shared" si="25"/>
        <v>0.61776345366791341</v>
      </c>
      <c r="CA68" s="19">
        <f t="shared" si="27"/>
        <v>0.82983825863596616</v>
      </c>
    </row>
    <row r="69" spans="1:79" x14ac:dyDescent="0.2">
      <c r="A69" s="15" t="s">
        <v>69</v>
      </c>
      <c r="B69" s="15">
        <v>16</v>
      </c>
      <c r="C69" s="15">
        <v>0.5</v>
      </c>
      <c r="D69" s="16">
        <f t="shared" si="22"/>
        <v>0.20234282111999999</v>
      </c>
      <c r="E69" s="17">
        <v>39565</v>
      </c>
      <c r="F69" s="15">
        <v>2</v>
      </c>
      <c r="G69" s="15" t="s">
        <v>76</v>
      </c>
      <c r="H69" s="15" t="s">
        <v>77</v>
      </c>
      <c r="I69" s="15">
        <v>4</v>
      </c>
      <c r="J69" s="15">
        <v>2</v>
      </c>
      <c r="K69" s="15"/>
      <c r="L69" s="15"/>
      <c r="M69" s="13">
        <f t="shared" si="21"/>
        <v>3</v>
      </c>
      <c r="N69" s="17">
        <v>39577</v>
      </c>
      <c r="O69" s="14">
        <v>25648</v>
      </c>
      <c r="P69" s="17">
        <v>39578</v>
      </c>
      <c r="Q69" s="14">
        <v>42136</v>
      </c>
      <c r="R69" s="15"/>
      <c r="S69" s="14"/>
      <c r="T69" s="15"/>
      <c r="U69" s="14"/>
      <c r="V69" s="14">
        <f t="shared" si="28"/>
        <v>67784</v>
      </c>
      <c r="W69" s="14">
        <f t="shared" si="29"/>
        <v>334995.8235474067</v>
      </c>
      <c r="X69" s="17">
        <v>39603</v>
      </c>
      <c r="Y69" s="15">
        <f t="shared" si="23"/>
        <v>26</v>
      </c>
      <c r="Z69" s="15">
        <v>0</v>
      </c>
      <c r="AA69" s="18">
        <v>2.9</v>
      </c>
      <c r="AB69" s="18">
        <v>28.5</v>
      </c>
      <c r="AC69" s="18">
        <v>25.8</v>
      </c>
      <c r="AD69" s="18">
        <v>31.8</v>
      </c>
      <c r="AE69" s="18">
        <v>29.429166666666664</v>
      </c>
      <c r="AF69" s="13">
        <v>36</v>
      </c>
      <c r="AG69" s="13">
        <f t="shared" si="30"/>
        <v>-2</v>
      </c>
      <c r="AH69" s="13">
        <v>34</v>
      </c>
      <c r="AI69" s="13">
        <v>39</v>
      </c>
      <c r="AJ69" s="13">
        <v>36.125</v>
      </c>
      <c r="AK69" s="18">
        <v>8.6999999999999993</v>
      </c>
      <c r="AL69" s="18">
        <v>8.5</v>
      </c>
      <c r="AM69" s="18">
        <v>9.1</v>
      </c>
      <c r="AN69" s="18">
        <v>8.7532654412297859</v>
      </c>
      <c r="AO69" s="21">
        <v>114</v>
      </c>
      <c r="AP69" s="21">
        <v>80</v>
      </c>
      <c r="AQ69" s="21">
        <v>7</v>
      </c>
      <c r="AR69" s="21">
        <v>3.2</v>
      </c>
      <c r="AS69" s="15">
        <v>80</v>
      </c>
      <c r="AT69" s="15">
        <v>0</v>
      </c>
      <c r="AU69" s="15">
        <v>265</v>
      </c>
      <c r="AV69" s="14">
        <v>78.5</v>
      </c>
      <c r="AW69" s="14">
        <v>27.5</v>
      </c>
      <c r="AX69" s="14">
        <v>785</v>
      </c>
      <c r="AY69" s="14">
        <v>0</v>
      </c>
      <c r="AZ69" s="14">
        <v>710</v>
      </c>
      <c r="BA69" s="14">
        <v>108</v>
      </c>
      <c r="BB69" s="14">
        <v>32.5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865</v>
      </c>
      <c r="BI69" s="14">
        <v>0</v>
      </c>
      <c r="BJ69" s="14">
        <v>950</v>
      </c>
      <c r="BK69" s="14">
        <v>186.5</v>
      </c>
      <c r="BL69" s="14">
        <v>60</v>
      </c>
      <c r="BM69" s="14">
        <v>31236</v>
      </c>
      <c r="BN69" s="19">
        <f>BM69/O69*100</f>
        <v>121.78727386150968</v>
      </c>
      <c r="BO69" s="19">
        <f>(BM69)/(O69+Q69+S69+U69)*100</f>
        <v>46.081671190841497</v>
      </c>
      <c r="BP69" s="15" t="s">
        <v>72</v>
      </c>
      <c r="BQ69" s="15">
        <v>30</v>
      </c>
      <c r="BR69" s="15">
        <v>48</v>
      </c>
      <c r="BS69" s="19">
        <v>38.54</v>
      </c>
      <c r="BT69" s="19">
        <f t="shared" si="31"/>
        <v>1.4823076923076923</v>
      </c>
      <c r="BU69" s="16">
        <v>0.19500000000000001</v>
      </c>
      <c r="BV69" s="16">
        <v>0.77900000000000003</v>
      </c>
      <c r="BW69" s="16">
        <v>0.44600000000000001</v>
      </c>
      <c r="BX69" s="14">
        <f t="shared" si="24"/>
        <v>154371.67391016753</v>
      </c>
      <c r="BY69" s="15">
        <v>12.45</v>
      </c>
      <c r="BZ69" s="16">
        <f t="shared" si="25"/>
        <v>2.3665092302047759</v>
      </c>
      <c r="CA69" s="16">
        <f t="shared" si="27"/>
        <v>0.77911170271122476</v>
      </c>
    </row>
    <row r="70" spans="1:79" x14ac:dyDescent="0.2">
      <c r="A70" s="15" t="s">
        <v>69</v>
      </c>
      <c r="B70" s="15">
        <v>33</v>
      </c>
      <c r="C70" s="15">
        <v>1</v>
      </c>
      <c r="D70" s="16">
        <f t="shared" si="22"/>
        <v>0.40468564223999998</v>
      </c>
      <c r="E70" s="17">
        <v>39712</v>
      </c>
      <c r="F70" s="15">
        <v>2</v>
      </c>
      <c r="G70" s="15" t="s">
        <v>76</v>
      </c>
      <c r="H70" s="15" t="s">
        <v>77</v>
      </c>
      <c r="I70" s="15">
        <v>204</v>
      </c>
      <c r="J70" s="15">
        <v>27</v>
      </c>
      <c r="K70" s="15"/>
      <c r="L70" s="15"/>
      <c r="M70" s="13">
        <f t="shared" si="21"/>
        <v>115.5</v>
      </c>
      <c r="N70" s="17">
        <v>39720</v>
      </c>
      <c r="O70" s="14">
        <v>138316</v>
      </c>
      <c r="P70" s="17">
        <v>39721</v>
      </c>
      <c r="Q70" s="14">
        <v>217092</v>
      </c>
      <c r="R70" s="15"/>
      <c r="S70" s="14"/>
      <c r="T70" s="15"/>
      <c r="U70" s="14"/>
      <c r="V70" s="14">
        <f t="shared" si="28"/>
        <v>355408</v>
      </c>
      <c r="W70" s="14">
        <f t="shared" si="29"/>
        <v>878232.29416482302</v>
      </c>
      <c r="X70" s="17">
        <v>39765</v>
      </c>
      <c r="Y70" s="15">
        <f t="shared" si="23"/>
        <v>45</v>
      </c>
      <c r="Z70" s="15">
        <v>0</v>
      </c>
      <c r="AA70" s="18">
        <v>4.3</v>
      </c>
      <c r="AB70" s="18">
        <v>28.1</v>
      </c>
      <c r="AC70" s="18">
        <v>20</v>
      </c>
      <c r="AD70" s="18">
        <v>30.1</v>
      </c>
      <c r="AE70" s="18">
        <v>25.513953488372085</v>
      </c>
      <c r="AF70" s="13">
        <v>36</v>
      </c>
      <c r="AG70" s="13">
        <f t="shared" si="30"/>
        <v>-16</v>
      </c>
      <c r="AH70" s="13">
        <v>20</v>
      </c>
      <c r="AI70" s="13">
        <v>45</v>
      </c>
      <c r="AJ70" s="13">
        <v>42.272727272727273</v>
      </c>
      <c r="AK70" s="18">
        <v>9</v>
      </c>
      <c r="AL70" s="18">
        <v>8.6999999999999993</v>
      </c>
      <c r="AM70" s="18">
        <v>9.5</v>
      </c>
      <c r="AN70" s="18">
        <v>9.0434664932469655</v>
      </c>
      <c r="AO70" s="21">
        <f>2*190</f>
        <v>380</v>
      </c>
      <c r="AP70" s="21">
        <v>365</v>
      </c>
      <c r="AQ70" s="21">
        <v>26</v>
      </c>
      <c r="AR70" s="21">
        <v>11.5</v>
      </c>
      <c r="AS70" s="15">
        <v>5</v>
      </c>
      <c r="AT70" s="15">
        <v>0</v>
      </c>
      <c r="AU70" s="15">
        <v>205</v>
      </c>
      <c r="AV70" s="14">
        <v>34.090909090909093</v>
      </c>
      <c r="AW70" s="14">
        <v>5</v>
      </c>
      <c r="AX70" s="14">
        <v>25</v>
      </c>
      <c r="AY70" s="14">
        <v>5</v>
      </c>
      <c r="AZ70" s="14">
        <v>105</v>
      </c>
      <c r="BA70" s="14">
        <v>41.363636363636367</v>
      </c>
      <c r="BB70" s="14">
        <v>20</v>
      </c>
      <c r="BC70" s="14">
        <v>85</v>
      </c>
      <c r="BD70" s="14">
        <v>0</v>
      </c>
      <c r="BE70" s="14">
        <v>5</v>
      </c>
      <c r="BF70" s="14">
        <v>0.90909090909090906</v>
      </c>
      <c r="BG70" s="14">
        <v>0</v>
      </c>
      <c r="BH70" s="14">
        <v>115</v>
      </c>
      <c r="BI70" s="14">
        <v>5</v>
      </c>
      <c r="BJ70" s="14">
        <v>300</v>
      </c>
      <c r="BK70" s="14">
        <v>73.63636363636364</v>
      </c>
      <c r="BL70" s="14">
        <v>25</v>
      </c>
      <c r="BM70" s="14">
        <v>82688</v>
      </c>
      <c r="BN70" s="19">
        <f>BM70/Q70*100</f>
        <v>38.088920826193501</v>
      </c>
      <c r="BO70" s="19">
        <f>(BM70)/(O70+Q70+S70+U70)*100</f>
        <v>23.265655246927473</v>
      </c>
      <c r="BP70" s="15" t="s">
        <v>72</v>
      </c>
      <c r="BQ70" s="15">
        <v>27</v>
      </c>
      <c r="BR70" s="15">
        <v>69</v>
      </c>
      <c r="BS70" s="19">
        <v>38.770000000000003</v>
      </c>
      <c r="BT70" s="19">
        <f t="shared" si="31"/>
        <v>0.86155555555555563</v>
      </c>
      <c r="BU70" s="16">
        <v>0.107</v>
      </c>
      <c r="BV70" s="16">
        <v>0.85299999999999998</v>
      </c>
      <c r="BW70" s="16">
        <v>0.59199999999999997</v>
      </c>
      <c r="BX70" s="14">
        <f t="shared" si="24"/>
        <v>204326.49782756969</v>
      </c>
      <c r="BY70" s="15">
        <v>30.68</v>
      </c>
      <c r="BZ70" s="16">
        <f t="shared" si="25"/>
        <v>1.6847095785361408</v>
      </c>
      <c r="CA70" s="16">
        <f t="shared" si="27"/>
        <v>1.0158610376380541</v>
      </c>
    </row>
    <row r="71" spans="1:79" x14ac:dyDescent="0.2">
      <c r="A71" s="12" t="s">
        <v>69</v>
      </c>
      <c r="B71" s="15">
        <v>33</v>
      </c>
      <c r="C71" s="15">
        <v>1</v>
      </c>
      <c r="D71" s="16">
        <f t="shared" si="22"/>
        <v>0.40468564223999998</v>
      </c>
      <c r="E71" s="17">
        <v>40400</v>
      </c>
      <c r="F71" s="13">
        <v>2</v>
      </c>
      <c r="G71" s="13" t="s">
        <v>76</v>
      </c>
      <c r="H71" s="13" t="s">
        <v>77</v>
      </c>
      <c r="I71" s="15">
        <v>25</v>
      </c>
      <c r="J71" s="15">
        <v>2</v>
      </c>
      <c r="K71" s="15"/>
      <c r="L71" s="15"/>
      <c r="M71" s="13">
        <f t="shared" si="21"/>
        <v>13.5</v>
      </c>
      <c r="N71" s="17">
        <v>40410</v>
      </c>
      <c r="O71" s="14">
        <v>200146</v>
      </c>
      <c r="P71" s="17">
        <v>40411</v>
      </c>
      <c r="Q71" s="14">
        <v>273426</v>
      </c>
      <c r="R71" s="17"/>
      <c r="S71" s="13"/>
      <c r="T71" s="17"/>
      <c r="U71" s="13"/>
      <c r="V71" s="14">
        <f t="shared" si="28"/>
        <v>473572</v>
      </c>
      <c r="W71" s="14">
        <f t="shared" si="29"/>
        <v>1170221.8971216844</v>
      </c>
      <c r="X71" s="17">
        <v>40444</v>
      </c>
      <c r="Y71" s="13">
        <f t="shared" si="23"/>
        <v>34</v>
      </c>
      <c r="Z71" s="13">
        <v>9</v>
      </c>
      <c r="AA71" s="18">
        <v>3.9</v>
      </c>
      <c r="AB71" s="18">
        <v>32.200000000000003</v>
      </c>
      <c r="AC71" s="18">
        <v>25.7</v>
      </c>
      <c r="AD71" s="18">
        <v>33.200000000000003</v>
      </c>
      <c r="AE71" s="18">
        <v>31.24687500000001</v>
      </c>
      <c r="AF71" s="15">
        <v>36</v>
      </c>
      <c r="AG71" s="13">
        <f t="shared" si="30"/>
        <v>-11</v>
      </c>
      <c r="AH71" s="15">
        <v>25</v>
      </c>
      <c r="AI71" s="15">
        <v>37</v>
      </c>
      <c r="AJ71" s="13">
        <v>33</v>
      </c>
      <c r="AK71" s="15">
        <v>8.9</v>
      </c>
      <c r="AL71" s="15">
        <v>8.6</v>
      </c>
      <c r="AM71" s="15">
        <v>9.8000000000000007</v>
      </c>
      <c r="AN71" s="18">
        <v>9.2308309086292937</v>
      </c>
      <c r="AO71" s="15">
        <v>360</v>
      </c>
      <c r="AP71" s="15">
        <v>325</v>
      </c>
      <c r="AQ71" s="15">
        <v>27</v>
      </c>
      <c r="AR71" s="15">
        <v>11.25</v>
      </c>
      <c r="AS71" s="14">
        <v>0</v>
      </c>
      <c r="AT71" s="14">
        <v>0</v>
      </c>
      <c r="AU71" s="14">
        <v>35</v>
      </c>
      <c r="AV71" s="13">
        <v>5</v>
      </c>
      <c r="AW71" s="14">
        <v>0</v>
      </c>
      <c r="AX71" s="14">
        <v>10</v>
      </c>
      <c r="AY71" s="14">
        <v>0</v>
      </c>
      <c r="AZ71" s="14">
        <v>335</v>
      </c>
      <c r="BA71" s="13">
        <v>73.07692307692308</v>
      </c>
      <c r="BB71" s="14">
        <v>10</v>
      </c>
      <c r="BC71" s="14">
        <v>920</v>
      </c>
      <c r="BD71" s="14">
        <v>520</v>
      </c>
      <c r="BE71" s="14">
        <v>14500</v>
      </c>
      <c r="BF71" s="14">
        <v>4356.9230769230771</v>
      </c>
      <c r="BG71" s="14">
        <v>2485</v>
      </c>
      <c r="BH71" s="14">
        <v>930</v>
      </c>
      <c r="BI71" s="14">
        <v>525</v>
      </c>
      <c r="BJ71" s="14">
        <v>14575</v>
      </c>
      <c r="BK71" s="14">
        <v>4439.6153846153848</v>
      </c>
      <c r="BL71" s="14">
        <v>2490</v>
      </c>
      <c r="BM71" s="14">
        <v>48887</v>
      </c>
      <c r="BN71" s="19">
        <v>17.88</v>
      </c>
      <c r="BO71" s="19">
        <f>(BM71)/(O71+Q71)*100</f>
        <v>10.323034301014419</v>
      </c>
      <c r="BP71" s="15" t="s">
        <v>72</v>
      </c>
      <c r="BQ71" s="13">
        <v>33</v>
      </c>
      <c r="BR71" s="13">
        <v>65</v>
      </c>
      <c r="BS71" s="19">
        <v>41.21</v>
      </c>
      <c r="BT71" s="19">
        <f t="shared" si="31"/>
        <v>1.2120588235294119</v>
      </c>
      <c r="BU71" s="16">
        <v>0.29599999999999999</v>
      </c>
      <c r="BV71" s="16">
        <v>0.98699999999999999</v>
      </c>
      <c r="BW71" s="16">
        <v>0.54800000000000004</v>
      </c>
      <c r="BX71" s="14">
        <f t="shared" si="24"/>
        <v>120802.40783785313</v>
      </c>
      <c r="BY71" s="19">
        <v>26.77</v>
      </c>
      <c r="BZ71" s="16">
        <f t="shared" si="25"/>
        <v>1.9455914887870638</v>
      </c>
      <c r="CA71" s="16">
        <f t="shared" si="27"/>
        <v>0.78301974741134328</v>
      </c>
    </row>
    <row r="72" spans="1:79" x14ac:dyDescent="0.2">
      <c r="A72" s="12" t="s">
        <v>69</v>
      </c>
      <c r="B72" s="15">
        <v>2</v>
      </c>
      <c r="C72" s="15">
        <v>2</v>
      </c>
      <c r="D72" s="16">
        <f t="shared" si="22"/>
        <v>0.80937128447999995</v>
      </c>
      <c r="E72" s="17">
        <v>40381</v>
      </c>
      <c r="F72" s="13">
        <v>2</v>
      </c>
      <c r="G72" s="13" t="s">
        <v>76</v>
      </c>
      <c r="H72" s="13" t="s">
        <v>77</v>
      </c>
      <c r="I72" s="15">
        <v>0</v>
      </c>
      <c r="J72" s="15">
        <v>0</v>
      </c>
      <c r="K72" s="15">
        <v>0</v>
      </c>
      <c r="L72" s="15">
        <v>0</v>
      </c>
      <c r="M72" s="13">
        <f t="shared" si="21"/>
        <v>0</v>
      </c>
      <c r="N72" s="17">
        <v>40394</v>
      </c>
      <c r="O72" s="14">
        <v>436932</v>
      </c>
      <c r="P72" s="17">
        <v>40398</v>
      </c>
      <c r="Q72" s="14">
        <v>161212</v>
      </c>
      <c r="R72" s="17"/>
      <c r="S72" s="13"/>
      <c r="T72" s="17"/>
      <c r="U72" s="13"/>
      <c r="V72" s="14">
        <f t="shared" si="28"/>
        <v>598144</v>
      </c>
      <c r="W72" s="14">
        <f t="shared" si="29"/>
        <v>739023.00646148075</v>
      </c>
      <c r="X72" s="17">
        <v>40430</v>
      </c>
      <c r="Y72" s="13">
        <f t="shared" si="23"/>
        <v>36</v>
      </c>
      <c r="Z72" s="13">
        <v>13</v>
      </c>
      <c r="AA72" s="18">
        <v>2.6</v>
      </c>
      <c r="AB72" s="18">
        <v>33.200000000000003</v>
      </c>
      <c r="AC72" s="18">
        <v>29.5</v>
      </c>
      <c r="AD72" s="18">
        <v>33.700000000000003</v>
      </c>
      <c r="AE72" s="18">
        <v>32.135294117647057</v>
      </c>
      <c r="AF72" s="15">
        <v>36</v>
      </c>
      <c r="AG72" s="13">
        <f t="shared" si="30"/>
        <v>1</v>
      </c>
      <c r="AH72" s="15">
        <v>37</v>
      </c>
      <c r="AI72" s="15">
        <v>42</v>
      </c>
      <c r="AJ72" s="13">
        <v>39.1</v>
      </c>
      <c r="AK72" s="15">
        <v>9.5</v>
      </c>
      <c r="AL72" s="15">
        <v>9.1</v>
      </c>
      <c r="AM72" s="15">
        <v>9.6999999999999993</v>
      </c>
      <c r="AN72" s="18">
        <v>9.3844913101712848</v>
      </c>
      <c r="AO72" s="15">
        <v>184</v>
      </c>
      <c r="AP72" s="15">
        <v>700</v>
      </c>
      <c r="AQ72" s="15">
        <v>78</v>
      </c>
      <c r="AR72" s="15">
        <v>32.5</v>
      </c>
      <c r="AS72" s="14">
        <v>5</v>
      </c>
      <c r="AT72" s="14">
        <v>0</v>
      </c>
      <c r="AU72" s="14">
        <v>170</v>
      </c>
      <c r="AV72" s="13">
        <v>40</v>
      </c>
      <c r="AW72" s="14">
        <v>15</v>
      </c>
      <c r="AX72" s="14">
        <v>50</v>
      </c>
      <c r="AY72" s="14">
        <v>0</v>
      </c>
      <c r="AZ72" s="14">
        <v>390</v>
      </c>
      <c r="BA72" s="13">
        <v>85</v>
      </c>
      <c r="BB72" s="14">
        <v>25</v>
      </c>
      <c r="BC72" s="14">
        <v>1160</v>
      </c>
      <c r="BD72" s="14">
        <v>0</v>
      </c>
      <c r="BE72" s="14">
        <v>2275</v>
      </c>
      <c r="BF72" s="14">
        <v>449.54545454545456</v>
      </c>
      <c r="BG72" s="14">
        <v>25</v>
      </c>
      <c r="BH72" s="14">
        <v>1215</v>
      </c>
      <c r="BI72" s="14">
        <v>10</v>
      </c>
      <c r="BJ72" s="14">
        <v>2340</v>
      </c>
      <c r="BK72" s="14">
        <v>574.5454545454545</v>
      </c>
      <c r="BL72" s="14">
        <v>210</v>
      </c>
      <c r="BM72" s="14">
        <v>0</v>
      </c>
      <c r="BN72" s="19">
        <v>0</v>
      </c>
      <c r="BO72" s="19">
        <v>0</v>
      </c>
      <c r="BP72" s="15" t="s">
        <v>73</v>
      </c>
      <c r="BQ72" s="13"/>
      <c r="BR72" s="13"/>
      <c r="BS72" s="19"/>
      <c r="BT72" s="19">
        <f t="shared" si="31"/>
        <v>0</v>
      </c>
      <c r="BU72" s="16"/>
      <c r="BV72" s="16"/>
      <c r="BW72" s="16"/>
      <c r="BX72" s="14">
        <f t="shared" si="24"/>
        <v>0</v>
      </c>
      <c r="BY72" s="19">
        <v>0</v>
      </c>
      <c r="BZ72" s="16">
        <f t="shared" si="25"/>
        <v>0</v>
      </c>
      <c r="CA72" s="16"/>
    </row>
    <row r="73" spans="1:79" x14ac:dyDescent="0.2">
      <c r="A73" s="15" t="s">
        <v>69</v>
      </c>
      <c r="B73" s="15">
        <v>34</v>
      </c>
      <c r="C73" s="15">
        <v>1</v>
      </c>
      <c r="D73" s="16">
        <f t="shared" si="22"/>
        <v>0.40468564223999998</v>
      </c>
      <c r="E73" s="17">
        <v>37017</v>
      </c>
      <c r="F73" s="15">
        <v>1</v>
      </c>
      <c r="G73" s="15" t="s">
        <v>76</v>
      </c>
      <c r="H73" s="15" t="s">
        <v>77</v>
      </c>
      <c r="I73" s="15">
        <v>32</v>
      </c>
      <c r="J73" s="15">
        <v>45</v>
      </c>
      <c r="K73" s="15"/>
      <c r="L73" s="15"/>
      <c r="M73" s="13">
        <f t="shared" si="21"/>
        <v>38.5</v>
      </c>
      <c r="N73" s="23">
        <v>37025</v>
      </c>
      <c r="O73" s="24">
        <v>450214</v>
      </c>
      <c r="P73" s="15"/>
      <c r="Q73" s="14"/>
      <c r="R73" s="15"/>
      <c r="S73" s="15"/>
      <c r="T73" s="15"/>
      <c r="U73" s="15"/>
      <c r="V73" s="14">
        <f t="shared" si="28"/>
        <v>450214</v>
      </c>
      <c r="W73" s="14">
        <f t="shared" si="29"/>
        <v>1112503.0221185838</v>
      </c>
      <c r="X73" s="17">
        <v>37055</v>
      </c>
      <c r="Y73" s="15">
        <f t="shared" si="23"/>
        <v>30</v>
      </c>
      <c r="Z73" s="13">
        <v>11</v>
      </c>
      <c r="AA73" s="18">
        <v>3.4</v>
      </c>
      <c r="AB73" s="18">
        <v>28.9</v>
      </c>
      <c r="AC73" s="18">
        <v>26.3</v>
      </c>
      <c r="AD73" s="18">
        <v>33</v>
      </c>
      <c r="AE73" s="18">
        <v>30.30357142857142</v>
      </c>
      <c r="AF73" s="13">
        <v>37</v>
      </c>
      <c r="AG73" s="13">
        <f t="shared" si="30"/>
        <v>0</v>
      </c>
      <c r="AH73" s="13">
        <v>37</v>
      </c>
      <c r="AI73" s="13">
        <v>45</v>
      </c>
      <c r="AJ73" s="13">
        <v>40.571428571428569</v>
      </c>
      <c r="AK73" s="18">
        <v>9.3000000000000007</v>
      </c>
      <c r="AL73" s="18">
        <v>8.8000000000000007</v>
      </c>
      <c r="AM73" s="18">
        <v>9.3000000000000007</v>
      </c>
      <c r="AN73" s="18">
        <v>8.9988968051685188</v>
      </c>
      <c r="AO73" s="18">
        <v>33</v>
      </c>
      <c r="AP73" s="14">
        <v>250</v>
      </c>
      <c r="AQ73" s="19">
        <v>7.5</v>
      </c>
      <c r="AR73" s="19">
        <v>3.75</v>
      </c>
      <c r="AS73" s="14">
        <v>120</v>
      </c>
      <c r="AT73" s="14">
        <v>100</v>
      </c>
      <c r="AU73" s="14">
        <v>0</v>
      </c>
      <c r="AV73" s="14">
        <v>220</v>
      </c>
      <c r="AW73" s="14">
        <v>5</v>
      </c>
      <c r="AX73" s="14">
        <v>5</v>
      </c>
      <c r="AY73" s="14">
        <v>0</v>
      </c>
      <c r="AZ73" s="14">
        <v>15</v>
      </c>
      <c r="BA73" s="14">
        <v>320</v>
      </c>
      <c r="BB73" s="14">
        <v>500</v>
      </c>
      <c r="BC73" s="14">
        <v>0</v>
      </c>
      <c r="BD73" s="14">
        <v>820</v>
      </c>
      <c r="BE73" s="14">
        <v>95.416666666666671</v>
      </c>
      <c r="BF73" s="14">
        <v>72.5</v>
      </c>
      <c r="BG73" s="14">
        <v>0</v>
      </c>
      <c r="BH73" s="14">
        <v>167.91666666666666</v>
      </c>
      <c r="BI73" s="14">
        <v>37.5</v>
      </c>
      <c r="BJ73" s="14">
        <v>37.5</v>
      </c>
      <c r="BK73" s="14">
        <v>0</v>
      </c>
      <c r="BL73" s="14">
        <v>85</v>
      </c>
      <c r="BM73" s="14">
        <v>237050</v>
      </c>
      <c r="BN73" s="19">
        <f>BM73/(O73)*100</f>
        <v>52.652738475480554</v>
      </c>
      <c r="BO73" s="19">
        <f>BM73/(O73+Q73)*100</f>
        <v>52.652738475480554</v>
      </c>
      <c r="BP73" s="15" t="s">
        <v>72</v>
      </c>
      <c r="BQ73" s="15">
        <v>21</v>
      </c>
      <c r="BR73" s="15">
        <v>40</v>
      </c>
      <c r="BS73" s="15">
        <v>26.68</v>
      </c>
      <c r="BT73" s="19">
        <f t="shared" si="31"/>
        <v>0.88933333333333331</v>
      </c>
      <c r="BU73" s="15">
        <v>7.1999999999999995E-2</v>
      </c>
      <c r="BV73" s="15">
        <v>0.53</v>
      </c>
      <c r="BW73" s="15">
        <v>0.13100000000000001</v>
      </c>
      <c r="BX73" s="14">
        <f t="shared" si="24"/>
        <v>585763.30676791549</v>
      </c>
      <c r="BY73" s="15">
        <v>26.86</v>
      </c>
      <c r="BZ73" s="19">
        <f t="shared" si="25"/>
        <v>2.2124168487360203</v>
      </c>
      <c r="CA73" s="19">
        <f t="shared" ref="CA73:CA84" si="32">(BW73/BS73^3)*100000</f>
        <v>0.68978511739884052</v>
      </c>
    </row>
    <row r="74" spans="1:79" x14ac:dyDescent="0.2">
      <c r="A74" s="12" t="s">
        <v>69</v>
      </c>
      <c r="B74" s="15">
        <v>27</v>
      </c>
      <c r="C74" s="15">
        <v>1</v>
      </c>
      <c r="D74" s="16">
        <f t="shared" si="22"/>
        <v>0.40468564223999998</v>
      </c>
      <c r="E74" s="17">
        <v>40344</v>
      </c>
      <c r="F74" s="13">
        <v>1</v>
      </c>
      <c r="G74" s="13" t="s">
        <v>76</v>
      </c>
      <c r="H74" s="13" t="s">
        <v>77</v>
      </c>
      <c r="I74" s="15">
        <v>3</v>
      </c>
      <c r="J74" s="15">
        <v>0</v>
      </c>
      <c r="K74" s="15"/>
      <c r="L74" s="15"/>
      <c r="M74" s="13">
        <f t="shared" si="21"/>
        <v>1.5</v>
      </c>
      <c r="N74" s="17">
        <v>40357</v>
      </c>
      <c r="O74" s="14">
        <v>236328</v>
      </c>
      <c r="P74" s="17"/>
      <c r="Q74" s="14"/>
      <c r="R74" s="17"/>
      <c r="S74" s="13"/>
      <c r="T74" s="17"/>
      <c r="U74" s="13"/>
      <c r="V74" s="14">
        <f t="shared" si="28"/>
        <v>236328</v>
      </c>
      <c r="W74" s="14">
        <f t="shared" si="29"/>
        <v>583979.20591372252</v>
      </c>
      <c r="X74" s="17">
        <v>40388</v>
      </c>
      <c r="Y74" s="13">
        <f t="shared" si="23"/>
        <v>31</v>
      </c>
      <c r="Z74" s="13">
        <v>10</v>
      </c>
      <c r="AA74" s="18">
        <v>3.8</v>
      </c>
      <c r="AB74" s="18">
        <v>33.5</v>
      </c>
      <c r="AC74" s="18">
        <v>29.2</v>
      </c>
      <c r="AD74" s="18">
        <v>34</v>
      </c>
      <c r="AE74" s="18">
        <v>31.898965517241386</v>
      </c>
      <c r="AF74" s="15">
        <v>37</v>
      </c>
      <c r="AG74" s="13">
        <f t="shared" si="30"/>
        <v>0</v>
      </c>
      <c r="AH74" s="15">
        <v>37</v>
      </c>
      <c r="AI74" s="15">
        <v>43</v>
      </c>
      <c r="AJ74" s="13">
        <v>40.25</v>
      </c>
      <c r="AK74" s="15">
        <v>9.1</v>
      </c>
      <c r="AL74" s="15">
        <v>8.6</v>
      </c>
      <c r="AM74" s="15">
        <v>9.6</v>
      </c>
      <c r="AN74" s="18">
        <v>9.3011990562409554</v>
      </c>
      <c r="AO74" s="15">
        <v>84</v>
      </c>
      <c r="AP74" s="15">
        <v>325</v>
      </c>
      <c r="AQ74" s="15">
        <v>31</v>
      </c>
      <c r="AR74" s="15">
        <v>12.75</v>
      </c>
      <c r="AS74" s="14">
        <v>20</v>
      </c>
      <c r="AT74" s="14">
        <v>10</v>
      </c>
      <c r="AU74" s="14">
        <v>115</v>
      </c>
      <c r="AV74" s="13">
        <v>38.5</v>
      </c>
      <c r="AW74" s="14">
        <v>30</v>
      </c>
      <c r="AX74" s="14">
        <v>25</v>
      </c>
      <c r="AY74" s="14">
        <v>20</v>
      </c>
      <c r="AZ74" s="14">
        <v>270</v>
      </c>
      <c r="BA74" s="13">
        <v>79</v>
      </c>
      <c r="BB74" s="14">
        <v>32.5</v>
      </c>
      <c r="BC74" s="14">
        <v>400</v>
      </c>
      <c r="BD74" s="14">
        <v>155</v>
      </c>
      <c r="BE74" s="14">
        <v>1415</v>
      </c>
      <c r="BF74" s="14">
        <v>738</v>
      </c>
      <c r="BG74" s="14">
        <v>652.5</v>
      </c>
      <c r="BH74" s="14">
        <v>445</v>
      </c>
      <c r="BI74" s="14">
        <v>210</v>
      </c>
      <c r="BJ74" s="14">
        <v>1800</v>
      </c>
      <c r="BK74" s="14">
        <v>855.5</v>
      </c>
      <c r="BL74" s="14">
        <v>707.5</v>
      </c>
      <c r="BM74" s="14">
        <v>0</v>
      </c>
      <c r="BN74" s="19">
        <v>0</v>
      </c>
      <c r="BO74" s="19">
        <v>0</v>
      </c>
      <c r="BP74" s="15" t="s">
        <v>72</v>
      </c>
      <c r="BQ74" s="13">
        <v>41</v>
      </c>
      <c r="BR74" s="13">
        <v>60</v>
      </c>
      <c r="BS74" s="19">
        <v>53.91</v>
      </c>
      <c r="BT74" s="19">
        <f t="shared" si="31"/>
        <v>1.7390322580645161</v>
      </c>
      <c r="BU74" s="16">
        <v>0.48099999999999998</v>
      </c>
      <c r="BV74" s="16">
        <v>1.3680000000000001</v>
      </c>
      <c r="BW74" s="16">
        <v>1.0820000000000001</v>
      </c>
      <c r="BX74" s="14">
        <f t="shared" si="24"/>
        <v>0</v>
      </c>
      <c r="BY74" s="19">
        <v>0</v>
      </c>
      <c r="BZ74" s="16">
        <f t="shared" si="25"/>
        <v>0</v>
      </c>
      <c r="CA74" s="16">
        <f t="shared" si="32"/>
        <v>0.69058837801113304</v>
      </c>
    </row>
    <row r="75" spans="1:79" x14ac:dyDescent="0.2">
      <c r="A75" s="15" t="s">
        <v>69</v>
      </c>
      <c r="B75" s="15">
        <v>1</v>
      </c>
      <c r="C75" s="15">
        <v>2</v>
      </c>
      <c r="D75" s="16">
        <f t="shared" si="22"/>
        <v>0.80937128447999995</v>
      </c>
      <c r="E75" s="17">
        <v>39586</v>
      </c>
      <c r="F75" s="15">
        <v>2</v>
      </c>
      <c r="G75" s="15" t="s">
        <v>76</v>
      </c>
      <c r="H75" s="15" t="s">
        <v>77</v>
      </c>
      <c r="I75" s="15">
        <v>179</v>
      </c>
      <c r="J75" s="15">
        <v>57</v>
      </c>
      <c r="K75" s="15"/>
      <c r="L75" s="15"/>
      <c r="M75" s="13">
        <f t="shared" si="21"/>
        <v>118</v>
      </c>
      <c r="N75" s="17">
        <v>39594</v>
      </c>
      <c r="O75" s="14">
        <v>26640</v>
      </c>
      <c r="P75" s="17">
        <v>39595</v>
      </c>
      <c r="Q75" s="14">
        <v>226252</v>
      </c>
      <c r="R75" s="15"/>
      <c r="S75" s="14"/>
      <c r="T75" s="15"/>
      <c r="U75" s="14"/>
      <c r="V75" s="14">
        <f t="shared" si="28"/>
        <v>252892</v>
      </c>
      <c r="W75" s="14">
        <f t="shared" si="29"/>
        <v>312454.87064997188</v>
      </c>
      <c r="X75" s="17">
        <v>39630</v>
      </c>
      <c r="Y75" s="15">
        <f t="shared" si="23"/>
        <v>36</v>
      </c>
      <c r="Z75" s="15">
        <v>0</v>
      </c>
      <c r="AA75" s="18">
        <v>2.5</v>
      </c>
      <c r="AB75" s="18">
        <v>30.7</v>
      </c>
      <c r="AC75" s="18">
        <v>29.5</v>
      </c>
      <c r="AD75" s="18">
        <v>31.9</v>
      </c>
      <c r="AE75" s="18">
        <v>30.47941176470588</v>
      </c>
      <c r="AF75" s="13">
        <v>37</v>
      </c>
      <c r="AG75" s="13">
        <f t="shared" si="30"/>
        <v>1</v>
      </c>
      <c r="AH75" s="13">
        <v>38</v>
      </c>
      <c r="AI75" s="13">
        <v>50</v>
      </c>
      <c r="AJ75" s="13">
        <v>43.875</v>
      </c>
      <c r="AK75" s="18">
        <v>8.8000000000000007</v>
      </c>
      <c r="AL75" s="18">
        <v>8.4</v>
      </c>
      <c r="AM75" s="18">
        <v>9.3000000000000007</v>
      </c>
      <c r="AN75" s="18">
        <v>8.92</v>
      </c>
      <c r="AO75" s="21">
        <v>296</v>
      </c>
      <c r="AP75" s="21">
        <v>350</v>
      </c>
      <c r="AQ75" s="21">
        <v>21</v>
      </c>
      <c r="AR75" s="21">
        <v>10.5</v>
      </c>
      <c r="AS75" s="15">
        <v>30</v>
      </c>
      <c r="AT75" s="15">
        <v>0</v>
      </c>
      <c r="AU75" s="15">
        <v>225</v>
      </c>
      <c r="AV75" s="14">
        <v>43.75</v>
      </c>
      <c r="AW75" s="14">
        <v>12.5</v>
      </c>
      <c r="AX75" s="14">
        <v>40</v>
      </c>
      <c r="AY75" s="14">
        <v>0</v>
      </c>
      <c r="AZ75" s="14">
        <v>305</v>
      </c>
      <c r="BA75" s="14">
        <v>66.25</v>
      </c>
      <c r="BB75" s="14">
        <v>32.5</v>
      </c>
      <c r="BC75" s="14">
        <v>0</v>
      </c>
      <c r="BD75" s="14">
        <v>0</v>
      </c>
      <c r="BE75" s="14">
        <v>5</v>
      </c>
      <c r="BF75" s="14">
        <v>0.41666666666666669</v>
      </c>
      <c r="BG75" s="14">
        <v>0</v>
      </c>
      <c r="BH75" s="14">
        <v>70</v>
      </c>
      <c r="BI75" s="14">
        <v>0</v>
      </c>
      <c r="BJ75" s="14">
        <v>410</v>
      </c>
      <c r="BK75" s="14">
        <v>110.41666666666667</v>
      </c>
      <c r="BL75" s="14">
        <v>50</v>
      </c>
      <c r="BM75" s="14">
        <v>2594</v>
      </c>
      <c r="BN75" s="19">
        <f>BM75/Q75*100</f>
        <v>1.1465092021286001</v>
      </c>
      <c r="BO75" s="19">
        <f>(BM75)/(O75+Q75+S75+U75)*100</f>
        <v>1.0257343055533588</v>
      </c>
      <c r="BP75" s="15" t="s">
        <v>72</v>
      </c>
      <c r="BQ75" s="15">
        <v>24</v>
      </c>
      <c r="BR75" s="15">
        <v>108</v>
      </c>
      <c r="BS75" s="19">
        <v>51.21</v>
      </c>
      <c r="BT75" s="19">
        <f t="shared" si="31"/>
        <v>1.4225000000000001</v>
      </c>
      <c r="BU75" s="16">
        <v>0.13400000000000001</v>
      </c>
      <c r="BV75" s="16">
        <v>9.7210000000000001</v>
      </c>
      <c r="BW75" s="16">
        <v>2.0939999999999999</v>
      </c>
      <c r="BX75" s="14">
        <f t="shared" si="24"/>
        <v>3204.9567976291346</v>
      </c>
      <c r="BY75" s="15">
        <v>5.41</v>
      </c>
      <c r="BZ75" s="16">
        <f t="shared" si="25"/>
        <v>0.18567223801907839</v>
      </c>
      <c r="CA75" s="16">
        <f t="shared" si="32"/>
        <v>1.5592377826553541</v>
      </c>
    </row>
    <row r="76" spans="1:79" x14ac:dyDescent="0.2">
      <c r="A76" s="15" t="s">
        <v>69</v>
      </c>
      <c r="B76" s="15">
        <v>27</v>
      </c>
      <c r="C76" s="15">
        <v>1</v>
      </c>
      <c r="D76" s="16">
        <f t="shared" si="22"/>
        <v>0.40468564223999998</v>
      </c>
      <c r="E76" s="17">
        <v>37017</v>
      </c>
      <c r="F76" s="15">
        <v>1</v>
      </c>
      <c r="G76" s="15" t="s">
        <v>76</v>
      </c>
      <c r="H76" s="15" t="s">
        <v>77</v>
      </c>
      <c r="I76" s="15">
        <v>43</v>
      </c>
      <c r="J76" s="15">
        <v>82</v>
      </c>
      <c r="K76" s="15"/>
      <c r="L76" s="15"/>
      <c r="M76" s="13">
        <f t="shared" si="21"/>
        <v>62.5</v>
      </c>
      <c r="N76" s="23">
        <v>37023</v>
      </c>
      <c r="O76" s="24">
        <v>476370</v>
      </c>
      <c r="P76" s="15"/>
      <c r="Q76" s="14"/>
      <c r="R76" s="15"/>
      <c r="S76" s="15"/>
      <c r="T76" s="15"/>
      <c r="U76" s="15"/>
      <c r="V76" s="14">
        <f t="shared" si="28"/>
        <v>476370</v>
      </c>
      <c r="W76" s="14">
        <f t="shared" si="29"/>
        <v>1177135.9056951357</v>
      </c>
      <c r="X76" s="17">
        <v>37053</v>
      </c>
      <c r="Y76" s="15">
        <f t="shared" si="23"/>
        <v>30</v>
      </c>
      <c r="Z76" s="13">
        <v>11</v>
      </c>
      <c r="AA76" s="18">
        <v>3.7</v>
      </c>
      <c r="AB76" s="18">
        <v>28.7</v>
      </c>
      <c r="AC76" s="18">
        <v>25.9</v>
      </c>
      <c r="AD76" s="18">
        <v>33</v>
      </c>
      <c r="AE76" s="18">
        <v>30.014285714285716</v>
      </c>
      <c r="AF76" s="13">
        <v>38</v>
      </c>
      <c r="AG76" s="13">
        <f t="shared" si="30"/>
        <v>-2</v>
      </c>
      <c r="AH76" s="13">
        <v>36</v>
      </c>
      <c r="AI76" s="13">
        <v>43</v>
      </c>
      <c r="AJ76" s="13">
        <v>40.625</v>
      </c>
      <c r="AK76" s="18">
        <v>9.1999999999999993</v>
      </c>
      <c r="AL76" s="18">
        <v>8.5</v>
      </c>
      <c r="AM76" s="18">
        <v>9.1999999999999993</v>
      </c>
      <c r="AN76" s="18">
        <v>8.7957310501889694</v>
      </c>
      <c r="AO76" s="18">
        <v>43</v>
      </c>
      <c r="AP76" s="14">
        <v>275</v>
      </c>
      <c r="AQ76" s="19">
        <v>7.5</v>
      </c>
      <c r="AR76" s="19">
        <v>3.75</v>
      </c>
      <c r="AS76" s="14">
        <v>20</v>
      </c>
      <c r="AT76" s="14">
        <v>80</v>
      </c>
      <c r="AU76" s="14">
        <v>0</v>
      </c>
      <c r="AV76" s="14">
        <v>100</v>
      </c>
      <c r="AW76" s="14">
        <v>0</v>
      </c>
      <c r="AX76" s="14">
        <v>10</v>
      </c>
      <c r="AY76" s="14">
        <v>0</v>
      </c>
      <c r="AZ76" s="14">
        <v>30</v>
      </c>
      <c r="BA76" s="14">
        <v>200</v>
      </c>
      <c r="BB76" s="14">
        <v>1520</v>
      </c>
      <c r="BC76" s="14">
        <v>5</v>
      </c>
      <c r="BD76" s="14">
        <v>1640</v>
      </c>
      <c r="BE76" s="14">
        <v>87.083333333333329</v>
      </c>
      <c r="BF76" s="14">
        <v>257.91666666666669</v>
      </c>
      <c r="BG76" s="14">
        <v>0.41666666666666669</v>
      </c>
      <c r="BH76" s="14">
        <v>345.41666666666669</v>
      </c>
      <c r="BI76" s="14">
        <v>85</v>
      </c>
      <c r="BJ76" s="14">
        <v>85</v>
      </c>
      <c r="BK76" s="14">
        <v>0</v>
      </c>
      <c r="BL76" s="14">
        <v>190</v>
      </c>
      <c r="BM76" s="14">
        <v>72963</v>
      </c>
      <c r="BN76" s="19">
        <f>BM76/(O76)*100</f>
        <v>15.316455696202533</v>
      </c>
      <c r="BO76" s="19">
        <f>BM76/(O76+Q76)*100</f>
        <v>15.316455696202533</v>
      </c>
      <c r="BP76" s="15" t="s">
        <v>72</v>
      </c>
      <c r="BQ76" s="15">
        <v>26</v>
      </c>
      <c r="BR76" s="15">
        <v>32</v>
      </c>
      <c r="BS76" s="15">
        <v>29.03</v>
      </c>
      <c r="BT76" s="19">
        <f t="shared" si="31"/>
        <v>0.96766666666666667</v>
      </c>
      <c r="BU76" s="15">
        <v>9.1999999999999998E-2</v>
      </c>
      <c r="BV76" s="15">
        <v>0.153</v>
      </c>
      <c r="BW76" s="15">
        <v>0.126</v>
      </c>
      <c r="BX76" s="14">
        <f t="shared" si="24"/>
        <v>180295.49947988786</v>
      </c>
      <c r="BY76" s="15">
        <v>9</v>
      </c>
      <c r="BZ76" s="19">
        <f t="shared" si="25"/>
        <v>0.74131614440149607</v>
      </c>
      <c r="CA76" s="19">
        <f t="shared" si="32"/>
        <v>0.51502633630477868</v>
      </c>
    </row>
    <row r="77" spans="1:79" x14ac:dyDescent="0.2">
      <c r="A77" s="15" t="s">
        <v>69</v>
      </c>
      <c r="B77" s="15">
        <v>33</v>
      </c>
      <c r="C77" s="15">
        <v>1</v>
      </c>
      <c r="D77" s="16">
        <f t="shared" si="22"/>
        <v>0.40468564223999998</v>
      </c>
      <c r="E77" s="17">
        <v>38471</v>
      </c>
      <c r="F77" s="15">
        <v>1</v>
      </c>
      <c r="G77" s="15" t="s">
        <v>76</v>
      </c>
      <c r="H77" s="15" t="s">
        <v>78</v>
      </c>
      <c r="I77" s="15">
        <v>22</v>
      </c>
      <c r="J77" s="15">
        <v>33</v>
      </c>
      <c r="K77" s="15"/>
      <c r="L77" s="15"/>
      <c r="M77" s="13">
        <f t="shared" si="21"/>
        <v>27.5</v>
      </c>
      <c r="N77" s="17">
        <v>38479</v>
      </c>
      <c r="O77" s="14">
        <v>361820</v>
      </c>
      <c r="P77" s="15"/>
      <c r="Q77" s="14"/>
      <c r="R77" s="15"/>
      <c r="S77" s="15"/>
      <c r="T77" s="15"/>
      <c r="U77" s="15"/>
      <c r="V77" s="14">
        <f t="shared" si="28"/>
        <v>361820</v>
      </c>
      <c r="W77" s="14">
        <f t="shared" si="29"/>
        <v>894076.69122449774</v>
      </c>
      <c r="X77" s="17">
        <v>38526</v>
      </c>
      <c r="Y77" s="15">
        <f t="shared" si="23"/>
        <v>47</v>
      </c>
      <c r="Z77" s="15">
        <v>10</v>
      </c>
      <c r="AA77" s="18">
        <v>2.8</v>
      </c>
      <c r="AB77" s="18">
        <v>27.4</v>
      </c>
      <c r="AC77" s="18">
        <v>27</v>
      </c>
      <c r="AD77" s="18">
        <v>34.700000000000003</v>
      </c>
      <c r="AE77" s="18">
        <v>31.26</v>
      </c>
      <c r="AF77" s="13">
        <v>38</v>
      </c>
      <c r="AG77" s="13">
        <f t="shared" si="30"/>
        <v>-8</v>
      </c>
      <c r="AH77" s="13">
        <v>30</v>
      </c>
      <c r="AI77" s="13">
        <v>45</v>
      </c>
      <c r="AJ77" s="13">
        <v>38.846153846153847</v>
      </c>
      <c r="AK77" s="18">
        <v>9.4</v>
      </c>
      <c r="AL77" s="18">
        <v>9.1</v>
      </c>
      <c r="AM77" s="18">
        <v>9.5</v>
      </c>
      <c r="AN77" s="18">
        <v>9.3635490372370445</v>
      </c>
      <c r="AO77" s="21">
        <v>218</v>
      </c>
      <c r="AP77" s="21">
        <v>412.5</v>
      </c>
      <c r="AQ77" s="19">
        <v>15</v>
      </c>
      <c r="AR77" s="19">
        <v>6.25</v>
      </c>
      <c r="AS77" s="14">
        <v>0</v>
      </c>
      <c r="AT77" s="14">
        <v>5</v>
      </c>
      <c r="AU77" s="14">
        <v>495</v>
      </c>
      <c r="AV77" s="14">
        <v>500</v>
      </c>
      <c r="AW77" s="14">
        <v>0</v>
      </c>
      <c r="AX77" s="14">
        <v>0</v>
      </c>
      <c r="AY77" s="14">
        <v>0</v>
      </c>
      <c r="AZ77" s="14">
        <v>0</v>
      </c>
      <c r="BA77" s="14">
        <v>100</v>
      </c>
      <c r="BB77" s="14">
        <v>65</v>
      </c>
      <c r="BC77" s="14">
        <v>5</v>
      </c>
      <c r="BD77" s="14">
        <v>165</v>
      </c>
      <c r="BE77" s="14">
        <v>27.1875</v>
      </c>
      <c r="BF77" s="14">
        <v>26.875</v>
      </c>
      <c r="BG77" s="14">
        <v>0.33333333333333331</v>
      </c>
      <c r="BH77" s="14">
        <v>54.666666666666664</v>
      </c>
      <c r="BI77" s="14">
        <v>15</v>
      </c>
      <c r="BJ77" s="14">
        <v>17.5</v>
      </c>
      <c r="BK77" s="14">
        <v>0</v>
      </c>
      <c r="BL77" s="14">
        <v>35</v>
      </c>
      <c r="BM77" s="14">
        <v>2533</v>
      </c>
      <c r="BN77" s="19">
        <f t="shared" ref="BN77:BN84" si="33">BM77/O77*100</f>
        <v>0.70007185893538226</v>
      </c>
      <c r="BO77" s="19">
        <f>BM77/(O77+Q77)*100</f>
        <v>0.70007185893538226</v>
      </c>
      <c r="BP77" s="15" t="s">
        <v>72</v>
      </c>
      <c r="BQ77" s="15">
        <v>28</v>
      </c>
      <c r="BR77" s="15">
        <v>68</v>
      </c>
      <c r="BS77" s="19">
        <v>41.71</v>
      </c>
      <c r="BT77" s="19">
        <f t="shared" si="31"/>
        <v>0.88744680851063829</v>
      </c>
      <c r="BU77" s="16">
        <v>0.14000000000000001</v>
      </c>
      <c r="BV77" s="16">
        <v>2.13</v>
      </c>
      <c r="BW77" s="16">
        <v>0.57099999999999995</v>
      </c>
      <c r="BX77" s="14">
        <f t="shared" si="24"/>
        <v>6259.1793125632985</v>
      </c>
      <c r="BY77" s="19">
        <v>1.55</v>
      </c>
      <c r="BZ77" s="16">
        <f t="shared" si="25"/>
        <v>8.1492200271086446E-2</v>
      </c>
      <c r="CA77" s="19">
        <f t="shared" si="32"/>
        <v>0.78689274045506852</v>
      </c>
    </row>
    <row r="78" spans="1:79" x14ac:dyDescent="0.2">
      <c r="A78" s="15" t="s">
        <v>69</v>
      </c>
      <c r="B78" s="15">
        <v>5</v>
      </c>
      <c r="C78" s="15">
        <v>2</v>
      </c>
      <c r="D78" s="16">
        <f t="shared" si="22"/>
        <v>0.80937128447999995</v>
      </c>
      <c r="E78" s="17">
        <v>39576</v>
      </c>
      <c r="F78" s="15">
        <v>1</v>
      </c>
      <c r="G78" s="15" t="s">
        <v>76</v>
      </c>
      <c r="H78" s="15" t="s">
        <v>77</v>
      </c>
      <c r="I78" s="15">
        <v>301</v>
      </c>
      <c r="J78" s="15">
        <v>411</v>
      </c>
      <c r="K78" s="15"/>
      <c r="L78" s="15"/>
      <c r="M78" s="13">
        <f t="shared" ref="M78:M109" si="34">AVERAGE(I78:L78)</f>
        <v>356</v>
      </c>
      <c r="N78" s="17">
        <v>39582</v>
      </c>
      <c r="O78" s="14">
        <v>490976</v>
      </c>
      <c r="P78" s="15"/>
      <c r="Q78" s="14"/>
      <c r="R78" s="15"/>
      <c r="S78" s="14"/>
      <c r="T78" s="15"/>
      <c r="U78" s="14"/>
      <c r="V78" s="14">
        <f t="shared" si="28"/>
        <v>490976</v>
      </c>
      <c r="W78" s="14">
        <f t="shared" si="29"/>
        <v>606614.05885611486</v>
      </c>
      <c r="X78" s="17">
        <v>39616</v>
      </c>
      <c r="Y78" s="15">
        <f t="shared" si="23"/>
        <v>34</v>
      </c>
      <c r="Z78" s="15">
        <v>0</v>
      </c>
      <c r="AA78" s="18">
        <v>2.9</v>
      </c>
      <c r="AB78" s="18">
        <v>27.4</v>
      </c>
      <c r="AC78" s="18">
        <v>26.3</v>
      </c>
      <c r="AD78" s="18">
        <v>32.700000000000003</v>
      </c>
      <c r="AE78" s="18">
        <v>29.750000000000004</v>
      </c>
      <c r="AF78" s="13">
        <v>38</v>
      </c>
      <c r="AG78" s="13">
        <f t="shared" si="30"/>
        <v>-3</v>
      </c>
      <c r="AH78" s="13">
        <v>35</v>
      </c>
      <c r="AI78" s="13">
        <v>51</v>
      </c>
      <c r="AJ78" s="13">
        <v>42.222222222222221</v>
      </c>
      <c r="AK78" s="18">
        <v>8.6</v>
      </c>
      <c r="AL78" s="18">
        <v>8.5</v>
      </c>
      <c r="AM78" s="18">
        <v>9.6</v>
      </c>
      <c r="AN78" s="18">
        <v>8.9696969696969688</v>
      </c>
      <c r="AO78" s="21">
        <v>252</v>
      </c>
      <c r="AP78" s="21">
        <v>175</v>
      </c>
      <c r="AQ78" s="21">
        <v>21</v>
      </c>
      <c r="AR78" s="21">
        <v>11</v>
      </c>
      <c r="AS78" s="15">
        <v>20</v>
      </c>
      <c r="AT78" s="15">
        <v>0</v>
      </c>
      <c r="AU78" s="15">
        <v>185</v>
      </c>
      <c r="AV78" s="14">
        <v>49.166666666666664</v>
      </c>
      <c r="AW78" s="14">
        <v>27.5</v>
      </c>
      <c r="AX78" s="14">
        <v>25</v>
      </c>
      <c r="AY78" s="14">
        <v>0</v>
      </c>
      <c r="AZ78" s="14">
        <v>1265</v>
      </c>
      <c r="BA78" s="14">
        <v>207.5</v>
      </c>
      <c r="BB78" s="14">
        <v>42.5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45</v>
      </c>
      <c r="BI78" s="14">
        <v>10</v>
      </c>
      <c r="BJ78" s="14">
        <v>1450</v>
      </c>
      <c r="BK78" s="14">
        <v>256.66666666666669</v>
      </c>
      <c r="BL78" s="14">
        <v>80</v>
      </c>
      <c r="BM78" s="14">
        <v>58892</v>
      </c>
      <c r="BN78" s="19">
        <f t="shared" si="33"/>
        <v>11.994883660301115</v>
      </c>
      <c r="BO78" s="19">
        <f t="shared" ref="BO78:BO84" si="35">(BM78)/(O78+Q78+S78+U78)*100</f>
        <v>11.994883660301115</v>
      </c>
      <c r="BP78" s="15" t="s">
        <v>72</v>
      </c>
      <c r="BQ78" s="15">
        <v>26</v>
      </c>
      <c r="BR78" s="15">
        <v>50</v>
      </c>
      <c r="BS78" s="19">
        <v>36.61</v>
      </c>
      <c r="BT78" s="19">
        <f t="shared" si="31"/>
        <v>1.0767647058823528</v>
      </c>
      <c r="BU78" s="16">
        <v>0.109</v>
      </c>
      <c r="BV78" s="16">
        <v>0.82499999999999996</v>
      </c>
      <c r="BW78" s="16">
        <v>0.312</v>
      </c>
      <c r="BX78" s="14">
        <f t="shared" si="24"/>
        <v>72762.650626821516</v>
      </c>
      <c r="BY78" s="15">
        <v>15.68</v>
      </c>
      <c r="BZ78" s="16">
        <f t="shared" si="25"/>
        <v>0.56979593844193421</v>
      </c>
      <c r="CA78" s="16">
        <f t="shared" si="32"/>
        <v>0.63585107135507213</v>
      </c>
    </row>
    <row r="79" spans="1:79" x14ac:dyDescent="0.2">
      <c r="A79" s="15" t="s">
        <v>69</v>
      </c>
      <c r="B79" s="15">
        <v>1</v>
      </c>
      <c r="C79" s="15">
        <v>2</v>
      </c>
      <c r="D79" s="16">
        <f t="shared" ref="D79:D103" si="36">C79*0.40468564224</f>
        <v>0.80937128447999995</v>
      </c>
      <c r="E79" s="17">
        <v>39658</v>
      </c>
      <c r="F79" s="15">
        <v>1</v>
      </c>
      <c r="G79" s="15" t="s">
        <v>76</v>
      </c>
      <c r="H79" s="15" t="s">
        <v>77</v>
      </c>
      <c r="I79" s="15">
        <v>117</v>
      </c>
      <c r="J79" s="15">
        <v>118</v>
      </c>
      <c r="K79" s="15"/>
      <c r="L79" s="15"/>
      <c r="M79" s="13">
        <f t="shared" si="34"/>
        <v>117.5</v>
      </c>
      <c r="N79" s="17">
        <v>39676</v>
      </c>
      <c r="O79" s="14">
        <v>822110</v>
      </c>
      <c r="P79" s="15"/>
      <c r="Q79" s="14"/>
      <c r="R79" s="15"/>
      <c r="S79" s="14"/>
      <c r="T79" s="15"/>
      <c r="U79" s="14"/>
      <c r="V79" s="14">
        <f t="shared" si="28"/>
        <v>822110</v>
      </c>
      <c r="W79" s="14">
        <f t="shared" si="29"/>
        <v>1015739.0257898566</v>
      </c>
      <c r="X79" s="17">
        <v>39723</v>
      </c>
      <c r="Y79" s="15">
        <f t="shared" ref="Y79:Y103" si="37">X79-N79</f>
        <v>47</v>
      </c>
      <c r="Z79" s="15">
        <v>1</v>
      </c>
      <c r="AA79" s="18">
        <v>3.5</v>
      </c>
      <c r="AB79" s="18">
        <v>30.8</v>
      </c>
      <c r="AC79" s="18">
        <v>24.6</v>
      </c>
      <c r="AD79" s="18">
        <v>33.4</v>
      </c>
      <c r="AE79" s="18">
        <v>28.971111111111117</v>
      </c>
      <c r="AF79" s="13">
        <v>38</v>
      </c>
      <c r="AG79" s="13">
        <f t="shared" si="30"/>
        <v>-5</v>
      </c>
      <c r="AH79" s="13">
        <v>33</v>
      </c>
      <c r="AI79" s="13">
        <v>44</v>
      </c>
      <c r="AJ79" s="13">
        <v>40.230769230769234</v>
      </c>
      <c r="AK79" s="18">
        <v>8.9</v>
      </c>
      <c r="AL79" s="18">
        <v>8.8000000000000007</v>
      </c>
      <c r="AM79" s="18">
        <v>9.6999999999999993</v>
      </c>
      <c r="AN79" s="18">
        <v>9.1695345777893351</v>
      </c>
      <c r="AO79" s="21">
        <f>2*215</f>
        <v>430</v>
      </c>
      <c r="AP79" s="21">
        <v>725</v>
      </c>
      <c r="AQ79" s="21">
        <v>54</v>
      </c>
      <c r="AR79" s="21">
        <v>22</v>
      </c>
      <c r="AS79" s="15">
        <v>320</v>
      </c>
      <c r="AT79" s="15">
        <v>0</v>
      </c>
      <c r="AU79" s="15">
        <v>105</v>
      </c>
      <c r="AV79" s="14">
        <v>11.764705882352942</v>
      </c>
      <c r="AW79" s="14">
        <v>0</v>
      </c>
      <c r="AX79" s="14">
        <v>15</v>
      </c>
      <c r="AY79" s="14">
        <v>0</v>
      </c>
      <c r="AZ79" s="14">
        <v>385</v>
      </c>
      <c r="BA79" s="14">
        <v>50.882352941176471</v>
      </c>
      <c r="BB79" s="14">
        <v>15</v>
      </c>
      <c r="BC79" s="14">
        <v>0</v>
      </c>
      <c r="BD79" s="14">
        <v>0</v>
      </c>
      <c r="BE79" s="14">
        <v>1650</v>
      </c>
      <c r="BF79" s="14">
        <v>166.76470588235293</v>
      </c>
      <c r="BG79" s="14">
        <v>5</v>
      </c>
      <c r="BH79" s="14">
        <v>335</v>
      </c>
      <c r="BI79" s="14">
        <v>5</v>
      </c>
      <c r="BJ79" s="14">
        <v>1670</v>
      </c>
      <c r="BK79" s="14">
        <v>229.41176470588235</v>
      </c>
      <c r="BL79" s="14">
        <v>45</v>
      </c>
      <c r="BM79" s="14">
        <v>106037</v>
      </c>
      <c r="BN79" s="19">
        <f t="shared" si="33"/>
        <v>12.898152315383586</v>
      </c>
      <c r="BO79" s="19">
        <f t="shared" si="35"/>
        <v>12.898152315383586</v>
      </c>
      <c r="BP79" s="15" t="s">
        <v>72</v>
      </c>
      <c r="BQ79" s="15">
        <v>28</v>
      </c>
      <c r="BR79" s="15">
        <v>42</v>
      </c>
      <c r="BS79" s="19">
        <v>35.17</v>
      </c>
      <c r="BT79" s="19">
        <f t="shared" si="31"/>
        <v>0.74829787234042555</v>
      </c>
      <c r="BU79" s="16">
        <v>0.224</v>
      </c>
      <c r="BV79" s="16">
        <v>0.53300000000000003</v>
      </c>
      <c r="BW79" s="16">
        <v>0.373</v>
      </c>
      <c r="BX79" s="14">
        <f t="shared" ref="BX79:BX103" si="38">BM79/(C79*0.40468564224)</f>
        <v>131011.56667316906</v>
      </c>
      <c r="BY79" s="15">
        <v>33.68</v>
      </c>
      <c r="BZ79" s="16">
        <f t="shared" ref="BZ79:BZ103" si="39">(BY79/D79)/Y79</f>
        <v>0.88537332423554571</v>
      </c>
      <c r="CA79" s="16">
        <f t="shared" si="32"/>
        <v>0.85741628303157924</v>
      </c>
    </row>
    <row r="80" spans="1:79" x14ac:dyDescent="0.2">
      <c r="A80" s="15" t="s">
        <v>69</v>
      </c>
      <c r="B80" s="15">
        <v>5</v>
      </c>
      <c r="C80" s="15">
        <v>2</v>
      </c>
      <c r="D80" s="16">
        <f t="shared" si="36"/>
        <v>0.80937128447999995</v>
      </c>
      <c r="E80" s="17">
        <v>39724</v>
      </c>
      <c r="F80" s="15">
        <v>1</v>
      </c>
      <c r="G80" s="15" t="s">
        <v>76</v>
      </c>
      <c r="H80" s="15" t="s">
        <v>77</v>
      </c>
      <c r="I80" s="15">
        <v>129</v>
      </c>
      <c r="J80" s="15">
        <v>171</v>
      </c>
      <c r="K80" s="15"/>
      <c r="L80" s="15"/>
      <c r="M80" s="13">
        <f t="shared" si="34"/>
        <v>150</v>
      </c>
      <c r="N80" s="17">
        <v>39733</v>
      </c>
      <c r="O80" s="14">
        <v>441054</v>
      </c>
      <c r="P80" s="15"/>
      <c r="Q80" s="14"/>
      <c r="R80" s="15"/>
      <c r="S80" s="14"/>
      <c r="T80" s="15"/>
      <c r="U80" s="14"/>
      <c r="V80" s="14">
        <f t="shared" si="28"/>
        <v>441054</v>
      </c>
      <c r="W80" s="14">
        <f t="shared" si="29"/>
        <v>544934.08458809578</v>
      </c>
      <c r="X80" s="17">
        <v>39794</v>
      </c>
      <c r="Y80" s="15">
        <f t="shared" si="37"/>
        <v>61</v>
      </c>
      <c r="Z80" s="15">
        <v>0</v>
      </c>
      <c r="AA80" s="18">
        <v>4.0999999999999996</v>
      </c>
      <c r="AB80" s="18">
        <v>27.2</v>
      </c>
      <c r="AC80" s="18">
        <v>10.3</v>
      </c>
      <c r="AD80" s="18">
        <v>28.5</v>
      </c>
      <c r="AE80" s="18">
        <v>21.779661016949152</v>
      </c>
      <c r="AF80" s="13">
        <v>38</v>
      </c>
      <c r="AG80" s="13">
        <f t="shared" si="30"/>
        <v>0</v>
      </c>
      <c r="AH80" s="13">
        <v>38</v>
      </c>
      <c r="AI80" s="13">
        <v>50</v>
      </c>
      <c r="AJ80" s="13">
        <v>43.133333333333333</v>
      </c>
      <c r="AK80" s="18">
        <v>8.6999999999999993</v>
      </c>
      <c r="AL80" s="18">
        <v>8.5</v>
      </c>
      <c r="AM80" s="18">
        <v>9.1999999999999993</v>
      </c>
      <c r="AN80" s="18">
        <v>8.7620869072644236</v>
      </c>
      <c r="AO80" s="21">
        <f>2*271</f>
        <v>542</v>
      </c>
      <c r="AP80" s="21">
        <v>575</v>
      </c>
      <c r="AQ80" s="21">
        <v>32</v>
      </c>
      <c r="AR80" s="21">
        <v>15</v>
      </c>
      <c r="AS80" s="15">
        <v>20</v>
      </c>
      <c r="AT80" s="15">
        <v>0</v>
      </c>
      <c r="AU80" s="15">
        <v>1310</v>
      </c>
      <c r="AV80" s="14">
        <v>233.57142857142858</v>
      </c>
      <c r="AW80" s="14">
        <v>15</v>
      </c>
      <c r="AX80" s="14">
        <v>5</v>
      </c>
      <c r="AY80" s="14">
        <v>0</v>
      </c>
      <c r="AZ80" s="14">
        <v>310</v>
      </c>
      <c r="BA80" s="14">
        <v>75.714285714285708</v>
      </c>
      <c r="BB80" s="14">
        <v>10</v>
      </c>
      <c r="BC80" s="14">
        <v>0</v>
      </c>
      <c r="BD80" s="14">
        <v>0</v>
      </c>
      <c r="BE80" s="14">
        <v>20</v>
      </c>
      <c r="BF80" s="14">
        <v>5.7142857142857144</v>
      </c>
      <c r="BG80" s="14">
        <v>0</v>
      </c>
      <c r="BH80" s="14">
        <v>25</v>
      </c>
      <c r="BI80" s="14">
        <v>10</v>
      </c>
      <c r="BJ80" s="14">
        <v>1315</v>
      </c>
      <c r="BK80" s="14">
        <v>329.28571428571428</v>
      </c>
      <c r="BL80" s="14">
        <v>235</v>
      </c>
      <c r="BM80" s="14">
        <v>24428</v>
      </c>
      <c r="BN80" s="19">
        <f t="shared" si="33"/>
        <v>5.5385508350451413</v>
      </c>
      <c r="BO80" s="19">
        <f t="shared" si="35"/>
        <v>5.5385508350451413</v>
      </c>
      <c r="BP80" s="15" t="s">
        <v>72</v>
      </c>
      <c r="BQ80" s="15">
        <v>29</v>
      </c>
      <c r="BR80" s="15">
        <v>79</v>
      </c>
      <c r="BS80" s="19">
        <v>43.7</v>
      </c>
      <c r="BT80" s="19">
        <f t="shared" si="31"/>
        <v>0.7163934426229509</v>
      </c>
      <c r="BU80" s="16">
        <v>0.188</v>
      </c>
      <c r="BV80" s="16">
        <v>2.7930000000000001</v>
      </c>
      <c r="BW80" s="16">
        <v>0.79300000000000004</v>
      </c>
      <c r="BX80" s="14">
        <f t="shared" si="38"/>
        <v>30181.451292399575</v>
      </c>
      <c r="BY80" s="15">
        <v>16.77</v>
      </c>
      <c r="BZ80" s="16">
        <f t="shared" si="39"/>
        <v>0.33966862682002974</v>
      </c>
      <c r="CA80" s="16">
        <f t="shared" si="32"/>
        <v>0.95023030383176565</v>
      </c>
    </row>
    <row r="81" spans="1:79" x14ac:dyDescent="0.2">
      <c r="A81" s="15" t="s">
        <v>69</v>
      </c>
      <c r="B81" s="15">
        <v>15</v>
      </c>
      <c r="C81" s="15">
        <v>0.5</v>
      </c>
      <c r="D81" s="16">
        <f t="shared" si="36"/>
        <v>0.20234282111999999</v>
      </c>
      <c r="E81" s="17">
        <v>39579</v>
      </c>
      <c r="F81" s="15">
        <v>2</v>
      </c>
      <c r="G81" s="15" t="s">
        <v>76</v>
      </c>
      <c r="H81" s="15" t="s">
        <v>77</v>
      </c>
      <c r="I81" s="15">
        <v>39</v>
      </c>
      <c r="J81" s="15">
        <v>13</v>
      </c>
      <c r="K81" s="15"/>
      <c r="L81" s="15"/>
      <c r="M81" s="13">
        <f t="shared" si="34"/>
        <v>26</v>
      </c>
      <c r="N81" s="17">
        <v>39590</v>
      </c>
      <c r="O81" s="14">
        <v>20152</v>
      </c>
      <c r="P81" s="17">
        <v>39591</v>
      </c>
      <c r="Q81" s="14">
        <v>91142</v>
      </c>
      <c r="R81" s="15"/>
      <c r="S81" s="14"/>
      <c r="T81" s="15"/>
      <c r="U81" s="14"/>
      <c r="V81" s="14">
        <f t="shared" si="28"/>
        <v>111294</v>
      </c>
      <c r="W81" s="14">
        <f t="shared" si="29"/>
        <v>550026.92650013405</v>
      </c>
      <c r="X81" s="17">
        <v>39630</v>
      </c>
      <c r="Y81" s="15">
        <f t="shared" si="37"/>
        <v>40</v>
      </c>
      <c r="Z81" s="15">
        <v>2</v>
      </c>
      <c r="AA81" s="18">
        <v>2.5</v>
      </c>
      <c r="AB81" s="18">
        <v>29.7</v>
      </c>
      <c r="AC81" s="18">
        <v>29.5</v>
      </c>
      <c r="AD81" s="18">
        <v>32.700000000000003</v>
      </c>
      <c r="AE81" s="18">
        <v>30.986842105263165</v>
      </c>
      <c r="AF81" s="13">
        <v>38</v>
      </c>
      <c r="AG81" s="13">
        <f t="shared" si="30"/>
        <v>0</v>
      </c>
      <c r="AH81" s="13">
        <v>38</v>
      </c>
      <c r="AI81" s="13">
        <v>52</v>
      </c>
      <c r="AJ81" s="13">
        <v>45.636363636363633</v>
      </c>
      <c r="AK81" s="18">
        <v>8.9</v>
      </c>
      <c r="AL81" s="18">
        <v>8.6999999999999993</v>
      </c>
      <c r="AM81" s="18">
        <v>9.1999999999999993</v>
      </c>
      <c r="AN81" s="18">
        <v>9.0582981751687974</v>
      </c>
      <c r="AO81" s="21">
        <v>230</v>
      </c>
      <c r="AP81" s="21">
        <v>100</v>
      </c>
      <c r="AQ81" s="21">
        <v>6</v>
      </c>
      <c r="AR81" s="21">
        <v>3</v>
      </c>
      <c r="AS81" s="15">
        <v>45</v>
      </c>
      <c r="AT81" s="15">
        <v>0</v>
      </c>
      <c r="AU81" s="15">
        <v>180</v>
      </c>
      <c r="AV81" s="14">
        <v>49.166666666666664</v>
      </c>
      <c r="AW81" s="14">
        <v>20</v>
      </c>
      <c r="AX81" s="14">
        <v>255</v>
      </c>
      <c r="AY81" s="14">
        <v>0</v>
      </c>
      <c r="AZ81" s="14">
        <v>850</v>
      </c>
      <c r="BA81" s="14">
        <v>121.25</v>
      </c>
      <c r="BB81" s="14">
        <v>30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300</v>
      </c>
      <c r="BI81" s="14">
        <v>0</v>
      </c>
      <c r="BJ81" s="14">
        <v>990</v>
      </c>
      <c r="BK81" s="14">
        <v>170.41666666666666</v>
      </c>
      <c r="BL81" s="14">
        <v>50</v>
      </c>
      <c r="BM81" s="14">
        <v>31140</v>
      </c>
      <c r="BN81" s="19">
        <f t="shared" si="33"/>
        <v>154.52560539896785</v>
      </c>
      <c r="BO81" s="19">
        <f t="shared" si="35"/>
        <v>27.979945010512697</v>
      </c>
      <c r="BP81" s="15" t="s">
        <v>72</v>
      </c>
      <c r="BQ81" s="15">
        <v>29</v>
      </c>
      <c r="BR81" s="15">
        <v>51</v>
      </c>
      <c r="BS81" s="19">
        <v>39.020000000000003</v>
      </c>
      <c r="BT81" s="19">
        <f t="shared" si="31"/>
        <v>0.97550000000000003</v>
      </c>
      <c r="BU81" s="16">
        <v>0.17199999999999999</v>
      </c>
      <c r="BV81" s="16">
        <v>1.1679999999999999</v>
      </c>
      <c r="BW81" s="16">
        <v>0.41799999999999998</v>
      </c>
      <c r="BX81" s="14">
        <f t="shared" si="38"/>
        <v>153897.23157775059</v>
      </c>
      <c r="BY81" s="15">
        <v>9.32</v>
      </c>
      <c r="BZ81" s="16">
        <f t="shared" si="39"/>
        <v>1.1515110776369906</v>
      </c>
      <c r="CA81" s="16">
        <f t="shared" si="32"/>
        <v>0.70358162153728065</v>
      </c>
    </row>
    <row r="82" spans="1:79" x14ac:dyDescent="0.2">
      <c r="A82" s="15" t="s">
        <v>69</v>
      </c>
      <c r="B82" s="15">
        <v>17</v>
      </c>
      <c r="C82" s="15">
        <v>0.5</v>
      </c>
      <c r="D82" s="16">
        <f t="shared" si="36"/>
        <v>0.20234282111999999</v>
      </c>
      <c r="E82" s="17">
        <v>39661</v>
      </c>
      <c r="F82" s="15">
        <v>2</v>
      </c>
      <c r="G82" s="15" t="s">
        <v>76</v>
      </c>
      <c r="H82" s="15" t="s">
        <v>77</v>
      </c>
      <c r="I82" s="15">
        <v>11</v>
      </c>
      <c r="J82" s="15">
        <v>3</v>
      </c>
      <c r="K82" s="15">
        <v>287</v>
      </c>
      <c r="L82" s="15">
        <v>214</v>
      </c>
      <c r="M82" s="13">
        <f t="shared" si="34"/>
        <v>128.75</v>
      </c>
      <c r="N82" s="17">
        <v>39668</v>
      </c>
      <c r="O82" s="14">
        <v>216176</v>
      </c>
      <c r="P82" s="17">
        <v>39672</v>
      </c>
      <c r="Q82" s="14">
        <v>248236</v>
      </c>
      <c r="R82" s="15"/>
      <c r="S82" s="14"/>
      <c r="T82" s="15"/>
      <c r="U82" s="14"/>
      <c r="V82" s="14">
        <f t="shared" si="28"/>
        <v>464412</v>
      </c>
      <c r="W82" s="14">
        <f t="shared" si="29"/>
        <v>2295174.0883585839</v>
      </c>
      <c r="X82" s="17">
        <v>39700</v>
      </c>
      <c r="Y82" s="15">
        <f t="shared" si="37"/>
        <v>32</v>
      </c>
      <c r="Z82" s="15">
        <v>0</v>
      </c>
      <c r="AA82" s="18">
        <v>0.9</v>
      </c>
      <c r="AB82" s="18">
        <v>33.200000000000003</v>
      </c>
      <c r="AC82" s="18">
        <v>28</v>
      </c>
      <c r="AD82" s="18">
        <v>32.5</v>
      </c>
      <c r="AE82" s="18">
        <v>30.853333333333335</v>
      </c>
      <c r="AF82" s="13">
        <v>38</v>
      </c>
      <c r="AG82" s="13">
        <f t="shared" si="30"/>
        <v>-8</v>
      </c>
      <c r="AH82" s="13">
        <v>30</v>
      </c>
      <c r="AI82" s="13">
        <v>40</v>
      </c>
      <c r="AJ82" s="13">
        <v>34.666666666666664</v>
      </c>
      <c r="AK82" s="18">
        <v>9.5</v>
      </c>
      <c r="AL82" s="18">
        <v>8.6</v>
      </c>
      <c r="AM82" s="18">
        <v>9.5</v>
      </c>
      <c r="AN82" s="18">
        <v>8.8364556956074196</v>
      </c>
      <c r="AO82" s="21">
        <f>2*81</f>
        <v>162</v>
      </c>
      <c r="AP82" s="21">
        <v>124.5</v>
      </c>
      <c r="AQ82" s="21">
        <v>15</v>
      </c>
      <c r="AR82" s="21">
        <v>6.5</v>
      </c>
      <c r="AS82" s="15">
        <v>5</v>
      </c>
      <c r="AT82" s="15">
        <v>0</v>
      </c>
      <c r="AU82" s="15">
        <v>155</v>
      </c>
      <c r="AV82" s="14">
        <v>39.166666666666664</v>
      </c>
      <c r="AW82" s="14">
        <v>10</v>
      </c>
      <c r="AX82" s="14">
        <v>50</v>
      </c>
      <c r="AY82" s="14">
        <v>0</v>
      </c>
      <c r="AZ82" s="14">
        <v>245</v>
      </c>
      <c r="BA82" s="14">
        <v>45.833333333333336</v>
      </c>
      <c r="BB82" s="14">
        <v>10</v>
      </c>
      <c r="BC82" s="14">
        <v>1875</v>
      </c>
      <c r="BD82" s="14">
        <v>0</v>
      </c>
      <c r="BE82" s="14">
        <v>8975</v>
      </c>
      <c r="BF82" s="14">
        <v>1207.9166666666667</v>
      </c>
      <c r="BG82" s="14">
        <v>27.5</v>
      </c>
      <c r="BH82" s="14">
        <v>1930</v>
      </c>
      <c r="BI82" s="14">
        <v>5</v>
      </c>
      <c r="BJ82" s="14">
        <v>9160</v>
      </c>
      <c r="BK82" s="14">
        <v>1292.9166666666667</v>
      </c>
      <c r="BL82" s="14">
        <v>70</v>
      </c>
      <c r="BM82" s="14">
        <v>0</v>
      </c>
      <c r="BN82" s="19">
        <f t="shared" si="33"/>
        <v>0</v>
      </c>
      <c r="BO82" s="19">
        <f t="shared" si="35"/>
        <v>0</v>
      </c>
      <c r="BP82" s="15" t="s">
        <v>72</v>
      </c>
      <c r="BQ82" s="15">
        <v>32</v>
      </c>
      <c r="BR82" s="15">
        <v>77</v>
      </c>
      <c r="BS82" s="19">
        <v>62.06</v>
      </c>
      <c r="BT82" s="19">
        <f t="shared" si="31"/>
        <v>1.9393750000000001</v>
      </c>
      <c r="BU82" s="16">
        <v>0.27300000000000002</v>
      </c>
      <c r="BV82" s="16">
        <v>2.7280000000000002</v>
      </c>
      <c r="BW82" s="16">
        <v>1.7989999999999999</v>
      </c>
      <c r="BX82" s="14">
        <f t="shared" si="38"/>
        <v>0</v>
      </c>
      <c r="BY82" s="15">
        <v>0</v>
      </c>
      <c r="BZ82" s="16">
        <f t="shared" si="39"/>
        <v>0</v>
      </c>
      <c r="CA82" s="16">
        <f t="shared" si="32"/>
        <v>0.75265482416593676</v>
      </c>
    </row>
    <row r="83" spans="1:79" x14ac:dyDescent="0.2">
      <c r="A83" s="15" t="s">
        <v>69</v>
      </c>
      <c r="B83" s="15">
        <v>34</v>
      </c>
      <c r="C83" s="15">
        <v>1</v>
      </c>
      <c r="D83" s="16">
        <f t="shared" si="36"/>
        <v>0.40468564223999998</v>
      </c>
      <c r="E83" s="17">
        <v>39570</v>
      </c>
      <c r="F83" s="15">
        <v>2</v>
      </c>
      <c r="G83" s="15" t="s">
        <v>76</v>
      </c>
      <c r="H83" s="15" t="s">
        <v>77</v>
      </c>
      <c r="I83" s="15">
        <v>106</v>
      </c>
      <c r="J83" s="15">
        <v>31</v>
      </c>
      <c r="K83" s="15"/>
      <c r="L83" s="15"/>
      <c r="M83" s="13">
        <f t="shared" si="34"/>
        <v>68.5</v>
      </c>
      <c r="N83" s="17">
        <v>39579</v>
      </c>
      <c r="O83" s="14">
        <v>42594</v>
      </c>
      <c r="P83" s="17">
        <v>39580</v>
      </c>
      <c r="Q83" s="14">
        <v>236786</v>
      </c>
      <c r="R83" s="15"/>
      <c r="S83" s="14"/>
      <c r="T83" s="15"/>
      <c r="U83" s="14"/>
      <c r="V83" s="14">
        <f t="shared" si="28"/>
        <v>279380</v>
      </c>
      <c r="W83" s="14">
        <f t="shared" si="29"/>
        <v>690363.01474296662</v>
      </c>
      <c r="X83" s="17">
        <v>39612</v>
      </c>
      <c r="Y83" s="15">
        <f t="shared" si="37"/>
        <v>33</v>
      </c>
      <c r="Z83" s="15">
        <v>0</v>
      </c>
      <c r="AA83" s="18">
        <v>2.2999999999999998</v>
      </c>
      <c r="AB83" s="18">
        <v>26.1</v>
      </c>
      <c r="AC83" s="18">
        <v>26.4</v>
      </c>
      <c r="AD83" s="18">
        <v>31.3</v>
      </c>
      <c r="AE83" s="18">
        <v>29.822580645161295</v>
      </c>
      <c r="AF83" s="13">
        <v>38</v>
      </c>
      <c r="AG83" s="13">
        <f t="shared" si="30"/>
        <v>-2</v>
      </c>
      <c r="AH83" s="13">
        <v>36</v>
      </c>
      <c r="AI83" s="13">
        <v>45</v>
      </c>
      <c r="AJ83" s="13">
        <v>39.555555555555557</v>
      </c>
      <c r="AK83" s="18">
        <v>8.4</v>
      </c>
      <c r="AL83" s="18">
        <v>8.5</v>
      </c>
      <c r="AM83" s="18">
        <v>9.5</v>
      </c>
      <c r="AN83" s="18">
        <v>8.8934702907652117</v>
      </c>
      <c r="AO83" s="21">
        <v>198</v>
      </c>
      <c r="AP83" s="21">
        <v>225</v>
      </c>
      <c r="AQ83" s="21">
        <v>9</v>
      </c>
      <c r="AR83" s="21">
        <v>4.5</v>
      </c>
      <c r="AS83" s="15">
        <v>0</v>
      </c>
      <c r="AT83" s="15">
        <v>0</v>
      </c>
      <c r="AU83" s="15">
        <v>405</v>
      </c>
      <c r="AV83" s="14">
        <v>65.384615384615387</v>
      </c>
      <c r="AW83" s="14">
        <v>15</v>
      </c>
      <c r="AX83" s="14">
        <v>30</v>
      </c>
      <c r="AY83" s="14">
        <v>5</v>
      </c>
      <c r="AZ83" s="14">
        <v>515</v>
      </c>
      <c r="BA83" s="14">
        <v>129.23076923076923</v>
      </c>
      <c r="BB83" s="14">
        <v>25</v>
      </c>
      <c r="BC83" s="14">
        <v>0</v>
      </c>
      <c r="BD83" s="14">
        <v>0</v>
      </c>
      <c r="BE83" s="14">
        <v>10</v>
      </c>
      <c r="BF83" s="14">
        <v>1.1538461538461537</v>
      </c>
      <c r="BG83" s="14">
        <v>0</v>
      </c>
      <c r="BH83" s="14">
        <v>30</v>
      </c>
      <c r="BI83" s="14">
        <v>10</v>
      </c>
      <c r="BJ83" s="14">
        <v>920</v>
      </c>
      <c r="BK83" s="14">
        <v>196.15384615384616</v>
      </c>
      <c r="BL83" s="14">
        <v>35</v>
      </c>
      <c r="BM83" s="14">
        <v>42558</v>
      </c>
      <c r="BN83" s="19">
        <f t="shared" si="33"/>
        <v>99.915481053669524</v>
      </c>
      <c r="BO83" s="19">
        <f t="shared" si="35"/>
        <v>15.23301596392011</v>
      </c>
      <c r="BP83" s="15" t="s">
        <v>72</v>
      </c>
      <c r="BQ83" s="15">
        <v>25</v>
      </c>
      <c r="BR83" s="15">
        <v>68</v>
      </c>
      <c r="BS83" s="19">
        <v>36.65</v>
      </c>
      <c r="BT83" s="19">
        <f t="shared" si="31"/>
        <v>1.1106060606060606</v>
      </c>
      <c r="BU83" s="16">
        <v>0.11700000000000001</v>
      </c>
      <c r="BV83" s="16">
        <v>1.573</v>
      </c>
      <c r="BW83" s="16">
        <v>0.42499999999999999</v>
      </c>
      <c r="BX83" s="14">
        <f t="shared" si="38"/>
        <v>105163.10824479623</v>
      </c>
      <c r="BY83" s="15">
        <v>15.73</v>
      </c>
      <c r="BZ83" s="16">
        <f t="shared" si="39"/>
        <v>1.1778689849934882</v>
      </c>
      <c r="CA83" s="16">
        <f t="shared" si="32"/>
        <v>0.86331044051565475</v>
      </c>
    </row>
    <row r="84" spans="1:79" x14ac:dyDescent="0.2">
      <c r="A84" s="15" t="s">
        <v>69</v>
      </c>
      <c r="B84" s="15">
        <v>8</v>
      </c>
      <c r="C84" s="15">
        <v>2</v>
      </c>
      <c r="D84" s="16">
        <f t="shared" si="36"/>
        <v>0.80937128447999995</v>
      </c>
      <c r="E84" s="17">
        <v>39643</v>
      </c>
      <c r="F84" s="15">
        <v>2</v>
      </c>
      <c r="G84" s="15" t="s">
        <v>76</v>
      </c>
      <c r="H84" s="15" t="s">
        <v>77</v>
      </c>
      <c r="I84" s="15">
        <v>36</v>
      </c>
      <c r="J84" s="15"/>
      <c r="K84" s="15">
        <v>84</v>
      </c>
      <c r="L84" s="15">
        <v>48</v>
      </c>
      <c r="M84" s="13">
        <f t="shared" si="34"/>
        <v>56</v>
      </c>
      <c r="N84" s="17">
        <v>39658</v>
      </c>
      <c r="O84" s="14">
        <v>738754</v>
      </c>
      <c r="P84" s="17">
        <v>39661</v>
      </c>
      <c r="Q84" s="14">
        <v>458458</v>
      </c>
      <c r="R84" s="15"/>
      <c r="S84" s="14"/>
      <c r="T84" s="15"/>
      <c r="U84" s="14"/>
      <c r="V84" s="14">
        <f t="shared" si="28"/>
        <v>1197212</v>
      </c>
      <c r="W84" s="14">
        <f t="shared" si="29"/>
        <v>1479187.6397853398</v>
      </c>
      <c r="X84" s="17">
        <v>39700</v>
      </c>
      <c r="Y84" s="15">
        <f t="shared" si="37"/>
        <v>42</v>
      </c>
      <c r="Z84" s="15">
        <v>0</v>
      </c>
      <c r="AA84" s="18">
        <v>3.3</v>
      </c>
      <c r="AB84" s="18">
        <v>31.1</v>
      </c>
      <c r="AC84" s="18">
        <v>27.8</v>
      </c>
      <c r="AD84" s="18">
        <v>33.299999999999997</v>
      </c>
      <c r="AE84" s="18">
        <v>31.0625</v>
      </c>
      <c r="AF84" s="13">
        <v>38</v>
      </c>
      <c r="AG84" s="13">
        <f t="shared" si="30"/>
        <v>-4</v>
      </c>
      <c r="AH84" s="13">
        <v>34</v>
      </c>
      <c r="AI84" s="13">
        <v>41</v>
      </c>
      <c r="AJ84" s="13">
        <v>37.166666666666664</v>
      </c>
      <c r="AK84" s="18">
        <v>8.6</v>
      </c>
      <c r="AL84" s="18">
        <v>8.6999999999999993</v>
      </c>
      <c r="AM84" s="18">
        <v>9.6</v>
      </c>
      <c r="AN84" s="18">
        <v>9.0557034893951727</v>
      </c>
      <c r="AO84" s="21">
        <f>2*170</f>
        <v>340</v>
      </c>
      <c r="AP84" s="21">
        <v>625</v>
      </c>
      <c r="AQ84" s="21">
        <v>79</v>
      </c>
      <c r="AR84" s="21">
        <v>24</v>
      </c>
      <c r="AS84" s="15">
        <v>65</v>
      </c>
      <c r="AT84" s="15">
        <v>0</v>
      </c>
      <c r="AU84" s="15">
        <v>55</v>
      </c>
      <c r="AV84" s="14">
        <v>10.357142857142858</v>
      </c>
      <c r="AW84" s="14">
        <v>5</v>
      </c>
      <c r="AX84" s="14">
        <v>20</v>
      </c>
      <c r="AY84" s="14">
        <v>0</v>
      </c>
      <c r="AZ84" s="14">
        <v>110</v>
      </c>
      <c r="BA84" s="14">
        <v>30.714285714285715</v>
      </c>
      <c r="BB84" s="14">
        <v>22.5</v>
      </c>
      <c r="BC84" s="14">
        <v>0</v>
      </c>
      <c r="BD84" s="14">
        <v>0</v>
      </c>
      <c r="BE84" s="14">
        <v>90</v>
      </c>
      <c r="BF84" s="14">
        <v>18.571428571428573</v>
      </c>
      <c r="BG84" s="14">
        <v>0</v>
      </c>
      <c r="BH84" s="14">
        <v>85</v>
      </c>
      <c r="BI84" s="14">
        <v>20</v>
      </c>
      <c r="BJ84" s="14">
        <v>125</v>
      </c>
      <c r="BK84" s="14">
        <v>59.642857142857146</v>
      </c>
      <c r="BL84" s="14">
        <v>52.5</v>
      </c>
      <c r="BM84" s="14">
        <v>131010</v>
      </c>
      <c r="BN84" s="19">
        <f t="shared" si="33"/>
        <v>17.733914131090998</v>
      </c>
      <c r="BO84" s="19">
        <f t="shared" si="35"/>
        <v>10.942924060233276</v>
      </c>
      <c r="BP84" s="15" t="s">
        <v>72</v>
      </c>
      <c r="BQ84" s="15">
        <v>27</v>
      </c>
      <c r="BR84" s="15">
        <v>54</v>
      </c>
      <c r="BS84" s="19">
        <v>33.380000000000003</v>
      </c>
      <c r="BT84" s="19">
        <f t="shared" si="31"/>
        <v>0.79476190476190478</v>
      </c>
      <c r="BU84" s="16">
        <v>0.14199999999999999</v>
      </c>
      <c r="BV84" s="16">
        <v>0.41799999999999998</v>
      </c>
      <c r="BW84" s="16">
        <v>0.27</v>
      </c>
      <c r="BX84" s="14">
        <f t="shared" si="38"/>
        <v>161866.38013006665</v>
      </c>
      <c r="BY84" s="15">
        <v>30.09</v>
      </c>
      <c r="BZ84" s="16">
        <f t="shared" si="39"/>
        <v>0.88516677718416725</v>
      </c>
      <c r="CA84" s="16">
        <f t="shared" si="32"/>
        <v>0.7259467530781657</v>
      </c>
    </row>
    <row r="85" spans="1:79" x14ac:dyDescent="0.2">
      <c r="A85" s="15" t="s">
        <v>69</v>
      </c>
      <c r="B85" s="15">
        <v>11</v>
      </c>
      <c r="C85" s="15">
        <v>0.5</v>
      </c>
      <c r="D85" s="16">
        <f t="shared" si="36"/>
        <v>0.20234282111999999</v>
      </c>
      <c r="E85" s="17">
        <v>37011</v>
      </c>
      <c r="F85" s="15">
        <v>1</v>
      </c>
      <c r="G85" s="15" t="s">
        <v>76</v>
      </c>
      <c r="H85" s="15" t="s">
        <v>77</v>
      </c>
      <c r="I85" s="15">
        <v>6</v>
      </c>
      <c r="J85" s="15">
        <v>3</v>
      </c>
      <c r="K85" s="15"/>
      <c r="L85" s="15"/>
      <c r="M85" s="13">
        <f t="shared" si="34"/>
        <v>4.5</v>
      </c>
      <c r="N85" s="23">
        <v>37018</v>
      </c>
      <c r="O85" s="24">
        <v>211138</v>
      </c>
      <c r="P85" s="15"/>
      <c r="Q85" s="14"/>
      <c r="R85" s="15"/>
      <c r="S85" s="15"/>
      <c r="T85" s="15"/>
      <c r="U85" s="15"/>
      <c r="V85" s="14">
        <f t="shared" si="28"/>
        <v>211138</v>
      </c>
      <c r="W85" s="14">
        <f t="shared" si="29"/>
        <v>1043466.7206442872</v>
      </c>
      <c r="X85" s="17">
        <v>37039</v>
      </c>
      <c r="Y85" s="15">
        <f t="shared" si="37"/>
        <v>21</v>
      </c>
      <c r="Z85" s="13">
        <v>15</v>
      </c>
      <c r="AA85" s="18">
        <v>1.3</v>
      </c>
      <c r="AB85" s="18">
        <v>26.7</v>
      </c>
      <c r="AC85" s="18">
        <v>26.2</v>
      </c>
      <c r="AD85" s="18">
        <v>31.3</v>
      </c>
      <c r="AE85" s="18">
        <v>29.33499999999999</v>
      </c>
      <c r="AF85" s="13">
        <v>39</v>
      </c>
      <c r="AG85" s="13">
        <f t="shared" si="30"/>
        <v>-1</v>
      </c>
      <c r="AH85" s="13">
        <v>38</v>
      </c>
      <c r="AI85" s="13">
        <v>47</v>
      </c>
      <c r="AJ85" s="13">
        <v>41.8</v>
      </c>
      <c r="AK85" s="18">
        <v>9.5</v>
      </c>
      <c r="AL85" s="18">
        <v>8.4</v>
      </c>
      <c r="AM85" s="18">
        <v>9.6</v>
      </c>
      <c r="AN85" s="18">
        <v>9.0370505904969782</v>
      </c>
      <c r="AO85" s="18">
        <v>0</v>
      </c>
      <c r="AP85" s="14">
        <v>137.5</v>
      </c>
      <c r="AQ85" s="19">
        <v>9</v>
      </c>
      <c r="AR85" s="19">
        <v>3.75</v>
      </c>
      <c r="AS85" s="14">
        <v>80</v>
      </c>
      <c r="AT85" s="14">
        <v>150</v>
      </c>
      <c r="AU85" s="14">
        <v>30</v>
      </c>
      <c r="AV85" s="14">
        <v>260</v>
      </c>
      <c r="AW85" s="14">
        <v>20</v>
      </c>
      <c r="AX85" s="14">
        <v>0</v>
      </c>
      <c r="AY85" s="14">
        <v>0</v>
      </c>
      <c r="AZ85" s="14">
        <v>140</v>
      </c>
      <c r="BA85" s="14">
        <v>155</v>
      </c>
      <c r="BB85" s="14">
        <v>620</v>
      </c>
      <c r="BC85" s="14">
        <v>40</v>
      </c>
      <c r="BD85" s="14">
        <v>755</v>
      </c>
      <c r="BE85" s="14">
        <v>118.125</v>
      </c>
      <c r="BF85" s="14">
        <v>226.875</v>
      </c>
      <c r="BG85" s="14">
        <v>11.25</v>
      </c>
      <c r="BH85" s="14">
        <v>356.25</v>
      </c>
      <c r="BI85" s="14">
        <v>137.5</v>
      </c>
      <c r="BJ85" s="14">
        <v>85</v>
      </c>
      <c r="BK85" s="14">
        <v>0</v>
      </c>
      <c r="BL85" s="14">
        <v>240</v>
      </c>
      <c r="BM85" s="14">
        <v>0</v>
      </c>
      <c r="BN85" s="19">
        <f>BM85/(O85)*100</f>
        <v>0</v>
      </c>
      <c r="BO85" s="19">
        <f>BM85/(O85+Q85)*100</f>
        <v>0</v>
      </c>
      <c r="BP85" s="15" t="s">
        <v>73</v>
      </c>
      <c r="BQ85" s="15"/>
      <c r="BR85" s="15"/>
      <c r="BS85" s="15"/>
      <c r="BT85" s="19">
        <f t="shared" si="31"/>
        <v>0</v>
      </c>
      <c r="BU85" s="15"/>
      <c r="BV85" s="15"/>
      <c r="BW85" s="15"/>
      <c r="BX85" s="14">
        <f t="shared" si="38"/>
        <v>0</v>
      </c>
      <c r="BY85" s="15">
        <v>0</v>
      </c>
      <c r="BZ85" s="19">
        <f t="shared" si="39"/>
        <v>0</v>
      </c>
      <c r="CA85" s="19"/>
    </row>
    <row r="86" spans="1:79" x14ac:dyDescent="0.2">
      <c r="A86" s="15" t="s">
        <v>69</v>
      </c>
      <c r="B86" s="15">
        <v>26</v>
      </c>
      <c r="C86" s="15">
        <v>1</v>
      </c>
      <c r="D86" s="16">
        <f t="shared" si="36"/>
        <v>0.40468564223999998</v>
      </c>
      <c r="E86" s="17">
        <v>37016</v>
      </c>
      <c r="F86" s="15">
        <v>1</v>
      </c>
      <c r="G86" s="15" t="s">
        <v>76</v>
      </c>
      <c r="H86" s="15" t="s">
        <v>77</v>
      </c>
      <c r="I86" s="15">
        <v>101</v>
      </c>
      <c r="J86" s="15">
        <v>203</v>
      </c>
      <c r="K86" s="15"/>
      <c r="L86" s="15"/>
      <c r="M86" s="13">
        <f t="shared" si="34"/>
        <v>152</v>
      </c>
      <c r="N86" s="23">
        <v>37023</v>
      </c>
      <c r="O86" s="24">
        <v>436642</v>
      </c>
      <c r="P86" s="15"/>
      <c r="Q86" s="14"/>
      <c r="R86" s="15"/>
      <c r="S86" s="15"/>
      <c r="T86" s="15"/>
      <c r="U86" s="15"/>
      <c r="V86" s="14">
        <f t="shared" si="28"/>
        <v>436642</v>
      </c>
      <c r="W86" s="14">
        <f t="shared" si="29"/>
        <v>1078965.8797458601</v>
      </c>
      <c r="X86" s="17">
        <v>37055</v>
      </c>
      <c r="Y86" s="15">
        <f t="shared" si="37"/>
        <v>32</v>
      </c>
      <c r="Z86" s="13">
        <v>9</v>
      </c>
      <c r="AA86" s="18">
        <v>3.3</v>
      </c>
      <c r="AB86" s="18">
        <v>28.3</v>
      </c>
      <c r="AC86" s="18">
        <v>26.6</v>
      </c>
      <c r="AD86" s="18">
        <v>33.200000000000003</v>
      </c>
      <c r="AE86" s="18">
        <v>30.160000000000007</v>
      </c>
      <c r="AF86" s="13">
        <v>39</v>
      </c>
      <c r="AG86" s="13">
        <f t="shared" si="30"/>
        <v>-3</v>
      </c>
      <c r="AH86" s="13">
        <v>36</v>
      </c>
      <c r="AI86" s="13">
        <v>43</v>
      </c>
      <c r="AJ86" s="13">
        <v>40.666666666666664</v>
      </c>
      <c r="AK86" s="18">
        <v>9.1</v>
      </c>
      <c r="AL86" s="18">
        <v>8.6999999999999993</v>
      </c>
      <c r="AM86" s="18">
        <v>9.5</v>
      </c>
      <c r="AN86" s="18">
        <v>9.211134332260297</v>
      </c>
      <c r="AO86" s="18">
        <v>29.5</v>
      </c>
      <c r="AP86" s="14">
        <v>290</v>
      </c>
      <c r="AQ86" s="19">
        <v>7.5</v>
      </c>
      <c r="AR86" s="19">
        <v>2.75</v>
      </c>
      <c r="AS86" s="14">
        <v>30</v>
      </c>
      <c r="AT86" s="14">
        <v>95</v>
      </c>
      <c r="AU86" s="14">
        <v>0</v>
      </c>
      <c r="AV86" s="14">
        <v>125</v>
      </c>
      <c r="AW86" s="14">
        <v>0</v>
      </c>
      <c r="AX86" s="14">
        <v>10</v>
      </c>
      <c r="AY86" s="14">
        <v>0</v>
      </c>
      <c r="AZ86" s="14">
        <v>30</v>
      </c>
      <c r="BA86" s="14">
        <v>290</v>
      </c>
      <c r="BB86" s="14">
        <v>400</v>
      </c>
      <c r="BC86" s="14">
        <v>0</v>
      </c>
      <c r="BD86" s="14">
        <v>690</v>
      </c>
      <c r="BE86" s="14">
        <v>62.307692307692307</v>
      </c>
      <c r="BF86" s="14">
        <v>123.46153846153847</v>
      </c>
      <c r="BG86" s="14">
        <v>0</v>
      </c>
      <c r="BH86" s="14">
        <v>181.15384615384616</v>
      </c>
      <c r="BI86" s="14">
        <v>40</v>
      </c>
      <c r="BJ86" s="14">
        <v>75</v>
      </c>
      <c r="BK86" s="14">
        <v>0</v>
      </c>
      <c r="BL86" s="14">
        <v>100</v>
      </c>
      <c r="BM86" s="14">
        <v>200483</v>
      </c>
      <c r="BN86" s="19">
        <f>BM86/(O86)*100</f>
        <v>45.914731061143911</v>
      </c>
      <c r="BO86" s="19">
        <f>BM86/(O86+Q86)*100</f>
        <v>45.914731061143911</v>
      </c>
      <c r="BP86" s="15" t="s">
        <v>72</v>
      </c>
      <c r="BQ86" s="15">
        <v>18</v>
      </c>
      <c r="BR86" s="15">
        <v>31</v>
      </c>
      <c r="BS86" s="15">
        <v>22.01</v>
      </c>
      <c r="BT86" s="19">
        <f t="shared" si="31"/>
        <v>0.68781250000000005</v>
      </c>
      <c r="BU86" s="15">
        <v>1.2E-2</v>
      </c>
      <c r="BV86" s="15">
        <v>0.22500000000000001</v>
      </c>
      <c r="BW86" s="15">
        <v>6.9000000000000006E-2</v>
      </c>
      <c r="BX86" s="14">
        <f t="shared" si="38"/>
        <v>495404.28192681714</v>
      </c>
      <c r="BY86" s="15">
        <v>15.82</v>
      </c>
      <c r="BZ86" s="19">
        <f t="shared" si="39"/>
        <v>1.2216272296282988</v>
      </c>
      <c r="CA86" s="19">
        <f t="shared" ref="CA86:CA103" si="40">(BW86/BS86^3)*100000</f>
        <v>0.64712616982853499</v>
      </c>
    </row>
    <row r="87" spans="1:79" x14ac:dyDescent="0.2">
      <c r="A87" s="15" t="s">
        <v>69</v>
      </c>
      <c r="B87" s="15">
        <v>28</v>
      </c>
      <c r="C87" s="15">
        <v>1</v>
      </c>
      <c r="D87" s="16">
        <f t="shared" si="36"/>
        <v>0.40468564223999998</v>
      </c>
      <c r="E87" s="17">
        <v>37850</v>
      </c>
      <c r="F87" s="15">
        <v>1</v>
      </c>
      <c r="G87" s="15" t="s">
        <v>76</v>
      </c>
      <c r="H87" s="15" t="s">
        <v>78</v>
      </c>
      <c r="I87" s="15">
        <v>0</v>
      </c>
      <c r="J87" s="15">
        <v>2</v>
      </c>
      <c r="K87" s="15"/>
      <c r="L87" s="15"/>
      <c r="M87" s="13">
        <f t="shared" si="34"/>
        <v>1</v>
      </c>
      <c r="N87" s="17">
        <v>37857</v>
      </c>
      <c r="O87" s="14">
        <v>258312</v>
      </c>
      <c r="P87" s="15"/>
      <c r="Q87" s="14"/>
      <c r="R87" s="15"/>
      <c r="S87" s="15"/>
      <c r="T87" s="15"/>
      <c r="U87" s="15"/>
      <c r="V87" s="14">
        <f t="shared" si="28"/>
        <v>258312</v>
      </c>
      <c r="W87" s="14">
        <f t="shared" si="29"/>
        <v>638302.85297546419</v>
      </c>
      <c r="X87" s="17">
        <v>37875</v>
      </c>
      <c r="Y87" s="15">
        <f t="shared" si="37"/>
        <v>18</v>
      </c>
      <c r="Z87" s="15">
        <v>2</v>
      </c>
      <c r="AA87" s="18">
        <v>2.2999999999999998</v>
      </c>
      <c r="AB87" s="18">
        <v>32.700000000000003</v>
      </c>
      <c r="AC87" s="18">
        <v>30.6</v>
      </c>
      <c r="AD87" s="18">
        <v>34.1</v>
      </c>
      <c r="AE87" s="18">
        <v>32.450000000000003</v>
      </c>
      <c r="AF87" s="13">
        <v>39</v>
      </c>
      <c r="AG87" s="13">
        <f t="shared" si="30"/>
        <v>-3</v>
      </c>
      <c r="AH87" s="13">
        <v>36</v>
      </c>
      <c r="AI87" s="13">
        <v>42</v>
      </c>
      <c r="AJ87" s="13">
        <v>39.5</v>
      </c>
      <c r="AK87" s="18">
        <v>8.9</v>
      </c>
      <c r="AL87" s="18">
        <v>8.4</v>
      </c>
      <c r="AM87" s="18">
        <v>9.6</v>
      </c>
      <c r="AN87" s="18">
        <v>8.7384570746823087</v>
      </c>
      <c r="AO87" s="15">
        <v>8</v>
      </c>
      <c r="AP87" s="15">
        <v>325</v>
      </c>
      <c r="AQ87" s="15">
        <v>24</v>
      </c>
      <c r="AR87" s="15">
        <v>10</v>
      </c>
      <c r="AS87" s="14">
        <v>5</v>
      </c>
      <c r="AT87" s="14">
        <v>15</v>
      </c>
      <c r="AU87" s="14">
        <v>125</v>
      </c>
      <c r="AV87" s="14">
        <v>145</v>
      </c>
      <c r="AW87" s="14">
        <v>0</v>
      </c>
      <c r="AX87" s="14">
        <v>10</v>
      </c>
      <c r="AY87" s="14">
        <v>0</v>
      </c>
      <c r="AZ87" s="14">
        <v>70</v>
      </c>
      <c r="BA87" s="14">
        <v>180</v>
      </c>
      <c r="BB87" s="14">
        <v>330</v>
      </c>
      <c r="BC87" s="14">
        <v>2580</v>
      </c>
      <c r="BD87" s="14">
        <v>2800</v>
      </c>
      <c r="BE87" s="14">
        <v>57.142857142857146</v>
      </c>
      <c r="BF87" s="14">
        <v>77.857142857142861</v>
      </c>
      <c r="BG87" s="14">
        <v>683.57142857142856</v>
      </c>
      <c r="BH87" s="14">
        <v>817.14285714285711</v>
      </c>
      <c r="BI87" s="14">
        <v>20</v>
      </c>
      <c r="BJ87" s="14">
        <v>35</v>
      </c>
      <c r="BK87" s="14">
        <v>290</v>
      </c>
      <c r="BL87" s="14">
        <v>325</v>
      </c>
      <c r="BM87" s="14">
        <v>130796</v>
      </c>
      <c r="BN87" s="19">
        <f>BM87/(O87)*100</f>
        <v>50.634891139397318</v>
      </c>
      <c r="BO87" s="19">
        <f>BM87/(O87+Q87)*100</f>
        <v>50.634891139397318</v>
      </c>
      <c r="BP87" s="15" t="s">
        <v>72</v>
      </c>
      <c r="BQ87" s="15">
        <v>25</v>
      </c>
      <c r="BR87" s="15">
        <v>35</v>
      </c>
      <c r="BS87" s="15">
        <v>30.68</v>
      </c>
      <c r="BT87" s="19">
        <f t="shared" si="31"/>
        <v>1.7044444444444444</v>
      </c>
      <c r="BU87" s="15">
        <v>0.125</v>
      </c>
      <c r="BV87" s="15">
        <v>0.30499999999999999</v>
      </c>
      <c r="BW87" s="15">
        <v>0.224</v>
      </c>
      <c r="BX87" s="14">
        <f t="shared" si="38"/>
        <v>323203.95474379358</v>
      </c>
      <c r="BY87" s="15">
        <v>26.32</v>
      </c>
      <c r="BZ87" s="19">
        <f t="shared" si="39"/>
        <v>3.6132298001198841</v>
      </c>
      <c r="CA87" s="19">
        <f t="shared" si="40"/>
        <v>0.77567885457533625</v>
      </c>
    </row>
    <row r="88" spans="1:79" x14ac:dyDescent="0.2">
      <c r="A88" s="15" t="s">
        <v>69</v>
      </c>
      <c r="B88" s="15">
        <v>12</v>
      </c>
      <c r="C88" s="15">
        <v>0.5</v>
      </c>
      <c r="D88" s="16">
        <f t="shared" si="36"/>
        <v>0.20234282111999999</v>
      </c>
      <c r="E88" s="17">
        <v>37011</v>
      </c>
      <c r="F88" s="15">
        <v>1</v>
      </c>
      <c r="G88" s="15" t="s">
        <v>76</v>
      </c>
      <c r="H88" s="15" t="s">
        <v>77</v>
      </c>
      <c r="I88" s="15">
        <v>21</v>
      </c>
      <c r="J88" s="15">
        <v>44</v>
      </c>
      <c r="K88" s="15"/>
      <c r="L88" s="15"/>
      <c r="M88" s="13">
        <f t="shared" si="34"/>
        <v>32.5</v>
      </c>
      <c r="N88" s="23">
        <v>37018</v>
      </c>
      <c r="O88" s="24">
        <v>210222</v>
      </c>
      <c r="P88" s="15"/>
      <c r="Q88" s="14"/>
      <c r="R88" s="15"/>
      <c r="S88" s="15"/>
      <c r="T88" s="15"/>
      <c r="U88" s="15"/>
      <c r="V88" s="14">
        <f t="shared" si="28"/>
        <v>210222</v>
      </c>
      <c r="W88" s="14">
        <f t="shared" si="29"/>
        <v>1038939.7500558087</v>
      </c>
      <c r="X88" s="17">
        <v>37047</v>
      </c>
      <c r="Y88" s="15">
        <f t="shared" si="37"/>
        <v>29</v>
      </c>
      <c r="Z88" s="13">
        <v>15</v>
      </c>
      <c r="AA88" s="18">
        <v>3.8</v>
      </c>
      <c r="AB88" s="18">
        <v>26.6</v>
      </c>
      <c r="AC88" s="18">
        <v>26.1</v>
      </c>
      <c r="AD88" s="18">
        <v>33.1</v>
      </c>
      <c r="AE88" s="18">
        <v>29.407407407407412</v>
      </c>
      <c r="AF88" s="13">
        <v>40</v>
      </c>
      <c r="AG88" s="13">
        <f t="shared" si="30"/>
        <v>-5</v>
      </c>
      <c r="AH88" s="13">
        <v>35</v>
      </c>
      <c r="AI88" s="13">
        <v>40</v>
      </c>
      <c r="AJ88" s="13">
        <v>37.25</v>
      </c>
      <c r="AK88" s="18">
        <v>9.39</v>
      </c>
      <c r="AL88" s="18">
        <v>9.3000000000000007</v>
      </c>
      <c r="AM88" s="18">
        <v>9.9</v>
      </c>
      <c r="AN88" s="18">
        <v>9.5443808150584051</v>
      </c>
      <c r="AO88" s="18">
        <v>14.5</v>
      </c>
      <c r="AP88" s="14">
        <v>150</v>
      </c>
      <c r="AQ88" s="19">
        <v>9</v>
      </c>
      <c r="AR88" s="19">
        <v>3.75</v>
      </c>
      <c r="AS88" s="14">
        <v>40</v>
      </c>
      <c r="AT88" s="14">
        <v>185</v>
      </c>
      <c r="AU88" s="14">
        <v>10</v>
      </c>
      <c r="AV88" s="14">
        <v>235</v>
      </c>
      <c r="AW88" s="14">
        <v>10</v>
      </c>
      <c r="AX88" s="14">
        <v>15</v>
      </c>
      <c r="AY88" s="14">
        <v>0</v>
      </c>
      <c r="AZ88" s="14">
        <v>25</v>
      </c>
      <c r="BA88" s="14">
        <v>180</v>
      </c>
      <c r="BB88" s="14">
        <v>700</v>
      </c>
      <c r="BC88" s="14">
        <v>20</v>
      </c>
      <c r="BD88" s="14">
        <v>890</v>
      </c>
      <c r="BE88" s="14">
        <v>59.545454545454547</v>
      </c>
      <c r="BF88" s="14">
        <v>147.72727272727272</v>
      </c>
      <c r="BG88" s="14">
        <v>3.6363636363636362</v>
      </c>
      <c r="BH88" s="14">
        <v>210.90909090909091</v>
      </c>
      <c r="BI88" s="14">
        <v>50</v>
      </c>
      <c r="BJ88" s="14">
        <v>95</v>
      </c>
      <c r="BK88" s="14">
        <v>0</v>
      </c>
      <c r="BL88" s="14">
        <v>115</v>
      </c>
      <c r="BM88" s="14">
        <v>54391</v>
      </c>
      <c r="BN88" s="19">
        <f>BM88/(O88)*100</f>
        <v>25.873124601611629</v>
      </c>
      <c r="BO88" s="19">
        <f>BM88/(O88+Q88)*100</f>
        <v>25.873124601611629</v>
      </c>
      <c r="BP88" s="15" t="s">
        <v>72</v>
      </c>
      <c r="BQ88" s="15">
        <v>27</v>
      </c>
      <c r="BR88" s="15">
        <v>35</v>
      </c>
      <c r="BS88" s="15">
        <v>31.47</v>
      </c>
      <c r="BT88" s="19">
        <f t="shared" si="31"/>
        <v>1.0851724137931034</v>
      </c>
      <c r="BU88" s="15">
        <v>0.123</v>
      </c>
      <c r="BV88" s="15">
        <v>0.26100000000000001</v>
      </c>
      <c r="BW88" s="15">
        <v>0.19</v>
      </c>
      <c r="BX88" s="14">
        <f t="shared" si="38"/>
        <v>268806.17606761184</v>
      </c>
      <c r="BY88" s="15">
        <v>9.91</v>
      </c>
      <c r="BZ88" s="19">
        <f t="shared" si="39"/>
        <v>1.6888374691997301</v>
      </c>
      <c r="CA88" s="19">
        <f t="shared" si="40"/>
        <v>0.60962584730103342</v>
      </c>
    </row>
    <row r="89" spans="1:79" x14ac:dyDescent="0.2">
      <c r="A89" s="15" t="s">
        <v>69</v>
      </c>
      <c r="B89" s="15">
        <v>13</v>
      </c>
      <c r="C89" s="15">
        <v>0.5</v>
      </c>
      <c r="D89" s="16">
        <f t="shared" si="36"/>
        <v>0.20234282111999999</v>
      </c>
      <c r="E89" s="17">
        <v>37012</v>
      </c>
      <c r="F89" s="15">
        <v>1</v>
      </c>
      <c r="G89" s="15" t="s">
        <v>76</v>
      </c>
      <c r="H89" s="15" t="s">
        <v>77</v>
      </c>
      <c r="I89" s="15">
        <v>4</v>
      </c>
      <c r="J89" s="15">
        <v>16</v>
      </c>
      <c r="K89" s="15"/>
      <c r="L89" s="15"/>
      <c r="M89" s="13">
        <f t="shared" si="34"/>
        <v>10</v>
      </c>
      <c r="N89" s="23">
        <v>37018</v>
      </c>
      <c r="O89" s="24">
        <v>212970</v>
      </c>
      <c r="P89" s="15"/>
      <c r="Q89" s="14"/>
      <c r="R89" s="15"/>
      <c r="S89" s="15"/>
      <c r="T89" s="15"/>
      <c r="U89" s="15"/>
      <c r="V89" s="14">
        <f t="shared" si="28"/>
        <v>212970</v>
      </c>
      <c r="W89" s="14">
        <f t="shared" si="29"/>
        <v>1052520.6618212441</v>
      </c>
      <c r="X89" s="17">
        <v>37055</v>
      </c>
      <c r="Y89" s="15">
        <f t="shared" si="37"/>
        <v>37</v>
      </c>
      <c r="Z89" s="13">
        <v>15</v>
      </c>
      <c r="AA89" s="18">
        <v>3.3</v>
      </c>
      <c r="AB89" s="18">
        <v>27.2</v>
      </c>
      <c r="AC89" s="18">
        <v>24.5</v>
      </c>
      <c r="AD89" s="18">
        <v>33.799999999999997</v>
      </c>
      <c r="AE89" s="18">
        <v>30.074285714285711</v>
      </c>
      <c r="AF89" s="13">
        <v>40</v>
      </c>
      <c r="AG89" s="13">
        <f t="shared" si="30"/>
        <v>-5</v>
      </c>
      <c r="AH89" s="13">
        <v>35</v>
      </c>
      <c r="AI89" s="13">
        <v>40</v>
      </c>
      <c r="AJ89" s="13">
        <v>37</v>
      </c>
      <c r="AK89" s="18">
        <v>9.1999999999999993</v>
      </c>
      <c r="AL89" s="18">
        <v>9.1</v>
      </c>
      <c r="AM89" s="18">
        <v>9.6999999999999993</v>
      </c>
      <c r="AN89" s="18">
        <v>9.4079840234145635</v>
      </c>
      <c r="AO89" s="18">
        <v>28.5</v>
      </c>
      <c r="AP89" s="14">
        <v>147.5</v>
      </c>
      <c r="AQ89" s="19">
        <v>4</v>
      </c>
      <c r="AR89" s="19">
        <v>2.4</v>
      </c>
      <c r="AS89" s="14">
        <v>40</v>
      </c>
      <c r="AT89" s="14">
        <v>170</v>
      </c>
      <c r="AU89" s="14">
        <v>75</v>
      </c>
      <c r="AV89" s="14">
        <v>285</v>
      </c>
      <c r="AW89" s="14">
        <v>0</v>
      </c>
      <c r="AX89" s="14">
        <v>5</v>
      </c>
      <c r="AY89" s="14">
        <v>0</v>
      </c>
      <c r="AZ89" s="14">
        <v>15</v>
      </c>
      <c r="BA89" s="14">
        <v>300</v>
      </c>
      <c r="BB89" s="14">
        <v>1080</v>
      </c>
      <c r="BC89" s="14">
        <v>75</v>
      </c>
      <c r="BD89" s="14">
        <v>1400</v>
      </c>
      <c r="BE89" s="14">
        <v>47.666666666666664</v>
      </c>
      <c r="BF89" s="14">
        <v>138</v>
      </c>
      <c r="BG89" s="14">
        <v>9.3333333333333339</v>
      </c>
      <c r="BH89" s="14">
        <v>195</v>
      </c>
      <c r="BI89" s="14">
        <v>15</v>
      </c>
      <c r="BJ89" s="14">
        <v>80</v>
      </c>
      <c r="BK89" s="14">
        <v>0</v>
      </c>
      <c r="BL89" s="14">
        <v>100</v>
      </c>
      <c r="BM89" s="14">
        <v>50610</v>
      </c>
      <c r="BN89" s="19">
        <f>BM89/(O89)*100</f>
        <v>23.763910409916889</v>
      </c>
      <c r="BO89" s="19">
        <f>BM89/(O89+Q89)*100</f>
        <v>23.763910409916889</v>
      </c>
      <c r="BP89" s="15" t="s">
        <v>72</v>
      </c>
      <c r="BQ89" s="15">
        <v>18</v>
      </c>
      <c r="BR89" s="15">
        <v>46</v>
      </c>
      <c r="BS89" s="15">
        <v>23.38</v>
      </c>
      <c r="BT89" s="19">
        <f t="shared" si="31"/>
        <v>0.63189189189189188</v>
      </c>
      <c r="BU89" s="15">
        <v>4.9000000000000002E-2</v>
      </c>
      <c r="BV89" s="15">
        <v>0.85</v>
      </c>
      <c r="BW89" s="15">
        <v>9.9000000000000005E-2</v>
      </c>
      <c r="BX89" s="14">
        <f t="shared" si="38"/>
        <v>250120.06712106479</v>
      </c>
      <c r="BY89" s="15">
        <v>4.7699999999999996</v>
      </c>
      <c r="BZ89" s="19">
        <f t="shared" si="39"/>
        <v>0.63713117275588038</v>
      </c>
      <c r="CA89" s="19">
        <f t="shared" si="40"/>
        <v>0.77464313084540215</v>
      </c>
    </row>
    <row r="90" spans="1:79" x14ac:dyDescent="0.2">
      <c r="A90" s="15" t="s">
        <v>69</v>
      </c>
      <c r="B90" s="15">
        <v>19</v>
      </c>
      <c r="C90" s="15">
        <v>0.5</v>
      </c>
      <c r="D90" s="16">
        <f t="shared" si="36"/>
        <v>0.20234282111999999</v>
      </c>
      <c r="E90" s="17">
        <v>39718</v>
      </c>
      <c r="F90" s="15">
        <v>1</v>
      </c>
      <c r="G90" s="15" t="s">
        <v>76</v>
      </c>
      <c r="H90" s="15" t="s">
        <v>77</v>
      </c>
      <c r="I90" s="15">
        <v>25</v>
      </c>
      <c r="J90" s="15">
        <v>10</v>
      </c>
      <c r="K90" s="15"/>
      <c r="L90" s="15"/>
      <c r="M90" s="13">
        <f t="shared" si="34"/>
        <v>17.5</v>
      </c>
      <c r="N90" s="17">
        <v>39732</v>
      </c>
      <c r="O90" s="14">
        <v>194650</v>
      </c>
      <c r="P90" s="15"/>
      <c r="Q90" s="14"/>
      <c r="R90" s="15"/>
      <c r="S90" s="14"/>
      <c r="T90" s="15"/>
      <c r="U90" s="14"/>
      <c r="V90" s="14">
        <f t="shared" si="28"/>
        <v>194650</v>
      </c>
      <c r="W90" s="14">
        <f t="shared" si="29"/>
        <v>961981.25005167478</v>
      </c>
      <c r="X90" s="17">
        <v>39800</v>
      </c>
      <c r="Y90" s="15">
        <f t="shared" si="37"/>
        <v>68</v>
      </c>
      <c r="Z90" s="15">
        <v>0</v>
      </c>
      <c r="AA90" s="18">
        <v>4.5</v>
      </c>
      <c r="AB90" s="18">
        <v>26.4</v>
      </c>
      <c r="AC90" s="18">
        <v>12.3</v>
      </c>
      <c r="AD90" s="18">
        <v>28.9</v>
      </c>
      <c r="AE90" s="18">
        <v>21.110606060606067</v>
      </c>
      <c r="AF90" s="13">
        <v>40</v>
      </c>
      <c r="AG90" s="13">
        <f t="shared" si="30"/>
        <v>0</v>
      </c>
      <c r="AH90" s="13">
        <v>40</v>
      </c>
      <c r="AI90" s="13">
        <v>48</v>
      </c>
      <c r="AJ90" s="13">
        <v>43.875</v>
      </c>
      <c r="AK90" s="18">
        <v>8.9</v>
      </c>
      <c r="AL90" s="18">
        <v>8.1999999999999993</v>
      </c>
      <c r="AM90" s="18">
        <v>9.1999999999999993</v>
      </c>
      <c r="AN90" s="18">
        <v>8.7647977631526537</v>
      </c>
      <c r="AO90" s="21">
        <f>2*158</f>
        <v>316</v>
      </c>
      <c r="AP90" s="21">
        <v>185</v>
      </c>
      <c r="AQ90" s="21">
        <v>13</v>
      </c>
      <c r="AR90" s="21">
        <v>5.75</v>
      </c>
      <c r="AS90" s="15">
        <v>135</v>
      </c>
      <c r="AT90" s="15">
        <v>0</v>
      </c>
      <c r="AU90" s="15">
        <v>290</v>
      </c>
      <c r="AV90" s="14">
        <v>117.5</v>
      </c>
      <c r="AW90" s="14">
        <v>115</v>
      </c>
      <c r="AX90" s="14">
        <v>545</v>
      </c>
      <c r="AY90" s="14">
        <v>0</v>
      </c>
      <c r="AZ90" s="14">
        <v>20</v>
      </c>
      <c r="BA90" s="14">
        <v>9.1666666666666661</v>
      </c>
      <c r="BB90" s="14">
        <v>10</v>
      </c>
      <c r="BC90" s="14">
        <v>0</v>
      </c>
      <c r="BD90" s="14">
        <v>0</v>
      </c>
      <c r="BE90" s="14">
        <v>10</v>
      </c>
      <c r="BF90" s="14">
        <v>2.5</v>
      </c>
      <c r="BG90" s="14">
        <v>0</v>
      </c>
      <c r="BH90" s="14">
        <v>680</v>
      </c>
      <c r="BI90" s="14">
        <v>10</v>
      </c>
      <c r="BJ90" s="14">
        <v>290</v>
      </c>
      <c r="BK90" s="14">
        <v>129.16666666666666</v>
      </c>
      <c r="BL90" s="14">
        <v>127.5</v>
      </c>
      <c r="BM90" s="14">
        <v>2060</v>
      </c>
      <c r="BN90" s="19">
        <f>BM90/O90*100</f>
        <v>1.0583097867968148</v>
      </c>
      <c r="BO90" s="19">
        <f>(BM90)/(O90+Q90+S90+U90)*100</f>
        <v>1.0583097867968148</v>
      </c>
      <c r="BP90" s="15" t="s">
        <v>72</v>
      </c>
      <c r="BQ90" s="15">
        <v>29</v>
      </c>
      <c r="BR90" s="15">
        <v>73</v>
      </c>
      <c r="BS90" s="19">
        <v>40.9</v>
      </c>
      <c r="BT90" s="19">
        <f t="shared" si="31"/>
        <v>0.60147058823529409</v>
      </c>
      <c r="BU90" s="16">
        <v>0.19700000000000001</v>
      </c>
      <c r="BV90" s="16">
        <v>2.9239999999999999</v>
      </c>
      <c r="BW90" s="16">
        <v>0.55000000000000004</v>
      </c>
      <c r="BX90" s="14">
        <f t="shared" si="38"/>
        <v>10180.741716447214</v>
      </c>
      <c r="BY90" s="15">
        <v>1.1399999999999999</v>
      </c>
      <c r="BZ90" s="16">
        <f t="shared" si="39"/>
        <v>8.2852980844873081E-2</v>
      </c>
      <c r="CA90" s="16">
        <f t="shared" si="40"/>
        <v>0.80388285357190536</v>
      </c>
    </row>
    <row r="91" spans="1:79" x14ac:dyDescent="0.2">
      <c r="A91" s="15" t="s">
        <v>69</v>
      </c>
      <c r="B91" s="15">
        <v>34</v>
      </c>
      <c r="C91" s="15">
        <v>1</v>
      </c>
      <c r="D91" s="16">
        <f t="shared" si="36"/>
        <v>0.40468564223999998</v>
      </c>
      <c r="E91" s="17">
        <v>37481</v>
      </c>
      <c r="F91" s="15">
        <v>1</v>
      </c>
      <c r="G91" s="15" t="s">
        <v>76</v>
      </c>
      <c r="H91" s="15" t="s">
        <v>78</v>
      </c>
      <c r="I91" s="15">
        <v>85</v>
      </c>
      <c r="J91" s="15">
        <v>13</v>
      </c>
      <c r="K91" s="15"/>
      <c r="L91" s="15"/>
      <c r="M91" s="13">
        <f t="shared" si="34"/>
        <v>49</v>
      </c>
      <c r="N91" s="17">
        <v>37486</v>
      </c>
      <c r="O91" s="14">
        <v>458458</v>
      </c>
      <c r="P91" s="15"/>
      <c r="Q91" s="14"/>
      <c r="R91" s="15"/>
      <c r="S91" s="15"/>
      <c r="T91" s="15"/>
      <c r="U91" s="15"/>
      <c r="V91" s="14">
        <f t="shared" si="28"/>
        <v>458458</v>
      </c>
      <c r="W91" s="14">
        <f t="shared" si="29"/>
        <v>1132874.3897667369</v>
      </c>
      <c r="X91" s="17">
        <v>37526</v>
      </c>
      <c r="Y91" s="15">
        <f t="shared" si="37"/>
        <v>40</v>
      </c>
      <c r="Z91" s="15">
        <v>19</v>
      </c>
      <c r="AA91" s="18">
        <v>3.4</v>
      </c>
      <c r="AB91" s="18">
        <v>32.1</v>
      </c>
      <c r="AC91" s="18">
        <v>27.2</v>
      </c>
      <c r="AD91" s="18">
        <v>32.9</v>
      </c>
      <c r="AE91" s="18">
        <v>30.578947368421051</v>
      </c>
      <c r="AF91" s="13">
        <v>40</v>
      </c>
      <c r="AG91" s="13">
        <f t="shared" si="30"/>
        <v>-8</v>
      </c>
      <c r="AH91" s="13">
        <v>32</v>
      </c>
      <c r="AI91" s="13">
        <v>44</v>
      </c>
      <c r="AJ91" s="13">
        <v>37.363636363636367</v>
      </c>
      <c r="AK91" s="18">
        <v>8.6999999999999993</v>
      </c>
      <c r="AL91" s="18">
        <v>8.6</v>
      </c>
      <c r="AM91" s="18">
        <v>9.1</v>
      </c>
      <c r="AN91" s="18">
        <v>8.8777500075362248</v>
      </c>
      <c r="AO91" s="15">
        <v>37.5</v>
      </c>
      <c r="AP91" s="18">
        <v>350</v>
      </c>
      <c r="AQ91" s="18">
        <v>21</v>
      </c>
      <c r="AR91" s="18">
        <v>8.75</v>
      </c>
      <c r="AS91" s="14">
        <v>45</v>
      </c>
      <c r="AT91" s="14">
        <v>360</v>
      </c>
      <c r="AU91" s="14">
        <v>5</v>
      </c>
      <c r="AV91" s="14">
        <v>406</v>
      </c>
      <c r="AW91" s="14">
        <v>0</v>
      </c>
      <c r="AX91" s="14">
        <v>15</v>
      </c>
      <c r="AY91" s="14">
        <v>15</v>
      </c>
      <c r="AZ91" s="14">
        <v>85</v>
      </c>
      <c r="BA91" s="14">
        <v>255</v>
      </c>
      <c r="BB91" s="14">
        <v>640</v>
      </c>
      <c r="BC91" s="14">
        <v>1950</v>
      </c>
      <c r="BD91" s="14">
        <v>1985</v>
      </c>
      <c r="BE91" s="14">
        <v>38.823529411764703</v>
      </c>
      <c r="BF91" s="14">
        <v>118.82352941176471</v>
      </c>
      <c r="BG91" s="14">
        <v>415.88235294117646</v>
      </c>
      <c r="BH91" s="14">
        <v>573.52941176470586</v>
      </c>
      <c r="BI91" s="14">
        <v>10</v>
      </c>
      <c r="BJ91" s="14">
        <v>90</v>
      </c>
      <c r="BK91" s="14">
        <v>130</v>
      </c>
      <c r="BL91" s="14">
        <v>530</v>
      </c>
      <c r="BM91" s="14">
        <v>9779</v>
      </c>
      <c r="BN91" s="19">
        <f>BM91/(O91)*100</f>
        <v>2.1330198186093381</v>
      </c>
      <c r="BO91" s="19">
        <f>BM91/(O91+Q91)*100</f>
        <v>2.1330198186093381</v>
      </c>
      <c r="BP91" s="15" t="s">
        <v>72</v>
      </c>
      <c r="BQ91" s="15">
        <v>24</v>
      </c>
      <c r="BR91" s="15">
        <v>122</v>
      </c>
      <c r="BS91" s="15">
        <v>40.43</v>
      </c>
      <c r="BT91" s="19">
        <f t="shared" si="31"/>
        <v>1.01075</v>
      </c>
      <c r="BU91" s="15">
        <v>0.10299999999999999</v>
      </c>
      <c r="BV91" s="15">
        <v>15.472</v>
      </c>
      <c r="BW91" s="15">
        <v>0.85899999999999999</v>
      </c>
      <c r="BX91" s="14">
        <f t="shared" si="38"/>
        <v>24164.435253674099</v>
      </c>
      <c r="BY91" s="15">
        <v>7.91</v>
      </c>
      <c r="BZ91" s="16">
        <f t="shared" si="39"/>
        <v>0.48865089185131955</v>
      </c>
      <c r="CA91" s="16">
        <f t="shared" si="40"/>
        <v>1.2998161833076938</v>
      </c>
    </row>
    <row r="92" spans="1:79" x14ac:dyDescent="0.2">
      <c r="A92" s="15" t="s">
        <v>69</v>
      </c>
      <c r="B92" s="15">
        <v>2</v>
      </c>
      <c r="C92" s="15">
        <v>2</v>
      </c>
      <c r="D92" s="16">
        <f t="shared" si="36"/>
        <v>0.80937128447999995</v>
      </c>
      <c r="E92" s="17">
        <v>37803</v>
      </c>
      <c r="F92" s="15">
        <v>1</v>
      </c>
      <c r="G92" s="15" t="s">
        <v>76</v>
      </c>
      <c r="H92" s="15" t="s">
        <v>78</v>
      </c>
      <c r="I92" s="15">
        <v>19</v>
      </c>
      <c r="J92" s="15">
        <v>1</v>
      </c>
      <c r="K92" s="15"/>
      <c r="L92" s="15"/>
      <c r="M92" s="13">
        <f t="shared" si="34"/>
        <v>10</v>
      </c>
      <c r="N92" s="17">
        <v>37858</v>
      </c>
      <c r="O92" s="14">
        <v>277548</v>
      </c>
      <c r="P92" s="15"/>
      <c r="Q92" s="14"/>
      <c r="R92" s="15"/>
      <c r="S92" s="15"/>
      <c r="T92" s="15"/>
      <c r="U92" s="15"/>
      <c r="V92" s="14">
        <f t="shared" si="28"/>
        <v>277548</v>
      </c>
      <c r="W92" s="14">
        <f t="shared" si="29"/>
        <v>342918.02207724407</v>
      </c>
      <c r="X92" s="17">
        <v>37882</v>
      </c>
      <c r="Y92" s="13">
        <f t="shared" si="37"/>
        <v>24</v>
      </c>
      <c r="Z92" s="15">
        <v>12</v>
      </c>
      <c r="AA92" s="18">
        <v>2.7</v>
      </c>
      <c r="AB92" s="18">
        <v>32.6</v>
      </c>
      <c r="AC92" s="18">
        <v>27.6</v>
      </c>
      <c r="AD92" s="18">
        <v>32.700000000000003</v>
      </c>
      <c r="AE92" s="18">
        <v>30.836363636363636</v>
      </c>
      <c r="AF92" s="13">
        <v>40</v>
      </c>
      <c r="AG92" s="13">
        <f t="shared" si="30"/>
        <v>-2</v>
      </c>
      <c r="AH92" s="13">
        <v>38</v>
      </c>
      <c r="AI92" s="13">
        <v>41</v>
      </c>
      <c r="AJ92" s="13">
        <v>39.5</v>
      </c>
      <c r="AK92" s="18">
        <v>9.1999999999999993</v>
      </c>
      <c r="AL92" s="18">
        <v>8.4</v>
      </c>
      <c r="AM92" s="18">
        <v>9.6999999999999993</v>
      </c>
      <c r="AN92" s="18">
        <v>9.0011307354580978</v>
      </c>
      <c r="AO92" s="15">
        <v>62</v>
      </c>
      <c r="AP92" s="15">
        <v>700</v>
      </c>
      <c r="AQ92" s="15">
        <v>48</v>
      </c>
      <c r="AR92" s="15">
        <v>20</v>
      </c>
      <c r="AS92" s="14">
        <v>35</v>
      </c>
      <c r="AT92" s="14">
        <v>95</v>
      </c>
      <c r="AU92" s="14">
        <v>16600</v>
      </c>
      <c r="AV92" s="14">
        <v>16730</v>
      </c>
      <c r="AW92" s="14">
        <v>0</v>
      </c>
      <c r="AX92" s="14">
        <v>0</v>
      </c>
      <c r="AY92" s="14">
        <v>5</v>
      </c>
      <c r="AZ92" s="14">
        <v>5</v>
      </c>
      <c r="BA92" s="14">
        <v>435</v>
      </c>
      <c r="BB92" s="14">
        <v>150</v>
      </c>
      <c r="BC92" s="14">
        <v>8000</v>
      </c>
      <c r="BD92" s="14">
        <v>8175</v>
      </c>
      <c r="BE92" s="14">
        <v>86.666666666666671</v>
      </c>
      <c r="BF92" s="14">
        <v>36.666666666666664</v>
      </c>
      <c r="BG92" s="14">
        <v>1684.4444444444443</v>
      </c>
      <c r="BH92" s="14">
        <v>1862.2222222222222</v>
      </c>
      <c r="BI92" s="14">
        <v>25</v>
      </c>
      <c r="BJ92" s="14">
        <v>10</v>
      </c>
      <c r="BK92" s="14">
        <v>90</v>
      </c>
      <c r="BL92" s="14">
        <v>90</v>
      </c>
      <c r="BM92" s="14">
        <v>45297</v>
      </c>
      <c r="BN92" s="19">
        <f>BM92/(O92)*100</f>
        <v>16.32042025163215</v>
      </c>
      <c r="BO92" s="19">
        <f>BM92/(O92+Q92)*100</f>
        <v>16.32042025163215</v>
      </c>
      <c r="BP92" s="15" t="s">
        <v>72</v>
      </c>
      <c r="BQ92" s="15">
        <v>29</v>
      </c>
      <c r="BR92" s="15">
        <v>40</v>
      </c>
      <c r="BS92" s="15">
        <v>34.92</v>
      </c>
      <c r="BT92" s="19">
        <f t="shared" si="31"/>
        <v>1.4550000000000001</v>
      </c>
      <c r="BU92" s="15">
        <v>0.16900000000000001</v>
      </c>
      <c r="BV92" s="15">
        <v>1.411</v>
      </c>
      <c r="BW92" s="15">
        <v>0.35499999999999998</v>
      </c>
      <c r="BX92" s="14">
        <f t="shared" si="38"/>
        <v>55965.662321590949</v>
      </c>
      <c r="BY92" s="15">
        <v>14.91</v>
      </c>
      <c r="BZ92" s="19">
        <f t="shared" si="39"/>
        <v>0.76757109118238243</v>
      </c>
      <c r="CA92" s="19">
        <f t="shared" si="40"/>
        <v>0.83369202662709696</v>
      </c>
    </row>
    <row r="93" spans="1:79" x14ac:dyDescent="0.2">
      <c r="A93" s="15" t="s">
        <v>69</v>
      </c>
      <c r="B93" s="15">
        <v>14</v>
      </c>
      <c r="C93" s="15">
        <v>0.5</v>
      </c>
      <c r="D93" s="16">
        <f t="shared" si="36"/>
        <v>0.20234282111999999</v>
      </c>
      <c r="E93" s="17">
        <v>37012</v>
      </c>
      <c r="F93" s="15">
        <v>2</v>
      </c>
      <c r="G93" s="15" t="s">
        <v>76</v>
      </c>
      <c r="H93" s="15" t="s">
        <v>77</v>
      </c>
      <c r="I93" s="15">
        <v>7</v>
      </c>
      <c r="J93" s="15">
        <v>8</v>
      </c>
      <c r="K93" s="15">
        <v>11</v>
      </c>
      <c r="L93" s="15">
        <v>24</v>
      </c>
      <c r="M93" s="13">
        <f t="shared" si="34"/>
        <v>12.5</v>
      </c>
      <c r="N93" s="23">
        <v>37018</v>
      </c>
      <c r="O93" s="24">
        <v>209306</v>
      </c>
      <c r="P93" s="23">
        <v>37024</v>
      </c>
      <c r="Q93" s="24">
        <v>236328</v>
      </c>
      <c r="R93" s="15"/>
      <c r="S93" s="15"/>
      <c r="T93" s="15"/>
      <c r="U93" s="15"/>
      <c r="V93" s="14">
        <f t="shared" si="28"/>
        <v>445634</v>
      </c>
      <c r="W93" s="14">
        <f t="shared" si="29"/>
        <v>2202371.1912947753</v>
      </c>
      <c r="X93" s="17">
        <v>37055</v>
      </c>
      <c r="Y93" s="15">
        <f t="shared" si="37"/>
        <v>37</v>
      </c>
      <c r="Z93" s="13">
        <v>15</v>
      </c>
      <c r="AA93" s="18">
        <v>4</v>
      </c>
      <c r="AB93" s="18">
        <v>28</v>
      </c>
      <c r="AC93" s="18">
        <v>22.9</v>
      </c>
      <c r="AD93" s="18">
        <v>32.700000000000003</v>
      </c>
      <c r="AE93" s="18">
        <v>29.42285714285714</v>
      </c>
      <c r="AF93" s="13">
        <v>40</v>
      </c>
      <c r="AG93" s="13">
        <f t="shared" si="30"/>
        <v>-5</v>
      </c>
      <c r="AH93" s="13">
        <v>35</v>
      </c>
      <c r="AI93" s="13">
        <v>39</v>
      </c>
      <c r="AJ93" s="13">
        <v>36.799999999999997</v>
      </c>
      <c r="AK93" s="18">
        <v>9.1</v>
      </c>
      <c r="AL93" s="18">
        <v>9.1</v>
      </c>
      <c r="AM93" s="18">
        <v>9.6</v>
      </c>
      <c r="AN93" s="18">
        <v>9.3678527510936451</v>
      </c>
      <c r="AO93" s="18">
        <v>26.5</v>
      </c>
      <c r="AP93" s="14">
        <v>147.5</v>
      </c>
      <c r="AQ93" s="19">
        <v>4</v>
      </c>
      <c r="AR93" s="19">
        <v>2.4</v>
      </c>
      <c r="AS93" s="14">
        <v>35</v>
      </c>
      <c r="AT93" s="14">
        <v>195</v>
      </c>
      <c r="AU93" s="14">
        <v>10</v>
      </c>
      <c r="AV93" s="14">
        <v>240</v>
      </c>
      <c r="AW93" s="14">
        <v>0</v>
      </c>
      <c r="AX93" s="14">
        <v>25</v>
      </c>
      <c r="AY93" s="14">
        <v>0</v>
      </c>
      <c r="AZ93" s="14">
        <v>45</v>
      </c>
      <c r="BA93" s="14">
        <v>145</v>
      </c>
      <c r="BB93" s="14">
        <v>685</v>
      </c>
      <c r="BC93" s="14">
        <v>15</v>
      </c>
      <c r="BD93" s="14">
        <v>830</v>
      </c>
      <c r="BE93" s="14">
        <v>40</v>
      </c>
      <c r="BF93" s="14">
        <v>124.66666666666667</v>
      </c>
      <c r="BG93" s="14">
        <v>1.3333333333333333</v>
      </c>
      <c r="BH93" s="14">
        <v>165.33333333333334</v>
      </c>
      <c r="BI93" s="14">
        <v>30</v>
      </c>
      <c r="BJ93" s="14">
        <v>90</v>
      </c>
      <c r="BK93" s="14">
        <v>0</v>
      </c>
      <c r="BL93" s="14">
        <v>115</v>
      </c>
      <c r="BM93" s="14">
        <v>44132</v>
      </c>
      <c r="BN93" s="19">
        <f>BM93/(Q93)*100</f>
        <v>18.674046240817844</v>
      </c>
      <c r="BO93" s="19">
        <f>BM93/(O93+Q93)*100</f>
        <v>9.9031941009887028</v>
      </c>
      <c r="BP93" s="15" t="s">
        <v>72</v>
      </c>
      <c r="BQ93" s="15">
        <v>20</v>
      </c>
      <c r="BR93" s="15">
        <v>49</v>
      </c>
      <c r="BS93" s="15">
        <v>26.88</v>
      </c>
      <c r="BT93" s="19">
        <f t="shared" si="31"/>
        <v>0.7264864864864865</v>
      </c>
      <c r="BU93" s="15">
        <v>5.1999999999999998E-2</v>
      </c>
      <c r="BV93" s="15">
        <v>0.93</v>
      </c>
      <c r="BW93" s="15">
        <v>0.16300000000000001</v>
      </c>
      <c r="BX93" s="14">
        <f t="shared" si="38"/>
        <v>218105.09389817883</v>
      </c>
      <c r="BY93" s="15">
        <v>5.36</v>
      </c>
      <c r="BZ93" s="19">
        <f t="shared" si="39"/>
        <v>0.71593775387243597</v>
      </c>
      <c r="CA93" s="19">
        <f t="shared" si="40"/>
        <v>0.83926635122675075</v>
      </c>
    </row>
    <row r="94" spans="1:79" x14ac:dyDescent="0.2">
      <c r="A94" s="15" t="s">
        <v>69</v>
      </c>
      <c r="B94" s="15">
        <v>16</v>
      </c>
      <c r="C94" s="15">
        <v>0.5</v>
      </c>
      <c r="D94" s="16">
        <f t="shared" si="36"/>
        <v>0.20234282111999999</v>
      </c>
      <c r="E94" s="17">
        <v>37014</v>
      </c>
      <c r="F94" s="15">
        <v>2</v>
      </c>
      <c r="G94" s="15" t="s">
        <v>76</v>
      </c>
      <c r="H94" s="15" t="s">
        <v>77</v>
      </c>
      <c r="I94" s="15">
        <v>7</v>
      </c>
      <c r="J94" s="15">
        <v>9</v>
      </c>
      <c r="K94" s="15">
        <v>8</v>
      </c>
      <c r="L94" s="15">
        <v>0</v>
      </c>
      <c r="M94" s="13">
        <f t="shared" si="34"/>
        <v>6</v>
      </c>
      <c r="N94" s="23">
        <v>37019</v>
      </c>
      <c r="O94" s="24">
        <v>229916</v>
      </c>
      <c r="P94" s="23">
        <v>37024</v>
      </c>
      <c r="Q94" s="24">
        <v>246404</v>
      </c>
      <c r="R94" s="15"/>
      <c r="S94" s="15"/>
      <c r="T94" s="15"/>
      <c r="U94" s="15"/>
      <c r="V94" s="14">
        <f t="shared" si="28"/>
        <v>476320</v>
      </c>
      <c r="W94" s="14">
        <f t="shared" si="29"/>
        <v>2354024.706008804</v>
      </c>
      <c r="X94" s="17">
        <v>37050</v>
      </c>
      <c r="Y94" s="15">
        <f t="shared" si="37"/>
        <v>31</v>
      </c>
      <c r="Z94" s="13">
        <v>13</v>
      </c>
      <c r="AA94" s="18">
        <v>4.0999999999999996</v>
      </c>
      <c r="AB94" s="18">
        <v>29.2</v>
      </c>
      <c r="AC94" s="18">
        <v>25.6</v>
      </c>
      <c r="AD94" s="18">
        <v>32.9</v>
      </c>
      <c r="AE94" s="18">
        <v>29.420689655172417</v>
      </c>
      <c r="AF94" s="13">
        <v>40</v>
      </c>
      <c r="AG94" s="13">
        <f t="shared" si="30"/>
        <v>-4</v>
      </c>
      <c r="AH94" s="13">
        <v>36</v>
      </c>
      <c r="AI94" s="13">
        <v>40</v>
      </c>
      <c r="AJ94" s="13">
        <v>37.625</v>
      </c>
      <c r="AK94" s="18">
        <v>8.9</v>
      </c>
      <c r="AL94" s="18">
        <v>9.1</v>
      </c>
      <c r="AM94" s="18">
        <v>9.5</v>
      </c>
      <c r="AN94" s="18">
        <v>9.2761632951597495</v>
      </c>
      <c r="AO94" s="18">
        <v>19.5</v>
      </c>
      <c r="AP94" s="14">
        <v>120</v>
      </c>
      <c r="AQ94" s="19">
        <v>2</v>
      </c>
      <c r="AR94" s="19">
        <v>1.2</v>
      </c>
      <c r="AS94" s="14">
        <v>30</v>
      </c>
      <c r="AT94" s="14">
        <v>100</v>
      </c>
      <c r="AU94" s="14">
        <v>0</v>
      </c>
      <c r="AV94" s="14">
        <v>130</v>
      </c>
      <c r="AW94" s="14">
        <v>10</v>
      </c>
      <c r="AX94" s="14">
        <v>20</v>
      </c>
      <c r="AY94" s="14">
        <v>0</v>
      </c>
      <c r="AZ94" s="14">
        <v>40</v>
      </c>
      <c r="BA94" s="14">
        <v>230</v>
      </c>
      <c r="BB94" s="14">
        <v>625</v>
      </c>
      <c r="BC94" s="14">
        <v>0</v>
      </c>
      <c r="BD94" s="14">
        <v>735</v>
      </c>
      <c r="BE94" s="14">
        <v>71.25</v>
      </c>
      <c r="BF94" s="14">
        <v>123.33333333333333</v>
      </c>
      <c r="BG94" s="14">
        <v>0</v>
      </c>
      <c r="BH94" s="14">
        <v>186.66666666666666</v>
      </c>
      <c r="BI94" s="14">
        <v>30</v>
      </c>
      <c r="BJ94" s="14">
        <v>52.5</v>
      </c>
      <c r="BK94" s="14">
        <v>0</v>
      </c>
      <c r="BL94" s="14">
        <v>100</v>
      </c>
      <c r="BM94" s="14">
        <v>98674</v>
      </c>
      <c r="BN94" s="19">
        <f>BM94/(Q94)*100</f>
        <v>40.045616142595087</v>
      </c>
      <c r="BO94" s="19">
        <f>BM94/(O94+Q94)*100</f>
        <v>20.715905273765536</v>
      </c>
      <c r="BP94" s="15" t="s">
        <v>72</v>
      </c>
      <c r="BQ94" s="15">
        <v>20</v>
      </c>
      <c r="BR94" s="15">
        <v>31</v>
      </c>
      <c r="BS94" s="15">
        <v>24.89</v>
      </c>
      <c r="BT94" s="19">
        <f t="shared" si="31"/>
        <v>0.80290322580645168</v>
      </c>
      <c r="BU94" s="15">
        <v>4.5999999999999999E-2</v>
      </c>
      <c r="BV94" s="15">
        <v>0.189</v>
      </c>
      <c r="BW94" s="15">
        <v>9.2999999999999999E-2</v>
      </c>
      <c r="BX94" s="14">
        <f t="shared" si="38"/>
        <v>487657.5282178215</v>
      </c>
      <c r="BY94" s="15">
        <v>8.32</v>
      </c>
      <c r="BZ94" s="19">
        <f t="shared" si="39"/>
        <v>1.3263979185850425</v>
      </c>
      <c r="CA94" s="19">
        <f t="shared" si="40"/>
        <v>0.60312628881420294</v>
      </c>
    </row>
    <row r="95" spans="1:79" x14ac:dyDescent="0.2">
      <c r="A95" s="15" t="s">
        <v>69</v>
      </c>
      <c r="B95" s="15">
        <v>33</v>
      </c>
      <c r="C95" s="15">
        <v>1</v>
      </c>
      <c r="D95" s="16">
        <f t="shared" si="36"/>
        <v>0.40468564223999998</v>
      </c>
      <c r="E95" s="17">
        <v>39582</v>
      </c>
      <c r="F95" s="15">
        <v>2</v>
      </c>
      <c r="G95" s="15" t="s">
        <v>76</v>
      </c>
      <c r="H95" s="15" t="s">
        <v>77</v>
      </c>
      <c r="I95" s="15">
        <v>67</v>
      </c>
      <c r="J95" s="15">
        <v>55</v>
      </c>
      <c r="K95" s="15"/>
      <c r="L95" s="15"/>
      <c r="M95" s="13">
        <f t="shared" si="34"/>
        <v>61</v>
      </c>
      <c r="N95" s="17">
        <v>39592</v>
      </c>
      <c r="O95" s="14">
        <v>91600</v>
      </c>
      <c r="P95" s="17">
        <v>39593</v>
      </c>
      <c r="Q95" s="14">
        <v>234954</v>
      </c>
      <c r="R95" s="15"/>
      <c r="S95" s="14"/>
      <c r="T95" s="15"/>
      <c r="U95" s="14"/>
      <c r="V95" s="14">
        <f t="shared" si="28"/>
        <v>326554</v>
      </c>
      <c r="W95" s="14">
        <f t="shared" si="29"/>
        <v>806932.50739628717</v>
      </c>
      <c r="X95" s="17">
        <v>39630</v>
      </c>
      <c r="Y95" s="15">
        <f t="shared" si="37"/>
        <v>38</v>
      </c>
      <c r="Z95" s="15">
        <v>0</v>
      </c>
      <c r="AA95" s="18">
        <v>1.8</v>
      </c>
      <c r="AB95" s="18">
        <v>30.6</v>
      </c>
      <c r="AC95" s="18">
        <v>30.1</v>
      </c>
      <c r="AD95" s="18">
        <v>33.4</v>
      </c>
      <c r="AE95" s="18">
        <v>31.074999999999996</v>
      </c>
      <c r="AF95" s="13">
        <v>40</v>
      </c>
      <c r="AG95" s="13">
        <f t="shared" si="30"/>
        <v>0</v>
      </c>
      <c r="AH95" s="13">
        <v>40</v>
      </c>
      <c r="AI95" s="13">
        <v>52</v>
      </c>
      <c r="AJ95" s="13">
        <v>46.888888888888886</v>
      </c>
      <c r="AK95" s="18">
        <v>9.1</v>
      </c>
      <c r="AL95" s="18">
        <v>8.8000000000000007</v>
      </c>
      <c r="AM95" s="18">
        <v>9.4</v>
      </c>
      <c r="AN95" s="18">
        <v>9.1175848923361738</v>
      </c>
      <c r="AO95" s="21">
        <v>260</v>
      </c>
      <c r="AP95" s="21">
        <v>145</v>
      </c>
      <c r="AQ95" s="21">
        <v>12.5</v>
      </c>
      <c r="AR95" s="21">
        <v>8.25</v>
      </c>
      <c r="AS95" s="15">
        <v>5</v>
      </c>
      <c r="AT95" s="15">
        <v>0</v>
      </c>
      <c r="AU95" s="15">
        <v>105</v>
      </c>
      <c r="AV95" s="14">
        <v>24.615384615384617</v>
      </c>
      <c r="AW95" s="14">
        <v>5</v>
      </c>
      <c r="AX95" s="14">
        <v>25</v>
      </c>
      <c r="AY95" s="14">
        <v>0</v>
      </c>
      <c r="AZ95" s="14">
        <v>310</v>
      </c>
      <c r="BA95" s="14">
        <v>57.692307692307693</v>
      </c>
      <c r="BB95" s="14">
        <v>15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30</v>
      </c>
      <c r="BI95" s="14">
        <v>0</v>
      </c>
      <c r="BJ95" s="14">
        <v>415</v>
      </c>
      <c r="BK95" s="14">
        <v>82.307692307692307</v>
      </c>
      <c r="BL95" s="14">
        <v>15</v>
      </c>
      <c r="BM95" s="14">
        <v>12039</v>
      </c>
      <c r="BN95" s="19">
        <f>BM95/Q95*100</f>
        <v>5.1239817155698564</v>
      </c>
      <c r="BO95" s="19">
        <f>(BM95)/(O95+Q95+S95+U95)*100</f>
        <v>3.6866796915670914</v>
      </c>
      <c r="BP95" s="15" t="s">
        <v>72</v>
      </c>
      <c r="BQ95" s="15">
        <v>32</v>
      </c>
      <c r="BR95" s="15">
        <v>58</v>
      </c>
      <c r="BS95" s="19">
        <v>40.25</v>
      </c>
      <c r="BT95" s="19">
        <f t="shared" si="31"/>
        <v>1.0592105263157894</v>
      </c>
      <c r="BU95" s="16">
        <v>0.17799999999999999</v>
      </c>
      <c r="BV95" s="16">
        <v>1.3779999999999999</v>
      </c>
      <c r="BW95" s="16">
        <v>0.48399999999999999</v>
      </c>
      <c r="BX95" s="14">
        <f t="shared" si="38"/>
        <v>29749.016874832036</v>
      </c>
      <c r="BY95" s="15">
        <v>4.1399999999999997</v>
      </c>
      <c r="BZ95" s="16">
        <f t="shared" si="39"/>
        <v>0.26921481033528011</v>
      </c>
      <c r="CA95" s="16">
        <f t="shared" si="40"/>
        <v>0.74224572943925893</v>
      </c>
    </row>
    <row r="96" spans="1:79" x14ac:dyDescent="0.2">
      <c r="A96" s="15" t="s">
        <v>69</v>
      </c>
      <c r="B96" s="15">
        <v>31</v>
      </c>
      <c r="C96" s="15">
        <v>1</v>
      </c>
      <c r="D96" s="16">
        <f t="shared" si="36"/>
        <v>0.40468564223999998</v>
      </c>
      <c r="E96" s="17">
        <v>39592</v>
      </c>
      <c r="F96" s="15">
        <v>2</v>
      </c>
      <c r="G96" s="15" t="s">
        <v>76</v>
      </c>
      <c r="H96" s="15" t="s">
        <v>77</v>
      </c>
      <c r="I96" s="15">
        <v>236</v>
      </c>
      <c r="J96" s="15">
        <v>231</v>
      </c>
      <c r="K96" s="15"/>
      <c r="L96" s="15"/>
      <c r="M96" s="13">
        <f t="shared" si="34"/>
        <v>233.5</v>
      </c>
      <c r="N96" s="17">
        <v>39598</v>
      </c>
      <c r="O96" s="14">
        <v>249610</v>
      </c>
      <c r="P96" s="17">
        <v>39599</v>
      </c>
      <c r="Q96" s="14">
        <v>65036</v>
      </c>
      <c r="R96" s="15"/>
      <c r="S96" s="14"/>
      <c r="T96" s="15"/>
      <c r="U96" s="14"/>
      <c r="V96" s="14">
        <f t="shared" si="28"/>
        <v>314646</v>
      </c>
      <c r="W96" s="14">
        <f t="shared" si="29"/>
        <v>777507.19857117708</v>
      </c>
      <c r="X96" s="17">
        <v>39639</v>
      </c>
      <c r="Y96" s="15">
        <f t="shared" si="37"/>
        <v>41</v>
      </c>
      <c r="Z96" s="15">
        <v>0</v>
      </c>
      <c r="AA96" s="18">
        <v>2.9</v>
      </c>
      <c r="AB96" s="18">
        <v>30.2</v>
      </c>
      <c r="AC96" s="18">
        <v>26.7</v>
      </c>
      <c r="AD96" s="18">
        <v>33.200000000000003</v>
      </c>
      <c r="AE96" s="18">
        <v>30.638461538461542</v>
      </c>
      <c r="AF96" s="13">
        <v>41</v>
      </c>
      <c r="AG96" s="13">
        <f t="shared" si="30"/>
        <v>3</v>
      </c>
      <c r="AH96" s="13">
        <v>44</v>
      </c>
      <c r="AI96" s="13">
        <v>55</v>
      </c>
      <c r="AJ96" s="13">
        <v>49.75</v>
      </c>
      <c r="AK96" s="18">
        <v>8.9</v>
      </c>
      <c r="AL96" s="18">
        <v>8.9</v>
      </c>
      <c r="AM96" s="18">
        <v>9.4</v>
      </c>
      <c r="AN96" s="18">
        <v>9.1540204054198266</v>
      </c>
      <c r="AO96" s="21">
        <v>324</v>
      </c>
      <c r="AP96" s="21">
        <v>145</v>
      </c>
      <c r="AQ96" s="21">
        <v>12.5</v>
      </c>
      <c r="AR96" s="21">
        <v>7.125</v>
      </c>
      <c r="AS96" s="15">
        <v>5</v>
      </c>
      <c r="AT96" s="15">
        <v>0</v>
      </c>
      <c r="AU96" s="15">
        <v>215</v>
      </c>
      <c r="AV96" s="14">
        <v>76.733333333333334</v>
      </c>
      <c r="AW96" s="14">
        <v>41</v>
      </c>
      <c r="AX96" s="14">
        <v>20</v>
      </c>
      <c r="AY96" s="14">
        <v>5</v>
      </c>
      <c r="AZ96" s="14">
        <v>325</v>
      </c>
      <c r="BA96" s="14">
        <v>124</v>
      </c>
      <c r="BB96" s="14">
        <v>65</v>
      </c>
      <c r="BC96" s="14">
        <v>0</v>
      </c>
      <c r="BD96" s="14">
        <v>0</v>
      </c>
      <c r="BE96" s="14">
        <v>30</v>
      </c>
      <c r="BF96" s="14">
        <v>3.3333333333333335</v>
      </c>
      <c r="BG96" s="14">
        <v>0</v>
      </c>
      <c r="BH96" s="14">
        <v>25</v>
      </c>
      <c r="BI96" s="14">
        <v>35</v>
      </c>
      <c r="BJ96" s="14">
        <v>570</v>
      </c>
      <c r="BK96" s="14">
        <v>204.33333333333334</v>
      </c>
      <c r="BL96" s="14">
        <v>145</v>
      </c>
      <c r="BM96" s="14">
        <v>51229</v>
      </c>
      <c r="BN96" s="19">
        <f>BM96/Q96*100</f>
        <v>78.770219570699311</v>
      </c>
      <c r="BO96" s="19">
        <f>(BM96)/(O96+Q96+S96+U96)*100</f>
        <v>16.281471876330862</v>
      </c>
      <c r="BP96" s="15" t="s">
        <v>72</v>
      </c>
      <c r="BQ96" s="15">
        <v>24</v>
      </c>
      <c r="BR96" s="15">
        <v>37</v>
      </c>
      <c r="BS96" s="19">
        <v>31.77</v>
      </c>
      <c r="BT96" s="19">
        <f t="shared" si="31"/>
        <v>0.77487804878048783</v>
      </c>
      <c r="BU96" s="16">
        <v>0.112</v>
      </c>
      <c r="BV96" s="16">
        <v>0.34899999999999998</v>
      </c>
      <c r="BW96" s="16">
        <v>0.224</v>
      </c>
      <c r="BX96" s="14">
        <f t="shared" si="38"/>
        <v>126589.61587181414</v>
      </c>
      <c r="BY96" s="15">
        <v>11.41</v>
      </c>
      <c r="BZ96" s="16">
        <f t="shared" si="39"/>
        <v>0.68767619574155037</v>
      </c>
      <c r="CA96" s="16">
        <f t="shared" si="40"/>
        <v>0.698548193471352</v>
      </c>
    </row>
    <row r="97" spans="1:79" x14ac:dyDescent="0.2">
      <c r="A97" s="15" t="s">
        <v>69</v>
      </c>
      <c r="B97" s="15">
        <v>23</v>
      </c>
      <c r="C97" s="15">
        <v>1</v>
      </c>
      <c r="D97" s="15">
        <f t="shared" si="36"/>
        <v>0.40468564223999998</v>
      </c>
      <c r="E97" s="17">
        <v>39959</v>
      </c>
      <c r="F97" s="15">
        <v>2</v>
      </c>
      <c r="G97" s="15" t="s">
        <v>76</v>
      </c>
      <c r="H97" s="15" t="s">
        <v>77</v>
      </c>
      <c r="I97" s="15">
        <v>111</v>
      </c>
      <c r="J97" s="15">
        <v>41</v>
      </c>
      <c r="K97" s="15"/>
      <c r="L97" s="15"/>
      <c r="M97" s="13">
        <f t="shared" si="34"/>
        <v>76</v>
      </c>
      <c r="N97" s="17">
        <v>39970</v>
      </c>
      <c r="O97" s="14">
        <v>217550</v>
      </c>
      <c r="P97" s="17">
        <v>39971</v>
      </c>
      <c r="Q97" s="14">
        <v>186406</v>
      </c>
      <c r="R97" s="15"/>
      <c r="S97" s="15"/>
      <c r="T97" s="14"/>
      <c r="U97" s="15"/>
      <c r="V97" s="14">
        <f t="shared" si="28"/>
        <v>403956</v>
      </c>
      <c r="W97" s="14">
        <f t="shared" si="29"/>
        <v>998197.01475950249</v>
      </c>
      <c r="X97" s="17">
        <v>40015</v>
      </c>
      <c r="Y97" s="15">
        <f t="shared" si="37"/>
        <v>45</v>
      </c>
      <c r="Z97" s="15">
        <v>2</v>
      </c>
      <c r="AA97" s="15">
        <v>3.3</v>
      </c>
      <c r="AB97" s="15">
        <v>30.6</v>
      </c>
      <c r="AC97" s="15">
        <v>29.4</v>
      </c>
      <c r="AD97" s="15">
        <v>33.9</v>
      </c>
      <c r="AE97" s="18">
        <v>32.004651162790694</v>
      </c>
      <c r="AF97" s="15">
        <v>41</v>
      </c>
      <c r="AG97" s="13">
        <f t="shared" si="30"/>
        <v>4</v>
      </c>
      <c r="AH97" s="15">
        <v>45</v>
      </c>
      <c r="AI97" s="15">
        <v>60</v>
      </c>
      <c r="AJ97" s="18">
        <v>50.142857142857146</v>
      </c>
      <c r="AK97" s="15">
        <v>9.3000000000000007</v>
      </c>
      <c r="AL97" s="15">
        <v>8.9</v>
      </c>
      <c r="AM97" s="18">
        <v>9.4</v>
      </c>
      <c r="AN97" s="18">
        <v>9.2235828668385444</v>
      </c>
      <c r="AO97" s="15">
        <v>308</v>
      </c>
      <c r="AP97" s="15">
        <v>260</v>
      </c>
      <c r="AQ97" s="15">
        <v>12</v>
      </c>
      <c r="AR97" s="15">
        <v>127.5</v>
      </c>
      <c r="AS97" s="14">
        <v>85</v>
      </c>
      <c r="AT97" s="14">
        <v>5</v>
      </c>
      <c r="AU97" s="14">
        <v>530</v>
      </c>
      <c r="AV97" s="14">
        <v>165</v>
      </c>
      <c r="AW97" s="14">
        <v>92.5</v>
      </c>
      <c r="AX97" s="14">
        <v>360</v>
      </c>
      <c r="AY97" s="14">
        <v>5</v>
      </c>
      <c r="AZ97" s="14">
        <v>380</v>
      </c>
      <c r="BA97" s="14">
        <v>122.8125</v>
      </c>
      <c r="BB97" s="14">
        <v>72.5</v>
      </c>
      <c r="BC97" s="14">
        <v>15</v>
      </c>
      <c r="BD97" s="14">
        <v>0</v>
      </c>
      <c r="BE97" s="14">
        <v>0</v>
      </c>
      <c r="BF97" s="14">
        <v>0</v>
      </c>
      <c r="BG97" s="14">
        <v>0</v>
      </c>
      <c r="BH97" s="14">
        <v>460</v>
      </c>
      <c r="BI97" s="14">
        <v>10</v>
      </c>
      <c r="BJ97" s="14">
        <v>820</v>
      </c>
      <c r="BK97" s="14">
        <v>288.4375</v>
      </c>
      <c r="BL97" s="14">
        <v>235</v>
      </c>
      <c r="BM97" s="14">
        <v>39690</v>
      </c>
      <c r="BN97" s="19">
        <f>BM97/Q97*100</f>
        <v>21.292233082626097</v>
      </c>
      <c r="BO97" s="19">
        <f>(BM97)/(O97+Q97+S97+U97)*100</f>
        <v>9.8253275109170293</v>
      </c>
      <c r="BP97" s="15" t="s">
        <v>72</v>
      </c>
      <c r="BQ97" s="15">
        <v>25</v>
      </c>
      <c r="BR97" s="15">
        <v>59</v>
      </c>
      <c r="BS97" s="15">
        <v>35.840000000000003</v>
      </c>
      <c r="BT97" s="19">
        <f t="shared" si="31"/>
        <v>0.79644444444444451</v>
      </c>
      <c r="BU97" s="16">
        <v>0.13700000000000001</v>
      </c>
      <c r="BV97" s="16">
        <v>0.94499999999999995</v>
      </c>
      <c r="BW97" s="16">
        <v>0.379</v>
      </c>
      <c r="BX97" s="14">
        <f t="shared" si="38"/>
        <v>98076.125904317931</v>
      </c>
      <c r="BY97" s="15">
        <v>13.14</v>
      </c>
      <c r="BZ97" s="16">
        <f t="shared" si="39"/>
        <v>0.72154771388412287</v>
      </c>
      <c r="CA97" s="16">
        <f t="shared" si="40"/>
        <v>0.82325657324610202</v>
      </c>
    </row>
    <row r="98" spans="1:79" x14ac:dyDescent="0.2">
      <c r="A98" s="15" t="s">
        <v>69</v>
      </c>
      <c r="B98" s="15">
        <v>13</v>
      </c>
      <c r="C98" s="15">
        <v>0.5</v>
      </c>
      <c r="D98" s="16">
        <f t="shared" si="36"/>
        <v>0.20234282111999999</v>
      </c>
      <c r="E98" s="17">
        <v>37064</v>
      </c>
      <c r="F98" s="15">
        <v>1</v>
      </c>
      <c r="G98" s="15" t="s">
        <v>76</v>
      </c>
      <c r="H98" s="15" t="s">
        <v>77</v>
      </c>
      <c r="I98" s="15">
        <v>17</v>
      </c>
      <c r="J98" s="15">
        <v>14</v>
      </c>
      <c r="K98" s="15"/>
      <c r="L98" s="15"/>
      <c r="M98" s="13">
        <f t="shared" si="34"/>
        <v>15.5</v>
      </c>
      <c r="N98" s="23">
        <v>37073</v>
      </c>
      <c r="O98" s="24">
        <v>213428</v>
      </c>
      <c r="P98" s="15"/>
      <c r="Q98" s="14"/>
      <c r="R98" s="15"/>
      <c r="S98" s="15"/>
      <c r="T98" s="15"/>
      <c r="U98" s="15"/>
      <c r="V98" s="14">
        <f t="shared" ref="V98:V129" si="41">SUM(O98,Q98,S98,U98)</f>
        <v>213428</v>
      </c>
      <c r="W98" s="14">
        <f t="shared" ref="W98:W129" si="42">V98/D98</f>
        <v>1054784.1471154834</v>
      </c>
      <c r="X98" s="17">
        <v>37111</v>
      </c>
      <c r="Y98" s="15">
        <f t="shared" si="37"/>
        <v>38</v>
      </c>
      <c r="Z98" s="13">
        <v>9</v>
      </c>
      <c r="AA98" s="18">
        <v>3.5</v>
      </c>
      <c r="AB98" s="18">
        <v>28.8</v>
      </c>
      <c r="AC98" s="18">
        <v>28.1</v>
      </c>
      <c r="AD98" s="18">
        <v>34.200000000000003</v>
      </c>
      <c r="AE98" s="18">
        <v>32.347222222222229</v>
      </c>
      <c r="AF98" s="13">
        <v>42</v>
      </c>
      <c r="AG98" s="13">
        <f t="shared" ref="AG98:AG129" si="43">AH98-AF98</f>
        <v>0</v>
      </c>
      <c r="AH98" s="13">
        <v>42</v>
      </c>
      <c r="AI98" s="13">
        <v>58</v>
      </c>
      <c r="AJ98" s="13">
        <v>51</v>
      </c>
      <c r="AK98" s="18">
        <v>8.8000000000000007</v>
      </c>
      <c r="AL98" s="18">
        <v>8.9</v>
      </c>
      <c r="AM98" s="18">
        <v>9.3000000000000007</v>
      </c>
      <c r="AN98" s="18">
        <v>9.0289000711568139</v>
      </c>
      <c r="AO98" s="18">
        <v>30</v>
      </c>
      <c r="AP98" s="14">
        <v>82.5</v>
      </c>
      <c r="AQ98" s="19">
        <v>2.2999999999999998</v>
      </c>
      <c r="AR98" s="19">
        <v>1.73</v>
      </c>
      <c r="AS98" s="14">
        <v>15</v>
      </c>
      <c r="AT98" s="14">
        <v>255</v>
      </c>
      <c r="AU98" s="14">
        <v>0</v>
      </c>
      <c r="AV98" s="14">
        <v>270</v>
      </c>
      <c r="AW98" s="14">
        <v>0</v>
      </c>
      <c r="AX98" s="14">
        <v>0</v>
      </c>
      <c r="AY98" s="14">
        <v>0</v>
      </c>
      <c r="AZ98" s="14">
        <v>5</v>
      </c>
      <c r="BA98" s="14">
        <v>240</v>
      </c>
      <c r="BB98" s="14">
        <v>165</v>
      </c>
      <c r="BC98" s="14">
        <v>0</v>
      </c>
      <c r="BD98" s="14">
        <v>375</v>
      </c>
      <c r="BE98" s="14">
        <v>44.666666666666664</v>
      </c>
      <c r="BF98" s="14">
        <v>73.666666666666671</v>
      </c>
      <c r="BG98" s="14">
        <v>0</v>
      </c>
      <c r="BH98" s="14">
        <v>118.33333333333333</v>
      </c>
      <c r="BI98" s="14">
        <v>20</v>
      </c>
      <c r="BJ98" s="14">
        <v>60</v>
      </c>
      <c r="BK98" s="14">
        <v>0</v>
      </c>
      <c r="BL98" s="14">
        <v>105</v>
      </c>
      <c r="BM98" s="14">
        <v>21018</v>
      </c>
      <c r="BN98" s="19">
        <f>BM98/(O98)*100</f>
        <v>9.8478175309706319</v>
      </c>
      <c r="BO98" s="19">
        <f>BM98/(O98+Q98)*100</f>
        <v>9.8478175309706319</v>
      </c>
      <c r="BP98" s="15" t="s">
        <v>72</v>
      </c>
      <c r="BQ98" s="15">
        <v>27</v>
      </c>
      <c r="BR98" s="15">
        <v>36</v>
      </c>
      <c r="BS98" s="15">
        <v>31.28</v>
      </c>
      <c r="BT98" s="19">
        <f t="shared" ref="BT98:BT129" si="44">BS98/Y98</f>
        <v>0.82315789473684209</v>
      </c>
      <c r="BU98" s="15">
        <v>0.159</v>
      </c>
      <c r="BV98" s="15">
        <v>0.38600000000000001</v>
      </c>
      <c r="BW98" s="15">
        <v>0.219</v>
      </c>
      <c r="BX98" s="14">
        <f t="shared" si="38"/>
        <v>103873.21815353763</v>
      </c>
      <c r="BY98" s="15">
        <v>4.59</v>
      </c>
      <c r="BZ98" s="19">
        <f t="shared" si="39"/>
        <v>0.59695457943909946</v>
      </c>
      <c r="CA98" s="19">
        <f t="shared" si="40"/>
        <v>0.7155564185112232</v>
      </c>
    </row>
    <row r="99" spans="1:79" x14ac:dyDescent="0.2">
      <c r="A99" s="15" t="s">
        <v>69</v>
      </c>
      <c r="B99" s="15">
        <v>11</v>
      </c>
      <c r="C99" s="15">
        <v>0.5</v>
      </c>
      <c r="D99" s="16">
        <f t="shared" si="36"/>
        <v>0.20234282111999999</v>
      </c>
      <c r="E99" s="17">
        <v>39595</v>
      </c>
      <c r="F99" s="15">
        <v>1</v>
      </c>
      <c r="G99" s="15" t="s">
        <v>76</v>
      </c>
      <c r="H99" s="15" t="s">
        <v>77</v>
      </c>
      <c r="I99" s="15">
        <v>97</v>
      </c>
      <c r="J99" s="15">
        <v>161</v>
      </c>
      <c r="K99" s="15"/>
      <c r="L99" s="15"/>
      <c r="M99" s="13">
        <f t="shared" si="34"/>
        <v>129</v>
      </c>
      <c r="N99" s="17">
        <v>39602</v>
      </c>
      <c r="O99" s="14">
        <v>163964</v>
      </c>
      <c r="P99" s="15"/>
      <c r="Q99" s="14"/>
      <c r="R99" s="15"/>
      <c r="S99" s="14"/>
      <c r="T99" s="15"/>
      <c r="U99" s="14"/>
      <c r="V99" s="14">
        <f t="shared" si="41"/>
        <v>163964</v>
      </c>
      <c r="W99" s="14">
        <f t="shared" si="42"/>
        <v>810327.73533764598</v>
      </c>
      <c r="X99" s="17">
        <v>39639</v>
      </c>
      <c r="Y99" s="15">
        <f t="shared" si="37"/>
        <v>37</v>
      </c>
      <c r="Z99" s="15">
        <v>0</v>
      </c>
      <c r="AA99" s="18">
        <v>2.7</v>
      </c>
      <c r="AB99" s="18">
        <v>30.7</v>
      </c>
      <c r="AC99" s="18">
        <v>27</v>
      </c>
      <c r="AD99" s="18">
        <v>32.4</v>
      </c>
      <c r="AE99" s="18">
        <v>30.511428571428574</v>
      </c>
      <c r="AF99" s="13">
        <v>42</v>
      </c>
      <c r="AG99" s="13">
        <f t="shared" si="43"/>
        <v>2</v>
      </c>
      <c r="AH99" s="13">
        <v>44</v>
      </c>
      <c r="AI99" s="13">
        <v>51</v>
      </c>
      <c r="AJ99" s="13">
        <v>48.857142857142854</v>
      </c>
      <c r="AK99" s="18">
        <v>8.8000000000000007</v>
      </c>
      <c r="AL99" s="18">
        <v>8.1999999999999993</v>
      </c>
      <c r="AM99" s="18">
        <v>9.3000000000000007</v>
      </c>
      <c r="AN99" s="18">
        <v>8.9843820835531272</v>
      </c>
      <c r="AO99" s="21">
        <f>2*126</f>
        <v>252</v>
      </c>
      <c r="AP99" s="21">
        <v>100</v>
      </c>
      <c r="AQ99" s="21">
        <v>8</v>
      </c>
      <c r="AR99" s="21">
        <v>4.5</v>
      </c>
      <c r="AS99" s="15">
        <v>10</v>
      </c>
      <c r="AT99" s="15">
        <v>0</v>
      </c>
      <c r="AU99" s="15">
        <v>105</v>
      </c>
      <c r="AV99" s="14">
        <v>28.214285714285715</v>
      </c>
      <c r="AW99" s="14">
        <v>10</v>
      </c>
      <c r="AX99" s="14">
        <v>20</v>
      </c>
      <c r="AY99" s="14">
        <v>5</v>
      </c>
      <c r="AZ99" s="14">
        <v>135</v>
      </c>
      <c r="BA99" s="14">
        <v>40</v>
      </c>
      <c r="BB99" s="14">
        <v>27.5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30</v>
      </c>
      <c r="BI99" s="14">
        <v>5</v>
      </c>
      <c r="BJ99" s="14">
        <v>240</v>
      </c>
      <c r="BK99" s="14">
        <v>68.214285714285708</v>
      </c>
      <c r="BL99" s="14">
        <v>42.5</v>
      </c>
      <c r="BM99" s="14">
        <v>8439</v>
      </c>
      <c r="BN99" s="19">
        <f>BM99/O99*100</f>
        <v>5.1468615061842842</v>
      </c>
      <c r="BO99" s="19">
        <f>(BM99)/(O99+Q99+S99+U99)*100</f>
        <v>5.1468615061842842</v>
      </c>
      <c r="BP99" s="15" t="s">
        <v>72</v>
      </c>
      <c r="BQ99" s="15">
        <v>28</v>
      </c>
      <c r="BR99" s="15">
        <v>51</v>
      </c>
      <c r="BS99" s="19">
        <v>36.729999999999997</v>
      </c>
      <c r="BT99" s="19">
        <f t="shared" si="44"/>
        <v>0.99270270270270267</v>
      </c>
      <c r="BU99" s="16">
        <v>0.13100000000000001</v>
      </c>
      <c r="BV99" s="16">
        <v>0.89600000000000002</v>
      </c>
      <c r="BW99" s="16">
        <v>0.35499999999999998</v>
      </c>
      <c r="BX99" s="14">
        <f t="shared" si="38"/>
        <v>41706.44628402817</v>
      </c>
      <c r="BY99" s="15">
        <v>2.64</v>
      </c>
      <c r="BZ99" s="16">
        <f t="shared" si="39"/>
        <v>0.35262605787746837</v>
      </c>
      <c r="CA99" s="16">
        <f t="shared" si="40"/>
        <v>0.71641648080275511</v>
      </c>
    </row>
    <row r="100" spans="1:79" x14ac:dyDescent="0.2">
      <c r="A100" s="15" t="s">
        <v>69</v>
      </c>
      <c r="B100" s="15">
        <v>31</v>
      </c>
      <c r="C100" s="15">
        <v>1</v>
      </c>
      <c r="D100" s="16">
        <f t="shared" si="36"/>
        <v>0.40468564223999998</v>
      </c>
      <c r="E100" s="17">
        <v>39724</v>
      </c>
      <c r="F100" s="15">
        <v>1</v>
      </c>
      <c r="G100" s="15" t="s">
        <v>76</v>
      </c>
      <c r="H100" s="15" t="s">
        <v>77</v>
      </c>
      <c r="I100" s="15">
        <v>1</v>
      </c>
      <c r="J100" s="15">
        <v>570</v>
      </c>
      <c r="K100" s="15"/>
      <c r="L100" s="15"/>
      <c r="M100" s="13">
        <f t="shared" si="34"/>
        <v>285.5</v>
      </c>
      <c r="N100" s="17">
        <v>39731</v>
      </c>
      <c r="O100" s="14">
        <v>487312</v>
      </c>
      <c r="P100" s="15"/>
      <c r="Q100" s="14"/>
      <c r="R100" s="15"/>
      <c r="S100" s="14"/>
      <c r="T100" s="15"/>
      <c r="U100" s="14"/>
      <c r="V100" s="14">
        <f t="shared" si="41"/>
        <v>487312</v>
      </c>
      <c r="W100" s="14">
        <f t="shared" si="42"/>
        <v>1204174.1765352727</v>
      </c>
      <c r="X100" s="17">
        <v>39765</v>
      </c>
      <c r="Y100" s="15">
        <f t="shared" si="37"/>
        <v>34</v>
      </c>
      <c r="Z100" s="15">
        <v>1</v>
      </c>
      <c r="AA100" s="18">
        <v>2.4</v>
      </c>
      <c r="AB100" s="18">
        <v>27</v>
      </c>
      <c r="AC100" s="18">
        <v>19.899999999999999</v>
      </c>
      <c r="AD100" s="18">
        <v>29.1</v>
      </c>
      <c r="AE100" s="18">
        <v>24.575000000000003</v>
      </c>
      <c r="AF100" s="13">
        <v>42</v>
      </c>
      <c r="AG100" s="13">
        <f t="shared" si="43"/>
        <v>-2</v>
      </c>
      <c r="AH100" s="13">
        <v>40</v>
      </c>
      <c r="AI100" s="13">
        <v>45</v>
      </c>
      <c r="AJ100" s="13">
        <v>43</v>
      </c>
      <c r="AK100" s="18">
        <v>8.9</v>
      </c>
      <c r="AL100" s="18">
        <v>8.1999999999999993</v>
      </c>
      <c r="AM100" s="18">
        <v>9.5</v>
      </c>
      <c r="AN100" s="18">
        <v>8.8800006628497243</v>
      </c>
      <c r="AO100" s="21">
        <f>2*118</f>
        <v>236</v>
      </c>
      <c r="AP100" s="21">
        <v>265</v>
      </c>
      <c r="AQ100" s="21">
        <v>22</v>
      </c>
      <c r="AR100" s="21">
        <v>32</v>
      </c>
      <c r="AS100" s="15">
        <v>5</v>
      </c>
      <c r="AT100" s="15">
        <v>20</v>
      </c>
      <c r="AU100" s="15">
        <v>330</v>
      </c>
      <c r="AV100" s="14">
        <v>105</v>
      </c>
      <c r="AW100" s="14">
        <v>60</v>
      </c>
      <c r="AX100" s="14">
        <v>10</v>
      </c>
      <c r="AY100" s="14">
        <v>0</v>
      </c>
      <c r="AZ100" s="14">
        <v>135</v>
      </c>
      <c r="BA100" s="14">
        <v>22.142857142857142</v>
      </c>
      <c r="BB100" s="14">
        <v>5</v>
      </c>
      <c r="BC100" s="14">
        <v>0</v>
      </c>
      <c r="BD100" s="14">
        <v>20</v>
      </c>
      <c r="BE100" s="14">
        <v>660</v>
      </c>
      <c r="BF100" s="14">
        <v>216.42857142857142</v>
      </c>
      <c r="BG100" s="14">
        <v>120</v>
      </c>
      <c r="BH100" s="14">
        <v>15</v>
      </c>
      <c r="BI100" s="14">
        <v>90</v>
      </c>
      <c r="BJ100" s="14">
        <v>815</v>
      </c>
      <c r="BK100" s="14">
        <v>343.57142857142856</v>
      </c>
      <c r="BL100" s="14">
        <v>245</v>
      </c>
      <c r="BM100" s="14">
        <v>92748</v>
      </c>
      <c r="BN100" s="19">
        <f>BM100/O100*100</f>
        <v>19.032570509242539</v>
      </c>
      <c r="BO100" s="19">
        <f>(BM100)/(O100+Q100+S100+U100)*100</f>
        <v>19.032570509242539</v>
      </c>
      <c r="BP100" s="15" t="s">
        <v>72</v>
      </c>
      <c r="BQ100" s="15">
        <v>29</v>
      </c>
      <c r="BR100" s="15">
        <v>50</v>
      </c>
      <c r="BS100" s="19">
        <v>35.72</v>
      </c>
      <c r="BT100" s="19">
        <f t="shared" si="44"/>
        <v>1.0505882352941176</v>
      </c>
      <c r="BU100" s="16">
        <v>0.19</v>
      </c>
      <c r="BV100" s="16">
        <v>0.376</v>
      </c>
      <c r="BW100" s="16">
        <v>0.311</v>
      </c>
      <c r="BX100" s="14">
        <f t="shared" si="38"/>
        <v>229185.29920316653</v>
      </c>
      <c r="BY100" s="15">
        <v>26.14</v>
      </c>
      <c r="BZ100" s="16">
        <f t="shared" si="39"/>
        <v>1.8998043151622657</v>
      </c>
      <c r="CA100" s="16">
        <f t="shared" si="40"/>
        <v>0.68237960537986897</v>
      </c>
    </row>
    <row r="101" spans="1:79" x14ac:dyDescent="0.2">
      <c r="A101" s="15" t="s">
        <v>69</v>
      </c>
      <c r="B101" s="15">
        <v>3</v>
      </c>
      <c r="C101" s="15">
        <v>2</v>
      </c>
      <c r="D101" s="16">
        <f t="shared" si="36"/>
        <v>0.80937128447999995</v>
      </c>
      <c r="E101" s="17">
        <v>37854</v>
      </c>
      <c r="F101" s="15">
        <v>1</v>
      </c>
      <c r="G101" s="15" t="s">
        <v>76</v>
      </c>
      <c r="H101" s="15" t="s">
        <v>78</v>
      </c>
      <c r="I101" s="15">
        <v>20</v>
      </c>
      <c r="J101" s="15">
        <v>35</v>
      </c>
      <c r="K101" s="15"/>
      <c r="L101" s="15"/>
      <c r="M101" s="13">
        <f t="shared" si="34"/>
        <v>27.5</v>
      </c>
      <c r="N101" s="17">
        <v>37869</v>
      </c>
      <c r="O101" s="14">
        <v>347622</v>
      </c>
      <c r="P101" s="15"/>
      <c r="Q101" s="14"/>
      <c r="R101" s="15"/>
      <c r="S101" s="15"/>
      <c r="T101" s="15"/>
      <c r="U101" s="15"/>
      <c r="V101" s="14">
        <f t="shared" si="41"/>
        <v>347622</v>
      </c>
      <c r="W101" s="14">
        <f t="shared" si="42"/>
        <v>429496.3345818948</v>
      </c>
      <c r="X101" s="17">
        <v>37902</v>
      </c>
      <c r="Y101" s="15">
        <f t="shared" si="37"/>
        <v>33</v>
      </c>
      <c r="Z101" s="15">
        <v>4</v>
      </c>
      <c r="AA101" s="18">
        <v>3</v>
      </c>
      <c r="AB101" s="18">
        <v>30.1</v>
      </c>
      <c r="AC101" s="18">
        <v>24.5</v>
      </c>
      <c r="AD101" s="18">
        <v>31.7</v>
      </c>
      <c r="AE101" s="18">
        <v>28.609677419354838</v>
      </c>
      <c r="AF101" s="13">
        <v>42</v>
      </c>
      <c r="AG101" s="13">
        <f t="shared" si="43"/>
        <v>-17</v>
      </c>
      <c r="AH101" s="13">
        <v>25</v>
      </c>
      <c r="AI101" s="13">
        <v>42</v>
      </c>
      <c r="AJ101" s="13">
        <v>32.444444444444443</v>
      </c>
      <c r="AK101" s="18">
        <v>9</v>
      </c>
      <c r="AL101" s="18">
        <v>8.5</v>
      </c>
      <c r="AM101" s="18">
        <v>9.5</v>
      </c>
      <c r="AN101" s="18">
        <v>8.8944013965611575</v>
      </c>
      <c r="AO101" s="15">
        <v>176</v>
      </c>
      <c r="AP101" s="15">
        <v>800</v>
      </c>
      <c r="AQ101" s="15">
        <v>84</v>
      </c>
      <c r="AR101" s="15">
        <v>35</v>
      </c>
      <c r="AS101" s="14">
        <v>130</v>
      </c>
      <c r="AT101" s="14">
        <v>100</v>
      </c>
      <c r="AU101" s="14">
        <v>690</v>
      </c>
      <c r="AV101" s="14">
        <v>920</v>
      </c>
      <c r="AW101" s="14">
        <v>0</v>
      </c>
      <c r="AX101" s="14">
        <v>0</v>
      </c>
      <c r="AY101" s="14">
        <v>0</v>
      </c>
      <c r="AZ101" s="14">
        <v>5</v>
      </c>
      <c r="BA101" s="14">
        <v>290</v>
      </c>
      <c r="BB101" s="14">
        <v>45</v>
      </c>
      <c r="BC101" s="14">
        <v>2215</v>
      </c>
      <c r="BD101" s="14">
        <v>2395</v>
      </c>
      <c r="BE101" s="14">
        <v>58.636363636363633</v>
      </c>
      <c r="BF101" s="14">
        <v>12.727272727272727</v>
      </c>
      <c r="BG101" s="14">
        <v>520.4545454545455</v>
      </c>
      <c r="BH101" s="14">
        <v>591.81818181818187</v>
      </c>
      <c r="BI101" s="14">
        <v>10</v>
      </c>
      <c r="BJ101" s="14">
        <v>15</v>
      </c>
      <c r="BK101" s="14">
        <v>15</v>
      </c>
      <c r="BL101" s="14">
        <v>25</v>
      </c>
      <c r="BM101" s="14">
        <v>189124</v>
      </c>
      <c r="BN101" s="19">
        <f>BM101/(O101)*100</f>
        <v>54.405072176099324</v>
      </c>
      <c r="BO101" s="19">
        <f>BM101/(O101+Q101)*100</f>
        <v>54.405072176099324</v>
      </c>
      <c r="BP101" s="15" t="s">
        <v>72</v>
      </c>
      <c r="BQ101" s="15">
        <v>26</v>
      </c>
      <c r="BR101" s="15">
        <v>57</v>
      </c>
      <c r="BS101" s="15">
        <v>36.21</v>
      </c>
      <c r="BT101" s="19">
        <f t="shared" si="44"/>
        <v>1.0972727272727274</v>
      </c>
      <c r="BU101" s="15">
        <v>0.14699999999999999</v>
      </c>
      <c r="BV101" s="15">
        <v>1.792</v>
      </c>
      <c r="BW101" s="15">
        <v>0.36299999999999999</v>
      </c>
      <c r="BX101" s="14">
        <f t="shared" si="38"/>
        <v>233667.7908229809</v>
      </c>
      <c r="BY101" s="15">
        <v>61.27</v>
      </c>
      <c r="BZ101" s="19">
        <f t="shared" si="39"/>
        <v>2.2939616246201853</v>
      </c>
      <c r="CA101" s="19">
        <f t="shared" si="40"/>
        <v>0.76457668513250976</v>
      </c>
    </row>
    <row r="102" spans="1:79" x14ac:dyDescent="0.2">
      <c r="A102" s="15" t="s">
        <v>69</v>
      </c>
      <c r="B102" s="15">
        <v>1</v>
      </c>
      <c r="C102" s="15">
        <v>2</v>
      </c>
      <c r="D102" s="16">
        <f t="shared" si="36"/>
        <v>0.80937128447999995</v>
      </c>
      <c r="E102" s="17">
        <v>38906</v>
      </c>
      <c r="F102" s="15">
        <v>1</v>
      </c>
      <c r="G102" s="15" t="s">
        <v>76</v>
      </c>
      <c r="H102" s="15" t="s">
        <v>78</v>
      </c>
      <c r="I102" s="15">
        <v>53</v>
      </c>
      <c r="J102" s="15">
        <v>10</v>
      </c>
      <c r="K102" s="15"/>
      <c r="L102" s="15"/>
      <c r="M102" s="13">
        <f t="shared" si="34"/>
        <v>31.5</v>
      </c>
      <c r="N102" s="17">
        <v>38915</v>
      </c>
      <c r="O102" s="14">
        <v>873864</v>
      </c>
      <c r="P102" s="15"/>
      <c r="Q102" s="14"/>
      <c r="R102" s="15"/>
      <c r="S102" s="15"/>
      <c r="T102" s="15"/>
      <c r="U102" s="15"/>
      <c r="V102" s="14">
        <f t="shared" si="41"/>
        <v>873864</v>
      </c>
      <c r="W102" s="14">
        <f t="shared" si="42"/>
        <v>1079682.485352115</v>
      </c>
      <c r="X102" s="17">
        <v>38945</v>
      </c>
      <c r="Y102" s="13">
        <f t="shared" si="37"/>
        <v>30</v>
      </c>
      <c r="Z102" s="15">
        <v>8</v>
      </c>
      <c r="AA102" s="18">
        <v>3.4</v>
      </c>
      <c r="AB102" s="18">
        <v>32.5</v>
      </c>
      <c r="AC102" s="18">
        <v>28.6</v>
      </c>
      <c r="AD102" s="18">
        <v>32.4</v>
      </c>
      <c r="AE102" s="18">
        <v>31.15</v>
      </c>
      <c r="AF102" s="13">
        <v>42</v>
      </c>
      <c r="AG102" s="13">
        <f t="shared" si="43"/>
        <v>-1</v>
      </c>
      <c r="AH102" s="13">
        <v>41</v>
      </c>
      <c r="AI102" s="13">
        <v>53</v>
      </c>
      <c r="AJ102" s="13">
        <v>45.333333333333336</v>
      </c>
      <c r="AK102" s="18">
        <v>9.1</v>
      </c>
      <c r="AL102" s="18">
        <v>8.9</v>
      </c>
      <c r="AM102" s="18">
        <v>9.4</v>
      </c>
      <c r="AN102" s="18">
        <v>9.1405680924277632</v>
      </c>
      <c r="AO102" s="15">
        <v>232</v>
      </c>
      <c r="AP102" s="15">
        <v>225</v>
      </c>
      <c r="AQ102" s="15">
        <v>2.5</v>
      </c>
      <c r="AR102" s="15">
        <v>22.5</v>
      </c>
      <c r="AS102" s="14">
        <v>65</v>
      </c>
      <c r="AT102" s="14">
        <v>185</v>
      </c>
      <c r="AU102" s="14">
        <v>0</v>
      </c>
      <c r="AV102" s="14">
        <v>250</v>
      </c>
      <c r="AW102" s="14">
        <v>0</v>
      </c>
      <c r="AX102" s="14">
        <v>5</v>
      </c>
      <c r="AY102" s="14">
        <v>0</v>
      </c>
      <c r="AZ102" s="14">
        <v>15</v>
      </c>
      <c r="BA102" s="14">
        <v>125</v>
      </c>
      <c r="BB102" s="14">
        <v>740</v>
      </c>
      <c r="BC102" s="14">
        <v>0</v>
      </c>
      <c r="BD102" s="14">
        <v>860</v>
      </c>
      <c r="BE102" s="14">
        <v>56.416666666666664</v>
      </c>
      <c r="BF102" s="14">
        <v>152.5</v>
      </c>
      <c r="BG102" s="14">
        <v>0</v>
      </c>
      <c r="BH102" s="14">
        <v>208.91666666666666</v>
      </c>
      <c r="BI102" s="14">
        <v>48.5</v>
      </c>
      <c r="BJ102" s="14">
        <v>45</v>
      </c>
      <c r="BK102" s="14">
        <v>0</v>
      </c>
      <c r="BL102" s="14">
        <v>105</v>
      </c>
      <c r="BM102" s="14">
        <v>103268</v>
      </c>
      <c r="BN102" s="19">
        <f>BM102/O102*100</f>
        <v>11.81739950381295</v>
      </c>
      <c r="BO102" s="19">
        <f>BM102/(O102+Q102)*100</f>
        <v>11.81739950381295</v>
      </c>
      <c r="BP102" s="15" t="s">
        <v>72</v>
      </c>
      <c r="BQ102" s="15">
        <v>24</v>
      </c>
      <c r="BR102" s="15">
        <v>38</v>
      </c>
      <c r="BS102" s="15">
        <v>30.37</v>
      </c>
      <c r="BT102" s="19">
        <f t="shared" si="44"/>
        <v>1.0123333333333333</v>
      </c>
      <c r="BU102" s="16">
        <v>3.4000000000000002E-2</v>
      </c>
      <c r="BV102" s="16">
        <v>0.29599999999999999</v>
      </c>
      <c r="BW102" s="16">
        <v>0.20300000000000001</v>
      </c>
      <c r="BX102" s="14">
        <f t="shared" si="38"/>
        <v>127590.39266675616</v>
      </c>
      <c r="BY102" s="15">
        <v>25.64</v>
      </c>
      <c r="BZ102" s="19">
        <f t="shared" si="39"/>
        <v>1.0559636634696867</v>
      </c>
      <c r="CA102" s="19">
        <f t="shared" si="40"/>
        <v>0.72470567494776295</v>
      </c>
    </row>
    <row r="103" spans="1:79" x14ac:dyDescent="0.2">
      <c r="A103" s="15" t="s">
        <v>69</v>
      </c>
      <c r="B103" s="15">
        <v>4</v>
      </c>
      <c r="C103" s="15">
        <v>2</v>
      </c>
      <c r="D103" s="15">
        <f t="shared" si="36"/>
        <v>0.80937128447999995</v>
      </c>
      <c r="E103" s="17">
        <v>39958</v>
      </c>
      <c r="F103" s="15">
        <v>1</v>
      </c>
      <c r="G103" s="15" t="s">
        <v>76</v>
      </c>
      <c r="H103" s="15" t="s">
        <v>77</v>
      </c>
      <c r="I103" s="15">
        <v>1</v>
      </c>
      <c r="J103" s="15">
        <v>23</v>
      </c>
      <c r="K103" s="15"/>
      <c r="L103" s="15"/>
      <c r="M103" s="13">
        <f t="shared" si="34"/>
        <v>12</v>
      </c>
      <c r="N103" s="17">
        <v>39969</v>
      </c>
      <c r="O103" s="14">
        <v>765318</v>
      </c>
      <c r="P103" s="15"/>
      <c r="Q103" s="14"/>
      <c r="R103" s="15"/>
      <c r="S103" s="14"/>
      <c r="T103" s="15"/>
      <c r="U103" s="14"/>
      <c r="V103" s="14">
        <f t="shared" si="41"/>
        <v>765318</v>
      </c>
      <c r="W103" s="14">
        <f t="shared" si="42"/>
        <v>945570.98166844028</v>
      </c>
      <c r="X103" s="17">
        <v>40009</v>
      </c>
      <c r="Y103" s="15">
        <f t="shared" si="37"/>
        <v>40</v>
      </c>
      <c r="Z103" s="15">
        <v>1</v>
      </c>
      <c r="AA103" s="18">
        <v>3.5</v>
      </c>
      <c r="AB103" s="18">
        <v>31.9</v>
      </c>
      <c r="AC103" s="18">
        <v>29.4</v>
      </c>
      <c r="AD103" s="18">
        <v>33.799999999999997</v>
      </c>
      <c r="AE103" s="18">
        <v>31.794736842105266</v>
      </c>
      <c r="AF103" s="15">
        <v>42</v>
      </c>
      <c r="AG103" s="13">
        <f t="shared" si="43"/>
        <v>2</v>
      </c>
      <c r="AH103" s="15">
        <v>44</v>
      </c>
      <c r="AI103" s="15">
        <v>57</v>
      </c>
      <c r="AJ103" s="18">
        <v>48.384615384615387</v>
      </c>
      <c r="AK103" s="15">
        <v>9.4</v>
      </c>
      <c r="AL103" s="15">
        <v>8.8000000000000007</v>
      </c>
      <c r="AM103" s="18">
        <v>9.5</v>
      </c>
      <c r="AN103" s="18">
        <v>9.2413089721891275</v>
      </c>
      <c r="AO103" s="15">
        <v>272</v>
      </c>
      <c r="AP103" s="15">
        <v>465</v>
      </c>
      <c r="AQ103" s="15">
        <v>28</v>
      </c>
      <c r="AR103" s="15">
        <v>12</v>
      </c>
      <c r="AS103" s="14">
        <v>235</v>
      </c>
      <c r="AT103" s="14">
        <v>0</v>
      </c>
      <c r="AU103" s="14">
        <v>460</v>
      </c>
      <c r="AV103" s="14">
        <v>97.916666666666671</v>
      </c>
      <c r="AW103" s="14">
        <v>47.5</v>
      </c>
      <c r="AX103" s="14">
        <v>775</v>
      </c>
      <c r="AY103" s="14">
        <v>5</v>
      </c>
      <c r="AZ103" s="14">
        <v>295</v>
      </c>
      <c r="BA103" s="14">
        <v>67.5</v>
      </c>
      <c r="BB103" s="14">
        <v>42.5</v>
      </c>
      <c r="BC103" s="14">
        <v>10</v>
      </c>
      <c r="BD103" s="14">
        <v>0</v>
      </c>
      <c r="BE103" s="14">
        <v>5</v>
      </c>
      <c r="BF103" s="14">
        <v>0.41666666666666669</v>
      </c>
      <c r="BG103" s="14">
        <v>0</v>
      </c>
      <c r="BH103" s="14">
        <v>1020</v>
      </c>
      <c r="BI103" s="14">
        <v>25</v>
      </c>
      <c r="BJ103" s="14">
        <v>755</v>
      </c>
      <c r="BK103" s="14">
        <v>167.91666666666666</v>
      </c>
      <c r="BL103" s="14">
        <v>97.5</v>
      </c>
      <c r="BM103" s="14">
        <v>219</v>
      </c>
      <c r="BN103" s="19">
        <f>BM103/O103*100</f>
        <v>2.8615555886572639E-2</v>
      </c>
      <c r="BO103" s="19">
        <f>(BM103)/(O103+Q103+S103+U103)*100</f>
        <v>2.8615555886572639E-2</v>
      </c>
      <c r="BP103" s="15" t="s">
        <v>72</v>
      </c>
      <c r="BQ103" s="15">
        <v>34</v>
      </c>
      <c r="BR103" s="15">
        <v>50</v>
      </c>
      <c r="BS103" s="15">
        <v>41.66</v>
      </c>
      <c r="BT103" s="19">
        <f t="shared" si="44"/>
        <v>1.0414999999999999</v>
      </c>
      <c r="BU103" s="16">
        <v>0.246</v>
      </c>
      <c r="BV103" s="16">
        <v>0.91500000000000004</v>
      </c>
      <c r="BW103" s="16">
        <v>0.48599999999999999</v>
      </c>
      <c r="BX103" s="14">
        <f t="shared" si="38"/>
        <v>270.58039270654609</v>
      </c>
      <c r="BY103" s="15">
        <v>0.1</v>
      </c>
      <c r="BZ103" s="16">
        <f t="shared" si="39"/>
        <v>3.0888172683395674E-3</v>
      </c>
      <c r="CA103" s="16">
        <f t="shared" si="40"/>
        <v>0.6721689894951326</v>
      </c>
    </row>
    <row r="104" spans="1:79" x14ac:dyDescent="0.2">
      <c r="A104" s="15" t="s">
        <v>69</v>
      </c>
      <c r="B104" s="15">
        <v>13</v>
      </c>
      <c r="C104" s="15">
        <v>0.5</v>
      </c>
      <c r="D104" s="16">
        <v>0.20234282111999999</v>
      </c>
      <c r="E104" s="17">
        <v>39247</v>
      </c>
      <c r="F104" s="15">
        <v>3</v>
      </c>
      <c r="G104" s="15" t="s">
        <v>76</v>
      </c>
      <c r="H104" s="15" t="s">
        <v>77</v>
      </c>
      <c r="I104" s="15">
        <v>30</v>
      </c>
      <c r="J104" s="15">
        <v>19</v>
      </c>
      <c r="K104" s="15"/>
      <c r="L104" s="15"/>
      <c r="M104" s="13">
        <f t="shared" si="34"/>
        <v>24.5</v>
      </c>
      <c r="N104" s="17">
        <v>39252</v>
      </c>
      <c r="O104" s="14">
        <v>86562</v>
      </c>
      <c r="P104" s="15">
        <v>39253</v>
      </c>
      <c r="Q104" s="14">
        <v>160300</v>
      </c>
      <c r="R104" s="15">
        <v>39255</v>
      </c>
      <c r="S104" s="14">
        <v>20610</v>
      </c>
      <c r="T104" s="15"/>
      <c r="U104" s="15"/>
      <c r="V104" s="14">
        <f t="shared" si="41"/>
        <v>267472</v>
      </c>
      <c r="W104" s="14">
        <f t="shared" si="42"/>
        <v>1321875.4118357131</v>
      </c>
      <c r="X104" s="17">
        <v>39289</v>
      </c>
      <c r="Y104" s="15">
        <v>37</v>
      </c>
      <c r="Z104" s="15">
        <v>1</v>
      </c>
      <c r="AA104" s="15">
        <v>3.4</v>
      </c>
      <c r="AB104" s="18">
        <v>31.4</v>
      </c>
      <c r="AC104" s="18">
        <v>27.5</v>
      </c>
      <c r="AD104" s="18">
        <v>32.9</v>
      </c>
      <c r="AE104" s="18">
        <v>30.473529411764702</v>
      </c>
      <c r="AF104" s="13">
        <v>42</v>
      </c>
      <c r="AG104" s="13">
        <f t="shared" si="43"/>
        <v>-16</v>
      </c>
      <c r="AH104" s="13">
        <v>26</v>
      </c>
      <c r="AI104" s="13">
        <v>42</v>
      </c>
      <c r="AJ104" s="18">
        <v>32.700000000000003</v>
      </c>
      <c r="AK104" s="18">
        <v>8.6</v>
      </c>
      <c r="AL104" s="18">
        <v>8.4</v>
      </c>
      <c r="AM104" s="18">
        <v>9.1999999999999993</v>
      </c>
      <c r="AN104" s="18">
        <v>8.8882352941176475</v>
      </c>
      <c r="AO104" s="15">
        <v>134</v>
      </c>
      <c r="AP104" s="21">
        <v>157.5</v>
      </c>
      <c r="AQ104" s="21">
        <v>10.5</v>
      </c>
      <c r="AR104" s="21">
        <v>4.2750000000000004</v>
      </c>
      <c r="AS104" s="14">
        <v>30</v>
      </c>
      <c r="AT104" s="14">
        <v>0</v>
      </c>
      <c r="AU104" s="14">
        <v>50</v>
      </c>
      <c r="AV104" s="14">
        <v>9.545454545454545</v>
      </c>
      <c r="AW104" s="14">
        <v>0</v>
      </c>
      <c r="AX104" s="14">
        <v>80</v>
      </c>
      <c r="AY104" s="14">
        <v>0</v>
      </c>
      <c r="AZ104" s="14">
        <v>255</v>
      </c>
      <c r="BA104" s="14">
        <v>38.636363636363633</v>
      </c>
      <c r="BB104" s="14">
        <v>5</v>
      </c>
      <c r="BC104" s="14">
        <v>30</v>
      </c>
      <c r="BD104" s="14">
        <v>0</v>
      </c>
      <c r="BE104" s="14">
        <v>105</v>
      </c>
      <c r="BF104" s="14">
        <v>21.818181818181817</v>
      </c>
      <c r="BG104" s="14">
        <v>5</v>
      </c>
      <c r="BH104" s="14">
        <v>140</v>
      </c>
      <c r="BI104" s="14">
        <v>0</v>
      </c>
      <c r="BJ104" s="14">
        <v>305</v>
      </c>
      <c r="BK104" s="14">
        <v>65.454545454545453</v>
      </c>
      <c r="BL104" s="14">
        <v>35</v>
      </c>
      <c r="BM104" s="14">
        <v>11528</v>
      </c>
      <c r="BN104" s="19">
        <v>55.934012615235318</v>
      </c>
      <c r="BO104" s="19">
        <v>4.309983848776695</v>
      </c>
      <c r="BP104" s="15" t="s">
        <v>72</v>
      </c>
      <c r="BQ104" s="15">
        <v>25</v>
      </c>
      <c r="BR104" s="15">
        <v>59</v>
      </c>
      <c r="BS104" s="15">
        <v>38.200000000000003</v>
      </c>
      <c r="BT104" s="19">
        <f t="shared" si="44"/>
        <v>1.0324324324324325</v>
      </c>
      <c r="BU104" s="15">
        <v>0.20599999999999999</v>
      </c>
      <c r="BV104" s="15">
        <v>1.78</v>
      </c>
      <c r="BW104" s="15">
        <v>0.497</v>
      </c>
      <c r="BX104" s="14">
        <v>56972.616751069647</v>
      </c>
      <c r="BY104" s="19">
        <v>3.95</v>
      </c>
      <c r="BZ104" s="19">
        <v>0.52760338205151525</v>
      </c>
      <c r="CA104" s="19">
        <v>0.89159228120038359</v>
      </c>
    </row>
    <row r="105" spans="1:79" x14ac:dyDescent="0.2">
      <c r="A105" s="17" t="s">
        <v>69</v>
      </c>
      <c r="B105" s="15">
        <v>16</v>
      </c>
      <c r="C105" s="15">
        <v>0.5</v>
      </c>
      <c r="D105" s="16">
        <f t="shared" ref="D105:D151" si="45">C105*0.40468564224</f>
        <v>0.20234282111999999</v>
      </c>
      <c r="E105" s="17">
        <v>38640</v>
      </c>
      <c r="F105" s="15">
        <v>1</v>
      </c>
      <c r="G105" s="15" t="s">
        <v>76</v>
      </c>
      <c r="H105" s="15" t="s">
        <v>78</v>
      </c>
      <c r="I105" s="15">
        <v>1</v>
      </c>
      <c r="J105" s="15">
        <v>2</v>
      </c>
      <c r="K105" s="14"/>
      <c r="L105" s="15"/>
      <c r="M105" s="13">
        <f t="shared" si="34"/>
        <v>1.5</v>
      </c>
      <c r="N105" s="17">
        <v>38649</v>
      </c>
      <c r="O105" s="14">
        <v>246862</v>
      </c>
      <c r="P105" s="15"/>
      <c r="Q105" s="14"/>
      <c r="R105" s="15"/>
      <c r="S105" s="15"/>
      <c r="T105" s="15"/>
      <c r="U105" s="15"/>
      <c r="V105" s="14">
        <f t="shared" si="41"/>
        <v>246862</v>
      </c>
      <c r="W105" s="14">
        <f t="shared" si="42"/>
        <v>1220018.5735949476</v>
      </c>
      <c r="X105" s="17">
        <v>38701</v>
      </c>
      <c r="Y105" s="15">
        <f t="shared" ref="Y105:Y151" si="46">X105-N105</f>
        <v>52</v>
      </c>
      <c r="Z105" s="15">
        <v>17</v>
      </c>
      <c r="AA105" s="18">
        <v>3.6</v>
      </c>
      <c r="AB105" s="18">
        <v>18.5</v>
      </c>
      <c r="AC105" s="18">
        <v>8.6999999999999993</v>
      </c>
      <c r="AD105" s="18">
        <v>28.6</v>
      </c>
      <c r="AE105" s="18">
        <v>20.377551020408166</v>
      </c>
      <c r="AF105" s="13">
        <v>43</v>
      </c>
      <c r="AG105" s="13">
        <f t="shared" si="43"/>
        <v>0</v>
      </c>
      <c r="AH105" s="13">
        <v>43</v>
      </c>
      <c r="AI105" s="13">
        <v>47</v>
      </c>
      <c r="AJ105" s="13">
        <v>44.916666666666664</v>
      </c>
      <c r="AK105" s="18">
        <v>9</v>
      </c>
      <c r="AL105" s="18">
        <v>9</v>
      </c>
      <c r="AM105" s="18">
        <v>9.1</v>
      </c>
      <c r="AN105" s="18">
        <v>12.5</v>
      </c>
      <c r="AO105" s="21">
        <v>108</v>
      </c>
      <c r="AP105" s="21">
        <v>137.5</v>
      </c>
      <c r="AQ105" s="19">
        <v>9</v>
      </c>
      <c r="AR105" s="19">
        <v>3.75</v>
      </c>
      <c r="AS105" s="14">
        <v>45</v>
      </c>
      <c r="AT105" s="14">
        <v>50</v>
      </c>
      <c r="AU105" s="14">
        <v>15</v>
      </c>
      <c r="AV105" s="14">
        <v>110</v>
      </c>
      <c r="AW105" s="14">
        <v>0</v>
      </c>
      <c r="AX105" s="14">
        <v>0</v>
      </c>
      <c r="AY105" s="14">
        <v>0</v>
      </c>
      <c r="AZ105" s="14">
        <v>0</v>
      </c>
      <c r="BA105" s="14">
        <v>285</v>
      </c>
      <c r="BB105" s="14">
        <v>180</v>
      </c>
      <c r="BC105" s="14">
        <v>25</v>
      </c>
      <c r="BD105" s="14">
        <v>335</v>
      </c>
      <c r="BE105" s="14">
        <v>43.06666666666667</v>
      </c>
      <c r="BF105" s="14">
        <v>31.875</v>
      </c>
      <c r="BG105" s="14">
        <v>3.4375</v>
      </c>
      <c r="BH105" s="14">
        <v>75.625</v>
      </c>
      <c r="BI105" s="14">
        <v>6</v>
      </c>
      <c r="BJ105" s="14">
        <v>10</v>
      </c>
      <c r="BK105" s="14">
        <v>0</v>
      </c>
      <c r="BL105" s="14">
        <v>27.5</v>
      </c>
      <c r="BM105" s="14">
        <v>0</v>
      </c>
      <c r="BN105" s="19">
        <f>BM105/O105*100</f>
        <v>0</v>
      </c>
      <c r="BO105" s="19">
        <f>BM105/(O105+Q105)*100</f>
        <v>0</v>
      </c>
      <c r="BP105" s="15" t="s">
        <v>73</v>
      </c>
      <c r="BQ105" s="15"/>
      <c r="BR105" s="15"/>
      <c r="BS105" s="19"/>
      <c r="BT105" s="19">
        <f t="shared" si="44"/>
        <v>0</v>
      </c>
      <c r="BU105" s="16"/>
      <c r="BV105" s="16"/>
      <c r="BW105" s="16"/>
      <c r="BX105" s="14">
        <f t="shared" ref="BX105:BX151" si="47">BM105/(C105*0.40468564224)</f>
        <v>0</v>
      </c>
      <c r="BY105" s="19">
        <v>0</v>
      </c>
      <c r="BZ105" s="16">
        <f t="shared" ref="BZ105:BZ151" si="48">(BY105/D105)/Y105</f>
        <v>0</v>
      </c>
      <c r="CA105" s="19"/>
    </row>
    <row r="106" spans="1:79" x14ac:dyDescent="0.2">
      <c r="A106" s="15" t="s">
        <v>69</v>
      </c>
      <c r="B106" s="15">
        <v>12</v>
      </c>
      <c r="C106" s="15">
        <v>0.5</v>
      </c>
      <c r="D106" s="16">
        <f t="shared" si="45"/>
        <v>0.20234282111999999</v>
      </c>
      <c r="E106" s="17">
        <v>38794</v>
      </c>
      <c r="F106" s="15">
        <v>1</v>
      </c>
      <c r="G106" s="15" t="s">
        <v>76</v>
      </c>
      <c r="H106" s="15" t="s">
        <v>78</v>
      </c>
      <c r="I106" s="15">
        <v>101</v>
      </c>
      <c r="J106" s="15">
        <v>145</v>
      </c>
      <c r="K106" s="15"/>
      <c r="L106" s="15"/>
      <c r="M106" s="13">
        <f t="shared" si="34"/>
        <v>123</v>
      </c>
      <c r="N106" s="17">
        <v>38814</v>
      </c>
      <c r="O106" s="14">
        <v>200604</v>
      </c>
      <c r="P106" s="15"/>
      <c r="Q106" s="14"/>
      <c r="R106" s="15"/>
      <c r="S106" s="15"/>
      <c r="T106" s="15"/>
      <c r="U106" s="15"/>
      <c r="V106" s="14">
        <f t="shared" si="41"/>
        <v>200604</v>
      </c>
      <c r="W106" s="14">
        <f t="shared" si="42"/>
        <v>991406.55887678475</v>
      </c>
      <c r="X106" s="17">
        <v>38860</v>
      </c>
      <c r="Y106" s="13">
        <f t="shared" si="46"/>
        <v>46</v>
      </c>
      <c r="Z106" s="15">
        <v>16</v>
      </c>
      <c r="AA106" s="18">
        <v>3.7</v>
      </c>
      <c r="AB106" s="18">
        <v>24.7</v>
      </c>
      <c r="AC106" s="18">
        <v>23.5</v>
      </c>
      <c r="AD106" s="18">
        <v>31.2</v>
      </c>
      <c r="AE106" s="18">
        <v>27.322727272727278</v>
      </c>
      <c r="AF106" s="13">
        <v>43</v>
      </c>
      <c r="AG106" s="13">
        <f t="shared" si="43"/>
        <v>1</v>
      </c>
      <c r="AH106" s="13">
        <v>44</v>
      </c>
      <c r="AI106" s="13">
        <v>58</v>
      </c>
      <c r="AJ106" s="13">
        <v>51.727272727272727</v>
      </c>
      <c r="AK106" s="18">
        <v>9</v>
      </c>
      <c r="AL106" s="18">
        <v>9</v>
      </c>
      <c r="AM106" s="18">
        <v>9.4</v>
      </c>
      <c r="AN106" s="18">
        <v>9.1674015037580023</v>
      </c>
      <c r="AO106" s="15">
        <v>112</v>
      </c>
      <c r="AP106" s="15">
        <v>196</v>
      </c>
      <c r="AQ106" s="15">
        <v>13.5</v>
      </c>
      <c r="AR106" s="15">
        <v>5.625</v>
      </c>
      <c r="AS106" s="14">
        <v>60</v>
      </c>
      <c r="AT106" s="14">
        <v>15</v>
      </c>
      <c r="AU106" s="14">
        <v>0</v>
      </c>
      <c r="AV106" s="14">
        <v>75</v>
      </c>
      <c r="AW106" s="14">
        <v>0</v>
      </c>
      <c r="AX106" s="14">
        <v>10</v>
      </c>
      <c r="AY106" s="14">
        <v>0</v>
      </c>
      <c r="AZ106" s="14">
        <v>25</v>
      </c>
      <c r="BA106" s="14">
        <v>310</v>
      </c>
      <c r="BB106" s="14">
        <v>225</v>
      </c>
      <c r="BC106" s="14">
        <v>5</v>
      </c>
      <c r="BD106" s="14">
        <v>450</v>
      </c>
      <c r="BE106" s="14">
        <v>73.333333333333329</v>
      </c>
      <c r="BF106" s="14">
        <v>88.333333333333329</v>
      </c>
      <c r="BG106" s="14">
        <v>0.55555555555555558</v>
      </c>
      <c r="BH106" s="14">
        <v>162.22222222222223</v>
      </c>
      <c r="BI106" s="14">
        <v>35</v>
      </c>
      <c r="BJ106" s="14">
        <v>65</v>
      </c>
      <c r="BK106" s="14">
        <v>0</v>
      </c>
      <c r="BL106" s="14">
        <v>127.5</v>
      </c>
      <c r="BM106" s="14">
        <v>11997</v>
      </c>
      <c r="BN106" s="19">
        <f>BM106/O106*100</f>
        <v>5.9804390739965303</v>
      </c>
      <c r="BO106" s="19">
        <f>BM106/(O106+Q106)*100</f>
        <v>5.9804390739965303</v>
      </c>
      <c r="BP106" s="15" t="s">
        <v>72</v>
      </c>
      <c r="BQ106" s="15">
        <v>30</v>
      </c>
      <c r="BR106" s="15">
        <v>58</v>
      </c>
      <c r="BS106" s="15">
        <v>39.270000000000003</v>
      </c>
      <c r="BT106" s="19">
        <f t="shared" si="44"/>
        <v>0.85369565217391308</v>
      </c>
      <c r="BU106" s="16">
        <v>0.182</v>
      </c>
      <c r="BV106" s="16">
        <v>1.05</v>
      </c>
      <c r="BW106" s="16">
        <v>0.438</v>
      </c>
      <c r="BX106" s="14">
        <f t="shared" si="47"/>
        <v>59290.465229231653</v>
      </c>
      <c r="BY106" s="15">
        <v>7</v>
      </c>
      <c r="BZ106" s="19">
        <f t="shared" si="48"/>
        <v>0.75205985663919883</v>
      </c>
      <c r="CA106" s="19">
        <f t="shared" ref="CA106:CA111" si="49">(BW106/BS106^3)*100000</f>
        <v>0.72325493671932661</v>
      </c>
    </row>
    <row r="107" spans="1:79" x14ac:dyDescent="0.2">
      <c r="A107" s="15" t="s">
        <v>69</v>
      </c>
      <c r="B107" s="15">
        <v>14</v>
      </c>
      <c r="C107" s="15">
        <v>0.5</v>
      </c>
      <c r="D107" s="16">
        <f t="shared" si="45"/>
        <v>0.20234282111999999</v>
      </c>
      <c r="E107" s="17">
        <v>39591</v>
      </c>
      <c r="F107" s="15">
        <v>1</v>
      </c>
      <c r="G107" s="15" t="s">
        <v>76</v>
      </c>
      <c r="H107" s="15" t="s">
        <v>77</v>
      </c>
      <c r="I107" s="15">
        <v>34</v>
      </c>
      <c r="J107" s="15">
        <v>50</v>
      </c>
      <c r="K107" s="15"/>
      <c r="L107" s="15"/>
      <c r="M107" s="13">
        <f t="shared" si="34"/>
        <v>42</v>
      </c>
      <c r="N107" s="17">
        <v>39602</v>
      </c>
      <c r="O107" s="14">
        <v>188238</v>
      </c>
      <c r="P107" s="15"/>
      <c r="Q107" s="14"/>
      <c r="R107" s="15"/>
      <c r="S107" s="14"/>
      <c r="T107" s="15"/>
      <c r="U107" s="14"/>
      <c r="V107" s="14">
        <f t="shared" si="41"/>
        <v>188238</v>
      </c>
      <c r="W107" s="14">
        <f t="shared" si="42"/>
        <v>930292.45593232545</v>
      </c>
      <c r="X107" s="17">
        <v>39639</v>
      </c>
      <c r="Y107" s="15">
        <f t="shared" si="46"/>
        <v>37</v>
      </c>
      <c r="Z107" s="15">
        <v>0</v>
      </c>
      <c r="AA107" s="18">
        <v>2</v>
      </c>
      <c r="AB107" s="18">
        <v>30.5</v>
      </c>
      <c r="AC107" s="18">
        <v>27.1</v>
      </c>
      <c r="AD107" s="18">
        <v>32.200000000000003</v>
      </c>
      <c r="AE107" s="18">
        <v>30.348571428571429</v>
      </c>
      <c r="AF107" s="13">
        <v>43</v>
      </c>
      <c r="AG107" s="13">
        <f t="shared" si="43"/>
        <v>2</v>
      </c>
      <c r="AH107" s="13">
        <v>45</v>
      </c>
      <c r="AI107" s="13">
        <v>51</v>
      </c>
      <c r="AJ107" s="13">
        <v>48.714285714285715</v>
      </c>
      <c r="AK107" s="18">
        <v>9.3000000000000007</v>
      </c>
      <c r="AL107" s="18">
        <v>8.6999999999999993</v>
      </c>
      <c r="AM107" s="18">
        <v>9.3000000000000007</v>
      </c>
      <c r="AN107" s="18">
        <v>8.9872800882798707</v>
      </c>
      <c r="AO107" s="21">
        <v>238</v>
      </c>
      <c r="AP107" s="21">
        <v>130</v>
      </c>
      <c r="AQ107" s="21">
        <v>11</v>
      </c>
      <c r="AR107" s="21">
        <v>5.5</v>
      </c>
      <c r="AS107" s="15">
        <v>130</v>
      </c>
      <c r="AT107" s="15">
        <v>0</v>
      </c>
      <c r="AU107" s="15">
        <v>140</v>
      </c>
      <c r="AV107" s="14">
        <v>30</v>
      </c>
      <c r="AW107" s="14">
        <v>20</v>
      </c>
      <c r="AX107" s="14">
        <v>375</v>
      </c>
      <c r="AY107" s="14">
        <v>0</v>
      </c>
      <c r="AZ107" s="14">
        <v>85</v>
      </c>
      <c r="BA107" s="14">
        <v>20.357142857142858</v>
      </c>
      <c r="BB107" s="14">
        <v>12.5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5</v>
      </c>
      <c r="BJ107" s="14">
        <v>505</v>
      </c>
      <c r="BK107" s="14">
        <v>80.666666666666671</v>
      </c>
      <c r="BL107" s="14">
        <v>35</v>
      </c>
      <c r="BM107" s="14">
        <v>2867</v>
      </c>
      <c r="BN107" s="19">
        <f>BM107/O107*100</f>
        <v>1.5230718558420722</v>
      </c>
      <c r="BO107" s="19">
        <f>(BM107)/(O107+Q107+S107+U107)*100</f>
        <v>1.5230718558420722</v>
      </c>
      <c r="BP107" s="15" t="s">
        <v>72</v>
      </c>
      <c r="BQ107" s="15">
        <v>28</v>
      </c>
      <c r="BR107" s="15">
        <v>113</v>
      </c>
      <c r="BS107" s="19">
        <v>50.25</v>
      </c>
      <c r="BT107" s="19">
        <f t="shared" si="44"/>
        <v>1.3581081081081081</v>
      </c>
      <c r="BU107" s="16">
        <v>0.114</v>
      </c>
      <c r="BV107" s="16">
        <v>9.5419999999999998</v>
      </c>
      <c r="BW107" s="16">
        <v>1.976</v>
      </c>
      <c r="BX107" s="14">
        <f t="shared" si="47"/>
        <v>14169.022573327262</v>
      </c>
      <c r="BY107" s="15">
        <v>3.68</v>
      </c>
      <c r="BZ107" s="16">
        <f t="shared" si="48"/>
        <v>0.49153935340495597</v>
      </c>
      <c r="CA107" s="16">
        <f t="shared" si="49"/>
        <v>1.5573231587169474</v>
      </c>
    </row>
    <row r="108" spans="1:79" x14ac:dyDescent="0.2">
      <c r="A108" s="15" t="s">
        <v>69</v>
      </c>
      <c r="B108" s="15">
        <v>4</v>
      </c>
      <c r="C108" s="15">
        <v>2</v>
      </c>
      <c r="D108" s="16">
        <f t="shared" si="45"/>
        <v>0.80937128447999995</v>
      </c>
      <c r="E108" s="17">
        <v>36999</v>
      </c>
      <c r="F108" s="15">
        <v>1</v>
      </c>
      <c r="G108" s="15" t="s">
        <v>76</v>
      </c>
      <c r="H108" s="15" t="s">
        <v>77</v>
      </c>
      <c r="I108" s="15">
        <v>0</v>
      </c>
      <c r="J108" s="15">
        <v>2</v>
      </c>
      <c r="K108" s="15"/>
      <c r="L108" s="15"/>
      <c r="M108" s="13">
        <f t="shared" si="34"/>
        <v>1</v>
      </c>
      <c r="N108" s="23">
        <v>37007</v>
      </c>
      <c r="O108" s="24">
        <v>808828</v>
      </c>
      <c r="P108" s="15"/>
      <c r="Q108" s="14"/>
      <c r="R108" s="15"/>
      <c r="S108" s="15"/>
      <c r="T108" s="15"/>
      <c r="U108" s="15"/>
      <c r="V108" s="14">
        <f t="shared" si="41"/>
        <v>808828</v>
      </c>
      <c r="W108" s="14">
        <f t="shared" si="42"/>
        <v>999328.75740662205</v>
      </c>
      <c r="X108" s="17">
        <v>37035</v>
      </c>
      <c r="Y108" s="15">
        <f t="shared" si="46"/>
        <v>28</v>
      </c>
      <c r="Z108" s="13">
        <v>16</v>
      </c>
      <c r="AA108" s="18">
        <v>4.0999999999999996</v>
      </c>
      <c r="AB108" s="18">
        <v>23.7</v>
      </c>
      <c r="AC108" s="18">
        <v>24.8</v>
      </c>
      <c r="AD108" s="18">
        <v>32.6</v>
      </c>
      <c r="AE108" s="18">
        <v>28.044444444444448</v>
      </c>
      <c r="AF108" s="13">
        <v>43</v>
      </c>
      <c r="AG108" s="13">
        <f t="shared" si="43"/>
        <v>-8</v>
      </c>
      <c r="AH108" s="13">
        <v>35</v>
      </c>
      <c r="AI108" s="13">
        <v>47</v>
      </c>
      <c r="AJ108" s="13">
        <v>43.5</v>
      </c>
      <c r="AK108" s="18">
        <v>9.3000000000000007</v>
      </c>
      <c r="AL108" s="18">
        <v>9.4</v>
      </c>
      <c r="AM108" s="18">
        <v>9.6999999999999993</v>
      </c>
      <c r="AN108" s="18">
        <v>9.5095336211962209</v>
      </c>
      <c r="AO108" s="18">
        <v>43</v>
      </c>
      <c r="AP108" s="14">
        <v>600</v>
      </c>
      <c r="AQ108" s="19">
        <v>34</v>
      </c>
      <c r="AR108" s="19">
        <v>35</v>
      </c>
      <c r="AS108" s="14">
        <v>30</v>
      </c>
      <c r="AT108" s="14">
        <v>310</v>
      </c>
      <c r="AU108" s="14">
        <v>240</v>
      </c>
      <c r="AV108" s="14">
        <v>580</v>
      </c>
      <c r="AW108" s="14">
        <v>25</v>
      </c>
      <c r="AX108" s="14">
        <v>0</v>
      </c>
      <c r="AY108" s="14">
        <v>0</v>
      </c>
      <c r="AZ108" s="14">
        <v>40</v>
      </c>
      <c r="BA108" s="14">
        <v>440</v>
      </c>
      <c r="BB108" s="14">
        <v>610</v>
      </c>
      <c r="BC108" s="14">
        <v>10</v>
      </c>
      <c r="BD108" s="14">
        <v>920</v>
      </c>
      <c r="BE108" s="14">
        <v>194.09090909090909</v>
      </c>
      <c r="BF108" s="14">
        <v>189.09090909090909</v>
      </c>
      <c r="BG108" s="14">
        <v>0.90909090909090906</v>
      </c>
      <c r="BH108" s="14">
        <v>384.09090909090907</v>
      </c>
      <c r="BI108" s="14">
        <v>170</v>
      </c>
      <c r="BJ108" s="14">
        <v>90</v>
      </c>
      <c r="BK108" s="14">
        <v>0</v>
      </c>
      <c r="BL108" s="14">
        <v>340</v>
      </c>
      <c r="BM108" s="14">
        <v>9536</v>
      </c>
      <c r="BN108" s="19">
        <f>BM108/(O108)*100</f>
        <v>1.1789898470379363</v>
      </c>
      <c r="BO108" s="19">
        <f>BM108/(O108+Q108)*100</f>
        <v>1.1789898470379363</v>
      </c>
      <c r="BP108" s="15" t="s">
        <v>72</v>
      </c>
      <c r="BQ108" s="15">
        <v>22</v>
      </c>
      <c r="BR108" s="15">
        <v>33</v>
      </c>
      <c r="BS108" s="15">
        <v>28.6</v>
      </c>
      <c r="BT108" s="19">
        <f t="shared" si="44"/>
        <v>1.0214285714285716</v>
      </c>
      <c r="BU108" s="15">
        <v>9.9000000000000005E-2</v>
      </c>
      <c r="BV108" s="15">
        <v>0.26500000000000001</v>
      </c>
      <c r="BW108" s="15">
        <v>0.186</v>
      </c>
      <c r="BX108" s="14">
        <f t="shared" si="47"/>
        <v>11781.984588354444</v>
      </c>
      <c r="BY108" s="15">
        <v>1.77</v>
      </c>
      <c r="BZ108" s="19">
        <f t="shared" si="48"/>
        <v>7.8102950928014767E-2</v>
      </c>
      <c r="CA108" s="19">
        <f t="shared" si="49"/>
        <v>0.79508735188719526</v>
      </c>
    </row>
    <row r="109" spans="1:79" x14ac:dyDescent="0.2">
      <c r="A109" s="15" t="s">
        <v>69</v>
      </c>
      <c r="B109" s="15">
        <v>7</v>
      </c>
      <c r="C109" s="15">
        <v>2</v>
      </c>
      <c r="D109" s="16">
        <f t="shared" si="45"/>
        <v>0.80937128447999995</v>
      </c>
      <c r="E109" s="17">
        <v>37059</v>
      </c>
      <c r="F109" s="15">
        <v>1</v>
      </c>
      <c r="G109" s="15" t="s">
        <v>76</v>
      </c>
      <c r="H109" s="15" t="s">
        <v>77</v>
      </c>
      <c r="I109" s="15">
        <v>0</v>
      </c>
      <c r="J109" s="15">
        <v>72</v>
      </c>
      <c r="K109" s="15"/>
      <c r="L109" s="15"/>
      <c r="M109" s="13">
        <f t="shared" si="34"/>
        <v>36</v>
      </c>
      <c r="N109" s="23">
        <v>37076</v>
      </c>
      <c r="O109" s="24">
        <v>753868</v>
      </c>
      <c r="P109" s="15"/>
      <c r="Q109" s="14"/>
      <c r="R109" s="15"/>
      <c r="S109" s="15"/>
      <c r="T109" s="15"/>
      <c r="U109" s="15"/>
      <c r="V109" s="14">
        <f t="shared" si="41"/>
        <v>753868</v>
      </c>
      <c r="W109" s="14">
        <f t="shared" si="42"/>
        <v>931424.19857944502</v>
      </c>
      <c r="X109" s="17">
        <v>37111</v>
      </c>
      <c r="Y109" s="15">
        <f t="shared" si="46"/>
        <v>35</v>
      </c>
      <c r="Z109" s="13">
        <v>6</v>
      </c>
      <c r="AA109" s="18">
        <v>3.8</v>
      </c>
      <c r="AB109" s="18">
        <v>29.8</v>
      </c>
      <c r="AC109" s="18">
        <v>30.3</v>
      </c>
      <c r="AD109" s="18">
        <v>33.299999999999997</v>
      </c>
      <c r="AE109" s="18">
        <v>31.921212121212125</v>
      </c>
      <c r="AF109" s="13">
        <v>43</v>
      </c>
      <c r="AG109" s="13">
        <f t="shared" si="43"/>
        <v>0</v>
      </c>
      <c r="AH109" s="13">
        <v>43</v>
      </c>
      <c r="AI109" s="13">
        <v>55</v>
      </c>
      <c r="AJ109" s="13">
        <v>49.5</v>
      </c>
      <c r="AK109" s="18">
        <v>9</v>
      </c>
      <c r="AL109" s="18">
        <v>8.9</v>
      </c>
      <c r="AM109" s="18">
        <v>9.4</v>
      </c>
      <c r="AN109" s="18">
        <v>9.0984309615920829</v>
      </c>
      <c r="AO109" s="18">
        <v>71</v>
      </c>
      <c r="AP109" s="14">
        <v>350</v>
      </c>
      <c r="AQ109" s="19">
        <v>12</v>
      </c>
      <c r="AR109" s="19">
        <v>5</v>
      </c>
      <c r="AS109" s="14">
        <v>95</v>
      </c>
      <c r="AT109" s="14">
        <v>30</v>
      </c>
      <c r="AU109" s="14">
        <v>0</v>
      </c>
      <c r="AV109" s="14">
        <v>125</v>
      </c>
      <c r="AW109" s="14">
        <v>0</v>
      </c>
      <c r="AX109" s="14">
        <v>0</v>
      </c>
      <c r="AY109" s="14">
        <v>0</v>
      </c>
      <c r="AZ109" s="14">
        <v>0</v>
      </c>
      <c r="BA109" s="14">
        <v>50</v>
      </c>
      <c r="BB109" s="14">
        <v>130</v>
      </c>
      <c r="BC109" s="14">
        <v>0</v>
      </c>
      <c r="BD109" s="14">
        <v>150</v>
      </c>
      <c r="BE109" s="14">
        <v>19.285714285714285</v>
      </c>
      <c r="BF109" s="14">
        <v>32.5</v>
      </c>
      <c r="BG109" s="14">
        <v>0</v>
      </c>
      <c r="BH109" s="14">
        <v>51.071428571428569</v>
      </c>
      <c r="BI109" s="14">
        <v>15</v>
      </c>
      <c r="BJ109" s="14">
        <v>22.5</v>
      </c>
      <c r="BK109" s="14">
        <v>0</v>
      </c>
      <c r="BL109" s="14">
        <v>45</v>
      </c>
      <c r="BM109" s="14">
        <v>47842</v>
      </c>
      <c r="BN109" s="19">
        <f>BM109/(O109)*100</f>
        <v>6.3462038447049087</v>
      </c>
      <c r="BO109" s="19">
        <f>BM109/(O109+Q109)*100</f>
        <v>6.3462038447049087</v>
      </c>
      <c r="BP109" s="15" t="s">
        <v>72</v>
      </c>
      <c r="BQ109" s="15">
        <v>22</v>
      </c>
      <c r="BR109" s="15">
        <v>29</v>
      </c>
      <c r="BS109" s="15">
        <v>24.33</v>
      </c>
      <c r="BT109" s="19">
        <f t="shared" si="44"/>
        <v>0.69514285714285706</v>
      </c>
      <c r="BU109" s="15">
        <v>8.5000000000000006E-2</v>
      </c>
      <c r="BV109" s="15">
        <v>0.158</v>
      </c>
      <c r="BW109" s="15">
        <v>0.113</v>
      </c>
      <c r="BX109" s="14">
        <f t="shared" si="47"/>
        <v>59110.078300760622</v>
      </c>
      <c r="BY109" s="15">
        <v>5.73</v>
      </c>
      <c r="BZ109" s="19">
        <f t="shared" si="48"/>
        <v>0.20227340511526537</v>
      </c>
      <c r="CA109" s="19">
        <f t="shared" si="49"/>
        <v>0.78460688844227655</v>
      </c>
    </row>
    <row r="110" spans="1:79" x14ac:dyDescent="0.2">
      <c r="A110" s="15" t="s">
        <v>69</v>
      </c>
      <c r="B110" s="15">
        <v>12</v>
      </c>
      <c r="C110" s="15">
        <v>0.5</v>
      </c>
      <c r="D110" s="16">
        <f t="shared" si="45"/>
        <v>0.20234282111999999</v>
      </c>
      <c r="E110" s="17">
        <v>37858</v>
      </c>
      <c r="F110" s="15">
        <v>1</v>
      </c>
      <c r="G110" s="15" t="s">
        <v>76</v>
      </c>
      <c r="H110" s="15" t="s">
        <v>78</v>
      </c>
      <c r="I110" s="15">
        <v>0</v>
      </c>
      <c r="J110" s="15">
        <v>1</v>
      </c>
      <c r="K110" s="15"/>
      <c r="L110" s="15"/>
      <c r="M110" s="13">
        <f>AVERAGE(I110:L110)</f>
        <v>0.5</v>
      </c>
      <c r="N110" s="17">
        <v>37863</v>
      </c>
      <c r="O110" s="14">
        <v>111294</v>
      </c>
      <c r="P110" s="15"/>
      <c r="Q110" s="14"/>
      <c r="R110" s="15"/>
      <c r="S110" s="15"/>
      <c r="T110" s="15"/>
      <c r="U110" s="15"/>
      <c r="V110" s="14">
        <f t="shared" si="41"/>
        <v>111294</v>
      </c>
      <c r="W110" s="14">
        <f t="shared" si="42"/>
        <v>550026.92650013405</v>
      </c>
      <c r="X110" s="17">
        <v>37883</v>
      </c>
      <c r="Y110" s="15">
        <f t="shared" si="46"/>
        <v>20</v>
      </c>
      <c r="Z110" s="15">
        <v>9</v>
      </c>
      <c r="AA110" s="18">
        <v>2.1</v>
      </c>
      <c r="AB110" s="18">
        <v>33.200000000000003</v>
      </c>
      <c r="AC110" s="18">
        <v>26.9</v>
      </c>
      <c r="AD110" s="18">
        <v>33.6</v>
      </c>
      <c r="AE110" s="18">
        <v>30.836842105263162</v>
      </c>
      <c r="AF110" s="13">
        <v>44</v>
      </c>
      <c r="AG110" s="13">
        <f t="shared" si="43"/>
        <v>-6</v>
      </c>
      <c r="AH110" s="13">
        <v>38</v>
      </c>
      <c r="AI110" s="13">
        <v>44</v>
      </c>
      <c r="AJ110" s="13">
        <v>40.5</v>
      </c>
      <c r="AK110" s="18">
        <v>9.1</v>
      </c>
      <c r="AL110" s="18">
        <v>8.4</v>
      </c>
      <c r="AM110" s="18">
        <v>10</v>
      </c>
      <c r="AN110" s="18">
        <v>9.0016183614587284</v>
      </c>
      <c r="AO110" s="15">
        <v>20</v>
      </c>
      <c r="AP110" s="15">
        <v>162.5</v>
      </c>
      <c r="AQ110" s="15">
        <v>12</v>
      </c>
      <c r="AR110" s="15">
        <v>5</v>
      </c>
      <c r="AS110" s="14">
        <v>0</v>
      </c>
      <c r="AT110" s="14">
        <v>5</v>
      </c>
      <c r="AU110" s="14">
        <v>125</v>
      </c>
      <c r="AV110" s="14">
        <v>130</v>
      </c>
      <c r="AW110" s="14">
        <v>0</v>
      </c>
      <c r="AX110" s="14">
        <v>0</v>
      </c>
      <c r="AY110" s="14">
        <v>15</v>
      </c>
      <c r="AZ110" s="14">
        <v>15</v>
      </c>
      <c r="BA110" s="14">
        <v>40</v>
      </c>
      <c r="BB110" s="14">
        <v>65</v>
      </c>
      <c r="BC110" s="14">
        <v>11800</v>
      </c>
      <c r="BD110" s="14">
        <v>11905</v>
      </c>
      <c r="BE110" s="14">
        <v>17.5</v>
      </c>
      <c r="BF110" s="14">
        <v>13.125</v>
      </c>
      <c r="BG110" s="14">
        <v>2366.875</v>
      </c>
      <c r="BH110" s="14">
        <v>2397.5</v>
      </c>
      <c r="BI110" s="14">
        <v>12.5</v>
      </c>
      <c r="BJ110" s="14">
        <v>0</v>
      </c>
      <c r="BK110" s="14">
        <v>407.5</v>
      </c>
      <c r="BL110" s="14">
        <v>410</v>
      </c>
      <c r="BM110" s="14">
        <v>25674</v>
      </c>
      <c r="BN110" s="19">
        <f>BM110/(O110)*100</f>
        <v>23.068629036605749</v>
      </c>
      <c r="BO110" s="19">
        <f>BM110/(O110+Q110)*100</f>
        <v>23.068629036605749</v>
      </c>
      <c r="BP110" s="15" t="s">
        <v>72</v>
      </c>
      <c r="BQ110" s="15">
        <v>29</v>
      </c>
      <c r="BR110" s="15">
        <v>40</v>
      </c>
      <c r="BS110" s="15">
        <v>34.82</v>
      </c>
      <c r="BT110" s="19">
        <f t="shared" si="44"/>
        <v>1.7410000000000001</v>
      </c>
      <c r="BU110" s="15">
        <v>0.255</v>
      </c>
      <c r="BV110" s="15">
        <v>0.54600000000000004</v>
      </c>
      <c r="BW110" s="15">
        <v>0.374</v>
      </c>
      <c r="BX110" s="14">
        <f t="shared" si="47"/>
        <v>126883.67127576006</v>
      </c>
      <c r="BY110" s="15">
        <v>10.32</v>
      </c>
      <c r="BZ110" s="19">
        <f t="shared" si="48"/>
        <v>2.5501275367411465</v>
      </c>
      <c r="CA110" s="19">
        <f t="shared" si="49"/>
        <v>0.8859012242673785</v>
      </c>
    </row>
    <row r="111" spans="1:79" x14ac:dyDescent="0.2">
      <c r="A111" s="15" t="s">
        <v>69</v>
      </c>
      <c r="B111" s="15">
        <v>17</v>
      </c>
      <c r="C111" s="15">
        <v>0.5</v>
      </c>
      <c r="D111" s="16">
        <f t="shared" si="45"/>
        <v>0.20234282111999999</v>
      </c>
      <c r="E111" s="17">
        <v>39592</v>
      </c>
      <c r="F111" s="15">
        <v>1</v>
      </c>
      <c r="G111" s="15" t="s">
        <v>76</v>
      </c>
      <c r="H111" s="15" t="s">
        <v>77</v>
      </c>
      <c r="I111" s="15">
        <v>88</v>
      </c>
      <c r="J111" s="15">
        <v>117</v>
      </c>
      <c r="K111" s="15"/>
      <c r="L111" s="15"/>
      <c r="M111" s="13">
        <f>AVERAGE(I111:L111)</f>
        <v>102.5</v>
      </c>
      <c r="N111" s="17">
        <v>39604</v>
      </c>
      <c r="O111" s="14">
        <v>184574</v>
      </c>
      <c r="P111" s="15"/>
      <c r="Q111" s="14"/>
      <c r="R111" s="15"/>
      <c r="S111" s="14"/>
      <c r="T111" s="15"/>
      <c r="U111" s="14"/>
      <c r="V111" s="14">
        <f t="shared" si="41"/>
        <v>184574</v>
      </c>
      <c r="W111" s="14">
        <f t="shared" si="42"/>
        <v>912184.5735784116</v>
      </c>
      <c r="X111" s="17">
        <v>39639</v>
      </c>
      <c r="Y111" s="15">
        <f t="shared" si="46"/>
        <v>35</v>
      </c>
      <c r="Z111" s="15">
        <v>0</v>
      </c>
      <c r="AA111" s="18">
        <v>2.2000000000000002</v>
      </c>
      <c r="AB111" s="18">
        <v>30.6</v>
      </c>
      <c r="AC111" s="18">
        <v>27.3</v>
      </c>
      <c r="AD111" s="18">
        <v>33.1</v>
      </c>
      <c r="AE111" s="18">
        <v>30.576969696969702</v>
      </c>
      <c r="AF111" s="13">
        <v>44</v>
      </c>
      <c r="AG111" s="13">
        <f t="shared" si="43"/>
        <v>0</v>
      </c>
      <c r="AH111" s="13">
        <v>44</v>
      </c>
      <c r="AI111" s="13">
        <v>50</v>
      </c>
      <c r="AJ111" s="13">
        <v>47.142857142857146</v>
      </c>
      <c r="AK111" s="18">
        <v>9</v>
      </c>
      <c r="AL111" s="18">
        <v>8.6999999999999993</v>
      </c>
      <c r="AM111" s="18">
        <v>9.3000000000000007</v>
      </c>
      <c r="AN111" s="18">
        <v>9.0076702875705248</v>
      </c>
      <c r="AO111" s="21">
        <v>216</v>
      </c>
      <c r="AP111" s="21">
        <v>140</v>
      </c>
      <c r="AQ111" s="21">
        <v>9.5</v>
      </c>
      <c r="AR111" s="21">
        <v>6.125</v>
      </c>
      <c r="AS111" s="15">
        <v>30</v>
      </c>
      <c r="AT111" s="15">
        <v>0</v>
      </c>
      <c r="AU111" s="15">
        <v>330</v>
      </c>
      <c r="AV111" s="14">
        <v>56.53846153846154</v>
      </c>
      <c r="AW111" s="14">
        <v>20</v>
      </c>
      <c r="AX111" s="14">
        <v>75</v>
      </c>
      <c r="AY111" s="14">
        <v>10</v>
      </c>
      <c r="AZ111" s="14">
        <v>190</v>
      </c>
      <c r="BA111" s="14">
        <v>66.92307692307692</v>
      </c>
      <c r="BB111" s="14">
        <v>50</v>
      </c>
      <c r="BC111" s="14">
        <v>0</v>
      </c>
      <c r="BD111" s="14">
        <v>0</v>
      </c>
      <c r="BE111" s="14">
        <v>0</v>
      </c>
      <c r="BF111" s="14">
        <v>0</v>
      </c>
      <c r="BG111" s="14">
        <v>0</v>
      </c>
      <c r="BH111" s="14">
        <v>105</v>
      </c>
      <c r="BI111" s="14">
        <v>30</v>
      </c>
      <c r="BJ111" s="14">
        <v>380</v>
      </c>
      <c r="BK111" s="14">
        <v>115.76923076923077</v>
      </c>
      <c r="BL111" s="14">
        <v>70</v>
      </c>
      <c r="BM111" s="14">
        <v>9955</v>
      </c>
      <c r="BN111" s="19">
        <f>BM111/O111*100</f>
        <v>5.3935007097424341</v>
      </c>
      <c r="BO111" s="19">
        <f>(BM111)/(O111+Q111+S111+U111)*100</f>
        <v>5.3935007097424341</v>
      </c>
      <c r="BP111" s="15" t="s">
        <v>72</v>
      </c>
      <c r="BQ111" s="15">
        <v>21</v>
      </c>
      <c r="BR111" s="15">
        <v>119</v>
      </c>
      <c r="BS111" s="19">
        <v>32.81</v>
      </c>
      <c r="BT111" s="19">
        <f t="shared" si="44"/>
        <v>0.9374285714285715</v>
      </c>
      <c r="BU111" s="16">
        <v>0.13200000000000001</v>
      </c>
      <c r="BV111" s="16">
        <v>1.8420000000000001</v>
      </c>
      <c r="BW111" s="16">
        <v>0.42399999999999999</v>
      </c>
      <c r="BX111" s="14">
        <f t="shared" si="47"/>
        <v>49198.681450112621</v>
      </c>
      <c r="BY111" s="15">
        <v>2.27</v>
      </c>
      <c r="BZ111" s="16">
        <f t="shared" si="48"/>
        <v>0.32053098053169449</v>
      </c>
      <c r="CA111" s="16">
        <f t="shared" si="49"/>
        <v>1.2004585397939744</v>
      </c>
    </row>
    <row r="112" spans="1:79" x14ac:dyDescent="0.2">
      <c r="A112" s="15" t="s">
        <v>69</v>
      </c>
      <c r="B112" s="15">
        <v>27</v>
      </c>
      <c r="C112" s="15">
        <v>1</v>
      </c>
      <c r="D112" s="16">
        <f t="shared" si="45"/>
        <v>0.40468564223999998</v>
      </c>
      <c r="E112" s="17">
        <v>38873</v>
      </c>
      <c r="F112" s="15">
        <v>1</v>
      </c>
      <c r="G112" s="15" t="s">
        <v>76</v>
      </c>
      <c r="H112" s="15" t="s">
        <v>78</v>
      </c>
      <c r="I112" s="15"/>
      <c r="J112" s="15"/>
      <c r="K112" s="15"/>
      <c r="L112" s="15"/>
      <c r="M112" s="13"/>
      <c r="N112" s="17">
        <v>38882</v>
      </c>
      <c r="O112" s="14">
        <v>399376</v>
      </c>
      <c r="P112" s="15"/>
      <c r="Q112" s="14"/>
      <c r="R112" s="15"/>
      <c r="S112" s="15"/>
      <c r="T112" s="15"/>
      <c r="U112" s="15"/>
      <c r="V112" s="14">
        <f t="shared" si="41"/>
        <v>399376</v>
      </c>
      <c r="W112" s="14">
        <f t="shared" si="42"/>
        <v>986879.58828830626</v>
      </c>
      <c r="X112" s="17">
        <v>38904</v>
      </c>
      <c r="Y112" s="15">
        <f t="shared" si="46"/>
        <v>22</v>
      </c>
      <c r="Z112" s="15">
        <v>12</v>
      </c>
      <c r="AA112" s="18">
        <v>4</v>
      </c>
      <c r="AB112" s="18">
        <v>32.4</v>
      </c>
      <c r="AC112" s="18">
        <v>27.1</v>
      </c>
      <c r="AD112" s="18">
        <v>32.6</v>
      </c>
      <c r="AE112" s="18">
        <v>30.675000000000001</v>
      </c>
      <c r="AF112" s="13">
        <v>44</v>
      </c>
      <c r="AG112" s="13">
        <f t="shared" si="43"/>
        <v>-3</v>
      </c>
      <c r="AH112" s="13">
        <v>41</v>
      </c>
      <c r="AI112" s="13">
        <v>52</v>
      </c>
      <c r="AJ112" s="13">
        <v>46.166666666666664</v>
      </c>
      <c r="AK112" s="18">
        <v>9.5</v>
      </c>
      <c r="AL112" s="18">
        <v>9</v>
      </c>
      <c r="AM112" s="18">
        <v>9.6</v>
      </c>
      <c r="AN112" s="18">
        <v>9.2604987629152085</v>
      </c>
      <c r="AO112" s="15">
        <v>16</v>
      </c>
      <c r="AP112" s="15">
        <v>124</v>
      </c>
      <c r="AQ112" s="15">
        <v>3</v>
      </c>
      <c r="AR112" s="19">
        <v>2.5</v>
      </c>
      <c r="AS112" s="14">
        <v>100</v>
      </c>
      <c r="AT112" s="14">
        <v>445</v>
      </c>
      <c r="AU112" s="14">
        <v>0</v>
      </c>
      <c r="AV112" s="14">
        <v>545</v>
      </c>
      <c r="AW112" s="14">
        <v>15</v>
      </c>
      <c r="AX112" s="14">
        <v>0</v>
      </c>
      <c r="AY112" s="14">
        <v>0</v>
      </c>
      <c r="AZ112" s="14">
        <v>70</v>
      </c>
      <c r="BA112" s="14">
        <v>410</v>
      </c>
      <c r="BB112" s="14">
        <v>100</v>
      </c>
      <c r="BC112" s="14">
        <v>0</v>
      </c>
      <c r="BD112" s="14">
        <v>475</v>
      </c>
      <c r="BE112" s="14">
        <v>153.125</v>
      </c>
      <c r="BF112" s="14">
        <v>42.5</v>
      </c>
      <c r="BG112" s="14">
        <v>0</v>
      </c>
      <c r="BH112" s="14">
        <v>195.625</v>
      </c>
      <c r="BI112" s="14">
        <v>95</v>
      </c>
      <c r="BJ112" s="14">
        <v>45</v>
      </c>
      <c r="BK112" s="14">
        <v>0</v>
      </c>
      <c r="BL112" s="14">
        <v>170</v>
      </c>
      <c r="BM112" s="14">
        <v>0</v>
      </c>
      <c r="BN112" s="19">
        <f>BM112/O112*100</f>
        <v>0</v>
      </c>
      <c r="BO112" s="19">
        <f>BM112/(O112+Q112)*100</f>
        <v>0</v>
      </c>
      <c r="BP112" s="15" t="s">
        <v>73</v>
      </c>
      <c r="BQ112" s="15"/>
      <c r="BR112" s="19"/>
      <c r="BS112" s="19"/>
      <c r="BT112" s="19">
        <f t="shared" si="44"/>
        <v>0</v>
      </c>
      <c r="BU112" s="16"/>
      <c r="BV112" s="16"/>
      <c r="BW112" s="16"/>
      <c r="BX112" s="14">
        <f t="shared" si="47"/>
        <v>0</v>
      </c>
      <c r="BY112" s="15">
        <v>0</v>
      </c>
      <c r="BZ112" s="19">
        <f t="shared" si="48"/>
        <v>0</v>
      </c>
      <c r="CA112" s="19"/>
    </row>
    <row r="113" spans="1:79" x14ac:dyDescent="0.2">
      <c r="A113" s="15" t="s">
        <v>69</v>
      </c>
      <c r="B113" s="15">
        <v>29</v>
      </c>
      <c r="C113" s="15">
        <v>1</v>
      </c>
      <c r="D113" s="16">
        <f t="shared" si="45"/>
        <v>0.40468564223999998</v>
      </c>
      <c r="E113" s="17">
        <v>39638</v>
      </c>
      <c r="F113" s="15">
        <v>1</v>
      </c>
      <c r="G113" s="15" t="s">
        <v>76</v>
      </c>
      <c r="H113" s="15" t="s">
        <v>77</v>
      </c>
      <c r="I113" s="15">
        <v>3</v>
      </c>
      <c r="J113" s="15">
        <v>1</v>
      </c>
      <c r="K113" s="15"/>
      <c r="L113" s="15"/>
      <c r="M113" s="13">
        <f t="shared" ref="M113:M118" si="50">AVERAGE(I113:L113)</f>
        <v>2</v>
      </c>
      <c r="N113" s="17">
        <v>39644</v>
      </c>
      <c r="O113" s="14">
        <v>428230</v>
      </c>
      <c r="P113" s="15"/>
      <c r="Q113" s="14"/>
      <c r="R113" s="15"/>
      <c r="S113" s="14"/>
      <c r="T113" s="15"/>
      <c r="U113" s="14"/>
      <c r="V113" s="14">
        <f t="shared" si="41"/>
        <v>428230</v>
      </c>
      <c r="W113" s="14">
        <f t="shared" si="42"/>
        <v>1058179.3750568421</v>
      </c>
      <c r="X113" s="17">
        <v>39673</v>
      </c>
      <c r="Y113" s="15">
        <f t="shared" si="46"/>
        <v>29</v>
      </c>
      <c r="Z113" s="15">
        <v>1</v>
      </c>
      <c r="AA113" s="18">
        <v>3</v>
      </c>
      <c r="AB113" s="18">
        <v>32</v>
      </c>
      <c r="AC113" s="18">
        <v>27.4</v>
      </c>
      <c r="AD113" s="18">
        <v>32.9</v>
      </c>
      <c r="AE113" s="18">
        <v>31.403703703703702</v>
      </c>
      <c r="AF113" s="13">
        <v>44</v>
      </c>
      <c r="AG113" s="13">
        <f t="shared" si="43"/>
        <v>-4</v>
      </c>
      <c r="AH113" s="13">
        <v>40</v>
      </c>
      <c r="AI113" s="13">
        <v>46</v>
      </c>
      <c r="AJ113" s="13">
        <v>42</v>
      </c>
      <c r="AK113" s="18">
        <v>8.6</v>
      </c>
      <c r="AL113" s="18">
        <v>8.6999999999999993</v>
      </c>
      <c r="AM113" s="18">
        <v>9.8000000000000007</v>
      </c>
      <c r="AN113" s="18">
        <v>9.0601105001872622</v>
      </c>
      <c r="AO113" s="21">
        <f>2*70</f>
        <v>140</v>
      </c>
      <c r="AP113" s="21">
        <v>275</v>
      </c>
      <c r="AQ113" s="21">
        <v>23</v>
      </c>
      <c r="AR113" s="21">
        <v>9.5</v>
      </c>
      <c r="AS113" s="15">
        <v>0</v>
      </c>
      <c r="AT113" s="15">
        <v>0</v>
      </c>
      <c r="AU113" s="15">
        <v>55</v>
      </c>
      <c r="AV113" s="14">
        <v>17.7</v>
      </c>
      <c r="AW113" s="14">
        <v>15</v>
      </c>
      <c r="AX113" s="14">
        <v>5</v>
      </c>
      <c r="AY113" s="14">
        <v>0</v>
      </c>
      <c r="AZ113" s="14">
        <v>150</v>
      </c>
      <c r="BA113" s="14">
        <v>37</v>
      </c>
      <c r="BB113" s="14">
        <v>15</v>
      </c>
      <c r="BC113" s="14">
        <v>105</v>
      </c>
      <c r="BD113" s="14">
        <v>10</v>
      </c>
      <c r="BE113" s="14">
        <v>2405</v>
      </c>
      <c r="BF113" s="14">
        <v>956.5</v>
      </c>
      <c r="BG113" s="14">
        <v>790</v>
      </c>
      <c r="BH113" s="14">
        <v>110</v>
      </c>
      <c r="BI113" s="14">
        <v>15</v>
      </c>
      <c r="BJ113" s="14">
        <v>2460</v>
      </c>
      <c r="BK113" s="14">
        <v>1011</v>
      </c>
      <c r="BL113" s="14">
        <v>815</v>
      </c>
      <c r="BM113" s="14">
        <v>0</v>
      </c>
      <c r="BN113" s="19">
        <f>BM113/O113*100</f>
        <v>0</v>
      </c>
      <c r="BO113" s="19">
        <f>(BM113)/(O113+Q113+S113+U113)*100</f>
        <v>0</v>
      </c>
      <c r="BP113" s="15" t="s">
        <v>73</v>
      </c>
      <c r="BQ113" s="15"/>
      <c r="BR113" s="15"/>
      <c r="BS113" s="19"/>
      <c r="BT113" s="19">
        <f t="shared" si="44"/>
        <v>0</v>
      </c>
      <c r="BU113" s="16"/>
      <c r="BV113" s="16"/>
      <c r="BW113" s="16"/>
      <c r="BX113" s="14">
        <f t="shared" si="47"/>
        <v>0</v>
      </c>
      <c r="BY113" s="15">
        <v>0</v>
      </c>
      <c r="BZ113" s="16">
        <f t="shared" si="48"/>
        <v>0</v>
      </c>
      <c r="CA113" s="16"/>
    </row>
    <row r="114" spans="1:79" x14ac:dyDescent="0.2">
      <c r="A114" s="15" t="s">
        <v>69</v>
      </c>
      <c r="B114" s="15">
        <v>30</v>
      </c>
      <c r="C114" s="15">
        <v>1</v>
      </c>
      <c r="D114" s="16">
        <f t="shared" si="45"/>
        <v>0.40468564223999998</v>
      </c>
      <c r="E114" s="17">
        <v>39735</v>
      </c>
      <c r="F114" s="15">
        <v>1</v>
      </c>
      <c r="G114" s="15" t="s">
        <v>76</v>
      </c>
      <c r="H114" s="15" t="s">
        <v>77</v>
      </c>
      <c r="I114" s="15">
        <v>4</v>
      </c>
      <c r="J114" s="15">
        <v>13</v>
      </c>
      <c r="K114" s="15"/>
      <c r="L114" s="15"/>
      <c r="M114" s="13">
        <f t="shared" si="50"/>
        <v>8.5</v>
      </c>
      <c r="N114" s="17">
        <v>39749</v>
      </c>
      <c r="O114" s="14">
        <v>234496</v>
      </c>
      <c r="P114" s="15"/>
      <c r="Q114" s="14"/>
      <c r="R114" s="15"/>
      <c r="S114" s="14"/>
      <c r="T114" s="15"/>
      <c r="U114" s="14"/>
      <c r="V114" s="14">
        <f t="shared" si="41"/>
        <v>234496</v>
      </c>
      <c r="W114" s="14">
        <f t="shared" si="42"/>
        <v>579452.23532524402</v>
      </c>
      <c r="X114" s="17">
        <v>39800</v>
      </c>
      <c r="Y114" s="15">
        <f t="shared" si="46"/>
        <v>51</v>
      </c>
      <c r="Z114" s="15">
        <v>0</v>
      </c>
      <c r="AA114" s="18">
        <v>4.5</v>
      </c>
      <c r="AB114" s="18">
        <v>20.2</v>
      </c>
      <c r="AC114" s="18">
        <v>12.3</v>
      </c>
      <c r="AD114" s="18">
        <v>25.5</v>
      </c>
      <c r="AE114" s="18">
        <v>19.953061224489797</v>
      </c>
      <c r="AF114" s="13">
        <v>44</v>
      </c>
      <c r="AG114" s="13">
        <f t="shared" si="43"/>
        <v>-3</v>
      </c>
      <c r="AH114" s="13">
        <v>41</v>
      </c>
      <c r="AI114" s="13">
        <v>49</v>
      </c>
      <c r="AJ114" s="13">
        <v>44.727272727272727</v>
      </c>
      <c r="AK114" s="18">
        <v>9</v>
      </c>
      <c r="AL114" s="18">
        <v>8.5</v>
      </c>
      <c r="AM114" s="18">
        <v>9.1</v>
      </c>
      <c r="AN114" s="18">
        <v>8.7474367660120489</v>
      </c>
      <c r="AO114" s="21">
        <f>2*137</f>
        <v>274</v>
      </c>
      <c r="AP114" s="21">
        <v>225</v>
      </c>
      <c r="AQ114" s="21">
        <v>18</v>
      </c>
      <c r="AR114" s="21">
        <v>7.5</v>
      </c>
      <c r="AS114" s="15">
        <v>5</v>
      </c>
      <c r="AT114" s="15">
        <v>5</v>
      </c>
      <c r="AU114" s="15">
        <v>40</v>
      </c>
      <c r="AV114" s="14">
        <v>18.333333333333332</v>
      </c>
      <c r="AW114" s="14">
        <v>10</v>
      </c>
      <c r="AX114" s="14">
        <v>10</v>
      </c>
      <c r="AY114" s="14">
        <v>15</v>
      </c>
      <c r="AZ114" s="14">
        <v>55</v>
      </c>
      <c r="BA114" s="14">
        <v>38.333333333333336</v>
      </c>
      <c r="BB114" s="14">
        <v>45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15</v>
      </c>
      <c r="BI114" s="14">
        <v>50</v>
      </c>
      <c r="BJ114" s="14">
        <v>65</v>
      </c>
      <c r="BK114" s="14">
        <v>56.666666666666664</v>
      </c>
      <c r="BL114" s="14">
        <v>55</v>
      </c>
      <c r="BM114" s="14">
        <v>12653</v>
      </c>
      <c r="BN114" s="19">
        <f>BM114/O114*100</f>
        <v>5.3958276473799121</v>
      </c>
      <c r="BO114" s="19">
        <f>(BM114)/(O114+Q114+S114+U114)*100</f>
        <v>5.3958276473799121</v>
      </c>
      <c r="BP114" s="15" t="s">
        <v>72</v>
      </c>
      <c r="BQ114" s="15">
        <v>23</v>
      </c>
      <c r="BR114" s="15">
        <v>29</v>
      </c>
      <c r="BS114" s="19">
        <v>26.04</v>
      </c>
      <c r="BT114" s="19">
        <f t="shared" si="44"/>
        <v>0.51058823529411768</v>
      </c>
      <c r="BU114" s="16">
        <v>1.2E-2</v>
      </c>
      <c r="BV114" s="16">
        <v>0.17699999999999999</v>
      </c>
      <c r="BW114" s="16">
        <v>0.123</v>
      </c>
      <c r="BX114" s="14">
        <f t="shared" si="47"/>
        <v>31266.243917040432</v>
      </c>
      <c r="BY114" s="15">
        <v>1.59</v>
      </c>
      <c r="BZ114" s="16">
        <f t="shared" si="48"/>
        <v>7.7038736575057443E-2</v>
      </c>
      <c r="CA114" s="16">
        <f>(BW114/BS114^3)*100000</f>
        <v>0.6965979174405359</v>
      </c>
    </row>
    <row r="115" spans="1:79" x14ac:dyDescent="0.2">
      <c r="A115" s="15" t="s">
        <v>69</v>
      </c>
      <c r="B115" s="15">
        <v>33</v>
      </c>
      <c r="C115" s="15">
        <v>1</v>
      </c>
      <c r="D115" s="16">
        <f t="shared" si="45"/>
        <v>0.40468564223999998</v>
      </c>
      <c r="E115" s="17">
        <v>37854</v>
      </c>
      <c r="F115" s="15">
        <v>2</v>
      </c>
      <c r="G115" s="15" t="s">
        <v>76</v>
      </c>
      <c r="H115" s="15" t="s">
        <v>78</v>
      </c>
      <c r="I115" s="15">
        <v>1</v>
      </c>
      <c r="J115" s="15">
        <v>0</v>
      </c>
      <c r="K115" s="15"/>
      <c r="L115" s="15"/>
      <c r="M115" s="13">
        <f t="shared" si="50"/>
        <v>0.5</v>
      </c>
      <c r="N115" s="17">
        <v>37865</v>
      </c>
      <c r="O115" s="14">
        <v>144270</v>
      </c>
      <c r="P115" s="17">
        <v>37866</v>
      </c>
      <c r="Q115" s="14">
        <v>78318</v>
      </c>
      <c r="R115" s="15"/>
      <c r="S115" s="15"/>
      <c r="T115" s="15"/>
      <c r="U115" s="15"/>
      <c r="V115" s="14">
        <f t="shared" si="41"/>
        <v>222588</v>
      </c>
      <c r="W115" s="14">
        <f t="shared" si="42"/>
        <v>550026.92650013405</v>
      </c>
      <c r="X115" s="17">
        <v>37894</v>
      </c>
      <c r="Y115" s="15">
        <f t="shared" si="46"/>
        <v>29</v>
      </c>
      <c r="Z115" s="15">
        <v>14</v>
      </c>
      <c r="AA115" s="18">
        <v>2.7</v>
      </c>
      <c r="AB115" s="18">
        <v>31.6</v>
      </c>
      <c r="AC115" s="18">
        <v>25.9</v>
      </c>
      <c r="AD115" s="18">
        <v>33.4</v>
      </c>
      <c r="AE115" s="18">
        <v>29.871428571428577</v>
      </c>
      <c r="AF115" s="13">
        <v>44</v>
      </c>
      <c r="AG115" s="13">
        <f t="shared" si="43"/>
        <v>-19</v>
      </c>
      <c r="AH115" s="13">
        <v>25</v>
      </c>
      <c r="AI115" s="13">
        <v>45</v>
      </c>
      <c r="AJ115" s="13">
        <v>33.857142857142854</v>
      </c>
      <c r="AK115" s="18">
        <v>9.6999999999999993</v>
      </c>
      <c r="AL115" s="18">
        <v>8.8000000000000007</v>
      </c>
      <c r="AM115" s="18">
        <v>9.8000000000000007</v>
      </c>
      <c r="AN115" s="18">
        <v>9.1832657625988379</v>
      </c>
      <c r="AO115" s="15">
        <v>73</v>
      </c>
      <c r="AP115" s="15">
        <v>150</v>
      </c>
      <c r="AQ115" s="15">
        <v>21</v>
      </c>
      <c r="AR115" s="15">
        <v>8.75</v>
      </c>
      <c r="AS115" s="14">
        <v>175</v>
      </c>
      <c r="AT115" s="14">
        <v>95</v>
      </c>
      <c r="AU115" s="14">
        <v>2850</v>
      </c>
      <c r="AV115" s="14">
        <v>3120</v>
      </c>
      <c r="AW115" s="14">
        <v>0</v>
      </c>
      <c r="AX115" s="14">
        <v>0</v>
      </c>
      <c r="AY115" s="14">
        <v>5</v>
      </c>
      <c r="AZ115" s="14">
        <v>15</v>
      </c>
      <c r="BA115" s="14">
        <v>170</v>
      </c>
      <c r="BB115" s="14">
        <v>720</v>
      </c>
      <c r="BC115" s="14">
        <v>5160</v>
      </c>
      <c r="BD115" s="14">
        <v>5160</v>
      </c>
      <c r="BE115" s="14">
        <v>51.363636363636367</v>
      </c>
      <c r="BF115" s="14">
        <v>91.818181818181813</v>
      </c>
      <c r="BG115" s="14">
        <v>1013.6363636363636</v>
      </c>
      <c r="BH115" s="14">
        <v>1106.8181818181818</v>
      </c>
      <c r="BI115" s="14">
        <v>30</v>
      </c>
      <c r="BJ115" s="14">
        <v>30</v>
      </c>
      <c r="BK115" s="14">
        <v>395</v>
      </c>
      <c r="BL115" s="14">
        <v>490</v>
      </c>
      <c r="BM115" s="14">
        <v>14950</v>
      </c>
      <c r="BN115" s="19">
        <f>BM115/(Q115)*100</f>
        <v>19.088842922444393</v>
      </c>
      <c r="BO115" s="19">
        <f>BM115/(O115+Q115)*100</f>
        <v>6.7164447319711762</v>
      </c>
      <c r="BP115" s="15" t="s">
        <v>72</v>
      </c>
      <c r="BQ115" s="15">
        <v>35</v>
      </c>
      <c r="BR115" s="15">
        <v>54</v>
      </c>
      <c r="BS115" s="15">
        <v>43.35</v>
      </c>
      <c r="BT115" s="19">
        <f t="shared" si="44"/>
        <v>1.4948275862068967</v>
      </c>
      <c r="BU115" s="15">
        <v>0.41699999999999998</v>
      </c>
      <c r="BV115" s="15">
        <v>1.075</v>
      </c>
      <c r="BW115" s="15">
        <v>0.76400000000000001</v>
      </c>
      <c r="BX115" s="14">
        <f t="shared" si="47"/>
        <v>36942.254529341219</v>
      </c>
      <c r="BY115" s="15">
        <v>11.36</v>
      </c>
      <c r="BZ115" s="19">
        <f t="shared" si="48"/>
        <v>0.96797142533344771</v>
      </c>
      <c r="CA115" s="19">
        <f>(BW115/BS115^3)*100000</f>
        <v>0.93783417199292263</v>
      </c>
    </row>
    <row r="116" spans="1:79" x14ac:dyDescent="0.2">
      <c r="A116" s="15" t="s">
        <v>69</v>
      </c>
      <c r="B116" s="15">
        <v>2</v>
      </c>
      <c r="C116" s="15">
        <v>2</v>
      </c>
      <c r="D116" s="16">
        <f t="shared" si="45"/>
        <v>0.80937128447999995</v>
      </c>
      <c r="E116" s="17">
        <v>39615</v>
      </c>
      <c r="F116" s="15">
        <v>2</v>
      </c>
      <c r="G116" s="15" t="s">
        <v>76</v>
      </c>
      <c r="H116" s="15" t="s">
        <v>77</v>
      </c>
      <c r="I116" s="15">
        <v>94</v>
      </c>
      <c r="J116" s="15">
        <v>29</v>
      </c>
      <c r="K116" s="15"/>
      <c r="L116" s="15"/>
      <c r="M116" s="13">
        <f t="shared" si="50"/>
        <v>61.5</v>
      </c>
      <c r="N116" s="17">
        <v>39625</v>
      </c>
      <c r="O116" s="14">
        <v>267930</v>
      </c>
      <c r="P116" s="17">
        <v>39626</v>
      </c>
      <c r="Q116" s="14">
        <v>256480</v>
      </c>
      <c r="R116" s="15"/>
      <c r="S116" s="14"/>
      <c r="T116" s="15"/>
      <c r="U116" s="14"/>
      <c r="V116" s="14">
        <f t="shared" si="41"/>
        <v>524410</v>
      </c>
      <c r="W116" s="14">
        <f t="shared" si="42"/>
        <v>647922.66547598096</v>
      </c>
      <c r="X116" s="17">
        <v>39666</v>
      </c>
      <c r="Y116" s="15">
        <f t="shared" si="46"/>
        <v>41</v>
      </c>
      <c r="Z116" s="15">
        <v>1</v>
      </c>
      <c r="AA116" s="18">
        <v>2.4</v>
      </c>
      <c r="AB116" s="18">
        <v>31.1</v>
      </c>
      <c r="AC116" s="18">
        <v>26.9</v>
      </c>
      <c r="AD116" s="18">
        <v>33.200000000000003</v>
      </c>
      <c r="AE116" s="18">
        <v>30.491891891891893</v>
      </c>
      <c r="AF116" s="13">
        <v>44</v>
      </c>
      <c r="AG116" s="13">
        <f t="shared" si="43"/>
        <v>-4</v>
      </c>
      <c r="AH116" s="13">
        <v>40</v>
      </c>
      <c r="AI116" s="13">
        <v>47</v>
      </c>
      <c r="AJ116" s="13">
        <v>44.3</v>
      </c>
      <c r="AK116" s="18">
        <v>8.9</v>
      </c>
      <c r="AL116" s="18">
        <v>8.5</v>
      </c>
      <c r="AM116" s="18">
        <v>10.1</v>
      </c>
      <c r="AN116" s="18">
        <v>9.076741139356475</v>
      </c>
      <c r="AO116" s="21">
        <f>2*218</f>
        <v>436</v>
      </c>
      <c r="AP116" s="21">
        <v>450</v>
      </c>
      <c r="AQ116" s="21">
        <v>37</v>
      </c>
      <c r="AR116" s="21">
        <v>15</v>
      </c>
      <c r="AS116" s="15">
        <v>15</v>
      </c>
      <c r="AT116" s="15">
        <v>0</v>
      </c>
      <c r="AU116" s="15">
        <v>245</v>
      </c>
      <c r="AV116" s="14">
        <v>49.285714285714285</v>
      </c>
      <c r="AW116" s="14">
        <v>15</v>
      </c>
      <c r="AX116" s="14">
        <v>70</v>
      </c>
      <c r="AY116" s="14">
        <v>0</v>
      </c>
      <c r="AZ116" s="14">
        <v>260</v>
      </c>
      <c r="BA116" s="14">
        <v>51.428571428571431</v>
      </c>
      <c r="BB116" s="14">
        <v>15</v>
      </c>
      <c r="BC116" s="14">
        <v>0</v>
      </c>
      <c r="BD116" s="14">
        <v>0</v>
      </c>
      <c r="BE116" s="14">
        <v>790</v>
      </c>
      <c r="BF116" s="14">
        <v>63.571428571428569</v>
      </c>
      <c r="BG116" s="14">
        <v>0</v>
      </c>
      <c r="BH116" s="14">
        <v>85</v>
      </c>
      <c r="BI116" s="14">
        <v>0</v>
      </c>
      <c r="BJ116" s="14">
        <v>805</v>
      </c>
      <c r="BK116" s="14">
        <v>161.42857142857142</v>
      </c>
      <c r="BL116" s="14">
        <v>65</v>
      </c>
      <c r="BM116" s="14">
        <v>913</v>
      </c>
      <c r="BN116" s="19">
        <f>BM116/Q116*100</f>
        <v>0.35597317529631939</v>
      </c>
      <c r="BO116" s="19">
        <f>(BM116)/(O116+Q116+S116+U116)*100</f>
        <v>0.17410041761217368</v>
      </c>
      <c r="BP116" s="15" t="s">
        <v>72</v>
      </c>
      <c r="BQ116" s="15">
        <v>32</v>
      </c>
      <c r="BR116" s="15">
        <v>90</v>
      </c>
      <c r="BS116" s="19">
        <v>68.42</v>
      </c>
      <c r="BT116" s="19">
        <f t="shared" si="44"/>
        <v>1.6687804878048782</v>
      </c>
      <c r="BU116" s="16">
        <v>0.27700000000000002</v>
      </c>
      <c r="BV116" s="16">
        <v>6.3710000000000004</v>
      </c>
      <c r="BW116" s="16">
        <v>2.7709999999999999</v>
      </c>
      <c r="BX116" s="14">
        <f t="shared" si="47"/>
        <v>1128.0360663976098</v>
      </c>
      <c r="BY116" s="15">
        <v>2.5</v>
      </c>
      <c r="BZ116" s="16">
        <f t="shared" si="48"/>
        <v>7.5337006544867496E-2</v>
      </c>
      <c r="CA116" s="16">
        <f>(BW116/BS116^3)*100000</f>
        <v>0.86514184070688815</v>
      </c>
    </row>
    <row r="117" spans="1:79" x14ac:dyDescent="0.2">
      <c r="A117" s="15" t="s">
        <v>69</v>
      </c>
      <c r="B117" s="15">
        <v>13</v>
      </c>
      <c r="C117" s="15">
        <v>0.5</v>
      </c>
      <c r="D117" s="16">
        <f t="shared" si="45"/>
        <v>0.20234282111999999</v>
      </c>
      <c r="E117" s="17">
        <v>38811</v>
      </c>
      <c r="F117" s="15">
        <v>1</v>
      </c>
      <c r="G117" s="15" t="s">
        <v>76</v>
      </c>
      <c r="H117" s="15" t="s">
        <v>78</v>
      </c>
      <c r="I117" s="15">
        <v>11</v>
      </c>
      <c r="J117" s="15">
        <v>14</v>
      </c>
      <c r="K117" s="15"/>
      <c r="L117" s="15"/>
      <c r="M117" s="13">
        <f t="shared" si="50"/>
        <v>12.5</v>
      </c>
      <c r="N117" s="17">
        <v>38818</v>
      </c>
      <c r="O117" s="14">
        <v>208848</v>
      </c>
      <c r="P117" s="15"/>
      <c r="Q117" s="14"/>
      <c r="R117" s="15"/>
      <c r="S117" s="15"/>
      <c r="T117" s="15"/>
      <c r="U117" s="15"/>
      <c r="V117" s="14">
        <f t="shared" si="41"/>
        <v>208848</v>
      </c>
      <c r="W117" s="14">
        <f t="shared" si="42"/>
        <v>1032149.294173091</v>
      </c>
      <c r="X117" s="17">
        <v>38849</v>
      </c>
      <c r="Y117" s="13">
        <f t="shared" si="46"/>
        <v>31</v>
      </c>
      <c r="Z117" s="15">
        <v>12</v>
      </c>
      <c r="AA117" s="18">
        <v>3.6</v>
      </c>
      <c r="AB117" s="18">
        <v>24.1</v>
      </c>
      <c r="AC117" s="18">
        <v>25.9</v>
      </c>
      <c r="AD117" s="18">
        <v>31.5</v>
      </c>
      <c r="AE117" s="18">
        <v>27.8448275862069</v>
      </c>
      <c r="AF117" s="13">
        <v>45</v>
      </c>
      <c r="AG117" s="13">
        <f t="shared" si="43"/>
        <v>2</v>
      </c>
      <c r="AH117" s="13">
        <v>47</v>
      </c>
      <c r="AI117" s="13">
        <v>55</v>
      </c>
      <c r="AJ117" s="13">
        <v>52</v>
      </c>
      <c r="AK117" s="18">
        <v>9.4</v>
      </c>
      <c r="AL117" s="18">
        <v>9.1999999999999993</v>
      </c>
      <c r="AM117" s="18">
        <v>9.6999999999999993</v>
      </c>
      <c r="AN117" s="18">
        <v>9.3993207686726734</v>
      </c>
      <c r="AO117" s="15">
        <v>64</v>
      </c>
      <c r="AP117" s="15">
        <v>160</v>
      </c>
      <c r="AQ117" s="15">
        <v>7.5</v>
      </c>
      <c r="AR117" s="15">
        <v>3.125</v>
      </c>
      <c r="AS117" s="14">
        <v>40</v>
      </c>
      <c r="AT117" s="14">
        <v>105</v>
      </c>
      <c r="AU117" s="14">
        <v>0</v>
      </c>
      <c r="AV117" s="14">
        <v>145</v>
      </c>
      <c r="AW117" s="14">
        <v>25</v>
      </c>
      <c r="AX117" s="14">
        <v>10</v>
      </c>
      <c r="AY117" s="14">
        <v>0</v>
      </c>
      <c r="AZ117" s="14">
        <v>90</v>
      </c>
      <c r="BA117" s="14">
        <v>655</v>
      </c>
      <c r="BB117" s="14">
        <v>830</v>
      </c>
      <c r="BC117" s="14">
        <v>0</v>
      </c>
      <c r="BD117" s="14">
        <v>985</v>
      </c>
      <c r="BE117" s="14">
        <v>169.16666666666666</v>
      </c>
      <c r="BF117" s="14">
        <v>166.66666666666666</v>
      </c>
      <c r="BG117" s="14">
        <v>0</v>
      </c>
      <c r="BH117" s="14">
        <v>344.16666666666669</v>
      </c>
      <c r="BI117" s="14">
        <v>137.5</v>
      </c>
      <c r="BJ117" s="14">
        <v>45</v>
      </c>
      <c r="BK117" s="14">
        <v>0</v>
      </c>
      <c r="BL117" s="14">
        <v>205</v>
      </c>
      <c r="BM117" s="14">
        <v>4564</v>
      </c>
      <c r="BN117" s="19">
        <f>BM117/O117*100</f>
        <v>2.1853213820577642</v>
      </c>
      <c r="BO117" s="19">
        <f>BM117/(O117+Q117)*100</f>
        <v>2.1853213820577642</v>
      </c>
      <c r="BP117" s="15" t="s">
        <v>72</v>
      </c>
      <c r="BQ117" s="15">
        <v>29</v>
      </c>
      <c r="BR117" s="15">
        <v>42</v>
      </c>
      <c r="BS117" s="15">
        <v>35.47</v>
      </c>
      <c r="BT117" s="19">
        <f t="shared" si="44"/>
        <v>1.1441935483870966</v>
      </c>
      <c r="BU117" s="16">
        <v>0.14599999999999999</v>
      </c>
      <c r="BV117" s="16">
        <v>0.50800000000000001</v>
      </c>
      <c r="BW117" s="16">
        <v>0.29599999999999999</v>
      </c>
      <c r="BX117" s="14">
        <f t="shared" si="47"/>
        <v>22555.779220322853</v>
      </c>
      <c r="BY117" s="15">
        <v>1.5</v>
      </c>
      <c r="BZ117" s="19">
        <f t="shared" si="48"/>
        <v>0.23913424012951484</v>
      </c>
      <c r="CA117" s="19">
        <f>(BW117/BS117^3)*100000</f>
        <v>0.66329717196425275</v>
      </c>
    </row>
    <row r="118" spans="1:79" x14ac:dyDescent="0.2">
      <c r="A118" s="15" t="s">
        <v>69</v>
      </c>
      <c r="B118" s="15">
        <v>13</v>
      </c>
      <c r="C118" s="15">
        <v>0.5</v>
      </c>
      <c r="D118" s="16">
        <f t="shared" si="45"/>
        <v>0.20234282111999999</v>
      </c>
      <c r="E118" s="17">
        <v>39627</v>
      </c>
      <c r="F118" s="15">
        <v>1</v>
      </c>
      <c r="G118" s="15" t="s">
        <v>76</v>
      </c>
      <c r="H118" s="15" t="s">
        <v>77</v>
      </c>
      <c r="I118" s="15">
        <v>269</v>
      </c>
      <c r="J118" s="15">
        <v>243</v>
      </c>
      <c r="K118" s="15"/>
      <c r="L118" s="15"/>
      <c r="M118" s="13">
        <f t="shared" si="50"/>
        <v>256</v>
      </c>
      <c r="N118" s="17">
        <v>39637</v>
      </c>
      <c r="O118" s="14">
        <v>311440</v>
      </c>
      <c r="P118" s="15"/>
      <c r="Q118" s="14"/>
      <c r="R118" s="15"/>
      <c r="S118" s="14"/>
      <c r="T118" s="15"/>
      <c r="U118" s="14"/>
      <c r="V118" s="14">
        <f t="shared" si="41"/>
        <v>311440</v>
      </c>
      <c r="W118" s="14">
        <f t="shared" si="42"/>
        <v>1539170.0000826796</v>
      </c>
      <c r="X118" s="17">
        <v>39673</v>
      </c>
      <c r="Y118" s="15">
        <f t="shared" si="46"/>
        <v>36</v>
      </c>
      <c r="Z118" s="15">
        <v>0</v>
      </c>
      <c r="AA118" s="18">
        <v>2.5</v>
      </c>
      <c r="AB118" s="18">
        <v>29.8</v>
      </c>
      <c r="AC118" s="18">
        <v>27.4</v>
      </c>
      <c r="AD118" s="18">
        <v>33.4</v>
      </c>
      <c r="AE118" s="18">
        <v>31.464705882352941</v>
      </c>
      <c r="AF118" s="13">
        <v>45</v>
      </c>
      <c r="AG118" s="13">
        <f t="shared" si="43"/>
        <v>-5</v>
      </c>
      <c r="AH118" s="13">
        <v>40</v>
      </c>
      <c r="AI118" s="13">
        <v>49</v>
      </c>
      <c r="AJ118" s="13">
        <v>42.4</v>
      </c>
      <c r="AK118" s="18">
        <v>8.9</v>
      </c>
      <c r="AL118" s="18">
        <v>8</v>
      </c>
      <c r="AM118" s="18">
        <v>9.6999999999999993</v>
      </c>
      <c r="AN118" s="18">
        <v>9.180650114021649</v>
      </c>
      <c r="AO118" s="21">
        <f>2*109</f>
        <v>218</v>
      </c>
      <c r="AP118" s="21">
        <v>140</v>
      </c>
      <c r="AQ118" s="21">
        <v>14</v>
      </c>
      <c r="AR118" s="21">
        <v>6.5</v>
      </c>
      <c r="AS118" s="15">
        <v>20</v>
      </c>
      <c r="AT118" s="15">
        <v>0</v>
      </c>
      <c r="AU118" s="15">
        <v>100</v>
      </c>
      <c r="AV118" s="14">
        <v>25.714285714285715</v>
      </c>
      <c r="AW118" s="14">
        <v>27.5</v>
      </c>
      <c r="AX118" s="14">
        <v>100</v>
      </c>
      <c r="AY118" s="14">
        <v>0</v>
      </c>
      <c r="AZ118" s="14">
        <v>295</v>
      </c>
      <c r="BA118" s="14">
        <v>73.571428571428569</v>
      </c>
      <c r="BB118" s="14">
        <v>55</v>
      </c>
      <c r="BC118" s="14">
        <v>0</v>
      </c>
      <c r="BD118" s="14">
        <v>0</v>
      </c>
      <c r="BE118" s="14">
        <v>210</v>
      </c>
      <c r="BF118" s="14">
        <v>21.428571428571427</v>
      </c>
      <c r="BG118" s="14">
        <v>0</v>
      </c>
      <c r="BH118" s="14">
        <v>120</v>
      </c>
      <c r="BI118" s="14">
        <v>10</v>
      </c>
      <c r="BJ118" s="14">
        <v>340</v>
      </c>
      <c r="BK118" s="14">
        <v>130</v>
      </c>
      <c r="BL118" s="14">
        <v>110</v>
      </c>
      <c r="BM118" s="14">
        <v>28642</v>
      </c>
      <c r="BN118" s="19">
        <f>BM118/O118*100</f>
        <v>9.1966349858720786</v>
      </c>
      <c r="BO118" s="19">
        <f>(BM118)/(O118+Q118+S118+U118)*100</f>
        <v>9.1966349858720786</v>
      </c>
      <c r="BP118" s="15" t="s">
        <v>72</v>
      </c>
      <c r="BQ118" s="15">
        <v>24</v>
      </c>
      <c r="BR118" s="15">
        <v>51</v>
      </c>
      <c r="BS118" s="19">
        <v>33.19</v>
      </c>
      <c r="BT118" s="19">
        <f t="shared" si="44"/>
        <v>0.92194444444444434</v>
      </c>
      <c r="BU118" s="16">
        <v>0.114</v>
      </c>
      <c r="BV118" s="16">
        <v>0.65900000000000003</v>
      </c>
      <c r="BW118" s="16">
        <v>0.313</v>
      </c>
      <c r="BX118" s="14">
        <f t="shared" si="47"/>
        <v>141551.84671965102</v>
      </c>
      <c r="BY118" s="15">
        <v>7.32</v>
      </c>
      <c r="BZ118" s="16">
        <f t="shared" si="48"/>
        <v>1.0048952179664725</v>
      </c>
      <c r="CA118" s="16">
        <f>(BW118/BS118^3)*100000</f>
        <v>0.85609622166774035</v>
      </c>
    </row>
    <row r="119" spans="1:79" x14ac:dyDescent="0.2">
      <c r="A119" s="15" t="s">
        <v>69</v>
      </c>
      <c r="B119" s="15">
        <v>29</v>
      </c>
      <c r="C119" s="15">
        <v>1</v>
      </c>
      <c r="D119" s="16">
        <f t="shared" si="45"/>
        <v>0.40468564223999998</v>
      </c>
      <c r="E119" s="17">
        <v>38867</v>
      </c>
      <c r="F119" s="15">
        <v>1</v>
      </c>
      <c r="G119" s="15" t="s">
        <v>76</v>
      </c>
      <c r="H119" s="15" t="s">
        <v>78</v>
      </c>
      <c r="I119" s="15"/>
      <c r="J119" s="15"/>
      <c r="K119" s="15"/>
      <c r="L119" s="15"/>
      <c r="M119" s="13"/>
      <c r="N119" s="17">
        <v>38880</v>
      </c>
      <c r="O119" s="14">
        <v>384720</v>
      </c>
      <c r="P119" s="15"/>
      <c r="Q119" s="14"/>
      <c r="R119" s="15"/>
      <c r="S119" s="15"/>
      <c r="T119" s="15"/>
      <c r="U119" s="15"/>
      <c r="V119" s="14">
        <f t="shared" si="41"/>
        <v>384720</v>
      </c>
      <c r="W119" s="14">
        <f t="shared" si="42"/>
        <v>950663.82358047855</v>
      </c>
      <c r="X119" s="17">
        <v>38906</v>
      </c>
      <c r="Y119" s="15">
        <f t="shared" si="46"/>
        <v>26</v>
      </c>
      <c r="Z119" s="15">
        <v>14</v>
      </c>
      <c r="AA119" s="18">
        <v>3</v>
      </c>
      <c r="AB119" s="18">
        <v>29.7</v>
      </c>
      <c r="AC119" s="18">
        <v>27</v>
      </c>
      <c r="AD119" s="18">
        <v>33.1</v>
      </c>
      <c r="AE119" s="18">
        <v>30.820833333333326</v>
      </c>
      <c r="AF119" s="13">
        <v>45</v>
      </c>
      <c r="AG119" s="13">
        <f t="shared" si="43"/>
        <v>-2</v>
      </c>
      <c r="AH119" s="13">
        <v>43</v>
      </c>
      <c r="AI119" s="13">
        <v>52</v>
      </c>
      <c r="AJ119" s="13">
        <v>47.857142857142854</v>
      </c>
      <c r="AK119" s="18">
        <v>9.4</v>
      </c>
      <c r="AL119" s="18">
        <v>9</v>
      </c>
      <c r="AM119" s="18">
        <v>9.4</v>
      </c>
      <c r="AN119" s="18">
        <v>9.2192173037964711</v>
      </c>
      <c r="AO119" s="15">
        <v>14</v>
      </c>
      <c r="AP119" s="15">
        <v>187</v>
      </c>
      <c r="AQ119" s="15">
        <v>0</v>
      </c>
      <c r="AR119" s="19">
        <v>0</v>
      </c>
      <c r="AS119" s="14">
        <v>100</v>
      </c>
      <c r="AT119" s="14">
        <v>155</v>
      </c>
      <c r="AU119" s="14">
        <v>0</v>
      </c>
      <c r="AV119" s="14">
        <v>255</v>
      </c>
      <c r="AW119" s="14">
        <v>20</v>
      </c>
      <c r="AX119" s="14">
        <v>10</v>
      </c>
      <c r="AY119" s="14">
        <v>0</v>
      </c>
      <c r="AZ119" s="14">
        <v>40</v>
      </c>
      <c r="BA119" s="14">
        <v>230</v>
      </c>
      <c r="BB119" s="14">
        <v>155</v>
      </c>
      <c r="BC119" s="14">
        <v>0</v>
      </c>
      <c r="BD119" s="14">
        <v>385</v>
      </c>
      <c r="BE119" s="14">
        <v>99.444444444444443</v>
      </c>
      <c r="BF119" s="14">
        <v>51.666666666666664</v>
      </c>
      <c r="BG119" s="14">
        <v>0</v>
      </c>
      <c r="BH119" s="14">
        <v>151.11111111111111</v>
      </c>
      <c r="BI119" s="14">
        <v>85</v>
      </c>
      <c r="BJ119" s="14">
        <v>35</v>
      </c>
      <c r="BK119" s="14">
        <v>0</v>
      </c>
      <c r="BL119" s="14">
        <v>120</v>
      </c>
      <c r="BM119" s="14">
        <v>0</v>
      </c>
      <c r="BN119" s="19">
        <f>BM119/O119*100</f>
        <v>0</v>
      </c>
      <c r="BO119" s="19">
        <f>BM119/(O119+Q119)*100</f>
        <v>0</v>
      </c>
      <c r="BP119" s="15" t="s">
        <v>73</v>
      </c>
      <c r="BQ119" s="15"/>
      <c r="BR119" s="15"/>
      <c r="BS119" s="19"/>
      <c r="BT119" s="19">
        <f t="shared" si="44"/>
        <v>0</v>
      </c>
      <c r="BU119" s="16"/>
      <c r="BV119" s="16"/>
      <c r="BW119" s="16"/>
      <c r="BX119" s="14">
        <f t="shared" si="47"/>
        <v>0</v>
      </c>
      <c r="BY119" s="15">
        <v>0</v>
      </c>
      <c r="BZ119" s="19">
        <f t="shared" si="48"/>
        <v>0</v>
      </c>
      <c r="CA119" s="19"/>
    </row>
    <row r="120" spans="1:79" x14ac:dyDescent="0.2">
      <c r="A120" s="15" t="s">
        <v>69</v>
      </c>
      <c r="B120" s="15">
        <v>29</v>
      </c>
      <c r="C120" s="15">
        <v>1</v>
      </c>
      <c r="D120" s="15">
        <f t="shared" si="45"/>
        <v>0.40468564223999998</v>
      </c>
      <c r="E120" s="17">
        <v>39789</v>
      </c>
      <c r="F120" s="15">
        <v>1</v>
      </c>
      <c r="G120" s="15" t="s">
        <v>76</v>
      </c>
      <c r="H120" s="15" t="s">
        <v>77</v>
      </c>
      <c r="I120" s="15"/>
      <c r="J120" s="15"/>
      <c r="K120" s="15"/>
      <c r="L120" s="15"/>
      <c r="M120" s="13"/>
      <c r="N120" s="17">
        <v>39800</v>
      </c>
      <c r="O120" s="14">
        <v>14713</v>
      </c>
      <c r="P120" s="15"/>
      <c r="Q120" s="14"/>
      <c r="R120" s="15"/>
      <c r="S120" s="15"/>
      <c r="T120" s="14"/>
      <c r="U120" s="15"/>
      <c r="V120" s="14">
        <f t="shared" si="41"/>
        <v>14713</v>
      </c>
      <c r="W120" s="14">
        <f t="shared" si="42"/>
        <v>36356.614775264039</v>
      </c>
      <c r="X120" s="17">
        <v>39904</v>
      </c>
      <c r="Y120" s="15">
        <f t="shared" si="46"/>
        <v>104</v>
      </c>
      <c r="Z120" s="15">
        <v>2</v>
      </c>
      <c r="AA120" s="15">
        <v>5.0999999999999996</v>
      </c>
      <c r="AB120" s="15">
        <v>17.399999999999999</v>
      </c>
      <c r="AC120" s="15">
        <v>11</v>
      </c>
      <c r="AD120" s="15">
        <v>24.7</v>
      </c>
      <c r="AE120" s="18">
        <v>18.805882352941179</v>
      </c>
      <c r="AF120" s="15">
        <v>45</v>
      </c>
      <c r="AG120" s="13">
        <f t="shared" si="43"/>
        <v>-6</v>
      </c>
      <c r="AH120" s="15">
        <v>39</v>
      </c>
      <c r="AI120" s="15">
        <v>47</v>
      </c>
      <c r="AJ120" s="18">
        <v>43.612903225806448</v>
      </c>
      <c r="AK120" s="15">
        <v>8.4</v>
      </c>
      <c r="AL120" s="15">
        <v>8.3000000000000007</v>
      </c>
      <c r="AM120" s="18">
        <v>8.8000000000000007</v>
      </c>
      <c r="AN120" s="18">
        <v>8.4700273300880138</v>
      </c>
      <c r="AO120" s="15">
        <v>528</v>
      </c>
      <c r="AP120" s="15">
        <v>0</v>
      </c>
      <c r="AQ120" s="15">
        <v>0</v>
      </c>
      <c r="AR120" s="15">
        <v>0</v>
      </c>
      <c r="AS120" s="14"/>
      <c r="AT120" s="14"/>
      <c r="AU120" s="14"/>
      <c r="AV120" s="14"/>
      <c r="AW120" s="14">
        <v>15</v>
      </c>
      <c r="AX120" s="14">
        <v>15</v>
      </c>
      <c r="AY120" s="14">
        <v>0</v>
      </c>
      <c r="AZ120" s="14">
        <v>40</v>
      </c>
      <c r="BA120" s="14">
        <v>90</v>
      </c>
      <c r="BB120" s="14">
        <v>95</v>
      </c>
      <c r="BC120" s="14">
        <v>40</v>
      </c>
      <c r="BD120" s="14">
        <v>155</v>
      </c>
      <c r="BE120" s="14">
        <v>38</v>
      </c>
      <c r="BF120" s="14">
        <v>62</v>
      </c>
      <c r="BG120" s="14">
        <v>11</v>
      </c>
      <c r="BH120" s="14">
        <v>104</v>
      </c>
      <c r="BI120" s="14">
        <v>25</v>
      </c>
      <c r="BJ120" s="14">
        <v>60</v>
      </c>
      <c r="BK120" s="14">
        <v>5</v>
      </c>
      <c r="BL120" s="14">
        <v>115</v>
      </c>
      <c r="BM120" s="14">
        <v>0</v>
      </c>
      <c r="BN120" s="19">
        <f>BM120/O120*100</f>
        <v>0</v>
      </c>
      <c r="BO120" s="19">
        <f>(BM120)/(O120+Q120+S120+U120)*100</f>
        <v>0</v>
      </c>
      <c r="BP120" s="15" t="s">
        <v>73</v>
      </c>
      <c r="BQ120" s="15">
        <v>0</v>
      </c>
      <c r="BR120" s="15">
        <v>0</v>
      </c>
      <c r="BS120" s="15">
        <v>0</v>
      </c>
      <c r="BT120" s="19">
        <f t="shared" si="44"/>
        <v>0</v>
      </c>
      <c r="BU120" s="16">
        <v>0</v>
      </c>
      <c r="BV120" s="16">
        <v>0</v>
      </c>
      <c r="BW120" s="16">
        <v>0</v>
      </c>
      <c r="BX120" s="14">
        <f t="shared" si="47"/>
        <v>0</v>
      </c>
      <c r="BY120" s="15">
        <v>0</v>
      </c>
      <c r="BZ120" s="16">
        <f t="shared" si="48"/>
        <v>0</v>
      </c>
      <c r="CA120" s="16"/>
    </row>
    <row r="121" spans="1:79" x14ac:dyDescent="0.2">
      <c r="A121" s="15" t="s">
        <v>69</v>
      </c>
      <c r="B121" s="15">
        <v>14</v>
      </c>
      <c r="C121" s="15">
        <v>0.5</v>
      </c>
      <c r="D121" s="16">
        <f t="shared" si="45"/>
        <v>0.20234282111999999</v>
      </c>
      <c r="E121" s="17">
        <v>39736</v>
      </c>
      <c r="F121" s="15">
        <v>2</v>
      </c>
      <c r="G121" s="15" t="s">
        <v>76</v>
      </c>
      <c r="H121" s="15" t="s">
        <v>77</v>
      </c>
      <c r="I121" s="15">
        <v>38</v>
      </c>
      <c r="J121" s="15">
        <v>308</v>
      </c>
      <c r="K121" s="15"/>
      <c r="L121" s="15"/>
      <c r="M121" s="13">
        <f t="shared" ref="M121:M135" si="51">AVERAGE(I121:L121)</f>
        <v>173</v>
      </c>
      <c r="N121" s="17">
        <v>39745</v>
      </c>
      <c r="O121" s="14">
        <v>55876</v>
      </c>
      <c r="P121" s="15"/>
      <c r="Q121" s="14"/>
      <c r="R121" s="15"/>
      <c r="S121" s="14"/>
      <c r="T121" s="15"/>
      <c r="U121" s="14"/>
      <c r="V121" s="14">
        <f t="shared" si="41"/>
        <v>55876</v>
      </c>
      <c r="W121" s="14">
        <f t="shared" si="42"/>
        <v>276145.20589718665</v>
      </c>
      <c r="X121" s="17">
        <v>39801</v>
      </c>
      <c r="Y121" s="15">
        <f t="shared" si="46"/>
        <v>56</v>
      </c>
      <c r="Z121" s="15">
        <v>0</v>
      </c>
      <c r="AA121" s="18">
        <v>5.0999999999999996</v>
      </c>
      <c r="AB121" s="18">
        <v>22</v>
      </c>
      <c r="AC121" s="18">
        <v>11.8</v>
      </c>
      <c r="AD121" s="18">
        <v>26.2</v>
      </c>
      <c r="AE121" s="18">
        <v>19.720370370370368</v>
      </c>
      <c r="AF121" s="13">
        <v>45</v>
      </c>
      <c r="AG121" s="13">
        <f t="shared" si="43"/>
        <v>-3</v>
      </c>
      <c r="AH121" s="13">
        <v>42</v>
      </c>
      <c r="AI121" s="13">
        <v>50</v>
      </c>
      <c r="AJ121" s="13">
        <v>44.75</v>
      </c>
      <c r="AK121" s="18">
        <v>8.8000000000000007</v>
      </c>
      <c r="AL121" s="18">
        <v>8.1</v>
      </c>
      <c r="AM121" s="18">
        <v>9.1</v>
      </c>
      <c r="AN121" s="18">
        <v>8.8205777787150694</v>
      </c>
      <c r="AO121" s="21">
        <f>2*130</f>
        <v>260</v>
      </c>
      <c r="AP121" s="21">
        <v>85</v>
      </c>
      <c r="AQ121" s="21">
        <v>12</v>
      </c>
      <c r="AR121" s="21">
        <v>5</v>
      </c>
      <c r="AS121" s="15">
        <v>0</v>
      </c>
      <c r="AT121" s="15">
        <v>5</v>
      </c>
      <c r="AU121" s="15">
        <v>10</v>
      </c>
      <c r="AV121" s="14">
        <v>7.5</v>
      </c>
      <c r="AW121" s="14">
        <v>7.5</v>
      </c>
      <c r="AX121" s="14">
        <v>0</v>
      </c>
      <c r="AY121" s="14">
        <v>20</v>
      </c>
      <c r="AZ121" s="14">
        <v>40</v>
      </c>
      <c r="BA121" s="14">
        <v>25</v>
      </c>
      <c r="BB121" s="14">
        <v>20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25</v>
      </c>
      <c r="BJ121" s="14">
        <v>50</v>
      </c>
      <c r="BK121" s="14">
        <v>32.5</v>
      </c>
      <c r="BL121" s="14">
        <v>27.5</v>
      </c>
      <c r="BM121" s="14">
        <v>0</v>
      </c>
      <c r="BN121" s="19">
        <f>BM121/O121*100</f>
        <v>0</v>
      </c>
      <c r="BO121" s="19">
        <f>(BM121)/(O121+Q121+S121+U121)*100</f>
        <v>0</v>
      </c>
      <c r="BP121" s="15" t="s">
        <v>73</v>
      </c>
      <c r="BQ121" s="15">
        <v>12</v>
      </c>
      <c r="BR121" s="15">
        <v>30</v>
      </c>
      <c r="BS121" s="19">
        <v>17.95</v>
      </c>
      <c r="BT121" s="19">
        <f t="shared" si="44"/>
        <v>0.32053571428571426</v>
      </c>
      <c r="BU121" s="16">
        <v>1.7000000000000001E-2</v>
      </c>
      <c r="BV121" s="16">
        <v>0.23899999999999999</v>
      </c>
      <c r="BW121" s="16">
        <v>6.3E-2</v>
      </c>
      <c r="BX121" s="14">
        <f t="shared" si="47"/>
        <v>0</v>
      </c>
      <c r="BY121" s="15">
        <v>0</v>
      </c>
      <c r="BZ121" s="16">
        <f t="shared" si="48"/>
        <v>0</v>
      </c>
      <c r="CA121" s="16">
        <f>(BW121/BS121^3)*100000</f>
        <v>1.0892992151274961</v>
      </c>
    </row>
    <row r="122" spans="1:79" x14ac:dyDescent="0.2">
      <c r="A122" s="15" t="s">
        <v>69</v>
      </c>
      <c r="B122" s="15">
        <v>23</v>
      </c>
      <c r="C122" s="15">
        <v>1</v>
      </c>
      <c r="D122" s="15">
        <f t="shared" si="45"/>
        <v>0.40468564223999998</v>
      </c>
      <c r="E122" s="17">
        <v>40073</v>
      </c>
      <c r="F122" s="15">
        <v>2</v>
      </c>
      <c r="G122" s="15" t="s">
        <v>76</v>
      </c>
      <c r="H122" s="15" t="s">
        <v>77</v>
      </c>
      <c r="I122" s="15">
        <v>6</v>
      </c>
      <c r="J122" s="15">
        <v>2</v>
      </c>
      <c r="K122" s="15">
        <v>1</v>
      </c>
      <c r="L122" s="15">
        <v>46</v>
      </c>
      <c r="M122" s="13">
        <f t="shared" si="51"/>
        <v>13.75</v>
      </c>
      <c r="N122" s="17">
        <v>40081</v>
      </c>
      <c r="O122" s="14">
        <v>392048</v>
      </c>
      <c r="P122" s="17">
        <v>40085</v>
      </c>
      <c r="Q122" s="14">
        <v>238618</v>
      </c>
      <c r="R122" s="15"/>
      <c r="S122" s="15"/>
      <c r="T122" s="14"/>
      <c r="U122" s="15"/>
      <c r="V122" s="14">
        <f t="shared" si="41"/>
        <v>630666</v>
      </c>
      <c r="W122" s="14">
        <f t="shared" si="42"/>
        <v>1558409.6250837131</v>
      </c>
      <c r="X122" s="17">
        <v>40115</v>
      </c>
      <c r="Y122" s="15">
        <f t="shared" si="46"/>
        <v>34</v>
      </c>
      <c r="Z122" s="15">
        <v>8</v>
      </c>
      <c r="AA122" s="15">
        <v>4</v>
      </c>
      <c r="AB122" s="15">
        <v>23.7</v>
      </c>
      <c r="AC122" s="15">
        <v>21.8</v>
      </c>
      <c r="AD122" s="15">
        <v>31.3</v>
      </c>
      <c r="AE122" s="18">
        <v>27.267741935483869</v>
      </c>
      <c r="AF122" s="15">
        <v>45</v>
      </c>
      <c r="AG122" s="13">
        <f t="shared" si="43"/>
        <v>-12</v>
      </c>
      <c r="AH122" s="15">
        <v>33</v>
      </c>
      <c r="AI122" s="15">
        <v>46</v>
      </c>
      <c r="AJ122" s="18">
        <v>39.75</v>
      </c>
      <c r="AK122" s="15">
        <v>8.6</v>
      </c>
      <c r="AL122" s="15">
        <v>8.4</v>
      </c>
      <c r="AM122" s="18">
        <v>9</v>
      </c>
      <c r="AN122" s="18">
        <v>8.718225767111921</v>
      </c>
      <c r="AO122" s="15">
        <v>336</v>
      </c>
      <c r="AP122" s="15">
        <v>275</v>
      </c>
      <c r="AQ122" s="15">
        <v>16</v>
      </c>
      <c r="AR122" s="15">
        <v>8</v>
      </c>
      <c r="AS122" s="14">
        <v>35</v>
      </c>
      <c r="AT122" s="14">
        <v>0</v>
      </c>
      <c r="AU122" s="14">
        <v>630</v>
      </c>
      <c r="AV122" s="14">
        <v>75.833333333333329</v>
      </c>
      <c r="AW122" s="14">
        <v>25</v>
      </c>
      <c r="AX122" s="14">
        <v>1895</v>
      </c>
      <c r="AY122" s="14">
        <v>15</v>
      </c>
      <c r="AZ122" s="14">
        <v>1295</v>
      </c>
      <c r="BA122" s="14">
        <v>170.83333333333334</v>
      </c>
      <c r="BB122" s="14">
        <v>67.5</v>
      </c>
      <c r="BC122" s="14">
        <v>2730</v>
      </c>
      <c r="BD122" s="14">
        <v>0</v>
      </c>
      <c r="BE122" s="14">
        <v>600</v>
      </c>
      <c r="BF122" s="14">
        <v>77.5</v>
      </c>
      <c r="BG122" s="14">
        <v>2.5</v>
      </c>
      <c r="BH122" s="14">
        <v>4660</v>
      </c>
      <c r="BI122" s="14">
        <v>30</v>
      </c>
      <c r="BJ122" s="14">
        <v>2525</v>
      </c>
      <c r="BK122" s="14">
        <v>324.16666666666669</v>
      </c>
      <c r="BL122" s="14">
        <v>100</v>
      </c>
      <c r="BM122" s="14">
        <v>107682</v>
      </c>
      <c r="BN122" s="19">
        <f>BM122/Q122*100</f>
        <v>45.127358371958529</v>
      </c>
      <c r="BO122" s="19">
        <f>(BM122)/(O122+Q122+S122+U122)*100</f>
        <v>17.074330945381551</v>
      </c>
      <c r="BP122" s="15" t="s">
        <v>72</v>
      </c>
      <c r="BQ122" s="15">
        <v>27</v>
      </c>
      <c r="BR122" s="15">
        <v>42</v>
      </c>
      <c r="BS122" s="15">
        <v>32.71</v>
      </c>
      <c r="BT122" s="19">
        <f t="shared" si="44"/>
        <v>0.96205882352941174</v>
      </c>
      <c r="BU122" s="16">
        <v>0.123</v>
      </c>
      <c r="BV122" s="16">
        <v>0.57199999999999995</v>
      </c>
      <c r="BW122" s="16">
        <v>0.224</v>
      </c>
      <c r="BX122" s="14">
        <f t="shared" si="47"/>
        <v>266088.016871473</v>
      </c>
      <c r="BY122" s="15">
        <v>23.82</v>
      </c>
      <c r="BZ122" s="16">
        <f t="shared" si="48"/>
        <v>1.7311912313376114</v>
      </c>
      <c r="CA122" s="16">
        <f>(BW122/BS122^3)*100000</f>
        <v>0.64003892330879519</v>
      </c>
    </row>
    <row r="123" spans="1:79" x14ac:dyDescent="0.2">
      <c r="A123" s="15" t="s">
        <v>69</v>
      </c>
      <c r="B123" s="15">
        <v>3</v>
      </c>
      <c r="C123" s="15">
        <v>2</v>
      </c>
      <c r="D123" s="16">
        <f t="shared" si="45"/>
        <v>0.80937128447999995</v>
      </c>
      <c r="E123" s="17">
        <v>39621</v>
      </c>
      <c r="F123" s="15">
        <v>2</v>
      </c>
      <c r="G123" s="15" t="s">
        <v>76</v>
      </c>
      <c r="H123" s="15" t="s">
        <v>77</v>
      </c>
      <c r="I123" s="15">
        <v>165</v>
      </c>
      <c r="J123" s="15">
        <v>151</v>
      </c>
      <c r="K123" s="15"/>
      <c r="L123" s="15"/>
      <c r="M123" s="13">
        <f t="shared" si="51"/>
        <v>158</v>
      </c>
      <c r="N123" s="17">
        <v>39628</v>
      </c>
      <c r="O123" s="14">
        <v>384720</v>
      </c>
      <c r="P123" s="17">
        <v>39629</v>
      </c>
      <c r="Q123" s="14">
        <v>398002</v>
      </c>
      <c r="R123" s="15"/>
      <c r="S123" s="14"/>
      <c r="T123" s="15"/>
      <c r="U123" s="14"/>
      <c r="V123" s="14">
        <f t="shared" si="41"/>
        <v>782722</v>
      </c>
      <c r="W123" s="14">
        <f t="shared" si="42"/>
        <v>967074.09196371306</v>
      </c>
      <c r="X123" s="17">
        <v>39666</v>
      </c>
      <c r="Y123" s="15">
        <f t="shared" si="46"/>
        <v>38</v>
      </c>
      <c r="Z123" s="15">
        <v>0</v>
      </c>
      <c r="AA123" s="18">
        <v>2.6</v>
      </c>
      <c r="AB123" s="18">
        <v>30.9</v>
      </c>
      <c r="AC123" s="18">
        <v>27.2</v>
      </c>
      <c r="AD123" s="18">
        <v>34.6</v>
      </c>
      <c r="AE123" s="18">
        <v>30.330555555555552</v>
      </c>
      <c r="AF123" s="13">
        <v>45</v>
      </c>
      <c r="AG123" s="13">
        <f t="shared" si="43"/>
        <v>-3</v>
      </c>
      <c r="AH123" s="13">
        <v>42</v>
      </c>
      <c r="AI123" s="13">
        <v>48</v>
      </c>
      <c r="AJ123" s="13">
        <v>44.7</v>
      </c>
      <c r="AK123" s="18">
        <v>8.6999999999999993</v>
      </c>
      <c r="AL123" s="18">
        <v>8.6999999999999993</v>
      </c>
      <c r="AM123" s="18">
        <v>9.6999999999999993</v>
      </c>
      <c r="AN123" s="18">
        <v>9.1617828532282335</v>
      </c>
      <c r="AO123" s="21">
        <f>2*226</f>
        <v>452</v>
      </c>
      <c r="AP123" s="21">
        <v>475</v>
      </c>
      <c r="AQ123" s="21">
        <v>23</v>
      </c>
      <c r="AR123" s="21">
        <v>12</v>
      </c>
      <c r="AS123" s="15">
        <v>0</v>
      </c>
      <c r="AT123" s="15">
        <v>5</v>
      </c>
      <c r="AU123" s="15">
        <v>595</v>
      </c>
      <c r="AV123" s="14">
        <v>135.76923076923077</v>
      </c>
      <c r="AW123" s="14">
        <v>30</v>
      </c>
      <c r="AX123" s="14">
        <v>10</v>
      </c>
      <c r="AY123" s="14">
        <v>5</v>
      </c>
      <c r="AZ123" s="14">
        <v>945</v>
      </c>
      <c r="BA123" s="14">
        <v>157.69230769230768</v>
      </c>
      <c r="BB123" s="14">
        <v>35</v>
      </c>
      <c r="BC123" s="14">
        <v>0</v>
      </c>
      <c r="BD123" s="14">
        <v>0</v>
      </c>
      <c r="BE123" s="14">
        <v>40</v>
      </c>
      <c r="BF123" s="14">
        <v>3.4615384615384617</v>
      </c>
      <c r="BG123" s="14">
        <v>0</v>
      </c>
      <c r="BH123" s="14">
        <v>10</v>
      </c>
      <c r="BI123" s="14">
        <v>10</v>
      </c>
      <c r="BJ123" s="14">
        <v>1265</v>
      </c>
      <c r="BK123" s="14">
        <v>296.92307692307691</v>
      </c>
      <c r="BL123" s="14">
        <v>135</v>
      </c>
      <c r="BM123" s="14">
        <v>88873</v>
      </c>
      <c r="BN123" s="19">
        <f>BM123/O123*100</f>
        <v>23.100696610521936</v>
      </c>
      <c r="BO123" s="19">
        <f>(BM123)/(O123+Q123+S123+U123)*100</f>
        <v>11.354350586798379</v>
      </c>
      <c r="BP123" s="15" t="s">
        <v>72</v>
      </c>
      <c r="BQ123" s="15">
        <v>29</v>
      </c>
      <c r="BR123" s="15">
        <v>43</v>
      </c>
      <c r="BS123" s="19">
        <v>33.58</v>
      </c>
      <c r="BT123" s="19">
        <f t="shared" si="44"/>
        <v>0.88368421052631574</v>
      </c>
      <c r="BU123" s="16">
        <v>0.17599999999999999</v>
      </c>
      <c r="BV123" s="16">
        <v>0.55600000000000005</v>
      </c>
      <c r="BW123" s="16">
        <v>0.23699999999999999</v>
      </c>
      <c r="BX123" s="14">
        <f t="shared" si="47"/>
        <v>109804.98283565693</v>
      </c>
      <c r="BY123" s="15">
        <v>21.59</v>
      </c>
      <c r="BZ123" s="16">
        <f t="shared" si="48"/>
        <v>0.70197436656264467</v>
      </c>
      <c r="CA123" s="16">
        <f>(BW123/BS123^3)*100000</f>
        <v>0.6259019010029655</v>
      </c>
    </row>
    <row r="124" spans="1:79" x14ac:dyDescent="0.2">
      <c r="A124" s="15" t="s">
        <v>69</v>
      </c>
      <c r="B124" s="15">
        <v>11</v>
      </c>
      <c r="C124" s="15">
        <v>0.5</v>
      </c>
      <c r="D124" s="16">
        <f t="shared" si="45"/>
        <v>0.20234282111999999</v>
      </c>
      <c r="E124" s="17">
        <v>37844</v>
      </c>
      <c r="F124" s="15">
        <v>1</v>
      </c>
      <c r="G124" s="15" t="s">
        <v>76</v>
      </c>
      <c r="H124" s="15" t="s">
        <v>78</v>
      </c>
      <c r="I124" s="15">
        <v>35</v>
      </c>
      <c r="J124" s="15">
        <v>20</v>
      </c>
      <c r="K124" s="15"/>
      <c r="L124" s="15"/>
      <c r="M124" s="13">
        <f t="shared" si="51"/>
        <v>27.5</v>
      </c>
      <c r="N124" s="17">
        <v>37850</v>
      </c>
      <c r="O124" s="14">
        <v>146560</v>
      </c>
      <c r="P124" s="15"/>
      <c r="Q124" s="14"/>
      <c r="R124" s="15"/>
      <c r="S124" s="15"/>
      <c r="T124" s="15"/>
      <c r="U124" s="15"/>
      <c r="V124" s="14">
        <f t="shared" si="41"/>
        <v>146560</v>
      </c>
      <c r="W124" s="14">
        <f t="shared" si="42"/>
        <v>724315.29415655509</v>
      </c>
      <c r="X124" s="17">
        <v>37883</v>
      </c>
      <c r="Y124" s="15">
        <f t="shared" si="46"/>
        <v>33</v>
      </c>
      <c r="Z124" s="15">
        <v>1</v>
      </c>
      <c r="AA124" s="18">
        <v>1.1000000000000001</v>
      </c>
      <c r="AB124" s="18">
        <v>32.4</v>
      </c>
      <c r="AC124" s="18">
        <v>27.7</v>
      </c>
      <c r="AD124" s="18">
        <v>34.700000000000003</v>
      </c>
      <c r="AE124" s="18">
        <v>31.861290322580647</v>
      </c>
      <c r="AF124" s="13">
        <v>46</v>
      </c>
      <c r="AG124" s="13">
        <f t="shared" si="43"/>
        <v>-8</v>
      </c>
      <c r="AH124" s="13">
        <v>38</v>
      </c>
      <c r="AI124" s="13">
        <v>46</v>
      </c>
      <c r="AJ124" s="13">
        <v>42.125</v>
      </c>
      <c r="AK124" s="18">
        <v>9.8000000000000007</v>
      </c>
      <c r="AL124" s="18">
        <v>8.5</v>
      </c>
      <c r="AM124" s="18">
        <v>9.6</v>
      </c>
      <c r="AN124" s="18">
        <v>9.2555497287107507</v>
      </c>
      <c r="AO124" s="15">
        <v>35</v>
      </c>
      <c r="AP124" s="15">
        <v>212.5</v>
      </c>
      <c r="AQ124" s="15">
        <v>12</v>
      </c>
      <c r="AR124" s="15">
        <v>5.25</v>
      </c>
      <c r="AS124" s="14">
        <v>0</v>
      </c>
      <c r="AT124" s="14">
        <v>5</v>
      </c>
      <c r="AU124" s="14">
        <v>50</v>
      </c>
      <c r="AV124" s="14">
        <v>55</v>
      </c>
      <c r="AW124" s="14">
        <v>0</v>
      </c>
      <c r="AX124" s="14">
        <v>0</v>
      </c>
      <c r="AY124" s="14">
        <v>0</v>
      </c>
      <c r="AZ124" s="14">
        <v>20</v>
      </c>
      <c r="BA124" s="14">
        <v>920</v>
      </c>
      <c r="BB124" s="14">
        <v>570</v>
      </c>
      <c r="BC124" s="14">
        <v>10600</v>
      </c>
      <c r="BD124" s="14">
        <v>10600</v>
      </c>
      <c r="BE124" s="14">
        <v>184.64285714285714</v>
      </c>
      <c r="BF124" s="14">
        <v>158.57142857142858</v>
      </c>
      <c r="BG124" s="14">
        <v>1768.5714285714287</v>
      </c>
      <c r="BH124" s="14">
        <v>2111.4285714285716</v>
      </c>
      <c r="BI124" s="14">
        <v>32.5</v>
      </c>
      <c r="BJ124" s="14">
        <v>2.5</v>
      </c>
      <c r="BK124" s="14">
        <v>300</v>
      </c>
      <c r="BL124" s="14">
        <v>1085</v>
      </c>
      <c r="BM124" s="14">
        <v>0</v>
      </c>
      <c r="BN124" s="19">
        <f>BM124/(O124)*100</f>
        <v>0</v>
      </c>
      <c r="BO124" s="19">
        <f>BM124/(O124+Q124)*100</f>
        <v>0</v>
      </c>
      <c r="BP124" s="15" t="s">
        <v>73</v>
      </c>
      <c r="BQ124" s="15"/>
      <c r="BR124" s="15"/>
      <c r="BS124" s="15"/>
      <c r="BT124" s="19">
        <f t="shared" si="44"/>
        <v>0</v>
      </c>
      <c r="BU124" s="15"/>
      <c r="BV124" s="15"/>
      <c r="BW124" s="15"/>
      <c r="BX124" s="14">
        <f t="shared" si="47"/>
        <v>0</v>
      </c>
      <c r="BY124" s="15">
        <v>0</v>
      </c>
      <c r="BZ124" s="19">
        <f t="shared" si="48"/>
        <v>0</v>
      </c>
      <c r="CA124" s="19"/>
    </row>
    <row r="125" spans="1:79" x14ac:dyDescent="0.2">
      <c r="A125" s="15" t="s">
        <v>69</v>
      </c>
      <c r="B125" s="15">
        <v>24</v>
      </c>
      <c r="C125" s="15">
        <v>1</v>
      </c>
      <c r="D125" s="15">
        <f t="shared" si="45"/>
        <v>0.40468564223999998</v>
      </c>
      <c r="E125" s="17">
        <v>39953</v>
      </c>
      <c r="F125" s="15">
        <v>2</v>
      </c>
      <c r="G125" s="15" t="s">
        <v>76</v>
      </c>
      <c r="H125" s="15" t="s">
        <v>77</v>
      </c>
      <c r="I125" s="15">
        <v>34</v>
      </c>
      <c r="J125" s="15">
        <v>13</v>
      </c>
      <c r="K125" s="15"/>
      <c r="L125" s="15"/>
      <c r="M125" s="13">
        <f t="shared" si="51"/>
        <v>23.5</v>
      </c>
      <c r="N125" s="17">
        <v>39966</v>
      </c>
      <c r="O125" s="14">
        <v>302280</v>
      </c>
      <c r="P125" s="17">
        <v>39967</v>
      </c>
      <c r="Q125" s="14">
        <v>141522</v>
      </c>
      <c r="R125" s="15"/>
      <c r="S125" s="15"/>
      <c r="T125" s="14"/>
      <c r="U125" s="15"/>
      <c r="V125" s="14">
        <f t="shared" si="41"/>
        <v>443802</v>
      </c>
      <c r="W125" s="14">
        <f t="shared" si="42"/>
        <v>1096658.6250589092</v>
      </c>
      <c r="X125" s="17">
        <v>40009</v>
      </c>
      <c r="Y125" s="15">
        <f t="shared" si="46"/>
        <v>43</v>
      </c>
      <c r="Z125" s="15">
        <v>2</v>
      </c>
      <c r="AA125" s="15">
        <v>3.1</v>
      </c>
      <c r="AB125" s="15">
        <v>30.1</v>
      </c>
      <c r="AC125" s="15">
        <v>29.1</v>
      </c>
      <c r="AD125" s="15">
        <v>33.700000000000003</v>
      </c>
      <c r="AE125" s="18">
        <v>31.814634146341465</v>
      </c>
      <c r="AF125" s="15">
        <v>46</v>
      </c>
      <c r="AG125" s="13">
        <f t="shared" si="43"/>
        <v>-4</v>
      </c>
      <c r="AH125" s="15">
        <v>42</v>
      </c>
      <c r="AI125" s="15">
        <v>53</v>
      </c>
      <c r="AJ125" s="18">
        <v>49</v>
      </c>
      <c r="AK125" s="15">
        <v>9.3000000000000007</v>
      </c>
      <c r="AL125" s="15">
        <v>8.8000000000000007</v>
      </c>
      <c r="AM125" s="18">
        <v>9.6</v>
      </c>
      <c r="AN125" s="18">
        <v>9.1907301856988823</v>
      </c>
      <c r="AO125" s="15">
        <v>254</v>
      </c>
      <c r="AP125" s="15">
        <v>242</v>
      </c>
      <c r="AQ125" s="15">
        <v>18</v>
      </c>
      <c r="AR125" s="15">
        <v>6.25</v>
      </c>
      <c r="AS125" s="14">
        <v>90</v>
      </c>
      <c r="AT125" s="14">
        <v>45</v>
      </c>
      <c r="AU125" s="14">
        <v>305</v>
      </c>
      <c r="AV125" s="14">
        <v>130</v>
      </c>
      <c r="AW125" s="14">
        <v>115</v>
      </c>
      <c r="AX125" s="14">
        <v>180</v>
      </c>
      <c r="AY125" s="14">
        <v>10</v>
      </c>
      <c r="AZ125" s="14">
        <v>535</v>
      </c>
      <c r="BA125" s="14">
        <v>209.66666666666666</v>
      </c>
      <c r="BB125" s="14">
        <v>180</v>
      </c>
      <c r="BC125" s="14">
        <v>0</v>
      </c>
      <c r="BD125" s="14">
        <v>0</v>
      </c>
      <c r="BE125" s="14">
        <v>10</v>
      </c>
      <c r="BF125" s="14">
        <v>0.66666666666666663</v>
      </c>
      <c r="BG125" s="14">
        <v>0</v>
      </c>
      <c r="BH125" s="14">
        <v>270</v>
      </c>
      <c r="BI125" s="14">
        <v>55</v>
      </c>
      <c r="BJ125" s="14">
        <v>705</v>
      </c>
      <c r="BK125" s="14">
        <v>340.33333333333331</v>
      </c>
      <c r="BL125" s="14">
        <v>310</v>
      </c>
      <c r="BM125" s="14">
        <v>14511</v>
      </c>
      <c r="BN125" s="19">
        <f>BM125/O125*100</f>
        <v>4.8005160778086546</v>
      </c>
      <c r="BO125" s="19">
        <f>(BM125)/(O125+Q125+S125+U125)*100</f>
        <v>3.2697013533062043</v>
      </c>
      <c r="BP125" s="15" t="s">
        <v>72</v>
      </c>
      <c r="BQ125" s="15">
        <v>38</v>
      </c>
      <c r="BR125" s="15">
        <v>69</v>
      </c>
      <c r="BS125" s="15">
        <v>44.66</v>
      </c>
      <c r="BT125" s="19">
        <f t="shared" si="44"/>
        <v>1.0386046511627907</v>
      </c>
      <c r="BU125" s="16">
        <v>0.36599999999999999</v>
      </c>
      <c r="BV125" s="16">
        <v>1.3</v>
      </c>
      <c r="BW125" s="16">
        <v>0.59299999999999997</v>
      </c>
      <c r="BX125" s="14">
        <f t="shared" si="47"/>
        <v>35857.461904700365</v>
      </c>
      <c r="BY125" s="15">
        <v>8.5</v>
      </c>
      <c r="BZ125" s="16">
        <f t="shared" si="48"/>
        <v>0.48846412615602458</v>
      </c>
      <c r="CA125" s="16">
        <f t="shared" ref="CA125:CA134" si="52">(BW125/BS125^3)*100000</f>
        <v>0.66573062698209495</v>
      </c>
    </row>
    <row r="126" spans="1:79" x14ac:dyDescent="0.2">
      <c r="A126" s="15" t="s">
        <v>69</v>
      </c>
      <c r="B126" s="15">
        <v>3</v>
      </c>
      <c r="C126" s="15">
        <v>2</v>
      </c>
      <c r="D126" s="15">
        <f t="shared" si="45"/>
        <v>0.80937128447999995</v>
      </c>
      <c r="E126" s="17">
        <v>40072</v>
      </c>
      <c r="F126" s="15">
        <v>2</v>
      </c>
      <c r="G126" s="15" t="s">
        <v>76</v>
      </c>
      <c r="H126" s="15" t="s">
        <v>77</v>
      </c>
      <c r="I126" s="15">
        <v>23</v>
      </c>
      <c r="J126" s="15">
        <v>12</v>
      </c>
      <c r="K126" s="15"/>
      <c r="L126" s="15"/>
      <c r="M126" s="13">
        <f t="shared" si="51"/>
        <v>17.5</v>
      </c>
      <c r="N126" s="17">
        <v>40082</v>
      </c>
      <c r="O126" s="14">
        <v>446092</v>
      </c>
      <c r="P126" s="17">
        <v>40083</v>
      </c>
      <c r="Q126" s="14">
        <v>237702</v>
      </c>
      <c r="R126" s="15"/>
      <c r="S126" s="14"/>
      <c r="T126" s="14"/>
      <c r="U126" s="14"/>
      <c r="V126" s="14">
        <f t="shared" si="41"/>
        <v>683794</v>
      </c>
      <c r="W126" s="14">
        <f t="shared" si="42"/>
        <v>844845.88607479434</v>
      </c>
      <c r="X126" s="17">
        <v>40129</v>
      </c>
      <c r="Y126" s="15">
        <f t="shared" si="46"/>
        <v>47</v>
      </c>
      <c r="Z126" s="15">
        <v>3</v>
      </c>
      <c r="AA126" s="18">
        <v>3.9</v>
      </c>
      <c r="AB126" s="18">
        <v>28.3</v>
      </c>
      <c r="AC126" s="18">
        <v>20.399999999999999</v>
      </c>
      <c r="AD126" s="18">
        <v>31.4</v>
      </c>
      <c r="AE126" s="18">
        <v>26.062222222222225</v>
      </c>
      <c r="AF126" s="15">
        <v>46</v>
      </c>
      <c r="AG126" s="13">
        <f t="shared" si="43"/>
        <v>-6</v>
      </c>
      <c r="AH126" s="15">
        <v>40</v>
      </c>
      <c r="AI126" s="15">
        <v>49</v>
      </c>
      <c r="AJ126" s="18">
        <v>44.5</v>
      </c>
      <c r="AK126" s="15">
        <v>8.4</v>
      </c>
      <c r="AL126" s="15">
        <v>8.4</v>
      </c>
      <c r="AM126" s="18">
        <v>9.1999999999999993</v>
      </c>
      <c r="AN126" s="18">
        <v>8.9363012296530346</v>
      </c>
      <c r="AO126" s="15">
        <v>668</v>
      </c>
      <c r="AP126" s="15">
        <v>650</v>
      </c>
      <c r="AQ126" s="15">
        <v>32</v>
      </c>
      <c r="AR126" s="15">
        <v>14</v>
      </c>
      <c r="AS126" s="14">
        <v>95</v>
      </c>
      <c r="AT126" s="14">
        <v>0</v>
      </c>
      <c r="AU126" s="14">
        <v>40</v>
      </c>
      <c r="AV126" s="14">
        <v>14.333333333333334</v>
      </c>
      <c r="AW126" s="14">
        <v>15</v>
      </c>
      <c r="AX126" s="14">
        <v>990</v>
      </c>
      <c r="AY126" s="14">
        <v>0</v>
      </c>
      <c r="AZ126" s="14">
        <v>425</v>
      </c>
      <c r="BA126" s="14">
        <v>81</v>
      </c>
      <c r="BB126" s="14">
        <v>25</v>
      </c>
      <c r="BC126" s="14">
        <v>0</v>
      </c>
      <c r="BD126" s="14">
        <v>0</v>
      </c>
      <c r="BE126" s="14">
        <v>35</v>
      </c>
      <c r="BF126" s="14">
        <v>3</v>
      </c>
      <c r="BG126" s="14">
        <v>0</v>
      </c>
      <c r="BH126" s="14">
        <v>1085</v>
      </c>
      <c r="BI126" s="14">
        <v>0</v>
      </c>
      <c r="BJ126" s="14">
        <v>475</v>
      </c>
      <c r="BK126" s="14">
        <v>98.333333333333329</v>
      </c>
      <c r="BL126" s="14">
        <v>35</v>
      </c>
      <c r="BM126" s="14">
        <v>24019</v>
      </c>
      <c r="BN126" s="19">
        <f>BM126/Q126*100</f>
        <v>10.104668871107521</v>
      </c>
      <c r="BO126" s="19">
        <f>(BM126)/(O126+Q126+S126+U126)*100</f>
        <v>3.5126075981947782</v>
      </c>
      <c r="BP126" s="15" t="s">
        <v>72</v>
      </c>
      <c r="BQ126" s="15">
        <v>16</v>
      </c>
      <c r="BR126" s="15">
        <v>85</v>
      </c>
      <c r="BS126" s="15">
        <v>43.62</v>
      </c>
      <c r="BT126" s="19">
        <f t="shared" si="44"/>
        <v>0.9280851063829787</v>
      </c>
      <c r="BU126" s="16">
        <v>0.17899999999999999</v>
      </c>
      <c r="BV126" s="16">
        <v>2.7629999999999999</v>
      </c>
      <c r="BW126" s="16">
        <v>1.008</v>
      </c>
      <c r="BX126" s="14">
        <f t="shared" si="47"/>
        <v>29676.120787299224</v>
      </c>
      <c r="BY126" s="15">
        <v>13.55</v>
      </c>
      <c r="BZ126" s="16">
        <f t="shared" si="48"/>
        <v>0.35619977860426494</v>
      </c>
      <c r="CA126" s="16">
        <f t="shared" si="52"/>
        <v>1.2145168608248409</v>
      </c>
    </row>
    <row r="127" spans="1:79" x14ac:dyDescent="0.2">
      <c r="A127" s="15" t="s">
        <v>69</v>
      </c>
      <c r="B127" s="15">
        <v>28</v>
      </c>
      <c r="C127" s="15">
        <v>1</v>
      </c>
      <c r="D127" s="16">
        <f t="shared" si="45"/>
        <v>0.40468564223999998</v>
      </c>
      <c r="E127" s="17">
        <v>37077</v>
      </c>
      <c r="F127" s="15">
        <v>1</v>
      </c>
      <c r="G127" s="15" t="s">
        <v>76</v>
      </c>
      <c r="H127" s="15" t="s">
        <v>77</v>
      </c>
      <c r="I127" s="15">
        <v>12</v>
      </c>
      <c r="J127" s="15">
        <v>9</v>
      </c>
      <c r="K127" s="15"/>
      <c r="L127" s="15"/>
      <c r="M127" s="13">
        <f t="shared" si="51"/>
        <v>10.5</v>
      </c>
      <c r="N127" s="23">
        <v>37083</v>
      </c>
      <c r="O127" s="24">
        <v>437390</v>
      </c>
      <c r="P127" s="15"/>
      <c r="Q127" s="14"/>
      <c r="R127" s="15"/>
      <c r="S127" s="15"/>
      <c r="T127" s="15"/>
      <c r="U127" s="15"/>
      <c r="V127" s="14">
        <f t="shared" si="41"/>
        <v>437390</v>
      </c>
      <c r="W127" s="14">
        <f t="shared" si="42"/>
        <v>1080814.2279992346</v>
      </c>
      <c r="X127" s="17">
        <v>37111</v>
      </c>
      <c r="Y127" s="15">
        <f t="shared" si="46"/>
        <v>28</v>
      </c>
      <c r="Z127" s="13">
        <v>13</v>
      </c>
      <c r="AA127" s="18">
        <v>4</v>
      </c>
      <c r="AB127" s="18">
        <v>32.1</v>
      </c>
      <c r="AC127" s="18">
        <v>31.5</v>
      </c>
      <c r="AD127" s="18">
        <v>33.700000000000003</v>
      </c>
      <c r="AE127" s="18">
        <v>32.523076923076921</v>
      </c>
      <c r="AF127" s="13">
        <v>47</v>
      </c>
      <c r="AG127" s="13">
        <f t="shared" si="43"/>
        <v>1</v>
      </c>
      <c r="AH127" s="13">
        <v>48</v>
      </c>
      <c r="AI127" s="13">
        <v>54</v>
      </c>
      <c r="AJ127" s="13">
        <v>51.571428571428569</v>
      </c>
      <c r="AK127" s="18">
        <v>9</v>
      </c>
      <c r="AL127" s="18">
        <v>8.9</v>
      </c>
      <c r="AM127" s="18">
        <v>9.1999999999999993</v>
      </c>
      <c r="AN127" s="18">
        <v>9.1093983645045817</v>
      </c>
      <c r="AO127" s="18">
        <v>18</v>
      </c>
      <c r="AP127" s="14">
        <v>165</v>
      </c>
      <c r="AQ127" s="19">
        <v>4.5</v>
      </c>
      <c r="AR127" s="19">
        <v>2</v>
      </c>
      <c r="AS127" s="14">
        <v>25</v>
      </c>
      <c r="AT127" s="14">
        <v>125</v>
      </c>
      <c r="AU127" s="14">
        <v>0</v>
      </c>
      <c r="AV127" s="14">
        <v>150</v>
      </c>
      <c r="AW127" s="14">
        <v>5</v>
      </c>
      <c r="AX127" s="14">
        <v>0</v>
      </c>
      <c r="AY127" s="14">
        <v>0</v>
      </c>
      <c r="AZ127" s="14">
        <v>10</v>
      </c>
      <c r="BA127" s="14">
        <v>145</v>
      </c>
      <c r="BB127" s="14">
        <v>1400</v>
      </c>
      <c r="BC127" s="14">
        <v>0</v>
      </c>
      <c r="BD127" s="14">
        <v>1500</v>
      </c>
      <c r="BE127" s="14">
        <v>56.81818181818182</v>
      </c>
      <c r="BF127" s="14">
        <v>210.90909090909091</v>
      </c>
      <c r="BG127" s="14">
        <v>0</v>
      </c>
      <c r="BH127" s="14">
        <v>267.72727272727275</v>
      </c>
      <c r="BI127" s="14">
        <v>30</v>
      </c>
      <c r="BJ127" s="14">
        <v>40</v>
      </c>
      <c r="BK127" s="14">
        <v>0</v>
      </c>
      <c r="BL127" s="14">
        <v>50</v>
      </c>
      <c r="BM127" s="14">
        <v>33408</v>
      </c>
      <c r="BN127" s="19">
        <f>BM127/(O127)*100</f>
        <v>7.638034705868904</v>
      </c>
      <c r="BO127" s="19">
        <f>BM127/(O127+Q127)*100</f>
        <v>7.638034705868904</v>
      </c>
      <c r="BP127" s="15" t="s">
        <v>72</v>
      </c>
      <c r="BQ127" s="15">
        <v>17</v>
      </c>
      <c r="BR127" s="15">
        <v>27</v>
      </c>
      <c r="BS127" s="15">
        <v>22.95</v>
      </c>
      <c r="BT127" s="19">
        <f t="shared" si="44"/>
        <v>0.81964285714285712</v>
      </c>
      <c r="BU127" s="15">
        <v>3.6999999999999998E-2</v>
      </c>
      <c r="BV127" s="15">
        <v>0.129</v>
      </c>
      <c r="BW127" s="15">
        <v>9.7000000000000003E-2</v>
      </c>
      <c r="BX127" s="14">
        <f t="shared" si="47"/>
        <v>82552.965840550605</v>
      </c>
      <c r="BY127" s="15">
        <v>3.84</v>
      </c>
      <c r="BZ127" s="19">
        <f t="shared" si="48"/>
        <v>0.33888738029782678</v>
      </c>
      <c r="CA127" s="19">
        <f t="shared" si="52"/>
        <v>0.8024605010792939</v>
      </c>
    </row>
    <row r="128" spans="1:79" x14ac:dyDescent="0.2">
      <c r="A128" s="15" t="s">
        <v>69</v>
      </c>
      <c r="B128" s="15">
        <v>24</v>
      </c>
      <c r="C128" s="15">
        <v>1</v>
      </c>
      <c r="D128" s="16">
        <f t="shared" si="45"/>
        <v>0.40468564223999998</v>
      </c>
      <c r="E128" s="17">
        <v>37139</v>
      </c>
      <c r="F128" s="15">
        <v>1</v>
      </c>
      <c r="G128" s="15" t="s">
        <v>76</v>
      </c>
      <c r="H128" s="15" t="s">
        <v>77</v>
      </c>
      <c r="I128" s="15">
        <v>6</v>
      </c>
      <c r="J128" s="15">
        <v>7</v>
      </c>
      <c r="K128" s="15"/>
      <c r="L128" s="15"/>
      <c r="M128" s="13">
        <f t="shared" si="51"/>
        <v>6.5</v>
      </c>
      <c r="N128" s="23">
        <v>37146</v>
      </c>
      <c r="O128" s="24">
        <v>421818</v>
      </c>
      <c r="P128" s="15"/>
      <c r="Q128" s="14"/>
      <c r="R128" s="15"/>
      <c r="S128" s="15"/>
      <c r="T128" s="15"/>
      <c r="U128" s="15"/>
      <c r="V128" s="14">
        <f t="shared" si="41"/>
        <v>421818</v>
      </c>
      <c r="W128" s="14">
        <f t="shared" si="42"/>
        <v>1042334.9779971676</v>
      </c>
      <c r="X128" s="17">
        <v>37181</v>
      </c>
      <c r="Y128" s="15">
        <f t="shared" si="46"/>
        <v>35</v>
      </c>
      <c r="Z128" s="13">
        <v>12</v>
      </c>
      <c r="AA128" s="18">
        <v>3.4</v>
      </c>
      <c r="AB128" s="18">
        <v>30.1</v>
      </c>
      <c r="AC128" s="18">
        <v>24.5</v>
      </c>
      <c r="AD128" s="18">
        <v>32</v>
      </c>
      <c r="AE128" s="18">
        <v>28.266666666666666</v>
      </c>
      <c r="AF128" s="13">
        <v>48</v>
      </c>
      <c r="AG128" s="13">
        <f t="shared" si="43"/>
        <v>-3</v>
      </c>
      <c r="AH128" s="13">
        <v>45</v>
      </c>
      <c r="AI128" s="13">
        <v>58</v>
      </c>
      <c r="AJ128" s="13">
        <v>51.1</v>
      </c>
      <c r="AK128" s="18">
        <v>9</v>
      </c>
      <c r="AL128" s="18">
        <v>9.1999999999999993</v>
      </c>
      <c r="AM128" s="18">
        <v>9.8000000000000007</v>
      </c>
      <c r="AN128" s="18">
        <v>9.3983922602912742</v>
      </c>
      <c r="AO128" s="18">
        <v>39</v>
      </c>
      <c r="AP128" s="14">
        <v>375</v>
      </c>
      <c r="AQ128" s="19">
        <v>27</v>
      </c>
      <c r="AR128" s="19">
        <v>11.25</v>
      </c>
      <c r="AS128" s="14">
        <v>115</v>
      </c>
      <c r="AT128" s="14">
        <v>180</v>
      </c>
      <c r="AU128" s="14">
        <v>0</v>
      </c>
      <c r="AV128" s="14">
        <v>1595</v>
      </c>
      <c r="AW128" s="14">
        <v>10</v>
      </c>
      <c r="AX128" s="14">
        <v>5</v>
      </c>
      <c r="AY128" s="14">
        <v>0</v>
      </c>
      <c r="AZ128" s="14">
        <v>55</v>
      </c>
      <c r="BA128" s="14">
        <v>535</v>
      </c>
      <c r="BB128" s="14">
        <v>185</v>
      </c>
      <c r="BC128" s="14">
        <v>0</v>
      </c>
      <c r="BD128" s="14">
        <v>720</v>
      </c>
      <c r="BE128" s="14">
        <v>137.85714285714286</v>
      </c>
      <c r="BF128" s="14">
        <v>56.428571428571431</v>
      </c>
      <c r="BG128" s="14">
        <v>0</v>
      </c>
      <c r="BH128" s="14">
        <v>194.28571428571428</v>
      </c>
      <c r="BI128" s="14">
        <v>107.5</v>
      </c>
      <c r="BJ128" s="14">
        <v>47.5</v>
      </c>
      <c r="BK128" s="14">
        <v>0</v>
      </c>
      <c r="BL128" s="14">
        <v>132.5</v>
      </c>
      <c r="BM128" s="14">
        <v>17816</v>
      </c>
      <c r="BN128" s="19">
        <f>BM128/(O128)*100</f>
        <v>4.2236225101821168</v>
      </c>
      <c r="BO128" s="19">
        <f>BM128/(O128+Q128)*100</f>
        <v>4.2236225101821168</v>
      </c>
      <c r="BP128" s="15" t="s">
        <v>72</v>
      </c>
      <c r="BQ128" s="15">
        <v>22</v>
      </c>
      <c r="BR128" s="15">
        <v>52</v>
      </c>
      <c r="BS128" s="15">
        <v>36.74</v>
      </c>
      <c r="BT128" s="19">
        <f t="shared" si="44"/>
        <v>1.0497142857142858</v>
      </c>
      <c r="BU128" s="15">
        <v>0.12</v>
      </c>
      <c r="BV128" s="15">
        <v>1.071</v>
      </c>
      <c r="BW128" s="15">
        <v>0.35199999999999998</v>
      </c>
      <c r="BX128" s="14">
        <f t="shared" si="47"/>
        <v>44024.294762190177</v>
      </c>
      <c r="BY128" s="15">
        <v>6.18</v>
      </c>
      <c r="BZ128" s="19">
        <f t="shared" si="48"/>
        <v>0.43631750213345194</v>
      </c>
      <c r="CA128" s="19">
        <f t="shared" si="52"/>
        <v>0.70978236949320728</v>
      </c>
    </row>
    <row r="129" spans="1:79" x14ac:dyDescent="0.2">
      <c r="A129" s="15" t="s">
        <v>69</v>
      </c>
      <c r="B129" s="15">
        <v>24</v>
      </c>
      <c r="C129" s="15">
        <v>1</v>
      </c>
      <c r="D129" s="16">
        <f t="shared" si="45"/>
        <v>0.40468564223999998</v>
      </c>
      <c r="E129" s="17">
        <v>39606</v>
      </c>
      <c r="F129" s="15">
        <v>1</v>
      </c>
      <c r="G129" s="15" t="s">
        <v>76</v>
      </c>
      <c r="H129" s="15" t="s">
        <v>77</v>
      </c>
      <c r="I129" s="15">
        <v>61</v>
      </c>
      <c r="J129" s="15">
        <v>7</v>
      </c>
      <c r="K129" s="15"/>
      <c r="L129" s="15"/>
      <c r="M129" s="13">
        <f t="shared" si="51"/>
        <v>34</v>
      </c>
      <c r="N129" s="17">
        <v>39612</v>
      </c>
      <c r="O129" s="14">
        <v>245946</v>
      </c>
      <c r="P129" s="15"/>
      <c r="Q129" s="14"/>
      <c r="R129" s="15"/>
      <c r="S129" s="14"/>
      <c r="T129" s="15"/>
      <c r="U129" s="14"/>
      <c r="V129" s="14">
        <f t="shared" si="41"/>
        <v>245946</v>
      </c>
      <c r="W129" s="14">
        <f t="shared" si="42"/>
        <v>607745.80150323454</v>
      </c>
      <c r="X129" s="17">
        <v>39646</v>
      </c>
      <c r="Y129" s="15">
        <f t="shared" si="46"/>
        <v>34</v>
      </c>
      <c r="Z129" s="15">
        <v>1</v>
      </c>
      <c r="AA129" s="18">
        <v>2.5</v>
      </c>
      <c r="AB129" s="18">
        <v>31.1</v>
      </c>
      <c r="AC129" s="18">
        <v>26.5</v>
      </c>
      <c r="AD129" s="18">
        <v>33.1</v>
      </c>
      <c r="AE129" s="18">
        <v>30.753125000000001</v>
      </c>
      <c r="AF129" s="13">
        <v>48</v>
      </c>
      <c r="AG129" s="13">
        <f t="shared" si="43"/>
        <v>-2</v>
      </c>
      <c r="AH129" s="13">
        <v>46</v>
      </c>
      <c r="AI129" s="13">
        <v>51</v>
      </c>
      <c r="AJ129" s="13">
        <v>47.714285714285715</v>
      </c>
      <c r="AK129" s="18">
        <v>8.9</v>
      </c>
      <c r="AL129" s="18">
        <v>8.1999999999999993</v>
      </c>
      <c r="AM129" s="18">
        <v>9.6999999999999993</v>
      </c>
      <c r="AN129" s="18">
        <v>9.0425908160869941</v>
      </c>
      <c r="AO129" s="21">
        <f>2*127</f>
        <v>254</v>
      </c>
      <c r="AP129" s="21">
        <v>225</v>
      </c>
      <c r="AQ129" s="21">
        <v>20</v>
      </c>
      <c r="AR129" s="21">
        <v>9.5</v>
      </c>
      <c r="AS129" s="15">
        <v>5</v>
      </c>
      <c r="AT129" s="15">
        <v>0</v>
      </c>
      <c r="AU129" s="15">
        <v>130</v>
      </c>
      <c r="AV129" s="14">
        <v>37.5</v>
      </c>
      <c r="AW129" s="14">
        <v>20</v>
      </c>
      <c r="AX129" s="14">
        <v>15</v>
      </c>
      <c r="AY129" s="14">
        <v>5</v>
      </c>
      <c r="AZ129" s="14">
        <v>605</v>
      </c>
      <c r="BA129" s="14">
        <v>122.91666666666667</v>
      </c>
      <c r="BB129" s="14">
        <v>45</v>
      </c>
      <c r="BC129" s="14">
        <v>0</v>
      </c>
      <c r="BD129" s="14">
        <v>0</v>
      </c>
      <c r="BE129" s="14">
        <v>25</v>
      </c>
      <c r="BF129" s="14">
        <v>2.9166666666666665</v>
      </c>
      <c r="BG129" s="14">
        <v>0</v>
      </c>
      <c r="BH129" s="14">
        <v>20</v>
      </c>
      <c r="BI129" s="14">
        <v>10</v>
      </c>
      <c r="BJ129" s="14">
        <v>665</v>
      </c>
      <c r="BK129" s="14">
        <v>163.33333333333334</v>
      </c>
      <c r="BL129" s="14">
        <v>132.5</v>
      </c>
      <c r="BM129" s="14">
        <v>6440</v>
      </c>
      <c r="BN129" s="19">
        <f>BM129/O129*100</f>
        <v>2.6184609629756128</v>
      </c>
      <c r="BO129" s="19">
        <f>(BM129)/(O129+Q129+S129+U129)*100</f>
        <v>2.6184609629756128</v>
      </c>
      <c r="BP129" s="15" t="s">
        <v>72</v>
      </c>
      <c r="BQ129" s="15">
        <v>27</v>
      </c>
      <c r="BR129" s="15">
        <v>51</v>
      </c>
      <c r="BS129" s="19">
        <v>40.450000000000003</v>
      </c>
      <c r="BT129" s="19">
        <f t="shared" si="44"/>
        <v>1.1897058823529412</v>
      </c>
      <c r="BU129" s="16">
        <v>0.13300000000000001</v>
      </c>
      <c r="BV129" s="16">
        <v>0.89400000000000002</v>
      </c>
      <c r="BW129" s="16">
        <v>0.45200000000000001</v>
      </c>
      <c r="BX129" s="14">
        <f t="shared" si="47"/>
        <v>15913.586566485448</v>
      </c>
      <c r="BY129" s="15">
        <v>3.09</v>
      </c>
      <c r="BZ129" s="16">
        <f t="shared" si="48"/>
        <v>0.22457518492162967</v>
      </c>
      <c r="CA129" s="16">
        <f t="shared" si="52"/>
        <v>0.68294048236588634</v>
      </c>
    </row>
    <row r="130" spans="1:79" x14ac:dyDescent="0.2">
      <c r="A130" s="15" t="s">
        <v>69</v>
      </c>
      <c r="B130" s="15">
        <v>14</v>
      </c>
      <c r="C130" s="15">
        <v>0.5</v>
      </c>
      <c r="D130" s="16">
        <f t="shared" si="45"/>
        <v>0.20234282111999999</v>
      </c>
      <c r="E130" s="17">
        <v>37145</v>
      </c>
      <c r="F130" s="15">
        <v>2</v>
      </c>
      <c r="G130" s="15" t="s">
        <v>76</v>
      </c>
      <c r="H130" s="15" t="s">
        <v>77</v>
      </c>
      <c r="I130" s="15"/>
      <c r="J130" s="15"/>
      <c r="K130" s="15">
        <v>3</v>
      </c>
      <c r="L130" s="15">
        <v>9</v>
      </c>
      <c r="M130" s="13">
        <f t="shared" si="51"/>
        <v>6</v>
      </c>
      <c r="N130" s="23">
        <v>37149</v>
      </c>
      <c r="O130" s="24">
        <v>136942</v>
      </c>
      <c r="P130" s="23">
        <v>37150</v>
      </c>
      <c r="Q130" s="24">
        <v>152514</v>
      </c>
      <c r="R130" s="15"/>
      <c r="S130" s="15"/>
      <c r="T130" s="15"/>
      <c r="U130" s="15"/>
      <c r="V130" s="14">
        <f t="shared" ref="V130:V151" si="53">SUM(O130,Q130,S130,U130)</f>
        <v>289456</v>
      </c>
      <c r="W130" s="14">
        <f t="shared" ref="W130:W151" si="54">V130/D130</f>
        <v>1430522.7059591962</v>
      </c>
      <c r="X130" s="17">
        <v>37181</v>
      </c>
      <c r="Y130" s="15">
        <f t="shared" si="46"/>
        <v>32</v>
      </c>
      <c r="Z130" s="13">
        <v>14</v>
      </c>
      <c r="AA130" s="18">
        <v>4.8</v>
      </c>
      <c r="AB130" s="18">
        <v>31.5</v>
      </c>
      <c r="AC130" s="18">
        <v>23.8</v>
      </c>
      <c r="AD130" s="18">
        <v>32.5</v>
      </c>
      <c r="AE130" s="18">
        <v>28.131034482758615</v>
      </c>
      <c r="AF130" s="13">
        <v>48</v>
      </c>
      <c r="AG130" s="13">
        <f t="shared" ref="AG130:AG151" si="55">AH130-AF130</f>
        <v>-4</v>
      </c>
      <c r="AH130" s="13">
        <v>44</v>
      </c>
      <c r="AI130" s="13">
        <v>56</v>
      </c>
      <c r="AJ130" s="13">
        <v>50.24444444444444</v>
      </c>
      <c r="AK130" s="18">
        <v>8.4</v>
      </c>
      <c r="AL130" s="18">
        <v>8.6</v>
      </c>
      <c r="AM130" s="18">
        <v>9.5</v>
      </c>
      <c r="AN130" s="18">
        <v>8.9911640890616642</v>
      </c>
      <c r="AO130" s="18">
        <v>20</v>
      </c>
      <c r="AP130" s="14">
        <v>200</v>
      </c>
      <c r="AQ130" s="19">
        <v>15</v>
      </c>
      <c r="AR130" s="19">
        <v>6.25</v>
      </c>
      <c r="AS130" s="14">
        <v>35</v>
      </c>
      <c r="AT130" s="14">
        <v>85</v>
      </c>
      <c r="AU130" s="14">
        <v>0</v>
      </c>
      <c r="AV130" s="14">
        <v>120</v>
      </c>
      <c r="AW130" s="14">
        <v>0</v>
      </c>
      <c r="AX130" s="14">
        <v>5</v>
      </c>
      <c r="AY130" s="14">
        <v>0</v>
      </c>
      <c r="AZ130" s="14">
        <v>35</v>
      </c>
      <c r="BA130" s="14">
        <v>960</v>
      </c>
      <c r="BB130" s="14">
        <v>675</v>
      </c>
      <c r="BC130" s="14">
        <v>1300</v>
      </c>
      <c r="BD130" s="14">
        <v>1625</v>
      </c>
      <c r="BE130" s="14">
        <v>117.30769230769231</v>
      </c>
      <c r="BF130" s="14">
        <v>185</v>
      </c>
      <c r="BG130" s="14">
        <v>172.30769230769232</v>
      </c>
      <c r="BH130" s="14">
        <v>474.61538461538464</v>
      </c>
      <c r="BI130" s="14">
        <v>15</v>
      </c>
      <c r="BJ130" s="14">
        <v>65</v>
      </c>
      <c r="BK130" s="14">
        <v>5</v>
      </c>
      <c r="BL130" s="14">
        <v>465</v>
      </c>
      <c r="BM130" s="14">
        <v>97842</v>
      </c>
      <c r="BN130" s="19">
        <f>BM130/(Q130)*100</f>
        <v>64.152799087296913</v>
      </c>
      <c r="BO130" s="19">
        <f>BM130/(O130+Q130)*100</f>
        <v>33.802028633021948</v>
      </c>
      <c r="BP130" s="15" t="s">
        <v>72</v>
      </c>
      <c r="BQ130" s="15">
        <v>22</v>
      </c>
      <c r="BR130" s="15">
        <v>34</v>
      </c>
      <c r="BS130" s="15">
        <v>28.5</v>
      </c>
      <c r="BT130" s="19">
        <f t="shared" ref="BT130:BT151" si="56">BS130/Y130</f>
        <v>0.890625</v>
      </c>
      <c r="BU130" s="15">
        <v>0.08</v>
      </c>
      <c r="BV130" s="15">
        <v>0.23799999999999999</v>
      </c>
      <c r="BW130" s="15">
        <v>0.13700000000000001</v>
      </c>
      <c r="BX130" s="14">
        <f t="shared" si="47"/>
        <v>483545.69467020786</v>
      </c>
      <c r="BY130" s="15">
        <v>14.27</v>
      </c>
      <c r="BZ130" s="19">
        <f t="shared" si="48"/>
        <v>2.2038711209602808</v>
      </c>
      <c r="CA130" s="19">
        <f t="shared" si="52"/>
        <v>0.5918150254059279</v>
      </c>
    </row>
    <row r="131" spans="1:79" x14ac:dyDescent="0.2">
      <c r="A131" s="15" t="s">
        <v>69</v>
      </c>
      <c r="B131" s="15">
        <v>11</v>
      </c>
      <c r="C131" s="15">
        <v>0.5</v>
      </c>
      <c r="D131" s="15">
        <f t="shared" si="45"/>
        <v>0.20234282111999999</v>
      </c>
      <c r="E131" s="17">
        <v>40079</v>
      </c>
      <c r="F131" s="15">
        <v>2</v>
      </c>
      <c r="G131" s="15" t="s">
        <v>76</v>
      </c>
      <c r="H131" s="15" t="s">
        <v>77</v>
      </c>
      <c r="I131" s="15">
        <v>30</v>
      </c>
      <c r="J131" s="15">
        <v>0</v>
      </c>
      <c r="K131" s="15"/>
      <c r="L131" s="15"/>
      <c r="M131" s="13">
        <f t="shared" si="51"/>
        <v>15</v>
      </c>
      <c r="N131" s="17">
        <v>40087</v>
      </c>
      <c r="O131" s="14">
        <v>72822</v>
      </c>
      <c r="P131" s="17">
        <v>40088</v>
      </c>
      <c r="Q131" s="14">
        <v>26564</v>
      </c>
      <c r="R131" s="15"/>
      <c r="S131" s="15"/>
      <c r="T131" s="14"/>
      <c r="U131" s="15"/>
      <c r="V131" s="14">
        <f t="shared" si="53"/>
        <v>99386</v>
      </c>
      <c r="W131" s="14">
        <f t="shared" si="54"/>
        <v>491176.30884991394</v>
      </c>
      <c r="X131" s="17">
        <v>40129</v>
      </c>
      <c r="Y131" s="15">
        <f t="shared" si="46"/>
        <v>42</v>
      </c>
      <c r="Z131" s="15">
        <v>5</v>
      </c>
      <c r="AA131" s="15">
        <v>4.2</v>
      </c>
      <c r="AB131" s="15">
        <v>31.6</v>
      </c>
      <c r="AC131" s="15">
        <v>20.399999999999999</v>
      </c>
      <c r="AD131" s="15">
        <v>31.7</v>
      </c>
      <c r="AE131" s="18">
        <v>25.402564102564099</v>
      </c>
      <c r="AF131" s="15">
        <v>48</v>
      </c>
      <c r="AG131" s="13">
        <f t="shared" si="55"/>
        <v>-8</v>
      </c>
      <c r="AH131" s="15">
        <v>40</v>
      </c>
      <c r="AI131" s="15">
        <v>47</v>
      </c>
      <c r="AJ131" s="18">
        <v>45.1</v>
      </c>
      <c r="AK131" s="15">
        <v>8.6999999999999993</v>
      </c>
      <c r="AL131" s="15">
        <v>8.1999999999999993</v>
      </c>
      <c r="AM131" s="18">
        <v>8.9</v>
      </c>
      <c r="AN131" s="18">
        <v>8.3913716338500386</v>
      </c>
      <c r="AO131" s="15">
        <v>304</v>
      </c>
      <c r="AP131" s="15">
        <v>134</v>
      </c>
      <c r="AQ131" s="15">
        <v>7.5</v>
      </c>
      <c r="AR131" s="15">
        <v>3.0500000000000003</v>
      </c>
      <c r="AS131" s="14">
        <v>0</v>
      </c>
      <c r="AT131" s="14">
        <v>0</v>
      </c>
      <c r="AU131" s="14">
        <v>390</v>
      </c>
      <c r="AV131" s="14">
        <v>83.07692307692308</v>
      </c>
      <c r="AW131" s="14">
        <v>5</v>
      </c>
      <c r="AX131" s="14">
        <v>60</v>
      </c>
      <c r="AY131" s="14">
        <v>0</v>
      </c>
      <c r="AZ131" s="14">
        <v>3025</v>
      </c>
      <c r="BA131" s="14">
        <v>307.30769230769232</v>
      </c>
      <c r="BB131" s="14">
        <v>10</v>
      </c>
      <c r="BC131" s="14">
        <v>160</v>
      </c>
      <c r="BD131" s="14">
        <v>0</v>
      </c>
      <c r="BE131" s="14">
        <v>1280</v>
      </c>
      <c r="BF131" s="14">
        <v>262.30769230769232</v>
      </c>
      <c r="BG131" s="14">
        <v>0</v>
      </c>
      <c r="BH131" s="14">
        <v>220</v>
      </c>
      <c r="BI131" s="14">
        <v>0</v>
      </c>
      <c r="BJ131" s="14">
        <v>4310</v>
      </c>
      <c r="BK131" s="14">
        <v>652.69230769230774</v>
      </c>
      <c r="BL131" s="14">
        <v>25</v>
      </c>
      <c r="BM131" s="14">
        <v>5674</v>
      </c>
      <c r="BN131" s="19">
        <f>BM131/Q131*100</f>
        <v>21.359734979671735</v>
      </c>
      <c r="BO131" s="19">
        <f>(BM131)/(O131+Q131+S131+U131)*100</f>
        <v>5.7090535890366851</v>
      </c>
      <c r="BP131" s="15" t="s">
        <v>72</v>
      </c>
      <c r="BQ131" s="15">
        <v>27</v>
      </c>
      <c r="BR131" s="15">
        <v>61</v>
      </c>
      <c r="BS131" s="15">
        <v>43.93</v>
      </c>
      <c r="BT131" s="19">
        <f t="shared" si="56"/>
        <v>1.045952380952381</v>
      </c>
      <c r="BU131" s="16">
        <v>0.13300000000000001</v>
      </c>
      <c r="BV131" s="16">
        <v>1.873</v>
      </c>
      <c r="BW131" s="16">
        <v>0.66600000000000004</v>
      </c>
      <c r="BX131" s="14">
        <f t="shared" si="47"/>
        <v>28041.518688893924</v>
      </c>
      <c r="BY131" s="15">
        <v>3.27</v>
      </c>
      <c r="BZ131" s="16">
        <f t="shared" si="48"/>
        <v>0.38477837971315748</v>
      </c>
      <c r="CA131" s="16">
        <f t="shared" si="52"/>
        <v>0.785580363786342</v>
      </c>
    </row>
    <row r="132" spans="1:79" x14ac:dyDescent="0.2">
      <c r="A132" s="15" t="s">
        <v>69</v>
      </c>
      <c r="B132" s="15">
        <v>12</v>
      </c>
      <c r="C132" s="15">
        <v>0.5</v>
      </c>
      <c r="D132" s="16">
        <f t="shared" si="45"/>
        <v>0.20234282111999999</v>
      </c>
      <c r="E132" s="17">
        <v>39625</v>
      </c>
      <c r="F132" s="15">
        <v>1</v>
      </c>
      <c r="G132" s="15" t="s">
        <v>76</v>
      </c>
      <c r="H132" s="15" t="s">
        <v>77</v>
      </c>
      <c r="I132" s="15">
        <v>493</v>
      </c>
      <c r="J132" s="15">
        <v>237</v>
      </c>
      <c r="K132" s="15"/>
      <c r="L132" s="15"/>
      <c r="M132" s="13">
        <f t="shared" si="51"/>
        <v>365</v>
      </c>
      <c r="N132" s="17">
        <v>39634</v>
      </c>
      <c r="O132" s="14">
        <v>237244</v>
      </c>
      <c r="P132" s="15"/>
      <c r="Q132" s="14"/>
      <c r="R132" s="15"/>
      <c r="S132" s="14"/>
      <c r="T132" s="15"/>
      <c r="U132" s="14"/>
      <c r="V132" s="14">
        <f t="shared" si="53"/>
        <v>237244</v>
      </c>
      <c r="W132" s="14">
        <f t="shared" si="54"/>
        <v>1172485.3824159235</v>
      </c>
      <c r="X132" s="17">
        <v>39673</v>
      </c>
      <c r="Y132" s="15">
        <f t="shared" si="46"/>
        <v>39</v>
      </c>
      <c r="Z132" s="15">
        <v>0</v>
      </c>
      <c r="AA132" s="18">
        <v>2.4</v>
      </c>
      <c r="AB132" s="18">
        <v>27.8</v>
      </c>
      <c r="AC132" s="18">
        <v>27.3</v>
      </c>
      <c r="AD132" s="18">
        <v>33.799999999999997</v>
      </c>
      <c r="AE132" s="18">
        <v>31.099999999999994</v>
      </c>
      <c r="AF132" s="13">
        <v>49</v>
      </c>
      <c r="AG132" s="13">
        <f t="shared" si="55"/>
        <v>-10</v>
      </c>
      <c r="AH132" s="13">
        <v>39</v>
      </c>
      <c r="AI132" s="13">
        <v>45</v>
      </c>
      <c r="AJ132" s="13">
        <v>42</v>
      </c>
      <c r="AK132" s="18">
        <v>8.8000000000000007</v>
      </c>
      <c r="AL132" s="18">
        <v>8.8000000000000007</v>
      </c>
      <c r="AM132" s="18">
        <v>9.6</v>
      </c>
      <c r="AN132" s="18">
        <v>9.2071575303916013</v>
      </c>
      <c r="AO132" s="21">
        <f>2*107</f>
        <v>214</v>
      </c>
      <c r="AP132" s="21">
        <v>142.5</v>
      </c>
      <c r="AQ132" s="21">
        <v>14</v>
      </c>
      <c r="AR132" s="21">
        <v>6.75</v>
      </c>
      <c r="AS132" s="15">
        <v>0</v>
      </c>
      <c r="AT132" s="15">
        <v>0</v>
      </c>
      <c r="AU132" s="15">
        <v>375</v>
      </c>
      <c r="AV132" s="14">
        <v>52</v>
      </c>
      <c r="AW132" s="14">
        <v>10</v>
      </c>
      <c r="AX132" s="14">
        <v>85</v>
      </c>
      <c r="AY132" s="14">
        <v>0</v>
      </c>
      <c r="AZ132" s="14">
        <v>600</v>
      </c>
      <c r="BA132" s="14">
        <v>76.466666666666669</v>
      </c>
      <c r="BB132" s="14">
        <v>20</v>
      </c>
      <c r="BC132" s="14">
        <v>0</v>
      </c>
      <c r="BD132" s="14">
        <v>0</v>
      </c>
      <c r="BE132" s="14">
        <v>40</v>
      </c>
      <c r="BF132" s="14">
        <v>3.6666666666666665</v>
      </c>
      <c r="BG132" s="14">
        <v>0</v>
      </c>
      <c r="BH132" s="14">
        <v>85</v>
      </c>
      <c r="BI132" s="14">
        <v>0</v>
      </c>
      <c r="BJ132" s="14">
        <v>670</v>
      </c>
      <c r="BK132" s="14">
        <v>132</v>
      </c>
      <c r="BL132" s="14">
        <v>50</v>
      </c>
      <c r="BM132" s="14">
        <v>19433</v>
      </c>
      <c r="BN132" s="19">
        <f>BM132/O132*100</f>
        <v>8.1911449815379935</v>
      </c>
      <c r="BO132" s="19">
        <f>(BM132)/(O132+Q132+S132+U132)*100</f>
        <v>8.1911449815379935</v>
      </c>
      <c r="BP132" s="15" t="s">
        <v>72</v>
      </c>
      <c r="BQ132" s="15">
        <v>25</v>
      </c>
      <c r="BR132" s="15">
        <v>47</v>
      </c>
      <c r="BS132" s="19">
        <v>33.299999999999997</v>
      </c>
      <c r="BT132" s="19">
        <f t="shared" si="56"/>
        <v>0.85384615384615381</v>
      </c>
      <c r="BU132" s="16">
        <v>0.13100000000000001</v>
      </c>
      <c r="BV132" s="16">
        <v>0.68200000000000005</v>
      </c>
      <c r="BW132" s="16">
        <v>0.29899999999999999</v>
      </c>
      <c r="BX132" s="14">
        <f t="shared" si="47"/>
        <v>96039.977561028485</v>
      </c>
      <c r="BY132" s="15">
        <v>5.41</v>
      </c>
      <c r="BZ132" s="16">
        <f t="shared" si="48"/>
        <v>0.68555903268582796</v>
      </c>
      <c r="CA132" s="16">
        <f t="shared" si="52"/>
        <v>0.80972675188512666</v>
      </c>
    </row>
    <row r="133" spans="1:79" x14ac:dyDescent="0.2">
      <c r="A133" s="15" t="s">
        <v>69</v>
      </c>
      <c r="B133" s="15">
        <v>28</v>
      </c>
      <c r="C133" s="15">
        <v>1</v>
      </c>
      <c r="D133" s="16">
        <f t="shared" si="45"/>
        <v>0.40468564223999998</v>
      </c>
      <c r="E133" s="17">
        <v>37033</v>
      </c>
      <c r="F133" s="15">
        <v>1</v>
      </c>
      <c r="G133" s="15" t="s">
        <v>76</v>
      </c>
      <c r="H133" s="15" t="s">
        <v>77</v>
      </c>
      <c r="I133" s="15">
        <v>0</v>
      </c>
      <c r="J133" s="15">
        <v>28</v>
      </c>
      <c r="K133" s="15"/>
      <c r="L133" s="15"/>
      <c r="M133" s="13">
        <f t="shared" si="51"/>
        <v>14</v>
      </c>
      <c r="N133" s="23">
        <v>37037</v>
      </c>
      <c r="O133" s="24">
        <v>425482</v>
      </c>
      <c r="P133" s="15"/>
      <c r="Q133" s="14"/>
      <c r="R133" s="15"/>
      <c r="S133" s="15"/>
      <c r="T133" s="15"/>
      <c r="U133" s="15"/>
      <c r="V133" s="14">
        <f t="shared" si="53"/>
        <v>425482</v>
      </c>
      <c r="W133" s="14">
        <f t="shared" si="54"/>
        <v>1051388.9191741245</v>
      </c>
      <c r="X133" s="17">
        <v>37064</v>
      </c>
      <c r="Y133" s="15">
        <f t="shared" si="46"/>
        <v>27</v>
      </c>
      <c r="Z133" s="13">
        <v>12</v>
      </c>
      <c r="AA133" s="18">
        <v>3.3</v>
      </c>
      <c r="AB133" s="18">
        <v>30.7</v>
      </c>
      <c r="AC133" s="18">
        <v>29.6</v>
      </c>
      <c r="AD133" s="18">
        <v>33.200000000000003</v>
      </c>
      <c r="AE133" s="18">
        <v>31.424000000000007</v>
      </c>
      <c r="AF133" s="13">
        <v>49</v>
      </c>
      <c r="AG133" s="13">
        <f t="shared" si="55"/>
        <v>1</v>
      </c>
      <c r="AH133" s="13">
        <v>50</v>
      </c>
      <c r="AI133" s="13">
        <v>58</v>
      </c>
      <c r="AJ133" s="13">
        <v>53.714285714285715</v>
      </c>
      <c r="AK133" s="18">
        <v>8.9</v>
      </c>
      <c r="AL133" s="18">
        <v>8.8000000000000007</v>
      </c>
      <c r="AM133" s="18">
        <v>9</v>
      </c>
      <c r="AN133" s="18">
        <v>8.8396412447642909</v>
      </c>
      <c r="AO133" s="18">
        <v>14</v>
      </c>
      <c r="AP133" s="14">
        <v>205</v>
      </c>
      <c r="AQ133" s="19">
        <v>1.5</v>
      </c>
      <c r="AR133" s="19">
        <v>0.75</v>
      </c>
      <c r="AS133" s="14">
        <v>5</v>
      </c>
      <c r="AT133" s="14">
        <v>60</v>
      </c>
      <c r="AU133" s="14">
        <v>0</v>
      </c>
      <c r="AV133" s="14">
        <v>65</v>
      </c>
      <c r="AW133" s="14">
        <v>10</v>
      </c>
      <c r="AX133" s="14">
        <v>5</v>
      </c>
      <c r="AY133" s="14">
        <v>0</v>
      </c>
      <c r="AZ133" s="14">
        <v>25</v>
      </c>
      <c r="BA133" s="14">
        <v>300</v>
      </c>
      <c r="BB133" s="14">
        <v>1480</v>
      </c>
      <c r="BC133" s="14">
        <v>0</v>
      </c>
      <c r="BD133" s="14">
        <v>1780</v>
      </c>
      <c r="BE133" s="14">
        <v>78.181818181818187</v>
      </c>
      <c r="BF133" s="14">
        <v>225.90909090909091</v>
      </c>
      <c r="BG133" s="14">
        <v>0</v>
      </c>
      <c r="BH133" s="14">
        <v>304.09090909090907</v>
      </c>
      <c r="BI133" s="14">
        <v>55</v>
      </c>
      <c r="BJ133" s="14">
        <v>40</v>
      </c>
      <c r="BK133" s="14">
        <v>0</v>
      </c>
      <c r="BL133" s="14">
        <v>105</v>
      </c>
      <c r="BM133" s="14">
        <v>64605</v>
      </c>
      <c r="BN133" s="19">
        <f>BM133/(O133)*100</f>
        <v>15.183956078047956</v>
      </c>
      <c r="BO133" s="19">
        <f>BM133/(O133+Q133)*100</f>
        <v>15.183956078047956</v>
      </c>
      <c r="BP133" s="15" t="s">
        <v>72</v>
      </c>
      <c r="BQ133" s="15">
        <v>21</v>
      </c>
      <c r="BR133" s="15">
        <v>28</v>
      </c>
      <c r="BS133" s="15">
        <v>24.71</v>
      </c>
      <c r="BT133" s="19">
        <f t="shared" si="56"/>
        <v>0.91518518518518521</v>
      </c>
      <c r="BU133" s="15">
        <v>5.6000000000000001E-2</v>
      </c>
      <c r="BV133" s="15">
        <v>0.121</v>
      </c>
      <c r="BW133" s="15">
        <v>9.6000000000000002E-2</v>
      </c>
      <c r="BX133" s="14">
        <f t="shared" si="47"/>
        <v>159642.43169686219</v>
      </c>
      <c r="BY133" s="15">
        <v>6.82</v>
      </c>
      <c r="BZ133" s="19">
        <f t="shared" si="48"/>
        <v>0.62416988948372876</v>
      </c>
      <c r="CA133" s="19">
        <f t="shared" si="52"/>
        <v>0.63628692175004031</v>
      </c>
    </row>
    <row r="134" spans="1:79" x14ac:dyDescent="0.2">
      <c r="A134" s="15" t="s">
        <v>69</v>
      </c>
      <c r="B134" s="15">
        <v>12</v>
      </c>
      <c r="C134" s="15">
        <v>0.5</v>
      </c>
      <c r="D134" s="16">
        <f t="shared" si="45"/>
        <v>0.20234282111999999</v>
      </c>
      <c r="E134" s="17">
        <v>37140</v>
      </c>
      <c r="F134" s="15">
        <v>2</v>
      </c>
      <c r="G134" s="15" t="s">
        <v>76</v>
      </c>
      <c r="H134" s="15" t="s">
        <v>77</v>
      </c>
      <c r="I134" s="15">
        <v>38</v>
      </c>
      <c r="J134" s="15">
        <v>0</v>
      </c>
      <c r="K134" s="15">
        <v>0</v>
      </c>
      <c r="L134" s="15">
        <v>1</v>
      </c>
      <c r="M134" s="13">
        <f t="shared" si="51"/>
        <v>9.75</v>
      </c>
      <c r="N134" s="23">
        <v>37146</v>
      </c>
      <c r="O134" s="24">
        <v>246404</v>
      </c>
      <c r="P134" s="23">
        <v>37152</v>
      </c>
      <c r="Q134" s="24">
        <v>275716</v>
      </c>
      <c r="R134" s="15"/>
      <c r="S134" s="15"/>
      <c r="T134" s="15"/>
      <c r="U134" s="15"/>
      <c r="V134" s="14">
        <f t="shared" si="53"/>
        <v>522120</v>
      </c>
      <c r="W134" s="14">
        <f t="shared" si="54"/>
        <v>2580373.2354327277</v>
      </c>
      <c r="X134" s="17">
        <v>37166</v>
      </c>
      <c r="Y134" s="15">
        <f t="shared" si="46"/>
        <v>20</v>
      </c>
      <c r="Z134" s="13">
        <v>12</v>
      </c>
      <c r="AA134" s="18">
        <v>5</v>
      </c>
      <c r="AB134" s="18">
        <v>30.4</v>
      </c>
      <c r="AC134" s="18">
        <v>25.8</v>
      </c>
      <c r="AD134" s="18">
        <v>32.6</v>
      </c>
      <c r="AE134" s="18">
        <v>29.605555555555554</v>
      </c>
      <c r="AF134" s="13">
        <v>49</v>
      </c>
      <c r="AG134" s="13">
        <f t="shared" si="55"/>
        <v>1</v>
      </c>
      <c r="AH134" s="13">
        <v>50</v>
      </c>
      <c r="AI134" s="13">
        <v>58</v>
      </c>
      <c r="AJ134" s="13">
        <v>52.666666666666664</v>
      </c>
      <c r="AK134" s="18">
        <v>8.4</v>
      </c>
      <c r="AL134" s="18">
        <v>8.5</v>
      </c>
      <c r="AM134" s="18">
        <v>9.1</v>
      </c>
      <c r="AN134" s="18">
        <v>8.8509933289881566</v>
      </c>
      <c r="AO134" s="18">
        <v>16</v>
      </c>
      <c r="AP134" s="14">
        <v>175</v>
      </c>
      <c r="AQ134" s="19">
        <v>10.5</v>
      </c>
      <c r="AR134" s="19">
        <v>4.5</v>
      </c>
      <c r="AS134" s="14">
        <v>15</v>
      </c>
      <c r="AT134" s="14">
        <v>275</v>
      </c>
      <c r="AU134" s="14">
        <v>0</v>
      </c>
      <c r="AV134" s="14">
        <v>290</v>
      </c>
      <c r="AW134" s="14">
        <v>0</v>
      </c>
      <c r="AX134" s="14">
        <v>5</v>
      </c>
      <c r="AY134" s="14">
        <v>0</v>
      </c>
      <c r="AZ134" s="14">
        <v>10</v>
      </c>
      <c r="BA134" s="14">
        <v>170</v>
      </c>
      <c r="BB134" s="14">
        <v>380</v>
      </c>
      <c r="BC134" s="14">
        <v>5</v>
      </c>
      <c r="BD134" s="14">
        <v>550</v>
      </c>
      <c r="BE134" s="14">
        <v>38.75</v>
      </c>
      <c r="BF134" s="14">
        <v>100</v>
      </c>
      <c r="BG134" s="14">
        <v>1.25</v>
      </c>
      <c r="BH134" s="14">
        <v>143.125</v>
      </c>
      <c r="BI134" s="14">
        <v>27.5</v>
      </c>
      <c r="BJ134" s="14">
        <v>65</v>
      </c>
      <c r="BK134" s="14">
        <v>0</v>
      </c>
      <c r="BL134" s="14">
        <v>105</v>
      </c>
      <c r="BM134" s="14">
        <v>175133</v>
      </c>
      <c r="BN134" s="19">
        <f>BM134/(Q134)*100</f>
        <v>63.519345993703666</v>
      </c>
      <c r="BO134" s="19">
        <f>BM134/(O134+Q134)*100</f>
        <v>33.542672182640004</v>
      </c>
      <c r="BP134" s="15" t="s">
        <v>72</v>
      </c>
      <c r="BQ134" s="15">
        <v>20</v>
      </c>
      <c r="BR134" s="15">
        <v>25</v>
      </c>
      <c r="BS134" s="15">
        <v>22.78</v>
      </c>
      <c r="BT134" s="19">
        <f t="shared" si="56"/>
        <v>1.139</v>
      </c>
      <c r="BU134" s="15">
        <v>6.2E-2</v>
      </c>
      <c r="BV134" s="15">
        <v>0.13</v>
      </c>
      <c r="BW134" s="15">
        <v>9.6000000000000002E-2</v>
      </c>
      <c r="BX134" s="14">
        <f t="shared" si="47"/>
        <v>865526.13544978143</v>
      </c>
      <c r="BY134" s="15">
        <v>21.59</v>
      </c>
      <c r="BZ134" s="19">
        <f t="shared" si="48"/>
        <v>5.3350051858761001</v>
      </c>
      <c r="CA134" s="19">
        <f t="shared" si="52"/>
        <v>0.8121010533695765</v>
      </c>
    </row>
    <row r="135" spans="1:79" x14ac:dyDescent="0.2">
      <c r="A135" s="15" t="s">
        <v>69</v>
      </c>
      <c r="B135" s="15">
        <v>12</v>
      </c>
      <c r="C135" s="15">
        <v>0.5</v>
      </c>
      <c r="D135" s="16">
        <f t="shared" si="45"/>
        <v>0.20234282111999999</v>
      </c>
      <c r="E135" s="17">
        <v>37049</v>
      </c>
      <c r="F135" s="15">
        <v>1</v>
      </c>
      <c r="G135" s="15" t="s">
        <v>76</v>
      </c>
      <c r="H135" s="15" t="s">
        <v>77</v>
      </c>
      <c r="I135" s="15">
        <v>1</v>
      </c>
      <c r="J135" s="15">
        <v>0</v>
      </c>
      <c r="K135" s="15"/>
      <c r="L135" s="15"/>
      <c r="M135" s="13">
        <f t="shared" si="51"/>
        <v>0.5</v>
      </c>
      <c r="N135" s="23">
        <v>37058</v>
      </c>
      <c r="O135" s="24">
        <v>245946</v>
      </c>
      <c r="P135" s="15"/>
      <c r="Q135" s="14"/>
      <c r="R135" s="15"/>
      <c r="S135" s="15"/>
      <c r="T135" s="15"/>
      <c r="U135" s="15"/>
      <c r="V135" s="14">
        <f t="shared" si="53"/>
        <v>245946</v>
      </c>
      <c r="W135" s="14">
        <f t="shared" si="54"/>
        <v>1215491.6030064691</v>
      </c>
      <c r="X135" s="17">
        <v>37084</v>
      </c>
      <c r="Y135" s="15">
        <f t="shared" si="46"/>
        <v>26</v>
      </c>
      <c r="Z135" s="13">
        <v>12</v>
      </c>
      <c r="AA135" s="18">
        <v>4.5</v>
      </c>
      <c r="AB135" s="18">
        <v>32.6</v>
      </c>
      <c r="AC135" s="18">
        <v>27.6</v>
      </c>
      <c r="AD135" s="18">
        <v>33.4</v>
      </c>
      <c r="AE135" s="18">
        <v>31.104166666666668</v>
      </c>
      <c r="AF135" s="13">
        <v>50</v>
      </c>
      <c r="AG135" s="13">
        <f t="shared" si="55"/>
        <v>-10</v>
      </c>
      <c r="AH135" s="13">
        <v>40</v>
      </c>
      <c r="AI135" s="13">
        <v>52</v>
      </c>
      <c r="AJ135" s="13">
        <v>47.111111111111114</v>
      </c>
      <c r="AK135" s="18">
        <v>8.8000000000000007</v>
      </c>
      <c r="AL135" s="18">
        <v>9</v>
      </c>
      <c r="AM135" s="18">
        <v>9.3000000000000007</v>
      </c>
      <c r="AN135" s="18">
        <v>9.2005622634728237</v>
      </c>
      <c r="AO135" s="18">
        <v>8.5</v>
      </c>
      <c r="AP135" s="14">
        <v>97.5</v>
      </c>
      <c r="AQ135" s="19">
        <v>2.25</v>
      </c>
      <c r="AR135" s="19">
        <v>1.125</v>
      </c>
      <c r="AS135" s="14">
        <v>40</v>
      </c>
      <c r="AT135" s="14">
        <v>230</v>
      </c>
      <c r="AU135" s="14">
        <v>0</v>
      </c>
      <c r="AV135" s="14">
        <v>270</v>
      </c>
      <c r="AW135" s="14">
        <v>5</v>
      </c>
      <c r="AX135" s="14">
        <v>0</v>
      </c>
      <c r="AY135" s="14">
        <v>0</v>
      </c>
      <c r="AZ135" s="14">
        <v>10</v>
      </c>
      <c r="BA135" s="14">
        <v>150</v>
      </c>
      <c r="BB135" s="14">
        <v>85</v>
      </c>
      <c r="BC135" s="14">
        <v>0</v>
      </c>
      <c r="BD135" s="14">
        <v>200</v>
      </c>
      <c r="BE135" s="14">
        <v>76.666666666666671</v>
      </c>
      <c r="BF135" s="14">
        <v>17.222222222222221</v>
      </c>
      <c r="BG135" s="14">
        <v>0</v>
      </c>
      <c r="BH135" s="14">
        <v>93.888888888888886</v>
      </c>
      <c r="BI135" s="14">
        <v>75</v>
      </c>
      <c r="BJ135" s="14">
        <v>10</v>
      </c>
      <c r="BK135" s="14">
        <v>0</v>
      </c>
      <c r="BL135" s="14">
        <v>75</v>
      </c>
      <c r="BM135" s="14">
        <v>0</v>
      </c>
      <c r="BN135" s="19">
        <f>BM135/(O135)*100</f>
        <v>0</v>
      </c>
      <c r="BO135" s="19">
        <f>BM135/(O135+Q135)*100</f>
        <v>0</v>
      </c>
      <c r="BP135" s="15" t="s">
        <v>73</v>
      </c>
      <c r="BQ135" s="15"/>
      <c r="BR135" s="15"/>
      <c r="BS135" s="15"/>
      <c r="BT135" s="19">
        <f t="shared" si="56"/>
        <v>0</v>
      </c>
      <c r="BU135" s="15"/>
      <c r="BV135" s="15"/>
      <c r="BW135" s="15"/>
      <c r="BX135" s="14">
        <f t="shared" si="47"/>
        <v>0</v>
      </c>
      <c r="BY135" s="15">
        <v>0</v>
      </c>
      <c r="BZ135" s="19">
        <f t="shared" si="48"/>
        <v>0</v>
      </c>
      <c r="CA135" s="19"/>
    </row>
    <row r="136" spans="1:79" x14ac:dyDescent="0.2">
      <c r="A136" s="15" t="s">
        <v>69</v>
      </c>
      <c r="B136" s="15">
        <v>13</v>
      </c>
      <c r="C136" s="15">
        <v>0.5</v>
      </c>
      <c r="D136" s="16">
        <f t="shared" si="45"/>
        <v>0.20234282111999999</v>
      </c>
      <c r="E136" s="17">
        <v>38906</v>
      </c>
      <c r="F136" s="15">
        <v>1</v>
      </c>
      <c r="G136" s="15" t="s">
        <v>76</v>
      </c>
      <c r="H136" s="15" t="s">
        <v>78</v>
      </c>
      <c r="I136" s="15"/>
      <c r="J136" s="15"/>
      <c r="K136" s="15"/>
      <c r="L136" s="15"/>
      <c r="M136" s="13"/>
      <c r="N136" s="17">
        <v>38914</v>
      </c>
      <c r="O136" s="14">
        <v>209306</v>
      </c>
      <c r="P136" s="15"/>
      <c r="Q136" s="14"/>
      <c r="R136" s="15"/>
      <c r="S136" s="15"/>
      <c r="T136" s="15"/>
      <c r="U136" s="15"/>
      <c r="V136" s="14">
        <f t="shared" si="53"/>
        <v>209306</v>
      </c>
      <c r="W136" s="14">
        <f t="shared" si="54"/>
        <v>1034412.7794673302</v>
      </c>
      <c r="X136" s="17">
        <v>38929</v>
      </c>
      <c r="Y136" s="15">
        <f t="shared" si="46"/>
        <v>15</v>
      </c>
      <c r="Z136" s="15">
        <v>9</v>
      </c>
      <c r="AA136" s="18">
        <v>4.3</v>
      </c>
      <c r="AB136" s="18">
        <v>31.8</v>
      </c>
      <c r="AC136" s="18">
        <v>29.5</v>
      </c>
      <c r="AD136" s="18">
        <v>32.9</v>
      </c>
      <c r="AE136" s="18">
        <v>31.36363636363637</v>
      </c>
      <c r="AF136" s="13">
        <v>50</v>
      </c>
      <c r="AG136" s="13">
        <f t="shared" si="55"/>
        <v>-4</v>
      </c>
      <c r="AH136" s="13">
        <v>46</v>
      </c>
      <c r="AI136" s="13">
        <v>50</v>
      </c>
      <c r="AJ136" s="13">
        <v>47.5</v>
      </c>
      <c r="AK136" s="18">
        <v>9.3000000000000007</v>
      </c>
      <c r="AL136" s="18">
        <v>9</v>
      </c>
      <c r="AM136" s="18">
        <v>9.4</v>
      </c>
      <c r="AN136" s="18">
        <v>9.2577480173299858</v>
      </c>
      <c r="AO136" s="15">
        <v>4</v>
      </c>
      <c r="AP136" s="15">
        <v>49</v>
      </c>
      <c r="AQ136" s="15">
        <v>0</v>
      </c>
      <c r="AR136" s="19">
        <v>2.5</v>
      </c>
      <c r="AS136" s="14">
        <v>65</v>
      </c>
      <c r="AT136" s="14">
        <v>155</v>
      </c>
      <c r="AU136" s="14">
        <v>0</v>
      </c>
      <c r="AV136" s="14">
        <v>220</v>
      </c>
      <c r="AW136" s="14">
        <v>25</v>
      </c>
      <c r="AX136" s="14">
        <v>5</v>
      </c>
      <c r="AY136" s="14">
        <v>0</v>
      </c>
      <c r="AZ136" s="14">
        <v>35</v>
      </c>
      <c r="BA136" s="14">
        <v>95</v>
      </c>
      <c r="BB136" s="14">
        <v>135</v>
      </c>
      <c r="BC136" s="14">
        <v>0</v>
      </c>
      <c r="BD136" s="14">
        <v>230</v>
      </c>
      <c r="BE136" s="14">
        <v>48.333333333333336</v>
      </c>
      <c r="BF136" s="14">
        <v>43.333333333333336</v>
      </c>
      <c r="BG136" s="14">
        <v>0</v>
      </c>
      <c r="BH136" s="14">
        <v>91.666666666666671</v>
      </c>
      <c r="BI136" s="14">
        <v>37.5</v>
      </c>
      <c r="BJ136" s="14">
        <v>25</v>
      </c>
      <c r="BK136" s="14">
        <v>0</v>
      </c>
      <c r="BL136" s="14">
        <v>72.5</v>
      </c>
      <c r="BM136" s="14">
        <v>0</v>
      </c>
      <c r="BN136" s="19">
        <f>BM136/O136*100</f>
        <v>0</v>
      </c>
      <c r="BO136" s="19">
        <f>BM136/(O136+Q136)*100</f>
        <v>0</v>
      </c>
      <c r="BP136" s="15" t="s">
        <v>73</v>
      </c>
      <c r="BQ136" s="15"/>
      <c r="BR136" s="15"/>
      <c r="BS136" s="19"/>
      <c r="BT136" s="19">
        <f t="shared" si="56"/>
        <v>0</v>
      </c>
      <c r="BU136" s="16"/>
      <c r="BV136" s="16"/>
      <c r="BW136" s="16"/>
      <c r="BX136" s="14">
        <f t="shared" si="47"/>
        <v>0</v>
      </c>
      <c r="BY136" s="15">
        <v>0</v>
      </c>
      <c r="BZ136" s="19">
        <f t="shared" si="48"/>
        <v>0</v>
      </c>
      <c r="CA136" s="19"/>
    </row>
    <row r="137" spans="1:79" x14ac:dyDescent="0.2">
      <c r="A137" s="15" t="s">
        <v>69</v>
      </c>
      <c r="B137" s="15">
        <v>24</v>
      </c>
      <c r="C137" s="15">
        <v>1</v>
      </c>
      <c r="D137" s="16">
        <f t="shared" si="45"/>
        <v>0.40468564223999998</v>
      </c>
      <c r="E137" s="17">
        <v>37003</v>
      </c>
      <c r="F137" s="15">
        <v>1</v>
      </c>
      <c r="G137" s="15" t="s">
        <v>76</v>
      </c>
      <c r="H137" s="15" t="s">
        <v>77</v>
      </c>
      <c r="I137" s="15">
        <v>0</v>
      </c>
      <c r="J137" s="15">
        <v>0</v>
      </c>
      <c r="K137" s="15"/>
      <c r="L137" s="15"/>
      <c r="M137" s="13">
        <f t="shared" ref="M137:M144" si="57">AVERAGE(I137:L137)</f>
        <v>0</v>
      </c>
      <c r="N137" s="23">
        <v>37009</v>
      </c>
      <c r="O137" s="24">
        <v>397086</v>
      </c>
      <c r="P137" s="15"/>
      <c r="Q137" s="14"/>
      <c r="R137" s="15"/>
      <c r="S137" s="15"/>
      <c r="T137" s="15"/>
      <c r="U137" s="15"/>
      <c r="V137" s="14">
        <f t="shared" si="53"/>
        <v>397086</v>
      </c>
      <c r="W137" s="14">
        <f t="shared" si="54"/>
        <v>981220.8750527082</v>
      </c>
      <c r="X137" s="17">
        <v>37035</v>
      </c>
      <c r="Y137" s="15">
        <f t="shared" si="46"/>
        <v>26</v>
      </c>
      <c r="Z137" s="13"/>
      <c r="AA137" s="18">
        <v>3.2</v>
      </c>
      <c r="AB137" s="18">
        <v>25</v>
      </c>
      <c r="AC137" s="18">
        <v>26.7</v>
      </c>
      <c r="AD137" s="18">
        <v>30.5</v>
      </c>
      <c r="AE137" s="18">
        <v>28.308333333333334</v>
      </c>
      <c r="AF137" s="13">
        <v>50</v>
      </c>
      <c r="AG137" s="13">
        <f t="shared" si="55"/>
        <v>-8</v>
      </c>
      <c r="AH137" s="13">
        <v>42</v>
      </c>
      <c r="AI137" s="13">
        <v>54</v>
      </c>
      <c r="AJ137" s="13">
        <v>49.428571428571431</v>
      </c>
      <c r="AK137" s="18">
        <v>9.1</v>
      </c>
      <c r="AL137" s="18">
        <v>9.3000000000000007</v>
      </c>
      <c r="AM137" s="18">
        <v>9.6</v>
      </c>
      <c r="AN137" s="18">
        <v>9.4495653475256471</v>
      </c>
      <c r="AO137" s="18">
        <v>0</v>
      </c>
      <c r="AP137" s="14">
        <v>225</v>
      </c>
      <c r="AQ137" s="19">
        <v>12</v>
      </c>
      <c r="AR137" s="19">
        <v>5</v>
      </c>
      <c r="AS137" s="14">
        <v>55</v>
      </c>
      <c r="AT137" s="14">
        <v>60</v>
      </c>
      <c r="AU137" s="14">
        <v>110</v>
      </c>
      <c r="AV137" s="14">
        <v>225</v>
      </c>
      <c r="AW137" s="14">
        <v>15</v>
      </c>
      <c r="AX137" s="14">
        <v>10</v>
      </c>
      <c r="AY137" s="14">
        <v>0</v>
      </c>
      <c r="AZ137" s="14">
        <v>45</v>
      </c>
      <c r="BA137" s="14">
        <v>255</v>
      </c>
      <c r="BB137" s="14">
        <v>510</v>
      </c>
      <c r="BC137" s="14">
        <v>80</v>
      </c>
      <c r="BD137" s="14">
        <v>715</v>
      </c>
      <c r="BE137" s="14">
        <v>131.5</v>
      </c>
      <c r="BF137" s="14">
        <v>192.5</v>
      </c>
      <c r="BG137" s="14">
        <v>9</v>
      </c>
      <c r="BH137" s="14">
        <v>333</v>
      </c>
      <c r="BI137" s="14">
        <v>152.5</v>
      </c>
      <c r="BJ137" s="14">
        <v>132.5</v>
      </c>
      <c r="BK137" s="14">
        <v>0</v>
      </c>
      <c r="BL137" s="14">
        <v>265</v>
      </c>
      <c r="BM137" s="14">
        <v>0</v>
      </c>
      <c r="BN137" s="19">
        <f>BM137/(O137)*100</f>
        <v>0</v>
      </c>
      <c r="BO137" s="19">
        <f>BM137/(O137+Q137)*100</f>
        <v>0</v>
      </c>
      <c r="BP137" s="15" t="s">
        <v>73</v>
      </c>
      <c r="BQ137" s="15"/>
      <c r="BR137" s="15"/>
      <c r="BS137" s="15"/>
      <c r="BT137" s="19">
        <f t="shared" si="56"/>
        <v>0</v>
      </c>
      <c r="BU137" s="15"/>
      <c r="BV137" s="15"/>
      <c r="BW137" s="15"/>
      <c r="BX137" s="14">
        <f t="shared" si="47"/>
        <v>0</v>
      </c>
      <c r="BY137" s="15">
        <v>0</v>
      </c>
      <c r="BZ137" s="19">
        <f t="shared" si="48"/>
        <v>0</v>
      </c>
      <c r="CA137" s="19"/>
    </row>
    <row r="138" spans="1:79" x14ac:dyDescent="0.2">
      <c r="A138" s="15" t="s">
        <v>69</v>
      </c>
      <c r="B138" s="15">
        <v>30</v>
      </c>
      <c r="C138" s="15">
        <v>1</v>
      </c>
      <c r="D138" s="16">
        <f t="shared" si="45"/>
        <v>0.40468564223999998</v>
      </c>
      <c r="E138" s="17">
        <v>39599</v>
      </c>
      <c r="F138" s="15">
        <v>1</v>
      </c>
      <c r="G138" s="15" t="s">
        <v>76</v>
      </c>
      <c r="H138" s="15" t="s">
        <v>77</v>
      </c>
      <c r="I138" s="15">
        <v>89</v>
      </c>
      <c r="J138" s="15">
        <v>102</v>
      </c>
      <c r="K138" s="15"/>
      <c r="L138" s="15"/>
      <c r="M138" s="13">
        <f t="shared" si="57"/>
        <v>95.5</v>
      </c>
      <c r="N138" s="17">
        <v>39610</v>
      </c>
      <c r="O138" s="14">
        <v>239992</v>
      </c>
      <c r="P138" s="15"/>
      <c r="Q138" s="14"/>
      <c r="R138" s="15"/>
      <c r="S138" s="14"/>
      <c r="T138" s="15"/>
      <c r="U138" s="14"/>
      <c r="V138" s="14">
        <f t="shared" si="53"/>
        <v>239992</v>
      </c>
      <c r="W138" s="14">
        <f t="shared" si="54"/>
        <v>593033.1470906795</v>
      </c>
      <c r="X138" s="17">
        <v>39646</v>
      </c>
      <c r="Y138" s="15">
        <f t="shared" si="46"/>
        <v>36</v>
      </c>
      <c r="Z138" s="15">
        <v>0</v>
      </c>
      <c r="AA138" s="18">
        <v>2.2999999999999998</v>
      </c>
      <c r="AB138" s="18">
        <v>30.7</v>
      </c>
      <c r="AC138" s="18">
        <v>27.6</v>
      </c>
      <c r="AD138" s="18">
        <v>33.4</v>
      </c>
      <c r="AE138" s="18">
        <v>30.85</v>
      </c>
      <c r="AF138" s="13">
        <v>50</v>
      </c>
      <c r="AG138" s="13">
        <f t="shared" si="55"/>
        <v>0</v>
      </c>
      <c r="AH138" s="13">
        <v>50</v>
      </c>
      <c r="AI138" s="13">
        <v>52</v>
      </c>
      <c r="AJ138" s="13">
        <v>50.875</v>
      </c>
      <c r="AK138" s="18">
        <v>9.1</v>
      </c>
      <c r="AL138" s="18">
        <v>8.4</v>
      </c>
      <c r="AM138" s="18">
        <v>9.4</v>
      </c>
      <c r="AN138" s="18">
        <v>9.1233168576716448</v>
      </c>
      <c r="AO138" s="21">
        <f>2*152</f>
        <v>304</v>
      </c>
      <c r="AP138" s="21">
        <v>190</v>
      </c>
      <c r="AQ138" s="21">
        <v>12</v>
      </c>
      <c r="AR138" s="21">
        <v>9.5</v>
      </c>
      <c r="AS138" s="15">
        <v>10</v>
      </c>
      <c r="AT138" s="15">
        <v>0</v>
      </c>
      <c r="AU138" s="15">
        <v>380</v>
      </c>
      <c r="AV138" s="14">
        <v>73.928571428571431</v>
      </c>
      <c r="AW138" s="14">
        <v>22.5</v>
      </c>
      <c r="AX138" s="14">
        <v>45</v>
      </c>
      <c r="AY138" s="14">
        <v>0</v>
      </c>
      <c r="AZ138" s="14">
        <v>240</v>
      </c>
      <c r="BA138" s="14">
        <v>67.571428571428569</v>
      </c>
      <c r="BB138" s="14">
        <v>20</v>
      </c>
      <c r="BC138" s="14">
        <v>0</v>
      </c>
      <c r="BD138" s="14">
        <v>0</v>
      </c>
      <c r="BE138" s="14">
        <v>445</v>
      </c>
      <c r="BF138" s="14">
        <v>47.142857142857146</v>
      </c>
      <c r="BG138" s="14">
        <v>2.5</v>
      </c>
      <c r="BH138" s="14">
        <v>55</v>
      </c>
      <c r="BI138" s="14">
        <v>10</v>
      </c>
      <c r="BJ138" s="14">
        <v>415</v>
      </c>
      <c r="BK138" s="14">
        <v>160.07142857142858</v>
      </c>
      <c r="BL138" s="14">
        <v>100</v>
      </c>
      <c r="BM138" s="14">
        <v>8084</v>
      </c>
      <c r="BN138" s="19">
        <f>BM138/O138*100</f>
        <v>3.3684456148538287</v>
      </c>
      <c r="BO138" s="19">
        <f>(BM138)/(O138+Q138+S138+U138)*100</f>
        <v>3.3684456148538287</v>
      </c>
      <c r="BP138" s="15" t="s">
        <v>72</v>
      </c>
      <c r="BQ138" s="15">
        <v>28</v>
      </c>
      <c r="BR138" s="15">
        <v>45</v>
      </c>
      <c r="BS138" s="19">
        <v>33.6</v>
      </c>
      <c r="BT138" s="19">
        <f t="shared" si="56"/>
        <v>0.93333333333333335</v>
      </c>
      <c r="BU138" s="16">
        <v>0.16900000000000001</v>
      </c>
      <c r="BV138" s="16">
        <v>0.626</v>
      </c>
      <c r="BW138" s="16">
        <v>0.29099999999999998</v>
      </c>
      <c r="BX138" s="14">
        <f t="shared" si="47"/>
        <v>19975.999037805646</v>
      </c>
      <c r="BY138" s="15">
        <v>2.14</v>
      </c>
      <c r="BZ138" s="16">
        <f t="shared" si="48"/>
        <v>0.14689042120548165</v>
      </c>
      <c r="CA138" s="16">
        <f>(BW138/BS138^3)*100000</f>
        <v>0.76714093375445402</v>
      </c>
    </row>
    <row r="139" spans="1:79" x14ac:dyDescent="0.2">
      <c r="A139" s="15" t="s">
        <v>69</v>
      </c>
      <c r="B139" s="15">
        <v>6</v>
      </c>
      <c r="C139" s="15">
        <v>2</v>
      </c>
      <c r="D139" s="16">
        <f t="shared" si="45"/>
        <v>0.80937128447999995</v>
      </c>
      <c r="E139" s="17">
        <v>37053</v>
      </c>
      <c r="F139" s="15">
        <v>1</v>
      </c>
      <c r="G139" s="15" t="s">
        <v>76</v>
      </c>
      <c r="H139" s="15" t="s">
        <v>77</v>
      </c>
      <c r="I139" s="15">
        <v>6</v>
      </c>
      <c r="J139" s="15">
        <v>14</v>
      </c>
      <c r="K139" s="15"/>
      <c r="L139" s="15"/>
      <c r="M139" s="13">
        <f t="shared" si="57"/>
        <v>10</v>
      </c>
      <c r="N139" s="23">
        <v>37060</v>
      </c>
      <c r="O139" s="24">
        <v>801500</v>
      </c>
      <c r="P139" s="15"/>
      <c r="Q139" s="14"/>
      <c r="R139" s="15"/>
      <c r="S139" s="15"/>
      <c r="T139" s="15"/>
      <c r="U139" s="15"/>
      <c r="V139" s="14">
        <f t="shared" si="53"/>
        <v>801500</v>
      </c>
      <c r="W139" s="14">
        <f t="shared" si="54"/>
        <v>990274.81622966519</v>
      </c>
      <c r="X139" s="17">
        <v>37084</v>
      </c>
      <c r="Y139" s="15">
        <f t="shared" si="46"/>
        <v>24</v>
      </c>
      <c r="Z139" s="13">
        <v>10</v>
      </c>
      <c r="AA139" s="18">
        <v>4.5</v>
      </c>
      <c r="AB139" s="18">
        <v>31.8</v>
      </c>
      <c r="AC139" s="18">
        <v>28</v>
      </c>
      <c r="AD139" s="18">
        <v>32.5</v>
      </c>
      <c r="AE139" s="18">
        <v>30.7</v>
      </c>
      <c r="AF139" s="13">
        <v>50</v>
      </c>
      <c r="AG139" s="13">
        <f t="shared" si="55"/>
        <v>-5</v>
      </c>
      <c r="AH139" s="13">
        <v>45</v>
      </c>
      <c r="AI139" s="13">
        <v>58</v>
      </c>
      <c r="AJ139" s="13">
        <v>51.125</v>
      </c>
      <c r="AK139" s="18">
        <v>8.9</v>
      </c>
      <c r="AL139" s="18">
        <v>8.9</v>
      </c>
      <c r="AM139" s="18">
        <v>9</v>
      </c>
      <c r="AN139" s="18">
        <v>8.9698825932104764</v>
      </c>
      <c r="AO139" s="18">
        <v>20</v>
      </c>
      <c r="AP139" s="14">
        <v>275</v>
      </c>
      <c r="AQ139" s="19">
        <v>6</v>
      </c>
      <c r="AR139" s="19">
        <v>2.5</v>
      </c>
      <c r="AS139" s="14">
        <v>40</v>
      </c>
      <c r="AT139" s="14">
        <v>140</v>
      </c>
      <c r="AU139" s="14">
        <v>0</v>
      </c>
      <c r="AV139" s="14">
        <v>180</v>
      </c>
      <c r="AW139" s="14">
        <v>0</v>
      </c>
      <c r="AX139" s="14">
        <v>5</v>
      </c>
      <c r="AY139" s="14">
        <v>0</v>
      </c>
      <c r="AZ139" s="14">
        <v>10</v>
      </c>
      <c r="BA139" s="14">
        <v>215</v>
      </c>
      <c r="BB139" s="14">
        <v>240</v>
      </c>
      <c r="BC139" s="14">
        <v>0</v>
      </c>
      <c r="BD139" s="14">
        <v>360</v>
      </c>
      <c r="BE139" s="14">
        <v>76.875</v>
      </c>
      <c r="BF139" s="14">
        <v>75.625</v>
      </c>
      <c r="BG139" s="14">
        <v>0</v>
      </c>
      <c r="BH139" s="14">
        <v>152.5</v>
      </c>
      <c r="BI139" s="14">
        <v>70</v>
      </c>
      <c r="BJ139" s="14">
        <v>27.5</v>
      </c>
      <c r="BK139" s="14">
        <v>0</v>
      </c>
      <c r="BL139" s="14">
        <v>87.5</v>
      </c>
      <c r="BM139" s="14">
        <v>0</v>
      </c>
      <c r="BN139" s="19">
        <f>BM139/(O139)*100</f>
        <v>0</v>
      </c>
      <c r="BO139" s="19">
        <f>BM139/(O139+Q139)*100</f>
        <v>0</v>
      </c>
      <c r="BP139" s="15" t="s">
        <v>73</v>
      </c>
      <c r="BQ139" s="15"/>
      <c r="BR139" s="15"/>
      <c r="BS139" s="15"/>
      <c r="BT139" s="19">
        <f t="shared" si="56"/>
        <v>0</v>
      </c>
      <c r="BU139" s="15"/>
      <c r="BV139" s="15"/>
      <c r="BW139" s="15"/>
      <c r="BX139" s="14">
        <f t="shared" si="47"/>
        <v>0</v>
      </c>
      <c r="BY139" s="15">
        <v>0</v>
      </c>
      <c r="BZ139" s="19">
        <f t="shared" si="48"/>
        <v>0</v>
      </c>
      <c r="CA139" s="19"/>
    </row>
    <row r="140" spans="1:79" x14ac:dyDescent="0.2">
      <c r="A140" s="15" t="s">
        <v>69</v>
      </c>
      <c r="B140" s="15">
        <v>25</v>
      </c>
      <c r="C140" s="15">
        <v>1</v>
      </c>
      <c r="D140" s="16">
        <f t="shared" si="45"/>
        <v>0.40468564223999998</v>
      </c>
      <c r="E140" s="17">
        <v>37467</v>
      </c>
      <c r="F140" s="15">
        <v>2</v>
      </c>
      <c r="G140" s="15" t="s">
        <v>76</v>
      </c>
      <c r="H140" s="15" t="s">
        <v>77</v>
      </c>
      <c r="I140" s="15">
        <v>7</v>
      </c>
      <c r="J140" s="15">
        <v>11</v>
      </c>
      <c r="K140" s="15">
        <v>0</v>
      </c>
      <c r="L140" s="15">
        <v>0</v>
      </c>
      <c r="M140" s="13">
        <f t="shared" si="57"/>
        <v>4.5</v>
      </c>
      <c r="N140" s="17">
        <v>37472</v>
      </c>
      <c r="O140" s="14">
        <v>425482</v>
      </c>
      <c r="P140" s="17">
        <v>37476</v>
      </c>
      <c r="Q140" s="14">
        <v>239534</v>
      </c>
      <c r="R140" s="15"/>
      <c r="S140" s="15"/>
      <c r="T140" s="15"/>
      <c r="U140" s="15"/>
      <c r="V140" s="14">
        <f t="shared" si="53"/>
        <v>665016</v>
      </c>
      <c r="W140" s="14">
        <f t="shared" si="54"/>
        <v>1643290.3236176844</v>
      </c>
      <c r="X140" s="17">
        <v>37502</v>
      </c>
      <c r="Y140" s="15">
        <f t="shared" si="46"/>
        <v>30</v>
      </c>
      <c r="Z140" s="15">
        <v>12</v>
      </c>
      <c r="AA140" s="18">
        <v>3.7</v>
      </c>
      <c r="AB140" s="18">
        <v>32</v>
      </c>
      <c r="AC140" s="18">
        <v>22</v>
      </c>
      <c r="AD140" s="18">
        <v>33.200000000000003</v>
      </c>
      <c r="AE140" s="18">
        <v>31.344444444444449</v>
      </c>
      <c r="AF140" s="13">
        <v>51</v>
      </c>
      <c r="AG140" s="13">
        <f t="shared" si="55"/>
        <v>0</v>
      </c>
      <c r="AH140" s="13">
        <v>51</v>
      </c>
      <c r="AI140" s="13">
        <v>57</v>
      </c>
      <c r="AJ140" s="13">
        <v>54.666666666666664</v>
      </c>
      <c r="AK140" s="18">
        <v>9.1</v>
      </c>
      <c r="AL140" s="18">
        <v>8.8000000000000007</v>
      </c>
      <c r="AM140" s="18">
        <v>9.3000000000000007</v>
      </c>
      <c r="AN140" s="18">
        <v>9.1050879905727271</v>
      </c>
      <c r="AO140" s="15">
        <v>11.5</v>
      </c>
      <c r="AP140" s="18">
        <v>325</v>
      </c>
      <c r="AQ140" s="18">
        <v>33</v>
      </c>
      <c r="AR140" s="18">
        <v>13.75</v>
      </c>
      <c r="AS140" s="14">
        <v>0</v>
      </c>
      <c r="AT140" s="14">
        <v>0</v>
      </c>
      <c r="AU140" s="14">
        <v>305</v>
      </c>
      <c r="AV140" s="14">
        <v>305</v>
      </c>
      <c r="AW140" s="14">
        <v>0</v>
      </c>
      <c r="AX140" s="14">
        <v>10</v>
      </c>
      <c r="AY140" s="14">
        <v>20</v>
      </c>
      <c r="AZ140" s="14">
        <v>30</v>
      </c>
      <c r="BA140" s="14">
        <v>370</v>
      </c>
      <c r="BB140" s="14">
        <v>335</v>
      </c>
      <c r="BC140" s="14">
        <v>7975</v>
      </c>
      <c r="BD140" s="14">
        <v>8105</v>
      </c>
      <c r="BE140" s="14">
        <v>71.25</v>
      </c>
      <c r="BF140" s="14">
        <v>102.91666666666667</v>
      </c>
      <c r="BG140" s="14">
        <v>2414.1666666666665</v>
      </c>
      <c r="BH140" s="14">
        <v>2501.25</v>
      </c>
      <c r="BI140" s="14">
        <v>45</v>
      </c>
      <c r="BJ140" s="14">
        <v>52.5</v>
      </c>
      <c r="BK140" s="14">
        <v>1817.5</v>
      </c>
      <c r="BL140" s="14">
        <v>1887.5</v>
      </c>
      <c r="BM140" s="14">
        <v>101721</v>
      </c>
      <c r="BN140" s="19">
        <f>BM140/(Q140)*100</f>
        <v>42.466205215126038</v>
      </c>
      <c r="BO140" s="19">
        <f>BM140/(O140+Q140)*100</f>
        <v>15.296022952831208</v>
      </c>
      <c r="BP140" s="15" t="s">
        <v>72</v>
      </c>
      <c r="BQ140" s="15">
        <v>24</v>
      </c>
      <c r="BR140" s="15">
        <v>39</v>
      </c>
      <c r="BS140" s="15">
        <v>30.97</v>
      </c>
      <c r="BT140" s="19">
        <f t="shared" si="56"/>
        <v>1.0323333333333333</v>
      </c>
      <c r="BU140" s="15">
        <v>9.7000000000000003E-2</v>
      </c>
      <c r="BV140" s="15">
        <v>0.41</v>
      </c>
      <c r="BW140" s="15">
        <v>0.22500000000000001</v>
      </c>
      <c r="BX140" s="14">
        <f t="shared" si="47"/>
        <v>251358.06508221527</v>
      </c>
      <c r="BY140" s="15">
        <v>23.36</v>
      </c>
      <c r="BZ140" s="16">
        <f t="shared" si="48"/>
        <v>1.9241272370243274</v>
      </c>
      <c r="CA140" s="16">
        <f>(BW140/BS140^3)*100000</f>
        <v>0.75745860211686333</v>
      </c>
    </row>
    <row r="141" spans="1:79" x14ac:dyDescent="0.2">
      <c r="A141" s="15" t="s">
        <v>69</v>
      </c>
      <c r="B141" s="15">
        <v>17</v>
      </c>
      <c r="C141" s="15">
        <v>0.5</v>
      </c>
      <c r="D141" s="15">
        <f t="shared" si="45"/>
        <v>0.20234282111999999</v>
      </c>
      <c r="E141" s="17">
        <v>39971</v>
      </c>
      <c r="F141" s="15">
        <v>1</v>
      </c>
      <c r="G141" s="15" t="s">
        <v>76</v>
      </c>
      <c r="H141" s="15" t="s">
        <v>77</v>
      </c>
      <c r="I141" s="15">
        <v>0</v>
      </c>
      <c r="J141" s="15">
        <v>0</v>
      </c>
      <c r="K141" s="15"/>
      <c r="L141" s="15"/>
      <c r="M141" s="13">
        <f t="shared" si="57"/>
        <v>0</v>
      </c>
      <c r="N141" s="17">
        <v>39984</v>
      </c>
      <c r="O141" s="14">
        <v>64578</v>
      </c>
      <c r="P141" s="15"/>
      <c r="Q141" s="14"/>
      <c r="R141" s="15"/>
      <c r="S141" s="15"/>
      <c r="T141" s="14"/>
      <c r="U141" s="15"/>
      <c r="V141" s="14">
        <f t="shared" si="53"/>
        <v>64578</v>
      </c>
      <c r="W141" s="14">
        <f t="shared" si="54"/>
        <v>319151.4264877321</v>
      </c>
      <c r="X141" s="17">
        <v>40010</v>
      </c>
      <c r="Y141" s="15">
        <f t="shared" si="46"/>
        <v>26</v>
      </c>
      <c r="Z141" s="15">
        <v>11</v>
      </c>
      <c r="AA141" s="15">
        <v>3.6</v>
      </c>
      <c r="AB141" s="15">
        <v>31.4</v>
      </c>
      <c r="AC141" s="15">
        <v>30.4</v>
      </c>
      <c r="AD141" s="15">
        <v>33.799999999999997</v>
      </c>
      <c r="AE141" s="18">
        <v>32.516666666666666</v>
      </c>
      <c r="AF141" s="15">
        <v>52</v>
      </c>
      <c r="AG141" s="13">
        <f t="shared" si="55"/>
        <v>0</v>
      </c>
      <c r="AH141" s="15">
        <v>52</v>
      </c>
      <c r="AI141" s="15">
        <v>57</v>
      </c>
      <c r="AJ141" s="18">
        <v>54</v>
      </c>
      <c r="AK141" s="15">
        <v>9.1</v>
      </c>
      <c r="AL141" s="15">
        <v>8.8000000000000007</v>
      </c>
      <c r="AM141" s="18">
        <v>9.1999999999999993</v>
      </c>
      <c r="AN141" s="18">
        <v>9.0514626655595123</v>
      </c>
      <c r="AO141" s="15">
        <v>60</v>
      </c>
      <c r="AP141" s="15">
        <v>85</v>
      </c>
      <c r="AQ141" s="15">
        <v>4</v>
      </c>
      <c r="AR141" s="15">
        <v>1.25</v>
      </c>
      <c r="AS141" s="14">
        <v>185</v>
      </c>
      <c r="AT141" s="14">
        <v>30</v>
      </c>
      <c r="AU141" s="14">
        <v>140</v>
      </c>
      <c r="AV141" s="14">
        <v>67.5</v>
      </c>
      <c r="AW141" s="14">
        <v>62.5</v>
      </c>
      <c r="AX141" s="14">
        <v>645</v>
      </c>
      <c r="AY141" s="14">
        <v>0</v>
      </c>
      <c r="AZ141" s="14">
        <v>60</v>
      </c>
      <c r="BA141" s="14">
        <v>32</v>
      </c>
      <c r="BB141" s="14">
        <v>35</v>
      </c>
      <c r="BC141" s="14">
        <v>0</v>
      </c>
      <c r="BD141" s="14">
        <v>0</v>
      </c>
      <c r="BE141" s="14">
        <v>5</v>
      </c>
      <c r="BF141" s="14">
        <v>0.5</v>
      </c>
      <c r="BG141" s="14">
        <v>0</v>
      </c>
      <c r="BH141" s="14">
        <v>830</v>
      </c>
      <c r="BI141" s="14">
        <v>35</v>
      </c>
      <c r="BJ141" s="14">
        <v>200</v>
      </c>
      <c r="BK141" s="14">
        <v>100</v>
      </c>
      <c r="BL141" s="14">
        <v>90</v>
      </c>
      <c r="BM141" s="14">
        <v>0</v>
      </c>
      <c r="BN141" s="19">
        <f>BM141/O141*100</f>
        <v>0</v>
      </c>
      <c r="BO141" s="19">
        <f>(BM141)/(O141+Q141+S141+U141)*100</f>
        <v>0</v>
      </c>
      <c r="BP141" s="15" t="s">
        <v>73</v>
      </c>
      <c r="BQ141" s="15">
        <v>0</v>
      </c>
      <c r="BR141" s="15">
        <v>0</v>
      </c>
      <c r="BS141" s="15">
        <v>0</v>
      </c>
      <c r="BT141" s="19">
        <f t="shared" si="56"/>
        <v>0</v>
      </c>
      <c r="BU141" s="16">
        <v>0</v>
      </c>
      <c r="BV141" s="16">
        <v>0</v>
      </c>
      <c r="BW141" s="16">
        <v>0</v>
      </c>
      <c r="BX141" s="14">
        <f t="shared" si="47"/>
        <v>0</v>
      </c>
      <c r="BY141" s="15">
        <v>0</v>
      </c>
      <c r="BZ141" s="16">
        <f t="shared" si="48"/>
        <v>0</v>
      </c>
      <c r="CA141" s="16"/>
    </row>
    <row r="142" spans="1:79" x14ac:dyDescent="0.2">
      <c r="A142" s="15" t="s">
        <v>69</v>
      </c>
      <c r="B142" s="15">
        <v>25</v>
      </c>
      <c r="C142" s="15">
        <v>1</v>
      </c>
      <c r="D142" s="16">
        <f t="shared" si="45"/>
        <v>0.40468564223999998</v>
      </c>
      <c r="E142" s="17">
        <v>37035</v>
      </c>
      <c r="F142" s="15">
        <v>1</v>
      </c>
      <c r="G142" s="15" t="s">
        <v>76</v>
      </c>
      <c r="H142" s="15" t="s">
        <v>77</v>
      </c>
      <c r="I142" s="15">
        <v>27</v>
      </c>
      <c r="J142" s="15">
        <v>60</v>
      </c>
      <c r="K142" s="15"/>
      <c r="L142" s="15"/>
      <c r="M142" s="13">
        <f t="shared" si="57"/>
        <v>43.5</v>
      </c>
      <c r="N142" s="23">
        <v>37042</v>
      </c>
      <c r="O142" s="24">
        <v>311440</v>
      </c>
      <c r="P142" s="15"/>
      <c r="Q142" s="14"/>
      <c r="R142" s="15"/>
      <c r="S142" s="15"/>
      <c r="T142" s="15"/>
      <c r="U142" s="15"/>
      <c r="V142" s="14">
        <f t="shared" si="53"/>
        <v>311440</v>
      </c>
      <c r="W142" s="14">
        <f t="shared" si="54"/>
        <v>769585.00004133978</v>
      </c>
      <c r="X142" s="17">
        <v>37070</v>
      </c>
      <c r="Y142" s="15">
        <f t="shared" si="46"/>
        <v>28</v>
      </c>
      <c r="Z142" s="13">
        <v>14</v>
      </c>
      <c r="AA142" s="18">
        <v>4</v>
      </c>
      <c r="AB142" s="18">
        <v>30.3</v>
      </c>
      <c r="AC142" s="18">
        <v>29.3</v>
      </c>
      <c r="AD142" s="18">
        <v>32.799999999999997</v>
      </c>
      <c r="AE142" s="18">
        <v>31.507692307692302</v>
      </c>
      <c r="AF142" s="13">
        <v>52</v>
      </c>
      <c r="AG142" s="13">
        <f t="shared" si="55"/>
        <v>-2</v>
      </c>
      <c r="AH142" s="13">
        <v>50</v>
      </c>
      <c r="AI142" s="13">
        <v>61</v>
      </c>
      <c r="AJ142" s="13">
        <v>54.8</v>
      </c>
      <c r="AK142" s="18">
        <v>8.6</v>
      </c>
      <c r="AL142" s="18">
        <v>8.6999999999999993</v>
      </c>
      <c r="AM142" s="18">
        <v>9.1</v>
      </c>
      <c r="AN142" s="18">
        <v>8.8985765759643094</v>
      </c>
      <c r="AO142" s="18">
        <v>17.5</v>
      </c>
      <c r="AP142" s="14">
        <v>215</v>
      </c>
      <c r="AQ142" s="19">
        <v>3</v>
      </c>
      <c r="AR142" s="19">
        <v>1.5</v>
      </c>
      <c r="AS142" s="14">
        <v>40</v>
      </c>
      <c r="AT142" s="14">
        <v>240</v>
      </c>
      <c r="AU142" s="14">
        <v>0</v>
      </c>
      <c r="AV142" s="14">
        <v>280</v>
      </c>
      <c r="AW142" s="14">
        <v>0</v>
      </c>
      <c r="AX142" s="14">
        <v>0</v>
      </c>
      <c r="AY142" s="14">
        <v>0</v>
      </c>
      <c r="AZ142" s="14">
        <v>30</v>
      </c>
      <c r="BA142" s="14">
        <v>170</v>
      </c>
      <c r="BB142" s="14">
        <v>420</v>
      </c>
      <c r="BC142" s="14">
        <v>0</v>
      </c>
      <c r="BD142" s="14">
        <v>455</v>
      </c>
      <c r="BE142" s="14">
        <v>63.18181818181818</v>
      </c>
      <c r="BF142" s="14">
        <v>81.36363636363636</v>
      </c>
      <c r="BG142" s="14">
        <v>0</v>
      </c>
      <c r="BH142" s="14">
        <v>145.45454545454547</v>
      </c>
      <c r="BI142" s="14">
        <v>40</v>
      </c>
      <c r="BJ142" s="14">
        <v>30</v>
      </c>
      <c r="BK142" s="14">
        <v>0</v>
      </c>
      <c r="BL142" s="14">
        <v>105</v>
      </c>
      <c r="BM142" s="14">
        <v>57028</v>
      </c>
      <c r="BN142" s="19">
        <f>BM142/(O142)*100</f>
        <v>18.31107115335217</v>
      </c>
      <c r="BO142" s="19">
        <f t="shared" ref="BO142:BO151" si="58">BM142/(O142+Q142)*100</f>
        <v>18.31107115335217</v>
      </c>
      <c r="BP142" s="15" t="s">
        <v>72</v>
      </c>
      <c r="BQ142" s="15">
        <v>19</v>
      </c>
      <c r="BR142" s="15">
        <v>26</v>
      </c>
      <c r="BS142" s="15">
        <v>22.71</v>
      </c>
      <c r="BT142" s="19">
        <f t="shared" si="56"/>
        <v>0.81107142857142855</v>
      </c>
      <c r="BU142" s="15">
        <v>4.7E-2</v>
      </c>
      <c r="BV142" s="15">
        <v>0.111</v>
      </c>
      <c r="BW142" s="15">
        <v>7.3999999999999996E-2</v>
      </c>
      <c r="BX142" s="14">
        <f t="shared" si="47"/>
        <v>140919.25694309507</v>
      </c>
      <c r="BY142" s="15">
        <v>4.6399999999999997</v>
      </c>
      <c r="BZ142" s="19">
        <f t="shared" si="48"/>
        <v>0.40948891785987401</v>
      </c>
      <c r="CA142" s="19">
        <f>(BW142/BS142^3)*100000</f>
        <v>0.63180101179945491</v>
      </c>
    </row>
    <row r="143" spans="1:79" x14ac:dyDescent="0.2">
      <c r="A143" s="15" t="s">
        <v>69</v>
      </c>
      <c r="B143" s="15">
        <v>24</v>
      </c>
      <c r="C143" s="15">
        <v>1</v>
      </c>
      <c r="D143" s="16">
        <f t="shared" si="45"/>
        <v>0.40468564223999998</v>
      </c>
      <c r="E143" s="17">
        <v>37039</v>
      </c>
      <c r="F143" s="15">
        <v>2</v>
      </c>
      <c r="G143" s="15" t="s">
        <v>76</v>
      </c>
      <c r="H143" s="15" t="s">
        <v>77</v>
      </c>
      <c r="I143" s="15">
        <v>0</v>
      </c>
      <c r="J143" s="15">
        <v>0</v>
      </c>
      <c r="K143" s="15">
        <v>1</v>
      </c>
      <c r="L143" s="15">
        <v>0</v>
      </c>
      <c r="M143" s="13">
        <f t="shared" si="57"/>
        <v>0.25</v>
      </c>
      <c r="N143" s="23">
        <v>37047</v>
      </c>
      <c r="O143" s="24">
        <v>436474</v>
      </c>
      <c r="P143" s="23">
        <v>37053</v>
      </c>
      <c r="Q143" s="24">
        <v>234496</v>
      </c>
      <c r="R143" s="15"/>
      <c r="S143" s="15"/>
      <c r="T143" s="15"/>
      <c r="U143" s="15"/>
      <c r="V143" s="14">
        <f t="shared" si="53"/>
        <v>670970</v>
      </c>
      <c r="W143" s="14">
        <f t="shared" si="54"/>
        <v>1658002.9780302395</v>
      </c>
      <c r="X143" s="17">
        <v>37070</v>
      </c>
      <c r="Y143" s="15">
        <f t="shared" si="46"/>
        <v>23</v>
      </c>
      <c r="Z143" s="13"/>
      <c r="AA143" s="18">
        <v>3.6</v>
      </c>
      <c r="AB143" s="18">
        <v>30.9</v>
      </c>
      <c r="AC143" s="18">
        <v>29.4</v>
      </c>
      <c r="AD143" s="18">
        <v>33.1</v>
      </c>
      <c r="AE143" s="18">
        <v>31.56190476190476</v>
      </c>
      <c r="AF143" s="13">
        <v>52</v>
      </c>
      <c r="AG143" s="13">
        <f t="shared" si="55"/>
        <v>-1</v>
      </c>
      <c r="AH143" s="13">
        <v>51</v>
      </c>
      <c r="AI143" s="13">
        <v>59</v>
      </c>
      <c r="AJ143" s="13">
        <v>55.25</v>
      </c>
      <c r="AK143" s="18">
        <v>9</v>
      </c>
      <c r="AL143" s="18">
        <v>8.9</v>
      </c>
      <c r="AM143" s="18">
        <v>9.1999999999999993</v>
      </c>
      <c r="AN143" s="18">
        <v>9.0434077641851029</v>
      </c>
      <c r="AO143" s="18">
        <v>0</v>
      </c>
      <c r="AP143" s="14">
        <v>200</v>
      </c>
      <c r="AQ143" s="19">
        <v>1.5</v>
      </c>
      <c r="AR143" s="19">
        <v>0.75</v>
      </c>
      <c r="AS143" s="14">
        <v>60</v>
      </c>
      <c r="AT143" s="14">
        <v>360</v>
      </c>
      <c r="AU143" s="14">
        <v>5</v>
      </c>
      <c r="AV143" s="14">
        <v>425</v>
      </c>
      <c r="AW143" s="14">
        <v>45</v>
      </c>
      <c r="AX143" s="14">
        <v>0</v>
      </c>
      <c r="AY143" s="14">
        <v>0</v>
      </c>
      <c r="AZ143" s="14">
        <v>65</v>
      </c>
      <c r="BA143" s="14">
        <v>340</v>
      </c>
      <c r="BB143" s="14">
        <v>460</v>
      </c>
      <c r="BC143" s="14">
        <v>0</v>
      </c>
      <c r="BD143" s="14">
        <v>540</v>
      </c>
      <c r="BE143" s="14">
        <v>137</v>
      </c>
      <c r="BF143" s="14">
        <v>70</v>
      </c>
      <c r="BG143" s="14">
        <v>0</v>
      </c>
      <c r="BH143" s="14">
        <v>207</v>
      </c>
      <c r="BI143" s="14">
        <v>110</v>
      </c>
      <c r="BJ143" s="14">
        <v>17.5</v>
      </c>
      <c r="BK143" s="14">
        <v>0</v>
      </c>
      <c r="BL143" s="14">
        <v>167.5</v>
      </c>
      <c r="BM143" s="14">
        <v>0</v>
      </c>
      <c r="BN143" s="19">
        <f>BM143/(Q143)*100</f>
        <v>0</v>
      </c>
      <c r="BO143" s="19">
        <f t="shared" si="58"/>
        <v>0</v>
      </c>
      <c r="BP143" s="15" t="s">
        <v>73</v>
      </c>
      <c r="BQ143" s="15"/>
      <c r="BR143" s="15"/>
      <c r="BS143" s="15"/>
      <c r="BT143" s="19">
        <f t="shared" si="56"/>
        <v>0</v>
      </c>
      <c r="BU143" s="15"/>
      <c r="BV143" s="15"/>
      <c r="BW143" s="15"/>
      <c r="BX143" s="14">
        <f t="shared" si="47"/>
        <v>0</v>
      </c>
      <c r="BY143" s="15">
        <v>0</v>
      </c>
      <c r="BZ143" s="19">
        <f t="shared" si="48"/>
        <v>0</v>
      </c>
      <c r="CA143" s="19"/>
    </row>
    <row r="144" spans="1:79" x14ac:dyDescent="0.2">
      <c r="A144" s="15" t="s">
        <v>69</v>
      </c>
      <c r="B144" s="15">
        <v>17</v>
      </c>
      <c r="C144" s="15">
        <v>0.5</v>
      </c>
      <c r="D144" s="16">
        <f t="shared" si="45"/>
        <v>0.20234282111999999</v>
      </c>
      <c r="E144" s="17">
        <v>38838</v>
      </c>
      <c r="F144" s="15">
        <v>1</v>
      </c>
      <c r="G144" s="15" t="s">
        <v>76</v>
      </c>
      <c r="H144" s="15" t="s">
        <v>78</v>
      </c>
      <c r="I144" s="15">
        <v>1</v>
      </c>
      <c r="J144" s="15">
        <v>1</v>
      </c>
      <c r="K144" s="15"/>
      <c r="L144" s="15"/>
      <c r="M144" s="13">
        <f t="shared" si="57"/>
        <v>1</v>
      </c>
      <c r="N144" s="17">
        <v>38843</v>
      </c>
      <c r="O144" s="14">
        <v>230832</v>
      </c>
      <c r="P144" s="15"/>
      <c r="Q144" s="14"/>
      <c r="R144" s="15"/>
      <c r="S144" s="15"/>
      <c r="T144" s="15"/>
      <c r="U144" s="15"/>
      <c r="V144" s="14">
        <f t="shared" si="53"/>
        <v>230832</v>
      </c>
      <c r="W144" s="14">
        <f t="shared" si="54"/>
        <v>1140796.5882965743</v>
      </c>
      <c r="X144" s="17">
        <v>38871</v>
      </c>
      <c r="Y144" s="15">
        <f t="shared" si="46"/>
        <v>28</v>
      </c>
      <c r="Z144" s="15">
        <v>18</v>
      </c>
      <c r="AA144" s="18">
        <v>0.5</v>
      </c>
      <c r="AB144" s="18">
        <v>27.1</v>
      </c>
      <c r="AC144" s="18">
        <v>25.4</v>
      </c>
      <c r="AD144" s="18">
        <v>31.1</v>
      </c>
      <c r="AE144" s="18">
        <v>28.525925925925922</v>
      </c>
      <c r="AF144" s="13">
        <v>55</v>
      </c>
      <c r="AG144" s="13">
        <f t="shared" si="55"/>
        <v>-13</v>
      </c>
      <c r="AH144" s="13">
        <v>42</v>
      </c>
      <c r="AI144" s="13">
        <v>63</v>
      </c>
      <c r="AJ144" s="13">
        <v>57.714285714285715</v>
      </c>
      <c r="AK144" s="18">
        <v>9</v>
      </c>
      <c r="AL144" s="18">
        <v>8.9</v>
      </c>
      <c r="AM144" s="18">
        <v>9.5</v>
      </c>
      <c r="AN144" s="18">
        <v>9.2421339059710661</v>
      </c>
      <c r="AO144" s="15">
        <v>22</v>
      </c>
      <c r="AP144" s="15">
        <v>136</v>
      </c>
      <c r="AQ144" s="15">
        <v>85</v>
      </c>
      <c r="AR144" s="19">
        <v>3.75</v>
      </c>
      <c r="AS144" s="14">
        <v>55</v>
      </c>
      <c r="AT144" s="14">
        <v>120</v>
      </c>
      <c r="AU144" s="14">
        <v>0</v>
      </c>
      <c r="AV144" s="14">
        <v>175</v>
      </c>
      <c r="AW144" s="14">
        <v>13</v>
      </c>
      <c r="AX144" s="14">
        <v>10</v>
      </c>
      <c r="AY144" s="14">
        <v>0</v>
      </c>
      <c r="AZ144" s="14">
        <v>75</v>
      </c>
      <c r="BA144" s="14">
        <v>410</v>
      </c>
      <c r="BB144" s="14">
        <v>1360</v>
      </c>
      <c r="BC144" s="14">
        <v>280</v>
      </c>
      <c r="BD144" s="14">
        <v>1650</v>
      </c>
      <c r="BE144" s="14">
        <v>194.8</v>
      </c>
      <c r="BF144" s="14">
        <v>327</v>
      </c>
      <c r="BG144" s="14">
        <v>28.5</v>
      </c>
      <c r="BH144" s="14">
        <v>562</v>
      </c>
      <c r="BI144" s="14">
        <v>220</v>
      </c>
      <c r="BJ144" s="14">
        <v>87.5</v>
      </c>
      <c r="BK144" s="14">
        <v>0</v>
      </c>
      <c r="BL144" s="14">
        <v>475</v>
      </c>
      <c r="BM144" s="14">
        <v>0</v>
      </c>
      <c r="BN144" s="19">
        <f>BM144/O144*100</f>
        <v>0</v>
      </c>
      <c r="BO144" s="19">
        <f t="shared" si="58"/>
        <v>0</v>
      </c>
      <c r="BP144" s="15" t="s">
        <v>73</v>
      </c>
      <c r="BQ144" s="15"/>
      <c r="BR144" s="15"/>
      <c r="BS144" s="19"/>
      <c r="BT144" s="19">
        <f t="shared" si="56"/>
        <v>0</v>
      </c>
      <c r="BU144" s="16"/>
      <c r="BV144" s="16"/>
      <c r="BW144" s="16"/>
      <c r="BX144" s="14">
        <f t="shared" si="47"/>
        <v>0</v>
      </c>
      <c r="BY144" s="15">
        <v>0</v>
      </c>
      <c r="BZ144" s="19">
        <f t="shared" si="48"/>
        <v>0</v>
      </c>
      <c r="CA144" s="19"/>
    </row>
    <row r="145" spans="1:79" x14ac:dyDescent="0.2">
      <c r="A145" s="15" t="s">
        <v>69</v>
      </c>
      <c r="B145" s="15">
        <v>11</v>
      </c>
      <c r="C145" s="15">
        <v>0.5</v>
      </c>
      <c r="D145" s="16">
        <f t="shared" si="45"/>
        <v>0.20234282111999999</v>
      </c>
      <c r="E145" s="17">
        <v>38874</v>
      </c>
      <c r="F145" s="15">
        <v>1</v>
      </c>
      <c r="G145" s="15" t="s">
        <v>76</v>
      </c>
      <c r="H145" s="15" t="s">
        <v>78</v>
      </c>
      <c r="I145" s="15"/>
      <c r="J145" s="15"/>
      <c r="K145" s="15"/>
      <c r="L145" s="15"/>
      <c r="M145" s="13"/>
      <c r="N145" s="17">
        <v>38882</v>
      </c>
      <c r="O145" s="14">
        <v>242740</v>
      </c>
      <c r="P145" s="15"/>
      <c r="Q145" s="14"/>
      <c r="R145" s="15"/>
      <c r="S145" s="15"/>
      <c r="T145" s="15"/>
      <c r="U145" s="15"/>
      <c r="V145" s="14">
        <f t="shared" si="53"/>
        <v>242740</v>
      </c>
      <c r="W145" s="14">
        <f t="shared" si="54"/>
        <v>1199647.2059467945</v>
      </c>
      <c r="X145" s="17">
        <v>38903</v>
      </c>
      <c r="Y145" s="15">
        <f t="shared" si="46"/>
        <v>21</v>
      </c>
      <c r="Z145" s="15">
        <v>8</v>
      </c>
      <c r="AA145" s="18">
        <v>0.7</v>
      </c>
      <c r="AB145" s="18">
        <v>32.299999999999997</v>
      </c>
      <c r="AC145" s="18">
        <v>27.4</v>
      </c>
      <c r="AD145" s="18">
        <v>32.200000000000003</v>
      </c>
      <c r="AE145" s="18">
        <v>30.664999999999992</v>
      </c>
      <c r="AF145" s="13">
        <v>55</v>
      </c>
      <c r="AG145" s="13">
        <f t="shared" si="55"/>
        <v>-6</v>
      </c>
      <c r="AH145" s="13">
        <v>49</v>
      </c>
      <c r="AI145" s="13">
        <v>60</v>
      </c>
      <c r="AJ145" s="13">
        <v>55.166666666666664</v>
      </c>
      <c r="AK145" s="18">
        <v>9.5</v>
      </c>
      <c r="AL145" s="18">
        <v>9.1</v>
      </c>
      <c r="AM145" s="18">
        <v>9.6</v>
      </c>
      <c r="AN145" s="18">
        <v>9.3343983427603519</v>
      </c>
      <c r="AO145" s="15">
        <v>20</v>
      </c>
      <c r="AP145" s="15">
        <v>122</v>
      </c>
      <c r="AQ145" s="15">
        <v>4.5</v>
      </c>
      <c r="AR145" s="19">
        <v>1.875</v>
      </c>
      <c r="AS145" s="14">
        <v>355</v>
      </c>
      <c r="AT145" s="14">
        <v>230</v>
      </c>
      <c r="AU145" s="14">
        <v>0</v>
      </c>
      <c r="AV145" s="14">
        <v>585</v>
      </c>
      <c r="AW145" s="14">
        <v>15</v>
      </c>
      <c r="AX145" s="14">
        <v>5</v>
      </c>
      <c r="AY145" s="14">
        <v>0</v>
      </c>
      <c r="AZ145" s="14">
        <v>25</v>
      </c>
      <c r="BA145" s="14">
        <v>130</v>
      </c>
      <c r="BB145" s="14">
        <v>50</v>
      </c>
      <c r="BC145" s="14">
        <v>5</v>
      </c>
      <c r="BD145" s="14">
        <v>180</v>
      </c>
      <c r="BE145" s="14">
        <v>55</v>
      </c>
      <c r="BF145" s="14">
        <v>24.375</v>
      </c>
      <c r="BG145" s="14">
        <v>0.625</v>
      </c>
      <c r="BH145" s="14">
        <v>80</v>
      </c>
      <c r="BI145" s="14">
        <v>60</v>
      </c>
      <c r="BJ145" s="14">
        <v>20</v>
      </c>
      <c r="BK145" s="14">
        <v>0</v>
      </c>
      <c r="BL145" s="14">
        <v>75</v>
      </c>
      <c r="BM145" s="14">
        <v>0</v>
      </c>
      <c r="BN145" s="19">
        <f>BM145/O145*100</f>
        <v>0</v>
      </c>
      <c r="BO145" s="19">
        <f t="shared" si="58"/>
        <v>0</v>
      </c>
      <c r="BP145" s="15" t="s">
        <v>73</v>
      </c>
      <c r="BQ145" s="15"/>
      <c r="BR145" s="15"/>
      <c r="BS145" s="19"/>
      <c r="BT145" s="19">
        <f t="shared" si="56"/>
        <v>0</v>
      </c>
      <c r="BU145" s="16"/>
      <c r="BV145" s="16"/>
      <c r="BW145" s="16"/>
      <c r="BX145" s="14">
        <f t="shared" si="47"/>
        <v>0</v>
      </c>
      <c r="BY145" s="15">
        <v>0</v>
      </c>
      <c r="BZ145" s="19">
        <f t="shared" si="48"/>
        <v>0</v>
      </c>
      <c r="CA145" s="19"/>
    </row>
    <row r="146" spans="1:79" x14ac:dyDescent="0.2">
      <c r="A146" s="15" t="s">
        <v>69</v>
      </c>
      <c r="B146" s="15">
        <v>26</v>
      </c>
      <c r="C146" s="15">
        <v>1</v>
      </c>
      <c r="D146" s="16">
        <f t="shared" si="45"/>
        <v>0.40468564223999998</v>
      </c>
      <c r="E146" s="17">
        <v>37064</v>
      </c>
      <c r="F146" s="15">
        <v>1</v>
      </c>
      <c r="G146" s="15" t="s">
        <v>76</v>
      </c>
      <c r="H146" s="15" t="s">
        <v>77</v>
      </c>
      <c r="I146" s="15">
        <v>2</v>
      </c>
      <c r="J146" s="15">
        <v>1</v>
      </c>
      <c r="K146" s="15"/>
      <c r="L146" s="15"/>
      <c r="M146" s="13">
        <f>AVERAGE(I146:L146)</f>
        <v>1.5</v>
      </c>
      <c r="N146" s="23">
        <v>37073</v>
      </c>
      <c r="O146" s="24">
        <v>427314</v>
      </c>
      <c r="P146" s="15"/>
      <c r="Q146" s="14"/>
      <c r="R146" s="15"/>
      <c r="S146" s="15"/>
      <c r="T146" s="15"/>
      <c r="U146" s="15"/>
      <c r="V146" s="14">
        <f t="shared" si="53"/>
        <v>427314</v>
      </c>
      <c r="W146" s="14">
        <f t="shared" si="54"/>
        <v>1055915.889762603</v>
      </c>
      <c r="X146" s="17">
        <v>37098</v>
      </c>
      <c r="Y146" s="15">
        <f t="shared" si="46"/>
        <v>25</v>
      </c>
      <c r="Z146" s="13">
        <v>23</v>
      </c>
      <c r="AA146" s="18">
        <v>3</v>
      </c>
      <c r="AB146" s="18">
        <v>28.3</v>
      </c>
      <c r="AC146" s="18">
        <v>28.1</v>
      </c>
      <c r="AD146" s="18">
        <v>33.700000000000003</v>
      </c>
      <c r="AE146" s="18">
        <v>31.656521739130437</v>
      </c>
      <c r="AF146" s="13">
        <v>55</v>
      </c>
      <c r="AG146" s="13">
        <f t="shared" si="55"/>
        <v>-10</v>
      </c>
      <c r="AH146" s="13">
        <v>45</v>
      </c>
      <c r="AI146" s="13">
        <v>56</v>
      </c>
      <c r="AJ146" s="13">
        <v>50</v>
      </c>
      <c r="AK146" s="18">
        <v>9</v>
      </c>
      <c r="AL146" s="18">
        <v>9</v>
      </c>
      <c r="AM146" s="18">
        <v>9.5</v>
      </c>
      <c r="AN146" s="18">
        <v>9.2187314578571264</v>
      </c>
      <c r="AO146" s="18">
        <v>2</v>
      </c>
      <c r="AP146" s="14">
        <v>180</v>
      </c>
      <c r="AQ146" s="19">
        <v>7.5</v>
      </c>
      <c r="AR146" s="19">
        <v>3.5</v>
      </c>
      <c r="AS146" s="14">
        <v>15</v>
      </c>
      <c r="AT146" s="14">
        <v>325</v>
      </c>
      <c r="AU146" s="14">
        <v>0</v>
      </c>
      <c r="AV146" s="14">
        <v>340</v>
      </c>
      <c r="AW146" s="14">
        <v>15</v>
      </c>
      <c r="AX146" s="14">
        <v>0</v>
      </c>
      <c r="AY146" s="14">
        <v>0</v>
      </c>
      <c r="AZ146" s="14">
        <v>60</v>
      </c>
      <c r="BA146" s="14">
        <v>500</v>
      </c>
      <c r="BB146" s="14">
        <v>460</v>
      </c>
      <c r="BC146" s="14">
        <v>0</v>
      </c>
      <c r="BD146" s="14">
        <v>950</v>
      </c>
      <c r="BE146" s="14">
        <v>144</v>
      </c>
      <c r="BF146" s="14">
        <v>81.5</v>
      </c>
      <c r="BG146" s="14">
        <v>0</v>
      </c>
      <c r="BH146" s="14">
        <v>225.5</v>
      </c>
      <c r="BI146" s="14">
        <v>70</v>
      </c>
      <c r="BJ146" s="14">
        <v>30</v>
      </c>
      <c r="BK146" s="14">
        <v>0</v>
      </c>
      <c r="BL146" s="14">
        <v>77.5</v>
      </c>
      <c r="BM146" s="14">
        <v>21840</v>
      </c>
      <c r="BN146" s="19">
        <f>BM146/(O146)*100</f>
        <v>5.1109956612701666</v>
      </c>
      <c r="BO146" s="19">
        <f t="shared" si="58"/>
        <v>5.1109956612701666</v>
      </c>
      <c r="BP146" s="15" t="s">
        <v>72</v>
      </c>
      <c r="BQ146" s="15">
        <v>25</v>
      </c>
      <c r="BR146" s="15">
        <v>38</v>
      </c>
      <c r="BS146" s="15">
        <v>34.47</v>
      </c>
      <c r="BT146" s="19">
        <f t="shared" si="56"/>
        <v>1.3788</v>
      </c>
      <c r="BU146" s="15">
        <v>0.104</v>
      </c>
      <c r="BV146" s="15">
        <v>0.34</v>
      </c>
      <c r="BW146" s="15">
        <v>0.23799999999999999</v>
      </c>
      <c r="BX146" s="14">
        <f t="shared" si="47"/>
        <v>53967.815312428917</v>
      </c>
      <c r="BY146" s="15">
        <v>5.91</v>
      </c>
      <c r="BZ146" s="19">
        <f t="shared" si="48"/>
        <v>0.58415712178837897</v>
      </c>
      <c r="CA146" s="19">
        <f>(BW146/BS146^3)*100000</f>
        <v>0.58110298568454832</v>
      </c>
    </row>
    <row r="147" spans="1:79" x14ac:dyDescent="0.2">
      <c r="A147" s="15" t="s">
        <v>69</v>
      </c>
      <c r="B147" s="15">
        <v>30</v>
      </c>
      <c r="C147" s="15">
        <v>1</v>
      </c>
      <c r="D147" s="16">
        <f t="shared" si="45"/>
        <v>0.40468564223999998</v>
      </c>
      <c r="E147" s="17">
        <v>37084</v>
      </c>
      <c r="F147" s="15">
        <v>1</v>
      </c>
      <c r="G147" s="15" t="s">
        <v>76</v>
      </c>
      <c r="H147" s="15" t="s">
        <v>77</v>
      </c>
      <c r="I147" s="15">
        <v>0</v>
      </c>
      <c r="J147" s="15">
        <v>0</v>
      </c>
      <c r="K147" s="15"/>
      <c r="L147" s="15"/>
      <c r="M147" s="13">
        <f>AVERAGE(I147:L147)</f>
        <v>0</v>
      </c>
      <c r="N147" s="23">
        <v>37089</v>
      </c>
      <c r="O147" s="24">
        <v>443802</v>
      </c>
      <c r="P147" s="15"/>
      <c r="Q147" s="14"/>
      <c r="R147" s="15"/>
      <c r="S147" s="15"/>
      <c r="T147" s="15"/>
      <c r="U147" s="15"/>
      <c r="V147" s="14">
        <f t="shared" si="53"/>
        <v>443802</v>
      </c>
      <c r="W147" s="14">
        <f t="shared" si="54"/>
        <v>1096658.6250589092</v>
      </c>
      <c r="X147" s="17">
        <v>37110</v>
      </c>
      <c r="Y147" s="15">
        <f t="shared" si="46"/>
        <v>21</v>
      </c>
      <c r="Z147" s="13"/>
      <c r="AA147" s="18">
        <v>3.9</v>
      </c>
      <c r="AB147" s="18">
        <v>32.9</v>
      </c>
      <c r="AC147" s="18">
        <v>30.5</v>
      </c>
      <c r="AD147" s="18">
        <v>33.700000000000003</v>
      </c>
      <c r="AE147" s="18">
        <v>32.619999999999997</v>
      </c>
      <c r="AF147" s="13">
        <v>55</v>
      </c>
      <c r="AG147" s="13">
        <f t="shared" si="55"/>
        <v>-2</v>
      </c>
      <c r="AH147" s="13">
        <v>53</v>
      </c>
      <c r="AI147" s="13">
        <v>60</v>
      </c>
      <c r="AJ147" s="13">
        <v>56.6</v>
      </c>
      <c r="AK147" s="18">
        <v>8.9</v>
      </c>
      <c r="AL147" s="18">
        <v>9</v>
      </c>
      <c r="AM147" s="18">
        <v>9.3000000000000007</v>
      </c>
      <c r="AN147" s="18">
        <v>9.0828014316031229</v>
      </c>
      <c r="AO147" s="18">
        <v>0</v>
      </c>
      <c r="AP147" s="14">
        <v>100</v>
      </c>
      <c r="AQ147" s="19">
        <v>3</v>
      </c>
      <c r="AR147" s="19">
        <v>1.25</v>
      </c>
      <c r="AS147" s="14">
        <v>15</v>
      </c>
      <c r="AT147" s="14">
        <v>50</v>
      </c>
      <c r="AU147" s="14">
        <v>0</v>
      </c>
      <c r="AV147" s="14">
        <v>95</v>
      </c>
      <c r="AW147" s="14">
        <v>60</v>
      </c>
      <c r="AX147" s="14">
        <v>0</v>
      </c>
      <c r="AY147" s="14">
        <v>0</v>
      </c>
      <c r="AZ147" s="14">
        <v>70</v>
      </c>
      <c r="BA147" s="14">
        <v>700</v>
      </c>
      <c r="BB147" s="14">
        <v>635</v>
      </c>
      <c r="BC147" s="14">
        <v>0</v>
      </c>
      <c r="BD147" s="14">
        <v>700</v>
      </c>
      <c r="BE147" s="14">
        <v>253.88888888888889</v>
      </c>
      <c r="BF147" s="14">
        <v>142.77777777777777</v>
      </c>
      <c r="BG147" s="14">
        <v>0</v>
      </c>
      <c r="BH147" s="14">
        <v>396.66666666666669</v>
      </c>
      <c r="BI147" s="14">
        <v>175</v>
      </c>
      <c r="BJ147" s="14">
        <v>0</v>
      </c>
      <c r="BK147" s="14">
        <v>0</v>
      </c>
      <c r="BL147" s="14">
        <v>340</v>
      </c>
      <c r="BM147" s="14">
        <v>0</v>
      </c>
      <c r="BN147" s="19">
        <f>BM147/(O147)*100</f>
        <v>0</v>
      </c>
      <c r="BO147" s="19">
        <f t="shared" si="58"/>
        <v>0</v>
      </c>
      <c r="BP147" s="15" t="s">
        <v>73</v>
      </c>
      <c r="BQ147" s="15"/>
      <c r="BR147" s="15"/>
      <c r="BS147" s="15"/>
      <c r="BT147" s="19">
        <f t="shared" si="56"/>
        <v>0</v>
      </c>
      <c r="BU147" s="15"/>
      <c r="BV147" s="15"/>
      <c r="BW147" s="15"/>
      <c r="BX147" s="14">
        <f t="shared" si="47"/>
        <v>0</v>
      </c>
      <c r="BY147" s="15">
        <v>0</v>
      </c>
      <c r="BZ147" s="19">
        <f t="shared" si="48"/>
        <v>0</v>
      </c>
      <c r="CA147" s="19"/>
    </row>
    <row r="148" spans="1:79" x14ac:dyDescent="0.2">
      <c r="A148" s="15" t="s">
        <v>69</v>
      </c>
      <c r="B148" s="15">
        <v>17</v>
      </c>
      <c r="C148" s="15">
        <v>0.5</v>
      </c>
      <c r="D148" s="16">
        <f t="shared" si="45"/>
        <v>0.20234282111999999</v>
      </c>
      <c r="E148" s="17">
        <v>38886</v>
      </c>
      <c r="F148" s="15">
        <v>1</v>
      </c>
      <c r="G148" s="15" t="s">
        <v>76</v>
      </c>
      <c r="H148" s="15" t="s">
        <v>78</v>
      </c>
      <c r="I148" s="15"/>
      <c r="J148" s="15"/>
      <c r="K148" s="15"/>
      <c r="L148" s="15"/>
      <c r="M148" s="13"/>
      <c r="N148" s="17">
        <v>38896</v>
      </c>
      <c r="O148" s="14">
        <v>138316</v>
      </c>
      <c r="P148" s="15"/>
      <c r="Q148" s="14"/>
      <c r="R148" s="15"/>
      <c r="S148" s="15"/>
      <c r="T148" s="15"/>
      <c r="U148" s="15"/>
      <c r="V148" s="14">
        <f t="shared" si="53"/>
        <v>138316</v>
      </c>
      <c r="W148" s="14">
        <f t="shared" si="54"/>
        <v>683572.55886024889</v>
      </c>
      <c r="X148" s="17">
        <v>38919</v>
      </c>
      <c r="Y148" s="15">
        <f t="shared" si="46"/>
        <v>23</v>
      </c>
      <c r="Z148" s="15"/>
      <c r="AA148" s="18">
        <v>0.7</v>
      </c>
      <c r="AB148" s="18">
        <v>31.9</v>
      </c>
      <c r="AC148" s="18">
        <v>27.4</v>
      </c>
      <c r="AD148" s="18">
        <v>32.1</v>
      </c>
      <c r="AE148" s="18">
        <v>29.666666666666671</v>
      </c>
      <c r="AF148" s="13">
        <v>57</v>
      </c>
      <c r="AG148" s="13">
        <f t="shared" si="55"/>
        <v>-9</v>
      </c>
      <c r="AH148" s="13">
        <v>48</v>
      </c>
      <c r="AI148" s="13">
        <v>55</v>
      </c>
      <c r="AJ148" s="13">
        <v>51.5</v>
      </c>
      <c r="AK148" s="18">
        <v>9.6</v>
      </c>
      <c r="AL148" s="18">
        <v>9.1999999999999993</v>
      </c>
      <c r="AM148" s="18">
        <v>9.5</v>
      </c>
      <c r="AN148" s="18">
        <v>9.3280033825064681</v>
      </c>
      <c r="AO148" s="15">
        <v>0</v>
      </c>
      <c r="AP148" s="15">
        <v>199</v>
      </c>
      <c r="AQ148" s="15">
        <v>3</v>
      </c>
      <c r="AR148" s="19">
        <v>2.5</v>
      </c>
      <c r="AS148" s="14">
        <v>830</v>
      </c>
      <c r="AT148" s="14">
        <v>340</v>
      </c>
      <c r="AU148" s="14">
        <v>0</v>
      </c>
      <c r="AV148" s="14">
        <v>1170</v>
      </c>
      <c r="AW148" s="14">
        <v>10</v>
      </c>
      <c r="AX148" s="14">
        <v>5</v>
      </c>
      <c r="AY148" s="14">
        <v>0</v>
      </c>
      <c r="AZ148" s="14">
        <v>15</v>
      </c>
      <c r="BA148" s="14">
        <v>160</v>
      </c>
      <c r="BB148" s="14">
        <v>25</v>
      </c>
      <c r="BC148" s="14">
        <v>0</v>
      </c>
      <c r="BD148" s="14">
        <v>185</v>
      </c>
      <c r="BE148" s="14">
        <v>85</v>
      </c>
      <c r="BF148" s="14">
        <v>15</v>
      </c>
      <c r="BG148" s="14">
        <v>0</v>
      </c>
      <c r="BH148" s="14">
        <v>100</v>
      </c>
      <c r="BI148" s="14">
        <v>85</v>
      </c>
      <c r="BJ148" s="14">
        <v>15</v>
      </c>
      <c r="BK148" s="14">
        <v>0</v>
      </c>
      <c r="BL148" s="14">
        <v>100</v>
      </c>
      <c r="BM148" s="14">
        <v>0</v>
      </c>
      <c r="BN148" s="19">
        <f>BM148/O148*100</f>
        <v>0</v>
      </c>
      <c r="BO148" s="19">
        <f t="shared" si="58"/>
        <v>0</v>
      </c>
      <c r="BP148" s="15" t="s">
        <v>73</v>
      </c>
      <c r="BQ148" s="15"/>
      <c r="BR148" s="15"/>
      <c r="BS148" s="19"/>
      <c r="BT148" s="19">
        <f t="shared" si="56"/>
        <v>0</v>
      </c>
      <c r="BU148" s="16"/>
      <c r="BV148" s="16"/>
      <c r="BW148" s="16"/>
      <c r="BX148" s="14">
        <f t="shared" si="47"/>
        <v>0</v>
      </c>
      <c r="BY148" s="15">
        <v>0</v>
      </c>
      <c r="BZ148" s="19">
        <f t="shared" si="48"/>
        <v>0</v>
      </c>
      <c r="CA148" s="19"/>
    </row>
    <row r="149" spans="1:79" x14ac:dyDescent="0.2">
      <c r="A149" s="15" t="s">
        <v>69</v>
      </c>
      <c r="B149" s="15">
        <v>11</v>
      </c>
      <c r="C149" s="15">
        <v>0.5</v>
      </c>
      <c r="D149" s="16">
        <f t="shared" si="45"/>
        <v>0.20234282111999999</v>
      </c>
      <c r="E149" s="17">
        <v>38822</v>
      </c>
      <c r="F149" s="15">
        <v>2</v>
      </c>
      <c r="G149" s="15" t="s">
        <v>76</v>
      </c>
      <c r="H149" s="15" t="s">
        <v>78</v>
      </c>
      <c r="I149" s="15"/>
      <c r="J149" s="15"/>
      <c r="K149" s="15"/>
      <c r="L149" s="15"/>
      <c r="M149" s="13"/>
      <c r="N149" s="17">
        <v>38834</v>
      </c>
      <c r="O149" s="14">
        <v>199688</v>
      </c>
      <c r="P149" s="17">
        <v>38838</v>
      </c>
      <c r="Q149" s="14">
        <v>153888</v>
      </c>
      <c r="R149" s="15"/>
      <c r="S149" s="15"/>
      <c r="T149" s="15"/>
      <c r="U149" s="15"/>
      <c r="V149" s="14">
        <f t="shared" si="53"/>
        <v>353576</v>
      </c>
      <c r="W149" s="14">
        <f t="shared" si="54"/>
        <v>1747410.6471526891</v>
      </c>
      <c r="X149" s="17">
        <v>38903</v>
      </c>
      <c r="Y149" s="15">
        <f t="shared" si="46"/>
        <v>69</v>
      </c>
      <c r="Z149" s="15">
        <v>7</v>
      </c>
      <c r="AA149" s="18">
        <v>0.7</v>
      </c>
      <c r="AB149" s="18">
        <v>26.9</v>
      </c>
      <c r="AC149" s="18">
        <v>25.8</v>
      </c>
      <c r="AD149" s="18">
        <v>32.799999999999997</v>
      </c>
      <c r="AE149" s="18">
        <v>29.76909090909092</v>
      </c>
      <c r="AF149" s="13">
        <v>57</v>
      </c>
      <c r="AG149" s="13">
        <f t="shared" si="55"/>
        <v>-8</v>
      </c>
      <c r="AH149" s="13">
        <v>49</v>
      </c>
      <c r="AI149" s="13">
        <v>64</v>
      </c>
      <c r="AJ149" s="13">
        <v>57.533333333333331</v>
      </c>
      <c r="AK149" s="18">
        <v>8.4</v>
      </c>
      <c r="AL149" s="18">
        <v>7.9</v>
      </c>
      <c r="AM149" s="18">
        <v>9.6</v>
      </c>
      <c r="AN149" s="18">
        <v>8.9841169654440982</v>
      </c>
      <c r="AO149" s="15">
        <v>58</v>
      </c>
      <c r="AP149" s="15">
        <v>232</v>
      </c>
      <c r="AQ149" s="15">
        <v>9</v>
      </c>
      <c r="AR149" s="19">
        <v>10.625</v>
      </c>
      <c r="AS149" s="14">
        <v>40</v>
      </c>
      <c r="AT149" s="14">
        <v>395</v>
      </c>
      <c r="AU149" s="14">
        <v>0</v>
      </c>
      <c r="AV149" s="14">
        <v>435</v>
      </c>
      <c r="AW149" s="14">
        <v>10</v>
      </c>
      <c r="AX149" s="14">
        <v>0</v>
      </c>
      <c r="AY149" s="14">
        <v>0</v>
      </c>
      <c r="AZ149" s="14">
        <v>15</v>
      </c>
      <c r="BA149" s="14">
        <v>175</v>
      </c>
      <c r="BB149" s="14">
        <v>705</v>
      </c>
      <c r="BC149" s="14">
        <v>5</v>
      </c>
      <c r="BD149" s="14">
        <v>750</v>
      </c>
      <c r="BE149" s="14">
        <v>56.81818181818182</v>
      </c>
      <c r="BF149" s="14">
        <v>116.59090909090909</v>
      </c>
      <c r="BG149" s="14">
        <v>0.22727272727272727</v>
      </c>
      <c r="BH149" s="14">
        <v>173.18181818181819</v>
      </c>
      <c r="BI149" s="14">
        <v>42.5</v>
      </c>
      <c r="BJ149" s="14">
        <v>45</v>
      </c>
      <c r="BK149" s="14">
        <v>0</v>
      </c>
      <c r="BL149" s="14">
        <v>112.5</v>
      </c>
      <c r="BM149" s="14">
        <v>10101</v>
      </c>
      <c r="BN149" s="19">
        <f>BM149/O149*100</f>
        <v>5.0583910901005575</v>
      </c>
      <c r="BO149" s="19">
        <f t="shared" si="58"/>
        <v>2.8568115482951333</v>
      </c>
      <c r="BP149" s="15" t="s">
        <v>72</v>
      </c>
      <c r="BQ149" s="15">
        <v>30</v>
      </c>
      <c r="BR149" s="15">
        <v>44</v>
      </c>
      <c r="BS149" s="19">
        <v>37.44</v>
      </c>
      <c r="BT149" s="19">
        <f t="shared" si="56"/>
        <v>0.54260869565217384</v>
      </c>
      <c r="BU149" s="16">
        <v>0.19600000000000001</v>
      </c>
      <c r="BV149" s="16">
        <v>0.60299999999999998</v>
      </c>
      <c r="BW149" s="16">
        <v>0.38500000000000001</v>
      </c>
      <c r="BX149" s="14">
        <f t="shared" si="47"/>
        <v>49920.229163996744</v>
      </c>
      <c r="BY149" s="15">
        <v>3.77</v>
      </c>
      <c r="BZ149" s="19">
        <f t="shared" si="48"/>
        <v>0.27002530090759808</v>
      </c>
      <c r="CA149" s="19">
        <f>(BW149/BS149^3)*100000</f>
        <v>0.73358967354317195</v>
      </c>
    </row>
    <row r="150" spans="1:79" x14ac:dyDescent="0.2">
      <c r="A150" s="15" t="s">
        <v>69</v>
      </c>
      <c r="B150" s="15">
        <v>34</v>
      </c>
      <c r="C150" s="15">
        <v>1</v>
      </c>
      <c r="D150" s="16">
        <f t="shared" si="45"/>
        <v>0.40468564223999998</v>
      </c>
      <c r="E150" s="17">
        <v>38829</v>
      </c>
      <c r="F150" s="15">
        <v>1</v>
      </c>
      <c r="G150" s="15" t="s">
        <v>76</v>
      </c>
      <c r="H150" s="15" t="s">
        <v>78</v>
      </c>
      <c r="I150" s="15">
        <v>0</v>
      </c>
      <c r="J150" s="15">
        <v>0</v>
      </c>
      <c r="K150" s="15"/>
      <c r="L150" s="15"/>
      <c r="M150" s="13">
        <f>AVERAGE(I150:L150)</f>
        <v>0</v>
      </c>
      <c r="N150" s="17">
        <v>38850</v>
      </c>
      <c r="O150" s="14">
        <v>425940</v>
      </c>
      <c r="P150" s="15"/>
      <c r="Q150" s="14"/>
      <c r="R150" s="15"/>
      <c r="S150" s="15"/>
      <c r="T150" s="15"/>
      <c r="U150" s="15"/>
      <c r="V150" s="14">
        <f t="shared" si="53"/>
        <v>425940</v>
      </c>
      <c r="W150" s="14">
        <f t="shared" si="54"/>
        <v>1052520.6618212441</v>
      </c>
      <c r="X150" s="17">
        <v>38871</v>
      </c>
      <c r="Y150" s="15">
        <f t="shared" si="46"/>
        <v>21</v>
      </c>
      <c r="Z150" s="15">
        <v>11</v>
      </c>
      <c r="AA150" s="18">
        <v>2.8</v>
      </c>
      <c r="AB150" s="18">
        <v>28.2</v>
      </c>
      <c r="AC150" s="18">
        <v>26.5</v>
      </c>
      <c r="AD150" s="18">
        <v>31</v>
      </c>
      <c r="AE150" s="18">
        <v>28.855000000000008</v>
      </c>
      <c r="AF150" s="13">
        <v>58</v>
      </c>
      <c r="AG150" s="13">
        <f t="shared" si="55"/>
        <v>-8</v>
      </c>
      <c r="AH150" s="13">
        <v>50</v>
      </c>
      <c r="AI150" s="13">
        <v>65</v>
      </c>
      <c r="AJ150" s="13">
        <v>59.4</v>
      </c>
      <c r="AK150" s="18">
        <v>9</v>
      </c>
      <c r="AL150" s="18">
        <v>9</v>
      </c>
      <c r="AM150" s="18">
        <v>9.4</v>
      </c>
      <c r="AN150" s="18">
        <v>9.0882906821320049</v>
      </c>
      <c r="AO150" s="15">
        <v>22</v>
      </c>
      <c r="AP150" s="15">
        <v>225</v>
      </c>
      <c r="AQ150" s="15">
        <v>0</v>
      </c>
      <c r="AR150" s="19">
        <v>15</v>
      </c>
      <c r="AS150" s="14">
        <v>115</v>
      </c>
      <c r="AT150" s="14">
        <v>345</v>
      </c>
      <c r="AU150" s="14">
        <v>0</v>
      </c>
      <c r="AV150" s="14">
        <v>460</v>
      </c>
      <c r="AW150" s="14">
        <v>50</v>
      </c>
      <c r="AX150" s="14">
        <v>30</v>
      </c>
      <c r="AY150" s="14">
        <v>0</v>
      </c>
      <c r="AZ150" s="14">
        <v>110</v>
      </c>
      <c r="BA150" s="14">
        <v>400</v>
      </c>
      <c r="BB150" s="14">
        <v>705</v>
      </c>
      <c r="BC150" s="14">
        <v>0</v>
      </c>
      <c r="BD150" s="14">
        <v>855</v>
      </c>
      <c r="BE150" s="14">
        <v>170</v>
      </c>
      <c r="BF150" s="14">
        <v>252.5</v>
      </c>
      <c r="BG150" s="14">
        <v>0</v>
      </c>
      <c r="BH150" s="14">
        <v>422.5</v>
      </c>
      <c r="BI150" s="14">
        <v>117.5</v>
      </c>
      <c r="BJ150" s="14">
        <v>217.5</v>
      </c>
      <c r="BK150" s="14">
        <v>0</v>
      </c>
      <c r="BL150" s="14">
        <v>410</v>
      </c>
      <c r="BM150" s="14">
        <v>0</v>
      </c>
      <c r="BN150" s="19">
        <f>BM150/O150*100</f>
        <v>0</v>
      </c>
      <c r="BO150" s="19">
        <f t="shared" si="58"/>
        <v>0</v>
      </c>
      <c r="BP150" s="15" t="s">
        <v>73</v>
      </c>
      <c r="BQ150" s="15"/>
      <c r="BR150" s="15"/>
      <c r="BS150" s="19"/>
      <c r="BT150" s="19">
        <f t="shared" si="56"/>
        <v>0</v>
      </c>
      <c r="BU150" s="16"/>
      <c r="BV150" s="16"/>
      <c r="BW150" s="16"/>
      <c r="BX150" s="14">
        <f t="shared" si="47"/>
        <v>0</v>
      </c>
      <c r="BY150" s="15">
        <v>0</v>
      </c>
      <c r="BZ150" s="19">
        <f t="shared" si="48"/>
        <v>0</v>
      </c>
      <c r="CA150" s="19"/>
    </row>
    <row r="151" spans="1:79" x14ac:dyDescent="0.2">
      <c r="A151" s="15" t="s">
        <v>69</v>
      </c>
      <c r="B151" s="15">
        <v>6</v>
      </c>
      <c r="C151" s="15">
        <v>2</v>
      </c>
      <c r="D151" s="16">
        <f t="shared" si="45"/>
        <v>0.80937128447999995</v>
      </c>
      <c r="E151" s="17">
        <v>38839</v>
      </c>
      <c r="F151" s="15">
        <v>1</v>
      </c>
      <c r="G151" s="15" t="s">
        <v>76</v>
      </c>
      <c r="H151" s="15" t="s">
        <v>78</v>
      </c>
      <c r="I151" s="15"/>
      <c r="J151" s="15"/>
      <c r="K151" s="15"/>
      <c r="L151" s="15"/>
      <c r="M151" s="13"/>
      <c r="N151" s="17">
        <v>38852</v>
      </c>
      <c r="O151" s="14">
        <v>985158</v>
      </c>
      <c r="P151" s="15"/>
      <c r="Q151" s="14"/>
      <c r="R151" s="15"/>
      <c r="S151" s="15"/>
      <c r="T151" s="15"/>
      <c r="U151" s="15"/>
      <c r="V151" s="14">
        <f t="shared" si="53"/>
        <v>985158</v>
      </c>
      <c r="W151" s="14">
        <f t="shared" si="54"/>
        <v>1217189.2169771485</v>
      </c>
      <c r="X151" s="17">
        <v>38884</v>
      </c>
      <c r="Y151" s="15">
        <f t="shared" si="46"/>
        <v>32</v>
      </c>
      <c r="Z151" s="15">
        <v>10</v>
      </c>
      <c r="AA151" s="18">
        <v>0.5</v>
      </c>
      <c r="AB151" s="18">
        <v>26.9</v>
      </c>
      <c r="AC151" s="18">
        <v>25.1</v>
      </c>
      <c r="AD151" s="18">
        <v>30.8</v>
      </c>
      <c r="AE151" s="18">
        <v>28.61904761904761</v>
      </c>
      <c r="AF151" s="13">
        <v>62</v>
      </c>
      <c r="AG151" s="13">
        <f t="shared" si="55"/>
        <v>-7</v>
      </c>
      <c r="AH151" s="13">
        <v>55</v>
      </c>
      <c r="AI151" s="13">
        <v>63</v>
      </c>
      <c r="AJ151" s="13">
        <v>58.6</v>
      </c>
      <c r="AK151" s="18">
        <v>9.1999999999999993</v>
      </c>
      <c r="AL151" s="18">
        <v>9</v>
      </c>
      <c r="AM151" s="18">
        <v>9.3000000000000007</v>
      </c>
      <c r="AN151" s="18">
        <v>9.1628002388797256</v>
      </c>
      <c r="AO151" s="15">
        <v>36</v>
      </c>
      <c r="AP151" s="15">
        <v>325</v>
      </c>
      <c r="AQ151" s="15">
        <v>0</v>
      </c>
      <c r="AR151" s="19">
        <v>12.5</v>
      </c>
      <c r="AS151" s="14">
        <v>260</v>
      </c>
      <c r="AT151" s="14">
        <v>210</v>
      </c>
      <c r="AU151" s="14">
        <v>0</v>
      </c>
      <c r="AV151" s="14">
        <v>970</v>
      </c>
      <c r="AW151" s="14">
        <v>25</v>
      </c>
      <c r="AX151" s="14">
        <v>30</v>
      </c>
      <c r="AY151" s="14">
        <v>0</v>
      </c>
      <c r="AZ151" s="14">
        <v>80</v>
      </c>
      <c r="BA151" s="14">
        <v>425</v>
      </c>
      <c r="BB151" s="14">
        <v>210</v>
      </c>
      <c r="BC151" s="14">
        <v>0</v>
      </c>
      <c r="BD151" s="14">
        <v>540</v>
      </c>
      <c r="BE151" s="14">
        <v>146.25</v>
      </c>
      <c r="BF151" s="14">
        <v>92.5</v>
      </c>
      <c r="BG151" s="14">
        <v>0</v>
      </c>
      <c r="BH151" s="14">
        <v>238.75</v>
      </c>
      <c r="BI151" s="14">
        <v>122.5</v>
      </c>
      <c r="BJ151" s="14">
        <v>57.5</v>
      </c>
      <c r="BK151" s="14">
        <v>0</v>
      </c>
      <c r="BL151" s="14">
        <v>187.5</v>
      </c>
      <c r="BM151" s="14">
        <v>0</v>
      </c>
      <c r="BN151" s="19">
        <f>BM151/O151*100</f>
        <v>0</v>
      </c>
      <c r="BO151" s="19">
        <f t="shared" si="58"/>
        <v>0</v>
      </c>
      <c r="BP151" s="15" t="s">
        <v>73</v>
      </c>
      <c r="BQ151" s="15"/>
      <c r="BR151" s="15"/>
      <c r="BS151" s="19"/>
      <c r="BT151" s="19">
        <f t="shared" si="56"/>
        <v>0</v>
      </c>
      <c r="BU151" s="16"/>
      <c r="BV151" s="16"/>
      <c r="BW151" s="16"/>
      <c r="BX151" s="14">
        <f t="shared" si="47"/>
        <v>0</v>
      </c>
      <c r="BY151" s="15">
        <v>0</v>
      </c>
      <c r="BZ151" s="19">
        <f t="shared" si="48"/>
        <v>0</v>
      </c>
      <c r="CA151" s="19"/>
    </row>
    <row r="152" spans="1:79" x14ac:dyDescent="0.2">
      <c r="AF152" s="86"/>
      <c r="AG152" s="86"/>
    </row>
    <row r="153" spans="1:79" x14ac:dyDescent="0.2">
      <c r="BV153" s="77" t="s">
        <v>88</v>
      </c>
      <c r="BW153" s="77">
        <v>0.5</v>
      </c>
      <c r="BX153" s="88">
        <f>AVERAGE(BX2:BX65)</f>
        <v>173120.0225246716</v>
      </c>
    </row>
    <row r="154" spans="1:79" x14ac:dyDescent="0.2">
      <c r="BW154" s="77">
        <v>1</v>
      </c>
      <c r="BX154" s="88">
        <f>AVERAGE(BX66:BX125)</f>
        <v>115557.94618216965</v>
      </c>
    </row>
    <row r="155" spans="1:79" x14ac:dyDescent="0.2">
      <c r="BW155" s="77">
        <v>2</v>
      </c>
      <c r="BX155" s="88">
        <f>AVERAGE(BX126:BX151)</f>
        <v>89273.234290878507</v>
      </c>
    </row>
  </sheetData>
  <sortState ref="A2:CA155">
    <sortCondition ref="AF2:AF155"/>
  </sortState>
  <pageMargins left="0.7" right="0.7" top="0.75" bottom="0.75" header="0.3" footer="0.3"/>
  <pageSetup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6"/>
  <sheetViews>
    <sheetView topLeftCell="AV1" zoomScale="60" zoomScaleNormal="60" workbookViewId="0">
      <pane ySplit="1" topLeftCell="A68" activePane="bottomLeft" state="frozen"/>
      <selection activeCell="AX1" sqref="AX1"/>
      <selection pane="bottomLeft" activeCell="AW1" sqref="AW1:AY45"/>
    </sheetView>
  </sheetViews>
  <sheetFormatPr defaultColWidth="11" defaultRowHeight="15" x14ac:dyDescent="0.25"/>
  <cols>
    <col min="1" max="2" width="11" style="89" customWidth="1"/>
    <col min="3" max="3" width="11" style="131" customWidth="1"/>
    <col min="4" max="4" width="11" style="132" customWidth="1"/>
    <col min="5" max="5" width="11" style="133" customWidth="1"/>
    <col min="6" max="9" width="11" style="89" customWidth="1"/>
    <col min="10" max="10" width="11" style="134" customWidth="1"/>
    <col min="11" max="11" width="11" style="29" customWidth="1"/>
    <col min="12" max="12" width="11" style="134" customWidth="1"/>
    <col min="13" max="13" width="11" style="133" customWidth="1"/>
    <col min="14" max="14" width="11" style="134" customWidth="1"/>
    <col min="15" max="15" width="11" style="133" customWidth="1"/>
    <col min="16" max="23" width="11" style="134" customWidth="1"/>
    <col min="24" max="24" width="11" style="133" customWidth="1"/>
    <col min="25" max="26" width="11" style="135" customWidth="1"/>
    <col min="27" max="27" width="10.7109375" style="135" customWidth="1"/>
    <col min="28" max="31" width="11" style="135" customWidth="1"/>
    <col min="32" max="33" width="11" style="131" customWidth="1"/>
    <col min="34" max="35" width="11" style="135" customWidth="1"/>
    <col min="36" max="36" width="11" style="131" customWidth="1"/>
    <col min="37" max="37" width="11" style="135" customWidth="1"/>
    <col min="38" max="38" width="11" style="131" customWidth="1"/>
    <col min="39" max="39" width="12.5703125" style="135" customWidth="1"/>
    <col min="40" max="46" width="12.28515625" style="135" customWidth="1"/>
    <col min="47" max="47" width="13.140625" style="134" customWidth="1"/>
    <col min="48" max="48" width="13.5703125" style="134" customWidth="1"/>
    <col min="49" max="49" width="12.140625" style="134" customWidth="1"/>
    <col min="50" max="51" width="11" style="132" customWidth="1"/>
    <col min="52" max="52" width="11" style="89" customWidth="1"/>
    <col min="53" max="54" width="11" style="135" customWidth="1"/>
    <col min="55" max="55" width="11" style="132" customWidth="1"/>
    <col min="56" max="58" width="11" style="136" customWidth="1"/>
    <col min="59" max="59" width="11" style="134" customWidth="1"/>
    <col min="60" max="62" width="11" style="132" customWidth="1"/>
    <col min="63" max="16384" width="11" style="89"/>
  </cols>
  <sheetData>
    <row r="1" spans="1:62" s="128" customFormat="1" ht="77.25" customHeight="1" x14ac:dyDescent="0.25">
      <c r="A1" s="118" t="s">
        <v>0</v>
      </c>
      <c r="B1" s="119" t="s">
        <v>1</v>
      </c>
      <c r="C1" s="119" t="s">
        <v>2</v>
      </c>
      <c r="D1" s="119" t="s">
        <v>3</v>
      </c>
      <c r="E1" s="120" t="s">
        <v>4</v>
      </c>
      <c r="F1" s="121" t="s">
        <v>5</v>
      </c>
      <c r="G1" s="119" t="s">
        <v>6</v>
      </c>
      <c r="H1" s="119" t="s">
        <v>90</v>
      </c>
      <c r="I1" s="119" t="s">
        <v>12</v>
      </c>
      <c r="J1" s="122" t="s">
        <v>13</v>
      </c>
      <c r="K1" s="120" t="s">
        <v>14</v>
      </c>
      <c r="L1" s="122" t="s">
        <v>15</v>
      </c>
      <c r="M1" s="122" t="s">
        <v>16</v>
      </c>
      <c r="N1" s="122" t="s">
        <v>17</v>
      </c>
      <c r="O1" s="122" t="s">
        <v>18</v>
      </c>
      <c r="P1" s="122" t="s">
        <v>91</v>
      </c>
      <c r="Q1" s="122" t="s">
        <v>92</v>
      </c>
      <c r="R1" s="122" t="s">
        <v>93</v>
      </c>
      <c r="S1" s="122" t="s">
        <v>94</v>
      </c>
      <c r="T1" s="122" t="s">
        <v>95</v>
      </c>
      <c r="U1" s="122" t="s">
        <v>85</v>
      </c>
      <c r="V1" s="122" t="s">
        <v>105</v>
      </c>
      <c r="W1" s="122" t="s">
        <v>106</v>
      </c>
      <c r="X1" s="120" t="s">
        <v>20</v>
      </c>
      <c r="Y1" s="121" t="s">
        <v>21</v>
      </c>
      <c r="Z1" s="121" t="s">
        <v>96</v>
      </c>
      <c r="AA1" s="121" t="s">
        <v>8</v>
      </c>
      <c r="AB1" s="121" t="s">
        <v>9</v>
      </c>
      <c r="AC1" s="121" t="s">
        <v>97</v>
      </c>
      <c r="AD1" s="121" t="s">
        <v>11</v>
      </c>
      <c r="AE1" s="121" t="s">
        <v>84</v>
      </c>
      <c r="AF1" s="123" t="s">
        <v>98</v>
      </c>
      <c r="AG1" s="123" t="s">
        <v>99</v>
      </c>
      <c r="AH1" s="121" t="s">
        <v>24</v>
      </c>
      <c r="AI1" s="121" t="s">
        <v>100</v>
      </c>
      <c r="AJ1" s="123" t="s">
        <v>101</v>
      </c>
      <c r="AK1" s="121" t="s">
        <v>32</v>
      </c>
      <c r="AL1" s="123" t="s">
        <v>33</v>
      </c>
      <c r="AM1" s="121" t="s">
        <v>34</v>
      </c>
      <c r="AN1" s="121" t="s">
        <v>35</v>
      </c>
      <c r="AO1" s="121" t="s">
        <v>36</v>
      </c>
      <c r="AP1" s="121" t="s">
        <v>43</v>
      </c>
      <c r="AQ1" s="121" t="s">
        <v>37</v>
      </c>
      <c r="AR1" s="121" t="s">
        <v>44</v>
      </c>
      <c r="AS1" s="121" t="s">
        <v>38</v>
      </c>
      <c r="AT1" s="121" t="s">
        <v>45</v>
      </c>
      <c r="AU1" s="122" t="s">
        <v>83</v>
      </c>
      <c r="AV1" s="122" t="s">
        <v>102</v>
      </c>
      <c r="AW1" s="122" t="s">
        <v>55</v>
      </c>
      <c r="AX1" s="124" t="s">
        <v>56</v>
      </c>
      <c r="AY1" s="124" t="s">
        <v>57</v>
      </c>
      <c r="AZ1" s="119" t="s">
        <v>58</v>
      </c>
      <c r="BA1" s="121" t="s">
        <v>59</v>
      </c>
      <c r="BB1" s="121" t="s">
        <v>60</v>
      </c>
      <c r="BC1" s="124" t="s">
        <v>61</v>
      </c>
      <c r="BD1" s="125" t="s">
        <v>62</v>
      </c>
      <c r="BE1" s="125" t="s">
        <v>63</v>
      </c>
      <c r="BF1" s="125" t="s">
        <v>64</v>
      </c>
      <c r="BG1" s="126" t="s">
        <v>115</v>
      </c>
      <c r="BH1" s="127" t="s">
        <v>66</v>
      </c>
      <c r="BI1" s="127" t="s">
        <v>116</v>
      </c>
      <c r="BJ1" s="124" t="s">
        <v>68</v>
      </c>
    </row>
    <row r="2" spans="1:62" s="27" customFormat="1" x14ac:dyDescent="0.2">
      <c r="A2" s="91" t="s">
        <v>69</v>
      </c>
      <c r="B2" s="92">
        <v>11</v>
      </c>
      <c r="C2" s="93">
        <v>0.5</v>
      </c>
      <c r="D2" s="94">
        <f t="shared" ref="D2:D45" si="0">C2*0.4046854224</f>
        <v>0.2023427112</v>
      </c>
      <c r="E2" s="95">
        <v>40628</v>
      </c>
      <c r="F2" s="92">
        <v>2</v>
      </c>
      <c r="G2" s="92" t="s">
        <v>76</v>
      </c>
      <c r="H2" s="92" t="s">
        <v>77</v>
      </c>
      <c r="I2" s="95">
        <v>40640</v>
      </c>
      <c r="J2" s="92">
        <v>207474</v>
      </c>
      <c r="K2" s="95">
        <v>40641</v>
      </c>
      <c r="L2" s="92">
        <v>67784</v>
      </c>
      <c r="M2" s="95"/>
      <c r="N2" s="92"/>
      <c r="O2" s="95"/>
      <c r="P2" s="92"/>
      <c r="Q2" s="92"/>
      <c r="R2" s="92"/>
      <c r="S2" s="92"/>
      <c r="T2" s="92"/>
      <c r="U2" s="92">
        <f t="shared" ref="U2:U45" si="1">SUM(J2,L2,N2,P2,R2,T2)</f>
        <v>275258</v>
      </c>
      <c r="V2" s="92">
        <f t="shared" ref="V2:V45" si="2">U2/D2</f>
        <v>1360355.4008324468</v>
      </c>
      <c r="W2" s="92">
        <f t="shared" ref="W2:W45" si="3">U2/C2</f>
        <v>550516</v>
      </c>
      <c r="X2" s="95">
        <v>40674</v>
      </c>
      <c r="Y2" s="96">
        <f t="shared" ref="Y2:Y45" si="4">X2-I2</f>
        <v>34</v>
      </c>
      <c r="Z2" s="96">
        <v>10</v>
      </c>
      <c r="AA2" s="96">
        <v>18</v>
      </c>
      <c r="AB2" s="96">
        <v>116</v>
      </c>
      <c r="AC2" s="96"/>
      <c r="AD2" s="96"/>
      <c r="AE2" s="96">
        <f t="shared" ref="AE2:AE10" si="5">AVERAGE(AA2:AD2)</f>
        <v>67</v>
      </c>
      <c r="AF2" s="93">
        <v>3.6</v>
      </c>
      <c r="AG2" s="93">
        <v>29.3</v>
      </c>
      <c r="AH2" s="96">
        <v>31</v>
      </c>
      <c r="AI2" s="96">
        <v>37</v>
      </c>
      <c r="AJ2" s="93">
        <v>8.9</v>
      </c>
      <c r="AK2" s="96">
        <v>146</v>
      </c>
      <c r="AL2" s="93">
        <v>164</v>
      </c>
      <c r="AM2" s="96">
        <v>14</v>
      </c>
      <c r="AN2" s="93">
        <v>6.25</v>
      </c>
      <c r="AO2" s="96">
        <v>65</v>
      </c>
      <c r="AP2" s="96">
        <v>1250</v>
      </c>
      <c r="AQ2" s="96">
        <v>1490</v>
      </c>
      <c r="AR2" s="96">
        <v>55</v>
      </c>
      <c r="AS2" s="96">
        <v>0</v>
      </c>
      <c r="AT2" s="96">
        <v>145</v>
      </c>
      <c r="AU2" s="92">
        <v>1555</v>
      </c>
      <c r="AV2" s="92">
        <v>1555</v>
      </c>
      <c r="AW2" s="92">
        <v>63455</v>
      </c>
      <c r="AX2" s="94">
        <f t="shared" ref="AX2:AX8" si="6">((AW2)/(J2)*100)</f>
        <v>30.584555173178323</v>
      </c>
      <c r="AY2" s="94">
        <f t="shared" ref="AY2:AY21" si="7">((AW2)/(J2+L2+N2+P2))*100</f>
        <v>23.052917626372349</v>
      </c>
      <c r="AZ2" s="96" t="s">
        <v>72</v>
      </c>
      <c r="BA2" s="96">
        <v>23</v>
      </c>
      <c r="BB2" s="96">
        <v>50</v>
      </c>
      <c r="BC2" s="94">
        <v>33</v>
      </c>
      <c r="BD2" s="97">
        <v>8.5000000000000006E-2</v>
      </c>
      <c r="BE2" s="97">
        <v>0.629</v>
      </c>
      <c r="BF2" s="97">
        <v>0.27600000000000002</v>
      </c>
      <c r="BG2" s="92">
        <f t="shared" ref="BG2:BG12" si="8">AW2*D2^-1</f>
        <v>313601.60997981136</v>
      </c>
      <c r="BH2" s="94">
        <v>15.59</v>
      </c>
      <c r="BI2" s="94">
        <f t="shared" ref="BI2:BI12" si="9">BH2*D2^-1*Y2^-1</f>
        <v>2.2661029351904123</v>
      </c>
      <c r="BJ2" s="94">
        <f t="shared" ref="BJ2:BJ12" si="10">(BF2/BC2^3)*100000</f>
        <v>0.76801068536605732</v>
      </c>
    </row>
    <row r="3" spans="1:62" ht="15.75" x14ac:dyDescent="0.25">
      <c r="A3" s="91" t="s">
        <v>69</v>
      </c>
      <c r="B3" s="92">
        <v>12</v>
      </c>
      <c r="C3" s="93">
        <v>0.5</v>
      </c>
      <c r="D3" s="94">
        <f t="shared" si="0"/>
        <v>0.2023427112</v>
      </c>
      <c r="E3" s="95">
        <v>40633</v>
      </c>
      <c r="F3" s="92">
        <v>3</v>
      </c>
      <c r="G3" s="92" t="s">
        <v>76</v>
      </c>
      <c r="H3" s="92" t="s">
        <v>77</v>
      </c>
      <c r="I3" s="95">
        <v>40649</v>
      </c>
      <c r="J3" s="92">
        <v>82440</v>
      </c>
      <c r="K3" s="95">
        <v>40650</v>
      </c>
      <c r="L3" s="92">
        <v>91142</v>
      </c>
      <c r="M3" s="95">
        <v>40651</v>
      </c>
      <c r="N3" s="92">
        <v>92058</v>
      </c>
      <c r="O3" s="95"/>
      <c r="P3" s="92"/>
      <c r="Q3" s="92"/>
      <c r="R3" s="92"/>
      <c r="S3" s="92"/>
      <c r="T3" s="92"/>
      <c r="U3" s="92">
        <f t="shared" si="1"/>
        <v>265640</v>
      </c>
      <c r="V3" s="92">
        <f t="shared" si="2"/>
        <v>1312822.1838316456</v>
      </c>
      <c r="W3" s="92">
        <f t="shared" si="3"/>
        <v>531280</v>
      </c>
      <c r="X3" s="95">
        <v>40681</v>
      </c>
      <c r="Y3" s="96">
        <f t="shared" si="4"/>
        <v>32</v>
      </c>
      <c r="Z3" s="96">
        <v>10</v>
      </c>
      <c r="AA3" s="96">
        <v>53</v>
      </c>
      <c r="AB3" s="96">
        <v>551</v>
      </c>
      <c r="AC3" s="96"/>
      <c r="AD3" s="96"/>
      <c r="AE3" s="96">
        <f t="shared" si="5"/>
        <v>302</v>
      </c>
      <c r="AF3" s="93">
        <v>3.2</v>
      </c>
      <c r="AG3" s="93">
        <v>30.8</v>
      </c>
      <c r="AH3" s="96">
        <v>34</v>
      </c>
      <c r="AI3" s="96">
        <v>40</v>
      </c>
      <c r="AJ3" s="93">
        <v>9.1999999999999993</v>
      </c>
      <c r="AK3" s="96">
        <v>134</v>
      </c>
      <c r="AL3" s="93">
        <v>161.5</v>
      </c>
      <c r="AM3" s="96">
        <v>16</v>
      </c>
      <c r="AN3" s="96">
        <v>7</v>
      </c>
      <c r="AO3" s="96">
        <v>1430</v>
      </c>
      <c r="AP3" s="96">
        <v>280</v>
      </c>
      <c r="AQ3" s="96">
        <v>305</v>
      </c>
      <c r="AR3" s="96">
        <v>30</v>
      </c>
      <c r="AS3" s="96">
        <v>0</v>
      </c>
      <c r="AT3" s="96">
        <v>15</v>
      </c>
      <c r="AU3" s="92">
        <v>1735</v>
      </c>
      <c r="AV3" s="92">
        <v>1735</v>
      </c>
      <c r="AW3" s="92">
        <v>32978</v>
      </c>
      <c r="AX3" s="94">
        <f t="shared" si="6"/>
        <v>40.002426006792817</v>
      </c>
      <c r="AY3" s="94">
        <f t="shared" si="7"/>
        <v>12.414546002108116</v>
      </c>
      <c r="AZ3" s="96" t="s">
        <v>72</v>
      </c>
      <c r="BA3" s="96">
        <v>24</v>
      </c>
      <c r="BB3" s="96">
        <v>47</v>
      </c>
      <c r="BC3" s="94">
        <v>31.73</v>
      </c>
      <c r="BD3" s="97">
        <v>9.8000000000000004E-2</v>
      </c>
      <c r="BE3" s="97">
        <v>0.46500000000000002</v>
      </c>
      <c r="BF3" s="97">
        <v>0.22500000000000001</v>
      </c>
      <c r="BG3" s="92">
        <f t="shared" si="8"/>
        <v>162980.91393766005</v>
      </c>
      <c r="BH3" s="94">
        <v>8.23</v>
      </c>
      <c r="BI3" s="94">
        <f t="shared" si="9"/>
        <v>1.2710489964019027</v>
      </c>
      <c r="BJ3" s="94">
        <f t="shared" si="10"/>
        <v>0.7043236991344427</v>
      </c>
    </row>
    <row r="4" spans="1:62" ht="15.75" x14ac:dyDescent="0.25">
      <c r="A4" s="91" t="s">
        <v>69</v>
      </c>
      <c r="B4" s="92">
        <v>16</v>
      </c>
      <c r="C4" s="93">
        <v>0.5</v>
      </c>
      <c r="D4" s="94">
        <f t="shared" si="0"/>
        <v>0.2023427112</v>
      </c>
      <c r="E4" s="95">
        <v>40645</v>
      </c>
      <c r="F4" s="92">
        <v>3</v>
      </c>
      <c r="G4" s="92" t="s">
        <v>76</v>
      </c>
      <c r="H4" s="92" t="s">
        <v>77</v>
      </c>
      <c r="I4" s="95">
        <v>40655</v>
      </c>
      <c r="J4" s="92">
        <v>161674</v>
      </c>
      <c r="K4" s="95">
        <v>40656</v>
      </c>
      <c r="L4" s="92">
        <v>41220</v>
      </c>
      <c r="M4" s="95">
        <v>40660</v>
      </c>
      <c r="N4" s="92">
        <v>136942</v>
      </c>
      <c r="O4" s="95"/>
      <c r="P4" s="92"/>
      <c r="Q4" s="92"/>
      <c r="R4" s="92"/>
      <c r="S4" s="92"/>
      <c r="T4" s="92"/>
      <c r="U4" s="92">
        <f t="shared" si="1"/>
        <v>339836</v>
      </c>
      <c r="V4" s="92">
        <f t="shared" si="2"/>
        <v>1679507.0006949676</v>
      </c>
      <c r="W4" s="92">
        <f t="shared" si="3"/>
        <v>679672</v>
      </c>
      <c r="X4" s="95">
        <v>40689</v>
      </c>
      <c r="Y4" s="96">
        <f t="shared" si="4"/>
        <v>34</v>
      </c>
      <c r="Z4" s="96">
        <v>10</v>
      </c>
      <c r="AA4" s="96">
        <v>9</v>
      </c>
      <c r="AB4" s="96">
        <v>22</v>
      </c>
      <c r="AC4" s="96">
        <v>123</v>
      </c>
      <c r="AD4" s="96">
        <v>44</v>
      </c>
      <c r="AE4" s="96">
        <f t="shared" si="5"/>
        <v>49.5</v>
      </c>
      <c r="AF4" s="93">
        <v>3.1</v>
      </c>
      <c r="AG4" s="93">
        <v>30.9</v>
      </c>
      <c r="AH4" s="96">
        <v>34</v>
      </c>
      <c r="AI4" s="96">
        <v>40</v>
      </c>
      <c r="AJ4" s="93">
        <v>9.1999999999999993</v>
      </c>
      <c r="AK4" s="96">
        <v>160</v>
      </c>
      <c r="AL4" s="93">
        <v>149</v>
      </c>
      <c r="AM4" s="96">
        <v>16</v>
      </c>
      <c r="AN4" s="96">
        <v>7</v>
      </c>
      <c r="AO4" s="96">
        <v>50</v>
      </c>
      <c r="AP4" s="96">
        <v>50</v>
      </c>
      <c r="AQ4" s="96">
        <v>95</v>
      </c>
      <c r="AR4" s="96">
        <v>1095</v>
      </c>
      <c r="AS4" s="96">
        <v>1440</v>
      </c>
      <c r="AT4" s="96">
        <v>1070</v>
      </c>
      <c r="AU4" s="92">
        <v>1585</v>
      </c>
      <c r="AV4" s="92">
        <v>2090</v>
      </c>
      <c r="AW4" s="92">
        <v>44215</v>
      </c>
      <c r="AX4" s="94">
        <f t="shared" si="6"/>
        <v>27.348243997179512</v>
      </c>
      <c r="AY4" s="94">
        <f t="shared" si="7"/>
        <v>13.01068750809214</v>
      </c>
      <c r="AZ4" s="96" t="s">
        <v>72</v>
      </c>
      <c r="BA4" s="96">
        <v>29</v>
      </c>
      <c r="BB4" s="96">
        <v>66</v>
      </c>
      <c r="BC4" s="94">
        <v>38.76</v>
      </c>
      <c r="BD4" s="97">
        <v>0.14899999999999999</v>
      </c>
      <c r="BE4" s="97">
        <v>2.61</v>
      </c>
      <c r="BF4" s="97">
        <v>0.49199999999999999</v>
      </c>
      <c r="BG4" s="92">
        <f t="shared" si="8"/>
        <v>218515.40753695311</v>
      </c>
      <c r="BH4" s="94">
        <v>16.82</v>
      </c>
      <c r="BI4" s="94">
        <f t="shared" si="9"/>
        <v>2.4448910436114648</v>
      </c>
      <c r="BJ4" s="94">
        <f t="shared" si="10"/>
        <v>0.8449165122414819</v>
      </c>
    </row>
    <row r="5" spans="1:62" ht="15.75" x14ac:dyDescent="0.25">
      <c r="A5" s="91" t="s">
        <v>69</v>
      </c>
      <c r="B5" s="92">
        <v>17</v>
      </c>
      <c r="C5" s="93">
        <v>0.5</v>
      </c>
      <c r="D5" s="94">
        <f t="shared" si="0"/>
        <v>0.2023427112</v>
      </c>
      <c r="E5" s="95">
        <v>40641</v>
      </c>
      <c r="F5" s="92">
        <v>2</v>
      </c>
      <c r="G5" s="92" t="s">
        <v>76</v>
      </c>
      <c r="H5" s="92" t="s">
        <v>77</v>
      </c>
      <c r="I5" s="95">
        <v>40652</v>
      </c>
      <c r="J5" s="92">
        <v>20610</v>
      </c>
      <c r="K5" s="95">
        <v>40653</v>
      </c>
      <c r="L5" s="92">
        <v>118622</v>
      </c>
      <c r="M5" s="95"/>
      <c r="N5" s="92"/>
      <c r="O5" s="95"/>
      <c r="P5" s="92"/>
      <c r="Q5" s="92"/>
      <c r="R5" s="92"/>
      <c r="S5" s="92"/>
      <c r="T5" s="92"/>
      <c r="U5" s="92">
        <f t="shared" si="1"/>
        <v>139232</v>
      </c>
      <c r="V5" s="92">
        <f t="shared" si="2"/>
        <v>688099.90324969019</v>
      </c>
      <c r="W5" s="92">
        <f t="shared" si="3"/>
        <v>278464</v>
      </c>
      <c r="X5" s="95">
        <v>40689</v>
      </c>
      <c r="Y5" s="96">
        <f t="shared" si="4"/>
        <v>37</v>
      </c>
      <c r="Z5" s="96">
        <v>10</v>
      </c>
      <c r="AA5" s="96">
        <v>35</v>
      </c>
      <c r="AB5" s="96">
        <v>71</v>
      </c>
      <c r="AC5" s="96"/>
      <c r="AD5" s="96"/>
      <c r="AE5" s="96">
        <f t="shared" si="5"/>
        <v>53</v>
      </c>
      <c r="AF5" s="93">
        <v>3.3</v>
      </c>
      <c r="AG5" s="93">
        <v>30.3</v>
      </c>
      <c r="AH5" s="96">
        <v>34</v>
      </c>
      <c r="AI5" s="96">
        <v>40</v>
      </c>
      <c r="AJ5" s="93">
        <v>9.1</v>
      </c>
      <c r="AK5" s="98">
        <v>194</v>
      </c>
      <c r="AL5" s="93">
        <v>175</v>
      </c>
      <c r="AM5" s="96">
        <v>20</v>
      </c>
      <c r="AN5" s="96">
        <v>8.25</v>
      </c>
      <c r="AO5" s="96">
        <v>225</v>
      </c>
      <c r="AP5" s="96">
        <v>355</v>
      </c>
      <c r="AQ5" s="96">
        <v>2140</v>
      </c>
      <c r="AR5" s="96">
        <v>190</v>
      </c>
      <c r="AS5" s="96">
        <v>30</v>
      </c>
      <c r="AT5" s="96">
        <v>3005</v>
      </c>
      <c r="AU5" s="92">
        <v>2595</v>
      </c>
      <c r="AV5" s="92">
        <v>3220</v>
      </c>
      <c r="AW5" s="92">
        <v>9216</v>
      </c>
      <c r="AX5" s="94">
        <f t="shared" si="6"/>
        <v>44.716157205240172</v>
      </c>
      <c r="AY5" s="94">
        <f t="shared" si="7"/>
        <v>6.6191680073546308</v>
      </c>
      <c r="AZ5" s="96" t="s">
        <v>72</v>
      </c>
      <c r="BA5" s="96">
        <v>29</v>
      </c>
      <c r="BB5" s="96">
        <v>88</v>
      </c>
      <c r="BC5" s="94">
        <v>46.94</v>
      </c>
      <c r="BD5" s="97">
        <v>0.16900000000000001</v>
      </c>
      <c r="BE5" s="97">
        <v>5.5430000000000001</v>
      </c>
      <c r="BF5" s="97">
        <v>1.069</v>
      </c>
      <c r="BG5" s="92">
        <f t="shared" si="8"/>
        <v>45546.488654541667</v>
      </c>
      <c r="BH5" s="94">
        <v>6.45</v>
      </c>
      <c r="BI5" s="94">
        <f t="shared" si="9"/>
        <v>0.86153004123789934</v>
      </c>
      <c r="BJ5" s="94">
        <f t="shared" si="10"/>
        <v>1.0335903583123374</v>
      </c>
    </row>
    <row r="6" spans="1:62" ht="15.75" x14ac:dyDescent="0.25">
      <c r="A6" s="91" t="s">
        <v>69</v>
      </c>
      <c r="B6" s="92">
        <v>14</v>
      </c>
      <c r="C6" s="93">
        <v>0.5</v>
      </c>
      <c r="D6" s="94">
        <f t="shared" si="0"/>
        <v>0.2023427112</v>
      </c>
      <c r="E6" s="95">
        <v>40657</v>
      </c>
      <c r="F6" s="92">
        <v>1</v>
      </c>
      <c r="G6" s="92" t="s">
        <v>76</v>
      </c>
      <c r="H6" s="92" t="s">
        <v>77</v>
      </c>
      <c r="I6" s="95">
        <v>40672</v>
      </c>
      <c r="J6" s="92">
        <v>250526</v>
      </c>
      <c r="K6" s="95"/>
      <c r="L6" s="92"/>
      <c r="M6" s="95"/>
      <c r="N6" s="92"/>
      <c r="O6" s="95"/>
      <c r="P6" s="92"/>
      <c r="Q6" s="92"/>
      <c r="R6" s="92"/>
      <c r="S6" s="92"/>
      <c r="T6" s="92"/>
      <c r="U6" s="92">
        <f t="shared" si="1"/>
        <v>250526</v>
      </c>
      <c r="V6" s="92">
        <f t="shared" si="2"/>
        <v>1238127.1285446729</v>
      </c>
      <c r="W6" s="92">
        <f t="shared" si="3"/>
        <v>501052</v>
      </c>
      <c r="X6" s="95">
        <v>40710</v>
      </c>
      <c r="Y6" s="96">
        <f t="shared" si="4"/>
        <v>38</v>
      </c>
      <c r="Z6" s="96">
        <v>8</v>
      </c>
      <c r="AA6" s="96">
        <v>277</v>
      </c>
      <c r="AB6" s="96">
        <v>289</v>
      </c>
      <c r="AC6" s="96"/>
      <c r="AD6" s="96"/>
      <c r="AE6" s="96">
        <f t="shared" si="5"/>
        <v>283</v>
      </c>
      <c r="AF6" s="93">
        <v>3.8</v>
      </c>
      <c r="AG6" s="93">
        <v>32.200000000000003</v>
      </c>
      <c r="AH6" s="96">
        <v>37</v>
      </c>
      <c r="AI6" s="96">
        <v>45</v>
      </c>
      <c r="AJ6" s="93">
        <v>9.6999999999999993</v>
      </c>
      <c r="AK6" s="96">
        <v>194</v>
      </c>
      <c r="AL6" s="93">
        <v>161</v>
      </c>
      <c r="AM6" s="96">
        <v>21</v>
      </c>
      <c r="AN6" s="96">
        <v>8.5</v>
      </c>
      <c r="AO6" s="96">
        <v>75</v>
      </c>
      <c r="AP6" s="96">
        <v>170</v>
      </c>
      <c r="AQ6" s="96">
        <v>75</v>
      </c>
      <c r="AR6" s="96">
        <v>15</v>
      </c>
      <c r="AS6" s="96">
        <v>40</v>
      </c>
      <c r="AT6" s="96">
        <v>335</v>
      </c>
      <c r="AU6" s="92">
        <v>190</v>
      </c>
      <c r="AV6" s="92">
        <v>750</v>
      </c>
      <c r="AW6" s="92">
        <v>1905</v>
      </c>
      <c r="AX6" s="94">
        <f t="shared" si="6"/>
        <v>0.76040011815140951</v>
      </c>
      <c r="AY6" s="94">
        <f t="shared" si="7"/>
        <v>0.76040011815140951</v>
      </c>
      <c r="AZ6" s="96" t="s">
        <v>72</v>
      </c>
      <c r="BA6" s="96">
        <v>22</v>
      </c>
      <c r="BB6" s="96">
        <v>75</v>
      </c>
      <c r="BC6" s="94">
        <v>56.01</v>
      </c>
      <c r="BD6" s="97">
        <v>0.09</v>
      </c>
      <c r="BE6" s="97">
        <v>2.8820000000000001</v>
      </c>
      <c r="BF6" s="97">
        <v>1.2609999999999999</v>
      </c>
      <c r="BG6" s="92">
        <f t="shared" si="8"/>
        <v>9414.7201483183453</v>
      </c>
      <c r="BH6" s="94">
        <v>2.27</v>
      </c>
      <c r="BI6" s="94">
        <f t="shared" si="9"/>
        <v>0.29522606349886232</v>
      </c>
      <c r="BJ6" s="94">
        <f t="shared" si="10"/>
        <v>0.71765938495164694</v>
      </c>
    </row>
    <row r="7" spans="1:62" ht="15.75" x14ac:dyDescent="0.25">
      <c r="A7" s="99" t="s">
        <v>69</v>
      </c>
      <c r="B7" s="100">
        <v>13</v>
      </c>
      <c r="C7" s="101">
        <v>0.5</v>
      </c>
      <c r="D7" s="102">
        <f t="shared" si="0"/>
        <v>0.2023427112</v>
      </c>
      <c r="E7" s="103">
        <v>40661</v>
      </c>
      <c r="F7" s="100">
        <v>1</v>
      </c>
      <c r="G7" s="100" t="s">
        <v>76</v>
      </c>
      <c r="H7" s="100" t="s">
        <v>77</v>
      </c>
      <c r="I7" s="103">
        <v>40673</v>
      </c>
      <c r="J7" s="100">
        <v>229000</v>
      </c>
      <c r="K7" s="103"/>
      <c r="L7" s="100"/>
      <c r="M7" s="103"/>
      <c r="N7" s="100"/>
      <c r="O7" s="103"/>
      <c r="P7" s="100"/>
      <c r="Q7" s="100"/>
      <c r="R7" s="100"/>
      <c r="S7" s="100"/>
      <c r="T7" s="100"/>
      <c r="U7" s="92">
        <f t="shared" si="1"/>
        <v>229000</v>
      </c>
      <c r="V7" s="92">
        <f t="shared" si="2"/>
        <v>1131743.2619238326</v>
      </c>
      <c r="W7" s="92">
        <f t="shared" si="3"/>
        <v>458000</v>
      </c>
      <c r="X7" s="103">
        <v>40710</v>
      </c>
      <c r="Y7" s="104">
        <f t="shared" si="4"/>
        <v>37</v>
      </c>
      <c r="Z7" s="104">
        <v>9</v>
      </c>
      <c r="AA7" s="104">
        <v>117</v>
      </c>
      <c r="AB7" s="104">
        <v>97</v>
      </c>
      <c r="AC7" s="104"/>
      <c r="AD7" s="104"/>
      <c r="AE7" s="96">
        <f t="shared" si="5"/>
        <v>107</v>
      </c>
      <c r="AF7" s="101">
        <v>3.1</v>
      </c>
      <c r="AG7" s="101">
        <v>31.9</v>
      </c>
      <c r="AH7" s="104">
        <v>37</v>
      </c>
      <c r="AI7" s="104">
        <v>45</v>
      </c>
      <c r="AJ7" s="101">
        <v>9.5</v>
      </c>
      <c r="AK7" s="104">
        <v>184</v>
      </c>
      <c r="AL7" s="101">
        <v>184.5</v>
      </c>
      <c r="AM7" s="104">
        <v>18</v>
      </c>
      <c r="AN7" s="104">
        <v>7.25</v>
      </c>
      <c r="AO7" s="104">
        <v>35</v>
      </c>
      <c r="AP7" s="104">
        <v>575</v>
      </c>
      <c r="AQ7" s="104">
        <v>295</v>
      </c>
      <c r="AR7" s="104">
        <v>415</v>
      </c>
      <c r="AS7" s="104">
        <v>2895</v>
      </c>
      <c r="AT7" s="104">
        <v>11125</v>
      </c>
      <c r="AU7" s="100">
        <v>3225</v>
      </c>
      <c r="AV7" s="100">
        <v>11125</v>
      </c>
      <c r="AW7" s="100">
        <v>26136</v>
      </c>
      <c r="AX7" s="102">
        <f t="shared" si="6"/>
        <v>11.413100436681223</v>
      </c>
      <c r="AY7" s="102">
        <f t="shared" si="7"/>
        <v>11.413100436681223</v>
      </c>
      <c r="AZ7" s="104" t="s">
        <v>72</v>
      </c>
      <c r="BA7" s="104">
        <v>24</v>
      </c>
      <c r="BB7" s="104">
        <v>49</v>
      </c>
      <c r="BC7" s="102">
        <v>34.75</v>
      </c>
      <c r="BD7" s="105">
        <v>8.3000000000000004E-2</v>
      </c>
      <c r="BE7" s="105">
        <v>1.0449999999999999</v>
      </c>
      <c r="BF7" s="105">
        <v>0.32200000000000001</v>
      </c>
      <c r="BG7" s="100">
        <f t="shared" si="8"/>
        <v>129166.99516873926</v>
      </c>
      <c r="BH7" s="102">
        <v>7.5</v>
      </c>
      <c r="BI7" s="102">
        <f t="shared" si="9"/>
        <v>1.0017791177184876</v>
      </c>
      <c r="BJ7" s="102">
        <f t="shared" si="10"/>
        <v>0.7673463734059075</v>
      </c>
    </row>
    <row r="8" spans="1:62" ht="15.75" x14ac:dyDescent="0.25">
      <c r="A8" s="91" t="s">
        <v>69</v>
      </c>
      <c r="B8" s="92">
        <v>15</v>
      </c>
      <c r="C8" s="93">
        <v>0.5</v>
      </c>
      <c r="D8" s="94">
        <f t="shared" si="0"/>
        <v>0.2023427112</v>
      </c>
      <c r="E8" s="95">
        <v>40668</v>
      </c>
      <c r="F8" s="92">
        <v>1</v>
      </c>
      <c r="G8" s="92" t="s">
        <v>76</v>
      </c>
      <c r="H8" s="92" t="s">
        <v>77</v>
      </c>
      <c r="I8" s="95">
        <v>40679</v>
      </c>
      <c r="J8" s="92">
        <v>245946</v>
      </c>
      <c r="K8" s="95"/>
      <c r="L8" s="92"/>
      <c r="M8" s="95"/>
      <c r="N8" s="92"/>
      <c r="O8" s="95"/>
      <c r="P8" s="92"/>
      <c r="Q8" s="92"/>
      <c r="R8" s="92"/>
      <c r="S8" s="92"/>
      <c r="T8" s="92"/>
      <c r="U8" s="92">
        <f t="shared" si="1"/>
        <v>245946</v>
      </c>
      <c r="V8" s="92">
        <f t="shared" si="2"/>
        <v>1215492.2633061961</v>
      </c>
      <c r="W8" s="92">
        <f t="shared" si="3"/>
        <v>491892</v>
      </c>
      <c r="X8" s="95">
        <v>40717</v>
      </c>
      <c r="Y8" s="96">
        <f t="shared" si="4"/>
        <v>38</v>
      </c>
      <c r="Z8" s="96">
        <v>8</v>
      </c>
      <c r="AA8" s="96">
        <v>52</v>
      </c>
      <c r="AB8" s="96">
        <v>127</v>
      </c>
      <c r="AC8" s="96"/>
      <c r="AD8" s="96"/>
      <c r="AE8" s="96">
        <f t="shared" si="5"/>
        <v>89.5</v>
      </c>
      <c r="AF8" s="93">
        <v>3.6</v>
      </c>
      <c r="AG8" s="93">
        <v>29.4</v>
      </c>
      <c r="AH8" s="96">
        <v>41</v>
      </c>
      <c r="AI8" s="96">
        <v>45</v>
      </c>
      <c r="AJ8" s="93">
        <v>9.6999999999999993</v>
      </c>
      <c r="AK8" s="96">
        <v>200</v>
      </c>
      <c r="AL8" s="93">
        <v>174.5</v>
      </c>
      <c r="AM8" s="96">
        <v>21</v>
      </c>
      <c r="AN8" s="96">
        <v>8.75</v>
      </c>
      <c r="AO8" s="96">
        <v>10</v>
      </c>
      <c r="AP8" s="96">
        <v>95</v>
      </c>
      <c r="AQ8" s="96">
        <v>105</v>
      </c>
      <c r="AR8" s="96">
        <v>370</v>
      </c>
      <c r="AS8" s="96">
        <v>220</v>
      </c>
      <c r="AT8" s="96">
        <v>890</v>
      </c>
      <c r="AU8" s="92">
        <v>335</v>
      </c>
      <c r="AV8" s="92">
        <v>1250</v>
      </c>
      <c r="AW8" s="92">
        <v>1644</v>
      </c>
      <c r="AX8" s="94">
        <f t="shared" si="6"/>
        <v>0.66843941352979919</v>
      </c>
      <c r="AY8" s="94">
        <f t="shared" si="7"/>
        <v>0.66843941352979919</v>
      </c>
      <c r="AZ8" s="96" t="s">
        <v>72</v>
      </c>
      <c r="BA8" s="96">
        <v>24</v>
      </c>
      <c r="BB8" s="96">
        <v>97</v>
      </c>
      <c r="BC8" s="94">
        <v>49.07</v>
      </c>
      <c r="BD8" s="97">
        <v>0.13900000000000001</v>
      </c>
      <c r="BE8" s="97">
        <v>8.0814800000000009</v>
      </c>
      <c r="BF8" s="97">
        <v>1.3149999999999999</v>
      </c>
      <c r="BG8" s="92">
        <f t="shared" si="8"/>
        <v>8124.8293563440211</v>
      </c>
      <c r="BH8" s="94">
        <v>1.82</v>
      </c>
      <c r="BI8" s="94">
        <f t="shared" si="9"/>
        <v>0.23670107293741385</v>
      </c>
      <c r="BJ8" s="94">
        <f t="shared" si="10"/>
        <v>1.1129549333176643</v>
      </c>
    </row>
    <row r="9" spans="1:62" ht="15.75" x14ac:dyDescent="0.25">
      <c r="A9" s="91" t="s">
        <v>74</v>
      </c>
      <c r="B9" s="92">
        <v>11</v>
      </c>
      <c r="C9" s="93">
        <v>0.5</v>
      </c>
      <c r="D9" s="94">
        <f t="shared" si="0"/>
        <v>0.2023427112</v>
      </c>
      <c r="E9" s="95">
        <v>40680</v>
      </c>
      <c r="F9" s="92">
        <v>2</v>
      </c>
      <c r="G9" s="92" t="s">
        <v>76</v>
      </c>
      <c r="H9" s="92" t="s">
        <v>77</v>
      </c>
      <c r="I9" s="95">
        <v>40691</v>
      </c>
      <c r="J9" s="92">
        <v>212054</v>
      </c>
      <c r="K9" s="95">
        <v>40692</v>
      </c>
      <c r="L9" s="92">
        <v>85188</v>
      </c>
      <c r="M9" s="95"/>
      <c r="N9" s="92"/>
      <c r="O9" s="95"/>
      <c r="P9" s="92"/>
      <c r="Q9" s="92"/>
      <c r="R9" s="92"/>
      <c r="S9" s="92"/>
      <c r="T9" s="92"/>
      <c r="U9" s="92">
        <f t="shared" si="1"/>
        <v>297242</v>
      </c>
      <c r="V9" s="92">
        <f t="shared" si="2"/>
        <v>1469002.7539771346</v>
      </c>
      <c r="W9" s="92">
        <f t="shared" si="3"/>
        <v>594484</v>
      </c>
      <c r="X9" s="95">
        <v>40723</v>
      </c>
      <c r="Y9" s="96">
        <f t="shared" si="4"/>
        <v>32</v>
      </c>
      <c r="Z9" s="96">
        <v>10</v>
      </c>
      <c r="AA9" s="96">
        <v>162</v>
      </c>
      <c r="AB9" s="96">
        <v>26</v>
      </c>
      <c r="AC9" s="96"/>
      <c r="AD9" s="96"/>
      <c r="AE9" s="96">
        <f t="shared" si="5"/>
        <v>94</v>
      </c>
      <c r="AF9" s="93">
        <v>3.4</v>
      </c>
      <c r="AG9" s="93">
        <v>30.4</v>
      </c>
      <c r="AH9" s="96">
        <v>41</v>
      </c>
      <c r="AI9" s="96">
        <v>48</v>
      </c>
      <c r="AJ9" s="93">
        <v>9.6</v>
      </c>
      <c r="AK9" s="96">
        <v>146</v>
      </c>
      <c r="AL9" s="93">
        <v>188.5</v>
      </c>
      <c r="AM9" s="96">
        <v>21</v>
      </c>
      <c r="AN9" s="96">
        <v>8.75</v>
      </c>
      <c r="AO9" s="96">
        <v>5</v>
      </c>
      <c r="AP9" s="96">
        <v>75</v>
      </c>
      <c r="AQ9" s="96">
        <v>80</v>
      </c>
      <c r="AR9" s="96">
        <v>525</v>
      </c>
      <c r="AS9" s="96">
        <v>210</v>
      </c>
      <c r="AT9" s="96">
        <v>12050</v>
      </c>
      <c r="AU9" s="92">
        <v>295</v>
      </c>
      <c r="AV9" s="92">
        <v>12130</v>
      </c>
      <c r="AW9" s="92">
        <v>57825</v>
      </c>
      <c r="AX9" s="94">
        <f t="shared" ref="AX9:AX14" si="11">((AW9)/(L9)*100)</f>
        <v>67.87927877165798</v>
      </c>
      <c r="AY9" s="94">
        <f t="shared" si="7"/>
        <v>19.453845688025247</v>
      </c>
      <c r="AZ9" s="96" t="s">
        <v>72</v>
      </c>
      <c r="BA9" s="96">
        <v>26</v>
      </c>
      <c r="BB9" s="96">
        <v>39</v>
      </c>
      <c r="BC9" s="94">
        <v>30.85</v>
      </c>
      <c r="BD9" s="97">
        <v>0.13200000000000001</v>
      </c>
      <c r="BE9" s="97">
        <v>0.45900000000000002</v>
      </c>
      <c r="BF9" s="97">
        <v>0.21199999999999999</v>
      </c>
      <c r="BG9" s="92">
        <f t="shared" si="8"/>
        <v>285777.52891155292</v>
      </c>
      <c r="BH9" s="94">
        <v>11.68</v>
      </c>
      <c r="BI9" s="94">
        <f t="shared" si="9"/>
        <v>1.803870264638423</v>
      </c>
      <c r="BJ9" s="94">
        <f t="shared" si="10"/>
        <v>0.72205512658437387</v>
      </c>
    </row>
    <row r="10" spans="1:62" s="90" customFormat="1" ht="15.75" x14ac:dyDescent="0.25">
      <c r="A10" s="91" t="s">
        <v>69</v>
      </c>
      <c r="B10" s="92">
        <v>12</v>
      </c>
      <c r="C10" s="93">
        <v>0.5</v>
      </c>
      <c r="D10" s="94">
        <f t="shared" si="0"/>
        <v>0.2023427112</v>
      </c>
      <c r="E10" s="95">
        <v>40687</v>
      </c>
      <c r="F10" s="92">
        <v>2</v>
      </c>
      <c r="G10" s="92" t="s">
        <v>76</v>
      </c>
      <c r="H10" s="92" t="s">
        <v>77</v>
      </c>
      <c r="I10" s="95">
        <v>40701</v>
      </c>
      <c r="J10" s="92">
        <v>54502</v>
      </c>
      <c r="K10" s="95">
        <v>40702</v>
      </c>
      <c r="L10" s="92">
        <v>54960</v>
      </c>
      <c r="M10" s="95"/>
      <c r="N10" s="92"/>
      <c r="O10" s="95"/>
      <c r="P10" s="92"/>
      <c r="Q10" s="92"/>
      <c r="R10" s="92"/>
      <c r="S10" s="92"/>
      <c r="T10" s="92"/>
      <c r="U10" s="92">
        <f t="shared" si="1"/>
        <v>109462</v>
      </c>
      <c r="V10" s="92">
        <f t="shared" si="2"/>
        <v>540973.27919959195</v>
      </c>
      <c r="W10" s="92">
        <f t="shared" si="3"/>
        <v>218924</v>
      </c>
      <c r="X10" s="95">
        <v>40737</v>
      </c>
      <c r="Y10" s="96">
        <f t="shared" si="4"/>
        <v>36</v>
      </c>
      <c r="Z10" s="96">
        <v>10</v>
      </c>
      <c r="AA10" s="96">
        <v>24</v>
      </c>
      <c r="AB10" s="96">
        <v>50</v>
      </c>
      <c r="AC10" s="96"/>
      <c r="AD10" s="96"/>
      <c r="AE10" s="96">
        <f t="shared" si="5"/>
        <v>37</v>
      </c>
      <c r="AF10" s="93">
        <v>3.2</v>
      </c>
      <c r="AG10" s="93">
        <v>32.9</v>
      </c>
      <c r="AH10" s="96">
        <v>45</v>
      </c>
      <c r="AI10" s="96">
        <v>52</v>
      </c>
      <c r="AJ10" s="93">
        <v>9.8000000000000007</v>
      </c>
      <c r="AK10" s="96">
        <v>160</v>
      </c>
      <c r="AL10" s="93">
        <v>186.5</v>
      </c>
      <c r="AM10" s="96">
        <v>17</v>
      </c>
      <c r="AN10" s="96">
        <v>7.25</v>
      </c>
      <c r="AO10" s="96">
        <v>20</v>
      </c>
      <c r="AP10" s="96">
        <v>185</v>
      </c>
      <c r="AQ10" s="96">
        <v>75</v>
      </c>
      <c r="AR10" s="96">
        <v>165</v>
      </c>
      <c r="AS10" s="96">
        <v>595</v>
      </c>
      <c r="AT10" s="96">
        <v>10100</v>
      </c>
      <c r="AU10" s="92">
        <v>690</v>
      </c>
      <c r="AV10" s="92">
        <v>10105</v>
      </c>
      <c r="AW10" s="92">
        <v>27331</v>
      </c>
      <c r="AX10" s="94">
        <f t="shared" si="11"/>
        <v>49.728893740902471</v>
      </c>
      <c r="AY10" s="94">
        <f t="shared" si="7"/>
        <v>24.968482213005426</v>
      </c>
      <c r="AZ10" s="96" t="s">
        <v>72</v>
      </c>
      <c r="BA10" s="96">
        <v>31</v>
      </c>
      <c r="BB10" s="96">
        <v>74</v>
      </c>
      <c r="BC10" s="94">
        <v>39.57</v>
      </c>
      <c r="BD10" s="97">
        <v>0.27629999999999999</v>
      </c>
      <c r="BE10" s="97">
        <v>3.4929999999999999</v>
      </c>
      <c r="BF10" s="97">
        <v>0.52200000000000002</v>
      </c>
      <c r="BG10" s="92">
        <f t="shared" si="8"/>
        <v>135072.8169940623</v>
      </c>
      <c r="BH10" s="94">
        <v>13.68</v>
      </c>
      <c r="BI10" s="94">
        <f t="shared" si="9"/>
        <v>1.8780019193495912</v>
      </c>
      <c r="BJ10" s="94">
        <f t="shared" si="10"/>
        <v>0.84250473859926722</v>
      </c>
    </row>
    <row r="11" spans="1:62" ht="15.75" x14ac:dyDescent="0.25">
      <c r="A11" s="106" t="s">
        <v>103</v>
      </c>
      <c r="B11" s="92">
        <v>18</v>
      </c>
      <c r="C11" s="93">
        <v>0.5</v>
      </c>
      <c r="D11" s="94">
        <f t="shared" si="0"/>
        <v>0.2023427112</v>
      </c>
      <c r="E11" s="95">
        <v>40700</v>
      </c>
      <c r="F11" s="92">
        <v>1</v>
      </c>
      <c r="G11" s="92" t="s">
        <v>76</v>
      </c>
      <c r="H11" s="92" t="s">
        <v>77</v>
      </c>
      <c r="I11" s="95">
        <v>40710</v>
      </c>
      <c r="J11" s="92">
        <v>7920</v>
      </c>
      <c r="K11" s="95">
        <v>40717</v>
      </c>
      <c r="L11" s="92">
        <v>1644</v>
      </c>
      <c r="M11" s="95"/>
      <c r="N11" s="92"/>
      <c r="O11" s="95"/>
      <c r="P11" s="92"/>
      <c r="Q11" s="92"/>
      <c r="R11" s="92"/>
      <c r="S11" s="92"/>
      <c r="T11" s="92"/>
      <c r="U11" s="92">
        <f t="shared" si="1"/>
        <v>9564</v>
      </c>
      <c r="V11" s="92">
        <f t="shared" si="2"/>
        <v>47266.343043840759</v>
      </c>
      <c r="W11" s="92">
        <f t="shared" si="3"/>
        <v>19128</v>
      </c>
      <c r="X11" s="95">
        <v>40723</v>
      </c>
      <c r="Y11" s="96">
        <f t="shared" si="4"/>
        <v>13</v>
      </c>
      <c r="Z11" s="96">
        <v>0</v>
      </c>
      <c r="AA11" s="96"/>
      <c r="AB11" s="96"/>
      <c r="AC11" s="96"/>
      <c r="AD11" s="96"/>
      <c r="AE11" s="96"/>
      <c r="AF11" s="93">
        <v>3.9</v>
      </c>
      <c r="AG11" s="93">
        <v>32.799999999999997</v>
      </c>
      <c r="AH11" s="96">
        <v>43</v>
      </c>
      <c r="AI11" s="96">
        <v>45</v>
      </c>
      <c r="AJ11" s="93">
        <v>9.3000000000000007</v>
      </c>
      <c r="AK11" s="96">
        <v>20</v>
      </c>
      <c r="AL11" s="98">
        <v>140</v>
      </c>
      <c r="AM11" s="98">
        <v>12</v>
      </c>
      <c r="AN11" s="98">
        <v>5</v>
      </c>
      <c r="AO11" s="98">
        <v>0</v>
      </c>
      <c r="AP11" s="98">
        <v>160</v>
      </c>
      <c r="AQ11" s="98">
        <v>60</v>
      </c>
      <c r="AR11" s="98">
        <v>905</v>
      </c>
      <c r="AS11" s="98">
        <v>200</v>
      </c>
      <c r="AT11" s="98">
        <v>11730</v>
      </c>
      <c r="AU11" s="92">
        <v>260</v>
      </c>
      <c r="AV11" s="92">
        <v>12055</v>
      </c>
      <c r="AW11" s="92">
        <v>253</v>
      </c>
      <c r="AX11" s="94">
        <f t="shared" si="11"/>
        <v>15.389294403892945</v>
      </c>
      <c r="AY11" s="94">
        <f t="shared" si="7"/>
        <v>2.6453366792137181</v>
      </c>
      <c r="AZ11" s="96" t="s">
        <v>72</v>
      </c>
      <c r="BA11" s="96">
        <v>40</v>
      </c>
      <c r="BB11" s="96">
        <v>83</v>
      </c>
      <c r="BC11" s="94">
        <v>52.27</v>
      </c>
      <c r="BD11" s="97">
        <v>0.47299999999999998</v>
      </c>
      <c r="BE11" s="97">
        <v>4.7030000000000003</v>
      </c>
      <c r="BF11" s="97">
        <v>1.2130000000000001</v>
      </c>
      <c r="BG11" s="92">
        <f t="shared" si="8"/>
        <v>1250.3539094617015</v>
      </c>
      <c r="BH11" s="94">
        <v>0.12</v>
      </c>
      <c r="BI11" s="94">
        <f t="shared" si="9"/>
        <v>4.5619479822257281E-2</v>
      </c>
      <c r="BJ11" s="94">
        <f t="shared" si="10"/>
        <v>0.84938248373541936</v>
      </c>
    </row>
    <row r="12" spans="1:62" ht="15.75" x14ac:dyDescent="0.25">
      <c r="A12" s="91" t="s">
        <v>69</v>
      </c>
      <c r="B12" s="92">
        <v>16</v>
      </c>
      <c r="C12" s="93">
        <v>0.5</v>
      </c>
      <c r="D12" s="94">
        <f t="shared" si="0"/>
        <v>0.2023427112</v>
      </c>
      <c r="E12" s="95">
        <v>40702</v>
      </c>
      <c r="F12" s="92">
        <v>2</v>
      </c>
      <c r="G12" s="92" t="s">
        <v>76</v>
      </c>
      <c r="H12" s="92" t="s">
        <v>77</v>
      </c>
      <c r="I12" s="95">
        <v>40715</v>
      </c>
      <c r="J12" s="92">
        <v>159842</v>
      </c>
      <c r="K12" s="95">
        <v>40718</v>
      </c>
      <c r="L12" s="92">
        <v>192360</v>
      </c>
      <c r="M12" s="95"/>
      <c r="N12" s="92"/>
      <c r="O12" s="95"/>
      <c r="P12" s="92"/>
      <c r="Q12" s="92"/>
      <c r="R12" s="92"/>
      <c r="S12" s="92"/>
      <c r="T12" s="92"/>
      <c r="U12" s="92">
        <f t="shared" si="1"/>
        <v>352202</v>
      </c>
      <c r="V12" s="92">
        <f t="shared" si="2"/>
        <v>1740621.1368388545</v>
      </c>
      <c r="W12" s="92">
        <f t="shared" si="3"/>
        <v>704404</v>
      </c>
      <c r="X12" s="95">
        <v>40737</v>
      </c>
      <c r="Y12" s="96">
        <f t="shared" si="4"/>
        <v>22</v>
      </c>
      <c r="Z12" s="96">
        <v>8</v>
      </c>
      <c r="AA12" s="96">
        <v>16</v>
      </c>
      <c r="AB12" s="96">
        <v>2</v>
      </c>
      <c r="AC12" s="96">
        <v>0</v>
      </c>
      <c r="AD12" s="96">
        <v>0</v>
      </c>
      <c r="AE12" s="96">
        <f t="shared" ref="AE12:AE19" si="12">AVERAGE(AA12:AD12)</f>
        <v>4.5</v>
      </c>
      <c r="AF12" s="93">
        <v>3.7</v>
      </c>
      <c r="AG12" s="93">
        <v>33.799999999999997</v>
      </c>
      <c r="AH12" s="96">
        <v>45</v>
      </c>
      <c r="AI12" s="96">
        <v>50</v>
      </c>
      <c r="AJ12" s="93">
        <v>9.3000000000000007</v>
      </c>
      <c r="AK12" s="96">
        <v>58</v>
      </c>
      <c r="AL12" s="93">
        <v>140</v>
      </c>
      <c r="AM12" s="96">
        <v>19.5</v>
      </c>
      <c r="AN12" s="96">
        <v>8.1</v>
      </c>
      <c r="AO12" s="96">
        <v>20</v>
      </c>
      <c r="AP12" s="96">
        <v>25</v>
      </c>
      <c r="AQ12" s="96">
        <v>15</v>
      </c>
      <c r="AR12" s="96">
        <v>40</v>
      </c>
      <c r="AS12" s="96">
        <v>53335</v>
      </c>
      <c r="AT12" s="96">
        <v>5575</v>
      </c>
      <c r="AU12" s="92">
        <v>53370</v>
      </c>
      <c r="AV12" s="92">
        <v>5575</v>
      </c>
      <c r="AW12" s="92">
        <v>19798</v>
      </c>
      <c r="AX12" s="94">
        <f t="shared" si="11"/>
        <v>10.292160532335206</v>
      </c>
      <c r="AY12" s="94">
        <f t="shared" si="7"/>
        <v>5.6212060124587593</v>
      </c>
      <c r="AZ12" s="96" t="s">
        <v>72</v>
      </c>
      <c r="BA12" s="96">
        <v>32</v>
      </c>
      <c r="BB12" s="96">
        <v>39</v>
      </c>
      <c r="BC12" s="94">
        <v>35.57</v>
      </c>
      <c r="BD12" s="97">
        <v>0.2379</v>
      </c>
      <c r="BE12" s="97">
        <v>0.42849999999999999</v>
      </c>
      <c r="BF12" s="97">
        <v>0.33300000000000002</v>
      </c>
      <c r="BG12" s="92">
        <f t="shared" si="8"/>
        <v>97843.899998113702</v>
      </c>
      <c r="BH12" s="94">
        <v>6.95</v>
      </c>
      <c r="BI12" s="94">
        <f t="shared" si="9"/>
        <v>1.5612575764927823</v>
      </c>
      <c r="BJ12" s="94">
        <f t="shared" si="10"/>
        <v>0.73993341104099641</v>
      </c>
    </row>
    <row r="13" spans="1:62" ht="15.75" x14ac:dyDescent="0.25">
      <c r="A13" s="98" t="s">
        <v>74</v>
      </c>
      <c r="B13" s="98">
        <v>14</v>
      </c>
      <c r="C13" s="93">
        <v>0.5</v>
      </c>
      <c r="D13" s="94">
        <f t="shared" si="0"/>
        <v>0.2023427112</v>
      </c>
      <c r="E13" s="95">
        <v>40720</v>
      </c>
      <c r="F13" s="98">
        <v>2</v>
      </c>
      <c r="G13" s="98" t="s">
        <v>76</v>
      </c>
      <c r="H13" s="98" t="s">
        <v>77</v>
      </c>
      <c r="I13" s="95">
        <v>40732</v>
      </c>
      <c r="J13" s="92">
        <v>206100</v>
      </c>
      <c r="K13" s="95">
        <v>40733</v>
      </c>
      <c r="L13" s="92">
        <v>76786</v>
      </c>
      <c r="M13" s="95"/>
      <c r="N13" s="92"/>
      <c r="O13" s="95"/>
      <c r="P13" s="92"/>
      <c r="Q13" s="92"/>
      <c r="R13" s="92"/>
      <c r="S13" s="92"/>
      <c r="T13" s="92"/>
      <c r="U13" s="92">
        <f t="shared" si="1"/>
        <v>282886</v>
      </c>
      <c r="V13" s="92">
        <f t="shared" si="2"/>
        <v>1398053.8183082328</v>
      </c>
      <c r="W13" s="92">
        <f t="shared" si="3"/>
        <v>565772</v>
      </c>
      <c r="X13" s="95">
        <v>40755</v>
      </c>
      <c r="Y13" s="96">
        <f t="shared" si="4"/>
        <v>23</v>
      </c>
      <c r="Z13" s="96">
        <v>10</v>
      </c>
      <c r="AA13" s="96">
        <v>0</v>
      </c>
      <c r="AB13" s="96">
        <v>0</v>
      </c>
      <c r="AC13" s="96"/>
      <c r="AD13" s="96"/>
      <c r="AE13" s="96">
        <f t="shared" si="12"/>
        <v>0</v>
      </c>
      <c r="AF13" s="93">
        <v>3.2</v>
      </c>
      <c r="AG13" s="93">
        <v>33.6</v>
      </c>
      <c r="AH13" s="96">
        <v>49</v>
      </c>
      <c r="AI13" s="96">
        <v>52</v>
      </c>
      <c r="AJ13" s="93">
        <v>9.5</v>
      </c>
      <c r="AK13" s="98">
        <v>78</v>
      </c>
      <c r="AL13" s="98">
        <v>149</v>
      </c>
      <c r="AM13" s="98">
        <v>13.5</v>
      </c>
      <c r="AN13" s="98">
        <v>5.6</v>
      </c>
      <c r="AO13" s="96">
        <v>0</v>
      </c>
      <c r="AP13" s="96">
        <v>65</v>
      </c>
      <c r="AQ13" s="96">
        <v>10</v>
      </c>
      <c r="AR13" s="96">
        <v>50</v>
      </c>
      <c r="AS13" s="96">
        <v>640</v>
      </c>
      <c r="AT13" s="96">
        <v>1450</v>
      </c>
      <c r="AU13" s="92">
        <v>560</v>
      </c>
      <c r="AV13" s="92">
        <v>855</v>
      </c>
      <c r="AW13" s="92">
        <v>0</v>
      </c>
      <c r="AX13" s="94">
        <f t="shared" si="11"/>
        <v>0</v>
      </c>
      <c r="AY13" s="94">
        <f t="shared" si="7"/>
        <v>0</v>
      </c>
      <c r="AZ13" s="98" t="s">
        <v>73</v>
      </c>
      <c r="BA13" s="96"/>
      <c r="BB13" s="96"/>
      <c r="BC13" s="94"/>
      <c r="BD13" s="97"/>
      <c r="BE13" s="97"/>
      <c r="BF13" s="97"/>
      <c r="BG13" s="92"/>
      <c r="BH13" s="94"/>
      <c r="BI13" s="94"/>
      <c r="BJ13" s="94"/>
    </row>
    <row r="14" spans="1:62" ht="15.75" x14ac:dyDescent="0.25">
      <c r="A14" s="98" t="s">
        <v>69</v>
      </c>
      <c r="B14" s="98">
        <v>13</v>
      </c>
      <c r="C14" s="93">
        <v>0.5</v>
      </c>
      <c r="D14" s="94">
        <f t="shared" si="0"/>
        <v>0.2023427112</v>
      </c>
      <c r="E14" s="95">
        <v>40724</v>
      </c>
      <c r="F14" s="98">
        <v>2</v>
      </c>
      <c r="G14" s="98" t="s">
        <v>76</v>
      </c>
      <c r="H14" s="98" t="s">
        <v>77</v>
      </c>
      <c r="I14" s="95">
        <v>40735</v>
      </c>
      <c r="J14" s="92">
        <v>114042</v>
      </c>
      <c r="K14" s="95">
        <v>40736</v>
      </c>
      <c r="L14" s="92">
        <v>176330</v>
      </c>
      <c r="M14" s="95"/>
      <c r="N14" s="92"/>
      <c r="O14" s="95"/>
      <c r="P14" s="92"/>
      <c r="Q14" s="92"/>
      <c r="R14" s="92"/>
      <c r="S14" s="92"/>
      <c r="T14" s="92"/>
      <c r="U14" s="92">
        <f t="shared" si="1"/>
        <v>290372</v>
      </c>
      <c r="V14" s="92">
        <f t="shared" si="2"/>
        <v>1435050.4561194195</v>
      </c>
      <c r="W14" s="92">
        <f t="shared" si="3"/>
        <v>580744</v>
      </c>
      <c r="X14" s="95">
        <v>40773</v>
      </c>
      <c r="Y14" s="96">
        <f t="shared" si="4"/>
        <v>38</v>
      </c>
      <c r="Z14" s="96">
        <v>9</v>
      </c>
      <c r="AA14" s="96">
        <v>0</v>
      </c>
      <c r="AB14" s="96">
        <v>0</v>
      </c>
      <c r="AC14" s="96"/>
      <c r="AD14" s="96"/>
      <c r="AE14" s="96">
        <f t="shared" si="12"/>
        <v>0</v>
      </c>
      <c r="AF14" s="93">
        <v>3.3</v>
      </c>
      <c r="AG14" s="93">
        <v>33.299999999999997</v>
      </c>
      <c r="AH14" s="96">
        <v>46</v>
      </c>
      <c r="AI14" s="96">
        <v>52</v>
      </c>
      <c r="AJ14" s="93">
        <v>9.6</v>
      </c>
      <c r="AK14" s="96">
        <v>198</v>
      </c>
      <c r="AL14" s="93">
        <v>173</v>
      </c>
      <c r="AM14" s="96">
        <v>18</v>
      </c>
      <c r="AN14" s="96">
        <v>7.5</v>
      </c>
      <c r="AO14" s="96">
        <v>0</v>
      </c>
      <c r="AP14" s="96">
        <v>10</v>
      </c>
      <c r="AQ14" s="96">
        <v>0</v>
      </c>
      <c r="AR14" s="96">
        <v>5</v>
      </c>
      <c r="AS14" s="96">
        <v>1850</v>
      </c>
      <c r="AT14" s="96">
        <v>2100</v>
      </c>
      <c r="AU14" s="92">
        <v>1850</v>
      </c>
      <c r="AV14" s="92">
        <v>2100</v>
      </c>
      <c r="AW14" s="92">
        <v>8862</v>
      </c>
      <c r="AX14" s="94">
        <f t="shared" si="11"/>
        <v>5.0258038904327114</v>
      </c>
      <c r="AY14" s="94">
        <f t="shared" si="7"/>
        <v>3.0519471574394226</v>
      </c>
      <c r="AZ14" s="98" t="s">
        <v>72</v>
      </c>
      <c r="BA14" s="96">
        <v>29</v>
      </c>
      <c r="BB14" s="96">
        <v>59</v>
      </c>
      <c r="BC14" s="94">
        <v>37.630000000000003</v>
      </c>
      <c r="BD14" s="97">
        <v>0.17199999999999999</v>
      </c>
      <c r="BE14" s="97">
        <v>0.90700000000000003</v>
      </c>
      <c r="BF14" s="97">
        <v>0.36299999999999999</v>
      </c>
      <c r="BG14" s="92">
        <f t="shared" ref="BG14:BG25" si="13">AW14*D14^-1</f>
        <v>43796.981603358101</v>
      </c>
      <c r="BH14" s="94">
        <v>3.18</v>
      </c>
      <c r="BI14" s="94">
        <f t="shared" ref="BI14:BI25" si="14">BH14*D14^-1*Y14^-1</f>
        <v>0.41357659996756924</v>
      </c>
      <c r="BJ14" s="94">
        <f t="shared" ref="BJ14:BJ25" si="15">(BF14/BC14^3)*100000</f>
        <v>0.6812460075062805</v>
      </c>
    </row>
    <row r="15" spans="1:62" ht="15.75" x14ac:dyDescent="0.25">
      <c r="A15" s="98" t="s">
        <v>69</v>
      </c>
      <c r="B15" s="98">
        <v>15</v>
      </c>
      <c r="C15" s="93">
        <v>0.5</v>
      </c>
      <c r="D15" s="94">
        <f t="shared" si="0"/>
        <v>0.2023427112</v>
      </c>
      <c r="E15" s="95">
        <v>40735</v>
      </c>
      <c r="F15" s="98">
        <v>1</v>
      </c>
      <c r="G15" s="98" t="s">
        <v>76</v>
      </c>
      <c r="H15" s="98" t="s">
        <v>77</v>
      </c>
      <c r="I15" s="95">
        <v>40746</v>
      </c>
      <c r="J15" s="92">
        <v>157552</v>
      </c>
      <c r="K15" s="95"/>
      <c r="L15" s="92"/>
      <c r="M15" s="95"/>
      <c r="N15" s="92"/>
      <c r="O15" s="95"/>
      <c r="P15" s="92"/>
      <c r="Q15" s="92"/>
      <c r="R15" s="92"/>
      <c r="S15" s="92"/>
      <c r="T15" s="92"/>
      <c r="U15" s="92">
        <f t="shared" si="1"/>
        <v>157552</v>
      </c>
      <c r="V15" s="92">
        <f t="shared" si="2"/>
        <v>778639.36420359684</v>
      </c>
      <c r="W15" s="92">
        <f t="shared" si="3"/>
        <v>315104</v>
      </c>
      <c r="X15" s="95">
        <v>40773</v>
      </c>
      <c r="Y15" s="96">
        <f t="shared" si="4"/>
        <v>27</v>
      </c>
      <c r="Z15" s="96">
        <v>8</v>
      </c>
      <c r="AA15" s="96">
        <v>20</v>
      </c>
      <c r="AB15" s="96">
        <v>121</v>
      </c>
      <c r="AC15" s="96"/>
      <c r="AD15" s="96"/>
      <c r="AE15" s="96">
        <f t="shared" si="12"/>
        <v>70.5</v>
      </c>
      <c r="AF15" s="93">
        <v>3.5</v>
      </c>
      <c r="AG15" s="93">
        <v>34</v>
      </c>
      <c r="AH15" s="96">
        <v>45</v>
      </c>
      <c r="AI15" s="96">
        <v>52</v>
      </c>
      <c r="AJ15" s="93">
        <v>9.3000000000000007</v>
      </c>
      <c r="AK15" s="96">
        <v>120</v>
      </c>
      <c r="AL15" s="93">
        <v>187</v>
      </c>
      <c r="AM15" s="96">
        <v>14</v>
      </c>
      <c r="AN15" s="96">
        <v>6</v>
      </c>
      <c r="AO15" s="96">
        <v>0</v>
      </c>
      <c r="AP15" s="96">
        <v>135</v>
      </c>
      <c r="AQ15" s="96">
        <v>0</v>
      </c>
      <c r="AR15" s="96">
        <v>160</v>
      </c>
      <c r="AS15" s="96">
        <v>1200</v>
      </c>
      <c r="AT15" s="96">
        <v>1030</v>
      </c>
      <c r="AU15" s="92">
        <v>1200</v>
      </c>
      <c r="AV15" s="92">
        <v>1255</v>
      </c>
      <c r="AW15" s="92">
        <v>58195</v>
      </c>
      <c r="AX15" s="94">
        <f>((AW15)/(J15)*100)</f>
        <v>36.937011272468773</v>
      </c>
      <c r="AY15" s="94">
        <f t="shared" si="7"/>
        <v>36.937011272468773</v>
      </c>
      <c r="AZ15" s="98" t="s">
        <v>72</v>
      </c>
      <c r="BA15" s="96">
        <v>27</v>
      </c>
      <c r="BB15" s="96">
        <v>46</v>
      </c>
      <c r="BC15" s="94">
        <v>32.049999999999997</v>
      </c>
      <c r="BD15" s="97">
        <v>0.11700000000000001</v>
      </c>
      <c r="BE15" s="97">
        <v>0.876</v>
      </c>
      <c r="BF15" s="97">
        <v>0.22900000000000001</v>
      </c>
      <c r="BG15" s="92">
        <f t="shared" si="13"/>
        <v>287606.10972776177</v>
      </c>
      <c r="BH15" s="94">
        <v>12.77</v>
      </c>
      <c r="BI15" s="94">
        <f t="shared" si="14"/>
        <v>2.3374351374360893</v>
      </c>
      <c r="BJ15" s="94">
        <f t="shared" si="15"/>
        <v>0.69558687828662202</v>
      </c>
    </row>
    <row r="16" spans="1:62" ht="15.75" x14ac:dyDescent="0.25">
      <c r="A16" s="98" t="s">
        <v>69</v>
      </c>
      <c r="B16" s="98">
        <v>11</v>
      </c>
      <c r="C16" s="93">
        <v>0.5</v>
      </c>
      <c r="D16" s="94">
        <f t="shared" si="0"/>
        <v>0.2023427112</v>
      </c>
      <c r="E16" s="95">
        <v>40754</v>
      </c>
      <c r="F16" s="98">
        <v>1</v>
      </c>
      <c r="G16" s="98" t="s">
        <v>76</v>
      </c>
      <c r="H16" s="98" t="s">
        <v>77</v>
      </c>
      <c r="I16" s="95">
        <v>40766</v>
      </c>
      <c r="J16" s="92">
        <v>157094</v>
      </c>
      <c r="K16" s="95"/>
      <c r="L16" s="92"/>
      <c r="M16" s="95"/>
      <c r="N16" s="92"/>
      <c r="O16" s="95"/>
      <c r="P16" s="92"/>
      <c r="Q16" s="92"/>
      <c r="R16" s="92"/>
      <c r="S16" s="92"/>
      <c r="T16" s="92"/>
      <c r="U16" s="92">
        <f t="shared" si="1"/>
        <v>157094</v>
      </c>
      <c r="V16" s="92">
        <f t="shared" si="2"/>
        <v>776375.87767974916</v>
      </c>
      <c r="W16" s="92">
        <f t="shared" si="3"/>
        <v>314188</v>
      </c>
      <c r="X16" s="95">
        <v>40801</v>
      </c>
      <c r="Y16" s="96">
        <f t="shared" si="4"/>
        <v>35</v>
      </c>
      <c r="Z16" s="96">
        <v>10</v>
      </c>
      <c r="AA16" s="96">
        <v>9</v>
      </c>
      <c r="AB16" s="96">
        <v>15</v>
      </c>
      <c r="AC16" s="96"/>
      <c r="AD16" s="96"/>
      <c r="AE16" s="96">
        <f t="shared" si="12"/>
        <v>12</v>
      </c>
      <c r="AF16" s="93">
        <v>3.4</v>
      </c>
      <c r="AG16" s="93">
        <v>33.5</v>
      </c>
      <c r="AH16" s="96">
        <v>44</v>
      </c>
      <c r="AI16" s="96">
        <v>52</v>
      </c>
      <c r="AJ16" s="93">
        <v>9.6</v>
      </c>
      <c r="AK16" s="96">
        <v>109</v>
      </c>
      <c r="AL16" s="93">
        <v>160</v>
      </c>
      <c r="AM16" s="96">
        <v>17.5</v>
      </c>
      <c r="AN16" s="96">
        <v>7.25</v>
      </c>
      <c r="AO16" s="96">
        <v>10</v>
      </c>
      <c r="AP16" s="96">
        <v>25</v>
      </c>
      <c r="AQ16" s="96">
        <v>5</v>
      </c>
      <c r="AR16" s="96">
        <v>80</v>
      </c>
      <c r="AS16" s="96">
        <v>2330</v>
      </c>
      <c r="AT16" s="96">
        <v>7515</v>
      </c>
      <c r="AU16" s="92">
        <v>2345</v>
      </c>
      <c r="AV16" s="92">
        <v>7620</v>
      </c>
      <c r="AW16" s="92">
        <v>5421</v>
      </c>
      <c r="AX16" s="94">
        <f>((AW16)/(J16)*100)</f>
        <v>3.4508001578672642</v>
      </c>
      <c r="AY16" s="94">
        <f t="shared" si="7"/>
        <v>3.4508001578672642</v>
      </c>
      <c r="AZ16" s="98" t="s">
        <v>72</v>
      </c>
      <c r="BA16" s="96">
        <v>29</v>
      </c>
      <c r="BB16" s="96">
        <v>51</v>
      </c>
      <c r="BC16" s="94">
        <v>40.450000000000003</v>
      </c>
      <c r="BD16" s="97">
        <v>0.25800000000000001</v>
      </c>
      <c r="BE16" s="97">
        <v>1.177</v>
      </c>
      <c r="BF16" s="97">
        <v>0.60899999999999999</v>
      </c>
      <c r="BG16" s="92">
        <f t="shared" si="13"/>
        <v>26791.180012616143</v>
      </c>
      <c r="BH16" s="94">
        <v>2.59</v>
      </c>
      <c r="BI16" s="94">
        <f t="shared" si="14"/>
        <v>0.36571616324176243</v>
      </c>
      <c r="BJ16" s="94">
        <f t="shared" si="15"/>
        <v>0.92015653486908122</v>
      </c>
    </row>
    <row r="17" spans="1:62" ht="15.75" x14ac:dyDescent="0.25">
      <c r="A17" s="98" t="s">
        <v>69</v>
      </c>
      <c r="B17" s="98">
        <v>12</v>
      </c>
      <c r="C17" s="93">
        <v>0.5</v>
      </c>
      <c r="D17" s="94">
        <f t="shared" si="0"/>
        <v>0.2023427112</v>
      </c>
      <c r="E17" s="95">
        <v>40759</v>
      </c>
      <c r="F17" s="98">
        <v>1</v>
      </c>
      <c r="G17" s="98" t="s">
        <v>76</v>
      </c>
      <c r="H17" s="98" t="s">
        <v>77</v>
      </c>
      <c r="I17" s="95">
        <v>40768</v>
      </c>
      <c r="J17" s="92">
        <v>168544</v>
      </c>
      <c r="K17" s="95"/>
      <c r="L17" s="92"/>
      <c r="M17" s="95"/>
      <c r="N17" s="92"/>
      <c r="O17" s="95"/>
      <c r="P17" s="92"/>
      <c r="Q17" s="92"/>
      <c r="R17" s="92"/>
      <c r="S17" s="92"/>
      <c r="T17" s="92"/>
      <c r="U17" s="92">
        <f t="shared" si="1"/>
        <v>168544</v>
      </c>
      <c r="V17" s="92">
        <f t="shared" si="2"/>
        <v>832963.04077594075</v>
      </c>
      <c r="W17" s="92">
        <f t="shared" si="3"/>
        <v>337088</v>
      </c>
      <c r="X17" s="95">
        <v>40801</v>
      </c>
      <c r="Y17" s="96">
        <f t="shared" si="4"/>
        <v>33</v>
      </c>
      <c r="Z17" s="96">
        <v>10</v>
      </c>
      <c r="AA17" s="96">
        <v>7</v>
      </c>
      <c r="AB17" s="96">
        <v>0</v>
      </c>
      <c r="AC17" s="96"/>
      <c r="AD17" s="96"/>
      <c r="AE17" s="96">
        <f t="shared" si="12"/>
        <v>3.5</v>
      </c>
      <c r="AF17" s="93">
        <v>4</v>
      </c>
      <c r="AG17" s="93">
        <v>33.5</v>
      </c>
      <c r="AH17" s="96">
        <v>46</v>
      </c>
      <c r="AI17" s="96">
        <v>55</v>
      </c>
      <c r="AJ17" s="93">
        <v>9.5</v>
      </c>
      <c r="AK17" s="96">
        <v>103</v>
      </c>
      <c r="AL17" s="93">
        <v>160.5</v>
      </c>
      <c r="AM17" s="96">
        <v>16.5</v>
      </c>
      <c r="AN17" s="96">
        <v>6.7000000000000011</v>
      </c>
      <c r="AO17" s="96">
        <v>50</v>
      </c>
      <c r="AP17" s="96">
        <v>100</v>
      </c>
      <c r="AQ17" s="96">
        <v>0</v>
      </c>
      <c r="AR17" s="96">
        <v>80</v>
      </c>
      <c r="AS17" s="96">
        <v>9650</v>
      </c>
      <c r="AT17" s="96">
        <v>4345</v>
      </c>
      <c r="AU17" s="92">
        <v>9700</v>
      </c>
      <c r="AV17" s="92">
        <v>4420</v>
      </c>
      <c r="AW17" s="92">
        <v>53317</v>
      </c>
      <c r="AX17" s="94">
        <f>((AW17)/(J17)*100)</f>
        <v>31.633876020505031</v>
      </c>
      <c r="AY17" s="94">
        <f t="shared" si="7"/>
        <v>31.633876020505031</v>
      </c>
      <c r="AZ17" s="98" t="s">
        <v>72</v>
      </c>
      <c r="BA17" s="96">
        <v>28</v>
      </c>
      <c r="BB17" s="96">
        <v>46</v>
      </c>
      <c r="BC17" s="94">
        <v>34.15</v>
      </c>
      <c r="BD17" s="97">
        <v>0.17699999999999999</v>
      </c>
      <c r="BE17" s="97">
        <v>0.67</v>
      </c>
      <c r="BF17" s="97">
        <v>0.307</v>
      </c>
      <c r="BG17" s="92">
        <f t="shared" si="13"/>
        <v>263498.4956156899</v>
      </c>
      <c r="BH17" s="94">
        <v>17.09</v>
      </c>
      <c r="BI17" s="94">
        <f t="shared" si="14"/>
        <v>2.559414099017904</v>
      </c>
      <c r="BJ17" s="94">
        <f t="shared" si="15"/>
        <v>0.77084356527992148</v>
      </c>
    </row>
    <row r="18" spans="1:62" ht="15.75" x14ac:dyDescent="0.25">
      <c r="A18" s="98" t="s">
        <v>69</v>
      </c>
      <c r="B18" s="98">
        <v>16</v>
      </c>
      <c r="C18" s="93">
        <v>0.5</v>
      </c>
      <c r="D18" s="94">
        <f t="shared" si="0"/>
        <v>0.2023427112</v>
      </c>
      <c r="E18" s="95">
        <v>40756</v>
      </c>
      <c r="F18" s="98">
        <v>1</v>
      </c>
      <c r="G18" s="98" t="s">
        <v>76</v>
      </c>
      <c r="H18" s="98" t="s">
        <v>77</v>
      </c>
      <c r="I18" s="95">
        <v>40766</v>
      </c>
      <c r="J18" s="92">
        <v>147934</v>
      </c>
      <c r="K18" s="95"/>
      <c r="L18" s="92"/>
      <c r="M18" s="95"/>
      <c r="N18" s="92"/>
      <c r="O18" s="95"/>
      <c r="P18" s="92"/>
      <c r="Q18" s="92"/>
      <c r="R18" s="92"/>
      <c r="S18" s="92"/>
      <c r="T18" s="92"/>
      <c r="U18" s="92">
        <f t="shared" si="1"/>
        <v>147934</v>
      </c>
      <c r="V18" s="92">
        <f t="shared" si="2"/>
        <v>731106.14720279584</v>
      </c>
      <c r="W18" s="92">
        <f t="shared" si="3"/>
        <v>295868</v>
      </c>
      <c r="X18" s="95">
        <v>40794</v>
      </c>
      <c r="Y18" s="96">
        <f t="shared" si="4"/>
        <v>28</v>
      </c>
      <c r="Z18" s="96">
        <v>10</v>
      </c>
      <c r="AA18" s="96">
        <v>43</v>
      </c>
      <c r="AB18" s="96">
        <v>12</v>
      </c>
      <c r="AC18" s="96"/>
      <c r="AD18" s="96"/>
      <c r="AE18" s="96">
        <f t="shared" si="12"/>
        <v>27.5</v>
      </c>
      <c r="AF18" s="93">
        <v>3.9</v>
      </c>
      <c r="AG18" s="93">
        <v>33.5</v>
      </c>
      <c r="AH18" s="96">
        <v>46</v>
      </c>
      <c r="AI18" s="96">
        <v>52</v>
      </c>
      <c r="AJ18" s="93">
        <v>9.6</v>
      </c>
      <c r="AK18" s="96">
        <v>70</v>
      </c>
      <c r="AL18" s="93">
        <v>160</v>
      </c>
      <c r="AM18" s="96">
        <v>18.5</v>
      </c>
      <c r="AN18" s="96">
        <v>7.65</v>
      </c>
      <c r="AO18" s="96">
        <v>5</v>
      </c>
      <c r="AP18" s="96">
        <v>30</v>
      </c>
      <c r="AQ18" s="96">
        <v>10</v>
      </c>
      <c r="AR18" s="96">
        <v>55</v>
      </c>
      <c r="AS18" s="96">
        <v>6105</v>
      </c>
      <c r="AT18" s="96">
        <v>2485</v>
      </c>
      <c r="AU18" s="92">
        <v>6120</v>
      </c>
      <c r="AV18" s="92">
        <v>2520</v>
      </c>
      <c r="AW18" s="92">
        <v>39520</v>
      </c>
      <c r="AX18" s="94">
        <f>((AW18)/(J18)*100)</f>
        <v>26.714615977395322</v>
      </c>
      <c r="AY18" s="94">
        <f t="shared" si="7"/>
        <v>26.714615977395322</v>
      </c>
      <c r="AZ18" s="98" t="s">
        <v>72</v>
      </c>
      <c r="BA18" s="96">
        <v>26</v>
      </c>
      <c r="BB18" s="96">
        <v>45</v>
      </c>
      <c r="BC18" s="94">
        <v>32.43</v>
      </c>
      <c r="BD18" s="97">
        <v>0.127</v>
      </c>
      <c r="BE18" s="97">
        <v>0.59899999999999998</v>
      </c>
      <c r="BF18" s="97">
        <v>0.25600000000000001</v>
      </c>
      <c r="BG18" s="92">
        <f t="shared" si="13"/>
        <v>195312.19961235748</v>
      </c>
      <c r="BH18" s="94">
        <v>9.4499999999999993</v>
      </c>
      <c r="BI18" s="94">
        <f t="shared" si="14"/>
        <v>1.6679622310012816</v>
      </c>
      <c r="BJ18" s="94">
        <f t="shared" si="15"/>
        <v>0.75058368347781435</v>
      </c>
    </row>
    <row r="19" spans="1:62" ht="15.75" x14ac:dyDescent="0.25">
      <c r="A19" s="98" t="s">
        <v>69</v>
      </c>
      <c r="B19" s="98">
        <v>17</v>
      </c>
      <c r="C19" s="93">
        <v>0.5</v>
      </c>
      <c r="D19" s="94">
        <f t="shared" si="0"/>
        <v>0.2023427112</v>
      </c>
      <c r="E19" s="95">
        <v>40761</v>
      </c>
      <c r="F19" s="98">
        <v>2</v>
      </c>
      <c r="G19" s="98" t="s">
        <v>76</v>
      </c>
      <c r="H19" s="98" t="s">
        <v>77</v>
      </c>
      <c r="I19" s="95">
        <v>40777</v>
      </c>
      <c r="J19" s="92">
        <v>30228</v>
      </c>
      <c r="K19" s="95">
        <v>40779</v>
      </c>
      <c r="L19" s="92">
        <v>87020</v>
      </c>
      <c r="M19" s="95"/>
      <c r="N19" s="92"/>
      <c r="O19" s="95"/>
      <c r="P19" s="92"/>
      <c r="Q19" s="92"/>
      <c r="R19" s="92"/>
      <c r="S19" s="92"/>
      <c r="T19" s="92"/>
      <c r="U19" s="92">
        <f t="shared" si="1"/>
        <v>117248</v>
      </c>
      <c r="V19" s="92">
        <f t="shared" si="2"/>
        <v>579452.55010500224</v>
      </c>
      <c r="W19" s="92">
        <f t="shared" si="3"/>
        <v>234496</v>
      </c>
      <c r="X19" s="95">
        <v>40808</v>
      </c>
      <c r="Y19" s="96">
        <f t="shared" si="4"/>
        <v>31</v>
      </c>
      <c r="Z19" s="96">
        <v>8</v>
      </c>
      <c r="AA19" s="96"/>
      <c r="AB19" s="96">
        <v>0</v>
      </c>
      <c r="AC19" s="96"/>
      <c r="AD19" s="96"/>
      <c r="AE19" s="96">
        <f t="shared" si="12"/>
        <v>0</v>
      </c>
      <c r="AF19" s="93">
        <v>4.0999999999999996</v>
      </c>
      <c r="AG19" s="93">
        <v>33.6</v>
      </c>
      <c r="AH19" s="96">
        <v>41</v>
      </c>
      <c r="AI19" s="96">
        <v>52</v>
      </c>
      <c r="AJ19" s="93">
        <v>9.6</v>
      </c>
      <c r="AK19" s="96">
        <v>104</v>
      </c>
      <c r="AL19" s="93">
        <v>174</v>
      </c>
      <c r="AM19" s="96">
        <v>18</v>
      </c>
      <c r="AN19" s="96">
        <v>7.5</v>
      </c>
      <c r="AO19" s="96">
        <v>0</v>
      </c>
      <c r="AP19" s="96">
        <v>95</v>
      </c>
      <c r="AQ19" s="96">
        <v>45</v>
      </c>
      <c r="AR19" s="96">
        <v>125</v>
      </c>
      <c r="AS19" s="96">
        <v>635</v>
      </c>
      <c r="AT19" s="96">
        <v>2050</v>
      </c>
      <c r="AU19" s="92">
        <v>680</v>
      </c>
      <c r="AV19" s="92">
        <v>2250</v>
      </c>
      <c r="AW19" s="92">
        <v>25512</v>
      </c>
      <c r="AX19" s="94">
        <f>((AW19)/(L19)*100)</f>
        <v>29.317398299241553</v>
      </c>
      <c r="AY19" s="94">
        <f t="shared" si="7"/>
        <v>21.759006550218341</v>
      </c>
      <c r="AZ19" s="98" t="s">
        <v>72</v>
      </c>
      <c r="BA19" s="96">
        <v>29</v>
      </c>
      <c r="BB19" s="96">
        <v>44</v>
      </c>
      <c r="BC19" s="94">
        <v>38.35</v>
      </c>
      <c r="BD19" s="97">
        <v>0.27300000000000002</v>
      </c>
      <c r="BE19" s="97">
        <v>0.70799999999999996</v>
      </c>
      <c r="BF19" s="97">
        <v>0.44600000000000001</v>
      </c>
      <c r="BG19" s="92">
        <f t="shared" si="13"/>
        <v>126083.11833275466</v>
      </c>
      <c r="BH19" s="94">
        <v>11.77</v>
      </c>
      <c r="BI19" s="94">
        <f t="shared" si="14"/>
        <v>1.8764076902160176</v>
      </c>
      <c r="BJ19" s="94">
        <f t="shared" si="15"/>
        <v>0.79074918660708537</v>
      </c>
    </row>
    <row r="20" spans="1:62" ht="15.75" x14ac:dyDescent="0.25">
      <c r="A20" s="98" t="s">
        <v>69</v>
      </c>
      <c r="B20" s="98">
        <v>18</v>
      </c>
      <c r="C20" s="93">
        <v>0.5</v>
      </c>
      <c r="D20" s="94">
        <f t="shared" si="0"/>
        <v>0.2023427112</v>
      </c>
      <c r="E20" s="95">
        <v>40758</v>
      </c>
      <c r="F20" s="98">
        <v>3</v>
      </c>
      <c r="G20" s="98" t="s">
        <v>76</v>
      </c>
      <c r="H20" s="98" t="s">
        <v>77</v>
      </c>
      <c r="I20" s="95">
        <v>40773</v>
      </c>
      <c r="J20" s="92">
        <v>1899</v>
      </c>
      <c r="K20" s="95">
        <v>40773</v>
      </c>
      <c r="L20" s="92">
        <v>26106</v>
      </c>
      <c r="M20" s="95">
        <v>40775</v>
      </c>
      <c r="N20" s="92">
        <v>40762</v>
      </c>
      <c r="O20" s="95">
        <v>40780</v>
      </c>
      <c r="P20" s="92">
        <v>120912</v>
      </c>
      <c r="Q20" s="92"/>
      <c r="R20" s="92"/>
      <c r="S20" s="92"/>
      <c r="T20" s="92"/>
      <c r="U20" s="92">
        <f t="shared" si="1"/>
        <v>189679</v>
      </c>
      <c r="V20" s="92">
        <f t="shared" si="2"/>
        <v>937414.54226397653</v>
      </c>
      <c r="W20" s="92">
        <f t="shared" si="3"/>
        <v>379358</v>
      </c>
      <c r="X20" s="95">
        <v>40808</v>
      </c>
      <c r="Y20" s="96">
        <f t="shared" si="4"/>
        <v>35</v>
      </c>
      <c r="Z20" s="96">
        <v>0</v>
      </c>
      <c r="AA20" s="96"/>
      <c r="AB20" s="96"/>
      <c r="AC20" s="96"/>
      <c r="AD20" s="96"/>
      <c r="AE20" s="96"/>
      <c r="AF20" s="93">
        <v>3.1</v>
      </c>
      <c r="AG20" s="93">
        <v>33.6</v>
      </c>
      <c r="AH20" s="96">
        <v>45</v>
      </c>
      <c r="AI20" s="96">
        <v>57</v>
      </c>
      <c r="AJ20" s="93">
        <v>9.4</v>
      </c>
      <c r="AK20" s="96">
        <v>173</v>
      </c>
      <c r="AL20" s="93">
        <v>137</v>
      </c>
      <c r="AM20" s="96">
        <v>12</v>
      </c>
      <c r="AN20" s="96">
        <v>5</v>
      </c>
      <c r="AO20" s="96">
        <v>0</v>
      </c>
      <c r="AP20" s="96">
        <v>50</v>
      </c>
      <c r="AQ20" s="96">
        <v>25</v>
      </c>
      <c r="AR20" s="96">
        <v>50</v>
      </c>
      <c r="AS20" s="96">
        <v>2350</v>
      </c>
      <c r="AT20" s="96">
        <v>3350</v>
      </c>
      <c r="AU20" s="92">
        <v>2375</v>
      </c>
      <c r="AV20" s="92">
        <v>3610</v>
      </c>
      <c r="AW20" s="92">
        <v>459</v>
      </c>
      <c r="AX20" s="94">
        <f>((AW20)/(P20)*100)</f>
        <v>0.37961492655815804</v>
      </c>
      <c r="AY20" s="94">
        <f t="shared" si="7"/>
        <v>0.24198777935353941</v>
      </c>
      <c r="AZ20" s="98" t="s">
        <v>72</v>
      </c>
      <c r="BA20" s="96">
        <v>47</v>
      </c>
      <c r="BB20" s="96">
        <v>110</v>
      </c>
      <c r="BC20" s="94">
        <v>82</v>
      </c>
      <c r="BD20" s="97">
        <v>0.76800000000000002</v>
      </c>
      <c r="BE20" s="97">
        <v>7.6139999999999999</v>
      </c>
      <c r="BF20" s="97">
        <v>4.3090000000000002</v>
      </c>
      <c r="BG20" s="92">
        <f t="shared" si="13"/>
        <v>2268.428634161743</v>
      </c>
      <c r="BH20" s="94">
        <v>5.09</v>
      </c>
      <c r="BI20" s="94">
        <f t="shared" si="14"/>
        <v>0.71872404281875324</v>
      </c>
      <c r="BJ20" s="94">
        <f t="shared" si="15"/>
        <v>0.78151071516664006</v>
      </c>
    </row>
    <row r="21" spans="1:62" ht="15.75" x14ac:dyDescent="0.25">
      <c r="A21" s="98" t="s">
        <v>69</v>
      </c>
      <c r="B21" s="98">
        <v>14</v>
      </c>
      <c r="C21" s="93">
        <v>0.5</v>
      </c>
      <c r="D21" s="94">
        <f t="shared" si="0"/>
        <v>0.2023427112</v>
      </c>
      <c r="E21" s="95">
        <v>40766</v>
      </c>
      <c r="F21" s="98">
        <v>1</v>
      </c>
      <c r="G21" s="98" t="s">
        <v>76</v>
      </c>
      <c r="H21" s="98" t="s">
        <v>77</v>
      </c>
      <c r="I21" s="95">
        <v>40778</v>
      </c>
      <c r="J21" s="92">
        <v>103508</v>
      </c>
      <c r="K21" s="95"/>
      <c r="L21" s="92"/>
      <c r="M21" s="95"/>
      <c r="N21" s="92"/>
      <c r="O21" s="95"/>
      <c r="P21" s="92"/>
      <c r="Q21" s="92"/>
      <c r="R21" s="92"/>
      <c r="S21" s="92"/>
      <c r="T21" s="92"/>
      <c r="U21" s="92">
        <f t="shared" si="1"/>
        <v>103508</v>
      </c>
      <c r="V21" s="92">
        <f t="shared" si="2"/>
        <v>511547.95438957232</v>
      </c>
      <c r="W21" s="92">
        <f t="shared" si="3"/>
        <v>207016</v>
      </c>
      <c r="X21" s="95">
        <v>40801</v>
      </c>
      <c r="Y21" s="96">
        <f t="shared" si="4"/>
        <v>23</v>
      </c>
      <c r="Z21" s="96">
        <v>9</v>
      </c>
      <c r="AA21" s="96">
        <v>0</v>
      </c>
      <c r="AB21" s="96">
        <v>6</v>
      </c>
      <c r="AC21" s="96"/>
      <c r="AD21" s="96"/>
      <c r="AE21" s="96">
        <f t="shared" ref="AE21:AE27" si="16">AVERAGE(AA21:AD21)</f>
        <v>3</v>
      </c>
      <c r="AF21" s="93">
        <v>4.0999999999999996</v>
      </c>
      <c r="AG21" s="93">
        <v>33.5</v>
      </c>
      <c r="AH21" s="96">
        <v>42</v>
      </c>
      <c r="AI21" s="96">
        <v>55</v>
      </c>
      <c r="AJ21" s="93">
        <v>9.5</v>
      </c>
      <c r="AK21" s="96">
        <v>55</v>
      </c>
      <c r="AL21" s="93">
        <v>161</v>
      </c>
      <c r="AM21" s="96">
        <v>15.5</v>
      </c>
      <c r="AN21" s="96">
        <v>6.4</v>
      </c>
      <c r="AO21" s="96">
        <v>15</v>
      </c>
      <c r="AP21" s="96">
        <v>75</v>
      </c>
      <c r="AQ21" s="96">
        <v>5</v>
      </c>
      <c r="AR21" s="96">
        <v>70</v>
      </c>
      <c r="AS21" s="96">
        <v>12505</v>
      </c>
      <c r="AT21" s="96">
        <v>1750</v>
      </c>
      <c r="AU21" s="92">
        <v>12525</v>
      </c>
      <c r="AV21" s="92">
        <v>1755</v>
      </c>
      <c r="AW21" s="92">
        <v>16166</v>
      </c>
      <c r="AX21" s="94">
        <f>((AW21)/(J21)*100)</f>
        <v>15.618116474088959</v>
      </c>
      <c r="AY21" s="94">
        <f t="shared" si="7"/>
        <v>15.618116474088959</v>
      </c>
      <c r="AZ21" s="98" t="s">
        <v>72</v>
      </c>
      <c r="BA21" s="96">
        <v>28</v>
      </c>
      <c r="BB21" s="96">
        <v>42</v>
      </c>
      <c r="BC21" s="94">
        <v>37.130000000000003</v>
      </c>
      <c r="BD21" s="97">
        <v>0.20300000000000001</v>
      </c>
      <c r="BE21" s="97">
        <v>0.52600000000000002</v>
      </c>
      <c r="BF21" s="97">
        <v>0.38400000000000001</v>
      </c>
      <c r="BG21" s="92">
        <f t="shared" si="13"/>
        <v>79894.155337382879</v>
      </c>
      <c r="BH21" s="94">
        <v>6.2</v>
      </c>
      <c r="BI21" s="94">
        <f t="shared" si="14"/>
        <v>1.332221041186209</v>
      </c>
      <c r="BJ21" s="94">
        <f t="shared" si="15"/>
        <v>0.75016427283322384</v>
      </c>
    </row>
    <row r="22" spans="1:62" ht="15.75" x14ac:dyDescent="0.25">
      <c r="A22" s="98" t="s">
        <v>69</v>
      </c>
      <c r="B22" s="98">
        <v>15</v>
      </c>
      <c r="C22" s="93">
        <v>0.5</v>
      </c>
      <c r="D22" s="94">
        <f t="shared" si="0"/>
        <v>0.2023427112</v>
      </c>
      <c r="E22" s="95">
        <v>40796</v>
      </c>
      <c r="F22" s="98">
        <v>2</v>
      </c>
      <c r="G22" s="98" t="s">
        <v>76</v>
      </c>
      <c r="H22" s="98" t="s">
        <v>77</v>
      </c>
      <c r="I22" s="95">
        <v>40807</v>
      </c>
      <c r="J22" s="92">
        <v>22900</v>
      </c>
      <c r="K22" s="107">
        <v>40809</v>
      </c>
      <c r="L22" s="92">
        <v>28854</v>
      </c>
      <c r="M22" s="95"/>
      <c r="N22" s="92"/>
      <c r="O22" s="95"/>
      <c r="P22" s="92"/>
      <c r="Q22" s="92"/>
      <c r="R22" s="92"/>
      <c r="S22" s="92"/>
      <c r="T22" s="92"/>
      <c r="U22" s="92">
        <f t="shared" si="1"/>
        <v>51754</v>
      </c>
      <c r="V22" s="92">
        <f t="shared" si="2"/>
        <v>255773.97719478616</v>
      </c>
      <c r="W22" s="92">
        <f t="shared" si="3"/>
        <v>103508</v>
      </c>
      <c r="X22" s="95">
        <v>40842</v>
      </c>
      <c r="Y22" s="96">
        <f t="shared" si="4"/>
        <v>35</v>
      </c>
      <c r="Z22" s="96">
        <v>11</v>
      </c>
      <c r="AA22" s="96">
        <v>10</v>
      </c>
      <c r="AB22" s="96">
        <v>7</v>
      </c>
      <c r="AC22" s="96"/>
      <c r="AD22" s="96"/>
      <c r="AE22" s="96">
        <f t="shared" si="16"/>
        <v>8.5</v>
      </c>
      <c r="AF22" s="93">
        <v>3.3</v>
      </c>
      <c r="AG22" s="93">
        <v>31.9</v>
      </c>
      <c r="AH22" s="96">
        <v>50</v>
      </c>
      <c r="AI22" s="96">
        <v>57</v>
      </c>
      <c r="AJ22" s="93">
        <v>9.4</v>
      </c>
      <c r="AK22" s="96">
        <v>128</v>
      </c>
      <c r="AL22" s="93">
        <v>149</v>
      </c>
      <c r="AM22" s="96">
        <v>20</v>
      </c>
      <c r="AN22" s="96">
        <v>8.5</v>
      </c>
      <c r="AO22" s="96">
        <v>15</v>
      </c>
      <c r="AP22" s="96">
        <v>50</v>
      </c>
      <c r="AQ22" s="96">
        <v>45</v>
      </c>
      <c r="AR22" s="96">
        <v>30</v>
      </c>
      <c r="AS22" s="96">
        <v>0</v>
      </c>
      <c r="AT22" s="96">
        <v>1750</v>
      </c>
      <c r="AU22" s="92">
        <v>60</v>
      </c>
      <c r="AV22" s="92">
        <v>1790</v>
      </c>
      <c r="AW22" s="92">
        <v>19021</v>
      </c>
      <c r="AX22" s="94">
        <f>((AW22)/(L22)*100)</f>
        <v>65.921536008872252</v>
      </c>
      <c r="AY22" s="94">
        <f>((AW22)/(J22+L22+N22+P22+R22+T22))*100</f>
        <v>36.752714766008424</v>
      </c>
      <c r="AZ22" s="98" t="s">
        <v>72</v>
      </c>
      <c r="BA22" s="96">
        <v>31</v>
      </c>
      <c r="BB22" s="96">
        <v>46</v>
      </c>
      <c r="BC22" s="94">
        <v>37.83</v>
      </c>
      <c r="BD22" s="97">
        <v>0.26</v>
      </c>
      <c r="BE22" s="97">
        <v>0.90500000000000003</v>
      </c>
      <c r="BF22" s="97">
        <v>0.45</v>
      </c>
      <c r="BG22" s="92">
        <f t="shared" si="13"/>
        <v>94003.880284075203</v>
      </c>
      <c r="BH22" s="94">
        <v>11.91</v>
      </c>
      <c r="BI22" s="94">
        <f t="shared" si="14"/>
        <v>1.6817295383047843</v>
      </c>
      <c r="BJ22" s="94">
        <f t="shared" si="15"/>
        <v>0.83119608673188261</v>
      </c>
    </row>
    <row r="23" spans="1:62" ht="15.75" x14ac:dyDescent="0.25">
      <c r="A23" s="98" t="s">
        <v>69</v>
      </c>
      <c r="B23" s="98">
        <v>12</v>
      </c>
      <c r="C23" s="93">
        <v>0.5</v>
      </c>
      <c r="D23" s="94">
        <f t="shared" si="0"/>
        <v>0.2023427112</v>
      </c>
      <c r="E23" s="95">
        <v>40812</v>
      </c>
      <c r="F23" s="98">
        <v>1</v>
      </c>
      <c r="G23" s="98" t="s">
        <v>76</v>
      </c>
      <c r="H23" s="98" t="s">
        <v>77</v>
      </c>
      <c r="I23" s="95">
        <v>40821</v>
      </c>
      <c r="J23" s="92">
        <v>108546</v>
      </c>
      <c r="K23" s="108"/>
      <c r="L23" s="92"/>
      <c r="M23" s="95"/>
      <c r="N23" s="92"/>
      <c r="O23" s="95"/>
      <c r="P23" s="92"/>
      <c r="Q23" s="92"/>
      <c r="R23" s="92"/>
      <c r="S23" s="92"/>
      <c r="T23" s="92"/>
      <c r="U23" s="92">
        <f t="shared" si="1"/>
        <v>108546</v>
      </c>
      <c r="V23" s="92">
        <f t="shared" si="2"/>
        <v>536446.3061518966</v>
      </c>
      <c r="W23" s="92">
        <f t="shared" si="3"/>
        <v>217092</v>
      </c>
      <c r="X23" s="95">
        <v>40857</v>
      </c>
      <c r="Y23" s="96">
        <f t="shared" si="4"/>
        <v>36</v>
      </c>
      <c r="Z23" s="96">
        <v>9</v>
      </c>
      <c r="AA23" s="96">
        <v>4</v>
      </c>
      <c r="AB23" s="96">
        <v>4</v>
      </c>
      <c r="AC23" s="96"/>
      <c r="AD23" s="96"/>
      <c r="AE23" s="96">
        <f t="shared" si="16"/>
        <v>4</v>
      </c>
      <c r="AF23" s="93">
        <v>3.8</v>
      </c>
      <c r="AG23" s="93"/>
      <c r="AH23" s="96">
        <v>52</v>
      </c>
      <c r="AI23" s="96"/>
      <c r="AJ23" s="93"/>
      <c r="AK23" s="96"/>
      <c r="AL23" s="93"/>
      <c r="AM23" s="96"/>
      <c r="AN23" s="96"/>
      <c r="AO23" s="96"/>
      <c r="AP23" s="96"/>
      <c r="AQ23" s="96"/>
      <c r="AR23" s="96"/>
      <c r="AS23" s="96"/>
      <c r="AT23" s="96"/>
      <c r="AU23" s="92"/>
      <c r="AV23" s="92"/>
      <c r="AW23" s="92">
        <v>19919</v>
      </c>
      <c r="AX23" s="94">
        <f>((AW23)/(J23)*100)</f>
        <v>18.35074530613749</v>
      </c>
      <c r="AY23" s="94">
        <f>((AW23)/(J23+L23+N23+P23+R23+T23))*100</f>
        <v>18.35074530613749</v>
      </c>
      <c r="AZ23" s="98" t="s">
        <v>72</v>
      </c>
      <c r="BA23" s="96">
        <v>30</v>
      </c>
      <c r="BB23" s="96">
        <v>42</v>
      </c>
      <c r="BC23" s="94">
        <v>34.64</v>
      </c>
      <c r="BD23" s="97">
        <v>0.17799999999999999</v>
      </c>
      <c r="BE23" s="97">
        <v>0.60399999999999998</v>
      </c>
      <c r="BF23" s="97">
        <v>0.31</v>
      </c>
      <c r="BG23" s="92">
        <f t="shared" si="13"/>
        <v>98441.895346117133</v>
      </c>
      <c r="BH23" s="94">
        <v>6.68</v>
      </c>
      <c r="BI23" s="94">
        <f t="shared" si="14"/>
        <v>0.91703602494556058</v>
      </c>
      <c r="BJ23" s="94">
        <f t="shared" si="15"/>
        <v>0.74580972799672907</v>
      </c>
    </row>
    <row r="24" spans="1:62" ht="15.75" x14ac:dyDescent="0.25">
      <c r="A24" s="91" t="s">
        <v>69</v>
      </c>
      <c r="B24" s="92">
        <v>26</v>
      </c>
      <c r="C24" s="93">
        <v>1</v>
      </c>
      <c r="D24" s="94">
        <f t="shared" si="0"/>
        <v>0.40468542239999999</v>
      </c>
      <c r="E24" s="95">
        <v>40633</v>
      </c>
      <c r="F24" s="92">
        <v>2</v>
      </c>
      <c r="G24" s="92" t="s">
        <v>76</v>
      </c>
      <c r="H24" s="92" t="s">
        <v>77</v>
      </c>
      <c r="I24" s="95">
        <v>40643</v>
      </c>
      <c r="J24" s="92">
        <v>192818</v>
      </c>
      <c r="K24" s="95">
        <v>40644</v>
      </c>
      <c r="L24" s="92">
        <v>250528</v>
      </c>
      <c r="M24" s="95"/>
      <c r="N24" s="92"/>
      <c r="O24" s="95"/>
      <c r="P24" s="92"/>
      <c r="Q24" s="92"/>
      <c r="R24" s="92"/>
      <c r="S24" s="92"/>
      <c r="T24" s="92"/>
      <c r="U24" s="92">
        <f t="shared" si="1"/>
        <v>443346</v>
      </c>
      <c r="V24" s="92">
        <f t="shared" si="2"/>
        <v>1095532.419652584</v>
      </c>
      <c r="W24" s="92">
        <f t="shared" si="3"/>
        <v>443346</v>
      </c>
      <c r="X24" s="95">
        <v>40674</v>
      </c>
      <c r="Y24" s="96">
        <f t="shared" si="4"/>
        <v>31</v>
      </c>
      <c r="Z24" s="96">
        <v>10</v>
      </c>
      <c r="AA24" s="96">
        <v>19</v>
      </c>
      <c r="AB24" s="96">
        <v>50</v>
      </c>
      <c r="AC24" s="96"/>
      <c r="AD24" s="96"/>
      <c r="AE24" s="96">
        <f t="shared" si="16"/>
        <v>34.5</v>
      </c>
      <c r="AF24" s="93">
        <v>2.9</v>
      </c>
      <c r="AG24" s="93">
        <v>28.9</v>
      </c>
      <c r="AH24" s="96">
        <v>33</v>
      </c>
      <c r="AI24" s="96">
        <v>38</v>
      </c>
      <c r="AJ24" s="93">
        <v>9.1999999999999993</v>
      </c>
      <c r="AK24" s="96">
        <v>196</v>
      </c>
      <c r="AL24" s="93">
        <v>325</v>
      </c>
      <c r="AM24" s="96">
        <v>34</v>
      </c>
      <c r="AN24" s="96">
        <v>14</v>
      </c>
      <c r="AO24" s="96">
        <v>80</v>
      </c>
      <c r="AP24" s="96">
        <v>305</v>
      </c>
      <c r="AQ24" s="96">
        <v>200</v>
      </c>
      <c r="AR24" s="96">
        <v>1045</v>
      </c>
      <c r="AS24" s="96">
        <v>0</v>
      </c>
      <c r="AT24" s="96">
        <v>260</v>
      </c>
      <c r="AU24" s="92">
        <v>1125</v>
      </c>
      <c r="AV24" s="92">
        <v>1125</v>
      </c>
      <c r="AW24" s="92">
        <v>71517</v>
      </c>
      <c r="AX24" s="94">
        <f>((AW24)/(J24)*100)</f>
        <v>37.090416869794311</v>
      </c>
      <c r="AY24" s="94">
        <f t="shared" ref="AY24:AY35" si="17">((AW24)/(J24+L24+N24+P24))*100</f>
        <v>16.1311932441028</v>
      </c>
      <c r="AZ24" s="96" t="s">
        <v>72</v>
      </c>
      <c r="BA24" s="96">
        <v>22</v>
      </c>
      <c r="BB24" s="96">
        <v>39</v>
      </c>
      <c r="BC24" s="94">
        <v>28.52</v>
      </c>
      <c r="BD24" s="97">
        <v>8.6999999999999994E-2</v>
      </c>
      <c r="BE24" s="97">
        <v>0.34499999999999997</v>
      </c>
      <c r="BF24" s="97">
        <v>0.18</v>
      </c>
      <c r="BG24" s="92">
        <f t="shared" si="13"/>
        <v>176722.45166595359</v>
      </c>
      <c r="BH24" s="94">
        <v>14.09</v>
      </c>
      <c r="BI24" s="94">
        <f t="shared" si="14"/>
        <v>1.1231344246025357</v>
      </c>
      <c r="BJ24" s="94">
        <f t="shared" si="15"/>
        <v>0.77593249795028996</v>
      </c>
    </row>
    <row r="25" spans="1:62" ht="15.75" x14ac:dyDescent="0.25">
      <c r="A25" s="91" t="s">
        <v>69</v>
      </c>
      <c r="B25" s="92">
        <v>27</v>
      </c>
      <c r="C25" s="93">
        <v>1</v>
      </c>
      <c r="D25" s="94">
        <f t="shared" si="0"/>
        <v>0.40468542239999999</v>
      </c>
      <c r="E25" s="95">
        <v>40656</v>
      </c>
      <c r="F25" s="92">
        <v>1</v>
      </c>
      <c r="G25" s="92" t="s">
        <v>76</v>
      </c>
      <c r="H25" s="92" t="s">
        <v>77</v>
      </c>
      <c r="I25" s="95">
        <v>40672</v>
      </c>
      <c r="J25" s="92">
        <v>395254</v>
      </c>
      <c r="K25" s="95"/>
      <c r="L25" s="92"/>
      <c r="M25" s="95"/>
      <c r="N25" s="92"/>
      <c r="O25" s="95"/>
      <c r="P25" s="92"/>
      <c r="Q25" s="92"/>
      <c r="R25" s="92"/>
      <c r="S25" s="92"/>
      <c r="T25" s="92"/>
      <c r="U25" s="92">
        <f t="shared" si="1"/>
        <v>395254</v>
      </c>
      <c r="V25" s="92">
        <f t="shared" si="2"/>
        <v>976694.43504026753</v>
      </c>
      <c r="W25" s="92">
        <f t="shared" si="3"/>
        <v>395254</v>
      </c>
      <c r="X25" s="95">
        <v>40710</v>
      </c>
      <c r="Y25" s="96">
        <f t="shared" si="4"/>
        <v>38</v>
      </c>
      <c r="Z25" s="96">
        <v>8</v>
      </c>
      <c r="AA25" s="96">
        <v>103</v>
      </c>
      <c r="AB25" s="96">
        <v>87</v>
      </c>
      <c r="AC25" s="96"/>
      <c r="AD25" s="96"/>
      <c r="AE25" s="96">
        <f t="shared" si="16"/>
        <v>95</v>
      </c>
      <c r="AF25" s="93">
        <v>3.6</v>
      </c>
      <c r="AG25" s="93">
        <v>33</v>
      </c>
      <c r="AH25" s="96">
        <v>38</v>
      </c>
      <c r="AI25" s="96">
        <v>46</v>
      </c>
      <c r="AJ25" s="93">
        <v>9.3000000000000007</v>
      </c>
      <c r="AK25" s="96">
        <v>302</v>
      </c>
      <c r="AL25" s="93">
        <v>375</v>
      </c>
      <c r="AM25" s="96">
        <v>40</v>
      </c>
      <c r="AN25" s="96">
        <v>16.5</v>
      </c>
      <c r="AO25" s="96">
        <v>175</v>
      </c>
      <c r="AP25" s="96">
        <v>60</v>
      </c>
      <c r="AQ25" s="96">
        <v>130</v>
      </c>
      <c r="AR25" s="96">
        <v>145</v>
      </c>
      <c r="AS25" s="96">
        <v>1940</v>
      </c>
      <c r="AT25" s="96">
        <v>525</v>
      </c>
      <c r="AU25" s="92">
        <v>2295</v>
      </c>
      <c r="AV25" s="92">
        <v>5420</v>
      </c>
      <c r="AW25" s="92">
        <v>4274</v>
      </c>
      <c r="AX25" s="94">
        <f>((AW25)/(J25)*100)</f>
        <v>1.0813299802152541</v>
      </c>
      <c r="AY25" s="94">
        <f t="shared" si="17"/>
        <v>1.0813299802152541</v>
      </c>
      <c r="AZ25" s="96" t="s">
        <v>72</v>
      </c>
      <c r="BA25" s="96">
        <v>32</v>
      </c>
      <c r="BB25" s="96">
        <v>80</v>
      </c>
      <c r="BC25" s="94">
        <v>59.59</v>
      </c>
      <c r="BD25" s="97">
        <v>0.155</v>
      </c>
      <c r="BE25" s="97">
        <v>3.88</v>
      </c>
      <c r="BF25" s="97">
        <v>1.4990000000000001</v>
      </c>
      <c r="BG25" s="92">
        <f t="shared" si="13"/>
        <v>10561.289741184411</v>
      </c>
      <c r="BH25" s="94">
        <v>6.23</v>
      </c>
      <c r="BI25" s="94">
        <f t="shared" si="14"/>
        <v>0.40512299021980447</v>
      </c>
      <c r="BJ25" s="94">
        <f t="shared" si="15"/>
        <v>0.70840476959355092</v>
      </c>
    </row>
    <row r="26" spans="1:62" ht="15.75" x14ac:dyDescent="0.25">
      <c r="A26" s="91" t="s">
        <v>69</v>
      </c>
      <c r="B26" s="92">
        <v>28</v>
      </c>
      <c r="C26" s="93">
        <v>1</v>
      </c>
      <c r="D26" s="94">
        <f t="shared" si="0"/>
        <v>0.40468542239999999</v>
      </c>
      <c r="E26" s="95">
        <v>40693</v>
      </c>
      <c r="F26" s="92">
        <v>3</v>
      </c>
      <c r="G26" s="92" t="s">
        <v>76</v>
      </c>
      <c r="H26" s="92" t="s">
        <v>77</v>
      </c>
      <c r="I26" s="95">
        <v>40703</v>
      </c>
      <c r="J26" s="92">
        <v>311898</v>
      </c>
      <c r="K26" s="95">
        <v>40704</v>
      </c>
      <c r="L26" s="92">
        <v>43518</v>
      </c>
      <c r="M26" s="95">
        <v>40707</v>
      </c>
      <c r="N26" s="92">
        <v>256938</v>
      </c>
      <c r="O26" s="95"/>
      <c r="P26" s="92"/>
      <c r="Q26" s="92"/>
      <c r="R26" s="92"/>
      <c r="S26" s="92"/>
      <c r="T26" s="92"/>
      <c r="U26" s="92">
        <f t="shared" si="1"/>
        <v>612354</v>
      </c>
      <c r="V26" s="92">
        <f t="shared" si="2"/>
        <v>1513160.5096334205</v>
      </c>
      <c r="W26" s="92">
        <f t="shared" si="3"/>
        <v>612354</v>
      </c>
      <c r="X26" s="95">
        <v>40736</v>
      </c>
      <c r="Y26" s="96">
        <f t="shared" si="4"/>
        <v>33</v>
      </c>
      <c r="Z26" s="96">
        <v>11</v>
      </c>
      <c r="AA26" s="96">
        <v>1</v>
      </c>
      <c r="AB26" s="96">
        <v>7</v>
      </c>
      <c r="AC26" s="96">
        <v>0</v>
      </c>
      <c r="AD26" s="96"/>
      <c r="AE26" s="96">
        <f t="shared" si="16"/>
        <v>2.6666666666666665</v>
      </c>
      <c r="AF26" s="93">
        <v>3.8</v>
      </c>
      <c r="AG26" s="93">
        <v>34.299999999999997</v>
      </c>
      <c r="AH26" s="96">
        <v>43</v>
      </c>
      <c r="AI26" s="96">
        <v>52</v>
      </c>
      <c r="AJ26" s="93">
        <v>9.6999999999999993</v>
      </c>
      <c r="AK26" s="96">
        <v>160</v>
      </c>
      <c r="AL26" s="93">
        <v>350</v>
      </c>
      <c r="AM26" s="96">
        <v>34</v>
      </c>
      <c r="AN26" s="96">
        <v>13</v>
      </c>
      <c r="AO26" s="96">
        <v>0</v>
      </c>
      <c r="AP26" s="96">
        <v>55</v>
      </c>
      <c r="AQ26" s="96">
        <v>5</v>
      </c>
      <c r="AR26" s="96">
        <v>70</v>
      </c>
      <c r="AS26" s="96">
        <v>1245</v>
      </c>
      <c r="AT26" s="96">
        <v>11950</v>
      </c>
      <c r="AU26" s="92">
        <v>1250</v>
      </c>
      <c r="AV26" s="92">
        <v>11970</v>
      </c>
      <c r="AW26" s="92">
        <v>0</v>
      </c>
      <c r="AX26" s="94">
        <f>((AW26)/(N26)*100)</f>
        <v>0</v>
      </c>
      <c r="AY26" s="94">
        <f t="shared" si="17"/>
        <v>0</v>
      </c>
      <c r="AZ26" s="96" t="s">
        <v>73</v>
      </c>
      <c r="BA26" s="96"/>
      <c r="BB26" s="96"/>
      <c r="BC26" s="94"/>
      <c r="BD26" s="97"/>
      <c r="BE26" s="97"/>
      <c r="BF26" s="97"/>
      <c r="BG26" s="92"/>
      <c r="BH26" s="94"/>
      <c r="BI26" s="94"/>
      <c r="BJ26" s="94"/>
    </row>
    <row r="27" spans="1:62" ht="15.75" x14ac:dyDescent="0.25">
      <c r="A27" s="91" t="s">
        <v>69</v>
      </c>
      <c r="B27" s="92">
        <v>30</v>
      </c>
      <c r="C27" s="93">
        <v>1</v>
      </c>
      <c r="D27" s="94">
        <f t="shared" si="0"/>
        <v>0.40468542239999999</v>
      </c>
      <c r="E27" s="95">
        <v>40696</v>
      </c>
      <c r="F27" s="92">
        <v>1</v>
      </c>
      <c r="G27" s="92" t="s">
        <v>76</v>
      </c>
      <c r="H27" s="92" t="s">
        <v>77</v>
      </c>
      <c r="I27" s="95">
        <v>40706</v>
      </c>
      <c r="J27" s="92">
        <v>314648</v>
      </c>
      <c r="K27" s="95"/>
      <c r="L27" s="92"/>
      <c r="M27" s="95"/>
      <c r="N27" s="92"/>
      <c r="O27" s="95"/>
      <c r="P27" s="92"/>
      <c r="Q27" s="92"/>
      <c r="R27" s="92"/>
      <c r="S27" s="92"/>
      <c r="T27" s="92"/>
      <c r="U27" s="92">
        <f t="shared" si="1"/>
        <v>314648</v>
      </c>
      <c r="V27" s="92">
        <f t="shared" si="2"/>
        <v>777512.56305198697</v>
      </c>
      <c r="W27" s="92">
        <f t="shared" si="3"/>
        <v>314648</v>
      </c>
      <c r="X27" s="95">
        <v>40746</v>
      </c>
      <c r="Y27" s="96">
        <f t="shared" si="4"/>
        <v>40</v>
      </c>
      <c r="Z27" s="96">
        <v>9</v>
      </c>
      <c r="AA27" s="96">
        <v>202</v>
      </c>
      <c r="AB27" s="96">
        <v>25</v>
      </c>
      <c r="AC27" s="96"/>
      <c r="AD27" s="96"/>
      <c r="AE27" s="96">
        <f t="shared" si="16"/>
        <v>113.5</v>
      </c>
      <c r="AF27" s="93">
        <v>3.6</v>
      </c>
      <c r="AG27" s="93">
        <v>33.1</v>
      </c>
      <c r="AH27" s="96">
        <v>43</v>
      </c>
      <c r="AI27" s="96">
        <v>53</v>
      </c>
      <c r="AJ27" s="93">
        <v>9.6999999999999993</v>
      </c>
      <c r="AK27" s="96">
        <v>232</v>
      </c>
      <c r="AL27" s="93">
        <v>325</v>
      </c>
      <c r="AM27" s="96">
        <v>36</v>
      </c>
      <c r="AN27" s="96">
        <v>14.5</v>
      </c>
      <c r="AO27" s="96">
        <v>10</v>
      </c>
      <c r="AP27" s="96">
        <v>20</v>
      </c>
      <c r="AQ27" s="96">
        <v>5</v>
      </c>
      <c r="AR27" s="96">
        <v>55</v>
      </c>
      <c r="AS27" s="96">
        <v>220</v>
      </c>
      <c r="AT27" s="96">
        <v>4525</v>
      </c>
      <c r="AU27" s="92">
        <v>235</v>
      </c>
      <c r="AV27" s="92">
        <v>4535</v>
      </c>
      <c r="AW27" s="92">
        <v>10955</v>
      </c>
      <c r="AX27" s="94">
        <f t="shared" ref="AX27:AX34" si="18">((AW27)/(J27)*100)</f>
        <v>3.481668404057868</v>
      </c>
      <c r="AY27" s="94">
        <f t="shared" si="17"/>
        <v>3.481668404057868</v>
      </c>
      <c r="AZ27" s="96" t="s">
        <v>72</v>
      </c>
      <c r="BA27" s="96">
        <v>30</v>
      </c>
      <c r="BB27" s="96">
        <v>51</v>
      </c>
      <c r="BC27" s="94">
        <v>41.11</v>
      </c>
      <c r="BD27" s="97">
        <v>0.18940000000000001</v>
      </c>
      <c r="BE27" s="97">
        <v>0.8851</v>
      </c>
      <c r="BF27" s="97">
        <v>0.48699999999999999</v>
      </c>
      <c r="BG27" s="92">
        <f t="shared" ref="BG27:BG45" si="19">AW27*D27^-1</f>
        <v>27070.409245361541</v>
      </c>
      <c r="BH27" s="94">
        <v>5.18</v>
      </c>
      <c r="BI27" s="94">
        <f t="shared" ref="BI27:BI45" si="20">BH27*D27^-1*Y27^-1</f>
        <v>0.3200016428365422</v>
      </c>
      <c r="BJ27" s="94">
        <f t="shared" ref="BJ27:BJ45" si="21">(BF27/BC27^3)*100000</f>
        <v>0.70094917814285373</v>
      </c>
    </row>
    <row r="28" spans="1:62" ht="15.75" x14ac:dyDescent="0.25">
      <c r="A28" s="91" t="s">
        <v>69</v>
      </c>
      <c r="B28" s="92">
        <v>32</v>
      </c>
      <c r="C28" s="93">
        <v>1</v>
      </c>
      <c r="D28" s="94">
        <f t="shared" si="0"/>
        <v>0.40468542239999999</v>
      </c>
      <c r="E28" s="95">
        <v>40700</v>
      </c>
      <c r="F28" s="92">
        <v>1</v>
      </c>
      <c r="G28" s="92" t="s">
        <v>76</v>
      </c>
      <c r="H28" s="92" t="s">
        <v>77</v>
      </c>
      <c r="I28" s="95">
        <v>40713</v>
      </c>
      <c r="J28" s="92">
        <v>355866</v>
      </c>
      <c r="K28" s="95"/>
      <c r="L28" s="92"/>
      <c r="M28" s="95"/>
      <c r="N28" s="92"/>
      <c r="O28" s="95"/>
      <c r="P28" s="92"/>
      <c r="Q28" s="92"/>
      <c r="R28" s="92"/>
      <c r="S28" s="92"/>
      <c r="T28" s="92"/>
      <c r="U28" s="92">
        <f t="shared" si="1"/>
        <v>355866</v>
      </c>
      <c r="V28" s="92">
        <f t="shared" si="2"/>
        <v>879364.51451481786</v>
      </c>
      <c r="W28" s="92">
        <f t="shared" si="3"/>
        <v>355866</v>
      </c>
      <c r="X28" s="95">
        <v>40746</v>
      </c>
      <c r="Y28" s="96">
        <f t="shared" si="4"/>
        <v>33</v>
      </c>
      <c r="Z28" s="96">
        <v>8</v>
      </c>
      <c r="AA28" s="96"/>
      <c r="AB28" s="96"/>
      <c r="AC28" s="96"/>
      <c r="AD28" s="96"/>
      <c r="AE28" s="96"/>
      <c r="AF28" s="93">
        <v>3.3</v>
      </c>
      <c r="AG28" s="93">
        <v>32.6</v>
      </c>
      <c r="AH28" s="96">
        <v>45</v>
      </c>
      <c r="AI28" s="96">
        <v>52</v>
      </c>
      <c r="AJ28" s="93">
        <v>9.5</v>
      </c>
      <c r="AK28" s="96">
        <v>170</v>
      </c>
      <c r="AL28" s="93">
        <v>375</v>
      </c>
      <c r="AM28" s="96">
        <v>40</v>
      </c>
      <c r="AN28" s="96">
        <v>15.5</v>
      </c>
      <c r="AO28" s="96">
        <v>5</v>
      </c>
      <c r="AP28" s="96">
        <v>80</v>
      </c>
      <c r="AQ28" s="96">
        <v>15</v>
      </c>
      <c r="AR28" s="96">
        <v>235</v>
      </c>
      <c r="AS28" s="96">
        <v>1550</v>
      </c>
      <c r="AT28" s="96">
        <v>2100</v>
      </c>
      <c r="AU28" s="92">
        <v>1570</v>
      </c>
      <c r="AV28" s="92">
        <v>2100</v>
      </c>
      <c r="AW28" s="92">
        <v>66314</v>
      </c>
      <c r="AX28" s="94">
        <f t="shared" si="18"/>
        <v>18.634542215328242</v>
      </c>
      <c r="AY28" s="94">
        <f t="shared" si="17"/>
        <v>18.634542215328242</v>
      </c>
      <c r="AZ28" s="96" t="s">
        <v>72</v>
      </c>
      <c r="BA28" s="96">
        <v>24</v>
      </c>
      <c r="BB28" s="96">
        <v>47</v>
      </c>
      <c r="BC28" s="94">
        <v>33.97</v>
      </c>
      <c r="BD28" s="97">
        <v>9.7900000000000001E-2</v>
      </c>
      <c r="BE28" s="97">
        <v>0.83699999999999997</v>
      </c>
      <c r="BF28" s="97">
        <v>0.27300000000000002</v>
      </c>
      <c r="BG28" s="92">
        <f t="shared" si="19"/>
        <v>163865.55168387998</v>
      </c>
      <c r="BH28" s="94">
        <v>16.73</v>
      </c>
      <c r="BI28" s="94">
        <f t="shared" si="20"/>
        <v>1.2527500841594363</v>
      </c>
      <c r="BJ28" s="94">
        <f t="shared" si="21"/>
        <v>0.69642765162885722</v>
      </c>
    </row>
    <row r="29" spans="1:62" ht="15.75" x14ac:dyDescent="0.25">
      <c r="A29" s="98" t="s">
        <v>69</v>
      </c>
      <c r="B29" s="98">
        <v>33</v>
      </c>
      <c r="C29" s="93">
        <v>1</v>
      </c>
      <c r="D29" s="94">
        <f t="shared" si="0"/>
        <v>0.40468542239999999</v>
      </c>
      <c r="E29" s="95">
        <v>40714</v>
      </c>
      <c r="F29" s="98">
        <v>1</v>
      </c>
      <c r="G29" s="98" t="s">
        <v>76</v>
      </c>
      <c r="H29" s="98" t="s">
        <v>77</v>
      </c>
      <c r="I29" s="95">
        <v>40725</v>
      </c>
      <c r="J29" s="92">
        <v>79692</v>
      </c>
      <c r="K29" s="95"/>
      <c r="L29" s="92"/>
      <c r="M29" s="95"/>
      <c r="N29" s="92"/>
      <c r="O29" s="95"/>
      <c r="P29" s="92"/>
      <c r="Q29" s="92"/>
      <c r="R29" s="92"/>
      <c r="S29" s="92"/>
      <c r="T29" s="92"/>
      <c r="U29" s="92">
        <f t="shared" si="1"/>
        <v>79692</v>
      </c>
      <c r="V29" s="92">
        <f t="shared" si="2"/>
        <v>196923.32757474686</v>
      </c>
      <c r="W29" s="92">
        <f t="shared" si="3"/>
        <v>79692</v>
      </c>
      <c r="X29" s="95">
        <v>40758</v>
      </c>
      <c r="Y29" s="96">
        <f t="shared" si="4"/>
        <v>33</v>
      </c>
      <c r="Z29" s="96">
        <v>10</v>
      </c>
      <c r="AA29" s="96">
        <v>0</v>
      </c>
      <c r="AB29" s="96">
        <v>0</v>
      </c>
      <c r="AC29" s="96"/>
      <c r="AD29" s="96"/>
      <c r="AE29" s="96">
        <f>AVERAGE(AA29:AD29)</f>
        <v>0</v>
      </c>
      <c r="AF29" s="93">
        <v>4</v>
      </c>
      <c r="AG29" s="93">
        <v>33.700000000000003</v>
      </c>
      <c r="AH29" s="96">
        <v>44</v>
      </c>
      <c r="AI29" s="96">
        <v>55</v>
      </c>
      <c r="AJ29" s="93">
        <v>9.6</v>
      </c>
      <c r="AK29" s="96">
        <v>134</v>
      </c>
      <c r="AL29" s="93">
        <v>325</v>
      </c>
      <c r="AM29" s="96">
        <v>28</v>
      </c>
      <c r="AN29" s="96">
        <v>11</v>
      </c>
      <c r="AO29" s="96">
        <v>10</v>
      </c>
      <c r="AP29" s="96">
        <v>55</v>
      </c>
      <c r="AQ29" s="96">
        <v>15</v>
      </c>
      <c r="AR29" s="96">
        <v>10</v>
      </c>
      <c r="AS29" s="96">
        <v>6765</v>
      </c>
      <c r="AT29" s="96">
        <v>2525</v>
      </c>
      <c r="AU29" s="92">
        <v>6790</v>
      </c>
      <c r="AV29" s="92">
        <v>2545</v>
      </c>
      <c r="AW29" s="92">
        <v>41125</v>
      </c>
      <c r="AX29" s="94">
        <f t="shared" si="18"/>
        <v>51.604928976559748</v>
      </c>
      <c r="AY29" s="94">
        <f t="shared" si="17"/>
        <v>51.604928976559748</v>
      </c>
      <c r="AZ29" s="98" t="s">
        <v>72</v>
      </c>
      <c r="BA29" s="96">
        <v>29</v>
      </c>
      <c r="BB29" s="96">
        <v>50</v>
      </c>
      <c r="BC29" s="94">
        <v>38.479999999999997</v>
      </c>
      <c r="BD29" s="97">
        <v>0.17979999999999999</v>
      </c>
      <c r="BE29" s="97">
        <v>0.90249999999999997</v>
      </c>
      <c r="BF29" s="97">
        <v>0.42099999999999999</v>
      </c>
      <c r="BG29" s="92">
        <f t="shared" si="19"/>
        <v>101622.14333322624</v>
      </c>
      <c r="BH29" s="94">
        <v>12.68</v>
      </c>
      <c r="BI29" s="94">
        <f t="shared" si="20"/>
        <v>0.94948422397738508</v>
      </c>
      <c r="BJ29" s="94">
        <f t="shared" si="21"/>
        <v>0.73888509466459096</v>
      </c>
    </row>
    <row r="30" spans="1:62" ht="15.75" x14ac:dyDescent="0.25">
      <c r="A30" s="98" t="s">
        <v>69</v>
      </c>
      <c r="B30" s="98">
        <v>31</v>
      </c>
      <c r="C30" s="93">
        <v>1</v>
      </c>
      <c r="D30" s="94">
        <f t="shared" si="0"/>
        <v>0.40468542239999999</v>
      </c>
      <c r="E30" s="95">
        <v>40720</v>
      </c>
      <c r="F30" s="98">
        <v>1</v>
      </c>
      <c r="G30" s="98" t="s">
        <v>76</v>
      </c>
      <c r="H30" s="98" t="s">
        <v>77</v>
      </c>
      <c r="I30" s="95">
        <v>40734</v>
      </c>
      <c r="J30" s="92">
        <v>322890</v>
      </c>
      <c r="K30" s="95"/>
      <c r="L30" s="92"/>
      <c r="M30" s="95"/>
      <c r="N30" s="92"/>
      <c r="O30" s="95"/>
      <c r="P30" s="92"/>
      <c r="Q30" s="92"/>
      <c r="R30" s="92"/>
      <c r="S30" s="92"/>
      <c r="T30" s="92"/>
      <c r="U30" s="92">
        <f t="shared" si="1"/>
        <v>322890</v>
      </c>
      <c r="V30" s="92">
        <f t="shared" si="2"/>
        <v>797878.99965630192</v>
      </c>
      <c r="W30" s="92">
        <f t="shared" si="3"/>
        <v>322890</v>
      </c>
      <c r="X30" s="95">
        <v>40758</v>
      </c>
      <c r="Y30" s="96">
        <f t="shared" si="4"/>
        <v>24</v>
      </c>
      <c r="Z30" s="96">
        <v>9</v>
      </c>
      <c r="AA30" s="96"/>
      <c r="AB30" s="96"/>
      <c r="AC30" s="96"/>
      <c r="AD30" s="96"/>
      <c r="AE30" s="96"/>
      <c r="AF30" s="93">
        <v>3</v>
      </c>
      <c r="AG30" s="93">
        <v>34.9</v>
      </c>
      <c r="AH30" s="96">
        <v>48</v>
      </c>
      <c r="AI30" s="96">
        <v>54</v>
      </c>
      <c r="AJ30" s="93">
        <v>9.5</v>
      </c>
      <c r="AK30" s="96">
        <v>94</v>
      </c>
      <c r="AL30" s="93">
        <v>325</v>
      </c>
      <c r="AM30" s="96">
        <v>30</v>
      </c>
      <c r="AN30" s="96">
        <v>12.5</v>
      </c>
      <c r="AO30" s="96">
        <v>15</v>
      </c>
      <c r="AP30" s="96">
        <v>95</v>
      </c>
      <c r="AQ30" s="96">
        <v>30</v>
      </c>
      <c r="AR30" s="96">
        <v>50</v>
      </c>
      <c r="AS30" s="96">
        <v>1785</v>
      </c>
      <c r="AT30" s="96">
        <v>5595</v>
      </c>
      <c r="AU30" s="92">
        <v>495</v>
      </c>
      <c r="AV30" s="92">
        <v>5605</v>
      </c>
      <c r="AW30" s="92">
        <v>64212</v>
      </c>
      <c r="AX30" s="94">
        <f t="shared" si="18"/>
        <v>19.886648703892966</v>
      </c>
      <c r="AY30" s="94">
        <f t="shared" si="17"/>
        <v>19.886648703892966</v>
      </c>
      <c r="AZ30" s="98" t="s">
        <v>72</v>
      </c>
      <c r="BA30" s="96">
        <v>26</v>
      </c>
      <c r="BB30" s="96">
        <v>36</v>
      </c>
      <c r="BC30" s="94">
        <v>31.09</v>
      </c>
      <c r="BD30" s="97">
        <v>0.15</v>
      </c>
      <c r="BE30" s="97">
        <v>0.377</v>
      </c>
      <c r="BF30" s="97">
        <v>0.25</v>
      </c>
      <c r="BG30" s="92">
        <f t="shared" si="19"/>
        <v>158671.39374378414</v>
      </c>
      <c r="BH30" s="94">
        <v>12.91</v>
      </c>
      <c r="BI30" s="94">
        <f t="shared" si="20"/>
        <v>1.3292217532238608</v>
      </c>
      <c r="BJ30" s="94">
        <f t="shared" si="21"/>
        <v>0.8319128690357015</v>
      </c>
    </row>
    <row r="31" spans="1:62" ht="15.75" x14ac:dyDescent="0.25">
      <c r="A31" s="98" t="s">
        <v>69</v>
      </c>
      <c r="B31" s="98">
        <v>28</v>
      </c>
      <c r="C31" s="93">
        <v>1</v>
      </c>
      <c r="D31" s="94">
        <f t="shared" si="0"/>
        <v>0.40468542239999999</v>
      </c>
      <c r="E31" s="95">
        <v>40754</v>
      </c>
      <c r="F31" s="98">
        <v>1</v>
      </c>
      <c r="G31" s="98" t="s">
        <v>76</v>
      </c>
      <c r="H31" s="98" t="s">
        <v>77</v>
      </c>
      <c r="I31" s="95">
        <v>40766</v>
      </c>
      <c r="J31" s="92">
        <v>314188</v>
      </c>
      <c r="K31" s="95"/>
      <c r="L31" s="92"/>
      <c r="M31" s="95"/>
      <c r="N31" s="92"/>
      <c r="O31" s="95"/>
      <c r="P31" s="92"/>
      <c r="Q31" s="92"/>
      <c r="R31" s="92"/>
      <c r="S31" s="92"/>
      <c r="T31" s="92"/>
      <c r="U31" s="92">
        <f t="shared" si="1"/>
        <v>314188</v>
      </c>
      <c r="V31" s="92">
        <f t="shared" si="2"/>
        <v>776375.87767974916</v>
      </c>
      <c r="W31" s="92">
        <f t="shared" si="3"/>
        <v>314188</v>
      </c>
      <c r="X31" s="95">
        <v>40794</v>
      </c>
      <c r="Y31" s="96">
        <f t="shared" si="4"/>
        <v>28</v>
      </c>
      <c r="Z31" s="96">
        <v>9</v>
      </c>
      <c r="AA31" s="96">
        <v>0</v>
      </c>
      <c r="AB31" s="96">
        <v>59</v>
      </c>
      <c r="AC31" s="96"/>
      <c r="AD31" s="96"/>
      <c r="AE31" s="96">
        <f t="shared" ref="AE31:AE45" si="22">AVERAGE(AA31:AD31)</f>
        <v>29.5</v>
      </c>
      <c r="AF31" s="93">
        <v>3.6</v>
      </c>
      <c r="AG31" s="93">
        <v>33.4</v>
      </c>
      <c r="AH31" s="96">
        <v>46</v>
      </c>
      <c r="AI31" s="96">
        <v>54</v>
      </c>
      <c r="AJ31" s="93">
        <v>9.6</v>
      </c>
      <c r="AK31" s="96">
        <v>91</v>
      </c>
      <c r="AL31" s="93">
        <v>325</v>
      </c>
      <c r="AM31" s="96">
        <v>36</v>
      </c>
      <c r="AN31" s="96">
        <v>15</v>
      </c>
      <c r="AO31" s="96">
        <v>0</v>
      </c>
      <c r="AP31" s="96">
        <v>255</v>
      </c>
      <c r="AQ31" s="96">
        <v>5</v>
      </c>
      <c r="AR31" s="96">
        <v>90</v>
      </c>
      <c r="AS31" s="96">
        <v>3660</v>
      </c>
      <c r="AT31" s="96">
        <v>2700</v>
      </c>
      <c r="AU31" s="92">
        <v>1675</v>
      </c>
      <c r="AV31" s="92">
        <v>2720</v>
      </c>
      <c r="AW31" s="92">
        <v>117055</v>
      </c>
      <c r="AX31" s="94">
        <f t="shared" si="18"/>
        <v>37.256356067068126</v>
      </c>
      <c r="AY31" s="94">
        <f t="shared" si="17"/>
        <v>37.256356067068126</v>
      </c>
      <c r="AZ31" s="98" t="s">
        <v>72</v>
      </c>
      <c r="BA31" s="96">
        <v>27</v>
      </c>
      <c r="BB31" s="96">
        <v>48</v>
      </c>
      <c r="BC31" s="94">
        <v>31.68</v>
      </c>
      <c r="BD31" s="97">
        <v>0.14899999999999999</v>
      </c>
      <c r="BE31" s="97">
        <v>0.753</v>
      </c>
      <c r="BF31" s="97">
        <v>0.224</v>
      </c>
      <c r="BG31" s="92">
        <f t="shared" si="19"/>
        <v>289249.36140719266</v>
      </c>
      <c r="BH31" s="94">
        <v>25.41</v>
      </c>
      <c r="BI31" s="94">
        <f t="shared" si="20"/>
        <v>2.2424825550128342</v>
      </c>
      <c r="BJ31" s="94">
        <f t="shared" si="21"/>
        <v>0.70451865868149932</v>
      </c>
    </row>
    <row r="32" spans="1:62" ht="15.75" x14ac:dyDescent="0.25">
      <c r="A32" s="98" t="s">
        <v>69</v>
      </c>
      <c r="B32" s="98">
        <v>30</v>
      </c>
      <c r="C32" s="93">
        <v>1</v>
      </c>
      <c r="D32" s="94">
        <f t="shared" si="0"/>
        <v>0.40468542239999999</v>
      </c>
      <c r="E32" s="95">
        <v>40759</v>
      </c>
      <c r="F32" s="98">
        <v>1</v>
      </c>
      <c r="G32" s="98" t="s">
        <v>76</v>
      </c>
      <c r="H32" s="98" t="s">
        <v>77</v>
      </c>
      <c r="I32" s="95">
        <v>40768</v>
      </c>
      <c r="J32" s="92">
        <v>236786</v>
      </c>
      <c r="K32" s="95"/>
      <c r="L32" s="92"/>
      <c r="M32" s="95"/>
      <c r="N32" s="92"/>
      <c r="O32" s="95"/>
      <c r="P32" s="92"/>
      <c r="Q32" s="92"/>
      <c r="R32" s="92"/>
      <c r="S32" s="92"/>
      <c r="T32" s="92"/>
      <c r="U32" s="92">
        <f t="shared" si="1"/>
        <v>236786</v>
      </c>
      <c r="V32" s="92">
        <f t="shared" si="2"/>
        <v>585111.26641462138</v>
      </c>
      <c r="W32" s="92">
        <f t="shared" si="3"/>
        <v>236786</v>
      </c>
      <c r="X32" s="95">
        <v>40794</v>
      </c>
      <c r="Y32" s="96">
        <f t="shared" si="4"/>
        <v>26</v>
      </c>
      <c r="Z32" s="96">
        <v>10</v>
      </c>
      <c r="AA32" s="96">
        <v>7</v>
      </c>
      <c r="AB32" s="96">
        <v>32</v>
      </c>
      <c r="AC32" s="96"/>
      <c r="AD32" s="96"/>
      <c r="AE32" s="96">
        <f t="shared" si="22"/>
        <v>19.5</v>
      </c>
      <c r="AF32" s="93">
        <v>4</v>
      </c>
      <c r="AG32" s="93">
        <v>33.4</v>
      </c>
      <c r="AH32" s="96">
        <v>46</v>
      </c>
      <c r="AI32" s="96">
        <v>53</v>
      </c>
      <c r="AJ32" s="93">
        <v>10.1</v>
      </c>
      <c r="AK32" s="98">
        <v>78</v>
      </c>
      <c r="AL32" s="98">
        <v>275</v>
      </c>
      <c r="AM32" s="98">
        <v>24</v>
      </c>
      <c r="AN32" s="98">
        <v>10</v>
      </c>
      <c r="AO32" s="96">
        <v>0</v>
      </c>
      <c r="AP32" s="96">
        <v>385</v>
      </c>
      <c r="AQ32" s="96">
        <v>0</v>
      </c>
      <c r="AR32" s="96">
        <v>130</v>
      </c>
      <c r="AS32" s="96">
        <v>3600</v>
      </c>
      <c r="AT32" s="96">
        <v>4320</v>
      </c>
      <c r="AU32" s="92">
        <v>3600</v>
      </c>
      <c r="AV32" s="92">
        <v>4495</v>
      </c>
      <c r="AW32" s="92">
        <v>67600</v>
      </c>
      <c r="AX32" s="94">
        <f t="shared" si="18"/>
        <v>28.548985159595585</v>
      </c>
      <c r="AY32" s="94">
        <f t="shared" si="17"/>
        <v>28.548985159595585</v>
      </c>
      <c r="AZ32" s="98" t="s">
        <v>72</v>
      </c>
      <c r="BA32" s="96">
        <v>28</v>
      </c>
      <c r="BB32" s="96">
        <v>36</v>
      </c>
      <c r="BC32" s="94">
        <v>31.99</v>
      </c>
      <c r="BD32" s="97">
        <v>0.15</v>
      </c>
      <c r="BE32" s="97">
        <v>0.36099999999999999</v>
      </c>
      <c r="BF32" s="97">
        <v>0.24299999999999999</v>
      </c>
      <c r="BG32" s="92">
        <f t="shared" si="19"/>
        <v>167043.32861583206</v>
      </c>
      <c r="BH32" s="94">
        <v>18.18</v>
      </c>
      <c r="BI32" s="94">
        <f t="shared" si="20"/>
        <v>1.7278377982679944</v>
      </c>
      <c r="BJ32" s="94">
        <f t="shared" si="21"/>
        <v>0.74227281175843818</v>
      </c>
    </row>
    <row r="33" spans="1:62" ht="15.75" x14ac:dyDescent="0.25">
      <c r="A33" s="98" t="s">
        <v>69</v>
      </c>
      <c r="B33" s="98">
        <v>25</v>
      </c>
      <c r="C33" s="93">
        <v>1</v>
      </c>
      <c r="D33" s="94">
        <f t="shared" si="0"/>
        <v>0.40468542239999999</v>
      </c>
      <c r="E33" s="95">
        <v>40764</v>
      </c>
      <c r="F33" s="98">
        <v>1</v>
      </c>
      <c r="G33" s="98" t="s">
        <v>76</v>
      </c>
      <c r="H33" s="98" t="s">
        <v>77</v>
      </c>
      <c r="I33" s="95">
        <v>40778</v>
      </c>
      <c r="J33" s="92">
        <v>176330</v>
      </c>
      <c r="K33" s="95"/>
      <c r="L33" s="92"/>
      <c r="M33" s="95"/>
      <c r="N33" s="92"/>
      <c r="O33" s="95"/>
      <c r="P33" s="92"/>
      <c r="Q33" s="92"/>
      <c r="R33" s="92"/>
      <c r="S33" s="92"/>
      <c r="T33" s="92"/>
      <c r="U33" s="92">
        <f t="shared" si="1"/>
        <v>176330</v>
      </c>
      <c r="V33" s="92">
        <f t="shared" si="2"/>
        <v>435721.15584067552</v>
      </c>
      <c r="W33" s="92">
        <f t="shared" si="3"/>
        <v>176330</v>
      </c>
      <c r="X33" s="95">
        <v>40801</v>
      </c>
      <c r="Y33" s="96">
        <f t="shared" si="4"/>
        <v>23</v>
      </c>
      <c r="Z33" s="96">
        <v>9</v>
      </c>
      <c r="AA33" s="96">
        <v>13</v>
      </c>
      <c r="AB33" s="96">
        <v>8</v>
      </c>
      <c r="AC33" s="96"/>
      <c r="AD33" s="96"/>
      <c r="AE33" s="96">
        <f t="shared" si="22"/>
        <v>10.5</v>
      </c>
      <c r="AF33" s="93">
        <v>3.6</v>
      </c>
      <c r="AG33" s="93">
        <v>33.4</v>
      </c>
      <c r="AH33" s="96">
        <v>40</v>
      </c>
      <c r="AI33" s="96">
        <v>55</v>
      </c>
      <c r="AJ33" s="93">
        <v>9.5</v>
      </c>
      <c r="AK33" s="96">
        <v>64</v>
      </c>
      <c r="AL33" s="93">
        <v>300</v>
      </c>
      <c r="AM33" s="96">
        <v>30</v>
      </c>
      <c r="AN33" s="96">
        <v>12.5</v>
      </c>
      <c r="AO33" s="96">
        <v>0</v>
      </c>
      <c r="AP33" s="96">
        <v>185</v>
      </c>
      <c r="AQ33" s="96">
        <v>70</v>
      </c>
      <c r="AR33" s="96">
        <v>160</v>
      </c>
      <c r="AS33" s="96">
        <v>2425</v>
      </c>
      <c r="AT33" s="96">
        <v>1385</v>
      </c>
      <c r="AU33" s="92">
        <v>2495</v>
      </c>
      <c r="AV33" s="92">
        <v>1400</v>
      </c>
      <c r="AW33" s="92">
        <v>77277</v>
      </c>
      <c r="AX33" s="94">
        <f t="shared" si="18"/>
        <v>43.825214087222818</v>
      </c>
      <c r="AY33" s="94">
        <f t="shared" si="17"/>
        <v>43.825214087222818</v>
      </c>
      <c r="AZ33" s="98" t="s">
        <v>72</v>
      </c>
      <c r="BA33" s="96">
        <v>25</v>
      </c>
      <c r="BB33" s="96">
        <v>45</v>
      </c>
      <c r="BC33" s="94">
        <v>30.23</v>
      </c>
      <c r="BD33" s="97">
        <v>0.12</v>
      </c>
      <c r="BE33" s="97">
        <v>0.74399999999999999</v>
      </c>
      <c r="BF33" s="97">
        <v>0.24099999999999999</v>
      </c>
      <c r="BG33" s="92">
        <f t="shared" si="19"/>
        <v>190955.72937049784</v>
      </c>
      <c r="BH33" s="94">
        <v>17.52</v>
      </c>
      <c r="BI33" s="94">
        <f t="shared" si="20"/>
        <v>1.882299406579224</v>
      </c>
      <c r="BJ33" s="94">
        <f t="shared" si="21"/>
        <v>0.87237377409542816</v>
      </c>
    </row>
    <row r="34" spans="1:62" ht="15.75" x14ac:dyDescent="0.25">
      <c r="A34" s="98" t="s">
        <v>69</v>
      </c>
      <c r="B34" s="98">
        <v>31</v>
      </c>
      <c r="C34" s="93">
        <v>1</v>
      </c>
      <c r="D34" s="94">
        <f t="shared" si="0"/>
        <v>0.40468542239999999</v>
      </c>
      <c r="E34" s="95">
        <v>40768</v>
      </c>
      <c r="F34" s="98">
        <v>1</v>
      </c>
      <c r="G34" s="98" t="s">
        <v>76</v>
      </c>
      <c r="H34" s="98" t="s">
        <v>77</v>
      </c>
      <c r="I34" s="95">
        <v>40782</v>
      </c>
      <c r="J34" s="92">
        <v>370522</v>
      </c>
      <c r="K34" s="95"/>
      <c r="L34" s="92"/>
      <c r="M34" s="95"/>
      <c r="N34" s="92"/>
      <c r="O34" s="95"/>
      <c r="P34" s="92"/>
      <c r="Q34" s="92"/>
      <c r="R34" s="92"/>
      <c r="S34" s="92"/>
      <c r="T34" s="92"/>
      <c r="U34" s="92">
        <f t="shared" si="1"/>
        <v>370522</v>
      </c>
      <c r="V34" s="92">
        <f t="shared" si="2"/>
        <v>915580.29889638047</v>
      </c>
      <c r="W34" s="92">
        <f t="shared" si="3"/>
        <v>370522</v>
      </c>
      <c r="X34" s="95">
        <v>40808</v>
      </c>
      <c r="Y34" s="96">
        <f t="shared" si="4"/>
        <v>26</v>
      </c>
      <c r="Z34" s="96">
        <v>9</v>
      </c>
      <c r="AA34" s="96">
        <v>8</v>
      </c>
      <c r="AB34" s="96">
        <v>0</v>
      </c>
      <c r="AC34" s="96">
        <v>0</v>
      </c>
      <c r="AD34" s="96">
        <v>27</v>
      </c>
      <c r="AE34" s="96">
        <f t="shared" si="22"/>
        <v>8.75</v>
      </c>
      <c r="AF34" s="93">
        <v>6.1</v>
      </c>
      <c r="AG34" s="93">
        <v>33.299999999999997</v>
      </c>
      <c r="AH34" s="96">
        <v>47</v>
      </c>
      <c r="AI34" s="96">
        <v>55</v>
      </c>
      <c r="AJ34" s="93">
        <v>9.4</v>
      </c>
      <c r="AK34" s="96">
        <v>46</v>
      </c>
      <c r="AL34" s="93">
        <v>325</v>
      </c>
      <c r="AM34" s="96">
        <v>22</v>
      </c>
      <c r="AN34" s="96">
        <v>8.75</v>
      </c>
      <c r="AO34" s="96">
        <v>20</v>
      </c>
      <c r="AP34" s="96">
        <v>215</v>
      </c>
      <c r="AQ34" s="96">
        <v>20</v>
      </c>
      <c r="AR34" s="96">
        <v>50</v>
      </c>
      <c r="AS34" s="96">
        <v>1235</v>
      </c>
      <c r="AT34" s="96">
        <v>2610</v>
      </c>
      <c r="AU34" s="92">
        <v>1275</v>
      </c>
      <c r="AV34" s="92">
        <v>2620</v>
      </c>
      <c r="AW34" s="92">
        <v>18064</v>
      </c>
      <c r="AX34" s="94">
        <f t="shared" si="18"/>
        <v>4.8752840587063657</v>
      </c>
      <c r="AY34" s="94">
        <f t="shared" si="17"/>
        <v>4.8752840587063657</v>
      </c>
      <c r="AZ34" s="98" t="s">
        <v>72</v>
      </c>
      <c r="BA34" s="96">
        <v>24</v>
      </c>
      <c r="BB34" s="96">
        <v>39</v>
      </c>
      <c r="BC34" s="94">
        <v>31.44</v>
      </c>
      <c r="BD34" s="97">
        <v>0.112</v>
      </c>
      <c r="BE34" s="97">
        <v>0.68700000000000006</v>
      </c>
      <c r="BF34" s="97">
        <v>0.27200000000000002</v>
      </c>
      <c r="BG34" s="92">
        <f t="shared" si="19"/>
        <v>44637.140356751341</v>
      </c>
      <c r="BH34" s="94">
        <v>4.6399999999999997</v>
      </c>
      <c r="BI34" s="94">
        <f t="shared" si="20"/>
        <v>0.44098830494848701</v>
      </c>
      <c r="BJ34" s="94">
        <f t="shared" si="21"/>
        <v>0.87522817919407725</v>
      </c>
    </row>
    <row r="35" spans="1:62" ht="15.75" x14ac:dyDescent="0.25">
      <c r="A35" s="98" t="s">
        <v>69</v>
      </c>
      <c r="B35" s="98">
        <v>32</v>
      </c>
      <c r="C35" s="93">
        <v>1</v>
      </c>
      <c r="D35" s="94">
        <f t="shared" si="0"/>
        <v>0.40468542239999999</v>
      </c>
      <c r="E35" s="95">
        <v>40781</v>
      </c>
      <c r="F35" s="98">
        <v>3</v>
      </c>
      <c r="G35" s="98" t="s">
        <v>76</v>
      </c>
      <c r="H35" s="98" t="s">
        <v>77</v>
      </c>
      <c r="I35" s="95">
        <v>40796</v>
      </c>
      <c r="J35" s="92">
        <v>92058</v>
      </c>
      <c r="K35" s="108">
        <v>40797</v>
      </c>
      <c r="L35" s="92">
        <v>106714</v>
      </c>
      <c r="M35" s="95">
        <v>40798</v>
      </c>
      <c r="N35" s="92">
        <v>32976</v>
      </c>
      <c r="O35" s="95"/>
      <c r="P35" s="92"/>
      <c r="Q35" s="92"/>
      <c r="R35" s="92"/>
      <c r="S35" s="92"/>
      <c r="T35" s="92"/>
      <c r="U35" s="92">
        <f t="shared" si="1"/>
        <v>231748</v>
      </c>
      <c r="V35" s="92">
        <f t="shared" si="2"/>
        <v>572662.09053345921</v>
      </c>
      <c r="W35" s="92">
        <f t="shared" si="3"/>
        <v>231748</v>
      </c>
      <c r="X35" s="95">
        <v>40822</v>
      </c>
      <c r="Y35" s="96">
        <f t="shared" si="4"/>
        <v>26</v>
      </c>
      <c r="Z35" s="96">
        <v>9</v>
      </c>
      <c r="AA35" s="96">
        <v>24</v>
      </c>
      <c r="AB35" s="96">
        <v>13</v>
      </c>
      <c r="AC35" s="96"/>
      <c r="AD35" s="96"/>
      <c r="AE35" s="96">
        <f t="shared" si="22"/>
        <v>18.5</v>
      </c>
      <c r="AF35" s="93">
        <v>4.3</v>
      </c>
      <c r="AG35" s="93">
        <v>31</v>
      </c>
      <c r="AH35" s="96">
        <v>50</v>
      </c>
      <c r="AI35" s="96">
        <v>58</v>
      </c>
      <c r="AJ35" s="93">
        <v>9.8000000000000007</v>
      </c>
      <c r="AK35" s="96">
        <v>122</v>
      </c>
      <c r="AL35" s="93">
        <v>275</v>
      </c>
      <c r="AM35" s="96">
        <v>28</v>
      </c>
      <c r="AN35" s="96">
        <v>12</v>
      </c>
      <c r="AO35" s="96">
        <v>15</v>
      </c>
      <c r="AP35" s="96">
        <v>60</v>
      </c>
      <c r="AQ35" s="96">
        <v>0</v>
      </c>
      <c r="AR35" s="96">
        <v>245</v>
      </c>
      <c r="AS35" s="96">
        <v>1400</v>
      </c>
      <c r="AT35" s="96">
        <v>1100</v>
      </c>
      <c r="AU35" s="92">
        <v>1415</v>
      </c>
      <c r="AV35" s="92">
        <v>1150</v>
      </c>
      <c r="AW35" s="92">
        <v>80277</v>
      </c>
      <c r="AX35" s="129">
        <f>((AW35)/(N35)*100)</f>
        <v>243.44068413391557</v>
      </c>
      <c r="AY35" s="94">
        <f t="shared" si="17"/>
        <v>34.639781141584827</v>
      </c>
      <c r="AZ35" s="98" t="s">
        <v>72</v>
      </c>
      <c r="BA35" s="96">
        <v>32</v>
      </c>
      <c r="BB35" s="96">
        <v>45</v>
      </c>
      <c r="BC35" s="94">
        <v>40.15</v>
      </c>
      <c r="BD35" s="97">
        <v>0.24399999999999999</v>
      </c>
      <c r="BE35" s="97">
        <v>0.61199999999999999</v>
      </c>
      <c r="BF35" s="97">
        <v>0.45600000000000002</v>
      </c>
      <c r="BG35" s="92">
        <f t="shared" si="19"/>
        <v>198368.89484161464</v>
      </c>
      <c r="BH35" s="94">
        <v>34.82</v>
      </c>
      <c r="BI35" s="94">
        <f t="shared" si="20"/>
        <v>3.3093130987729134</v>
      </c>
      <c r="BJ35" s="94">
        <f t="shared" si="21"/>
        <v>0.70454411855753252</v>
      </c>
    </row>
    <row r="36" spans="1:62" ht="15.75" x14ac:dyDescent="0.25">
      <c r="A36" s="98" t="s">
        <v>69</v>
      </c>
      <c r="B36" s="98">
        <v>34</v>
      </c>
      <c r="C36" s="93">
        <v>1</v>
      </c>
      <c r="D36" s="94">
        <f t="shared" si="0"/>
        <v>0.40468542239999999</v>
      </c>
      <c r="E36" s="95">
        <v>40771</v>
      </c>
      <c r="F36" s="98">
        <v>6</v>
      </c>
      <c r="G36" s="98" t="s">
        <v>76</v>
      </c>
      <c r="H36" s="98" t="s">
        <v>77</v>
      </c>
      <c r="I36" s="95">
        <v>40781</v>
      </c>
      <c r="J36" s="92">
        <v>148850</v>
      </c>
      <c r="K36" s="107">
        <v>40782</v>
      </c>
      <c r="L36" s="92">
        <v>210222</v>
      </c>
      <c r="M36" s="95">
        <v>40786</v>
      </c>
      <c r="N36" s="92">
        <v>157094</v>
      </c>
      <c r="O36" s="95">
        <v>40790</v>
      </c>
      <c r="P36" s="92">
        <v>41220</v>
      </c>
      <c r="Q36" s="95">
        <v>40792</v>
      </c>
      <c r="R36" s="92">
        <v>49922</v>
      </c>
      <c r="S36" s="95">
        <v>40799</v>
      </c>
      <c r="T36" s="92">
        <v>39388</v>
      </c>
      <c r="U36" s="92">
        <f t="shared" si="1"/>
        <v>646696</v>
      </c>
      <c r="V36" s="92">
        <f t="shared" si="2"/>
        <v>1598021.4858364516</v>
      </c>
      <c r="W36" s="92">
        <f t="shared" si="3"/>
        <v>646696</v>
      </c>
      <c r="X36" s="95">
        <v>40822</v>
      </c>
      <c r="Y36" s="96">
        <f t="shared" si="4"/>
        <v>41</v>
      </c>
      <c r="Z36" s="96">
        <v>14</v>
      </c>
      <c r="AA36" s="96">
        <v>2</v>
      </c>
      <c r="AB36" s="96">
        <v>3</v>
      </c>
      <c r="AC36" s="96">
        <v>11</v>
      </c>
      <c r="AD36" s="96"/>
      <c r="AE36" s="96">
        <f t="shared" si="22"/>
        <v>5.333333333333333</v>
      </c>
      <c r="AF36" s="93">
        <v>2.8</v>
      </c>
      <c r="AG36" s="93">
        <v>31.2</v>
      </c>
      <c r="AH36" s="96">
        <v>45</v>
      </c>
      <c r="AI36" s="96">
        <v>58</v>
      </c>
      <c r="AJ36" s="93">
        <v>10</v>
      </c>
      <c r="AK36" s="96">
        <v>210</v>
      </c>
      <c r="AL36" s="93">
        <v>325</v>
      </c>
      <c r="AM36" s="96">
        <v>33</v>
      </c>
      <c r="AN36" s="96">
        <v>13.75</v>
      </c>
      <c r="AO36" s="96">
        <v>10</v>
      </c>
      <c r="AP36" s="96">
        <v>325</v>
      </c>
      <c r="AQ36" s="96">
        <v>5</v>
      </c>
      <c r="AR36" s="96">
        <v>105</v>
      </c>
      <c r="AS36" s="96">
        <v>1700</v>
      </c>
      <c r="AT36" s="96">
        <v>5570</v>
      </c>
      <c r="AU36" s="92">
        <v>1715</v>
      </c>
      <c r="AV36" s="92">
        <v>5575</v>
      </c>
      <c r="AW36" s="92">
        <v>3167</v>
      </c>
      <c r="AX36" s="94">
        <f>((AW36)/(T36)*100)</f>
        <v>8.0405199553163396</v>
      </c>
      <c r="AY36" s="94">
        <f>((AW36)/(J36+L36+N36+P36+R36+T36))*100</f>
        <v>0.48972005393569773</v>
      </c>
      <c r="AZ36" s="98" t="s">
        <v>72</v>
      </c>
      <c r="BA36" s="96">
        <v>41</v>
      </c>
      <c r="BB36" s="96">
        <v>74</v>
      </c>
      <c r="BC36" s="94">
        <v>62.09</v>
      </c>
      <c r="BD36" s="97">
        <v>0.5</v>
      </c>
      <c r="BE36" s="97">
        <v>2.6909999999999998</v>
      </c>
      <c r="BF36" s="97">
        <v>1.639</v>
      </c>
      <c r="BG36" s="92">
        <f t="shared" si="19"/>
        <v>7825.8316823423102</v>
      </c>
      <c r="BH36" s="94">
        <v>5.27</v>
      </c>
      <c r="BI36" s="94">
        <f t="shared" si="20"/>
        <v>0.31762099213646811</v>
      </c>
      <c r="BJ36" s="94">
        <f t="shared" si="21"/>
        <v>0.68472151460936737</v>
      </c>
    </row>
    <row r="37" spans="1:62" ht="15.75" x14ac:dyDescent="0.25">
      <c r="A37" s="98" t="s">
        <v>69</v>
      </c>
      <c r="B37" s="98">
        <v>33</v>
      </c>
      <c r="C37" s="93">
        <v>1</v>
      </c>
      <c r="D37" s="94">
        <f t="shared" si="0"/>
        <v>0.40468542239999999</v>
      </c>
      <c r="E37" s="95">
        <v>40791</v>
      </c>
      <c r="F37" s="98">
        <v>2</v>
      </c>
      <c r="G37" s="98" t="s">
        <v>76</v>
      </c>
      <c r="H37" s="98" t="s">
        <v>77</v>
      </c>
      <c r="I37" s="95">
        <v>40802</v>
      </c>
      <c r="J37" s="92">
        <v>54044</v>
      </c>
      <c r="K37" s="107">
        <v>40803</v>
      </c>
      <c r="L37" s="92">
        <v>278464</v>
      </c>
      <c r="M37" s="95"/>
      <c r="N37" s="92"/>
      <c r="O37" s="95"/>
      <c r="P37" s="92"/>
      <c r="Q37" s="92"/>
      <c r="R37" s="92"/>
      <c r="S37" s="92"/>
      <c r="T37" s="92"/>
      <c r="U37" s="92">
        <f t="shared" si="1"/>
        <v>332508</v>
      </c>
      <c r="V37" s="92">
        <f t="shared" si="2"/>
        <v>821645.60815670236</v>
      </c>
      <c r="W37" s="92">
        <f t="shared" si="3"/>
        <v>332508</v>
      </c>
      <c r="X37" s="95">
        <v>40836</v>
      </c>
      <c r="Y37" s="96">
        <f t="shared" si="4"/>
        <v>34</v>
      </c>
      <c r="Z37" s="96">
        <v>8</v>
      </c>
      <c r="AA37" s="96">
        <v>3</v>
      </c>
      <c r="AB37" s="96">
        <v>0</v>
      </c>
      <c r="AC37" s="96"/>
      <c r="AD37" s="96"/>
      <c r="AE37" s="96">
        <f t="shared" si="22"/>
        <v>1.5</v>
      </c>
      <c r="AF37" s="93">
        <v>3.7</v>
      </c>
      <c r="AG37" s="93">
        <v>31.9</v>
      </c>
      <c r="AH37" s="96">
        <v>47</v>
      </c>
      <c r="AI37" s="96">
        <v>55</v>
      </c>
      <c r="AJ37" s="93">
        <v>10.3</v>
      </c>
      <c r="AK37" s="96">
        <v>200</v>
      </c>
      <c r="AL37" s="93">
        <v>287.5</v>
      </c>
      <c r="AM37" s="96">
        <v>24</v>
      </c>
      <c r="AN37" s="96">
        <v>10</v>
      </c>
      <c r="AO37" s="96">
        <v>0</v>
      </c>
      <c r="AP37" s="96">
        <v>200</v>
      </c>
      <c r="AQ37" s="96">
        <v>0</v>
      </c>
      <c r="AR37" s="96">
        <v>115</v>
      </c>
      <c r="AS37" s="96">
        <v>150</v>
      </c>
      <c r="AT37" s="96">
        <v>3750</v>
      </c>
      <c r="AU37" s="92">
        <v>150</v>
      </c>
      <c r="AV37" s="92">
        <v>3810</v>
      </c>
      <c r="AW37" s="92">
        <v>83395</v>
      </c>
      <c r="AX37" s="94">
        <f>((AW37)/(L37)*100)</f>
        <v>29.948215927373017</v>
      </c>
      <c r="AY37" s="94">
        <f>((AW37)/(J37+L37+N37+P37+R37+T37))*100</f>
        <v>25.080599564521755</v>
      </c>
      <c r="AZ37" s="98" t="s">
        <v>72</v>
      </c>
      <c r="BA37" s="96">
        <v>30</v>
      </c>
      <c r="BB37" s="96">
        <v>41</v>
      </c>
      <c r="BC37" s="94">
        <v>34.46</v>
      </c>
      <c r="BD37" s="97">
        <v>0.19400000000000001</v>
      </c>
      <c r="BE37" s="97">
        <v>0.59799999999999998</v>
      </c>
      <c r="BF37" s="97">
        <v>0.308</v>
      </c>
      <c r="BG37" s="92">
        <f t="shared" si="19"/>
        <v>206073.64482126205</v>
      </c>
      <c r="BH37" s="94">
        <v>26.55</v>
      </c>
      <c r="BI37" s="94">
        <f t="shared" si="20"/>
        <v>1.9296033652759923</v>
      </c>
      <c r="BJ37" s="94">
        <f t="shared" si="21"/>
        <v>0.75267050422494008</v>
      </c>
    </row>
    <row r="38" spans="1:62" ht="15.75" x14ac:dyDescent="0.25">
      <c r="A38" s="98" t="s">
        <v>69</v>
      </c>
      <c r="B38" s="98">
        <v>27</v>
      </c>
      <c r="C38" s="93">
        <v>1</v>
      </c>
      <c r="D38" s="94">
        <f t="shared" si="0"/>
        <v>0.40468542239999999</v>
      </c>
      <c r="E38" s="95">
        <v>40798</v>
      </c>
      <c r="F38" s="98">
        <v>2</v>
      </c>
      <c r="G38" s="98" t="s">
        <v>76</v>
      </c>
      <c r="H38" s="98" t="s">
        <v>77</v>
      </c>
      <c r="I38" s="95">
        <v>40817</v>
      </c>
      <c r="J38" s="92">
        <v>153430</v>
      </c>
      <c r="K38" s="107">
        <v>40820</v>
      </c>
      <c r="L38" s="92">
        <v>26106</v>
      </c>
      <c r="M38" s="95"/>
      <c r="N38" s="92"/>
      <c r="O38" s="95"/>
      <c r="P38" s="92"/>
      <c r="Q38" s="92"/>
      <c r="R38" s="92"/>
      <c r="S38" s="92"/>
      <c r="T38" s="92"/>
      <c r="U38" s="92">
        <f t="shared" si="1"/>
        <v>179536</v>
      </c>
      <c r="V38" s="92">
        <f t="shared" si="2"/>
        <v>443643.35867414234</v>
      </c>
      <c r="W38" s="92">
        <f t="shared" si="3"/>
        <v>179536</v>
      </c>
      <c r="X38" s="95">
        <v>40857</v>
      </c>
      <c r="Y38" s="96">
        <f t="shared" si="4"/>
        <v>40</v>
      </c>
      <c r="Z38" s="96">
        <v>9</v>
      </c>
      <c r="AA38" s="96">
        <v>0</v>
      </c>
      <c r="AB38" s="96">
        <v>1</v>
      </c>
      <c r="AC38" s="96">
        <v>1</v>
      </c>
      <c r="AD38" s="96"/>
      <c r="AE38" s="96">
        <f t="shared" si="22"/>
        <v>0.66666666666666663</v>
      </c>
      <c r="AF38" s="93">
        <v>4.2</v>
      </c>
      <c r="AG38" s="93"/>
      <c r="AH38" s="96">
        <v>53</v>
      </c>
      <c r="AI38" s="96"/>
      <c r="AJ38" s="93"/>
      <c r="AK38" s="96"/>
      <c r="AL38" s="93"/>
      <c r="AM38" s="96"/>
      <c r="AN38" s="96"/>
      <c r="AO38" s="96">
        <v>295</v>
      </c>
      <c r="AP38" s="96"/>
      <c r="AQ38" s="96">
        <v>30</v>
      </c>
      <c r="AR38" s="96"/>
      <c r="AS38" s="96">
        <v>680</v>
      </c>
      <c r="AT38" s="96"/>
      <c r="AU38" s="92">
        <v>1790</v>
      </c>
      <c r="AV38" s="92"/>
      <c r="AW38" s="92">
        <v>3766</v>
      </c>
      <c r="AX38" s="94">
        <f>((AW38)/(L38)*100)</f>
        <v>14.425802497510151</v>
      </c>
      <c r="AY38" s="94">
        <f>((AW38)/(J38+L38+N38+P38+R38+T38))*100</f>
        <v>2.0976294447910169</v>
      </c>
      <c r="AZ38" s="98" t="s">
        <v>72</v>
      </c>
      <c r="BA38" s="96">
        <v>27</v>
      </c>
      <c r="BB38" s="96">
        <v>45</v>
      </c>
      <c r="BC38" s="94">
        <v>35.4</v>
      </c>
      <c r="BD38" s="97">
        <v>0.16400000000000001</v>
      </c>
      <c r="BE38" s="97">
        <v>0.83399999999999996</v>
      </c>
      <c r="BF38" s="97">
        <v>0.38600000000000001</v>
      </c>
      <c r="BG38" s="92">
        <f t="shared" si="19"/>
        <v>9305.9937214086331</v>
      </c>
      <c r="BH38" s="94">
        <v>1.73</v>
      </c>
      <c r="BI38" s="94">
        <f t="shared" si="20"/>
        <v>0.10687313554193399</v>
      </c>
      <c r="BJ38" s="94">
        <f t="shared" si="21"/>
        <v>0.87011672908965243</v>
      </c>
    </row>
    <row r="39" spans="1:62" ht="15.75" x14ac:dyDescent="0.25">
      <c r="A39" s="98" t="s">
        <v>74</v>
      </c>
      <c r="B39" s="98">
        <v>29</v>
      </c>
      <c r="C39" s="93">
        <v>1</v>
      </c>
      <c r="D39" s="94">
        <f t="shared" si="0"/>
        <v>0.40468542239999999</v>
      </c>
      <c r="E39" s="95">
        <v>40819</v>
      </c>
      <c r="F39" s="98">
        <v>1</v>
      </c>
      <c r="G39" s="98" t="s">
        <v>76</v>
      </c>
      <c r="H39" s="98" t="s">
        <v>77</v>
      </c>
      <c r="I39" s="95">
        <v>40824</v>
      </c>
      <c r="J39" s="92">
        <v>252358</v>
      </c>
      <c r="K39" s="108"/>
      <c r="L39" s="92"/>
      <c r="M39" s="95"/>
      <c r="N39" s="92"/>
      <c r="O39" s="95"/>
      <c r="P39" s="92"/>
      <c r="Q39" s="92"/>
      <c r="R39" s="92"/>
      <c r="S39" s="92"/>
      <c r="T39" s="92"/>
      <c r="U39" s="92">
        <f t="shared" si="1"/>
        <v>252358</v>
      </c>
      <c r="V39" s="92">
        <f t="shared" si="2"/>
        <v>623590.53732003178</v>
      </c>
      <c r="W39" s="92">
        <f t="shared" si="3"/>
        <v>252358</v>
      </c>
      <c r="X39" s="95">
        <v>40857</v>
      </c>
      <c r="Y39" s="96">
        <f t="shared" si="4"/>
        <v>33</v>
      </c>
      <c r="Z39" s="96">
        <v>16</v>
      </c>
      <c r="AA39" s="96">
        <v>1</v>
      </c>
      <c r="AB39" s="96">
        <v>0</v>
      </c>
      <c r="AC39" s="96"/>
      <c r="AD39" s="96"/>
      <c r="AE39" s="96">
        <f t="shared" si="22"/>
        <v>0.5</v>
      </c>
      <c r="AF39" s="93">
        <v>3.8</v>
      </c>
      <c r="AG39" s="93"/>
      <c r="AH39" s="96">
        <v>51</v>
      </c>
      <c r="AI39" s="96"/>
      <c r="AJ39" s="93"/>
      <c r="AK39" s="96"/>
      <c r="AL39" s="93"/>
      <c r="AM39" s="96"/>
      <c r="AN39" s="96"/>
      <c r="AO39" s="96">
        <v>20</v>
      </c>
      <c r="AP39" s="96"/>
      <c r="AQ39" s="96">
        <v>60</v>
      </c>
      <c r="AR39" s="96"/>
      <c r="AS39" s="96">
        <v>0</v>
      </c>
      <c r="AT39" s="96"/>
      <c r="AU39" s="92">
        <v>80</v>
      </c>
      <c r="AV39" s="92"/>
      <c r="AW39" s="92">
        <v>27221</v>
      </c>
      <c r="AX39" s="94">
        <f>((AW39)/(J39)*100)</f>
        <v>10.786660220797438</v>
      </c>
      <c r="AY39" s="94">
        <f>((AW39)/(J39+L39+N39+P39+R39+T39))*100</f>
        <v>10.786660220797438</v>
      </c>
      <c r="AZ39" s="98" t="s">
        <v>72</v>
      </c>
      <c r="BA39" s="96">
        <v>27</v>
      </c>
      <c r="BB39" s="96">
        <v>39</v>
      </c>
      <c r="BC39" s="94">
        <v>35.03</v>
      </c>
      <c r="BD39" s="97">
        <v>0.214</v>
      </c>
      <c r="BE39" s="97">
        <v>0.52800000000000002</v>
      </c>
      <c r="BF39" s="97">
        <v>0.377</v>
      </c>
      <c r="BG39" s="92">
        <f t="shared" si="19"/>
        <v>67264.592429756871</v>
      </c>
      <c r="BH39" s="94">
        <v>11.77</v>
      </c>
      <c r="BI39" s="94">
        <f t="shared" si="20"/>
        <v>0.88134300601055382</v>
      </c>
      <c r="BJ39" s="94">
        <f t="shared" si="21"/>
        <v>0.87704310422171516</v>
      </c>
    </row>
    <row r="40" spans="1:62" ht="15.75" x14ac:dyDescent="0.25">
      <c r="A40" s="91" t="s">
        <v>69</v>
      </c>
      <c r="B40" s="98">
        <v>1</v>
      </c>
      <c r="C40" s="93">
        <v>2</v>
      </c>
      <c r="D40" s="94">
        <f t="shared" si="0"/>
        <v>0.80937084479999999</v>
      </c>
      <c r="E40" s="95">
        <v>40624</v>
      </c>
      <c r="F40" s="96">
        <v>4</v>
      </c>
      <c r="G40" s="96" t="s">
        <v>76</v>
      </c>
      <c r="H40" s="96" t="s">
        <v>77</v>
      </c>
      <c r="I40" s="95">
        <v>40634</v>
      </c>
      <c r="J40" s="92">
        <v>229000</v>
      </c>
      <c r="K40" s="95">
        <v>40635</v>
      </c>
      <c r="L40" s="92">
        <v>77402</v>
      </c>
      <c r="M40" s="95">
        <v>40637</v>
      </c>
      <c r="N40" s="92">
        <v>46258</v>
      </c>
      <c r="O40" s="95">
        <v>40638</v>
      </c>
      <c r="P40" s="92">
        <v>234496</v>
      </c>
      <c r="Q40" s="92"/>
      <c r="R40" s="92"/>
      <c r="S40" s="92"/>
      <c r="T40" s="92"/>
      <c r="U40" s="92">
        <f t="shared" si="1"/>
        <v>587156</v>
      </c>
      <c r="V40" s="92">
        <f t="shared" si="2"/>
        <v>725447.4308931767</v>
      </c>
      <c r="W40" s="92">
        <f t="shared" si="3"/>
        <v>293578</v>
      </c>
      <c r="X40" s="95">
        <v>40668</v>
      </c>
      <c r="Y40" s="96">
        <f t="shared" si="4"/>
        <v>34</v>
      </c>
      <c r="Z40" s="96">
        <v>12</v>
      </c>
      <c r="AA40" s="96">
        <v>80</v>
      </c>
      <c r="AB40" s="96">
        <v>96</v>
      </c>
      <c r="AC40" s="96"/>
      <c r="AD40" s="96"/>
      <c r="AE40" s="96">
        <f t="shared" si="22"/>
        <v>88</v>
      </c>
      <c r="AF40" s="93">
        <v>2.7</v>
      </c>
      <c r="AG40" s="93">
        <v>28.5</v>
      </c>
      <c r="AH40" s="96">
        <v>29</v>
      </c>
      <c r="AI40" s="96">
        <v>37</v>
      </c>
      <c r="AJ40" s="93">
        <v>8.9</v>
      </c>
      <c r="AK40" s="96">
        <v>216</v>
      </c>
      <c r="AL40" s="93">
        <v>650</v>
      </c>
      <c r="AM40" s="96">
        <v>50</v>
      </c>
      <c r="AN40" s="96">
        <v>20</v>
      </c>
      <c r="AO40" s="96">
        <v>40</v>
      </c>
      <c r="AP40" s="96">
        <v>315</v>
      </c>
      <c r="AQ40" s="96">
        <v>360</v>
      </c>
      <c r="AR40" s="96">
        <v>265</v>
      </c>
      <c r="AS40" s="96">
        <v>0</v>
      </c>
      <c r="AT40" s="96">
        <v>5</v>
      </c>
      <c r="AU40" s="92">
        <v>400</v>
      </c>
      <c r="AV40" s="92">
        <v>750</v>
      </c>
      <c r="AW40" s="92">
        <v>165876</v>
      </c>
      <c r="AX40" s="94">
        <f>((AW40)/(J40)*100)</f>
        <v>72.434934497816599</v>
      </c>
      <c r="AY40" s="94">
        <f>((AW40)/(J40+L40+N40+P40))*100</f>
        <v>28.250754484327846</v>
      </c>
      <c r="AZ40" s="92" t="s">
        <v>72</v>
      </c>
      <c r="BA40" s="96">
        <v>27</v>
      </c>
      <c r="BB40" s="96">
        <v>43</v>
      </c>
      <c r="BC40" s="94">
        <v>32.14</v>
      </c>
      <c r="BD40" s="97">
        <v>0.115</v>
      </c>
      <c r="BE40" s="97">
        <v>0.42199999999999999</v>
      </c>
      <c r="BF40" s="97">
        <v>0.217</v>
      </c>
      <c r="BG40" s="92">
        <f t="shared" si="19"/>
        <v>204944.37261449525</v>
      </c>
      <c r="BH40" s="94">
        <v>34.68</v>
      </c>
      <c r="BI40" s="94">
        <f t="shared" si="20"/>
        <v>1.2602381300898573</v>
      </c>
      <c r="BJ40" s="94">
        <f t="shared" si="21"/>
        <v>0.65361515979825702</v>
      </c>
    </row>
    <row r="41" spans="1:62" ht="15.75" x14ac:dyDescent="0.25">
      <c r="A41" s="91" t="s">
        <v>69</v>
      </c>
      <c r="B41" s="92">
        <v>2</v>
      </c>
      <c r="C41" s="93">
        <v>2</v>
      </c>
      <c r="D41" s="94">
        <f t="shared" si="0"/>
        <v>0.80937084479999999</v>
      </c>
      <c r="E41" s="95">
        <v>40691</v>
      </c>
      <c r="F41" s="92">
        <v>2</v>
      </c>
      <c r="G41" s="92" t="s">
        <v>76</v>
      </c>
      <c r="H41" s="92" t="s">
        <v>77</v>
      </c>
      <c r="I41" s="95">
        <v>40705</v>
      </c>
      <c r="J41" s="92">
        <v>122286</v>
      </c>
      <c r="K41" s="95">
        <v>40706</v>
      </c>
      <c r="L41" s="92">
        <v>690664</v>
      </c>
      <c r="M41" s="95"/>
      <c r="N41" s="92"/>
      <c r="O41" s="95"/>
      <c r="P41" s="92"/>
      <c r="Q41" s="92"/>
      <c r="R41" s="92"/>
      <c r="S41" s="92"/>
      <c r="T41" s="92"/>
      <c r="U41" s="92">
        <f t="shared" si="1"/>
        <v>812950</v>
      </c>
      <c r="V41" s="92">
        <f t="shared" si="2"/>
        <v>1004422.1449574013</v>
      </c>
      <c r="W41" s="92">
        <f t="shared" si="3"/>
        <v>406475</v>
      </c>
      <c r="X41" s="95">
        <v>40737</v>
      </c>
      <c r="Y41" s="96">
        <f t="shared" si="4"/>
        <v>32</v>
      </c>
      <c r="Z41" s="96">
        <v>10</v>
      </c>
      <c r="AA41" s="96">
        <v>11</v>
      </c>
      <c r="AB41" s="96">
        <v>13</v>
      </c>
      <c r="AC41" s="96"/>
      <c r="AD41" s="96"/>
      <c r="AE41" s="96">
        <f t="shared" si="22"/>
        <v>12</v>
      </c>
      <c r="AF41" s="93">
        <v>3.6</v>
      </c>
      <c r="AG41" s="93">
        <v>32.6</v>
      </c>
      <c r="AH41" s="96">
        <v>41</v>
      </c>
      <c r="AI41" s="96">
        <v>52</v>
      </c>
      <c r="AJ41" s="93">
        <v>9.4</v>
      </c>
      <c r="AK41" s="96">
        <v>210</v>
      </c>
      <c r="AL41" s="93">
        <v>700</v>
      </c>
      <c r="AM41" s="96">
        <v>72</v>
      </c>
      <c r="AN41" s="96">
        <v>30</v>
      </c>
      <c r="AO41" s="96">
        <v>15</v>
      </c>
      <c r="AP41" s="96">
        <v>245</v>
      </c>
      <c r="AQ41" s="96">
        <v>10</v>
      </c>
      <c r="AR41" s="96">
        <v>105</v>
      </c>
      <c r="AS41" s="96">
        <v>6195</v>
      </c>
      <c r="AT41" s="96">
        <v>9850</v>
      </c>
      <c r="AU41" s="92">
        <v>7250</v>
      </c>
      <c r="AV41" s="92">
        <v>5175</v>
      </c>
      <c r="AW41" s="92">
        <v>62635</v>
      </c>
      <c r="AX41" s="94">
        <f>((AW41)/(L41)*100)</f>
        <v>9.068809145981259</v>
      </c>
      <c r="AY41" s="94">
        <f>((AW41)/(J41+L41+N41+P41))*100</f>
        <v>7.7046558828956266</v>
      </c>
      <c r="AZ41" s="96" t="s">
        <v>72</v>
      </c>
      <c r="BA41" s="96">
        <v>35</v>
      </c>
      <c r="BB41" s="96">
        <v>51</v>
      </c>
      <c r="BC41" s="94">
        <v>45.38</v>
      </c>
      <c r="BD41" s="97">
        <v>0.30470000000000003</v>
      </c>
      <c r="BE41" s="97">
        <v>0.90329999999999999</v>
      </c>
      <c r="BF41" s="97">
        <v>0.66400000000000003</v>
      </c>
      <c r="BG41" s="92">
        <f t="shared" si="19"/>
        <v>77387.269880566877</v>
      </c>
      <c r="BH41" s="94">
        <v>13.68</v>
      </c>
      <c r="BI41" s="94">
        <f t="shared" si="20"/>
        <v>0.52818803981707252</v>
      </c>
      <c r="BJ41" s="94">
        <f t="shared" si="21"/>
        <v>0.71051721480961194</v>
      </c>
    </row>
    <row r="42" spans="1:62" ht="15.75" x14ac:dyDescent="0.25">
      <c r="A42" s="91" t="s">
        <v>69</v>
      </c>
      <c r="B42" s="92">
        <v>3</v>
      </c>
      <c r="C42" s="93">
        <v>2</v>
      </c>
      <c r="D42" s="94">
        <f t="shared" si="0"/>
        <v>0.80937084479999999</v>
      </c>
      <c r="E42" s="95">
        <v>40717</v>
      </c>
      <c r="F42" s="92">
        <v>3</v>
      </c>
      <c r="G42" s="92" t="s">
        <v>76</v>
      </c>
      <c r="H42" s="92" t="s">
        <v>77</v>
      </c>
      <c r="I42" s="95">
        <v>40727</v>
      </c>
      <c r="J42" s="92">
        <v>346706</v>
      </c>
      <c r="K42" s="95">
        <v>40728</v>
      </c>
      <c r="L42" s="92">
        <v>131520</v>
      </c>
      <c r="M42" s="95">
        <v>40729</v>
      </c>
      <c r="N42" s="92">
        <v>25190</v>
      </c>
      <c r="O42" s="95"/>
      <c r="P42" s="92"/>
      <c r="Q42" s="92"/>
      <c r="R42" s="92"/>
      <c r="S42" s="92"/>
      <c r="T42" s="92"/>
      <c r="U42" s="92">
        <f t="shared" si="1"/>
        <v>503416</v>
      </c>
      <c r="V42" s="92">
        <f t="shared" si="2"/>
        <v>621984.35146795644</v>
      </c>
      <c r="W42" s="92">
        <f t="shared" si="3"/>
        <v>251708</v>
      </c>
      <c r="X42" s="95">
        <v>40758</v>
      </c>
      <c r="Y42" s="96">
        <f t="shared" si="4"/>
        <v>31</v>
      </c>
      <c r="Z42" s="96">
        <v>10</v>
      </c>
      <c r="AA42" s="96">
        <v>0</v>
      </c>
      <c r="AB42" s="96">
        <v>0</v>
      </c>
      <c r="AC42" s="96"/>
      <c r="AD42" s="96"/>
      <c r="AE42" s="96">
        <f t="shared" si="22"/>
        <v>0</v>
      </c>
      <c r="AF42" s="93">
        <v>3.3</v>
      </c>
      <c r="AG42" s="93">
        <v>34.700000000000003</v>
      </c>
      <c r="AH42" s="96">
        <v>48</v>
      </c>
      <c r="AI42" s="96">
        <v>51</v>
      </c>
      <c r="AJ42" s="93">
        <v>9.5</v>
      </c>
      <c r="AK42" s="96">
        <v>170</v>
      </c>
      <c r="AL42" s="93">
        <v>650</v>
      </c>
      <c r="AM42" s="96">
        <v>48</v>
      </c>
      <c r="AN42" s="96">
        <v>20</v>
      </c>
      <c r="AO42" s="96">
        <v>5</v>
      </c>
      <c r="AP42" s="96">
        <v>130</v>
      </c>
      <c r="AQ42" s="96">
        <v>0</v>
      </c>
      <c r="AR42" s="96">
        <v>10</v>
      </c>
      <c r="AS42" s="96">
        <v>1250</v>
      </c>
      <c r="AT42" s="96">
        <v>4700</v>
      </c>
      <c r="AU42" s="92">
        <v>1255</v>
      </c>
      <c r="AV42" s="92">
        <v>4715</v>
      </c>
      <c r="AW42" s="92">
        <v>3608</v>
      </c>
      <c r="AX42" s="94">
        <f>((AW42)/(N42)*100)</f>
        <v>14.323144104803493</v>
      </c>
      <c r="AY42" s="94">
        <f>((AW42)/(J42+L42+N42+P42))*100</f>
        <v>0.71670348181225862</v>
      </c>
      <c r="AZ42" s="96" t="s">
        <v>72</v>
      </c>
      <c r="BA42" s="96">
        <v>40</v>
      </c>
      <c r="BB42" s="96">
        <v>59</v>
      </c>
      <c r="BC42" s="94">
        <v>53.07</v>
      </c>
      <c r="BD42" s="97">
        <v>0.47670000000000001</v>
      </c>
      <c r="BE42" s="97">
        <v>1.8851</v>
      </c>
      <c r="BF42" s="97">
        <v>1.069</v>
      </c>
      <c r="BG42" s="92">
        <f t="shared" si="19"/>
        <v>4457.7835032982402</v>
      </c>
      <c r="BH42" s="94">
        <v>4</v>
      </c>
      <c r="BI42" s="94">
        <f t="shared" si="20"/>
        <v>0.1594229133573507</v>
      </c>
      <c r="BJ42" s="94">
        <f t="shared" si="21"/>
        <v>0.71520483592451201</v>
      </c>
    </row>
    <row r="43" spans="1:62" ht="15.75" x14ac:dyDescent="0.25">
      <c r="A43" s="98" t="s">
        <v>69</v>
      </c>
      <c r="B43" s="98">
        <v>1</v>
      </c>
      <c r="C43" s="93">
        <v>2</v>
      </c>
      <c r="D43" s="94">
        <f t="shared" si="0"/>
        <v>0.80937084479999999</v>
      </c>
      <c r="E43" s="95">
        <v>40782</v>
      </c>
      <c r="F43" s="98">
        <v>1</v>
      </c>
      <c r="G43" s="98" t="s">
        <v>76</v>
      </c>
      <c r="H43" s="98" t="s">
        <v>77</v>
      </c>
      <c r="I43" s="95">
        <v>40800</v>
      </c>
      <c r="J43" s="92">
        <v>433726</v>
      </c>
      <c r="K43" s="107"/>
      <c r="L43" s="92"/>
      <c r="M43" s="95"/>
      <c r="N43" s="92"/>
      <c r="O43" s="95"/>
      <c r="P43" s="92"/>
      <c r="Q43" s="92"/>
      <c r="R43" s="92"/>
      <c r="S43" s="92"/>
      <c r="T43" s="92"/>
      <c r="U43" s="92">
        <f t="shared" si="1"/>
        <v>433726</v>
      </c>
      <c r="V43" s="92">
        <f t="shared" si="2"/>
        <v>535880.43452093471</v>
      </c>
      <c r="W43" s="92">
        <f t="shared" si="3"/>
        <v>216863</v>
      </c>
      <c r="X43" s="95">
        <v>40836</v>
      </c>
      <c r="Y43" s="96">
        <f t="shared" si="4"/>
        <v>36</v>
      </c>
      <c r="Z43" s="96">
        <v>9</v>
      </c>
      <c r="AA43" s="96">
        <v>12</v>
      </c>
      <c r="AB43" s="96">
        <v>32</v>
      </c>
      <c r="AC43" s="96"/>
      <c r="AD43" s="96"/>
      <c r="AE43" s="96">
        <f t="shared" si="22"/>
        <v>22</v>
      </c>
      <c r="AF43" s="93">
        <v>2.5</v>
      </c>
      <c r="AG43" s="93">
        <v>30.9</v>
      </c>
      <c r="AH43" s="96">
        <v>50</v>
      </c>
      <c r="AI43" s="96">
        <v>55</v>
      </c>
      <c r="AJ43" s="93">
        <v>9.3000000000000007</v>
      </c>
      <c r="AK43" s="96">
        <v>206</v>
      </c>
      <c r="AL43" s="93">
        <v>575</v>
      </c>
      <c r="AM43" s="96">
        <v>72</v>
      </c>
      <c r="AN43" s="96">
        <v>30</v>
      </c>
      <c r="AO43" s="96">
        <v>50</v>
      </c>
      <c r="AP43" s="96">
        <v>80</v>
      </c>
      <c r="AQ43" s="96">
        <v>0</v>
      </c>
      <c r="AR43" s="96">
        <v>150</v>
      </c>
      <c r="AS43" s="96">
        <v>400</v>
      </c>
      <c r="AT43" s="96">
        <v>650</v>
      </c>
      <c r="AU43" s="92">
        <v>450</v>
      </c>
      <c r="AV43" s="92">
        <v>800</v>
      </c>
      <c r="AW43" s="92">
        <v>35</v>
      </c>
      <c r="AX43" s="94">
        <f>((AW43)/(J43)*100)</f>
        <v>8.069610768088608E-3</v>
      </c>
      <c r="AY43" s="94">
        <f>((AW43)/(J43+L43+N43+P43+R43+T43))*100</f>
        <v>8.069610768088608E-3</v>
      </c>
      <c r="AZ43" s="98" t="s">
        <v>72</v>
      </c>
      <c r="BA43" s="96">
        <v>35</v>
      </c>
      <c r="BB43" s="96">
        <v>64</v>
      </c>
      <c r="BC43" s="94">
        <v>51.84</v>
      </c>
      <c r="BD43" s="97">
        <v>0.35</v>
      </c>
      <c r="BE43" s="97">
        <v>1.91</v>
      </c>
      <c r="BF43" s="97">
        <v>1.1439999999999999</v>
      </c>
      <c r="BG43" s="92">
        <f t="shared" si="19"/>
        <v>43.24346524818138</v>
      </c>
      <c r="BH43" s="94">
        <v>0</v>
      </c>
      <c r="BI43" s="94">
        <f t="shared" si="20"/>
        <v>0</v>
      </c>
      <c r="BJ43" s="94">
        <f t="shared" si="21"/>
        <v>0.82116616367103745</v>
      </c>
    </row>
    <row r="44" spans="1:62" ht="15.75" x14ac:dyDescent="0.25">
      <c r="A44" s="98" t="s">
        <v>69</v>
      </c>
      <c r="B44" s="98">
        <v>6</v>
      </c>
      <c r="C44" s="93">
        <v>2</v>
      </c>
      <c r="D44" s="94">
        <f t="shared" si="0"/>
        <v>0.80937084479999999</v>
      </c>
      <c r="E44" s="95">
        <v>40792</v>
      </c>
      <c r="F44" s="98">
        <v>2</v>
      </c>
      <c r="G44" s="98" t="s">
        <v>76</v>
      </c>
      <c r="H44" s="98" t="s">
        <v>77</v>
      </c>
      <c r="I44" s="95">
        <v>40808</v>
      </c>
      <c r="J44" s="92">
        <v>60914</v>
      </c>
      <c r="K44" s="107">
        <v>40810</v>
      </c>
      <c r="L44" s="92">
        <v>400750</v>
      </c>
      <c r="M44" s="95"/>
      <c r="N44" s="92"/>
      <c r="O44" s="95"/>
      <c r="P44" s="92"/>
      <c r="Q44" s="92"/>
      <c r="R44" s="92"/>
      <c r="S44" s="92"/>
      <c r="T44" s="92"/>
      <c r="U44" s="92">
        <f t="shared" si="1"/>
        <v>461664</v>
      </c>
      <c r="V44" s="92">
        <f t="shared" si="2"/>
        <v>570398.60400961165</v>
      </c>
      <c r="W44" s="92">
        <f t="shared" si="3"/>
        <v>230832</v>
      </c>
      <c r="X44" s="95">
        <v>40842</v>
      </c>
      <c r="Y44" s="96">
        <f t="shared" si="4"/>
        <v>34</v>
      </c>
      <c r="Z44" s="96">
        <v>9</v>
      </c>
      <c r="AA44" s="96">
        <v>13</v>
      </c>
      <c r="AB44" s="96">
        <v>5</v>
      </c>
      <c r="AC44" s="96"/>
      <c r="AD44" s="96"/>
      <c r="AE44" s="96">
        <f t="shared" si="22"/>
        <v>9</v>
      </c>
      <c r="AF44" s="93">
        <v>2.9</v>
      </c>
      <c r="AG44" s="93">
        <v>31</v>
      </c>
      <c r="AH44" s="96">
        <v>47</v>
      </c>
      <c r="AI44" s="96">
        <v>56</v>
      </c>
      <c r="AJ44" s="93">
        <v>9.4</v>
      </c>
      <c r="AK44" s="130">
        <v>210</v>
      </c>
      <c r="AL44" s="130">
        <v>625</v>
      </c>
      <c r="AM44" s="130">
        <v>54</v>
      </c>
      <c r="AN44" s="130">
        <v>21.5</v>
      </c>
      <c r="AO44" s="96">
        <v>30</v>
      </c>
      <c r="AP44" s="96">
        <v>100</v>
      </c>
      <c r="AQ44" s="96">
        <v>110</v>
      </c>
      <c r="AR44" s="96">
        <v>70</v>
      </c>
      <c r="AS44" s="96">
        <v>5</v>
      </c>
      <c r="AT44" s="96">
        <v>405</v>
      </c>
      <c r="AU44" s="92">
        <v>145</v>
      </c>
      <c r="AV44" s="92">
        <v>405</v>
      </c>
      <c r="AW44" s="92">
        <v>6396</v>
      </c>
      <c r="AX44" s="94">
        <f>((AW44)/(L44)*100)</f>
        <v>1.5960074859638178</v>
      </c>
      <c r="AY44" s="94">
        <f>((AW44)/(J44+L44+N44+P44+R44+T44))*100</f>
        <v>1.3854231648991475</v>
      </c>
      <c r="AZ44" s="98" t="s">
        <v>72</v>
      </c>
      <c r="BA44" s="96">
        <v>33</v>
      </c>
      <c r="BB44" s="96">
        <v>50</v>
      </c>
      <c r="BC44" s="94">
        <v>41.09</v>
      </c>
      <c r="BD44" s="97">
        <v>0.28799999999999998</v>
      </c>
      <c r="BE44" s="97">
        <v>0.90300000000000002</v>
      </c>
      <c r="BF44" s="97">
        <v>0.621</v>
      </c>
      <c r="BG44" s="92">
        <f t="shared" si="19"/>
        <v>7902.4343922105172</v>
      </c>
      <c r="BH44" s="94">
        <v>2.95</v>
      </c>
      <c r="BI44" s="94">
        <f t="shared" si="20"/>
        <v>0.10720018695977737</v>
      </c>
      <c r="BJ44" s="94">
        <f t="shared" si="21"/>
        <v>0.89512394813085927</v>
      </c>
    </row>
    <row r="45" spans="1:62" ht="15.75" x14ac:dyDescent="0.25">
      <c r="A45" s="98" t="s">
        <v>74</v>
      </c>
      <c r="B45" s="98">
        <v>4</v>
      </c>
      <c r="C45" s="93">
        <v>2</v>
      </c>
      <c r="D45" s="94">
        <f t="shared" si="0"/>
        <v>0.80937084479999999</v>
      </c>
      <c r="E45" s="95">
        <v>40799</v>
      </c>
      <c r="F45" s="98">
        <v>1</v>
      </c>
      <c r="G45" s="98" t="s">
        <v>76</v>
      </c>
      <c r="H45" s="98" t="s">
        <v>77</v>
      </c>
      <c r="I45" s="95">
        <v>40818</v>
      </c>
      <c r="J45" s="92">
        <v>411284</v>
      </c>
      <c r="K45" s="107"/>
      <c r="L45" s="92"/>
      <c r="M45" s="95"/>
      <c r="N45" s="92"/>
      <c r="O45" s="95"/>
      <c r="P45" s="92"/>
      <c r="Q45" s="92"/>
      <c r="R45" s="92"/>
      <c r="S45" s="92"/>
      <c r="T45" s="92"/>
      <c r="U45" s="92">
        <f t="shared" si="1"/>
        <v>411284</v>
      </c>
      <c r="V45" s="92">
        <f t="shared" si="2"/>
        <v>508152.7246038008</v>
      </c>
      <c r="W45" s="92">
        <f t="shared" si="3"/>
        <v>205642</v>
      </c>
      <c r="X45" s="95">
        <v>40864</v>
      </c>
      <c r="Y45" s="96">
        <f t="shared" si="4"/>
        <v>46</v>
      </c>
      <c r="Z45" s="96">
        <v>10</v>
      </c>
      <c r="AA45" s="96">
        <v>5</v>
      </c>
      <c r="AB45" s="96">
        <v>20</v>
      </c>
      <c r="AC45" s="96"/>
      <c r="AD45" s="96"/>
      <c r="AE45" s="96">
        <f t="shared" si="22"/>
        <v>12.5</v>
      </c>
      <c r="AF45" s="93">
        <v>3.7</v>
      </c>
      <c r="AG45" s="93"/>
      <c r="AH45" s="96">
        <v>55</v>
      </c>
      <c r="AI45" s="96"/>
      <c r="AJ45" s="93"/>
      <c r="AK45" s="96"/>
      <c r="AL45" s="93"/>
      <c r="AM45" s="96"/>
      <c r="AN45" s="96"/>
      <c r="AO45" s="96">
        <v>110</v>
      </c>
      <c r="AP45" s="96"/>
      <c r="AQ45" s="96">
        <v>145</v>
      </c>
      <c r="AR45" s="96"/>
      <c r="AS45" s="96">
        <v>155</v>
      </c>
      <c r="AT45" s="96"/>
      <c r="AU45" s="92">
        <v>410</v>
      </c>
      <c r="AV45" s="92"/>
      <c r="AW45" s="92">
        <v>34265</v>
      </c>
      <c r="AX45" s="94">
        <f>((AW45)/(J45)*100)</f>
        <v>8.331226111397477</v>
      </c>
      <c r="AY45" s="94">
        <f>((AW45)/(J45+L45+N45+P45+R45+T45))*100</f>
        <v>8.331226111397477</v>
      </c>
      <c r="AZ45" s="98" t="s">
        <v>72</v>
      </c>
      <c r="BA45" s="96">
        <v>31</v>
      </c>
      <c r="BB45" s="96">
        <v>49</v>
      </c>
      <c r="BC45" s="94">
        <v>37.229999999999997</v>
      </c>
      <c r="BD45" s="97">
        <v>0.21199999999999999</v>
      </c>
      <c r="BE45" s="97">
        <v>0.84199999999999997</v>
      </c>
      <c r="BF45" s="97">
        <v>0.40400000000000003</v>
      </c>
      <c r="BG45" s="92">
        <f t="shared" si="19"/>
        <v>42335.352477969565</v>
      </c>
      <c r="BH45" s="94">
        <v>12.57</v>
      </c>
      <c r="BI45" s="94">
        <f t="shared" si="20"/>
        <v>0.33762134047803721</v>
      </c>
      <c r="BJ45" s="94">
        <f t="shared" si="21"/>
        <v>0.78289272326300618</v>
      </c>
    </row>
    <row r="46" spans="1:62" x14ac:dyDescent="0.25">
      <c r="C46" s="131" t="s">
        <v>104</v>
      </c>
    </row>
  </sheetData>
  <sortState ref="A2:BJ51">
    <sortCondition ref="C2:C51"/>
  </sortState>
  <pageMargins left="0.7" right="0.7" top="0.75" bottom="0.75" header="0.3" footer="0.3"/>
  <pageSetup orientation="portrait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zoomScale="80" zoomScaleNormal="80" workbookViewId="0">
      <selection activeCell="G26" sqref="G26"/>
    </sheetView>
  </sheetViews>
  <sheetFormatPr defaultRowHeight="15" x14ac:dyDescent="0.25"/>
  <cols>
    <col min="1" max="1" width="20" style="110" customWidth="1"/>
    <col min="2" max="2" width="19.140625" style="113" customWidth="1"/>
    <col min="3" max="3" width="18" customWidth="1"/>
    <col min="8" max="8" width="13.42578125" customWidth="1"/>
    <col min="9" max="9" width="17.42578125" customWidth="1"/>
    <col min="10" max="10" width="18.42578125" customWidth="1"/>
  </cols>
  <sheetData>
    <row r="1" spans="1:10" x14ac:dyDescent="0.25">
      <c r="A1" s="113" t="s">
        <v>111</v>
      </c>
      <c r="B1"/>
      <c r="H1" s="113" t="s">
        <v>111</v>
      </c>
    </row>
    <row r="2" spans="1:10" x14ac:dyDescent="0.25">
      <c r="A2" s="113" t="s">
        <v>107</v>
      </c>
      <c r="B2"/>
      <c r="C2" t="s">
        <v>122</v>
      </c>
      <c r="H2" s="113" t="s">
        <v>121</v>
      </c>
      <c r="J2" t="s">
        <v>123</v>
      </c>
    </row>
    <row r="4" spans="1:10" ht="45" x14ac:dyDescent="0.25">
      <c r="A4" s="111" t="s">
        <v>108</v>
      </c>
      <c r="B4" s="114" t="s">
        <v>109</v>
      </c>
      <c r="C4" s="109" t="s">
        <v>110</v>
      </c>
      <c r="H4" s="111" t="s">
        <v>108</v>
      </c>
      <c r="I4" s="114" t="s">
        <v>109</v>
      </c>
      <c r="J4" s="109" t="s">
        <v>110</v>
      </c>
    </row>
    <row r="5" spans="1:10" x14ac:dyDescent="0.25">
      <c r="A5" s="110">
        <v>50000</v>
      </c>
      <c r="B5" s="113">
        <f>(-0.000074*A5)+42.913664</f>
        <v>39.213663999999994</v>
      </c>
      <c r="C5" s="112">
        <f>(B5/100)*A5</f>
        <v>19606.831999999995</v>
      </c>
      <c r="H5" s="110">
        <v>50000</v>
      </c>
      <c r="I5" s="113">
        <f>(-0.00003*H5)+18.94</f>
        <v>17.440000000000001</v>
      </c>
      <c r="J5" s="112">
        <f>(I5/100)*H5</f>
        <v>8720</v>
      </c>
    </row>
    <row r="6" spans="1:10" x14ac:dyDescent="0.25">
      <c r="A6" s="110">
        <v>75000</v>
      </c>
      <c r="B6" s="113">
        <f t="shared" ref="B6:B23" si="0">(-0.000074*A6)+42.913664</f>
        <v>37.363664</v>
      </c>
      <c r="C6" s="112">
        <f t="shared" ref="C6:C23" si="1">(B6/100)*A6</f>
        <v>28022.748000000003</v>
      </c>
      <c r="H6" s="110">
        <v>75000</v>
      </c>
      <c r="I6" s="113">
        <f t="shared" ref="I6:I23" si="2">(-0.00003*H6)+18.94</f>
        <v>16.690000000000001</v>
      </c>
      <c r="J6" s="112">
        <f t="shared" ref="J6:J23" si="3">(I6/100)*H6</f>
        <v>12517.500000000002</v>
      </c>
    </row>
    <row r="7" spans="1:10" x14ac:dyDescent="0.25">
      <c r="A7" s="110">
        <v>100000</v>
      </c>
      <c r="B7" s="113">
        <f t="shared" si="0"/>
        <v>35.513663999999999</v>
      </c>
      <c r="C7" s="112">
        <f t="shared" si="1"/>
        <v>35513.663999999997</v>
      </c>
      <c r="H7" s="110">
        <v>100000</v>
      </c>
      <c r="I7" s="113">
        <f t="shared" si="2"/>
        <v>15.940000000000001</v>
      </c>
      <c r="J7" s="112">
        <f t="shared" si="3"/>
        <v>15940.000000000002</v>
      </c>
    </row>
    <row r="8" spans="1:10" x14ac:dyDescent="0.25">
      <c r="A8" s="110">
        <v>125000</v>
      </c>
      <c r="B8" s="113">
        <f t="shared" si="0"/>
        <v>33.663663999999997</v>
      </c>
      <c r="C8" s="112">
        <f t="shared" si="1"/>
        <v>42079.58</v>
      </c>
      <c r="H8" s="110">
        <v>125000</v>
      </c>
      <c r="I8" s="113">
        <f t="shared" si="2"/>
        <v>15.190000000000001</v>
      </c>
      <c r="J8" s="112">
        <f t="shared" si="3"/>
        <v>18987.5</v>
      </c>
    </row>
    <row r="9" spans="1:10" x14ac:dyDescent="0.25">
      <c r="A9" s="110">
        <v>150000</v>
      </c>
      <c r="B9" s="113">
        <f t="shared" si="0"/>
        <v>31.813663999999996</v>
      </c>
      <c r="C9" s="112">
        <f t="shared" si="1"/>
        <v>47720.495999999999</v>
      </c>
      <c r="H9" s="110">
        <v>150000</v>
      </c>
      <c r="I9" s="113">
        <f t="shared" si="2"/>
        <v>14.440000000000001</v>
      </c>
      <c r="J9" s="112">
        <f t="shared" si="3"/>
        <v>21660</v>
      </c>
    </row>
    <row r="10" spans="1:10" x14ac:dyDescent="0.25">
      <c r="A10" s="110">
        <v>175000</v>
      </c>
      <c r="B10" s="113">
        <f t="shared" si="0"/>
        <v>29.963663999999998</v>
      </c>
      <c r="C10" s="112">
        <f t="shared" si="1"/>
        <v>52436.411999999989</v>
      </c>
      <c r="H10" s="110">
        <v>175000</v>
      </c>
      <c r="I10" s="113">
        <f t="shared" si="2"/>
        <v>13.690000000000001</v>
      </c>
      <c r="J10" s="112">
        <f t="shared" si="3"/>
        <v>23957.500000000004</v>
      </c>
    </row>
    <row r="11" spans="1:10" x14ac:dyDescent="0.25">
      <c r="A11" s="110">
        <v>200000</v>
      </c>
      <c r="B11" s="113">
        <f t="shared" si="0"/>
        <v>28.113664</v>
      </c>
      <c r="C11" s="112">
        <f t="shared" si="1"/>
        <v>56227.328000000001</v>
      </c>
      <c r="H11" s="110">
        <v>200000</v>
      </c>
      <c r="I11" s="113">
        <f t="shared" si="2"/>
        <v>12.940000000000001</v>
      </c>
      <c r="J11" s="112">
        <f t="shared" si="3"/>
        <v>25880.000000000004</v>
      </c>
    </row>
    <row r="12" spans="1:10" x14ac:dyDescent="0.25">
      <c r="A12" s="110">
        <v>225000</v>
      </c>
      <c r="B12" s="113">
        <f t="shared" si="0"/>
        <v>26.263663999999999</v>
      </c>
      <c r="C12" s="112">
        <f t="shared" si="1"/>
        <v>59093.243999999992</v>
      </c>
      <c r="H12" s="110">
        <v>225000</v>
      </c>
      <c r="I12" s="113">
        <f t="shared" si="2"/>
        <v>12.190000000000001</v>
      </c>
      <c r="J12" s="112">
        <f t="shared" si="3"/>
        <v>27427.500000000004</v>
      </c>
    </row>
    <row r="13" spans="1:10" x14ac:dyDescent="0.25">
      <c r="A13" s="110">
        <v>250000</v>
      </c>
      <c r="B13" s="113">
        <f t="shared" si="0"/>
        <v>24.413663999999997</v>
      </c>
      <c r="C13" s="112">
        <f t="shared" si="1"/>
        <v>61034.159999999989</v>
      </c>
      <c r="H13" s="110">
        <v>250000</v>
      </c>
      <c r="I13" s="113">
        <f t="shared" si="2"/>
        <v>11.440000000000001</v>
      </c>
      <c r="J13" s="112">
        <f t="shared" si="3"/>
        <v>28600.000000000004</v>
      </c>
    </row>
    <row r="14" spans="1:10" x14ac:dyDescent="0.25">
      <c r="A14" s="110">
        <v>275000</v>
      </c>
      <c r="B14" s="113">
        <f t="shared" si="0"/>
        <v>22.563663999999999</v>
      </c>
      <c r="C14" s="112">
        <f t="shared" si="1"/>
        <v>62050.076000000001</v>
      </c>
      <c r="H14" s="110">
        <v>275000</v>
      </c>
      <c r="I14" s="113">
        <f t="shared" si="2"/>
        <v>10.690000000000001</v>
      </c>
      <c r="J14" s="112">
        <f t="shared" si="3"/>
        <v>29397.500000000004</v>
      </c>
    </row>
    <row r="15" spans="1:10" x14ac:dyDescent="0.25">
      <c r="A15" s="110">
        <v>300000</v>
      </c>
      <c r="B15" s="113">
        <f t="shared" si="0"/>
        <v>20.713663999999998</v>
      </c>
      <c r="C15" s="112">
        <f t="shared" si="1"/>
        <v>62140.991999999998</v>
      </c>
      <c r="H15" s="110">
        <v>300000</v>
      </c>
      <c r="I15" s="113">
        <f t="shared" si="2"/>
        <v>9.9400000000000013</v>
      </c>
      <c r="J15" s="112">
        <f t="shared" si="3"/>
        <v>29820.000000000004</v>
      </c>
    </row>
    <row r="16" spans="1:10" x14ac:dyDescent="0.25">
      <c r="A16" s="110">
        <v>325000</v>
      </c>
      <c r="B16" s="113">
        <f t="shared" si="0"/>
        <v>18.863664</v>
      </c>
      <c r="C16" s="112">
        <f t="shared" si="1"/>
        <v>61306.907999999996</v>
      </c>
      <c r="H16" s="110">
        <v>325000</v>
      </c>
      <c r="I16" s="113">
        <f t="shared" si="2"/>
        <v>9.1900000000000013</v>
      </c>
      <c r="J16" s="112">
        <f t="shared" si="3"/>
        <v>29867.500000000004</v>
      </c>
    </row>
    <row r="17" spans="1:10" x14ac:dyDescent="0.25">
      <c r="A17" s="110">
        <v>350000</v>
      </c>
      <c r="B17" s="113">
        <f t="shared" si="0"/>
        <v>17.013663999999999</v>
      </c>
      <c r="C17" s="112">
        <f t="shared" si="1"/>
        <v>59547.823999999993</v>
      </c>
      <c r="H17" s="110">
        <v>350000</v>
      </c>
      <c r="I17" s="113">
        <f t="shared" si="2"/>
        <v>8.4400000000000013</v>
      </c>
      <c r="J17" s="112">
        <f t="shared" si="3"/>
        <v>29540.000000000007</v>
      </c>
    </row>
    <row r="18" spans="1:10" x14ac:dyDescent="0.25">
      <c r="A18" s="110">
        <v>375000</v>
      </c>
      <c r="B18" s="113">
        <f t="shared" si="0"/>
        <v>15.163663999999997</v>
      </c>
      <c r="C18" s="112">
        <f t="shared" si="1"/>
        <v>56863.739999999983</v>
      </c>
      <c r="H18" s="110">
        <v>375000</v>
      </c>
      <c r="I18" s="113">
        <f t="shared" si="2"/>
        <v>7.6900000000000013</v>
      </c>
      <c r="J18" s="112">
        <f t="shared" si="3"/>
        <v>28837.500000000004</v>
      </c>
    </row>
    <row r="19" spans="1:10" x14ac:dyDescent="0.25">
      <c r="A19" s="110">
        <v>400000</v>
      </c>
      <c r="B19" s="113">
        <f t="shared" si="0"/>
        <v>13.313663999999999</v>
      </c>
      <c r="C19" s="112">
        <f t="shared" si="1"/>
        <v>53254.656000000003</v>
      </c>
      <c r="H19" s="110">
        <v>400000</v>
      </c>
      <c r="I19" s="113">
        <f t="shared" si="2"/>
        <v>6.9400000000000013</v>
      </c>
      <c r="J19" s="112">
        <f t="shared" si="3"/>
        <v>27760.000000000007</v>
      </c>
    </row>
    <row r="20" spans="1:10" x14ac:dyDescent="0.25">
      <c r="A20" s="110">
        <v>425000</v>
      </c>
      <c r="B20" s="113">
        <f t="shared" si="0"/>
        <v>11.463663999999998</v>
      </c>
      <c r="C20" s="112">
        <f t="shared" si="1"/>
        <v>48720.571999999993</v>
      </c>
      <c r="H20" s="110">
        <v>425000</v>
      </c>
      <c r="I20" s="113">
        <f t="shared" si="2"/>
        <v>6.1900000000000013</v>
      </c>
      <c r="J20" s="112">
        <f t="shared" si="3"/>
        <v>26307.500000000004</v>
      </c>
    </row>
    <row r="21" spans="1:10" x14ac:dyDescent="0.25">
      <c r="A21" s="110">
        <v>450000</v>
      </c>
      <c r="B21" s="113">
        <f t="shared" si="0"/>
        <v>9.613664</v>
      </c>
      <c r="C21" s="112">
        <f t="shared" si="1"/>
        <v>43261.487999999998</v>
      </c>
      <c r="H21" s="110">
        <v>450000</v>
      </c>
      <c r="I21" s="113">
        <f t="shared" si="2"/>
        <v>5.4400000000000013</v>
      </c>
      <c r="J21" s="112">
        <f t="shared" si="3"/>
        <v>24480.000000000004</v>
      </c>
    </row>
    <row r="22" spans="1:10" x14ac:dyDescent="0.25">
      <c r="A22" s="110">
        <v>475000</v>
      </c>
      <c r="B22" s="113">
        <f t="shared" si="0"/>
        <v>7.7636639999999986</v>
      </c>
      <c r="C22" s="112">
        <f t="shared" si="1"/>
        <v>36877.403999999988</v>
      </c>
      <c r="H22" s="110">
        <v>475000</v>
      </c>
      <c r="I22" s="113">
        <f t="shared" si="2"/>
        <v>4.6900000000000013</v>
      </c>
      <c r="J22" s="112">
        <f t="shared" si="3"/>
        <v>22277.500000000004</v>
      </c>
    </row>
    <row r="23" spans="1:10" x14ac:dyDescent="0.25">
      <c r="A23" s="110">
        <v>500000</v>
      </c>
      <c r="B23" s="113">
        <f t="shared" si="0"/>
        <v>5.9136639999999971</v>
      </c>
      <c r="C23" s="112">
        <f t="shared" si="1"/>
        <v>29568.319999999985</v>
      </c>
      <c r="H23" s="110">
        <v>500000</v>
      </c>
      <c r="I23" s="113">
        <f t="shared" si="2"/>
        <v>3.9400000000000013</v>
      </c>
      <c r="J23" s="112">
        <f t="shared" si="3"/>
        <v>19700.000000000007</v>
      </c>
    </row>
    <row r="26" spans="1:10" x14ac:dyDescent="0.25">
      <c r="A26" s="111"/>
      <c r="B26" s="114"/>
      <c r="C26" s="109"/>
    </row>
    <row r="27" spans="1:10" x14ac:dyDescent="0.25">
      <c r="C27" s="112"/>
    </row>
    <row r="28" spans="1:10" x14ac:dyDescent="0.25">
      <c r="C28" s="112"/>
    </row>
    <row r="29" spans="1:10" x14ac:dyDescent="0.25">
      <c r="C29" s="112"/>
    </row>
    <row r="30" spans="1:10" x14ac:dyDescent="0.25">
      <c r="C30" s="112"/>
    </row>
    <row r="31" spans="1:10" x14ac:dyDescent="0.25">
      <c r="C31" s="112"/>
    </row>
    <row r="32" spans="1:10" x14ac:dyDescent="0.25">
      <c r="C32" s="112"/>
    </row>
    <row r="33" spans="3:3" x14ac:dyDescent="0.25">
      <c r="C33" s="112"/>
    </row>
    <row r="34" spans="3:3" x14ac:dyDescent="0.25">
      <c r="C34" s="112"/>
    </row>
    <row r="35" spans="3:3" x14ac:dyDescent="0.25">
      <c r="C35" s="112"/>
    </row>
    <row r="36" spans="3:3" x14ac:dyDescent="0.25">
      <c r="C36" s="112"/>
    </row>
    <row r="37" spans="3:3" x14ac:dyDescent="0.25">
      <c r="C37" s="112"/>
    </row>
    <row r="38" spans="3:3" x14ac:dyDescent="0.25">
      <c r="C38" s="112"/>
    </row>
    <row r="39" spans="3:3" x14ac:dyDescent="0.25">
      <c r="C39" s="112"/>
    </row>
    <row r="40" spans="3:3" x14ac:dyDescent="0.25">
      <c r="C40" s="112"/>
    </row>
    <row r="41" spans="3:3" x14ac:dyDescent="0.25">
      <c r="C41" s="112"/>
    </row>
    <row r="42" spans="3:3" x14ac:dyDescent="0.25">
      <c r="C42" s="112"/>
    </row>
    <row r="43" spans="3:3" x14ac:dyDescent="0.25">
      <c r="C43" s="112"/>
    </row>
    <row r="44" spans="3:3" x14ac:dyDescent="0.25">
      <c r="C44" s="112"/>
    </row>
    <row r="45" spans="3:3" x14ac:dyDescent="0.25">
      <c r="C45" s="112"/>
    </row>
    <row r="46" spans="3:3" x14ac:dyDescent="0.25">
      <c r="C46" s="112"/>
    </row>
    <row r="47" spans="3:3" x14ac:dyDescent="0.25">
      <c r="C47" s="112"/>
    </row>
    <row r="48" spans="3:3" x14ac:dyDescent="0.25">
      <c r="C48" s="1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55"/>
  <sheetViews>
    <sheetView topLeftCell="BT1" zoomScale="80" zoomScaleNormal="80" workbookViewId="0">
      <pane ySplit="1" topLeftCell="A55" activePane="bottomLeft" state="frozen"/>
      <selection pane="bottomLeft" activeCell="CO97" sqref="CO97"/>
    </sheetView>
  </sheetViews>
  <sheetFormatPr defaultColWidth="9.140625" defaultRowHeight="12.75" x14ac:dyDescent="0.2"/>
  <cols>
    <col min="1" max="1" width="11.140625" style="77" customWidth="1"/>
    <col min="2" max="3" width="9.140625" style="77"/>
    <col min="4" max="4" width="10" style="115" customWidth="1"/>
    <col min="5" max="5" width="10.5703125" style="77" customWidth="1"/>
    <col min="6" max="7" width="9.140625" style="77"/>
    <col min="8" max="12" width="9.140625" style="77" customWidth="1"/>
    <col min="13" max="13" width="9.140625" style="86" customWidth="1"/>
    <col min="14" max="14" width="12.5703125" style="77" customWidth="1"/>
    <col min="15" max="15" width="9.140625" style="77" customWidth="1"/>
    <col min="16" max="16" width="10.7109375" style="77" customWidth="1"/>
    <col min="17" max="17" width="9.140625" style="77" customWidth="1"/>
    <col min="18" max="18" width="9.85546875" style="77" customWidth="1"/>
    <col min="19" max="19" width="9.140625" style="77" customWidth="1"/>
    <col min="20" max="20" width="9.5703125" style="77" customWidth="1"/>
    <col min="21" max="21" width="9.140625" style="77" customWidth="1"/>
    <col min="22" max="23" width="11.28515625" style="77" customWidth="1"/>
    <col min="24" max="24" width="11.85546875" style="77" customWidth="1"/>
    <col min="25" max="26" width="9.140625" style="77"/>
    <col min="27" max="31" width="9.140625" style="77" customWidth="1"/>
    <col min="32" max="36" width="9.140625" style="77"/>
    <col min="37" max="48" width="9.140625" style="77" customWidth="1"/>
    <col min="49" max="49" width="9.140625" style="59"/>
    <col min="50" max="65" width="9.140625" style="77" customWidth="1"/>
    <col min="66" max="73" width="9.140625" style="77"/>
    <col min="74" max="74" width="9.140625" style="87"/>
    <col min="75" max="80" width="9.140625" style="77" customWidth="1"/>
    <col min="81" max="16384" width="9.140625" style="77"/>
  </cols>
  <sheetData>
    <row r="1" spans="1:81" ht="119.25" customHeight="1" x14ac:dyDescent="0.2">
      <c r="A1" s="69" t="s">
        <v>0</v>
      </c>
      <c r="B1" s="70" t="s">
        <v>1</v>
      </c>
      <c r="C1" s="69" t="s">
        <v>2</v>
      </c>
      <c r="D1" s="76" t="s">
        <v>3</v>
      </c>
      <c r="E1" s="72" t="s">
        <v>4</v>
      </c>
      <c r="F1" s="69" t="s">
        <v>5</v>
      </c>
      <c r="G1" s="69" t="s">
        <v>6</v>
      </c>
      <c r="H1" s="69" t="s">
        <v>7</v>
      </c>
      <c r="I1" s="69" t="s">
        <v>8</v>
      </c>
      <c r="J1" s="69" t="s">
        <v>9</v>
      </c>
      <c r="K1" s="69" t="s">
        <v>10</v>
      </c>
      <c r="L1" s="69" t="s">
        <v>11</v>
      </c>
      <c r="M1" s="70" t="s">
        <v>84</v>
      </c>
      <c r="N1" s="69" t="s">
        <v>12</v>
      </c>
      <c r="O1" s="73" t="s">
        <v>13</v>
      </c>
      <c r="P1" s="69" t="s">
        <v>14</v>
      </c>
      <c r="Q1" s="73" t="s">
        <v>15</v>
      </c>
      <c r="R1" s="69" t="s">
        <v>16</v>
      </c>
      <c r="S1" s="73" t="s">
        <v>17</v>
      </c>
      <c r="T1" s="69" t="s">
        <v>18</v>
      </c>
      <c r="U1" s="73" t="s">
        <v>19</v>
      </c>
      <c r="V1" s="73" t="s">
        <v>85</v>
      </c>
      <c r="W1" s="73" t="s">
        <v>89</v>
      </c>
      <c r="X1" s="69" t="s">
        <v>20</v>
      </c>
      <c r="Y1" s="69" t="s">
        <v>21</v>
      </c>
      <c r="Z1" s="69" t="s">
        <v>22</v>
      </c>
      <c r="AA1" s="71" t="s">
        <v>79</v>
      </c>
      <c r="AB1" s="71" t="s">
        <v>23</v>
      </c>
      <c r="AC1" s="71" t="s">
        <v>80</v>
      </c>
      <c r="AD1" s="71" t="s">
        <v>81</v>
      </c>
      <c r="AE1" s="71" t="s">
        <v>82</v>
      </c>
      <c r="AF1" s="69" t="s">
        <v>24</v>
      </c>
      <c r="AG1" s="69" t="s">
        <v>87</v>
      </c>
      <c r="AH1" s="70" t="s">
        <v>25</v>
      </c>
      <c r="AI1" s="70" t="s">
        <v>26</v>
      </c>
      <c r="AJ1" s="71" t="s">
        <v>27</v>
      </c>
      <c r="AK1" s="71" t="s">
        <v>28</v>
      </c>
      <c r="AL1" s="71" t="s">
        <v>29</v>
      </c>
      <c r="AM1" s="71" t="s">
        <v>30</v>
      </c>
      <c r="AN1" s="71" t="s">
        <v>31</v>
      </c>
      <c r="AO1" s="74" t="s">
        <v>32</v>
      </c>
      <c r="AP1" s="74" t="s">
        <v>133</v>
      </c>
      <c r="AQ1" s="74" t="s">
        <v>33</v>
      </c>
      <c r="AR1" s="74" t="s">
        <v>34</v>
      </c>
      <c r="AS1" s="74" t="s">
        <v>35</v>
      </c>
      <c r="AT1" s="73" t="s">
        <v>36</v>
      </c>
      <c r="AU1" s="73" t="s">
        <v>37</v>
      </c>
      <c r="AV1" s="73" t="s">
        <v>38</v>
      </c>
      <c r="AW1" s="160" t="s">
        <v>83</v>
      </c>
      <c r="AX1" s="73" t="s">
        <v>39</v>
      </c>
      <c r="AY1" s="73" t="s">
        <v>40</v>
      </c>
      <c r="AZ1" s="73" t="s">
        <v>41</v>
      </c>
      <c r="BA1" s="73" t="s">
        <v>42</v>
      </c>
      <c r="BB1" s="73" t="s">
        <v>43</v>
      </c>
      <c r="BC1" s="73" t="s">
        <v>44</v>
      </c>
      <c r="BD1" s="73" t="s">
        <v>45</v>
      </c>
      <c r="BE1" s="73" t="s">
        <v>46</v>
      </c>
      <c r="BF1" s="73" t="s">
        <v>47</v>
      </c>
      <c r="BG1" s="73" t="s">
        <v>48</v>
      </c>
      <c r="BH1" s="73" t="s">
        <v>49</v>
      </c>
      <c r="BI1" s="73" t="s">
        <v>50</v>
      </c>
      <c r="BJ1" s="73" t="s">
        <v>51</v>
      </c>
      <c r="BK1" s="73" t="s">
        <v>52</v>
      </c>
      <c r="BL1" s="73" t="s">
        <v>53</v>
      </c>
      <c r="BM1" s="73" t="s">
        <v>54</v>
      </c>
      <c r="BN1" s="73" t="s">
        <v>55</v>
      </c>
      <c r="BO1" s="75" t="s">
        <v>56</v>
      </c>
      <c r="BP1" s="75" t="s">
        <v>57</v>
      </c>
      <c r="BQ1" s="69" t="s">
        <v>58</v>
      </c>
      <c r="BR1" s="70" t="s">
        <v>59</v>
      </c>
      <c r="BS1" s="70" t="s">
        <v>60</v>
      </c>
      <c r="BT1" s="70" t="s">
        <v>112</v>
      </c>
      <c r="BU1" s="75" t="s">
        <v>61</v>
      </c>
      <c r="BV1" s="75" t="s">
        <v>86</v>
      </c>
      <c r="BW1" s="76" t="s">
        <v>62</v>
      </c>
      <c r="BX1" s="76" t="s">
        <v>63</v>
      </c>
      <c r="BY1" s="76" t="s">
        <v>64</v>
      </c>
      <c r="BZ1" s="73" t="s">
        <v>65</v>
      </c>
      <c r="CA1" s="75" t="s">
        <v>66</v>
      </c>
      <c r="CB1" s="75" t="s">
        <v>67</v>
      </c>
      <c r="CC1" s="75" t="s">
        <v>68</v>
      </c>
    </row>
    <row r="2" spans="1:81" x14ac:dyDescent="0.2">
      <c r="A2" s="15" t="s">
        <v>69</v>
      </c>
      <c r="B2" s="15">
        <v>4</v>
      </c>
      <c r="C2" s="15">
        <v>2</v>
      </c>
      <c r="D2" s="16">
        <f t="shared" ref="D2:D33" si="0">C2*0.40468564224</f>
        <v>0.80937128447999995</v>
      </c>
      <c r="E2" s="17">
        <v>36999</v>
      </c>
      <c r="F2" s="15">
        <v>1</v>
      </c>
      <c r="G2" s="15" t="s">
        <v>76</v>
      </c>
      <c r="H2" s="15" t="s">
        <v>77</v>
      </c>
      <c r="I2" s="15">
        <v>0</v>
      </c>
      <c r="J2" s="15">
        <v>2</v>
      </c>
      <c r="K2" s="15"/>
      <c r="L2" s="15"/>
      <c r="M2" s="13">
        <f t="shared" ref="M2:M33" si="1">AVERAGE(I2:L2)</f>
        <v>1</v>
      </c>
      <c r="N2" s="23">
        <v>37007</v>
      </c>
      <c r="O2" s="24">
        <v>808828</v>
      </c>
      <c r="P2" s="15"/>
      <c r="Q2" s="14"/>
      <c r="R2" s="15"/>
      <c r="S2" s="15"/>
      <c r="T2" s="15"/>
      <c r="U2" s="15"/>
      <c r="V2" s="14">
        <f t="shared" ref="V2:V33" si="2">SUM(O2,Q2,S2,U2)</f>
        <v>808828</v>
      </c>
      <c r="W2" s="14">
        <f t="shared" ref="W2:W33" si="3">V2/D2</f>
        <v>999328.75740662205</v>
      </c>
      <c r="X2" s="17">
        <v>37035</v>
      </c>
      <c r="Y2" s="15">
        <f t="shared" ref="Y2:Y33" si="4">X2-N2</f>
        <v>28</v>
      </c>
      <c r="Z2" s="13">
        <v>16</v>
      </c>
      <c r="AA2" s="18">
        <v>4.0999999999999996</v>
      </c>
      <c r="AB2" s="18">
        <v>23.7</v>
      </c>
      <c r="AC2" s="18">
        <v>24.8</v>
      </c>
      <c r="AD2" s="18">
        <v>32.6</v>
      </c>
      <c r="AE2" s="18">
        <v>28.044444444444448</v>
      </c>
      <c r="AF2" s="13">
        <v>43</v>
      </c>
      <c r="AG2" s="13">
        <f t="shared" ref="AG2:AG33" si="5">AH2-AF2</f>
        <v>-8</v>
      </c>
      <c r="AH2" s="13">
        <v>35</v>
      </c>
      <c r="AI2" s="13">
        <v>47</v>
      </c>
      <c r="AJ2" s="13">
        <v>43.5</v>
      </c>
      <c r="AK2" s="18">
        <v>9.3000000000000007</v>
      </c>
      <c r="AL2" s="18">
        <v>9.4</v>
      </c>
      <c r="AM2" s="18">
        <v>9.6999999999999993</v>
      </c>
      <c r="AN2" s="18">
        <v>9.5095336211962209</v>
      </c>
      <c r="AO2" s="18">
        <v>43</v>
      </c>
      <c r="AP2" s="18">
        <f>AO2/C2</f>
        <v>21.5</v>
      </c>
      <c r="AQ2" s="14">
        <v>600</v>
      </c>
      <c r="AR2" s="19">
        <v>34</v>
      </c>
      <c r="AS2" s="19">
        <v>35</v>
      </c>
      <c r="AT2" s="14">
        <v>30</v>
      </c>
      <c r="AU2" s="14">
        <v>310</v>
      </c>
      <c r="AV2" s="14">
        <v>240</v>
      </c>
      <c r="AW2" s="40">
        <v>580</v>
      </c>
      <c r="AX2" s="14">
        <v>25</v>
      </c>
      <c r="AY2" s="14">
        <v>0</v>
      </c>
      <c r="AZ2" s="14">
        <v>0</v>
      </c>
      <c r="BA2" s="14">
        <v>40</v>
      </c>
      <c r="BB2" s="14">
        <v>440</v>
      </c>
      <c r="BC2" s="14">
        <v>610</v>
      </c>
      <c r="BD2" s="14">
        <v>10</v>
      </c>
      <c r="BE2" s="14">
        <v>920</v>
      </c>
      <c r="BF2" s="14">
        <v>194.09090909090909</v>
      </c>
      <c r="BG2" s="14">
        <v>189.09090909090909</v>
      </c>
      <c r="BH2" s="14">
        <v>0.90909090909090906</v>
      </c>
      <c r="BI2" s="14">
        <v>384.09090909090907</v>
      </c>
      <c r="BJ2" s="14">
        <v>170</v>
      </c>
      <c r="BK2" s="14">
        <v>90</v>
      </c>
      <c r="BL2" s="14">
        <v>0</v>
      </c>
      <c r="BM2" s="14">
        <v>340</v>
      </c>
      <c r="BN2" s="14">
        <v>9536</v>
      </c>
      <c r="BO2" s="19">
        <f>BN2/(O2)*100</f>
        <v>1.1789898470379363</v>
      </c>
      <c r="BP2" s="19">
        <f t="shared" ref="BP2:BP37" si="6">BN2/(O2+Q2)*100</f>
        <v>1.1789898470379363</v>
      </c>
      <c r="BQ2" s="15" t="s">
        <v>72</v>
      </c>
      <c r="BR2" s="15">
        <v>22</v>
      </c>
      <c r="BS2" s="15">
        <v>33</v>
      </c>
      <c r="BT2" s="13">
        <f>BS2-BR2</f>
        <v>11</v>
      </c>
      <c r="BU2" s="15">
        <v>28.6</v>
      </c>
      <c r="BV2" s="19">
        <f t="shared" ref="BV2:BV33" si="7">BU2/Y2</f>
        <v>1.0214285714285716</v>
      </c>
      <c r="BW2" s="15">
        <v>9.9000000000000005E-2</v>
      </c>
      <c r="BX2" s="15">
        <v>0.26500000000000001</v>
      </c>
      <c r="BY2" s="15">
        <v>0.186</v>
      </c>
      <c r="BZ2" s="14">
        <f t="shared" ref="BZ2:BZ33" si="8">BN2/(C2*0.40468564224)</f>
        <v>11781.984588354444</v>
      </c>
      <c r="CA2" s="15">
        <v>1.77</v>
      </c>
      <c r="CB2" s="19">
        <f t="shared" ref="CB2:CB33" si="9">(CA2/D2)/Y2</f>
        <v>7.8102950928014767E-2</v>
      </c>
      <c r="CC2" s="19">
        <f>(BY2/BU2^3)*100000</f>
        <v>0.79508735188719526</v>
      </c>
    </row>
    <row r="3" spans="1:81" x14ac:dyDescent="0.2">
      <c r="A3" s="15" t="s">
        <v>69</v>
      </c>
      <c r="B3" s="15">
        <v>24</v>
      </c>
      <c r="C3" s="15">
        <v>1</v>
      </c>
      <c r="D3" s="16">
        <f t="shared" si="0"/>
        <v>0.40468564223999998</v>
      </c>
      <c r="E3" s="17">
        <v>37003</v>
      </c>
      <c r="F3" s="15">
        <v>1</v>
      </c>
      <c r="G3" s="15" t="s">
        <v>76</v>
      </c>
      <c r="H3" s="15" t="s">
        <v>77</v>
      </c>
      <c r="I3" s="15">
        <v>0</v>
      </c>
      <c r="J3" s="15">
        <v>0</v>
      </c>
      <c r="K3" s="15"/>
      <c r="L3" s="15"/>
      <c r="M3" s="13">
        <f t="shared" si="1"/>
        <v>0</v>
      </c>
      <c r="N3" s="23">
        <v>37009</v>
      </c>
      <c r="O3" s="24">
        <v>397086</v>
      </c>
      <c r="P3" s="15"/>
      <c r="Q3" s="14"/>
      <c r="R3" s="15"/>
      <c r="S3" s="15"/>
      <c r="T3" s="15"/>
      <c r="U3" s="15"/>
      <c r="V3" s="14">
        <f t="shared" si="2"/>
        <v>397086</v>
      </c>
      <c r="W3" s="14">
        <f t="shared" si="3"/>
        <v>981220.8750527082</v>
      </c>
      <c r="X3" s="17">
        <v>37035</v>
      </c>
      <c r="Y3" s="15">
        <f t="shared" si="4"/>
        <v>26</v>
      </c>
      <c r="Z3" s="13"/>
      <c r="AA3" s="18">
        <v>3.2</v>
      </c>
      <c r="AB3" s="18">
        <v>25</v>
      </c>
      <c r="AC3" s="18">
        <v>26.7</v>
      </c>
      <c r="AD3" s="18">
        <v>30.5</v>
      </c>
      <c r="AE3" s="18">
        <v>28.308333333333334</v>
      </c>
      <c r="AF3" s="13">
        <v>50</v>
      </c>
      <c r="AG3" s="13">
        <f t="shared" si="5"/>
        <v>-8</v>
      </c>
      <c r="AH3" s="13">
        <v>42</v>
      </c>
      <c r="AI3" s="13">
        <v>54</v>
      </c>
      <c r="AJ3" s="13">
        <v>49.428571428571431</v>
      </c>
      <c r="AK3" s="18">
        <v>9.1</v>
      </c>
      <c r="AL3" s="18">
        <v>9.3000000000000007</v>
      </c>
      <c r="AM3" s="18">
        <v>9.6</v>
      </c>
      <c r="AN3" s="18">
        <v>9.4495653475256471</v>
      </c>
      <c r="AO3" s="18">
        <v>0</v>
      </c>
      <c r="AP3" s="18">
        <f t="shared" ref="AP3:AP66" si="10">AO3/C3</f>
        <v>0</v>
      </c>
      <c r="AQ3" s="14">
        <v>225</v>
      </c>
      <c r="AR3" s="19">
        <v>12</v>
      </c>
      <c r="AS3" s="19">
        <v>5</v>
      </c>
      <c r="AT3" s="14">
        <v>55</v>
      </c>
      <c r="AU3" s="14">
        <v>60</v>
      </c>
      <c r="AV3" s="14">
        <v>110</v>
      </c>
      <c r="AW3" s="40">
        <v>225</v>
      </c>
      <c r="AX3" s="14">
        <v>15</v>
      </c>
      <c r="AY3" s="14">
        <v>10</v>
      </c>
      <c r="AZ3" s="14">
        <v>0</v>
      </c>
      <c r="BA3" s="14">
        <v>45</v>
      </c>
      <c r="BB3" s="14">
        <v>255</v>
      </c>
      <c r="BC3" s="14">
        <v>510</v>
      </c>
      <c r="BD3" s="14">
        <v>80</v>
      </c>
      <c r="BE3" s="14">
        <v>715</v>
      </c>
      <c r="BF3" s="14">
        <v>131.5</v>
      </c>
      <c r="BG3" s="14">
        <v>192.5</v>
      </c>
      <c r="BH3" s="14">
        <v>9</v>
      </c>
      <c r="BI3" s="14">
        <v>333</v>
      </c>
      <c r="BJ3" s="14">
        <v>152.5</v>
      </c>
      <c r="BK3" s="14">
        <v>132.5</v>
      </c>
      <c r="BL3" s="14">
        <v>0</v>
      </c>
      <c r="BM3" s="14">
        <v>265</v>
      </c>
      <c r="BN3" s="14">
        <v>0</v>
      </c>
      <c r="BO3" s="19">
        <f>BN3/(O3)*100</f>
        <v>0</v>
      </c>
      <c r="BP3" s="19">
        <f t="shared" si="6"/>
        <v>0</v>
      </c>
      <c r="BQ3" s="15" t="s">
        <v>73</v>
      </c>
      <c r="BR3" s="15"/>
      <c r="BS3" s="15"/>
      <c r="BT3" s="15"/>
      <c r="BU3" s="15"/>
      <c r="BV3" s="19">
        <f t="shared" si="7"/>
        <v>0</v>
      </c>
      <c r="BW3" s="15"/>
      <c r="BX3" s="15"/>
      <c r="BY3" s="15"/>
      <c r="BZ3" s="14">
        <f t="shared" si="8"/>
        <v>0</v>
      </c>
      <c r="CA3" s="15">
        <v>0</v>
      </c>
      <c r="CB3" s="19">
        <f t="shared" si="9"/>
        <v>0</v>
      </c>
      <c r="CC3" s="19"/>
    </row>
    <row r="4" spans="1:81" x14ac:dyDescent="0.2">
      <c r="A4" s="15" t="s">
        <v>69</v>
      </c>
      <c r="B4" s="15">
        <v>12</v>
      </c>
      <c r="C4" s="15">
        <v>0.5</v>
      </c>
      <c r="D4" s="16">
        <f t="shared" si="0"/>
        <v>0.20234282111999999</v>
      </c>
      <c r="E4" s="17">
        <v>37011</v>
      </c>
      <c r="F4" s="15">
        <v>1</v>
      </c>
      <c r="G4" s="15" t="s">
        <v>76</v>
      </c>
      <c r="H4" s="15" t="s">
        <v>77</v>
      </c>
      <c r="I4" s="15">
        <v>21</v>
      </c>
      <c r="J4" s="15">
        <v>44</v>
      </c>
      <c r="K4" s="15"/>
      <c r="L4" s="15"/>
      <c r="M4" s="13">
        <f t="shared" si="1"/>
        <v>32.5</v>
      </c>
      <c r="N4" s="23">
        <v>37018</v>
      </c>
      <c r="O4" s="24">
        <v>210222</v>
      </c>
      <c r="P4" s="15"/>
      <c r="Q4" s="14"/>
      <c r="R4" s="15"/>
      <c r="S4" s="15"/>
      <c r="T4" s="15"/>
      <c r="U4" s="15"/>
      <c r="V4" s="14">
        <f t="shared" si="2"/>
        <v>210222</v>
      </c>
      <c r="W4" s="14">
        <f t="shared" si="3"/>
        <v>1038939.7500558087</v>
      </c>
      <c r="X4" s="17">
        <v>37047</v>
      </c>
      <c r="Y4" s="15">
        <f t="shared" si="4"/>
        <v>29</v>
      </c>
      <c r="Z4" s="13">
        <v>15</v>
      </c>
      <c r="AA4" s="18">
        <v>3.8</v>
      </c>
      <c r="AB4" s="18">
        <v>26.6</v>
      </c>
      <c r="AC4" s="18">
        <v>26.1</v>
      </c>
      <c r="AD4" s="18">
        <v>33.1</v>
      </c>
      <c r="AE4" s="18">
        <v>29.407407407407412</v>
      </c>
      <c r="AF4" s="13">
        <v>40</v>
      </c>
      <c r="AG4" s="13">
        <f t="shared" si="5"/>
        <v>-5</v>
      </c>
      <c r="AH4" s="13">
        <v>35</v>
      </c>
      <c r="AI4" s="13">
        <v>40</v>
      </c>
      <c r="AJ4" s="13">
        <v>37.25</v>
      </c>
      <c r="AK4" s="18">
        <v>9.39</v>
      </c>
      <c r="AL4" s="18">
        <v>9.3000000000000007</v>
      </c>
      <c r="AM4" s="18">
        <v>9.9</v>
      </c>
      <c r="AN4" s="18">
        <v>9.5443808150584051</v>
      </c>
      <c r="AO4" s="18">
        <v>14.5</v>
      </c>
      <c r="AP4" s="18">
        <f t="shared" si="10"/>
        <v>29</v>
      </c>
      <c r="AQ4" s="14">
        <v>150</v>
      </c>
      <c r="AR4" s="19">
        <v>9</v>
      </c>
      <c r="AS4" s="19">
        <v>3.75</v>
      </c>
      <c r="AT4" s="14">
        <v>40</v>
      </c>
      <c r="AU4" s="14">
        <v>185</v>
      </c>
      <c r="AV4" s="14">
        <v>10</v>
      </c>
      <c r="AW4" s="40">
        <v>235</v>
      </c>
      <c r="AX4" s="14">
        <v>10</v>
      </c>
      <c r="AY4" s="14">
        <v>15</v>
      </c>
      <c r="AZ4" s="14">
        <v>0</v>
      </c>
      <c r="BA4" s="14">
        <v>25</v>
      </c>
      <c r="BB4" s="14">
        <v>180</v>
      </c>
      <c r="BC4" s="14">
        <v>700</v>
      </c>
      <c r="BD4" s="14">
        <v>20</v>
      </c>
      <c r="BE4" s="14">
        <v>890</v>
      </c>
      <c r="BF4" s="14">
        <v>59.545454545454547</v>
      </c>
      <c r="BG4" s="14">
        <v>147.72727272727272</v>
      </c>
      <c r="BH4" s="14">
        <v>3.6363636363636362</v>
      </c>
      <c r="BI4" s="14">
        <v>210.90909090909091</v>
      </c>
      <c r="BJ4" s="14">
        <v>50</v>
      </c>
      <c r="BK4" s="14">
        <v>95</v>
      </c>
      <c r="BL4" s="14">
        <v>0</v>
      </c>
      <c r="BM4" s="14">
        <v>115</v>
      </c>
      <c r="BN4" s="14">
        <v>54391</v>
      </c>
      <c r="BO4" s="19">
        <f>BN4/(O4)*100</f>
        <v>25.873124601611629</v>
      </c>
      <c r="BP4" s="19">
        <f t="shared" si="6"/>
        <v>25.873124601611629</v>
      </c>
      <c r="BQ4" s="15" t="s">
        <v>72</v>
      </c>
      <c r="BR4" s="15">
        <v>27</v>
      </c>
      <c r="BS4" s="15">
        <v>35</v>
      </c>
      <c r="BT4" s="13">
        <f>BS4-BR4</f>
        <v>8</v>
      </c>
      <c r="BU4" s="15">
        <v>31.47</v>
      </c>
      <c r="BV4" s="19">
        <f t="shared" si="7"/>
        <v>1.0851724137931034</v>
      </c>
      <c r="BW4" s="15">
        <v>0.123</v>
      </c>
      <c r="BX4" s="15">
        <v>0.26100000000000001</v>
      </c>
      <c r="BY4" s="15">
        <v>0.19</v>
      </c>
      <c r="BZ4" s="14">
        <f t="shared" si="8"/>
        <v>268806.17606761184</v>
      </c>
      <c r="CA4" s="15">
        <v>9.91</v>
      </c>
      <c r="CB4" s="19">
        <f t="shared" si="9"/>
        <v>1.6888374691997301</v>
      </c>
      <c r="CC4" s="19">
        <f>(BY4/BU4^3)*100000</f>
        <v>0.60962584730103342</v>
      </c>
    </row>
    <row r="5" spans="1:81" x14ac:dyDescent="0.2">
      <c r="A5" s="15" t="s">
        <v>69</v>
      </c>
      <c r="B5" s="15">
        <v>11</v>
      </c>
      <c r="C5" s="15">
        <v>0.5</v>
      </c>
      <c r="D5" s="16">
        <f t="shared" si="0"/>
        <v>0.20234282111999999</v>
      </c>
      <c r="E5" s="17">
        <v>37011</v>
      </c>
      <c r="F5" s="15">
        <v>1</v>
      </c>
      <c r="G5" s="15" t="s">
        <v>76</v>
      </c>
      <c r="H5" s="15" t="s">
        <v>77</v>
      </c>
      <c r="I5" s="15">
        <v>6</v>
      </c>
      <c r="J5" s="15">
        <v>3</v>
      </c>
      <c r="K5" s="15"/>
      <c r="L5" s="15"/>
      <c r="M5" s="13">
        <f t="shared" si="1"/>
        <v>4.5</v>
      </c>
      <c r="N5" s="23">
        <v>37018</v>
      </c>
      <c r="O5" s="24">
        <v>211138</v>
      </c>
      <c r="P5" s="15"/>
      <c r="Q5" s="14"/>
      <c r="R5" s="15"/>
      <c r="S5" s="15"/>
      <c r="T5" s="15"/>
      <c r="U5" s="15"/>
      <c r="V5" s="14">
        <f t="shared" si="2"/>
        <v>211138</v>
      </c>
      <c r="W5" s="14">
        <f t="shared" si="3"/>
        <v>1043466.7206442872</v>
      </c>
      <c r="X5" s="17">
        <v>37039</v>
      </c>
      <c r="Y5" s="15">
        <f t="shared" si="4"/>
        <v>21</v>
      </c>
      <c r="Z5" s="13">
        <v>15</v>
      </c>
      <c r="AA5" s="18">
        <v>1.3</v>
      </c>
      <c r="AB5" s="18">
        <v>26.7</v>
      </c>
      <c r="AC5" s="18">
        <v>26.2</v>
      </c>
      <c r="AD5" s="18">
        <v>31.3</v>
      </c>
      <c r="AE5" s="18">
        <v>29.33499999999999</v>
      </c>
      <c r="AF5" s="13">
        <v>39</v>
      </c>
      <c r="AG5" s="13">
        <f t="shared" si="5"/>
        <v>-1</v>
      </c>
      <c r="AH5" s="13">
        <v>38</v>
      </c>
      <c r="AI5" s="13">
        <v>47</v>
      </c>
      <c r="AJ5" s="13">
        <v>41.8</v>
      </c>
      <c r="AK5" s="18">
        <v>9.5</v>
      </c>
      <c r="AL5" s="18">
        <v>8.4</v>
      </c>
      <c r="AM5" s="18">
        <v>9.6</v>
      </c>
      <c r="AN5" s="18">
        <v>9.0370505904969782</v>
      </c>
      <c r="AO5" s="18">
        <v>0</v>
      </c>
      <c r="AP5" s="18">
        <f t="shared" si="10"/>
        <v>0</v>
      </c>
      <c r="AQ5" s="14">
        <v>137.5</v>
      </c>
      <c r="AR5" s="19">
        <v>9</v>
      </c>
      <c r="AS5" s="19">
        <v>3.75</v>
      </c>
      <c r="AT5" s="14">
        <v>80</v>
      </c>
      <c r="AU5" s="14">
        <v>150</v>
      </c>
      <c r="AV5" s="14">
        <v>30</v>
      </c>
      <c r="AW5" s="40">
        <v>260</v>
      </c>
      <c r="AX5" s="14">
        <v>20</v>
      </c>
      <c r="AY5" s="14">
        <v>0</v>
      </c>
      <c r="AZ5" s="14">
        <v>0</v>
      </c>
      <c r="BA5" s="14">
        <v>140</v>
      </c>
      <c r="BB5" s="14">
        <v>155</v>
      </c>
      <c r="BC5" s="14">
        <v>620</v>
      </c>
      <c r="BD5" s="14">
        <v>40</v>
      </c>
      <c r="BE5" s="14">
        <v>755</v>
      </c>
      <c r="BF5" s="14">
        <v>118.125</v>
      </c>
      <c r="BG5" s="14">
        <v>226.875</v>
      </c>
      <c r="BH5" s="14">
        <v>11.25</v>
      </c>
      <c r="BI5" s="14">
        <v>356.25</v>
      </c>
      <c r="BJ5" s="14">
        <v>137.5</v>
      </c>
      <c r="BK5" s="14">
        <v>85</v>
      </c>
      <c r="BL5" s="14">
        <v>0</v>
      </c>
      <c r="BM5" s="14">
        <v>240</v>
      </c>
      <c r="BN5" s="14">
        <v>0</v>
      </c>
      <c r="BO5" s="19">
        <f>BN5/(O5)*100</f>
        <v>0</v>
      </c>
      <c r="BP5" s="19">
        <f t="shared" si="6"/>
        <v>0</v>
      </c>
      <c r="BQ5" s="15" t="s">
        <v>73</v>
      </c>
      <c r="BR5" s="15"/>
      <c r="BS5" s="15"/>
      <c r="BT5" s="15"/>
      <c r="BU5" s="15"/>
      <c r="BV5" s="19">
        <f t="shared" si="7"/>
        <v>0</v>
      </c>
      <c r="BW5" s="15"/>
      <c r="BX5" s="15"/>
      <c r="BY5" s="15"/>
      <c r="BZ5" s="14">
        <f t="shared" si="8"/>
        <v>0</v>
      </c>
      <c r="CA5" s="15">
        <v>0</v>
      </c>
      <c r="CB5" s="19">
        <f t="shared" si="9"/>
        <v>0</v>
      </c>
      <c r="CC5" s="19"/>
    </row>
    <row r="6" spans="1:81" x14ac:dyDescent="0.2">
      <c r="A6" s="15" t="s">
        <v>69</v>
      </c>
      <c r="B6" s="15">
        <v>14</v>
      </c>
      <c r="C6" s="15">
        <v>0.5</v>
      </c>
      <c r="D6" s="16">
        <f t="shared" si="0"/>
        <v>0.20234282111999999</v>
      </c>
      <c r="E6" s="17">
        <v>37012</v>
      </c>
      <c r="F6" s="15">
        <v>2</v>
      </c>
      <c r="G6" s="15" t="s">
        <v>76</v>
      </c>
      <c r="H6" s="15" t="s">
        <v>77</v>
      </c>
      <c r="I6" s="15">
        <v>7</v>
      </c>
      <c r="J6" s="15">
        <v>8</v>
      </c>
      <c r="K6" s="15">
        <v>11</v>
      </c>
      <c r="L6" s="15">
        <v>24</v>
      </c>
      <c r="M6" s="13">
        <f t="shared" si="1"/>
        <v>12.5</v>
      </c>
      <c r="N6" s="23">
        <v>37018</v>
      </c>
      <c r="O6" s="24">
        <v>209306</v>
      </c>
      <c r="P6" s="23">
        <v>37024</v>
      </c>
      <c r="Q6" s="24">
        <v>236328</v>
      </c>
      <c r="R6" s="15"/>
      <c r="S6" s="15"/>
      <c r="T6" s="15"/>
      <c r="U6" s="15"/>
      <c r="V6" s="14">
        <f t="shared" si="2"/>
        <v>445634</v>
      </c>
      <c r="W6" s="14">
        <f t="shared" si="3"/>
        <v>2202371.1912947753</v>
      </c>
      <c r="X6" s="17">
        <v>37055</v>
      </c>
      <c r="Y6" s="15">
        <f t="shared" si="4"/>
        <v>37</v>
      </c>
      <c r="Z6" s="13">
        <v>15</v>
      </c>
      <c r="AA6" s="18">
        <v>4</v>
      </c>
      <c r="AB6" s="18">
        <v>28</v>
      </c>
      <c r="AC6" s="18">
        <v>22.9</v>
      </c>
      <c r="AD6" s="18">
        <v>32.700000000000003</v>
      </c>
      <c r="AE6" s="18">
        <v>29.42285714285714</v>
      </c>
      <c r="AF6" s="13">
        <v>40</v>
      </c>
      <c r="AG6" s="13">
        <f t="shared" si="5"/>
        <v>-5</v>
      </c>
      <c r="AH6" s="13">
        <v>35</v>
      </c>
      <c r="AI6" s="13">
        <v>39</v>
      </c>
      <c r="AJ6" s="13">
        <v>36.799999999999997</v>
      </c>
      <c r="AK6" s="18">
        <v>9.1</v>
      </c>
      <c r="AL6" s="18">
        <v>9.1</v>
      </c>
      <c r="AM6" s="18">
        <v>9.6</v>
      </c>
      <c r="AN6" s="18">
        <v>9.3678527510936451</v>
      </c>
      <c r="AO6" s="18">
        <v>26.5</v>
      </c>
      <c r="AP6" s="18">
        <f t="shared" si="10"/>
        <v>53</v>
      </c>
      <c r="AQ6" s="14">
        <v>147.5</v>
      </c>
      <c r="AR6" s="19">
        <v>4</v>
      </c>
      <c r="AS6" s="19">
        <v>2.4</v>
      </c>
      <c r="AT6" s="14">
        <v>35</v>
      </c>
      <c r="AU6" s="14">
        <v>195</v>
      </c>
      <c r="AV6" s="14">
        <v>10</v>
      </c>
      <c r="AW6" s="40">
        <v>240</v>
      </c>
      <c r="AX6" s="14">
        <v>0</v>
      </c>
      <c r="AY6" s="14">
        <v>25</v>
      </c>
      <c r="AZ6" s="14">
        <v>0</v>
      </c>
      <c r="BA6" s="14">
        <v>45</v>
      </c>
      <c r="BB6" s="14">
        <v>145</v>
      </c>
      <c r="BC6" s="14">
        <v>685</v>
      </c>
      <c r="BD6" s="14">
        <v>15</v>
      </c>
      <c r="BE6" s="14">
        <v>830</v>
      </c>
      <c r="BF6" s="14">
        <v>40</v>
      </c>
      <c r="BG6" s="14">
        <v>124.66666666666667</v>
      </c>
      <c r="BH6" s="14">
        <v>1.3333333333333333</v>
      </c>
      <c r="BI6" s="14">
        <v>165.33333333333334</v>
      </c>
      <c r="BJ6" s="14">
        <v>30</v>
      </c>
      <c r="BK6" s="14">
        <v>90</v>
      </c>
      <c r="BL6" s="14">
        <v>0</v>
      </c>
      <c r="BM6" s="14">
        <v>115</v>
      </c>
      <c r="BN6" s="14">
        <v>44132</v>
      </c>
      <c r="BO6" s="19">
        <f>BN6/(Q6)*100</f>
        <v>18.674046240817844</v>
      </c>
      <c r="BP6" s="19">
        <f t="shared" si="6"/>
        <v>9.9031941009887028</v>
      </c>
      <c r="BQ6" s="15" t="s">
        <v>72</v>
      </c>
      <c r="BR6" s="15">
        <v>20</v>
      </c>
      <c r="BS6" s="15">
        <v>49</v>
      </c>
      <c r="BT6" s="13">
        <f t="shared" ref="BT6:BT14" si="11">BS6-BR6</f>
        <v>29</v>
      </c>
      <c r="BU6" s="15">
        <v>26.88</v>
      </c>
      <c r="BV6" s="19">
        <f t="shared" si="7"/>
        <v>0.7264864864864865</v>
      </c>
      <c r="BW6" s="15">
        <v>5.1999999999999998E-2</v>
      </c>
      <c r="BX6" s="15">
        <v>0.93</v>
      </c>
      <c r="BY6" s="15">
        <v>0.16300000000000001</v>
      </c>
      <c r="BZ6" s="14">
        <f t="shared" si="8"/>
        <v>218105.09389817883</v>
      </c>
      <c r="CA6" s="15">
        <v>5.36</v>
      </c>
      <c r="CB6" s="19">
        <f t="shared" si="9"/>
        <v>0.71593775387243597</v>
      </c>
      <c r="CC6" s="19">
        <f t="shared" ref="CC6:CC14" si="12">(BY6/BU6^3)*100000</f>
        <v>0.83926635122675075</v>
      </c>
    </row>
    <row r="7" spans="1:81" x14ac:dyDescent="0.2">
      <c r="A7" s="15" t="s">
        <v>69</v>
      </c>
      <c r="B7" s="15">
        <v>13</v>
      </c>
      <c r="C7" s="15">
        <v>0.5</v>
      </c>
      <c r="D7" s="16">
        <f t="shared" si="0"/>
        <v>0.20234282111999999</v>
      </c>
      <c r="E7" s="17">
        <v>37012</v>
      </c>
      <c r="F7" s="15">
        <v>1</v>
      </c>
      <c r="G7" s="15" t="s">
        <v>76</v>
      </c>
      <c r="H7" s="15" t="s">
        <v>77</v>
      </c>
      <c r="I7" s="15">
        <v>4</v>
      </c>
      <c r="J7" s="15">
        <v>16</v>
      </c>
      <c r="K7" s="15"/>
      <c r="L7" s="15"/>
      <c r="M7" s="13">
        <f t="shared" si="1"/>
        <v>10</v>
      </c>
      <c r="N7" s="23">
        <v>37018</v>
      </c>
      <c r="O7" s="24">
        <v>212970</v>
      </c>
      <c r="P7" s="15"/>
      <c r="Q7" s="14"/>
      <c r="R7" s="15"/>
      <c r="S7" s="15"/>
      <c r="T7" s="15"/>
      <c r="U7" s="15"/>
      <c r="V7" s="14">
        <f t="shared" si="2"/>
        <v>212970</v>
      </c>
      <c r="W7" s="14">
        <f t="shared" si="3"/>
        <v>1052520.6618212441</v>
      </c>
      <c r="X7" s="17">
        <v>37055</v>
      </c>
      <c r="Y7" s="15">
        <f t="shared" si="4"/>
        <v>37</v>
      </c>
      <c r="Z7" s="13">
        <v>15</v>
      </c>
      <c r="AA7" s="18">
        <v>3.3</v>
      </c>
      <c r="AB7" s="18">
        <v>27.2</v>
      </c>
      <c r="AC7" s="18">
        <v>24.5</v>
      </c>
      <c r="AD7" s="18">
        <v>33.799999999999997</v>
      </c>
      <c r="AE7" s="18">
        <v>30.074285714285711</v>
      </c>
      <c r="AF7" s="13">
        <v>40</v>
      </c>
      <c r="AG7" s="13">
        <f t="shared" si="5"/>
        <v>-5</v>
      </c>
      <c r="AH7" s="13">
        <v>35</v>
      </c>
      <c r="AI7" s="13">
        <v>40</v>
      </c>
      <c r="AJ7" s="13">
        <v>37</v>
      </c>
      <c r="AK7" s="18">
        <v>9.1999999999999993</v>
      </c>
      <c r="AL7" s="18">
        <v>9.1</v>
      </c>
      <c r="AM7" s="18">
        <v>9.6999999999999993</v>
      </c>
      <c r="AN7" s="18">
        <v>9.4079840234145635</v>
      </c>
      <c r="AO7" s="18">
        <v>28.5</v>
      </c>
      <c r="AP7" s="18">
        <f t="shared" si="10"/>
        <v>57</v>
      </c>
      <c r="AQ7" s="14">
        <v>147.5</v>
      </c>
      <c r="AR7" s="19">
        <v>4</v>
      </c>
      <c r="AS7" s="19">
        <v>2.4</v>
      </c>
      <c r="AT7" s="14">
        <v>40</v>
      </c>
      <c r="AU7" s="14">
        <v>170</v>
      </c>
      <c r="AV7" s="14">
        <v>75</v>
      </c>
      <c r="AW7" s="40">
        <v>285</v>
      </c>
      <c r="AX7" s="14">
        <v>0</v>
      </c>
      <c r="AY7" s="14">
        <v>5</v>
      </c>
      <c r="AZ7" s="14">
        <v>0</v>
      </c>
      <c r="BA7" s="14">
        <v>15</v>
      </c>
      <c r="BB7" s="14">
        <v>300</v>
      </c>
      <c r="BC7" s="14">
        <v>1080</v>
      </c>
      <c r="BD7" s="14">
        <v>75</v>
      </c>
      <c r="BE7" s="14">
        <v>1400</v>
      </c>
      <c r="BF7" s="14">
        <v>47.666666666666664</v>
      </c>
      <c r="BG7" s="14">
        <v>138</v>
      </c>
      <c r="BH7" s="14">
        <v>9.3333333333333339</v>
      </c>
      <c r="BI7" s="14">
        <v>195</v>
      </c>
      <c r="BJ7" s="14">
        <v>15</v>
      </c>
      <c r="BK7" s="14">
        <v>80</v>
      </c>
      <c r="BL7" s="14">
        <v>0</v>
      </c>
      <c r="BM7" s="14">
        <v>100</v>
      </c>
      <c r="BN7" s="14">
        <v>50610</v>
      </c>
      <c r="BO7" s="19">
        <f>BN7/(O7)*100</f>
        <v>23.763910409916889</v>
      </c>
      <c r="BP7" s="19">
        <f t="shared" si="6"/>
        <v>23.763910409916889</v>
      </c>
      <c r="BQ7" s="15" t="s">
        <v>72</v>
      </c>
      <c r="BR7" s="15">
        <v>18</v>
      </c>
      <c r="BS7" s="15">
        <v>46</v>
      </c>
      <c r="BT7" s="13">
        <f t="shared" si="11"/>
        <v>28</v>
      </c>
      <c r="BU7" s="15">
        <v>23.38</v>
      </c>
      <c r="BV7" s="19">
        <f t="shared" si="7"/>
        <v>0.63189189189189188</v>
      </c>
      <c r="BW7" s="15">
        <v>4.9000000000000002E-2</v>
      </c>
      <c r="BX7" s="15">
        <v>0.85</v>
      </c>
      <c r="BY7" s="15">
        <v>9.9000000000000005E-2</v>
      </c>
      <c r="BZ7" s="14">
        <f t="shared" si="8"/>
        <v>250120.06712106479</v>
      </c>
      <c r="CA7" s="15">
        <v>4.7699999999999996</v>
      </c>
      <c r="CB7" s="19">
        <f t="shared" si="9"/>
        <v>0.63713117275588038</v>
      </c>
      <c r="CC7" s="19">
        <f t="shared" si="12"/>
        <v>0.77464313084540215</v>
      </c>
    </row>
    <row r="8" spans="1:81" x14ac:dyDescent="0.2">
      <c r="A8" s="15" t="s">
        <v>69</v>
      </c>
      <c r="B8" s="15">
        <v>16</v>
      </c>
      <c r="C8" s="15">
        <v>0.5</v>
      </c>
      <c r="D8" s="16">
        <f t="shared" si="0"/>
        <v>0.20234282111999999</v>
      </c>
      <c r="E8" s="17">
        <v>37014</v>
      </c>
      <c r="F8" s="15">
        <v>2</v>
      </c>
      <c r="G8" s="15" t="s">
        <v>76</v>
      </c>
      <c r="H8" s="15" t="s">
        <v>77</v>
      </c>
      <c r="I8" s="15">
        <v>7</v>
      </c>
      <c r="J8" s="15">
        <v>9</v>
      </c>
      <c r="K8" s="15">
        <v>8</v>
      </c>
      <c r="L8" s="15">
        <v>0</v>
      </c>
      <c r="M8" s="13">
        <f t="shared" si="1"/>
        <v>6</v>
      </c>
      <c r="N8" s="23">
        <v>37019</v>
      </c>
      <c r="O8" s="24">
        <v>229916</v>
      </c>
      <c r="P8" s="23">
        <v>37024</v>
      </c>
      <c r="Q8" s="24">
        <v>246404</v>
      </c>
      <c r="R8" s="15"/>
      <c r="S8" s="15"/>
      <c r="T8" s="15"/>
      <c r="U8" s="15"/>
      <c r="V8" s="14">
        <f t="shared" si="2"/>
        <v>476320</v>
      </c>
      <c r="W8" s="14">
        <f t="shared" si="3"/>
        <v>2354024.706008804</v>
      </c>
      <c r="X8" s="17">
        <v>37050</v>
      </c>
      <c r="Y8" s="15">
        <f t="shared" si="4"/>
        <v>31</v>
      </c>
      <c r="Z8" s="13">
        <v>13</v>
      </c>
      <c r="AA8" s="18">
        <v>4.0999999999999996</v>
      </c>
      <c r="AB8" s="18">
        <v>29.2</v>
      </c>
      <c r="AC8" s="18">
        <v>25.6</v>
      </c>
      <c r="AD8" s="18">
        <v>32.9</v>
      </c>
      <c r="AE8" s="18">
        <v>29.420689655172417</v>
      </c>
      <c r="AF8" s="13">
        <v>40</v>
      </c>
      <c r="AG8" s="13">
        <f t="shared" si="5"/>
        <v>-4</v>
      </c>
      <c r="AH8" s="13">
        <v>36</v>
      </c>
      <c r="AI8" s="13">
        <v>40</v>
      </c>
      <c r="AJ8" s="13">
        <v>37.625</v>
      </c>
      <c r="AK8" s="18">
        <v>8.9</v>
      </c>
      <c r="AL8" s="18">
        <v>9.1</v>
      </c>
      <c r="AM8" s="18">
        <v>9.5</v>
      </c>
      <c r="AN8" s="18">
        <v>9.2761632951597495</v>
      </c>
      <c r="AO8" s="18">
        <v>19.5</v>
      </c>
      <c r="AP8" s="18">
        <f t="shared" si="10"/>
        <v>39</v>
      </c>
      <c r="AQ8" s="14">
        <v>120</v>
      </c>
      <c r="AR8" s="19">
        <v>2</v>
      </c>
      <c r="AS8" s="19">
        <v>1.2</v>
      </c>
      <c r="AT8" s="14">
        <v>30</v>
      </c>
      <c r="AU8" s="14">
        <v>100</v>
      </c>
      <c r="AV8" s="14">
        <v>0</v>
      </c>
      <c r="AW8" s="40">
        <v>130</v>
      </c>
      <c r="AX8" s="14">
        <v>10</v>
      </c>
      <c r="AY8" s="14">
        <v>20</v>
      </c>
      <c r="AZ8" s="14">
        <v>0</v>
      </c>
      <c r="BA8" s="14">
        <v>40</v>
      </c>
      <c r="BB8" s="14">
        <v>230</v>
      </c>
      <c r="BC8" s="14">
        <v>625</v>
      </c>
      <c r="BD8" s="14">
        <v>0</v>
      </c>
      <c r="BE8" s="14">
        <v>735</v>
      </c>
      <c r="BF8" s="14">
        <v>71.25</v>
      </c>
      <c r="BG8" s="14">
        <v>123.33333333333333</v>
      </c>
      <c r="BH8" s="14">
        <v>0</v>
      </c>
      <c r="BI8" s="14">
        <v>186.66666666666666</v>
      </c>
      <c r="BJ8" s="14">
        <v>30</v>
      </c>
      <c r="BK8" s="14">
        <v>52.5</v>
      </c>
      <c r="BL8" s="14">
        <v>0</v>
      </c>
      <c r="BM8" s="14">
        <v>100</v>
      </c>
      <c r="BN8" s="14">
        <v>98674</v>
      </c>
      <c r="BO8" s="19">
        <f>BN8/(Q8)*100</f>
        <v>40.045616142595087</v>
      </c>
      <c r="BP8" s="19">
        <f t="shared" si="6"/>
        <v>20.715905273765536</v>
      </c>
      <c r="BQ8" s="15" t="s">
        <v>72</v>
      </c>
      <c r="BR8" s="15">
        <v>20</v>
      </c>
      <c r="BS8" s="15">
        <v>31</v>
      </c>
      <c r="BT8" s="13">
        <f t="shared" si="11"/>
        <v>11</v>
      </c>
      <c r="BU8" s="15">
        <v>24.89</v>
      </c>
      <c r="BV8" s="19">
        <f t="shared" si="7"/>
        <v>0.80290322580645168</v>
      </c>
      <c r="BW8" s="15">
        <v>4.5999999999999999E-2</v>
      </c>
      <c r="BX8" s="15">
        <v>0.189</v>
      </c>
      <c r="BY8" s="15">
        <v>9.2999999999999999E-2</v>
      </c>
      <c r="BZ8" s="14">
        <f t="shared" si="8"/>
        <v>487657.5282178215</v>
      </c>
      <c r="CA8" s="15">
        <v>8.32</v>
      </c>
      <c r="CB8" s="19">
        <f t="shared" si="9"/>
        <v>1.3263979185850425</v>
      </c>
      <c r="CC8" s="19">
        <f t="shared" si="12"/>
        <v>0.60312628881420294</v>
      </c>
    </row>
    <row r="9" spans="1:81" x14ac:dyDescent="0.2">
      <c r="A9" s="15" t="s">
        <v>69</v>
      </c>
      <c r="B9" s="15">
        <v>26</v>
      </c>
      <c r="C9" s="15">
        <v>1</v>
      </c>
      <c r="D9" s="16">
        <f t="shared" si="0"/>
        <v>0.40468564223999998</v>
      </c>
      <c r="E9" s="17">
        <v>37016</v>
      </c>
      <c r="F9" s="15">
        <v>1</v>
      </c>
      <c r="G9" s="15" t="s">
        <v>76</v>
      </c>
      <c r="H9" s="15" t="s">
        <v>77</v>
      </c>
      <c r="I9" s="15">
        <v>101</v>
      </c>
      <c r="J9" s="15">
        <v>203</v>
      </c>
      <c r="K9" s="15"/>
      <c r="L9" s="15"/>
      <c r="M9" s="13">
        <f t="shared" si="1"/>
        <v>152</v>
      </c>
      <c r="N9" s="23">
        <v>37023</v>
      </c>
      <c r="O9" s="24">
        <v>436642</v>
      </c>
      <c r="P9" s="15"/>
      <c r="Q9" s="14"/>
      <c r="R9" s="15"/>
      <c r="S9" s="15"/>
      <c r="T9" s="15"/>
      <c r="U9" s="15"/>
      <c r="V9" s="14">
        <f t="shared" si="2"/>
        <v>436642</v>
      </c>
      <c r="W9" s="14">
        <f t="shared" si="3"/>
        <v>1078965.8797458601</v>
      </c>
      <c r="X9" s="17">
        <v>37055</v>
      </c>
      <c r="Y9" s="15">
        <f t="shared" si="4"/>
        <v>32</v>
      </c>
      <c r="Z9" s="13">
        <v>9</v>
      </c>
      <c r="AA9" s="18">
        <v>3.3</v>
      </c>
      <c r="AB9" s="18">
        <v>28.3</v>
      </c>
      <c r="AC9" s="18">
        <v>26.6</v>
      </c>
      <c r="AD9" s="18">
        <v>33.200000000000003</v>
      </c>
      <c r="AE9" s="18">
        <v>30.160000000000007</v>
      </c>
      <c r="AF9" s="13">
        <v>39</v>
      </c>
      <c r="AG9" s="13">
        <f t="shared" si="5"/>
        <v>-3</v>
      </c>
      <c r="AH9" s="13">
        <v>36</v>
      </c>
      <c r="AI9" s="13">
        <v>43</v>
      </c>
      <c r="AJ9" s="13">
        <v>40.666666666666664</v>
      </c>
      <c r="AK9" s="18">
        <v>9.1</v>
      </c>
      <c r="AL9" s="18">
        <v>8.6999999999999993</v>
      </c>
      <c r="AM9" s="18">
        <v>9.5</v>
      </c>
      <c r="AN9" s="18">
        <v>9.211134332260297</v>
      </c>
      <c r="AO9" s="18">
        <v>29.5</v>
      </c>
      <c r="AP9" s="18">
        <f t="shared" si="10"/>
        <v>29.5</v>
      </c>
      <c r="AQ9" s="14">
        <v>290</v>
      </c>
      <c r="AR9" s="19">
        <v>7.5</v>
      </c>
      <c r="AS9" s="19">
        <v>2.75</v>
      </c>
      <c r="AT9" s="14">
        <v>30</v>
      </c>
      <c r="AU9" s="14">
        <v>95</v>
      </c>
      <c r="AV9" s="14">
        <v>0</v>
      </c>
      <c r="AW9" s="40">
        <v>125</v>
      </c>
      <c r="AX9" s="14">
        <v>0</v>
      </c>
      <c r="AY9" s="14">
        <v>10</v>
      </c>
      <c r="AZ9" s="14">
        <v>0</v>
      </c>
      <c r="BA9" s="14">
        <v>30</v>
      </c>
      <c r="BB9" s="14">
        <v>290</v>
      </c>
      <c r="BC9" s="14">
        <v>400</v>
      </c>
      <c r="BD9" s="14">
        <v>0</v>
      </c>
      <c r="BE9" s="14">
        <v>690</v>
      </c>
      <c r="BF9" s="14">
        <v>62.307692307692307</v>
      </c>
      <c r="BG9" s="14">
        <v>123.46153846153847</v>
      </c>
      <c r="BH9" s="14">
        <v>0</v>
      </c>
      <c r="BI9" s="14">
        <v>181.15384615384616</v>
      </c>
      <c r="BJ9" s="14">
        <v>40</v>
      </c>
      <c r="BK9" s="14">
        <v>75</v>
      </c>
      <c r="BL9" s="14">
        <v>0</v>
      </c>
      <c r="BM9" s="14">
        <v>100</v>
      </c>
      <c r="BN9" s="14">
        <v>200483</v>
      </c>
      <c r="BO9" s="19">
        <f t="shared" ref="BO9:BO14" si="13">BN9/(O9)*100</f>
        <v>45.914731061143911</v>
      </c>
      <c r="BP9" s="19">
        <f t="shared" si="6"/>
        <v>45.914731061143911</v>
      </c>
      <c r="BQ9" s="15" t="s">
        <v>72</v>
      </c>
      <c r="BR9" s="15">
        <v>18</v>
      </c>
      <c r="BS9" s="15">
        <v>31</v>
      </c>
      <c r="BT9" s="13">
        <f t="shared" si="11"/>
        <v>13</v>
      </c>
      <c r="BU9" s="15">
        <v>22.01</v>
      </c>
      <c r="BV9" s="19">
        <f t="shared" si="7"/>
        <v>0.68781250000000005</v>
      </c>
      <c r="BW9" s="15">
        <v>1.2E-2</v>
      </c>
      <c r="BX9" s="15">
        <v>0.22500000000000001</v>
      </c>
      <c r="BY9" s="15">
        <v>6.9000000000000006E-2</v>
      </c>
      <c r="BZ9" s="14">
        <f t="shared" si="8"/>
        <v>495404.28192681714</v>
      </c>
      <c r="CA9" s="15">
        <v>15.82</v>
      </c>
      <c r="CB9" s="19">
        <f t="shared" si="9"/>
        <v>1.2216272296282988</v>
      </c>
      <c r="CC9" s="19">
        <f t="shared" si="12"/>
        <v>0.64712616982853499</v>
      </c>
    </row>
    <row r="10" spans="1:81" x14ac:dyDescent="0.2">
      <c r="A10" s="15" t="s">
        <v>69</v>
      </c>
      <c r="B10" s="15">
        <v>31</v>
      </c>
      <c r="C10" s="15">
        <v>1</v>
      </c>
      <c r="D10" s="16">
        <f t="shared" si="0"/>
        <v>0.40468564223999998</v>
      </c>
      <c r="E10" s="17">
        <v>37016</v>
      </c>
      <c r="F10" s="15">
        <v>1</v>
      </c>
      <c r="G10" s="15" t="s">
        <v>76</v>
      </c>
      <c r="H10" s="15" t="s">
        <v>77</v>
      </c>
      <c r="I10" s="15">
        <v>47</v>
      </c>
      <c r="J10" s="15">
        <v>68</v>
      </c>
      <c r="K10" s="15"/>
      <c r="L10" s="15"/>
      <c r="M10" s="13">
        <f t="shared" si="1"/>
        <v>57.5</v>
      </c>
      <c r="N10" s="23">
        <v>37023</v>
      </c>
      <c r="O10" s="24">
        <v>434184</v>
      </c>
      <c r="P10" s="15"/>
      <c r="Q10" s="14"/>
      <c r="R10" s="15"/>
      <c r="S10" s="15"/>
      <c r="T10" s="15"/>
      <c r="U10" s="15"/>
      <c r="V10" s="14">
        <f t="shared" si="2"/>
        <v>434184</v>
      </c>
      <c r="W10" s="14">
        <f t="shared" si="3"/>
        <v>1072892.0294693972</v>
      </c>
      <c r="X10" s="17">
        <v>37055</v>
      </c>
      <c r="Y10" s="15">
        <f t="shared" si="4"/>
        <v>32</v>
      </c>
      <c r="Z10" s="13">
        <v>11</v>
      </c>
      <c r="AA10" s="18">
        <v>3.5</v>
      </c>
      <c r="AB10" s="18">
        <v>28.5</v>
      </c>
      <c r="AC10" s="18">
        <v>26</v>
      </c>
      <c r="AD10" s="18">
        <v>33.299999999999997</v>
      </c>
      <c r="AE10" s="18">
        <v>30.236666666666665</v>
      </c>
      <c r="AF10" s="13">
        <v>36</v>
      </c>
      <c r="AG10" s="13">
        <f t="shared" si="5"/>
        <v>-1</v>
      </c>
      <c r="AH10" s="13">
        <v>35</v>
      </c>
      <c r="AI10" s="13">
        <v>41</v>
      </c>
      <c r="AJ10" s="13">
        <v>38.444444444444443</v>
      </c>
      <c r="AK10" s="18">
        <v>9.1999999999999993</v>
      </c>
      <c r="AL10" s="18">
        <v>9.4</v>
      </c>
      <c r="AM10" s="18">
        <v>9.6</v>
      </c>
      <c r="AN10" s="18">
        <v>9.4441975478103384</v>
      </c>
      <c r="AO10" s="18">
        <v>41</v>
      </c>
      <c r="AP10" s="18">
        <f t="shared" si="10"/>
        <v>41</v>
      </c>
      <c r="AQ10" s="14">
        <v>275</v>
      </c>
      <c r="AR10" s="19">
        <v>7.5</v>
      </c>
      <c r="AS10" s="19">
        <v>3.75</v>
      </c>
      <c r="AT10" s="14">
        <v>40</v>
      </c>
      <c r="AU10" s="14">
        <v>130</v>
      </c>
      <c r="AV10" s="14">
        <v>5</v>
      </c>
      <c r="AW10" s="40">
        <v>175</v>
      </c>
      <c r="AX10" s="14">
        <v>0</v>
      </c>
      <c r="AY10" s="14">
        <v>5</v>
      </c>
      <c r="AZ10" s="14">
        <v>0</v>
      </c>
      <c r="BA10" s="14">
        <v>5</v>
      </c>
      <c r="BB10" s="14">
        <v>700</v>
      </c>
      <c r="BC10" s="14">
        <v>860</v>
      </c>
      <c r="BD10" s="14">
        <v>0</v>
      </c>
      <c r="BE10" s="14">
        <v>1120</v>
      </c>
      <c r="BF10" s="14">
        <v>109.23076923076923</v>
      </c>
      <c r="BG10" s="14">
        <v>136.53846153846155</v>
      </c>
      <c r="BH10" s="14">
        <v>0</v>
      </c>
      <c r="BI10" s="14">
        <v>245.76923076923077</v>
      </c>
      <c r="BJ10" s="14">
        <v>30</v>
      </c>
      <c r="BK10" s="14">
        <v>40</v>
      </c>
      <c r="BL10" s="14">
        <v>0</v>
      </c>
      <c r="BM10" s="14">
        <v>75</v>
      </c>
      <c r="BN10" s="14">
        <v>113819</v>
      </c>
      <c r="BO10" s="19">
        <f t="shared" si="13"/>
        <v>26.214462071379874</v>
      </c>
      <c r="BP10" s="19">
        <f t="shared" si="6"/>
        <v>26.214462071379874</v>
      </c>
      <c r="BQ10" s="15" t="s">
        <v>72</v>
      </c>
      <c r="BR10" s="15">
        <v>15</v>
      </c>
      <c r="BS10" s="15">
        <v>42</v>
      </c>
      <c r="BT10" s="13">
        <f t="shared" si="11"/>
        <v>27</v>
      </c>
      <c r="BU10" s="15">
        <v>20.83</v>
      </c>
      <c r="BV10" s="19">
        <f t="shared" si="7"/>
        <v>0.65093749999999995</v>
      </c>
      <c r="BW10" s="15">
        <v>2.1000000000000001E-2</v>
      </c>
      <c r="BX10" s="15">
        <v>0.5</v>
      </c>
      <c r="BY10" s="15">
        <v>7.4999999999999997E-2</v>
      </c>
      <c r="BZ10" s="14">
        <f t="shared" si="8"/>
        <v>281252.87413211295</v>
      </c>
      <c r="CA10" s="15">
        <v>8</v>
      </c>
      <c r="CB10" s="19">
        <f t="shared" si="9"/>
        <v>0.61776345366791341</v>
      </c>
      <c r="CC10" s="19">
        <f t="shared" si="12"/>
        <v>0.82983825863596616</v>
      </c>
    </row>
    <row r="11" spans="1:81" x14ac:dyDescent="0.2">
      <c r="A11" s="15" t="s">
        <v>69</v>
      </c>
      <c r="B11" s="15">
        <v>27</v>
      </c>
      <c r="C11" s="15">
        <v>1</v>
      </c>
      <c r="D11" s="16">
        <f t="shared" si="0"/>
        <v>0.40468564223999998</v>
      </c>
      <c r="E11" s="17">
        <v>37017</v>
      </c>
      <c r="F11" s="15">
        <v>1</v>
      </c>
      <c r="G11" s="15" t="s">
        <v>76</v>
      </c>
      <c r="H11" s="15" t="s">
        <v>77</v>
      </c>
      <c r="I11" s="15">
        <v>43</v>
      </c>
      <c r="J11" s="15">
        <v>82</v>
      </c>
      <c r="K11" s="15"/>
      <c r="L11" s="15"/>
      <c r="M11" s="13">
        <f t="shared" si="1"/>
        <v>62.5</v>
      </c>
      <c r="N11" s="23">
        <v>37023</v>
      </c>
      <c r="O11" s="24">
        <v>476370</v>
      </c>
      <c r="P11" s="15"/>
      <c r="Q11" s="14"/>
      <c r="R11" s="15"/>
      <c r="S11" s="15"/>
      <c r="T11" s="15"/>
      <c r="U11" s="15"/>
      <c r="V11" s="14">
        <f t="shared" si="2"/>
        <v>476370</v>
      </c>
      <c r="W11" s="14">
        <f t="shared" si="3"/>
        <v>1177135.9056951357</v>
      </c>
      <c r="X11" s="17">
        <v>37053</v>
      </c>
      <c r="Y11" s="15">
        <f t="shared" si="4"/>
        <v>30</v>
      </c>
      <c r="Z11" s="13">
        <v>11</v>
      </c>
      <c r="AA11" s="18">
        <v>3.7</v>
      </c>
      <c r="AB11" s="18">
        <v>28.7</v>
      </c>
      <c r="AC11" s="18">
        <v>25.9</v>
      </c>
      <c r="AD11" s="18">
        <v>33</v>
      </c>
      <c r="AE11" s="18">
        <v>30.014285714285716</v>
      </c>
      <c r="AF11" s="13">
        <v>38</v>
      </c>
      <c r="AG11" s="13">
        <f t="shared" si="5"/>
        <v>-2</v>
      </c>
      <c r="AH11" s="13">
        <v>36</v>
      </c>
      <c r="AI11" s="13">
        <v>43</v>
      </c>
      <c r="AJ11" s="13">
        <v>40.625</v>
      </c>
      <c r="AK11" s="18">
        <v>9.1999999999999993</v>
      </c>
      <c r="AL11" s="18">
        <v>8.5</v>
      </c>
      <c r="AM11" s="18">
        <v>9.1999999999999993</v>
      </c>
      <c r="AN11" s="18">
        <v>8.7957310501889694</v>
      </c>
      <c r="AO11" s="18">
        <v>43</v>
      </c>
      <c r="AP11" s="18">
        <f t="shared" si="10"/>
        <v>43</v>
      </c>
      <c r="AQ11" s="14">
        <v>275</v>
      </c>
      <c r="AR11" s="19">
        <v>7.5</v>
      </c>
      <c r="AS11" s="19">
        <v>3.75</v>
      </c>
      <c r="AT11" s="14">
        <v>20</v>
      </c>
      <c r="AU11" s="14">
        <v>80</v>
      </c>
      <c r="AV11" s="14">
        <v>0</v>
      </c>
      <c r="AW11" s="40">
        <v>100</v>
      </c>
      <c r="AX11" s="14">
        <v>0</v>
      </c>
      <c r="AY11" s="14">
        <v>10</v>
      </c>
      <c r="AZ11" s="14">
        <v>0</v>
      </c>
      <c r="BA11" s="14">
        <v>30</v>
      </c>
      <c r="BB11" s="14">
        <v>200</v>
      </c>
      <c r="BC11" s="14">
        <v>1520</v>
      </c>
      <c r="BD11" s="14">
        <v>5</v>
      </c>
      <c r="BE11" s="14">
        <v>1640</v>
      </c>
      <c r="BF11" s="14">
        <v>87.083333333333329</v>
      </c>
      <c r="BG11" s="14">
        <v>257.91666666666669</v>
      </c>
      <c r="BH11" s="14">
        <v>0.41666666666666669</v>
      </c>
      <c r="BI11" s="14">
        <v>345.41666666666669</v>
      </c>
      <c r="BJ11" s="14">
        <v>85</v>
      </c>
      <c r="BK11" s="14">
        <v>85</v>
      </c>
      <c r="BL11" s="14">
        <v>0</v>
      </c>
      <c r="BM11" s="14">
        <v>190</v>
      </c>
      <c r="BN11" s="14">
        <v>72963</v>
      </c>
      <c r="BO11" s="19">
        <f t="shared" si="13"/>
        <v>15.316455696202533</v>
      </c>
      <c r="BP11" s="19">
        <f t="shared" si="6"/>
        <v>15.316455696202533</v>
      </c>
      <c r="BQ11" s="15" t="s">
        <v>72</v>
      </c>
      <c r="BR11" s="15">
        <v>26</v>
      </c>
      <c r="BS11" s="15">
        <v>32</v>
      </c>
      <c r="BT11" s="13">
        <f t="shared" si="11"/>
        <v>6</v>
      </c>
      <c r="BU11" s="15">
        <v>29.03</v>
      </c>
      <c r="BV11" s="19">
        <f t="shared" si="7"/>
        <v>0.96766666666666667</v>
      </c>
      <c r="BW11" s="15">
        <v>9.1999999999999998E-2</v>
      </c>
      <c r="BX11" s="15">
        <v>0.153</v>
      </c>
      <c r="BY11" s="15">
        <v>0.126</v>
      </c>
      <c r="BZ11" s="14">
        <f t="shared" si="8"/>
        <v>180295.49947988786</v>
      </c>
      <c r="CA11" s="15">
        <v>9</v>
      </c>
      <c r="CB11" s="19">
        <f t="shared" si="9"/>
        <v>0.74131614440149607</v>
      </c>
      <c r="CC11" s="19">
        <f t="shared" si="12"/>
        <v>0.51502633630477868</v>
      </c>
    </row>
    <row r="12" spans="1:81" x14ac:dyDescent="0.2">
      <c r="A12" s="15" t="s">
        <v>69</v>
      </c>
      <c r="B12" s="15">
        <v>34</v>
      </c>
      <c r="C12" s="15">
        <v>1</v>
      </c>
      <c r="D12" s="16">
        <f t="shared" si="0"/>
        <v>0.40468564223999998</v>
      </c>
      <c r="E12" s="17">
        <v>37017</v>
      </c>
      <c r="F12" s="15">
        <v>1</v>
      </c>
      <c r="G12" s="15" t="s">
        <v>76</v>
      </c>
      <c r="H12" s="15" t="s">
        <v>77</v>
      </c>
      <c r="I12" s="15">
        <v>32</v>
      </c>
      <c r="J12" s="15">
        <v>45</v>
      </c>
      <c r="K12" s="15"/>
      <c r="L12" s="15"/>
      <c r="M12" s="13">
        <f t="shared" si="1"/>
        <v>38.5</v>
      </c>
      <c r="N12" s="23">
        <v>37025</v>
      </c>
      <c r="O12" s="24">
        <v>450214</v>
      </c>
      <c r="P12" s="15"/>
      <c r="Q12" s="14"/>
      <c r="R12" s="15"/>
      <c r="S12" s="15"/>
      <c r="T12" s="15"/>
      <c r="U12" s="15"/>
      <c r="V12" s="14">
        <f t="shared" si="2"/>
        <v>450214</v>
      </c>
      <c r="W12" s="14">
        <f t="shared" si="3"/>
        <v>1112503.0221185838</v>
      </c>
      <c r="X12" s="17">
        <v>37055</v>
      </c>
      <c r="Y12" s="15">
        <f t="shared" si="4"/>
        <v>30</v>
      </c>
      <c r="Z12" s="13">
        <v>11</v>
      </c>
      <c r="AA12" s="18">
        <v>3.4</v>
      </c>
      <c r="AB12" s="18">
        <v>28.9</v>
      </c>
      <c r="AC12" s="18">
        <v>26.3</v>
      </c>
      <c r="AD12" s="18">
        <v>33</v>
      </c>
      <c r="AE12" s="18">
        <v>30.30357142857142</v>
      </c>
      <c r="AF12" s="13">
        <v>37</v>
      </c>
      <c r="AG12" s="13">
        <f t="shared" si="5"/>
        <v>0</v>
      </c>
      <c r="AH12" s="13">
        <v>37</v>
      </c>
      <c r="AI12" s="13">
        <v>45</v>
      </c>
      <c r="AJ12" s="13">
        <v>40.571428571428569</v>
      </c>
      <c r="AK12" s="18">
        <v>9.3000000000000007</v>
      </c>
      <c r="AL12" s="18">
        <v>8.8000000000000007</v>
      </c>
      <c r="AM12" s="18">
        <v>9.3000000000000007</v>
      </c>
      <c r="AN12" s="18">
        <v>8.9988968051685188</v>
      </c>
      <c r="AO12" s="18">
        <v>33</v>
      </c>
      <c r="AP12" s="18">
        <f t="shared" si="10"/>
        <v>33</v>
      </c>
      <c r="AQ12" s="14">
        <v>250</v>
      </c>
      <c r="AR12" s="19">
        <v>7.5</v>
      </c>
      <c r="AS12" s="19">
        <v>3.75</v>
      </c>
      <c r="AT12" s="14">
        <v>120</v>
      </c>
      <c r="AU12" s="14">
        <v>100</v>
      </c>
      <c r="AV12" s="14">
        <v>0</v>
      </c>
      <c r="AW12" s="40">
        <v>220</v>
      </c>
      <c r="AX12" s="14">
        <v>5</v>
      </c>
      <c r="AY12" s="14">
        <v>5</v>
      </c>
      <c r="AZ12" s="14">
        <v>0</v>
      </c>
      <c r="BA12" s="14">
        <v>15</v>
      </c>
      <c r="BB12" s="14">
        <v>320</v>
      </c>
      <c r="BC12" s="14">
        <v>500</v>
      </c>
      <c r="BD12" s="14">
        <v>0</v>
      </c>
      <c r="BE12" s="14">
        <v>820</v>
      </c>
      <c r="BF12" s="14">
        <v>95.416666666666671</v>
      </c>
      <c r="BG12" s="14">
        <v>72.5</v>
      </c>
      <c r="BH12" s="14">
        <v>0</v>
      </c>
      <c r="BI12" s="14">
        <v>167.91666666666666</v>
      </c>
      <c r="BJ12" s="14">
        <v>37.5</v>
      </c>
      <c r="BK12" s="14">
        <v>37.5</v>
      </c>
      <c r="BL12" s="14">
        <v>0</v>
      </c>
      <c r="BM12" s="14">
        <v>85</v>
      </c>
      <c r="BN12" s="14">
        <v>237050</v>
      </c>
      <c r="BO12" s="19">
        <f t="shared" si="13"/>
        <v>52.652738475480554</v>
      </c>
      <c r="BP12" s="19">
        <f t="shared" si="6"/>
        <v>52.652738475480554</v>
      </c>
      <c r="BQ12" s="15" t="s">
        <v>72</v>
      </c>
      <c r="BR12" s="15">
        <v>21</v>
      </c>
      <c r="BS12" s="15">
        <v>40</v>
      </c>
      <c r="BT12" s="13">
        <f t="shared" si="11"/>
        <v>19</v>
      </c>
      <c r="BU12" s="15">
        <v>26.68</v>
      </c>
      <c r="BV12" s="19">
        <f t="shared" si="7"/>
        <v>0.88933333333333331</v>
      </c>
      <c r="BW12" s="15">
        <v>7.1999999999999995E-2</v>
      </c>
      <c r="BX12" s="15">
        <v>0.53</v>
      </c>
      <c r="BY12" s="15">
        <v>0.13100000000000001</v>
      </c>
      <c r="BZ12" s="14">
        <f t="shared" si="8"/>
        <v>585763.30676791549</v>
      </c>
      <c r="CA12" s="15">
        <v>26.86</v>
      </c>
      <c r="CB12" s="19">
        <f t="shared" si="9"/>
        <v>2.2124168487360203</v>
      </c>
      <c r="CC12" s="19">
        <f t="shared" si="12"/>
        <v>0.68978511739884052</v>
      </c>
    </row>
    <row r="13" spans="1:81" x14ac:dyDescent="0.2">
      <c r="A13" s="15" t="s">
        <v>69</v>
      </c>
      <c r="B13" s="15">
        <v>28</v>
      </c>
      <c r="C13" s="15">
        <v>1</v>
      </c>
      <c r="D13" s="16">
        <f t="shared" si="0"/>
        <v>0.40468564223999998</v>
      </c>
      <c r="E13" s="17">
        <v>37033</v>
      </c>
      <c r="F13" s="15">
        <v>1</v>
      </c>
      <c r="G13" s="15" t="s">
        <v>76</v>
      </c>
      <c r="H13" s="15" t="s">
        <v>77</v>
      </c>
      <c r="I13" s="15">
        <v>0</v>
      </c>
      <c r="J13" s="15">
        <v>28</v>
      </c>
      <c r="K13" s="15"/>
      <c r="L13" s="15"/>
      <c r="M13" s="13">
        <f t="shared" si="1"/>
        <v>14</v>
      </c>
      <c r="N13" s="23">
        <v>37037</v>
      </c>
      <c r="O13" s="24">
        <v>425482</v>
      </c>
      <c r="P13" s="15"/>
      <c r="Q13" s="14"/>
      <c r="R13" s="15"/>
      <c r="S13" s="15"/>
      <c r="T13" s="15"/>
      <c r="U13" s="15"/>
      <c r="V13" s="14">
        <f t="shared" si="2"/>
        <v>425482</v>
      </c>
      <c r="W13" s="14">
        <f t="shared" si="3"/>
        <v>1051388.9191741245</v>
      </c>
      <c r="X13" s="17">
        <v>37064</v>
      </c>
      <c r="Y13" s="15">
        <f t="shared" si="4"/>
        <v>27</v>
      </c>
      <c r="Z13" s="13">
        <v>12</v>
      </c>
      <c r="AA13" s="18">
        <v>3.3</v>
      </c>
      <c r="AB13" s="18">
        <v>30.7</v>
      </c>
      <c r="AC13" s="18">
        <v>29.6</v>
      </c>
      <c r="AD13" s="18">
        <v>33.200000000000003</v>
      </c>
      <c r="AE13" s="18">
        <v>31.424000000000007</v>
      </c>
      <c r="AF13" s="13">
        <v>49</v>
      </c>
      <c r="AG13" s="13">
        <f t="shared" si="5"/>
        <v>1</v>
      </c>
      <c r="AH13" s="13">
        <v>50</v>
      </c>
      <c r="AI13" s="13">
        <v>58</v>
      </c>
      <c r="AJ13" s="13">
        <v>53.714285714285715</v>
      </c>
      <c r="AK13" s="18">
        <v>8.9</v>
      </c>
      <c r="AL13" s="18">
        <v>8.8000000000000007</v>
      </c>
      <c r="AM13" s="18">
        <v>9</v>
      </c>
      <c r="AN13" s="18">
        <v>8.8396412447642909</v>
      </c>
      <c r="AO13" s="18">
        <v>14</v>
      </c>
      <c r="AP13" s="18">
        <f t="shared" si="10"/>
        <v>14</v>
      </c>
      <c r="AQ13" s="14">
        <v>205</v>
      </c>
      <c r="AR13" s="19">
        <v>1.5</v>
      </c>
      <c r="AS13" s="19">
        <v>0.75</v>
      </c>
      <c r="AT13" s="14">
        <v>5</v>
      </c>
      <c r="AU13" s="14">
        <v>60</v>
      </c>
      <c r="AV13" s="14">
        <v>0</v>
      </c>
      <c r="AW13" s="40">
        <v>65</v>
      </c>
      <c r="AX13" s="14">
        <v>10</v>
      </c>
      <c r="AY13" s="14">
        <v>5</v>
      </c>
      <c r="AZ13" s="14">
        <v>0</v>
      </c>
      <c r="BA13" s="14">
        <v>25</v>
      </c>
      <c r="BB13" s="14">
        <v>300</v>
      </c>
      <c r="BC13" s="14">
        <v>1480</v>
      </c>
      <c r="BD13" s="14">
        <v>0</v>
      </c>
      <c r="BE13" s="14">
        <v>1780</v>
      </c>
      <c r="BF13" s="14">
        <v>78.181818181818187</v>
      </c>
      <c r="BG13" s="14">
        <v>225.90909090909091</v>
      </c>
      <c r="BH13" s="14">
        <v>0</v>
      </c>
      <c r="BI13" s="14">
        <v>304.09090909090907</v>
      </c>
      <c r="BJ13" s="14">
        <v>55</v>
      </c>
      <c r="BK13" s="14">
        <v>40</v>
      </c>
      <c r="BL13" s="14">
        <v>0</v>
      </c>
      <c r="BM13" s="14">
        <v>105</v>
      </c>
      <c r="BN13" s="14">
        <v>64605</v>
      </c>
      <c r="BO13" s="19">
        <f t="shared" si="13"/>
        <v>15.183956078047956</v>
      </c>
      <c r="BP13" s="19">
        <f t="shared" si="6"/>
        <v>15.183956078047956</v>
      </c>
      <c r="BQ13" s="15" t="s">
        <v>72</v>
      </c>
      <c r="BR13" s="15">
        <v>21</v>
      </c>
      <c r="BS13" s="15">
        <v>28</v>
      </c>
      <c r="BT13" s="13">
        <f t="shared" si="11"/>
        <v>7</v>
      </c>
      <c r="BU13" s="15">
        <v>24.71</v>
      </c>
      <c r="BV13" s="19">
        <f t="shared" si="7"/>
        <v>0.91518518518518521</v>
      </c>
      <c r="BW13" s="15">
        <v>5.6000000000000001E-2</v>
      </c>
      <c r="BX13" s="15">
        <v>0.121</v>
      </c>
      <c r="BY13" s="15">
        <v>9.6000000000000002E-2</v>
      </c>
      <c r="BZ13" s="14">
        <f t="shared" si="8"/>
        <v>159642.43169686219</v>
      </c>
      <c r="CA13" s="15">
        <v>6.82</v>
      </c>
      <c r="CB13" s="19">
        <f t="shared" si="9"/>
        <v>0.62416988948372876</v>
      </c>
      <c r="CC13" s="19">
        <f t="shared" si="12"/>
        <v>0.63628692175004031</v>
      </c>
    </row>
    <row r="14" spans="1:81" x14ac:dyDescent="0.2">
      <c r="A14" s="15" t="s">
        <v>69</v>
      </c>
      <c r="B14" s="15">
        <v>25</v>
      </c>
      <c r="C14" s="15">
        <v>1</v>
      </c>
      <c r="D14" s="16">
        <f t="shared" si="0"/>
        <v>0.40468564223999998</v>
      </c>
      <c r="E14" s="17">
        <v>37035</v>
      </c>
      <c r="F14" s="15">
        <v>1</v>
      </c>
      <c r="G14" s="15" t="s">
        <v>76</v>
      </c>
      <c r="H14" s="15" t="s">
        <v>77</v>
      </c>
      <c r="I14" s="15">
        <v>27</v>
      </c>
      <c r="J14" s="15">
        <v>60</v>
      </c>
      <c r="K14" s="15"/>
      <c r="L14" s="15"/>
      <c r="M14" s="13">
        <f t="shared" si="1"/>
        <v>43.5</v>
      </c>
      <c r="N14" s="23">
        <v>37042</v>
      </c>
      <c r="O14" s="24">
        <v>311440</v>
      </c>
      <c r="P14" s="15"/>
      <c r="Q14" s="14"/>
      <c r="R14" s="15"/>
      <c r="S14" s="15"/>
      <c r="T14" s="15"/>
      <c r="U14" s="15"/>
      <c r="V14" s="14">
        <f t="shared" si="2"/>
        <v>311440</v>
      </c>
      <c r="W14" s="14">
        <f t="shared" si="3"/>
        <v>769585.00004133978</v>
      </c>
      <c r="X14" s="17">
        <v>37070</v>
      </c>
      <c r="Y14" s="15">
        <f t="shared" si="4"/>
        <v>28</v>
      </c>
      <c r="Z14" s="13">
        <v>14</v>
      </c>
      <c r="AA14" s="18">
        <v>4</v>
      </c>
      <c r="AB14" s="18">
        <v>30.3</v>
      </c>
      <c r="AC14" s="18">
        <v>29.3</v>
      </c>
      <c r="AD14" s="18">
        <v>32.799999999999997</v>
      </c>
      <c r="AE14" s="18">
        <v>31.507692307692302</v>
      </c>
      <c r="AF14" s="13">
        <v>52</v>
      </c>
      <c r="AG14" s="13">
        <f t="shared" si="5"/>
        <v>-2</v>
      </c>
      <c r="AH14" s="13">
        <v>50</v>
      </c>
      <c r="AI14" s="13">
        <v>61</v>
      </c>
      <c r="AJ14" s="13">
        <v>54.8</v>
      </c>
      <c r="AK14" s="18">
        <v>8.6</v>
      </c>
      <c r="AL14" s="18">
        <v>8.6999999999999993</v>
      </c>
      <c r="AM14" s="18">
        <v>9.1</v>
      </c>
      <c r="AN14" s="18">
        <v>8.8985765759643094</v>
      </c>
      <c r="AO14" s="18">
        <v>17.5</v>
      </c>
      <c r="AP14" s="18">
        <f t="shared" si="10"/>
        <v>17.5</v>
      </c>
      <c r="AQ14" s="14">
        <v>215</v>
      </c>
      <c r="AR14" s="19">
        <v>3</v>
      </c>
      <c r="AS14" s="19">
        <v>1.5</v>
      </c>
      <c r="AT14" s="14">
        <v>40</v>
      </c>
      <c r="AU14" s="14">
        <v>240</v>
      </c>
      <c r="AV14" s="14">
        <v>0</v>
      </c>
      <c r="AW14" s="40">
        <v>280</v>
      </c>
      <c r="AX14" s="14">
        <v>0</v>
      </c>
      <c r="AY14" s="14">
        <v>0</v>
      </c>
      <c r="AZ14" s="14">
        <v>0</v>
      </c>
      <c r="BA14" s="14">
        <v>30</v>
      </c>
      <c r="BB14" s="14">
        <v>170</v>
      </c>
      <c r="BC14" s="14">
        <v>420</v>
      </c>
      <c r="BD14" s="14">
        <v>0</v>
      </c>
      <c r="BE14" s="14">
        <v>455</v>
      </c>
      <c r="BF14" s="14">
        <v>63.18181818181818</v>
      </c>
      <c r="BG14" s="14">
        <v>81.36363636363636</v>
      </c>
      <c r="BH14" s="14">
        <v>0</v>
      </c>
      <c r="BI14" s="14">
        <v>145.45454545454547</v>
      </c>
      <c r="BJ14" s="14">
        <v>40</v>
      </c>
      <c r="BK14" s="14">
        <v>30</v>
      </c>
      <c r="BL14" s="14">
        <v>0</v>
      </c>
      <c r="BM14" s="14">
        <v>105</v>
      </c>
      <c r="BN14" s="14">
        <v>57028</v>
      </c>
      <c r="BO14" s="19">
        <f t="shared" si="13"/>
        <v>18.31107115335217</v>
      </c>
      <c r="BP14" s="19">
        <f t="shared" si="6"/>
        <v>18.31107115335217</v>
      </c>
      <c r="BQ14" s="15" t="s">
        <v>72</v>
      </c>
      <c r="BR14" s="15">
        <v>19</v>
      </c>
      <c r="BS14" s="15">
        <v>26</v>
      </c>
      <c r="BT14" s="13">
        <f t="shared" si="11"/>
        <v>7</v>
      </c>
      <c r="BU14" s="15">
        <v>22.71</v>
      </c>
      <c r="BV14" s="19">
        <f t="shared" si="7"/>
        <v>0.81107142857142855</v>
      </c>
      <c r="BW14" s="15">
        <v>4.7E-2</v>
      </c>
      <c r="BX14" s="15">
        <v>0.111</v>
      </c>
      <c r="BY14" s="15">
        <v>7.3999999999999996E-2</v>
      </c>
      <c r="BZ14" s="14">
        <f t="shared" si="8"/>
        <v>140919.25694309507</v>
      </c>
      <c r="CA14" s="15">
        <v>4.6399999999999997</v>
      </c>
      <c r="CB14" s="19">
        <f t="shared" si="9"/>
        <v>0.40948891785987401</v>
      </c>
      <c r="CC14" s="19">
        <f t="shared" si="12"/>
        <v>0.63180101179945491</v>
      </c>
    </row>
    <row r="15" spans="1:81" x14ac:dyDescent="0.2">
      <c r="A15" s="15" t="s">
        <v>69</v>
      </c>
      <c r="B15" s="15">
        <v>24</v>
      </c>
      <c r="C15" s="15">
        <v>1</v>
      </c>
      <c r="D15" s="16">
        <f t="shared" si="0"/>
        <v>0.40468564223999998</v>
      </c>
      <c r="E15" s="17">
        <v>37039</v>
      </c>
      <c r="F15" s="15">
        <v>2</v>
      </c>
      <c r="G15" s="15" t="s">
        <v>76</v>
      </c>
      <c r="H15" s="15" t="s">
        <v>77</v>
      </c>
      <c r="I15" s="15">
        <v>0</v>
      </c>
      <c r="J15" s="15">
        <v>0</v>
      </c>
      <c r="K15" s="15">
        <v>1</v>
      </c>
      <c r="L15" s="15">
        <v>0</v>
      </c>
      <c r="M15" s="13">
        <f t="shared" si="1"/>
        <v>0.25</v>
      </c>
      <c r="N15" s="23">
        <v>37047</v>
      </c>
      <c r="O15" s="24">
        <v>436474</v>
      </c>
      <c r="P15" s="23">
        <v>37053</v>
      </c>
      <c r="Q15" s="24">
        <v>234496</v>
      </c>
      <c r="R15" s="15"/>
      <c r="S15" s="15"/>
      <c r="T15" s="15"/>
      <c r="U15" s="15"/>
      <c r="V15" s="14">
        <f t="shared" si="2"/>
        <v>670970</v>
      </c>
      <c r="W15" s="14">
        <f t="shared" si="3"/>
        <v>1658002.9780302395</v>
      </c>
      <c r="X15" s="17">
        <v>37070</v>
      </c>
      <c r="Y15" s="15">
        <f t="shared" si="4"/>
        <v>23</v>
      </c>
      <c r="Z15" s="13"/>
      <c r="AA15" s="18">
        <v>3.6</v>
      </c>
      <c r="AB15" s="18">
        <v>30.9</v>
      </c>
      <c r="AC15" s="18">
        <v>29.4</v>
      </c>
      <c r="AD15" s="18">
        <v>33.1</v>
      </c>
      <c r="AE15" s="18">
        <v>31.56190476190476</v>
      </c>
      <c r="AF15" s="13">
        <v>52</v>
      </c>
      <c r="AG15" s="13">
        <f t="shared" si="5"/>
        <v>-1</v>
      </c>
      <c r="AH15" s="13">
        <v>51</v>
      </c>
      <c r="AI15" s="13">
        <v>59</v>
      </c>
      <c r="AJ15" s="13">
        <v>55.25</v>
      </c>
      <c r="AK15" s="18">
        <v>9</v>
      </c>
      <c r="AL15" s="18">
        <v>8.9</v>
      </c>
      <c r="AM15" s="18">
        <v>9.1999999999999993</v>
      </c>
      <c r="AN15" s="18">
        <v>9.0434077641851029</v>
      </c>
      <c r="AO15" s="18">
        <v>0</v>
      </c>
      <c r="AP15" s="18">
        <f t="shared" si="10"/>
        <v>0</v>
      </c>
      <c r="AQ15" s="14">
        <v>200</v>
      </c>
      <c r="AR15" s="19">
        <v>1.5</v>
      </c>
      <c r="AS15" s="19">
        <v>0.75</v>
      </c>
      <c r="AT15" s="14">
        <v>60</v>
      </c>
      <c r="AU15" s="14">
        <v>360</v>
      </c>
      <c r="AV15" s="14">
        <v>5</v>
      </c>
      <c r="AW15" s="40">
        <v>425</v>
      </c>
      <c r="AX15" s="14">
        <v>45</v>
      </c>
      <c r="AY15" s="14">
        <v>0</v>
      </c>
      <c r="AZ15" s="14">
        <v>0</v>
      </c>
      <c r="BA15" s="14">
        <v>65</v>
      </c>
      <c r="BB15" s="14">
        <v>340</v>
      </c>
      <c r="BC15" s="14">
        <v>460</v>
      </c>
      <c r="BD15" s="14">
        <v>0</v>
      </c>
      <c r="BE15" s="14">
        <v>540</v>
      </c>
      <c r="BF15" s="14">
        <v>137</v>
      </c>
      <c r="BG15" s="14">
        <v>70</v>
      </c>
      <c r="BH15" s="14">
        <v>0</v>
      </c>
      <c r="BI15" s="14">
        <v>207</v>
      </c>
      <c r="BJ15" s="14">
        <v>110</v>
      </c>
      <c r="BK15" s="14">
        <v>17.5</v>
      </c>
      <c r="BL15" s="14">
        <v>0</v>
      </c>
      <c r="BM15" s="14">
        <v>167.5</v>
      </c>
      <c r="BN15" s="14">
        <v>0</v>
      </c>
      <c r="BO15" s="19">
        <f>BN15/(Q15)*100</f>
        <v>0</v>
      </c>
      <c r="BP15" s="19">
        <f t="shared" si="6"/>
        <v>0</v>
      </c>
      <c r="BQ15" s="15" t="s">
        <v>73</v>
      </c>
      <c r="BR15" s="15"/>
      <c r="BS15" s="15"/>
      <c r="BT15" s="15"/>
      <c r="BU15" s="15"/>
      <c r="BV15" s="19">
        <f t="shared" si="7"/>
        <v>0</v>
      </c>
      <c r="BW15" s="15"/>
      <c r="BX15" s="15"/>
      <c r="BY15" s="15"/>
      <c r="BZ15" s="14">
        <f t="shared" si="8"/>
        <v>0</v>
      </c>
      <c r="CA15" s="15">
        <v>0</v>
      </c>
      <c r="CB15" s="19">
        <f t="shared" si="9"/>
        <v>0</v>
      </c>
      <c r="CC15" s="19"/>
    </row>
    <row r="16" spans="1:81" x14ac:dyDescent="0.2">
      <c r="A16" s="15" t="s">
        <v>69</v>
      </c>
      <c r="B16" s="15">
        <v>12</v>
      </c>
      <c r="C16" s="15">
        <v>0.5</v>
      </c>
      <c r="D16" s="16">
        <f t="shared" si="0"/>
        <v>0.20234282111999999</v>
      </c>
      <c r="E16" s="17">
        <v>37049</v>
      </c>
      <c r="F16" s="15">
        <v>1</v>
      </c>
      <c r="G16" s="15" t="s">
        <v>76</v>
      </c>
      <c r="H16" s="15" t="s">
        <v>77</v>
      </c>
      <c r="I16" s="15">
        <v>1</v>
      </c>
      <c r="J16" s="15">
        <v>0</v>
      </c>
      <c r="K16" s="15"/>
      <c r="L16" s="15"/>
      <c r="M16" s="13">
        <f t="shared" si="1"/>
        <v>0.5</v>
      </c>
      <c r="N16" s="23">
        <v>37058</v>
      </c>
      <c r="O16" s="24">
        <v>245946</v>
      </c>
      <c r="P16" s="15"/>
      <c r="Q16" s="14"/>
      <c r="R16" s="15"/>
      <c r="S16" s="15"/>
      <c r="T16" s="15"/>
      <c r="U16" s="15"/>
      <c r="V16" s="14">
        <f t="shared" si="2"/>
        <v>245946</v>
      </c>
      <c r="W16" s="14">
        <f t="shared" si="3"/>
        <v>1215491.6030064691</v>
      </c>
      <c r="X16" s="17">
        <v>37084</v>
      </c>
      <c r="Y16" s="15">
        <f t="shared" si="4"/>
        <v>26</v>
      </c>
      <c r="Z16" s="13">
        <v>12</v>
      </c>
      <c r="AA16" s="18">
        <v>4.5</v>
      </c>
      <c r="AB16" s="18">
        <v>32.6</v>
      </c>
      <c r="AC16" s="18">
        <v>27.6</v>
      </c>
      <c r="AD16" s="18">
        <v>33.4</v>
      </c>
      <c r="AE16" s="18">
        <v>31.104166666666668</v>
      </c>
      <c r="AF16" s="13">
        <v>50</v>
      </c>
      <c r="AG16" s="13">
        <f t="shared" si="5"/>
        <v>-10</v>
      </c>
      <c r="AH16" s="13">
        <v>40</v>
      </c>
      <c r="AI16" s="13">
        <v>52</v>
      </c>
      <c r="AJ16" s="13">
        <v>47.111111111111114</v>
      </c>
      <c r="AK16" s="18">
        <v>8.8000000000000007</v>
      </c>
      <c r="AL16" s="18">
        <v>9</v>
      </c>
      <c r="AM16" s="18">
        <v>9.3000000000000007</v>
      </c>
      <c r="AN16" s="18">
        <v>9.2005622634728237</v>
      </c>
      <c r="AO16" s="18">
        <v>8.5</v>
      </c>
      <c r="AP16" s="18">
        <f t="shared" si="10"/>
        <v>17</v>
      </c>
      <c r="AQ16" s="14">
        <v>97.5</v>
      </c>
      <c r="AR16" s="19">
        <v>2.25</v>
      </c>
      <c r="AS16" s="19">
        <v>1.125</v>
      </c>
      <c r="AT16" s="14">
        <v>40</v>
      </c>
      <c r="AU16" s="14">
        <v>230</v>
      </c>
      <c r="AV16" s="14">
        <v>0</v>
      </c>
      <c r="AW16" s="40">
        <v>270</v>
      </c>
      <c r="AX16" s="14">
        <v>5</v>
      </c>
      <c r="AY16" s="14">
        <v>0</v>
      </c>
      <c r="AZ16" s="14">
        <v>0</v>
      </c>
      <c r="BA16" s="14">
        <v>10</v>
      </c>
      <c r="BB16" s="14">
        <v>150</v>
      </c>
      <c r="BC16" s="14">
        <v>85</v>
      </c>
      <c r="BD16" s="14">
        <v>0</v>
      </c>
      <c r="BE16" s="14">
        <v>200</v>
      </c>
      <c r="BF16" s="14">
        <v>76.666666666666671</v>
      </c>
      <c r="BG16" s="14">
        <v>17.222222222222221</v>
      </c>
      <c r="BH16" s="14">
        <v>0</v>
      </c>
      <c r="BI16" s="14">
        <v>93.888888888888886</v>
      </c>
      <c r="BJ16" s="14">
        <v>75</v>
      </c>
      <c r="BK16" s="14">
        <v>10</v>
      </c>
      <c r="BL16" s="14">
        <v>0</v>
      </c>
      <c r="BM16" s="14">
        <v>75</v>
      </c>
      <c r="BN16" s="14">
        <v>0</v>
      </c>
      <c r="BO16" s="19">
        <f t="shared" ref="BO16:BO23" si="14">BN16/(O16)*100</f>
        <v>0</v>
      </c>
      <c r="BP16" s="19">
        <f t="shared" si="6"/>
        <v>0</v>
      </c>
      <c r="BQ16" s="15" t="s">
        <v>73</v>
      </c>
      <c r="BR16" s="15"/>
      <c r="BS16" s="15"/>
      <c r="BT16" s="15"/>
      <c r="BU16" s="15"/>
      <c r="BV16" s="19">
        <f t="shared" si="7"/>
        <v>0</v>
      </c>
      <c r="BW16" s="15"/>
      <c r="BX16" s="15"/>
      <c r="BY16" s="15"/>
      <c r="BZ16" s="14">
        <f t="shared" si="8"/>
        <v>0</v>
      </c>
      <c r="CA16" s="15">
        <v>0</v>
      </c>
      <c r="CB16" s="19">
        <f t="shared" si="9"/>
        <v>0</v>
      </c>
      <c r="CC16" s="19"/>
    </row>
    <row r="17" spans="1:81" x14ac:dyDescent="0.2">
      <c r="A17" s="15" t="s">
        <v>69</v>
      </c>
      <c r="B17" s="15">
        <v>6</v>
      </c>
      <c r="C17" s="15">
        <v>2</v>
      </c>
      <c r="D17" s="16">
        <f t="shared" si="0"/>
        <v>0.80937128447999995</v>
      </c>
      <c r="E17" s="17">
        <v>37053</v>
      </c>
      <c r="F17" s="15">
        <v>1</v>
      </c>
      <c r="G17" s="15" t="s">
        <v>76</v>
      </c>
      <c r="H17" s="15" t="s">
        <v>77</v>
      </c>
      <c r="I17" s="15">
        <v>6</v>
      </c>
      <c r="J17" s="15">
        <v>14</v>
      </c>
      <c r="K17" s="15"/>
      <c r="L17" s="15"/>
      <c r="M17" s="13">
        <f t="shared" si="1"/>
        <v>10</v>
      </c>
      <c r="N17" s="23">
        <v>37060</v>
      </c>
      <c r="O17" s="24">
        <v>801500</v>
      </c>
      <c r="P17" s="15"/>
      <c r="Q17" s="14"/>
      <c r="R17" s="15"/>
      <c r="S17" s="15"/>
      <c r="T17" s="15"/>
      <c r="U17" s="15"/>
      <c r="V17" s="14">
        <f t="shared" si="2"/>
        <v>801500</v>
      </c>
      <c r="W17" s="14">
        <f t="shared" si="3"/>
        <v>990274.81622966519</v>
      </c>
      <c r="X17" s="17">
        <v>37084</v>
      </c>
      <c r="Y17" s="15">
        <f t="shared" si="4"/>
        <v>24</v>
      </c>
      <c r="Z17" s="13">
        <v>10</v>
      </c>
      <c r="AA17" s="18">
        <v>4.5</v>
      </c>
      <c r="AB17" s="18">
        <v>31.8</v>
      </c>
      <c r="AC17" s="18">
        <v>28</v>
      </c>
      <c r="AD17" s="18">
        <v>32.5</v>
      </c>
      <c r="AE17" s="18">
        <v>30.7</v>
      </c>
      <c r="AF17" s="13">
        <v>50</v>
      </c>
      <c r="AG17" s="13">
        <f t="shared" si="5"/>
        <v>-5</v>
      </c>
      <c r="AH17" s="13">
        <v>45</v>
      </c>
      <c r="AI17" s="13">
        <v>58</v>
      </c>
      <c r="AJ17" s="13">
        <v>51.125</v>
      </c>
      <c r="AK17" s="18">
        <v>8.9</v>
      </c>
      <c r="AL17" s="18">
        <v>8.9</v>
      </c>
      <c r="AM17" s="18">
        <v>9</v>
      </c>
      <c r="AN17" s="18">
        <v>8.9698825932104764</v>
      </c>
      <c r="AO17" s="18">
        <v>20</v>
      </c>
      <c r="AP17" s="18">
        <f t="shared" si="10"/>
        <v>10</v>
      </c>
      <c r="AQ17" s="14">
        <v>275</v>
      </c>
      <c r="AR17" s="19">
        <v>6</v>
      </c>
      <c r="AS17" s="19">
        <v>2.5</v>
      </c>
      <c r="AT17" s="14">
        <v>40</v>
      </c>
      <c r="AU17" s="14">
        <v>140</v>
      </c>
      <c r="AV17" s="14">
        <v>0</v>
      </c>
      <c r="AW17" s="40">
        <v>180</v>
      </c>
      <c r="AX17" s="14">
        <v>0</v>
      </c>
      <c r="AY17" s="14">
        <v>5</v>
      </c>
      <c r="AZ17" s="14">
        <v>0</v>
      </c>
      <c r="BA17" s="14">
        <v>10</v>
      </c>
      <c r="BB17" s="14">
        <v>215</v>
      </c>
      <c r="BC17" s="14">
        <v>240</v>
      </c>
      <c r="BD17" s="14">
        <v>0</v>
      </c>
      <c r="BE17" s="14">
        <v>360</v>
      </c>
      <c r="BF17" s="14">
        <v>76.875</v>
      </c>
      <c r="BG17" s="14">
        <v>75.625</v>
      </c>
      <c r="BH17" s="14">
        <v>0</v>
      </c>
      <c r="BI17" s="14">
        <v>152.5</v>
      </c>
      <c r="BJ17" s="14">
        <v>70</v>
      </c>
      <c r="BK17" s="14">
        <v>27.5</v>
      </c>
      <c r="BL17" s="14">
        <v>0</v>
      </c>
      <c r="BM17" s="14">
        <v>87.5</v>
      </c>
      <c r="BN17" s="14">
        <v>0</v>
      </c>
      <c r="BO17" s="19">
        <f t="shared" si="14"/>
        <v>0</v>
      </c>
      <c r="BP17" s="19">
        <f t="shared" si="6"/>
        <v>0</v>
      </c>
      <c r="BQ17" s="15" t="s">
        <v>73</v>
      </c>
      <c r="BR17" s="15"/>
      <c r="BS17" s="15"/>
      <c r="BT17" s="15"/>
      <c r="BU17" s="15"/>
      <c r="BV17" s="19">
        <f t="shared" si="7"/>
        <v>0</v>
      </c>
      <c r="BW17" s="15"/>
      <c r="BX17" s="15"/>
      <c r="BY17" s="15"/>
      <c r="BZ17" s="14">
        <f t="shared" si="8"/>
        <v>0</v>
      </c>
      <c r="CA17" s="15">
        <v>0</v>
      </c>
      <c r="CB17" s="19">
        <f t="shared" si="9"/>
        <v>0</v>
      </c>
      <c r="CC17" s="19"/>
    </row>
    <row r="18" spans="1:81" x14ac:dyDescent="0.2">
      <c r="A18" s="15" t="s">
        <v>69</v>
      </c>
      <c r="B18" s="15">
        <v>7</v>
      </c>
      <c r="C18" s="15">
        <v>2</v>
      </c>
      <c r="D18" s="16">
        <f t="shared" si="0"/>
        <v>0.80937128447999995</v>
      </c>
      <c r="E18" s="17">
        <v>37059</v>
      </c>
      <c r="F18" s="15">
        <v>1</v>
      </c>
      <c r="G18" s="15" t="s">
        <v>76</v>
      </c>
      <c r="H18" s="15" t="s">
        <v>77</v>
      </c>
      <c r="I18" s="15">
        <v>0</v>
      </c>
      <c r="J18" s="15">
        <v>72</v>
      </c>
      <c r="K18" s="15"/>
      <c r="L18" s="15"/>
      <c r="M18" s="13">
        <f t="shared" si="1"/>
        <v>36</v>
      </c>
      <c r="N18" s="23">
        <v>37076</v>
      </c>
      <c r="O18" s="24">
        <v>753868</v>
      </c>
      <c r="P18" s="15"/>
      <c r="Q18" s="14"/>
      <c r="R18" s="15"/>
      <c r="S18" s="15"/>
      <c r="T18" s="15"/>
      <c r="U18" s="15"/>
      <c r="V18" s="14">
        <f t="shared" si="2"/>
        <v>753868</v>
      </c>
      <c r="W18" s="14">
        <f t="shared" si="3"/>
        <v>931424.19857944502</v>
      </c>
      <c r="X18" s="17">
        <v>37111</v>
      </c>
      <c r="Y18" s="15">
        <f t="shared" si="4"/>
        <v>35</v>
      </c>
      <c r="Z18" s="13">
        <v>6</v>
      </c>
      <c r="AA18" s="18">
        <v>3.8</v>
      </c>
      <c r="AB18" s="18">
        <v>29.8</v>
      </c>
      <c r="AC18" s="18">
        <v>30.3</v>
      </c>
      <c r="AD18" s="18">
        <v>33.299999999999997</v>
      </c>
      <c r="AE18" s="18">
        <v>31.921212121212125</v>
      </c>
      <c r="AF18" s="13">
        <v>43</v>
      </c>
      <c r="AG18" s="13">
        <f t="shared" si="5"/>
        <v>0</v>
      </c>
      <c r="AH18" s="13">
        <v>43</v>
      </c>
      <c r="AI18" s="13">
        <v>55</v>
      </c>
      <c r="AJ18" s="13">
        <v>49.5</v>
      </c>
      <c r="AK18" s="18">
        <v>9</v>
      </c>
      <c r="AL18" s="18">
        <v>8.9</v>
      </c>
      <c r="AM18" s="18">
        <v>9.4</v>
      </c>
      <c r="AN18" s="18">
        <v>9.0984309615920829</v>
      </c>
      <c r="AO18" s="18">
        <v>71</v>
      </c>
      <c r="AP18" s="18">
        <f t="shared" si="10"/>
        <v>35.5</v>
      </c>
      <c r="AQ18" s="14">
        <v>350</v>
      </c>
      <c r="AR18" s="19">
        <v>12</v>
      </c>
      <c r="AS18" s="19">
        <v>5</v>
      </c>
      <c r="AT18" s="14">
        <v>95</v>
      </c>
      <c r="AU18" s="14">
        <v>30</v>
      </c>
      <c r="AV18" s="14">
        <v>0</v>
      </c>
      <c r="AW18" s="40">
        <v>125</v>
      </c>
      <c r="AX18" s="14">
        <v>0</v>
      </c>
      <c r="AY18" s="14">
        <v>0</v>
      </c>
      <c r="AZ18" s="14">
        <v>0</v>
      </c>
      <c r="BA18" s="14">
        <v>0</v>
      </c>
      <c r="BB18" s="14">
        <v>50</v>
      </c>
      <c r="BC18" s="14">
        <v>130</v>
      </c>
      <c r="BD18" s="14">
        <v>0</v>
      </c>
      <c r="BE18" s="14">
        <v>150</v>
      </c>
      <c r="BF18" s="14">
        <v>19.285714285714285</v>
      </c>
      <c r="BG18" s="14">
        <v>32.5</v>
      </c>
      <c r="BH18" s="14">
        <v>0</v>
      </c>
      <c r="BI18" s="14">
        <v>51.071428571428569</v>
      </c>
      <c r="BJ18" s="14">
        <v>15</v>
      </c>
      <c r="BK18" s="14">
        <v>22.5</v>
      </c>
      <c r="BL18" s="14">
        <v>0</v>
      </c>
      <c r="BM18" s="14">
        <v>45</v>
      </c>
      <c r="BN18" s="14">
        <v>47842</v>
      </c>
      <c r="BO18" s="19">
        <f t="shared" si="14"/>
        <v>6.3462038447049087</v>
      </c>
      <c r="BP18" s="19">
        <f t="shared" si="6"/>
        <v>6.3462038447049087</v>
      </c>
      <c r="BQ18" s="15" t="s">
        <v>72</v>
      </c>
      <c r="BR18" s="15">
        <v>22</v>
      </c>
      <c r="BS18" s="15">
        <v>29</v>
      </c>
      <c r="BT18" s="13">
        <f>BS18-BR18</f>
        <v>7</v>
      </c>
      <c r="BU18" s="15">
        <v>24.33</v>
      </c>
      <c r="BV18" s="19">
        <f t="shared" si="7"/>
        <v>0.69514285714285706</v>
      </c>
      <c r="BW18" s="15">
        <v>8.5000000000000006E-2</v>
      </c>
      <c r="BX18" s="15">
        <v>0.158</v>
      </c>
      <c r="BY18" s="15">
        <v>0.113</v>
      </c>
      <c r="BZ18" s="14">
        <f t="shared" si="8"/>
        <v>59110.078300760622</v>
      </c>
      <c r="CA18" s="15">
        <v>5.73</v>
      </c>
      <c r="CB18" s="19">
        <f t="shared" si="9"/>
        <v>0.20227340511526537</v>
      </c>
      <c r="CC18" s="19">
        <f>(BY18/BU18^3)*100000</f>
        <v>0.78460688844227655</v>
      </c>
    </row>
    <row r="19" spans="1:81" x14ac:dyDescent="0.2">
      <c r="A19" s="15" t="s">
        <v>69</v>
      </c>
      <c r="B19" s="15">
        <v>13</v>
      </c>
      <c r="C19" s="15">
        <v>0.5</v>
      </c>
      <c r="D19" s="16">
        <f t="shared" si="0"/>
        <v>0.20234282111999999</v>
      </c>
      <c r="E19" s="17">
        <v>37064</v>
      </c>
      <c r="F19" s="15">
        <v>1</v>
      </c>
      <c r="G19" s="15" t="s">
        <v>76</v>
      </c>
      <c r="H19" s="15" t="s">
        <v>77</v>
      </c>
      <c r="I19" s="15">
        <v>17</v>
      </c>
      <c r="J19" s="15">
        <v>14</v>
      </c>
      <c r="K19" s="15"/>
      <c r="L19" s="15"/>
      <c r="M19" s="13">
        <f t="shared" si="1"/>
        <v>15.5</v>
      </c>
      <c r="N19" s="23">
        <v>37073</v>
      </c>
      <c r="O19" s="24">
        <v>213428</v>
      </c>
      <c r="P19" s="15"/>
      <c r="Q19" s="14"/>
      <c r="R19" s="15"/>
      <c r="S19" s="15"/>
      <c r="T19" s="15"/>
      <c r="U19" s="15"/>
      <c r="V19" s="14">
        <f t="shared" si="2"/>
        <v>213428</v>
      </c>
      <c r="W19" s="14">
        <f t="shared" si="3"/>
        <v>1054784.1471154834</v>
      </c>
      <c r="X19" s="17">
        <v>37111</v>
      </c>
      <c r="Y19" s="15">
        <f t="shared" si="4"/>
        <v>38</v>
      </c>
      <c r="Z19" s="13">
        <v>9</v>
      </c>
      <c r="AA19" s="18">
        <v>3.5</v>
      </c>
      <c r="AB19" s="18">
        <v>28.8</v>
      </c>
      <c r="AC19" s="18">
        <v>28.1</v>
      </c>
      <c r="AD19" s="18">
        <v>34.200000000000003</v>
      </c>
      <c r="AE19" s="18">
        <v>32.347222222222229</v>
      </c>
      <c r="AF19" s="13">
        <v>42</v>
      </c>
      <c r="AG19" s="13">
        <f t="shared" si="5"/>
        <v>0</v>
      </c>
      <c r="AH19" s="13">
        <v>42</v>
      </c>
      <c r="AI19" s="13">
        <v>58</v>
      </c>
      <c r="AJ19" s="13">
        <v>51</v>
      </c>
      <c r="AK19" s="18">
        <v>8.8000000000000007</v>
      </c>
      <c r="AL19" s="18">
        <v>8.9</v>
      </c>
      <c r="AM19" s="18">
        <v>9.3000000000000007</v>
      </c>
      <c r="AN19" s="18">
        <v>9.0289000711568139</v>
      </c>
      <c r="AO19" s="18">
        <v>30</v>
      </c>
      <c r="AP19" s="18">
        <f t="shared" si="10"/>
        <v>60</v>
      </c>
      <c r="AQ19" s="14">
        <v>82.5</v>
      </c>
      <c r="AR19" s="19">
        <v>2.2999999999999998</v>
      </c>
      <c r="AS19" s="19">
        <v>1.73</v>
      </c>
      <c r="AT19" s="14">
        <v>15</v>
      </c>
      <c r="AU19" s="14">
        <v>255</v>
      </c>
      <c r="AV19" s="14">
        <v>0</v>
      </c>
      <c r="AW19" s="40">
        <v>270</v>
      </c>
      <c r="AX19" s="14">
        <v>0</v>
      </c>
      <c r="AY19" s="14">
        <v>0</v>
      </c>
      <c r="AZ19" s="14">
        <v>0</v>
      </c>
      <c r="BA19" s="14">
        <v>5</v>
      </c>
      <c r="BB19" s="14">
        <v>240</v>
      </c>
      <c r="BC19" s="14">
        <v>165</v>
      </c>
      <c r="BD19" s="14">
        <v>0</v>
      </c>
      <c r="BE19" s="14">
        <v>375</v>
      </c>
      <c r="BF19" s="14">
        <v>44.666666666666664</v>
      </c>
      <c r="BG19" s="14">
        <v>73.666666666666671</v>
      </c>
      <c r="BH19" s="14">
        <v>0</v>
      </c>
      <c r="BI19" s="14">
        <v>118.33333333333333</v>
      </c>
      <c r="BJ19" s="14">
        <v>20</v>
      </c>
      <c r="BK19" s="14">
        <v>60</v>
      </c>
      <c r="BL19" s="14">
        <v>0</v>
      </c>
      <c r="BM19" s="14">
        <v>105</v>
      </c>
      <c r="BN19" s="14">
        <v>21018</v>
      </c>
      <c r="BO19" s="19">
        <f t="shared" si="14"/>
        <v>9.8478175309706319</v>
      </c>
      <c r="BP19" s="19">
        <f t="shared" si="6"/>
        <v>9.8478175309706319</v>
      </c>
      <c r="BQ19" s="15" t="s">
        <v>72</v>
      </c>
      <c r="BR19" s="15">
        <v>27</v>
      </c>
      <c r="BS19" s="15">
        <v>36</v>
      </c>
      <c r="BT19" s="13">
        <f>BS19-BR19</f>
        <v>9</v>
      </c>
      <c r="BU19" s="15">
        <v>31.28</v>
      </c>
      <c r="BV19" s="19">
        <f t="shared" si="7"/>
        <v>0.82315789473684209</v>
      </c>
      <c r="BW19" s="15">
        <v>0.159</v>
      </c>
      <c r="BX19" s="15">
        <v>0.38600000000000001</v>
      </c>
      <c r="BY19" s="15">
        <v>0.219</v>
      </c>
      <c r="BZ19" s="14">
        <f t="shared" si="8"/>
        <v>103873.21815353763</v>
      </c>
      <c r="CA19" s="15">
        <v>4.59</v>
      </c>
      <c r="CB19" s="19">
        <f t="shared" si="9"/>
        <v>0.59695457943909946</v>
      </c>
      <c r="CC19" s="19">
        <f>(BY19/BU19^3)*100000</f>
        <v>0.7155564185112232</v>
      </c>
    </row>
    <row r="20" spans="1:81" x14ac:dyDescent="0.2">
      <c r="A20" s="15" t="s">
        <v>69</v>
      </c>
      <c r="B20" s="15">
        <v>26</v>
      </c>
      <c r="C20" s="15">
        <v>1</v>
      </c>
      <c r="D20" s="16">
        <f t="shared" si="0"/>
        <v>0.40468564223999998</v>
      </c>
      <c r="E20" s="17">
        <v>37064</v>
      </c>
      <c r="F20" s="15">
        <v>1</v>
      </c>
      <c r="G20" s="15" t="s">
        <v>76</v>
      </c>
      <c r="H20" s="15" t="s">
        <v>77</v>
      </c>
      <c r="I20" s="15">
        <v>2</v>
      </c>
      <c r="J20" s="15">
        <v>1</v>
      </c>
      <c r="K20" s="15"/>
      <c r="L20" s="15"/>
      <c r="M20" s="13">
        <f t="shared" si="1"/>
        <v>1.5</v>
      </c>
      <c r="N20" s="23">
        <v>37073</v>
      </c>
      <c r="O20" s="24">
        <v>427314</v>
      </c>
      <c r="P20" s="15"/>
      <c r="Q20" s="14"/>
      <c r="R20" s="15"/>
      <c r="S20" s="15"/>
      <c r="T20" s="15"/>
      <c r="U20" s="15"/>
      <c r="V20" s="14">
        <f t="shared" si="2"/>
        <v>427314</v>
      </c>
      <c r="W20" s="14">
        <f t="shared" si="3"/>
        <v>1055915.889762603</v>
      </c>
      <c r="X20" s="17">
        <v>37098</v>
      </c>
      <c r="Y20" s="15">
        <f t="shared" si="4"/>
        <v>25</v>
      </c>
      <c r="Z20" s="13">
        <v>23</v>
      </c>
      <c r="AA20" s="18">
        <v>3</v>
      </c>
      <c r="AB20" s="18">
        <v>28.3</v>
      </c>
      <c r="AC20" s="18">
        <v>28.1</v>
      </c>
      <c r="AD20" s="18">
        <v>33.700000000000003</v>
      </c>
      <c r="AE20" s="18">
        <v>31.656521739130437</v>
      </c>
      <c r="AF20" s="13">
        <v>55</v>
      </c>
      <c r="AG20" s="13">
        <f t="shared" si="5"/>
        <v>-10</v>
      </c>
      <c r="AH20" s="13">
        <v>45</v>
      </c>
      <c r="AI20" s="13">
        <v>56</v>
      </c>
      <c r="AJ20" s="13">
        <v>50</v>
      </c>
      <c r="AK20" s="18">
        <v>9</v>
      </c>
      <c r="AL20" s="18">
        <v>9</v>
      </c>
      <c r="AM20" s="18">
        <v>9.5</v>
      </c>
      <c r="AN20" s="18">
        <v>9.2187314578571264</v>
      </c>
      <c r="AO20" s="18">
        <v>2</v>
      </c>
      <c r="AP20" s="18">
        <f t="shared" si="10"/>
        <v>2</v>
      </c>
      <c r="AQ20" s="14">
        <v>180</v>
      </c>
      <c r="AR20" s="19">
        <v>7.5</v>
      </c>
      <c r="AS20" s="19">
        <v>3.5</v>
      </c>
      <c r="AT20" s="14">
        <v>15</v>
      </c>
      <c r="AU20" s="14">
        <v>325</v>
      </c>
      <c r="AV20" s="14">
        <v>0</v>
      </c>
      <c r="AW20" s="40">
        <v>340</v>
      </c>
      <c r="AX20" s="14">
        <v>15</v>
      </c>
      <c r="AY20" s="14">
        <v>0</v>
      </c>
      <c r="AZ20" s="14">
        <v>0</v>
      </c>
      <c r="BA20" s="14">
        <v>60</v>
      </c>
      <c r="BB20" s="14">
        <v>500</v>
      </c>
      <c r="BC20" s="14">
        <v>460</v>
      </c>
      <c r="BD20" s="14">
        <v>0</v>
      </c>
      <c r="BE20" s="14">
        <v>950</v>
      </c>
      <c r="BF20" s="14">
        <v>144</v>
      </c>
      <c r="BG20" s="14">
        <v>81.5</v>
      </c>
      <c r="BH20" s="14">
        <v>0</v>
      </c>
      <c r="BI20" s="14">
        <v>225.5</v>
      </c>
      <c r="BJ20" s="14">
        <v>70</v>
      </c>
      <c r="BK20" s="14">
        <v>30</v>
      </c>
      <c r="BL20" s="14">
        <v>0</v>
      </c>
      <c r="BM20" s="14">
        <v>77.5</v>
      </c>
      <c r="BN20" s="14">
        <v>21840</v>
      </c>
      <c r="BO20" s="19">
        <f t="shared" si="14"/>
        <v>5.1109956612701666</v>
      </c>
      <c r="BP20" s="19">
        <f t="shared" si="6"/>
        <v>5.1109956612701666</v>
      </c>
      <c r="BQ20" s="15" t="s">
        <v>72</v>
      </c>
      <c r="BR20" s="15">
        <v>25</v>
      </c>
      <c r="BS20" s="15">
        <v>38</v>
      </c>
      <c r="BT20" s="13">
        <f>BS20-BR20</f>
        <v>13</v>
      </c>
      <c r="BU20" s="15">
        <v>34.47</v>
      </c>
      <c r="BV20" s="19">
        <f t="shared" si="7"/>
        <v>1.3788</v>
      </c>
      <c r="BW20" s="15">
        <v>0.104</v>
      </c>
      <c r="BX20" s="15">
        <v>0.34</v>
      </c>
      <c r="BY20" s="15">
        <v>0.23799999999999999</v>
      </c>
      <c r="BZ20" s="14">
        <f t="shared" si="8"/>
        <v>53967.815312428917</v>
      </c>
      <c r="CA20" s="15">
        <v>5.91</v>
      </c>
      <c r="CB20" s="19">
        <f t="shared" si="9"/>
        <v>0.58415712178837897</v>
      </c>
      <c r="CC20" s="19">
        <f>(BY20/BU20^3)*100000</f>
        <v>0.58110298568454832</v>
      </c>
    </row>
    <row r="21" spans="1:81" x14ac:dyDescent="0.2">
      <c r="A21" s="15" t="s">
        <v>69</v>
      </c>
      <c r="B21" s="15">
        <v>28</v>
      </c>
      <c r="C21" s="15">
        <v>1</v>
      </c>
      <c r="D21" s="16">
        <f t="shared" si="0"/>
        <v>0.40468564223999998</v>
      </c>
      <c r="E21" s="17">
        <v>37077</v>
      </c>
      <c r="F21" s="15">
        <v>1</v>
      </c>
      <c r="G21" s="15" t="s">
        <v>76</v>
      </c>
      <c r="H21" s="15" t="s">
        <v>77</v>
      </c>
      <c r="I21" s="15">
        <v>12</v>
      </c>
      <c r="J21" s="15">
        <v>9</v>
      </c>
      <c r="K21" s="15"/>
      <c r="L21" s="15"/>
      <c r="M21" s="13">
        <f t="shared" si="1"/>
        <v>10.5</v>
      </c>
      <c r="N21" s="23">
        <v>37083</v>
      </c>
      <c r="O21" s="24">
        <v>437390</v>
      </c>
      <c r="P21" s="15"/>
      <c r="Q21" s="14"/>
      <c r="R21" s="15"/>
      <c r="S21" s="15"/>
      <c r="T21" s="15"/>
      <c r="U21" s="15"/>
      <c r="V21" s="14">
        <f t="shared" si="2"/>
        <v>437390</v>
      </c>
      <c r="W21" s="14">
        <f t="shared" si="3"/>
        <v>1080814.2279992346</v>
      </c>
      <c r="X21" s="17">
        <v>37111</v>
      </c>
      <c r="Y21" s="15">
        <f t="shared" si="4"/>
        <v>28</v>
      </c>
      <c r="Z21" s="13">
        <v>13</v>
      </c>
      <c r="AA21" s="18">
        <v>4</v>
      </c>
      <c r="AB21" s="18">
        <v>32.1</v>
      </c>
      <c r="AC21" s="18">
        <v>31.5</v>
      </c>
      <c r="AD21" s="18">
        <v>33.700000000000003</v>
      </c>
      <c r="AE21" s="18">
        <v>32.523076923076921</v>
      </c>
      <c r="AF21" s="13">
        <v>47</v>
      </c>
      <c r="AG21" s="13">
        <f t="shared" si="5"/>
        <v>1</v>
      </c>
      <c r="AH21" s="13">
        <v>48</v>
      </c>
      <c r="AI21" s="13">
        <v>54</v>
      </c>
      <c r="AJ21" s="13">
        <v>51.571428571428569</v>
      </c>
      <c r="AK21" s="18">
        <v>9</v>
      </c>
      <c r="AL21" s="18">
        <v>8.9</v>
      </c>
      <c r="AM21" s="18">
        <v>9.1999999999999993</v>
      </c>
      <c r="AN21" s="18">
        <v>9.1093983645045817</v>
      </c>
      <c r="AO21" s="18">
        <v>18</v>
      </c>
      <c r="AP21" s="18">
        <f t="shared" si="10"/>
        <v>18</v>
      </c>
      <c r="AQ21" s="14">
        <v>165</v>
      </c>
      <c r="AR21" s="19">
        <v>4.5</v>
      </c>
      <c r="AS21" s="19">
        <v>2</v>
      </c>
      <c r="AT21" s="14">
        <v>25</v>
      </c>
      <c r="AU21" s="14">
        <v>125</v>
      </c>
      <c r="AV21" s="14">
        <v>0</v>
      </c>
      <c r="AW21" s="40">
        <v>150</v>
      </c>
      <c r="AX21" s="14">
        <v>5</v>
      </c>
      <c r="AY21" s="14">
        <v>0</v>
      </c>
      <c r="AZ21" s="14">
        <v>0</v>
      </c>
      <c r="BA21" s="14">
        <v>10</v>
      </c>
      <c r="BB21" s="14">
        <v>145</v>
      </c>
      <c r="BC21" s="14">
        <v>1400</v>
      </c>
      <c r="BD21" s="14">
        <v>0</v>
      </c>
      <c r="BE21" s="14">
        <v>1500</v>
      </c>
      <c r="BF21" s="14">
        <v>56.81818181818182</v>
      </c>
      <c r="BG21" s="14">
        <v>210.90909090909091</v>
      </c>
      <c r="BH21" s="14">
        <v>0</v>
      </c>
      <c r="BI21" s="14">
        <v>267.72727272727275</v>
      </c>
      <c r="BJ21" s="14">
        <v>30</v>
      </c>
      <c r="BK21" s="14">
        <v>40</v>
      </c>
      <c r="BL21" s="14">
        <v>0</v>
      </c>
      <c r="BM21" s="14">
        <v>50</v>
      </c>
      <c r="BN21" s="14">
        <v>33408</v>
      </c>
      <c r="BO21" s="19">
        <f t="shared" si="14"/>
        <v>7.638034705868904</v>
      </c>
      <c r="BP21" s="19">
        <f t="shared" si="6"/>
        <v>7.638034705868904</v>
      </c>
      <c r="BQ21" s="15" t="s">
        <v>72</v>
      </c>
      <c r="BR21" s="15">
        <v>17</v>
      </c>
      <c r="BS21" s="15">
        <v>27</v>
      </c>
      <c r="BT21" s="13">
        <f>BS21-BR21</f>
        <v>10</v>
      </c>
      <c r="BU21" s="15">
        <v>22.95</v>
      </c>
      <c r="BV21" s="19">
        <f t="shared" si="7"/>
        <v>0.81964285714285712</v>
      </c>
      <c r="BW21" s="15">
        <v>3.6999999999999998E-2</v>
      </c>
      <c r="BX21" s="15">
        <v>0.129</v>
      </c>
      <c r="BY21" s="15">
        <v>9.7000000000000003E-2</v>
      </c>
      <c r="BZ21" s="14">
        <f t="shared" si="8"/>
        <v>82552.965840550605</v>
      </c>
      <c r="CA21" s="15">
        <v>3.84</v>
      </c>
      <c r="CB21" s="19">
        <f t="shared" si="9"/>
        <v>0.33888738029782678</v>
      </c>
      <c r="CC21" s="19">
        <f>(BY21/BU21^3)*100000</f>
        <v>0.8024605010792939</v>
      </c>
    </row>
    <row r="22" spans="1:81" x14ac:dyDescent="0.2">
      <c r="A22" s="15" t="s">
        <v>69</v>
      </c>
      <c r="B22" s="15">
        <v>30</v>
      </c>
      <c r="C22" s="15">
        <v>1</v>
      </c>
      <c r="D22" s="16">
        <f t="shared" si="0"/>
        <v>0.40468564223999998</v>
      </c>
      <c r="E22" s="17">
        <v>37084</v>
      </c>
      <c r="F22" s="15">
        <v>1</v>
      </c>
      <c r="G22" s="15" t="s">
        <v>76</v>
      </c>
      <c r="H22" s="15" t="s">
        <v>77</v>
      </c>
      <c r="I22" s="15">
        <v>0</v>
      </c>
      <c r="J22" s="15">
        <v>0</v>
      </c>
      <c r="K22" s="15"/>
      <c r="L22" s="15"/>
      <c r="M22" s="13">
        <f t="shared" si="1"/>
        <v>0</v>
      </c>
      <c r="N22" s="23">
        <v>37089</v>
      </c>
      <c r="O22" s="24">
        <v>443802</v>
      </c>
      <c r="P22" s="15"/>
      <c r="Q22" s="14"/>
      <c r="R22" s="15"/>
      <c r="S22" s="15"/>
      <c r="T22" s="15"/>
      <c r="U22" s="15"/>
      <c r="V22" s="14">
        <f t="shared" si="2"/>
        <v>443802</v>
      </c>
      <c r="W22" s="14">
        <f t="shared" si="3"/>
        <v>1096658.6250589092</v>
      </c>
      <c r="X22" s="17">
        <v>37110</v>
      </c>
      <c r="Y22" s="15">
        <f t="shared" si="4"/>
        <v>21</v>
      </c>
      <c r="Z22" s="13"/>
      <c r="AA22" s="18">
        <v>3.9</v>
      </c>
      <c r="AB22" s="18">
        <v>32.9</v>
      </c>
      <c r="AC22" s="18">
        <v>30.5</v>
      </c>
      <c r="AD22" s="18">
        <v>33.700000000000003</v>
      </c>
      <c r="AE22" s="18">
        <v>32.619999999999997</v>
      </c>
      <c r="AF22" s="13">
        <v>55</v>
      </c>
      <c r="AG22" s="13">
        <f t="shared" si="5"/>
        <v>-2</v>
      </c>
      <c r="AH22" s="13">
        <v>53</v>
      </c>
      <c r="AI22" s="13">
        <v>60</v>
      </c>
      <c r="AJ22" s="13">
        <v>56.6</v>
      </c>
      <c r="AK22" s="18">
        <v>8.9</v>
      </c>
      <c r="AL22" s="18">
        <v>9</v>
      </c>
      <c r="AM22" s="18">
        <v>9.3000000000000007</v>
      </c>
      <c r="AN22" s="18">
        <v>9.0828014316031229</v>
      </c>
      <c r="AO22" s="18">
        <v>0</v>
      </c>
      <c r="AP22" s="18">
        <f t="shared" si="10"/>
        <v>0</v>
      </c>
      <c r="AQ22" s="14">
        <v>100</v>
      </c>
      <c r="AR22" s="19">
        <v>3</v>
      </c>
      <c r="AS22" s="19">
        <v>1.25</v>
      </c>
      <c r="AT22" s="14">
        <v>15</v>
      </c>
      <c r="AU22" s="14">
        <v>50</v>
      </c>
      <c r="AV22" s="14">
        <v>0</v>
      </c>
      <c r="AW22" s="40">
        <v>95</v>
      </c>
      <c r="AX22" s="14">
        <v>60</v>
      </c>
      <c r="AY22" s="14">
        <v>0</v>
      </c>
      <c r="AZ22" s="14">
        <v>0</v>
      </c>
      <c r="BA22" s="14">
        <v>70</v>
      </c>
      <c r="BB22" s="14">
        <v>700</v>
      </c>
      <c r="BC22" s="14">
        <v>635</v>
      </c>
      <c r="BD22" s="14">
        <v>0</v>
      </c>
      <c r="BE22" s="14">
        <v>700</v>
      </c>
      <c r="BF22" s="14">
        <v>253.88888888888889</v>
      </c>
      <c r="BG22" s="14">
        <v>142.77777777777777</v>
      </c>
      <c r="BH22" s="14">
        <v>0</v>
      </c>
      <c r="BI22" s="14">
        <v>396.66666666666669</v>
      </c>
      <c r="BJ22" s="14">
        <v>175</v>
      </c>
      <c r="BK22" s="14">
        <v>0</v>
      </c>
      <c r="BL22" s="14">
        <v>0</v>
      </c>
      <c r="BM22" s="14">
        <v>340</v>
      </c>
      <c r="BN22" s="14">
        <v>0</v>
      </c>
      <c r="BO22" s="19">
        <f t="shared" si="14"/>
        <v>0</v>
      </c>
      <c r="BP22" s="19">
        <f t="shared" si="6"/>
        <v>0</v>
      </c>
      <c r="BQ22" s="15" t="s">
        <v>73</v>
      </c>
      <c r="BR22" s="15"/>
      <c r="BS22" s="15"/>
      <c r="BT22" s="15"/>
      <c r="BU22" s="15"/>
      <c r="BV22" s="19">
        <f t="shared" si="7"/>
        <v>0</v>
      </c>
      <c r="BW22" s="15"/>
      <c r="BX22" s="15"/>
      <c r="BY22" s="15"/>
      <c r="BZ22" s="14">
        <f t="shared" si="8"/>
        <v>0</v>
      </c>
      <c r="CA22" s="15">
        <v>0</v>
      </c>
      <c r="CB22" s="19">
        <f t="shared" si="9"/>
        <v>0</v>
      </c>
      <c r="CC22" s="19"/>
    </row>
    <row r="23" spans="1:81" x14ac:dyDescent="0.2">
      <c r="A23" s="15" t="s">
        <v>69</v>
      </c>
      <c r="B23" s="15">
        <v>24</v>
      </c>
      <c r="C23" s="15">
        <v>1</v>
      </c>
      <c r="D23" s="16">
        <f t="shared" si="0"/>
        <v>0.40468564223999998</v>
      </c>
      <c r="E23" s="17">
        <v>37139</v>
      </c>
      <c r="F23" s="15">
        <v>1</v>
      </c>
      <c r="G23" s="15" t="s">
        <v>76</v>
      </c>
      <c r="H23" s="15" t="s">
        <v>77</v>
      </c>
      <c r="I23" s="15">
        <v>6</v>
      </c>
      <c r="J23" s="15">
        <v>7</v>
      </c>
      <c r="K23" s="15"/>
      <c r="L23" s="15"/>
      <c r="M23" s="13">
        <f t="shared" si="1"/>
        <v>6.5</v>
      </c>
      <c r="N23" s="23">
        <v>37146</v>
      </c>
      <c r="O23" s="24">
        <v>421818</v>
      </c>
      <c r="P23" s="15"/>
      <c r="Q23" s="14"/>
      <c r="R23" s="15"/>
      <c r="S23" s="15"/>
      <c r="T23" s="15"/>
      <c r="U23" s="15"/>
      <c r="V23" s="14">
        <f t="shared" si="2"/>
        <v>421818</v>
      </c>
      <c r="W23" s="14">
        <f t="shared" si="3"/>
        <v>1042334.9779971676</v>
      </c>
      <c r="X23" s="17">
        <v>37181</v>
      </c>
      <c r="Y23" s="15">
        <f t="shared" si="4"/>
        <v>35</v>
      </c>
      <c r="Z23" s="13">
        <v>12</v>
      </c>
      <c r="AA23" s="18">
        <v>3.4</v>
      </c>
      <c r="AB23" s="18">
        <v>30.1</v>
      </c>
      <c r="AC23" s="18">
        <v>24.5</v>
      </c>
      <c r="AD23" s="18">
        <v>32</v>
      </c>
      <c r="AE23" s="18">
        <v>28.266666666666666</v>
      </c>
      <c r="AF23" s="13">
        <v>48</v>
      </c>
      <c r="AG23" s="13">
        <f t="shared" si="5"/>
        <v>-3</v>
      </c>
      <c r="AH23" s="13">
        <v>45</v>
      </c>
      <c r="AI23" s="13">
        <v>58</v>
      </c>
      <c r="AJ23" s="13">
        <v>51.1</v>
      </c>
      <c r="AK23" s="18">
        <v>9</v>
      </c>
      <c r="AL23" s="18">
        <v>9.1999999999999993</v>
      </c>
      <c r="AM23" s="18">
        <v>9.8000000000000007</v>
      </c>
      <c r="AN23" s="18">
        <v>9.3983922602912742</v>
      </c>
      <c r="AO23" s="18">
        <v>39</v>
      </c>
      <c r="AP23" s="18">
        <f t="shared" si="10"/>
        <v>39</v>
      </c>
      <c r="AQ23" s="14">
        <v>375</v>
      </c>
      <c r="AR23" s="19">
        <v>27</v>
      </c>
      <c r="AS23" s="19">
        <v>11.25</v>
      </c>
      <c r="AT23" s="14">
        <v>115</v>
      </c>
      <c r="AU23" s="14">
        <v>180</v>
      </c>
      <c r="AV23" s="14">
        <v>0</v>
      </c>
      <c r="AW23" s="40">
        <v>1595</v>
      </c>
      <c r="AX23" s="14">
        <v>10</v>
      </c>
      <c r="AY23" s="14">
        <v>5</v>
      </c>
      <c r="AZ23" s="14">
        <v>0</v>
      </c>
      <c r="BA23" s="14">
        <v>55</v>
      </c>
      <c r="BB23" s="14">
        <v>535</v>
      </c>
      <c r="BC23" s="14">
        <v>185</v>
      </c>
      <c r="BD23" s="14">
        <v>0</v>
      </c>
      <c r="BE23" s="14">
        <v>720</v>
      </c>
      <c r="BF23" s="14">
        <v>137.85714285714286</v>
      </c>
      <c r="BG23" s="14">
        <v>56.428571428571431</v>
      </c>
      <c r="BH23" s="14">
        <v>0</v>
      </c>
      <c r="BI23" s="14">
        <v>194.28571428571428</v>
      </c>
      <c r="BJ23" s="14">
        <v>107.5</v>
      </c>
      <c r="BK23" s="14">
        <v>47.5</v>
      </c>
      <c r="BL23" s="14">
        <v>0</v>
      </c>
      <c r="BM23" s="14">
        <v>132.5</v>
      </c>
      <c r="BN23" s="14">
        <v>17816</v>
      </c>
      <c r="BO23" s="19">
        <f t="shared" si="14"/>
        <v>4.2236225101821168</v>
      </c>
      <c r="BP23" s="19">
        <f t="shared" si="6"/>
        <v>4.2236225101821168</v>
      </c>
      <c r="BQ23" s="15" t="s">
        <v>72</v>
      </c>
      <c r="BR23" s="15">
        <v>22</v>
      </c>
      <c r="BS23" s="15">
        <v>52</v>
      </c>
      <c r="BT23" s="13">
        <f t="shared" ref="BT23:BT39" si="15">BS23-BR23</f>
        <v>30</v>
      </c>
      <c r="BU23" s="15">
        <v>36.74</v>
      </c>
      <c r="BV23" s="19">
        <f t="shared" si="7"/>
        <v>1.0497142857142858</v>
      </c>
      <c r="BW23" s="15">
        <v>0.12</v>
      </c>
      <c r="BX23" s="15">
        <v>1.071</v>
      </c>
      <c r="BY23" s="15">
        <v>0.35199999999999998</v>
      </c>
      <c r="BZ23" s="14">
        <f t="shared" si="8"/>
        <v>44024.294762190177</v>
      </c>
      <c r="CA23" s="15">
        <v>6.18</v>
      </c>
      <c r="CB23" s="19">
        <f t="shared" si="9"/>
        <v>0.43631750213345194</v>
      </c>
      <c r="CC23" s="19">
        <f t="shared" ref="CC23:CC39" si="16">(BY23/BU23^3)*100000</f>
        <v>0.70978236949320728</v>
      </c>
    </row>
    <row r="24" spans="1:81" x14ac:dyDescent="0.2">
      <c r="A24" s="15" t="s">
        <v>69</v>
      </c>
      <c r="B24" s="15">
        <v>12</v>
      </c>
      <c r="C24" s="15">
        <v>0.5</v>
      </c>
      <c r="D24" s="16">
        <f t="shared" si="0"/>
        <v>0.20234282111999999</v>
      </c>
      <c r="E24" s="17">
        <v>37140</v>
      </c>
      <c r="F24" s="15">
        <v>2</v>
      </c>
      <c r="G24" s="15" t="s">
        <v>76</v>
      </c>
      <c r="H24" s="15" t="s">
        <v>77</v>
      </c>
      <c r="I24" s="15">
        <v>38</v>
      </c>
      <c r="J24" s="15">
        <v>0</v>
      </c>
      <c r="K24" s="15">
        <v>0</v>
      </c>
      <c r="L24" s="15">
        <v>1</v>
      </c>
      <c r="M24" s="13">
        <f t="shared" si="1"/>
        <v>9.75</v>
      </c>
      <c r="N24" s="23">
        <v>37146</v>
      </c>
      <c r="O24" s="24">
        <v>246404</v>
      </c>
      <c r="P24" s="23">
        <v>37152</v>
      </c>
      <c r="Q24" s="24">
        <v>275716</v>
      </c>
      <c r="R24" s="15"/>
      <c r="S24" s="15"/>
      <c r="T24" s="15"/>
      <c r="U24" s="15"/>
      <c r="V24" s="14">
        <f t="shared" si="2"/>
        <v>522120</v>
      </c>
      <c r="W24" s="14">
        <f t="shared" si="3"/>
        <v>2580373.2354327277</v>
      </c>
      <c r="X24" s="17">
        <v>37166</v>
      </c>
      <c r="Y24" s="15">
        <f t="shared" si="4"/>
        <v>20</v>
      </c>
      <c r="Z24" s="13">
        <v>12</v>
      </c>
      <c r="AA24" s="18">
        <v>5</v>
      </c>
      <c r="AB24" s="18">
        <v>30.4</v>
      </c>
      <c r="AC24" s="18">
        <v>25.8</v>
      </c>
      <c r="AD24" s="18">
        <v>32.6</v>
      </c>
      <c r="AE24" s="18">
        <v>29.605555555555554</v>
      </c>
      <c r="AF24" s="13">
        <v>49</v>
      </c>
      <c r="AG24" s="13">
        <f t="shared" si="5"/>
        <v>1</v>
      </c>
      <c r="AH24" s="13">
        <v>50</v>
      </c>
      <c r="AI24" s="13">
        <v>58</v>
      </c>
      <c r="AJ24" s="13">
        <v>52.666666666666664</v>
      </c>
      <c r="AK24" s="18">
        <v>8.4</v>
      </c>
      <c r="AL24" s="18">
        <v>8.5</v>
      </c>
      <c r="AM24" s="18">
        <v>9.1</v>
      </c>
      <c r="AN24" s="18">
        <v>8.8509933289881566</v>
      </c>
      <c r="AO24" s="18">
        <v>16</v>
      </c>
      <c r="AP24" s="18">
        <f t="shared" si="10"/>
        <v>32</v>
      </c>
      <c r="AQ24" s="14">
        <v>175</v>
      </c>
      <c r="AR24" s="19">
        <v>10.5</v>
      </c>
      <c r="AS24" s="19">
        <v>4.5</v>
      </c>
      <c r="AT24" s="14">
        <v>15</v>
      </c>
      <c r="AU24" s="14">
        <v>275</v>
      </c>
      <c r="AV24" s="14">
        <v>0</v>
      </c>
      <c r="AW24" s="40">
        <v>290</v>
      </c>
      <c r="AX24" s="14">
        <v>0</v>
      </c>
      <c r="AY24" s="14">
        <v>5</v>
      </c>
      <c r="AZ24" s="14">
        <v>0</v>
      </c>
      <c r="BA24" s="14">
        <v>10</v>
      </c>
      <c r="BB24" s="14">
        <v>170</v>
      </c>
      <c r="BC24" s="14">
        <v>380</v>
      </c>
      <c r="BD24" s="14">
        <v>5</v>
      </c>
      <c r="BE24" s="14">
        <v>550</v>
      </c>
      <c r="BF24" s="14">
        <v>38.75</v>
      </c>
      <c r="BG24" s="14">
        <v>100</v>
      </c>
      <c r="BH24" s="14">
        <v>1.25</v>
      </c>
      <c r="BI24" s="14">
        <v>143.125</v>
      </c>
      <c r="BJ24" s="14">
        <v>27.5</v>
      </c>
      <c r="BK24" s="14">
        <v>65</v>
      </c>
      <c r="BL24" s="14">
        <v>0</v>
      </c>
      <c r="BM24" s="14">
        <v>105</v>
      </c>
      <c r="BN24" s="14">
        <v>175133</v>
      </c>
      <c r="BO24" s="19">
        <f>BN24/(Q24)*100</f>
        <v>63.519345993703666</v>
      </c>
      <c r="BP24" s="19">
        <f t="shared" si="6"/>
        <v>33.542672182640004</v>
      </c>
      <c r="BQ24" s="15" t="s">
        <v>72</v>
      </c>
      <c r="BR24" s="15">
        <v>20</v>
      </c>
      <c r="BS24" s="15">
        <v>25</v>
      </c>
      <c r="BT24" s="13">
        <f t="shared" si="15"/>
        <v>5</v>
      </c>
      <c r="BU24" s="15">
        <v>22.78</v>
      </c>
      <c r="BV24" s="19">
        <f t="shared" si="7"/>
        <v>1.139</v>
      </c>
      <c r="BW24" s="15">
        <v>6.2E-2</v>
      </c>
      <c r="BX24" s="15">
        <v>0.13</v>
      </c>
      <c r="BY24" s="15">
        <v>9.6000000000000002E-2</v>
      </c>
      <c r="BZ24" s="14">
        <f t="shared" si="8"/>
        <v>865526.13544978143</v>
      </c>
      <c r="CA24" s="15">
        <v>21.59</v>
      </c>
      <c r="CB24" s="19">
        <f t="shared" si="9"/>
        <v>5.3350051858761001</v>
      </c>
      <c r="CC24" s="19">
        <f t="shared" si="16"/>
        <v>0.8121010533695765</v>
      </c>
    </row>
    <row r="25" spans="1:81" x14ac:dyDescent="0.2">
      <c r="A25" s="15" t="s">
        <v>69</v>
      </c>
      <c r="B25" s="15">
        <v>14</v>
      </c>
      <c r="C25" s="15">
        <v>0.5</v>
      </c>
      <c r="D25" s="16">
        <f t="shared" si="0"/>
        <v>0.20234282111999999</v>
      </c>
      <c r="E25" s="17">
        <v>37145</v>
      </c>
      <c r="F25" s="15">
        <v>2</v>
      </c>
      <c r="G25" s="15" t="s">
        <v>76</v>
      </c>
      <c r="H25" s="15" t="s">
        <v>77</v>
      </c>
      <c r="I25" s="15"/>
      <c r="J25" s="15"/>
      <c r="K25" s="15">
        <v>3</v>
      </c>
      <c r="L25" s="15">
        <v>9</v>
      </c>
      <c r="M25" s="13">
        <f t="shared" si="1"/>
        <v>6</v>
      </c>
      <c r="N25" s="23">
        <v>37149</v>
      </c>
      <c r="O25" s="24">
        <v>136942</v>
      </c>
      <c r="P25" s="23">
        <v>37150</v>
      </c>
      <c r="Q25" s="24">
        <v>152514</v>
      </c>
      <c r="R25" s="15"/>
      <c r="S25" s="15"/>
      <c r="T25" s="15"/>
      <c r="U25" s="15"/>
      <c r="V25" s="14">
        <f t="shared" si="2"/>
        <v>289456</v>
      </c>
      <c r="W25" s="14">
        <f t="shared" si="3"/>
        <v>1430522.7059591962</v>
      </c>
      <c r="X25" s="17">
        <v>37181</v>
      </c>
      <c r="Y25" s="15">
        <f t="shared" si="4"/>
        <v>32</v>
      </c>
      <c r="Z25" s="13">
        <v>14</v>
      </c>
      <c r="AA25" s="18">
        <v>4.8</v>
      </c>
      <c r="AB25" s="18">
        <v>31.5</v>
      </c>
      <c r="AC25" s="18">
        <v>23.8</v>
      </c>
      <c r="AD25" s="18">
        <v>32.5</v>
      </c>
      <c r="AE25" s="18">
        <v>28.131034482758615</v>
      </c>
      <c r="AF25" s="13">
        <v>48</v>
      </c>
      <c r="AG25" s="13">
        <f t="shared" si="5"/>
        <v>-4</v>
      </c>
      <c r="AH25" s="13">
        <v>44</v>
      </c>
      <c r="AI25" s="13">
        <v>56</v>
      </c>
      <c r="AJ25" s="13">
        <v>50.24444444444444</v>
      </c>
      <c r="AK25" s="18">
        <v>8.4</v>
      </c>
      <c r="AL25" s="18">
        <v>8.6</v>
      </c>
      <c r="AM25" s="18">
        <v>9.5</v>
      </c>
      <c r="AN25" s="18">
        <v>8.9911640890616642</v>
      </c>
      <c r="AO25" s="18">
        <v>20</v>
      </c>
      <c r="AP25" s="18">
        <f t="shared" si="10"/>
        <v>40</v>
      </c>
      <c r="AQ25" s="14">
        <v>200</v>
      </c>
      <c r="AR25" s="19">
        <v>15</v>
      </c>
      <c r="AS25" s="19">
        <v>6.25</v>
      </c>
      <c r="AT25" s="14">
        <v>35</v>
      </c>
      <c r="AU25" s="14">
        <v>85</v>
      </c>
      <c r="AV25" s="14">
        <v>0</v>
      </c>
      <c r="AW25" s="40">
        <v>120</v>
      </c>
      <c r="AX25" s="14">
        <v>0</v>
      </c>
      <c r="AY25" s="14">
        <v>5</v>
      </c>
      <c r="AZ25" s="14">
        <v>0</v>
      </c>
      <c r="BA25" s="14">
        <v>35</v>
      </c>
      <c r="BB25" s="14">
        <v>960</v>
      </c>
      <c r="BC25" s="14">
        <v>675</v>
      </c>
      <c r="BD25" s="14">
        <v>1300</v>
      </c>
      <c r="BE25" s="14">
        <v>1625</v>
      </c>
      <c r="BF25" s="14">
        <v>117.30769230769231</v>
      </c>
      <c r="BG25" s="14">
        <v>185</v>
      </c>
      <c r="BH25" s="14">
        <v>172.30769230769232</v>
      </c>
      <c r="BI25" s="14">
        <v>474.61538461538464</v>
      </c>
      <c r="BJ25" s="14">
        <v>15</v>
      </c>
      <c r="BK25" s="14">
        <v>65</v>
      </c>
      <c r="BL25" s="14">
        <v>5</v>
      </c>
      <c r="BM25" s="14">
        <v>465</v>
      </c>
      <c r="BN25" s="14">
        <v>97842</v>
      </c>
      <c r="BO25" s="19">
        <f>BN25/(Q25)*100</f>
        <v>64.152799087296913</v>
      </c>
      <c r="BP25" s="19">
        <f t="shared" si="6"/>
        <v>33.802028633021948</v>
      </c>
      <c r="BQ25" s="15" t="s">
        <v>72</v>
      </c>
      <c r="BR25" s="15">
        <v>22</v>
      </c>
      <c r="BS25" s="15">
        <v>34</v>
      </c>
      <c r="BT25" s="13">
        <f t="shared" si="15"/>
        <v>12</v>
      </c>
      <c r="BU25" s="15">
        <v>28.5</v>
      </c>
      <c r="BV25" s="19">
        <f t="shared" si="7"/>
        <v>0.890625</v>
      </c>
      <c r="BW25" s="15">
        <v>0.08</v>
      </c>
      <c r="BX25" s="15">
        <v>0.23799999999999999</v>
      </c>
      <c r="BY25" s="15">
        <v>0.13700000000000001</v>
      </c>
      <c r="BZ25" s="14">
        <f t="shared" si="8"/>
        <v>483545.69467020786</v>
      </c>
      <c r="CA25" s="15">
        <v>14.27</v>
      </c>
      <c r="CB25" s="19">
        <f t="shared" si="9"/>
        <v>2.2038711209602808</v>
      </c>
      <c r="CC25" s="19">
        <f t="shared" si="16"/>
        <v>0.5918150254059279</v>
      </c>
    </row>
    <row r="26" spans="1:81" x14ac:dyDescent="0.2">
      <c r="A26" s="15" t="s">
        <v>69</v>
      </c>
      <c r="B26" s="15">
        <v>11</v>
      </c>
      <c r="C26" s="15">
        <v>0.5</v>
      </c>
      <c r="D26" s="16">
        <f t="shared" si="0"/>
        <v>0.20234282111999999</v>
      </c>
      <c r="E26" s="17">
        <v>37346</v>
      </c>
      <c r="F26" s="15">
        <v>2</v>
      </c>
      <c r="G26" s="15" t="s">
        <v>76</v>
      </c>
      <c r="H26" s="15" t="s">
        <v>78</v>
      </c>
      <c r="I26" s="15">
        <v>0</v>
      </c>
      <c r="J26" s="15">
        <v>3</v>
      </c>
      <c r="K26" s="15">
        <v>23</v>
      </c>
      <c r="L26" s="15">
        <v>58</v>
      </c>
      <c r="M26" s="13">
        <f t="shared" si="1"/>
        <v>21</v>
      </c>
      <c r="N26" s="17">
        <v>37353</v>
      </c>
      <c r="O26" s="14">
        <v>253732</v>
      </c>
      <c r="P26" s="17">
        <v>37358</v>
      </c>
      <c r="Q26" s="14">
        <v>199688</v>
      </c>
      <c r="R26" s="15"/>
      <c r="S26" s="15"/>
      <c r="T26" s="15"/>
      <c r="U26" s="15"/>
      <c r="V26" s="14">
        <f t="shared" si="2"/>
        <v>453420</v>
      </c>
      <c r="W26" s="14">
        <f t="shared" si="3"/>
        <v>2240850.4412968424</v>
      </c>
      <c r="X26" s="17">
        <v>37386</v>
      </c>
      <c r="Y26" s="15">
        <f t="shared" si="4"/>
        <v>33</v>
      </c>
      <c r="Z26" s="15">
        <v>12</v>
      </c>
      <c r="AA26" s="18">
        <v>3</v>
      </c>
      <c r="AB26" s="18">
        <v>23.3</v>
      </c>
      <c r="AC26" s="18">
        <v>25.2</v>
      </c>
      <c r="AD26" s="18">
        <v>31</v>
      </c>
      <c r="AE26" s="18">
        <v>28.824999999999999</v>
      </c>
      <c r="AF26" s="13">
        <v>35</v>
      </c>
      <c r="AG26" s="13">
        <f t="shared" si="5"/>
        <v>0</v>
      </c>
      <c r="AH26" s="13">
        <v>35</v>
      </c>
      <c r="AI26" s="13">
        <v>43</v>
      </c>
      <c r="AJ26" s="13">
        <v>38</v>
      </c>
      <c r="AK26" s="18">
        <v>9.1</v>
      </c>
      <c r="AL26" s="18">
        <v>8.8000000000000007</v>
      </c>
      <c r="AM26" s="18">
        <v>9.5</v>
      </c>
      <c r="AN26" s="18">
        <v>9.1509394176837944</v>
      </c>
      <c r="AO26" s="15">
        <v>22.5</v>
      </c>
      <c r="AP26" s="18">
        <f t="shared" si="10"/>
        <v>45</v>
      </c>
      <c r="AQ26" s="18">
        <v>162.5</v>
      </c>
      <c r="AR26" s="18">
        <v>16.5</v>
      </c>
      <c r="AS26" s="18">
        <v>7</v>
      </c>
      <c r="AT26" s="14">
        <v>5</v>
      </c>
      <c r="AU26" s="14">
        <v>65</v>
      </c>
      <c r="AV26" s="14">
        <v>0</v>
      </c>
      <c r="AW26" s="40">
        <v>70</v>
      </c>
      <c r="AX26" s="14">
        <v>0</v>
      </c>
      <c r="AY26" s="14">
        <v>10</v>
      </c>
      <c r="AZ26" s="14">
        <v>0</v>
      </c>
      <c r="BA26" s="14">
        <v>20</v>
      </c>
      <c r="BB26" s="14">
        <v>55</v>
      </c>
      <c r="BC26" s="14">
        <v>780</v>
      </c>
      <c r="BD26" s="14">
        <v>2565</v>
      </c>
      <c r="BE26" s="14">
        <v>2605</v>
      </c>
      <c r="BF26" s="14">
        <v>16.785714285714285</v>
      </c>
      <c r="BG26" s="14">
        <v>143.92857142857142</v>
      </c>
      <c r="BH26" s="14">
        <v>572.85714285714289</v>
      </c>
      <c r="BI26" s="14">
        <v>729.64285714285711</v>
      </c>
      <c r="BJ26" s="14">
        <v>7.5</v>
      </c>
      <c r="BK26" s="14">
        <v>62.5</v>
      </c>
      <c r="BL26" s="14">
        <v>32.5</v>
      </c>
      <c r="BM26" s="14">
        <v>370</v>
      </c>
      <c r="BN26" s="14">
        <v>116311</v>
      </c>
      <c r="BO26" s="19">
        <f>BN26/(Q26)*100</f>
        <v>58.246364328352229</v>
      </c>
      <c r="BP26" s="19">
        <f t="shared" si="6"/>
        <v>25.651934189052096</v>
      </c>
      <c r="BQ26" s="15" t="s">
        <v>73</v>
      </c>
      <c r="BR26" s="15">
        <v>27</v>
      </c>
      <c r="BS26" s="15">
        <v>36</v>
      </c>
      <c r="BT26" s="13">
        <f t="shared" si="15"/>
        <v>9</v>
      </c>
      <c r="BU26" s="15">
        <v>31.18</v>
      </c>
      <c r="BV26" s="19">
        <f t="shared" si="7"/>
        <v>0.94484848484848483</v>
      </c>
      <c r="BW26" s="15">
        <v>0.14000000000000001</v>
      </c>
      <c r="BX26" s="15">
        <v>0.39400000000000002</v>
      </c>
      <c r="BY26" s="15">
        <v>0.20599999999999999</v>
      </c>
      <c r="BZ26" s="14">
        <f t="shared" si="8"/>
        <v>574821.48047654936</v>
      </c>
      <c r="CA26" s="15">
        <v>27.18</v>
      </c>
      <c r="CB26" s="16">
        <f t="shared" si="9"/>
        <v>4.0704995565318516</v>
      </c>
      <c r="CC26" s="16">
        <f t="shared" si="16"/>
        <v>0.67957733780636609</v>
      </c>
    </row>
    <row r="27" spans="1:81" x14ac:dyDescent="0.2">
      <c r="A27" s="15" t="s">
        <v>69</v>
      </c>
      <c r="B27" s="15">
        <v>25</v>
      </c>
      <c r="C27" s="15">
        <v>1</v>
      </c>
      <c r="D27" s="16">
        <f t="shared" si="0"/>
        <v>0.40468564223999998</v>
      </c>
      <c r="E27" s="17">
        <v>37346</v>
      </c>
      <c r="F27" s="15">
        <v>1</v>
      </c>
      <c r="G27" s="15" t="s">
        <v>76</v>
      </c>
      <c r="H27" s="15" t="s">
        <v>78</v>
      </c>
      <c r="I27" s="15">
        <v>10</v>
      </c>
      <c r="J27" s="15">
        <v>193</v>
      </c>
      <c r="K27" s="15"/>
      <c r="L27" s="15"/>
      <c r="M27" s="13">
        <f t="shared" si="1"/>
        <v>101.5</v>
      </c>
      <c r="N27" s="17">
        <v>37356</v>
      </c>
      <c r="O27" s="14">
        <v>422276</v>
      </c>
      <c r="P27" s="15"/>
      <c r="Q27" s="14"/>
      <c r="R27" s="15"/>
      <c r="S27" s="15"/>
      <c r="T27" s="15"/>
      <c r="U27" s="15"/>
      <c r="V27" s="14">
        <f t="shared" si="2"/>
        <v>422276</v>
      </c>
      <c r="W27" s="14">
        <f t="shared" si="3"/>
        <v>1043466.7206442872</v>
      </c>
      <c r="X27" s="17">
        <v>37386</v>
      </c>
      <c r="Y27" s="15">
        <f t="shared" si="4"/>
        <v>30</v>
      </c>
      <c r="Z27" s="15">
        <v>14</v>
      </c>
      <c r="AA27" s="18">
        <v>4.0999999999999996</v>
      </c>
      <c r="AB27" s="18">
        <v>25.2</v>
      </c>
      <c r="AC27" s="18">
        <v>26.7</v>
      </c>
      <c r="AD27" s="18">
        <v>31.2</v>
      </c>
      <c r="AE27" s="18">
        <v>28.741379310344829</v>
      </c>
      <c r="AF27" s="13">
        <v>34</v>
      </c>
      <c r="AG27" s="13">
        <f t="shared" si="5"/>
        <v>1</v>
      </c>
      <c r="AH27" s="13">
        <v>35</v>
      </c>
      <c r="AI27" s="13">
        <v>41</v>
      </c>
      <c r="AJ27" s="13">
        <v>37</v>
      </c>
      <c r="AK27" s="18">
        <v>9.1</v>
      </c>
      <c r="AL27" s="18">
        <v>8.6999999999999993</v>
      </c>
      <c r="AM27" s="18">
        <v>9.6999999999999993</v>
      </c>
      <c r="AN27" s="18">
        <v>8.9938573385754648</v>
      </c>
      <c r="AO27" s="15">
        <v>24</v>
      </c>
      <c r="AP27" s="18">
        <f t="shared" si="10"/>
        <v>24</v>
      </c>
      <c r="AQ27" s="18">
        <v>400</v>
      </c>
      <c r="AR27" s="18">
        <v>61</v>
      </c>
      <c r="AS27" s="18">
        <v>15</v>
      </c>
      <c r="AT27" s="14">
        <v>10</v>
      </c>
      <c r="AU27" s="14">
        <v>295</v>
      </c>
      <c r="AV27" s="14">
        <v>0</v>
      </c>
      <c r="AW27" s="40">
        <v>305</v>
      </c>
      <c r="AX27" s="14">
        <v>0</v>
      </c>
      <c r="AY27" s="14">
        <v>0</v>
      </c>
      <c r="AZ27" s="14">
        <v>0</v>
      </c>
      <c r="BA27" s="14">
        <v>30</v>
      </c>
      <c r="BB27" s="14">
        <v>450</v>
      </c>
      <c r="BC27" s="14">
        <v>695</v>
      </c>
      <c r="BD27" s="14">
        <v>8360</v>
      </c>
      <c r="BE27" s="14">
        <v>8380</v>
      </c>
      <c r="BF27" s="14">
        <v>96.25</v>
      </c>
      <c r="BG27" s="14">
        <v>95</v>
      </c>
      <c r="BH27" s="14">
        <v>1424.1666666666667</v>
      </c>
      <c r="BI27" s="14">
        <v>1622.5</v>
      </c>
      <c r="BJ27" s="14">
        <v>20</v>
      </c>
      <c r="BK27" s="14">
        <v>40</v>
      </c>
      <c r="BL27" s="14">
        <v>32.5</v>
      </c>
      <c r="BM27" s="14">
        <v>417.5</v>
      </c>
      <c r="BN27" s="14">
        <v>249471</v>
      </c>
      <c r="BO27" s="19">
        <f>BN27/(O27)*100</f>
        <v>59.077712207182032</v>
      </c>
      <c r="BP27" s="19">
        <f t="shared" si="6"/>
        <v>59.077712207182032</v>
      </c>
      <c r="BQ27" s="15" t="s">
        <v>72</v>
      </c>
      <c r="BR27" s="15">
        <v>21</v>
      </c>
      <c r="BS27" s="15">
        <v>29</v>
      </c>
      <c r="BT27" s="13">
        <f t="shared" si="15"/>
        <v>8</v>
      </c>
      <c r="BU27" s="15">
        <v>24.78</v>
      </c>
      <c r="BV27" s="19">
        <f t="shared" si="7"/>
        <v>0.82600000000000007</v>
      </c>
      <c r="BW27" s="15">
        <v>6.3E-2</v>
      </c>
      <c r="BX27" s="15">
        <v>0.92200000000000004</v>
      </c>
      <c r="BY27" s="15">
        <v>0.104</v>
      </c>
      <c r="BZ27" s="14">
        <f t="shared" si="8"/>
        <v>616456.26619995211</v>
      </c>
      <c r="CA27" s="15">
        <v>21.68</v>
      </c>
      <c r="CB27" s="16">
        <f t="shared" si="9"/>
        <v>1.7857482234027151</v>
      </c>
      <c r="CC27" s="16">
        <f t="shared" si="16"/>
        <v>0.68348570088161331</v>
      </c>
    </row>
    <row r="28" spans="1:81" x14ac:dyDescent="0.2">
      <c r="A28" s="15" t="s">
        <v>69</v>
      </c>
      <c r="B28" s="15">
        <v>25</v>
      </c>
      <c r="C28" s="15">
        <v>1</v>
      </c>
      <c r="D28" s="16">
        <f t="shared" si="0"/>
        <v>0.40468564223999998</v>
      </c>
      <c r="E28" s="17">
        <v>37467</v>
      </c>
      <c r="F28" s="15">
        <v>2</v>
      </c>
      <c r="G28" s="15" t="s">
        <v>76</v>
      </c>
      <c r="H28" s="15" t="s">
        <v>77</v>
      </c>
      <c r="I28" s="15">
        <v>7</v>
      </c>
      <c r="J28" s="15">
        <v>11</v>
      </c>
      <c r="K28" s="15">
        <v>0</v>
      </c>
      <c r="L28" s="15">
        <v>0</v>
      </c>
      <c r="M28" s="13">
        <f t="shared" si="1"/>
        <v>4.5</v>
      </c>
      <c r="N28" s="17">
        <v>37472</v>
      </c>
      <c r="O28" s="14">
        <v>425482</v>
      </c>
      <c r="P28" s="17">
        <v>37476</v>
      </c>
      <c r="Q28" s="14">
        <v>239534</v>
      </c>
      <c r="R28" s="15"/>
      <c r="S28" s="15"/>
      <c r="T28" s="15"/>
      <c r="U28" s="15"/>
      <c r="V28" s="14">
        <f t="shared" si="2"/>
        <v>665016</v>
      </c>
      <c r="W28" s="14">
        <f t="shared" si="3"/>
        <v>1643290.3236176844</v>
      </c>
      <c r="X28" s="17">
        <v>37502</v>
      </c>
      <c r="Y28" s="15">
        <f t="shared" si="4"/>
        <v>30</v>
      </c>
      <c r="Z28" s="15">
        <v>12</v>
      </c>
      <c r="AA28" s="18">
        <v>3.7</v>
      </c>
      <c r="AB28" s="18">
        <v>32</v>
      </c>
      <c r="AC28" s="18">
        <v>22</v>
      </c>
      <c r="AD28" s="18">
        <v>33.200000000000003</v>
      </c>
      <c r="AE28" s="18">
        <v>31.344444444444449</v>
      </c>
      <c r="AF28" s="13">
        <v>51</v>
      </c>
      <c r="AG28" s="13">
        <f t="shared" si="5"/>
        <v>0</v>
      </c>
      <c r="AH28" s="13">
        <v>51</v>
      </c>
      <c r="AI28" s="13">
        <v>57</v>
      </c>
      <c r="AJ28" s="13">
        <v>54.666666666666664</v>
      </c>
      <c r="AK28" s="18">
        <v>9.1</v>
      </c>
      <c r="AL28" s="18">
        <v>8.8000000000000007</v>
      </c>
      <c r="AM28" s="18">
        <v>9.3000000000000007</v>
      </c>
      <c r="AN28" s="18">
        <v>9.1050879905727271</v>
      </c>
      <c r="AO28" s="15">
        <v>11.5</v>
      </c>
      <c r="AP28" s="18">
        <f t="shared" si="10"/>
        <v>11.5</v>
      </c>
      <c r="AQ28" s="18">
        <v>325</v>
      </c>
      <c r="AR28" s="18">
        <v>33</v>
      </c>
      <c r="AS28" s="18">
        <v>13.75</v>
      </c>
      <c r="AT28" s="14">
        <v>0</v>
      </c>
      <c r="AU28" s="14">
        <v>0</v>
      </c>
      <c r="AV28" s="14">
        <v>305</v>
      </c>
      <c r="AW28" s="40">
        <v>305</v>
      </c>
      <c r="AX28" s="14">
        <v>0</v>
      </c>
      <c r="AY28" s="14">
        <v>10</v>
      </c>
      <c r="AZ28" s="14">
        <v>20</v>
      </c>
      <c r="BA28" s="14">
        <v>30</v>
      </c>
      <c r="BB28" s="14">
        <v>370</v>
      </c>
      <c r="BC28" s="14">
        <v>335</v>
      </c>
      <c r="BD28" s="14">
        <v>7975</v>
      </c>
      <c r="BE28" s="14">
        <v>8105</v>
      </c>
      <c r="BF28" s="14">
        <v>71.25</v>
      </c>
      <c r="BG28" s="14">
        <v>102.91666666666667</v>
      </c>
      <c r="BH28" s="14">
        <v>2414.1666666666665</v>
      </c>
      <c r="BI28" s="14">
        <v>2501.25</v>
      </c>
      <c r="BJ28" s="14">
        <v>45</v>
      </c>
      <c r="BK28" s="14">
        <v>52.5</v>
      </c>
      <c r="BL28" s="14">
        <v>1817.5</v>
      </c>
      <c r="BM28" s="14">
        <v>1887.5</v>
      </c>
      <c r="BN28" s="14">
        <v>101721</v>
      </c>
      <c r="BO28" s="19">
        <f>BN28/(Q28)*100</f>
        <v>42.466205215126038</v>
      </c>
      <c r="BP28" s="19">
        <f t="shared" si="6"/>
        <v>15.296022952831208</v>
      </c>
      <c r="BQ28" s="15" t="s">
        <v>72</v>
      </c>
      <c r="BR28" s="15">
        <v>24</v>
      </c>
      <c r="BS28" s="15">
        <v>39</v>
      </c>
      <c r="BT28" s="13">
        <f t="shared" si="15"/>
        <v>15</v>
      </c>
      <c r="BU28" s="15">
        <v>30.97</v>
      </c>
      <c r="BV28" s="19">
        <f t="shared" si="7"/>
        <v>1.0323333333333333</v>
      </c>
      <c r="BW28" s="15">
        <v>9.7000000000000003E-2</v>
      </c>
      <c r="BX28" s="15">
        <v>0.41</v>
      </c>
      <c r="BY28" s="15">
        <v>0.22500000000000001</v>
      </c>
      <c r="BZ28" s="14">
        <f t="shared" si="8"/>
        <v>251358.06508221527</v>
      </c>
      <c r="CA28" s="15">
        <v>23.36</v>
      </c>
      <c r="CB28" s="16">
        <f t="shared" si="9"/>
        <v>1.9241272370243274</v>
      </c>
      <c r="CC28" s="16">
        <f t="shared" si="16"/>
        <v>0.75745860211686333</v>
      </c>
    </row>
    <row r="29" spans="1:81" x14ac:dyDescent="0.2">
      <c r="A29" s="15" t="s">
        <v>69</v>
      </c>
      <c r="B29" s="15">
        <v>34</v>
      </c>
      <c r="C29" s="15">
        <v>1</v>
      </c>
      <c r="D29" s="16">
        <f t="shared" si="0"/>
        <v>0.40468564223999998</v>
      </c>
      <c r="E29" s="17">
        <v>37481</v>
      </c>
      <c r="F29" s="15">
        <v>1</v>
      </c>
      <c r="G29" s="15" t="s">
        <v>76</v>
      </c>
      <c r="H29" s="15" t="s">
        <v>78</v>
      </c>
      <c r="I29" s="15">
        <v>85</v>
      </c>
      <c r="J29" s="15">
        <v>13</v>
      </c>
      <c r="K29" s="15"/>
      <c r="L29" s="15"/>
      <c r="M29" s="13">
        <f t="shared" si="1"/>
        <v>49</v>
      </c>
      <c r="N29" s="17">
        <v>37486</v>
      </c>
      <c r="O29" s="14">
        <v>458458</v>
      </c>
      <c r="P29" s="15"/>
      <c r="Q29" s="14"/>
      <c r="R29" s="15"/>
      <c r="S29" s="15"/>
      <c r="T29" s="15"/>
      <c r="U29" s="15"/>
      <c r="V29" s="14">
        <f t="shared" si="2"/>
        <v>458458</v>
      </c>
      <c r="W29" s="14">
        <f t="shared" si="3"/>
        <v>1132874.3897667369</v>
      </c>
      <c r="X29" s="17">
        <v>37526</v>
      </c>
      <c r="Y29" s="15">
        <f t="shared" si="4"/>
        <v>40</v>
      </c>
      <c r="Z29" s="15">
        <v>19</v>
      </c>
      <c r="AA29" s="18">
        <v>3.4</v>
      </c>
      <c r="AB29" s="18">
        <v>32.1</v>
      </c>
      <c r="AC29" s="18">
        <v>27.2</v>
      </c>
      <c r="AD29" s="18">
        <v>32.9</v>
      </c>
      <c r="AE29" s="18">
        <v>30.578947368421051</v>
      </c>
      <c r="AF29" s="13">
        <v>40</v>
      </c>
      <c r="AG29" s="13">
        <f t="shared" si="5"/>
        <v>-8</v>
      </c>
      <c r="AH29" s="13">
        <v>32</v>
      </c>
      <c r="AI29" s="13">
        <v>44</v>
      </c>
      <c r="AJ29" s="13">
        <v>37.363636363636367</v>
      </c>
      <c r="AK29" s="18">
        <v>8.6999999999999993</v>
      </c>
      <c r="AL29" s="18">
        <v>8.6</v>
      </c>
      <c r="AM29" s="18">
        <v>9.1</v>
      </c>
      <c r="AN29" s="18">
        <v>8.8777500075362248</v>
      </c>
      <c r="AO29" s="15">
        <v>37.5</v>
      </c>
      <c r="AP29" s="18">
        <f t="shared" si="10"/>
        <v>37.5</v>
      </c>
      <c r="AQ29" s="18">
        <v>350</v>
      </c>
      <c r="AR29" s="18">
        <v>21</v>
      </c>
      <c r="AS29" s="18">
        <v>8.75</v>
      </c>
      <c r="AT29" s="14">
        <v>45</v>
      </c>
      <c r="AU29" s="14">
        <v>360</v>
      </c>
      <c r="AV29" s="14">
        <v>5</v>
      </c>
      <c r="AW29" s="40">
        <v>406</v>
      </c>
      <c r="AX29" s="14">
        <v>0</v>
      </c>
      <c r="AY29" s="14">
        <v>15</v>
      </c>
      <c r="AZ29" s="14">
        <v>15</v>
      </c>
      <c r="BA29" s="14">
        <v>85</v>
      </c>
      <c r="BB29" s="14">
        <v>255</v>
      </c>
      <c r="BC29" s="14">
        <v>640</v>
      </c>
      <c r="BD29" s="14">
        <v>1950</v>
      </c>
      <c r="BE29" s="14">
        <v>1985</v>
      </c>
      <c r="BF29" s="14">
        <v>38.823529411764703</v>
      </c>
      <c r="BG29" s="14">
        <v>118.82352941176471</v>
      </c>
      <c r="BH29" s="14">
        <v>415.88235294117646</v>
      </c>
      <c r="BI29" s="14">
        <v>573.52941176470586</v>
      </c>
      <c r="BJ29" s="14">
        <v>10</v>
      </c>
      <c r="BK29" s="14">
        <v>90</v>
      </c>
      <c r="BL29" s="14">
        <v>130</v>
      </c>
      <c r="BM29" s="14">
        <v>530</v>
      </c>
      <c r="BN29" s="14">
        <v>9779</v>
      </c>
      <c r="BO29" s="19">
        <f>BN29/(O29)*100</f>
        <v>2.1330198186093381</v>
      </c>
      <c r="BP29" s="19">
        <f t="shared" si="6"/>
        <v>2.1330198186093381</v>
      </c>
      <c r="BQ29" s="15" t="s">
        <v>72</v>
      </c>
      <c r="BR29" s="15">
        <v>24</v>
      </c>
      <c r="BS29" s="15">
        <v>122</v>
      </c>
      <c r="BT29" s="13">
        <f t="shared" si="15"/>
        <v>98</v>
      </c>
      <c r="BU29" s="15">
        <v>40.43</v>
      </c>
      <c r="BV29" s="19">
        <f t="shared" si="7"/>
        <v>1.01075</v>
      </c>
      <c r="BW29" s="15">
        <v>0.10299999999999999</v>
      </c>
      <c r="BX29" s="15">
        <v>15.472</v>
      </c>
      <c r="BY29" s="15">
        <v>0.85899999999999999</v>
      </c>
      <c r="BZ29" s="14">
        <f t="shared" si="8"/>
        <v>24164.435253674099</v>
      </c>
      <c r="CA29" s="15">
        <v>7.91</v>
      </c>
      <c r="CB29" s="16">
        <f t="shared" si="9"/>
        <v>0.48865089185131955</v>
      </c>
      <c r="CC29" s="16">
        <f t="shared" si="16"/>
        <v>1.2998161833076938</v>
      </c>
    </row>
    <row r="30" spans="1:81" x14ac:dyDescent="0.2">
      <c r="A30" s="15" t="s">
        <v>69</v>
      </c>
      <c r="B30" s="15">
        <v>3</v>
      </c>
      <c r="C30" s="15">
        <v>2</v>
      </c>
      <c r="D30" s="16">
        <f t="shared" si="0"/>
        <v>0.80937128447999995</v>
      </c>
      <c r="E30" s="17">
        <v>37503</v>
      </c>
      <c r="F30" s="15">
        <v>2</v>
      </c>
      <c r="G30" s="15" t="s">
        <v>76</v>
      </c>
      <c r="H30" s="15" t="s">
        <v>78</v>
      </c>
      <c r="I30" s="15">
        <v>131</v>
      </c>
      <c r="J30" s="15">
        <v>37</v>
      </c>
      <c r="K30" s="15"/>
      <c r="L30" s="15"/>
      <c r="M30" s="13">
        <f t="shared" si="1"/>
        <v>84</v>
      </c>
      <c r="N30" s="17">
        <v>37515</v>
      </c>
      <c r="O30" s="14">
        <v>343958</v>
      </c>
      <c r="P30" s="17">
        <v>37517</v>
      </c>
      <c r="Q30" s="14">
        <v>280296</v>
      </c>
      <c r="R30" s="15"/>
      <c r="S30" s="15"/>
      <c r="T30" s="15"/>
      <c r="U30" s="15"/>
      <c r="V30" s="14">
        <f t="shared" si="2"/>
        <v>624254</v>
      </c>
      <c r="W30" s="14">
        <f t="shared" si="3"/>
        <v>771282.61401201924</v>
      </c>
      <c r="X30" s="17">
        <v>37540</v>
      </c>
      <c r="Y30" s="15">
        <f t="shared" si="4"/>
        <v>25</v>
      </c>
      <c r="Z30" s="15">
        <v>6</v>
      </c>
      <c r="AA30" s="18">
        <v>2.7</v>
      </c>
      <c r="AB30" s="18">
        <v>28.2</v>
      </c>
      <c r="AC30" s="18">
        <v>26.8</v>
      </c>
      <c r="AD30" s="18">
        <v>31.3</v>
      </c>
      <c r="AE30" s="18">
        <v>29.122727272727271</v>
      </c>
      <c r="AF30" s="13">
        <v>27</v>
      </c>
      <c r="AG30" s="13">
        <f t="shared" si="5"/>
        <v>-7</v>
      </c>
      <c r="AH30" s="13">
        <v>20</v>
      </c>
      <c r="AI30" s="13">
        <v>31</v>
      </c>
      <c r="AJ30" s="13">
        <v>27.625</v>
      </c>
      <c r="AK30" s="18">
        <v>8.9</v>
      </c>
      <c r="AL30" s="18">
        <v>8.9</v>
      </c>
      <c r="AM30" s="18">
        <v>9.1999999999999993</v>
      </c>
      <c r="AN30" s="18">
        <v>9.0918442027160182</v>
      </c>
      <c r="AO30" s="15">
        <v>42</v>
      </c>
      <c r="AP30" s="18">
        <f t="shared" si="10"/>
        <v>21</v>
      </c>
      <c r="AQ30" s="18">
        <v>750</v>
      </c>
      <c r="AR30" s="18">
        <v>57</v>
      </c>
      <c r="AS30" s="18">
        <v>23.75</v>
      </c>
      <c r="AT30" s="14">
        <v>445</v>
      </c>
      <c r="AU30" s="14">
        <v>515</v>
      </c>
      <c r="AV30" s="14">
        <v>2120</v>
      </c>
      <c r="AW30" s="40">
        <v>3080</v>
      </c>
      <c r="AX30" s="14">
        <v>0</v>
      </c>
      <c r="AY30" s="14">
        <v>0</v>
      </c>
      <c r="AZ30" s="14">
        <v>0</v>
      </c>
      <c r="BA30" s="14">
        <v>0</v>
      </c>
      <c r="BB30" s="14">
        <v>210</v>
      </c>
      <c r="BC30" s="14">
        <v>200</v>
      </c>
      <c r="BD30" s="14">
        <v>380</v>
      </c>
      <c r="BE30" s="14">
        <v>465</v>
      </c>
      <c r="BF30" s="14">
        <v>49.545454545454547</v>
      </c>
      <c r="BG30" s="14">
        <v>29.545454545454547</v>
      </c>
      <c r="BH30" s="14">
        <v>45.909090909090907</v>
      </c>
      <c r="BI30" s="14">
        <v>125</v>
      </c>
      <c r="BJ30" s="14">
        <v>25</v>
      </c>
      <c r="BK30" s="14">
        <v>10</v>
      </c>
      <c r="BL30" s="14">
        <v>5</v>
      </c>
      <c r="BM30" s="14">
        <v>40</v>
      </c>
      <c r="BN30" s="14">
        <v>78295</v>
      </c>
      <c r="BO30" s="19">
        <f>BN30/(Q30)*100</f>
        <v>27.932970859377232</v>
      </c>
      <c r="BP30" s="19">
        <f t="shared" si="6"/>
        <v>12.542170334511274</v>
      </c>
      <c r="BQ30" s="15" t="s">
        <v>72</v>
      </c>
      <c r="BR30" s="15">
        <v>23</v>
      </c>
      <c r="BS30" s="15">
        <v>55</v>
      </c>
      <c r="BT30" s="13">
        <f t="shared" si="15"/>
        <v>32</v>
      </c>
      <c r="BU30" s="15">
        <v>36.08</v>
      </c>
      <c r="BV30" s="19">
        <f t="shared" si="7"/>
        <v>1.4432</v>
      </c>
      <c r="BW30" s="15">
        <v>0.08</v>
      </c>
      <c r="BX30" s="15">
        <v>1.07</v>
      </c>
      <c r="BY30" s="15">
        <v>0.312</v>
      </c>
      <c r="BZ30" s="14">
        <f t="shared" si="8"/>
        <v>96735.579209858552</v>
      </c>
      <c r="CA30" s="15">
        <v>22.09</v>
      </c>
      <c r="CB30" s="16">
        <f t="shared" si="9"/>
        <v>1.0917115753219366</v>
      </c>
      <c r="CC30" s="16">
        <f t="shared" si="16"/>
        <v>0.66428585888103631</v>
      </c>
    </row>
    <row r="31" spans="1:81" x14ac:dyDescent="0.2">
      <c r="A31" s="15" t="s">
        <v>69</v>
      </c>
      <c r="B31" s="15">
        <v>13</v>
      </c>
      <c r="C31" s="15">
        <v>0.5</v>
      </c>
      <c r="D31" s="16">
        <f t="shared" si="0"/>
        <v>0.20234282111999999</v>
      </c>
      <c r="E31" s="17">
        <v>37517</v>
      </c>
      <c r="F31" s="15">
        <v>1</v>
      </c>
      <c r="G31" s="15" t="s">
        <v>76</v>
      </c>
      <c r="H31" s="15" t="s">
        <v>78</v>
      </c>
      <c r="I31" s="15">
        <v>1</v>
      </c>
      <c r="J31" s="15">
        <v>4</v>
      </c>
      <c r="K31" s="15"/>
      <c r="L31" s="15"/>
      <c r="M31" s="13">
        <f t="shared" si="1"/>
        <v>2.5</v>
      </c>
      <c r="N31" s="17">
        <v>37545</v>
      </c>
      <c r="O31" s="14">
        <v>262892</v>
      </c>
      <c r="P31" s="15"/>
      <c r="Q31" s="14"/>
      <c r="R31" s="15"/>
      <c r="S31" s="15"/>
      <c r="T31" s="15"/>
      <c r="U31" s="15"/>
      <c r="V31" s="14">
        <f t="shared" si="2"/>
        <v>262892</v>
      </c>
      <c r="W31" s="14">
        <f t="shared" si="3"/>
        <v>1299240.5588933206</v>
      </c>
      <c r="X31" s="17">
        <v>37573</v>
      </c>
      <c r="Y31" s="15">
        <f t="shared" si="4"/>
        <v>28</v>
      </c>
      <c r="Z31" s="15">
        <v>8</v>
      </c>
      <c r="AA31" s="18">
        <v>5.2</v>
      </c>
      <c r="AB31" s="18">
        <v>22.8</v>
      </c>
      <c r="AC31" s="18">
        <v>19.7</v>
      </c>
      <c r="AD31" s="18">
        <v>28.7</v>
      </c>
      <c r="AE31" s="18">
        <v>23.999999999999996</v>
      </c>
      <c r="AF31" s="13">
        <v>27</v>
      </c>
      <c r="AG31" s="13">
        <f t="shared" si="5"/>
        <v>-11</v>
      </c>
      <c r="AH31" s="13">
        <v>16</v>
      </c>
      <c r="AI31" s="13">
        <v>27.3</v>
      </c>
      <c r="AJ31" s="13">
        <v>20.037500000000001</v>
      </c>
      <c r="AK31" s="18">
        <v>9.1</v>
      </c>
      <c r="AL31" s="18">
        <v>8.6999999999999993</v>
      </c>
      <c r="AM31" s="18">
        <v>9.3000000000000007</v>
      </c>
      <c r="AN31" s="18">
        <v>9.042688365552916</v>
      </c>
      <c r="AO31" s="15">
        <v>39</v>
      </c>
      <c r="AP31" s="18">
        <f t="shared" si="10"/>
        <v>78</v>
      </c>
      <c r="AQ31" s="18">
        <v>212.5</v>
      </c>
      <c r="AR31" s="18">
        <v>13.5</v>
      </c>
      <c r="AS31" s="18">
        <v>5.6</v>
      </c>
      <c r="AT31" s="14">
        <v>25</v>
      </c>
      <c r="AU31" s="14">
        <v>10</v>
      </c>
      <c r="AV31" s="14">
        <v>0</v>
      </c>
      <c r="AW31" s="40">
        <v>35</v>
      </c>
      <c r="AX31" s="14">
        <v>0</v>
      </c>
      <c r="AY31" s="14">
        <v>0</v>
      </c>
      <c r="AZ31" s="14">
        <v>0</v>
      </c>
      <c r="BA31" s="14">
        <v>0</v>
      </c>
      <c r="BB31" s="14">
        <v>35</v>
      </c>
      <c r="BC31" s="14">
        <v>55</v>
      </c>
      <c r="BD31" s="14">
        <v>30</v>
      </c>
      <c r="BE31" s="14">
        <v>60</v>
      </c>
      <c r="BF31" s="14">
        <v>9</v>
      </c>
      <c r="BG31" s="14">
        <v>20.5</v>
      </c>
      <c r="BH31" s="14">
        <v>4</v>
      </c>
      <c r="BI31" s="14">
        <v>33.5</v>
      </c>
      <c r="BJ31" s="14">
        <v>5</v>
      </c>
      <c r="BK31" s="14">
        <v>12.5</v>
      </c>
      <c r="BL31" s="14">
        <v>0</v>
      </c>
      <c r="BM31" s="14">
        <v>40</v>
      </c>
      <c r="BN31" s="14">
        <v>54510</v>
      </c>
      <c r="BO31" s="19">
        <f t="shared" ref="BO31:BO37" si="17">BN31/(O31)*100</f>
        <v>20.73475039179587</v>
      </c>
      <c r="BP31" s="19">
        <f t="shared" si="6"/>
        <v>20.73475039179587</v>
      </c>
      <c r="BQ31" s="15" t="s">
        <v>72</v>
      </c>
      <c r="BR31" s="15">
        <v>28</v>
      </c>
      <c r="BS31" s="15">
        <v>34</v>
      </c>
      <c r="BT31" s="13">
        <f t="shared" si="15"/>
        <v>6</v>
      </c>
      <c r="BU31" s="15">
        <v>31.11</v>
      </c>
      <c r="BV31" s="19">
        <f t="shared" si="7"/>
        <v>1.1110714285714285</v>
      </c>
      <c r="BW31" s="15">
        <v>0.14699999999999999</v>
      </c>
      <c r="BX31" s="15">
        <v>0.26400000000000001</v>
      </c>
      <c r="BY31" s="15">
        <v>0.21</v>
      </c>
      <c r="BZ31" s="14">
        <f t="shared" si="8"/>
        <v>269394.28687550366</v>
      </c>
      <c r="CA31" s="15">
        <v>12.55</v>
      </c>
      <c r="CB31" s="16">
        <f t="shared" si="9"/>
        <v>2.2151232410092327</v>
      </c>
      <c r="CC31" s="16">
        <f t="shared" si="16"/>
        <v>0.69745992926237654</v>
      </c>
    </row>
    <row r="32" spans="1:81" x14ac:dyDescent="0.2">
      <c r="A32" s="15" t="s">
        <v>69</v>
      </c>
      <c r="B32" s="15">
        <v>11</v>
      </c>
      <c r="C32" s="15">
        <v>0.5</v>
      </c>
      <c r="D32" s="16">
        <f t="shared" si="0"/>
        <v>0.20234282111999999</v>
      </c>
      <c r="E32" s="17">
        <v>37517</v>
      </c>
      <c r="F32" s="15">
        <v>1</v>
      </c>
      <c r="G32" s="15" t="s">
        <v>76</v>
      </c>
      <c r="H32" s="15" t="s">
        <v>78</v>
      </c>
      <c r="I32" s="15">
        <v>3</v>
      </c>
      <c r="J32" s="15">
        <v>6</v>
      </c>
      <c r="K32" s="15"/>
      <c r="L32" s="15"/>
      <c r="M32" s="13">
        <f t="shared" si="1"/>
        <v>4.5</v>
      </c>
      <c r="N32" s="17">
        <v>37544</v>
      </c>
      <c r="O32" s="14">
        <v>304112</v>
      </c>
      <c r="P32" s="15"/>
      <c r="Q32" s="14"/>
      <c r="R32" s="15"/>
      <c r="S32" s="15"/>
      <c r="T32" s="15"/>
      <c r="U32" s="15"/>
      <c r="V32" s="14">
        <f t="shared" si="2"/>
        <v>304112</v>
      </c>
      <c r="W32" s="14">
        <f t="shared" si="3"/>
        <v>1502954.2353748519</v>
      </c>
      <c r="X32" s="17">
        <v>37581</v>
      </c>
      <c r="Y32" s="15">
        <f t="shared" si="4"/>
        <v>37</v>
      </c>
      <c r="Z32" s="15">
        <v>8</v>
      </c>
      <c r="AA32" s="18">
        <v>5.0999999999999996</v>
      </c>
      <c r="AB32" s="18">
        <v>22.6</v>
      </c>
      <c r="AC32" s="18">
        <v>18.100000000000001</v>
      </c>
      <c r="AD32" s="18">
        <v>28</v>
      </c>
      <c r="AE32" s="18">
        <v>23.245714285714286</v>
      </c>
      <c r="AF32" s="13">
        <v>30</v>
      </c>
      <c r="AG32" s="13">
        <f t="shared" si="5"/>
        <v>-13</v>
      </c>
      <c r="AH32" s="13">
        <v>17</v>
      </c>
      <c r="AI32" s="13">
        <v>30</v>
      </c>
      <c r="AJ32" s="13">
        <v>20.6</v>
      </c>
      <c r="AK32" s="18">
        <v>9.1</v>
      </c>
      <c r="AL32" s="18">
        <v>8.8000000000000007</v>
      </c>
      <c r="AM32" s="18">
        <v>9.5</v>
      </c>
      <c r="AN32" s="18">
        <v>9.0813399558570715</v>
      </c>
      <c r="AO32" s="15">
        <v>63</v>
      </c>
      <c r="AP32" s="18">
        <f t="shared" si="10"/>
        <v>126</v>
      </c>
      <c r="AQ32" s="18">
        <v>262.5</v>
      </c>
      <c r="AR32" s="18">
        <v>19.5</v>
      </c>
      <c r="AS32" s="18">
        <v>8.25</v>
      </c>
      <c r="AT32" s="14">
        <v>15</v>
      </c>
      <c r="AU32" s="14">
        <v>35</v>
      </c>
      <c r="AV32" s="14">
        <v>30</v>
      </c>
      <c r="AW32" s="40">
        <v>80</v>
      </c>
      <c r="AX32" s="14">
        <v>0</v>
      </c>
      <c r="AY32" s="14">
        <v>0</v>
      </c>
      <c r="AZ32" s="14">
        <v>0</v>
      </c>
      <c r="BA32" s="14">
        <v>0</v>
      </c>
      <c r="BB32" s="14">
        <v>30</v>
      </c>
      <c r="BC32" s="14">
        <v>35</v>
      </c>
      <c r="BD32" s="14">
        <v>15</v>
      </c>
      <c r="BE32" s="14">
        <v>55</v>
      </c>
      <c r="BF32" s="14">
        <v>6.0714285714285712</v>
      </c>
      <c r="BG32" s="14">
        <v>16.428571428571427</v>
      </c>
      <c r="BH32" s="14">
        <v>2.5</v>
      </c>
      <c r="BI32" s="14">
        <v>25</v>
      </c>
      <c r="BJ32" s="14">
        <v>5</v>
      </c>
      <c r="BK32" s="14">
        <v>17.5</v>
      </c>
      <c r="BL32" s="14">
        <v>0</v>
      </c>
      <c r="BM32" s="14">
        <v>20</v>
      </c>
      <c r="BN32" s="14">
        <v>48211</v>
      </c>
      <c r="BO32" s="19">
        <f t="shared" si="17"/>
        <v>15.853040984900298</v>
      </c>
      <c r="BP32" s="19">
        <f t="shared" si="6"/>
        <v>15.853040984900298</v>
      </c>
      <c r="BQ32" s="15" t="s">
        <v>72</v>
      </c>
      <c r="BR32" s="15">
        <v>15</v>
      </c>
      <c r="BS32" s="15">
        <v>26</v>
      </c>
      <c r="BT32" s="13">
        <f t="shared" si="15"/>
        <v>11</v>
      </c>
      <c r="BU32" s="15">
        <v>18.350000000000001</v>
      </c>
      <c r="BV32" s="19">
        <f t="shared" si="7"/>
        <v>0.49594594594594599</v>
      </c>
      <c r="BW32" s="15">
        <v>2.4E-2</v>
      </c>
      <c r="BX32" s="15">
        <v>0.11799999999999999</v>
      </c>
      <c r="BY32" s="15">
        <v>4.4999999999999998E-2</v>
      </c>
      <c r="BZ32" s="14">
        <f t="shared" si="8"/>
        <v>238263.95091827019</v>
      </c>
      <c r="CA32" s="15">
        <v>2.1800000000000002</v>
      </c>
      <c r="CB32" s="16">
        <f t="shared" si="9"/>
        <v>0.29118363870184893</v>
      </c>
      <c r="CC32" s="16">
        <f t="shared" si="16"/>
        <v>0.72828993497443073</v>
      </c>
    </row>
    <row r="33" spans="1:81" x14ac:dyDescent="0.2">
      <c r="A33" s="15" t="s">
        <v>69</v>
      </c>
      <c r="B33" s="15">
        <v>16</v>
      </c>
      <c r="C33" s="15">
        <v>0.5</v>
      </c>
      <c r="D33" s="16">
        <f t="shared" si="0"/>
        <v>0.20234282111999999</v>
      </c>
      <c r="E33" s="17">
        <v>37518</v>
      </c>
      <c r="F33" s="15">
        <v>1</v>
      </c>
      <c r="G33" s="15" t="s">
        <v>76</v>
      </c>
      <c r="H33" s="15" t="s">
        <v>78</v>
      </c>
      <c r="I33" s="15">
        <v>6</v>
      </c>
      <c r="J33" s="15">
        <v>4</v>
      </c>
      <c r="K33" s="15"/>
      <c r="L33" s="15"/>
      <c r="M33" s="13">
        <f t="shared" si="1"/>
        <v>5</v>
      </c>
      <c r="N33" s="17">
        <v>37545</v>
      </c>
      <c r="O33" s="14">
        <v>317852</v>
      </c>
      <c r="P33" s="15"/>
      <c r="Q33" s="14"/>
      <c r="R33" s="15"/>
      <c r="S33" s="15"/>
      <c r="T33" s="15"/>
      <c r="U33" s="15"/>
      <c r="V33" s="14">
        <f t="shared" si="2"/>
        <v>317852</v>
      </c>
      <c r="W33" s="14">
        <f t="shared" si="3"/>
        <v>1570858.7942020288</v>
      </c>
      <c r="X33" s="17">
        <v>37581</v>
      </c>
      <c r="Y33" s="15">
        <f t="shared" si="4"/>
        <v>36</v>
      </c>
      <c r="Z33" s="15">
        <v>3</v>
      </c>
      <c r="AA33" s="18">
        <v>3.7</v>
      </c>
      <c r="AB33" s="18">
        <v>22.6</v>
      </c>
      <c r="AC33" s="18">
        <v>17.899999999999999</v>
      </c>
      <c r="AD33" s="18">
        <v>30</v>
      </c>
      <c r="AE33" s="18">
        <v>23.097058823529409</v>
      </c>
      <c r="AF33" s="13">
        <v>29</v>
      </c>
      <c r="AG33" s="13">
        <f t="shared" si="5"/>
        <v>-12</v>
      </c>
      <c r="AH33" s="13">
        <v>17</v>
      </c>
      <c r="AI33" s="13">
        <v>29</v>
      </c>
      <c r="AJ33" s="13">
        <v>20.3</v>
      </c>
      <c r="AK33" s="18">
        <v>9.4</v>
      </c>
      <c r="AL33" s="18">
        <v>8.8000000000000007</v>
      </c>
      <c r="AM33" s="18">
        <v>9.6</v>
      </c>
      <c r="AN33" s="18">
        <v>9.2375650549586634</v>
      </c>
      <c r="AO33" s="15">
        <v>52</v>
      </c>
      <c r="AP33" s="18">
        <f t="shared" si="10"/>
        <v>104</v>
      </c>
      <c r="AQ33" s="18">
        <v>237.5</v>
      </c>
      <c r="AR33" s="18">
        <v>21</v>
      </c>
      <c r="AS33" s="18">
        <v>8.85</v>
      </c>
      <c r="AT33" s="14">
        <v>20</v>
      </c>
      <c r="AU33" s="14">
        <v>5</v>
      </c>
      <c r="AV33" s="14">
        <v>0</v>
      </c>
      <c r="AW33" s="40">
        <v>25</v>
      </c>
      <c r="AX33" s="14">
        <v>0</v>
      </c>
      <c r="AY33" s="14">
        <v>10</v>
      </c>
      <c r="AZ33" s="14">
        <v>0</v>
      </c>
      <c r="BA33" s="14">
        <v>10</v>
      </c>
      <c r="BB33" s="14">
        <v>55</v>
      </c>
      <c r="BC33" s="14">
        <v>125</v>
      </c>
      <c r="BD33" s="14">
        <v>10</v>
      </c>
      <c r="BE33" s="14">
        <v>130</v>
      </c>
      <c r="BF33" s="14">
        <v>13.846153846153847</v>
      </c>
      <c r="BG33" s="14">
        <v>49.615384615384613</v>
      </c>
      <c r="BH33" s="14">
        <v>0.76923076923076927</v>
      </c>
      <c r="BI33" s="14">
        <v>65</v>
      </c>
      <c r="BJ33" s="14">
        <v>5</v>
      </c>
      <c r="BK33" s="14">
        <v>40</v>
      </c>
      <c r="BL33" s="14">
        <v>0</v>
      </c>
      <c r="BM33" s="14">
        <v>60</v>
      </c>
      <c r="BN33" s="14">
        <v>76795</v>
      </c>
      <c r="BO33" s="19">
        <f t="shared" si="17"/>
        <v>24.160615632432705</v>
      </c>
      <c r="BP33" s="19">
        <f t="shared" si="6"/>
        <v>24.160615632432705</v>
      </c>
      <c r="BQ33" s="15" t="s">
        <v>72</v>
      </c>
      <c r="BR33" s="15">
        <v>26</v>
      </c>
      <c r="BS33" s="15">
        <v>31</v>
      </c>
      <c r="BT33" s="13">
        <f t="shared" si="15"/>
        <v>5</v>
      </c>
      <c r="BU33" s="15">
        <v>28.91</v>
      </c>
      <c r="BV33" s="19">
        <f t="shared" si="7"/>
        <v>0.80305555555555552</v>
      </c>
      <c r="BW33" s="15">
        <v>0.112</v>
      </c>
      <c r="BX33" s="15">
        <v>0.19400000000000001</v>
      </c>
      <c r="BY33" s="15">
        <v>0.16300000000000001</v>
      </c>
      <c r="BZ33" s="14">
        <f t="shared" si="8"/>
        <v>379529.15539541928</v>
      </c>
      <c r="CA33" s="15">
        <v>13.32</v>
      </c>
      <c r="CB33" s="16">
        <f t="shared" si="9"/>
        <v>1.8285798228570238</v>
      </c>
      <c r="CC33" s="16">
        <f t="shared" si="16"/>
        <v>0.67459532845480619</v>
      </c>
    </row>
    <row r="34" spans="1:81" x14ac:dyDescent="0.2">
      <c r="A34" s="15" t="s">
        <v>69</v>
      </c>
      <c r="B34" s="15">
        <v>25</v>
      </c>
      <c r="C34" s="15">
        <v>1</v>
      </c>
      <c r="D34" s="16">
        <f t="shared" ref="D34:D65" si="18">C34*0.40468564224</f>
        <v>0.40468564223999998</v>
      </c>
      <c r="E34" s="17">
        <v>37519</v>
      </c>
      <c r="F34" s="15">
        <v>1</v>
      </c>
      <c r="G34" s="15" t="s">
        <v>76</v>
      </c>
      <c r="H34" s="15" t="s">
        <v>77</v>
      </c>
      <c r="I34" s="15">
        <v>251</v>
      </c>
      <c r="J34" s="15">
        <v>412</v>
      </c>
      <c r="K34" s="15"/>
      <c r="L34" s="15"/>
      <c r="M34" s="13">
        <f t="shared" ref="M34:M65" si="19">AVERAGE(I34:L34)</f>
        <v>331.5</v>
      </c>
      <c r="N34" s="17">
        <v>37541</v>
      </c>
      <c r="O34" s="14">
        <v>395254</v>
      </c>
      <c r="P34" s="15"/>
      <c r="Q34" s="14"/>
      <c r="R34" s="15"/>
      <c r="S34" s="15"/>
      <c r="T34" s="15"/>
      <c r="U34" s="15"/>
      <c r="V34" s="14">
        <f t="shared" ref="V34:V65" si="20">SUM(O34,Q34,S34,U34)</f>
        <v>395254</v>
      </c>
      <c r="W34" s="14">
        <f t="shared" ref="W34:W65" si="21">V34/D34</f>
        <v>976693.90446422971</v>
      </c>
      <c r="X34" s="17">
        <v>37568</v>
      </c>
      <c r="Y34" s="15">
        <f t="shared" ref="Y34:Y65" si="22">X34-N34</f>
        <v>27</v>
      </c>
      <c r="Z34" s="15">
        <v>14</v>
      </c>
      <c r="AA34" s="18">
        <v>3.5</v>
      </c>
      <c r="AB34" s="18">
        <v>29</v>
      </c>
      <c r="AC34" s="18">
        <v>20.399999999999999</v>
      </c>
      <c r="AD34" s="18">
        <v>28.6</v>
      </c>
      <c r="AE34" s="18">
        <v>24.072000000000003</v>
      </c>
      <c r="AF34" s="13">
        <v>32</v>
      </c>
      <c r="AG34" s="13">
        <f t="shared" ref="AG34:AG65" si="23">AH34-AF34</f>
        <v>-12</v>
      </c>
      <c r="AH34" s="13">
        <v>20</v>
      </c>
      <c r="AI34" s="13">
        <v>30.1</v>
      </c>
      <c r="AJ34" s="13">
        <v>24.585714285714285</v>
      </c>
      <c r="AK34" s="18">
        <v>9.1</v>
      </c>
      <c r="AL34" s="18">
        <v>9</v>
      </c>
      <c r="AM34" s="18">
        <v>9.6</v>
      </c>
      <c r="AN34" s="18">
        <v>9.237177623911915</v>
      </c>
      <c r="AO34" s="15">
        <v>27</v>
      </c>
      <c r="AP34" s="18">
        <f t="shared" si="10"/>
        <v>27</v>
      </c>
      <c r="AQ34" s="18">
        <v>425</v>
      </c>
      <c r="AR34" s="18">
        <v>33</v>
      </c>
      <c r="AS34" s="18">
        <v>13.75</v>
      </c>
      <c r="AT34" s="14">
        <v>175</v>
      </c>
      <c r="AU34" s="14">
        <v>220</v>
      </c>
      <c r="AV34" s="14">
        <v>0</v>
      </c>
      <c r="AW34" s="40">
        <v>395</v>
      </c>
      <c r="AX34" s="14">
        <v>0</v>
      </c>
      <c r="AY34" s="14">
        <v>0</v>
      </c>
      <c r="AZ34" s="14">
        <v>0</v>
      </c>
      <c r="BA34" s="14">
        <v>0</v>
      </c>
      <c r="BB34" s="14">
        <v>235</v>
      </c>
      <c r="BC34" s="14">
        <v>210</v>
      </c>
      <c r="BD34" s="14">
        <v>250</v>
      </c>
      <c r="BE34" s="14">
        <v>400</v>
      </c>
      <c r="BF34" s="14">
        <v>105</v>
      </c>
      <c r="BG34" s="14">
        <v>39</v>
      </c>
      <c r="BH34" s="14">
        <v>27</v>
      </c>
      <c r="BI34" s="14">
        <v>178</v>
      </c>
      <c r="BJ34" s="14">
        <v>125</v>
      </c>
      <c r="BK34" s="14">
        <v>2.5</v>
      </c>
      <c r="BL34" s="14">
        <v>0</v>
      </c>
      <c r="BM34" s="14">
        <v>177.5</v>
      </c>
      <c r="BN34" s="14">
        <v>210245</v>
      </c>
      <c r="BO34" s="19">
        <f t="shared" si="17"/>
        <v>53.192377559746397</v>
      </c>
      <c r="BP34" s="19">
        <f t="shared" si="6"/>
        <v>53.192377559746397</v>
      </c>
      <c r="BQ34" s="15" t="s">
        <v>72</v>
      </c>
      <c r="BR34" s="15">
        <v>24</v>
      </c>
      <c r="BS34" s="15">
        <v>30</v>
      </c>
      <c r="BT34" s="13">
        <f t="shared" si="15"/>
        <v>6</v>
      </c>
      <c r="BU34" s="15">
        <v>27.56</v>
      </c>
      <c r="BV34" s="19">
        <f>BU34/Y34</f>
        <v>1.0207407407407407</v>
      </c>
      <c r="BW34" s="15">
        <v>8.8999999999999996E-2</v>
      </c>
      <c r="BX34" s="15">
        <v>1.6930000000000001</v>
      </c>
      <c r="BY34" s="15">
        <v>0.14599999999999999</v>
      </c>
      <c r="BZ34" s="14">
        <f>BN34/(C34*0.40468564224)</f>
        <v>519526.70926564181</v>
      </c>
      <c r="CA34" s="15">
        <v>30.59</v>
      </c>
      <c r="CB34" s="16">
        <f>(CA34/D34)/Y34</f>
        <v>2.799612451511329</v>
      </c>
      <c r="CC34" s="16">
        <f t="shared" si="16"/>
        <v>0.69745343265086523</v>
      </c>
    </row>
    <row r="35" spans="1:81" x14ac:dyDescent="0.2">
      <c r="A35" s="15" t="s">
        <v>69</v>
      </c>
      <c r="B35" s="15">
        <v>28</v>
      </c>
      <c r="C35" s="15">
        <v>1</v>
      </c>
      <c r="D35" s="16">
        <f t="shared" si="18"/>
        <v>0.40468564223999998</v>
      </c>
      <c r="E35" s="17">
        <v>37524</v>
      </c>
      <c r="F35" s="15">
        <v>1</v>
      </c>
      <c r="G35" s="15" t="s">
        <v>76</v>
      </c>
      <c r="H35" s="15" t="s">
        <v>77</v>
      </c>
      <c r="I35" s="15">
        <v>24</v>
      </c>
      <c r="J35" s="15">
        <v>72</v>
      </c>
      <c r="K35" s="15"/>
      <c r="L35" s="15"/>
      <c r="M35" s="13">
        <f t="shared" si="19"/>
        <v>48</v>
      </c>
      <c r="N35" s="17">
        <v>37538</v>
      </c>
      <c r="O35" s="14">
        <v>333882</v>
      </c>
      <c r="P35" s="15"/>
      <c r="Q35" s="14"/>
      <c r="R35" s="15"/>
      <c r="S35" s="15"/>
      <c r="T35" s="15"/>
      <c r="U35" s="15"/>
      <c r="V35" s="14">
        <f t="shared" si="20"/>
        <v>333882</v>
      </c>
      <c r="W35" s="14">
        <f t="shared" si="21"/>
        <v>825040.38975020102</v>
      </c>
      <c r="X35" s="17">
        <v>37575</v>
      </c>
      <c r="Y35" s="15">
        <f t="shared" si="22"/>
        <v>37</v>
      </c>
      <c r="Z35" s="15">
        <v>15</v>
      </c>
      <c r="AA35" s="18">
        <v>3</v>
      </c>
      <c r="AB35" s="18">
        <v>29.5</v>
      </c>
      <c r="AC35" s="18">
        <v>19.899999999999999</v>
      </c>
      <c r="AD35" s="18">
        <v>30.1</v>
      </c>
      <c r="AE35" s="18">
        <v>24.448571428571423</v>
      </c>
      <c r="AF35" s="13">
        <v>17</v>
      </c>
      <c r="AG35" s="13">
        <f t="shared" si="23"/>
        <v>-6</v>
      </c>
      <c r="AH35" s="13">
        <v>11</v>
      </c>
      <c r="AI35" s="13">
        <v>17</v>
      </c>
      <c r="AJ35" s="13">
        <v>14.636363636363637</v>
      </c>
      <c r="AK35" s="18">
        <v>9.6</v>
      </c>
      <c r="AL35" s="18">
        <v>9.1999999999999993</v>
      </c>
      <c r="AM35" s="18">
        <v>9.6999999999999993</v>
      </c>
      <c r="AN35" s="18">
        <v>9.3804011840120776</v>
      </c>
      <c r="AO35" s="15">
        <v>71</v>
      </c>
      <c r="AP35" s="18">
        <f t="shared" si="10"/>
        <v>71</v>
      </c>
      <c r="AQ35" s="18">
        <v>450</v>
      </c>
      <c r="AR35" s="18">
        <v>21</v>
      </c>
      <c r="AS35" s="18">
        <v>8.75</v>
      </c>
      <c r="AT35" s="14">
        <v>235</v>
      </c>
      <c r="AU35" s="14">
        <v>55</v>
      </c>
      <c r="AV35" s="14">
        <v>550</v>
      </c>
      <c r="AW35" s="40">
        <v>840</v>
      </c>
      <c r="AX35" s="14">
        <v>0</v>
      </c>
      <c r="AY35" s="14">
        <v>0</v>
      </c>
      <c r="AZ35" s="14">
        <v>0</v>
      </c>
      <c r="BA35" s="14">
        <v>0</v>
      </c>
      <c r="BB35" s="14">
        <v>475</v>
      </c>
      <c r="BC35" s="14">
        <v>45</v>
      </c>
      <c r="BD35" s="14">
        <v>1030</v>
      </c>
      <c r="BE35" s="14">
        <v>1505</v>
      </c>
      <c r="BF35" s="14">
        <v>88.214285714285708</v>
      </c>
      <c r="BG35" s="14">
        <v>15</v>
      </c>
      <c r="BH35" s="14">
        <v>88.571428571428569</v>
      </c>
      <c r="BI35" s="14">
        <v>191.78571428571428</v>
      </c>
      <c r="BJ35" s="14">
        <v>2.5</v>
      </c>
      <c r="BK35" s="14">
        <v>15</v>
      </c>
      <c r="BL35" s="14">
        <v>2.5</v>
      </c>
      <c r="BM35" s="14">
        <v>25</v>
      </c>
      <c r="BN35" s="14">
        <v>141646</v>
      </c>
      <c r="BO35" s="19">
        <f t="shared" si="17"/>
        <v>42.423970145141098</v>
      </c>
      <c r="BP35" s="19">
        <f t="shared" si="6"/>
        <v>42.423970145141098</v>
      </c>
      <c r="BQ35" s="15" t="s">
        <v>72</v>
      </c>
      <c r="BR35" s="15">
        <v>22</v>
      </c>
      <c r="BS35" s="15">
        <v>36</v>
      </c>
      <c r="BT35" s="13">
        <f t="shared" si="15"/>
        <v>14</v>
      </c>
      <c r="BU35" s="15">
        <v>25.49</v>
      </c>
      <c r="BV35" s="19">
        <f>BU35/Y35</f>
        <v>0.68891891891891888</v>
      </c>
      <c r="BW35" s="15">
        <v>1.0999999999999999E-2</v>
      </c>
      <c r="BX35" s="15">
        <v>0.41599999999999998</v>
      </c>
      <c r="BY35" s="15">
        <v>0.12</v>
      </c>
      <c r="BZ35" s="14">
        <f>BN35/(C35*0.40468564224)</f>
        <v>350014.88863298105</v>
      </c>
      <c r="CA35" s="15">
        <v>18.73</v>
      </c>
      <c r="CB35" s="16">
        <f>(CA35/D35)/Y35</f>
        <v>1.2508875121297316</v>
      </c>
      <c r="CC35" s="16">
        <f t="shared" si="16"/>
        <v>0.72455563709068038</v>
      </c>
    </row>
    <row r="36" spans="1:81" x14ac:dyDescent="0.2">
      <c r="A36" s="15" t="s">
        <v>69</v>
      </c>
      <c r="B36" s="15">
        <v>26</v>
      </c>
      <c r="C36" s="15">
        <v>1</v>
      </c>
      <c r="D36" s="16">
        <f t="shared" si="18"/>
        <v>0.40468564223999998</v>
      </c>
      <c r="E36" s="17">
        <v>37524</v>
      </c>
      <c r="F36" s="15">
        <v>1</v>
      </c>
      <c r="G36" s="15" t="s">
        <v>76</v>
      </c>
      <c r="H36" s="15" t="s">
        <v>77</v>
      </c>
      <c r="I36" s="15">
        <v>56</v>
      </c>
      <c r="J36" s="15">
        <v>51</v>
      </c>
      <c r="K36" s="15"/>
      <c r="L36" s="15"/>
      <c r="M36" s="13">
        <f t="shared" si="19"/>
        <v>53.5</v>
      </c>
      <c r="N36" s="17">
        <v>37534</v>
      </c>
      <c r="O36" s="14">
        <v>357698</v>
      </c>
      <c r="P36" s="15"/>
      <c r="Q36" s="14"/>
      <c r="R36" s="15"/>
      <c r="S36" s="15"/>
      <c r="T36" s="15"/>
      <c r="U36" s="15"/>
      <c r="V36" s="14">
        <f t="shared" si="20"/>
        <v>357698</v>
      </c>
      <c r="W36" s="14">
        <f t="shared" si="21"/>
        <v>883891.00740042119</v>
      </c>
      <c r="X36" s="17">
        <v>37575</v>
      </c>
      <c r="Y36" s="15">
        <f t="shared" si="22"/>
        <v>41</v>
      </c>
      <c r="Z36" s="15">
        <v>14</v>
      </c>
      <c r="AA36" s="18">
        <v>3</v>
      </c>
      <c r="AB36" s="18">
        <v>29.4</v>
      </c>
      <c r="AC36" s="18">
        <v>20.3</v>
      </c>
      <c r="AD36" s="18">
        <v>30.8</v>
      </c>
      <c r="AE36" s="18">
        <v>24.946153846153841</v>
      </c>
      <c r="AF36" s="13">
        <v>17</v>
      </c>
      <c r="AG36" s="13">
        <f t="shared" si="23"/>
        <v>-5</v>
      </c>
      <c r="AH36" s="13">
        <v>12</v>
      </c>
      <c r="AI36" s="13">
        <v>26</v>
      </c>
      <c r="AJ36" s="13">
        <v>17.083333333333332</v>
      </c>
      <c r="AK36" s="18">
        <v>9.3000000000000007</v>
      </c>
      <c r="AL36" s="18">
        <v>9</v>
      </c>
      <c r="AM36" s="18">
        <v>9.6</v>
      </c>
      <c r="AN36" s="18">
        <v>9.2554777187507273</v>
      </c>
      <c r="AO36" s="15">
        <v>75</v>
      </c>
      <c r="AP36" s="18">
        <f t="shared" si="10"/>
        <v>75</v>
      </c>
      <c r="AQ36" s="18">
        <v>450</v>
      </c>
      <c r="AR36" s="18">
        <v>21</v>
      </c>
      <c r="AS36" s="18">
        <v>8.75</v>
      </c>
      <c r="AT36" s="14">
        <v>120</v>
      </c>
      <c r="AU36" s="14">
        <v>240</v>
      </c>
      <c r="AV36" s="14">
        <v>2440</v>
      </c>
      <c r="AW36" s="40">
        <v>2800</v>
      </c>
      <c r="AX36" s="14">
        <v>0</v>
      </c>
      <c r="AY36" s="14">
        <v>0</v>
      </c>
      <c r="AZ36" s="14">
        <v>0</v>
      </c>
      <c r="BA36" s="14">
        <v>10</v>
      </c>
      <c r="BB36" s="14">
        <v>1195</v>
      </c>
      <c r="BC36" s="14">
        <v>75</v>
      </c>
      <c r="BD36" s="14">
        <v>400</v>
      </c>
      <c r="BE36" s="14">
        <v>1420</v>
      </c>
      <c r="BF36" s="14">
        <v>84.875</v>
      </c>
      <c r="BG36" s="14">
        <v>20.3125</v>
      </c>
      <c r="BH36" s="14">
        <v>75.3125</v>
      </c>
      <c r="BI36" s="14">
        <v>180.3125</v>
      </c>
      <c r="BJ36" s="14">
        <v>5</v>
      </c>
      <c r="BK36" s="14">
        <v>20</v>
      </c>
      <c r="BL36" s="14">
        <v>10</v>
      </c>
      <c r="BM36" s="14">
        <v>55</v>
      </c>
      <c r="BN36" s="14">
        <v>45375</v>
      </c>
      <c r="BO36" s="19">
        <f t="shared" si="17"/>
        <v>12.685281997662834</v>
      </c>
      <c r="BP36" s="19">
        <f t="shared" si="6"/>
        <v>12.685281997662834</v>
      </c>
      <c r="BQ36" s="15" t="s">
        <v>72</v>
      </c>
      <c r="BR36" s="15">
        <v>25</v>
      </c>
      <c r="BS36" s="15">
        <v>76</v>
      </c>
      <c r="BT36" s="13">
        <f t="shared" si="15"/>
        <v>51</v>
      </c>
      <c r="BU36" s="15">
        <v>39.47</v>
      </c>
      <c r="BV36" s="19">
        <f>BU36/Y36</f>
        <v>0.96268292682926826</v>
      </c>
      <c r="BW36" s="15">
        <v>0.13900000000000001</v>
      </c>
      <c r="BX36" s="15">
        <v>4.173</v>
      </c>
      <c r="BY36" s="15">
        <v>0.69899999999999995</v>
      </c>
      <c r="BZ36" s="14">
        <f>BN36/(C36*0.40468564224)</f>
        <v>112124.06684072629</v>
      </c>
      <c r="CA36" s="15">
        <v>16.23</v>
      </c>
      <c r="CB36" s="16">
        <f>(CA36/D36)/Y36</f>
        <v>0.97817569297855944</v>
      </c>
      <c r="CC36" s="16">
        <f t="shared" si="16"/>
        <v>1.1367783571219996</v>
      </c>
    </row>
    <row r="37" spans="1:81" x14ac:dyDescent="0.2">
      <c r="A37" s="15" t="s">
        <v>69</v>
      </c>
      <c r="B37" s="15">
        <v>13</v>
      </c>
      <c r="C37" s="15">
        <v>0.5</v>
      </c>
      <c r="D37" s="16">
        <f t="shared" si="18"/>
        <v>0.20234282111999999</v>
      </c>
      <c r="E37" s="17">
        <v>37737</v>
      </c>
      <c r="F37" s="15">
        <v>1</v>
      </c>
      <c r="G37" s="15" t="s">
        <v>76</v>
      </c>
      <c r="H37" s="15" t="s">
        <v>78</v>
      </c>
      <c r="I37" s="15">
        <v>9</v>
      </c>
      <c r="J37" s="15">
        <v>7</v>
      </c>
      <c r="K37" s="15"/>
      <c r="L37" s="15"/>
      <c r="M37" s="13">
        <f t="shared" si="19"/>
        <v>8</v>
      </c>
      <c r="N37" s="17">
        <v>37742</v>
      </c>
      <c r="O37" s="14">
        <v>258312</v>
      </c>
      <c r="P37" s="15"/>
      <c r="Q37" s="14"/>
      <c r="R37" s="15"/>
      <c r="S37" s="15"/>
      <c r="T37" s="15"/>
      <c r="U37" s="15"/>
      <c r="V37" s="14">
        <f t="shared" si="20"/>
        <v>258312</v>
      </c>
      <c r="W37" s="14">
        <f t="shared" si="21"/>
        <v>1276605.7059509284</v>
      </c>
      <c r="X37" s="17">
        <v>37761</v>
      </c>
      <c r="Y37" s="15">
        <f t="shared" si="22"/>
        <v>19</v>
      </c>
      <c r="Z37" s="15"/>
      <c r="AA37" s="18">
        <v>4.0999999999999996</v>
      </c>
      <c r="AB37" s="18">
        <v>27.7</v>
      </c>
      <c r="AC37" s="18">
        <v>28.1</v>
      </c>
      <c r="AD37" s="18">
        <v>31.6</v>
      </c>
      <c r="AE37" s="18">
        <v>29.852941176470591</v>
      </c>
      <c r="AF37" s="13">
        <v>29</v>
      </c>
      <c r="AG37" s="13">
        <f t="shared" si="23"/>
        <v>-2</v>
      </c>
      <c r="AH37" s="13">
        <v>27</v>
      </c>
      <c r="AI37" s="13">
        <v>33</v>
      </c>
      <c r="AJ37" s="13">
        <v>29</v>
      </c>
      <c r="AK37" s="18">
        <v>9.4</v>
      </c>
      <c r="AL37" s="18">
        <v>9</v>
      </c>
      <c r="AM37" s="18">
        <v>9.1999999999999993</v>
      </c>
      <c r="AN37" s="18">
        <v>9.0997802091633311</v>
      </c>
      <c r="AO37" s="15">
        <v>0</v>
      </c>
      <c r="AP37" s="18">
        <f t="shared" si="10"/>
        <v>0</v>
      </c>
      <c r="AQ37" s="15">
        <v>175</v>
      </c>
      <c r="AR37" s="15">
        <v>15</v>
      </c>
      <c r="AS37" s="15">
        <v>6.25</v>
      </c>
      <c r="AT37" s="14">
        <v>20</v>
      </c>
      <c r="AU37" s="14">
        <v>25</v>
      </c>
      <c r="AV37" s="14">
        <v>70</v>
      </c>
      <c r="AW37" s="40">
        <v>115</v>
      </c>
      <c r="AX37" s="14">
        <v>0</v>
      </c>
      <c r="AY37" s="14">
        <v>5</v>
      </c>
      <c r="AZ37" s="14">
        <v>5</v>
      </c>
      <c r="BA37" s="14">
        <v>10</v>
      </c>
      <c r="BB37" s="14">
        <v>595</v>
      </c>
      <c r="BC37" s="14">
        <v>1405</v>
      </c>
      <c r="BD37" s="14">
        <v>5600</v>
      </c>
      <c r="BE37" s="14">
        <v>5695</v>
      </c>
      <c r="BF37" s="14">
        <v>101.66666666666667</v>
      </c>
      <c r="BG37" s="14">
        <v>329.44444444444446</v>
      </c>
      <c r="BH37" s="14">
        <v>1675</v>
      </c>
      <c r="BI37" s="14">
        <v>2106.1111111111113</v>
      </c>
      <c r="BJ37" s="14">
        <v>50</v>
      </c>
      <c r="BK37" s="14">
        <v>60</v>
      </c>
      <c r="BL37" s="14">
        <v>585</v>
      </c>
      <c r="BM37" s="14">
        <v>1700</v>
      </c>
      <c r="BN37" s="14">
        <v>34240</v>
      </c>
      <c r="BO37" s="19">
        <f t="shared" si="17"/>
        <v>13.255288178636688</v>
      </c>
      <c r="BP37" s="19">
        <f t="shared" si="6"/>
        <v>13.255288178636688</v>
      </c>
      <c r="BQ37" s="15" t="s">
        <v>72</v>
      </c>
      <c r="BR37" s="15">
        <v>28</v>
      </c>
      <c r="BS37" s="15">
        <v>37</v>
      </c>
      <c r="BT37" s="13">
        <f t="shared" si="15"/>
        <v>9</v>
      </c>
      <c r="BU37" s="15">
        <v>32.68</v>
      </c>
      <c r="BV37" s="19">
        <f>BU37/Y37</f>
        <v>1.72</v>
      </c>
      <c r="BW37" s="15">
        <v>0.183</v>
      </c>
      <c r="BX37" s="15">
        <v>0.36499999999999999</v>
      </c>
      <c r="BY37" s="15">
        <v>0.29099999999999998</v>
      </c>
      <c r="BZ37" s="14">
        <f>BN37/(C37*0.40468564224)</f>
        <v>169217.76522871482</v>
      </c>
      <c r="CA37" s="15">
        <v>10.68</v>
      </c>
      <c r="CB37" s="19">
        <f>(CA37/D37)/Y37</f>
        <v>2.7779847095466592</v>
      </c>
      <c r="CC37" s="19">
        <f t="shared" si="16"/>
        <v>0.83377111493315714</v>
      </c>
    </row>
    <row r="38" spans="1:81" x14ac:dyDescent="0.2">
      <c r="A38" s="15"/>
      <c r="B38" s="15"/>
      <c r="C38" s="15"/>
      <c r="D38" s="16"/>
      <c r="E38" s="17"/>
      <c r="F38" s="15"/>
      <c r="G38" s="15"/>
      <c r="H38" s="15"/>
      <c r="I38" s="15"/>
      <c r="J38" s="15"/>
      <c r="K38" s="15"/>
      <c r="L38" s="15"/>
      <c r="M38" s="13"/>
      <c r="N38" s="17"/>
      <c r="O38" s="14"/>
      <c r="P38" s="15"/>
      <c r="Q38" s="14"/>
      <c r="R38" s="15"/>
      <c r="S38" s="15"/>
      <c r="T38" s="15"/>
      <c r="U38" s="15"/>
      <c r="V38" s="14"/>
      <c r="W38" s="14"/>
      <c r="X38" s="17"/>
      <c r="Y38" s="13"/>
      <c r="Z38" s="15"/>
      <c r="AA38" s="18"/>
      <c r="AB38" s="18"/>
      <c r="AC38" s="18"/>
      <c r="AD38" s="18"/>
      <c r="AE38" s="18"/>
      <c r="AF38" s="13"/>
      <c r="AG38" s="13"/>
      <c r="AH38" s="13"/>
      <c r="AI38" s="13"/>
      <c r="AJ38" s="13"/>
      <c r="AK38" s="18"/>
      <c r="AL38" s="18"/>
      <c r="AM38" s="18"/>
      <c r="AN38" s="18"/>
      <c r="AO38" s="15"/>
      <c r="AP38" s="15"/>
      <c r="AQ38" s="15"/>
      <c r="AR38" s="15"/>
      <c r="AS38" s="15"/>
      <c r="AT38" s="14"/>
      <c r="AU38" s="14"/>
      <c r="AV38" s="14"/>
      <c r="AW38" s="40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9"/>
      <c r="BP38" s="19"/>
      <c r="BQ38" s="15"/>
      <c r="BR38" s="15"/>
      <c r="BS38" s="15"/>
      <c r="BT38" s="13"/>
      <c r="BU38" s="15"/>
      <c r="BV38" s="19"/>
      <c r="BW38" s="15"/>
      <c r="BX38" s="15"/>
      <c r="BY38" s="15"/>
      <c r="BZ38" s="14"/>
      <c r="CA38" s="15"/>
      <c r="CB38" s="19"/>
      <c r="CC38" s="19"/>
    </row>
    <row r="39" spans="1:81" x14ac:dyDescent="0.2">
      <c r="A39" s="15" t="s">
        <v>69</v>
      </c>
      <c r="B39" s="15">
        <v>14</v>
      </c>
      <c r="C39" s="15">
        <v>0.5</v>
      </c>
      <c r="D39" s="16">
        <f t="shared" si="18"/>
        <v>0.20234282111999999</v>
      </c>
      <c r="E39" s="17">
        <v>37820</v>
      </c>
      <c r="F39" s="15">
        <v>1</v>
      </c>
      <c r="G39" s="15" t="s">
        <v>76</v>
      </c>
      <c r="H39" s="15" t="s">
        <v>77</v>
      </c>
      <c r="I39" s="15">
        <v>0</v>
      </c>
      <c r="J39" s="15">
        <v>0</v>
      </c>
      <c r="K39" s="15"/>
      <c r="L39" s="15"/>
      <c r="M39" s="13">
        <f t="shared" si="19"/>
        <v>0</v>
      </c>
      <c r="N39" s="17">
        <v>37826</v>
      </c>
      <c r="O39" s="14">
        <v>106256</v>
      </c>
      <c r="P39" s="15"/>
      <c r="Q39" s="14"/>
      <c r="R39" s="15"/>
      <c r="S39" s="15"/>
      <c r="T39" s="15"/>
      <c r="U39" s="15"/>
      <c r="V39" s="14">
        <f t="shared" si="20"/>
        <v>106256</v>
      </c>
      <c r="W39" s="14">
        <f t="shared" si="21"/>
        <v>525128.58826350246</v>
      </c>
      <c r="X39" s="17">
        <v>37851</v>
      </c>
      <c r="Y39" s="15">
        <f t="shared" si="22"/>
        <v>25</v>
      </c>
      <c r="Z39" s="15">
        <v>18</v>
      </c>
      <c r="AA39" s="18">
        <v>2.6</v>
      </c>
      <c r="AB39" s="18">
        <v>32.1</v>
      </c>
      <c r="AC39" s="18">
        <v>30</v>
      </c>
      <c r="AD39" s="18">
        <v>34.1</v>
      </c>
      <c r="AE39" s="18">
        <v>32.256521739130442</v>
      </c>
      <c r="AF39" s="13">
        <v>36</v>
      </c>
      <c r="AG39" s="13">
        <f t="shared" si="23"/>
        <v>0</v>
      </c>
      <c r="AH39" s="13">
        <v>36</v>
      </c>
      <c r="AI39" s="13">
        <v>45</v>
      </c>
      <c r="AJ39" s="13">
        <v>41.714285714285715</v>
      </c>
      <c r="AK39" s="18">
        <v>8.8000000000000007</v>
      </c>
      <c r="AL39" s="18">
        <v>8.6</v>
      </c>
      <c r="AM39" s="18">
        <v>9</v>
      </c>
      <c r="AN39" s="18">
        <v>8.7612278527667229</v>
      </c>
      <c r="AO39" s="15">
        <v>8</v>
      </c>
      <c r="AP39" s="18">
        <f t="shared" si="10"/>
        <v>16</v>
      </c>
      <c r="AQ39" s="15">
        <v>187.5</v>
      </c>
      <c r="AR39" s="15">
        <v>12</v>
      </c>
      <c r="AS39" s="15">
        <v>5</v>
      </c>
      <c r="AT39" s="14">
        <v>15</v>
      </c>
      <c r="AU39" s="14">
        <v>65</v>
      </c>
      <c r="AV39" s="14">
        <v>165</v>
      </c>
      <c r="AW39" s="40">
        <v>245</v>
      </c>
      <c r="AX39" s="14">
        <v>5</v>
      </c>
      <c r="AY39" s="14">
        <v>0</v>
      </c>
      <c r="AZ39" s="14">
        <v>15</v>
      </c>
      <c r="BA39" s="14">
        <v>25</v>
      </c>
      <c r="BB39" s="14">
        <v>175</v>
      </c>
      <c r="BC39" s="14">
        <v>515</v>
      </c>
      <c r="BD39" s="14">
        <v>6635</v>
      </c>
      <c r="BE39" s="14">
        <v>7470</v>
      </c>
      <c r="BF39" s="14">
        <v>48.888888888888886</v>
      </c>
      <c r="BG39" s="14">
        <v>97.777777777777771</v>
      </c>
      <c r="BH39" s="14">
        <v>1430.5555555555557</v>
      </c>
      <c r="BI39" s="14">
        <v>2245.5555555555557</v>
      </c>
      <c r="BJ39" s="14">
        <v>30</v>
      </c>
      <c r="BK39" s="14">
        <v>25</v>
      </c>
      <c r="BL39" s="14">
        <v>485</v>
      </c>
      <c r="BM39" s="14">
        <v>525</v>
      </c>
      <c r="BN39" s="14">
        <v>4164</v>
      </c>
      <c r="BO39" s="19">
        <f>BN39/(O39)*100</f>
        <v>3.9188375244692062</v>
      </c>
      <c r="BP39" s="19">
        <f t="shared" ref="BP39:BP44" si="24">BN39/(O39+Q39)*100</f>
        <v>3.9188375244692062</v>
      </c>
      <c r="BQ39" s="15" t="s">
        <v>72</v>
      </c>
      <c r="BR39" s="15">
        <v>25</v>
      </c>
      <c r="BS39" s="15">
        <v>50</v>
      </c>
      <c r="BT39" s="13">
        <f t="shared" si="15"/>
        <v>25</v>
      </c>
      <c r="BU39" s="15">
        <v>41.64</v>
      </c>
      <c r="BV39" s="19">
        <f t="shared" ref="BV39:BV65" si="25">BU39/Y39</f>
        <v>1.6656</v>
      </c>
      <c r="BW39" s="15">
        <v>0.1</v>
      </c>
      <c r="BX39" s="15">
        <v>0.73</v>
      </c>
      <c r="BY39" s="15">
        <v>0.505</v>
      </c>
      <c r="BZ39" s="14">
        <f t="shared" ref="BZ39:BZ65" si="26">BN39/(C39*0.40468564224)</f>
        <v>20578.936168585529</v>
      </c>
      <c r="CA39" s="15">
        <v>2.14</v>
      </c>
      <c r="CB39" s="19">
        <f t="shared" ref="CB39:CB65" si="27">(CA39/D39)/Y39</f>
        <v>0.42304441307178714</v>
      </c>
      <c r="CC39" s="19">
        <f t="shared" si="16"/>
        <v>0.69945409255186841</v>
      </c>
    </row>
    <row r="40" spans="1:81" x14ac:dyDescent="0.2">
      <c r="A40" s="15" t="s">
        <v>69</v>
      </c>
      <c r="B40" s="15">
        <v>11</v>
      </c>
      <c r="C40" s="15">
        <v>0.5</v>
      </c>
      <c r="D40" s="16">
        <f t="shared" si="18"/>
        <v>0.20234282111999999</v>
      </c>
      <c r="E40" s="17">
        <v>37844</v>
      </c>
      <c r="F40" s="15">
        <v>1</v>
      </c>
      <c r="G40" s="15" t="s">
        <v>76</v>
      </c>
      <c r="H40" s="15" t="s">
        <v>78</v>
      </c>
      <c r="I40" s="15">
        <v>35</v>
      </c>
      <c r="J40" s="15">
        <v>20</v>
      </c>
      <c r="K40" s="15"/>
      <c r="L40" s="15"/>
      <c r="M40" s="13">
        <f t="shared" si="19"/>
        <v>27.5</v>
      </c>
      <c r="N40" s="17">
        <v>37850</v>
      </c>
      <c r="O40" s="14">
        <v>146560</v>
      </c>
      <c r="P40" s="15"/>
      <c r="Q40" s="14"/>
      <c r="R40" s="15"/>
      <c r="S40" s="15"/>
      <c r="T40" s="15"/>
      <c r="U40" s="15"/>
      <c r="V40" s="14">
        <f t="shared" si="20"/>
        <v>146560</v>
      </c>
      <c r="W40" s="14">
        <f t="shared" si="21"/>
        <v>724315.29415655509</v>
      </c>
      <c r="X40" s="17">
        <v>37883</v>
      </c>
      <c r="Y40" s="15">
        <f t="shared" si="22"/>
        <v>33</v>
      </c>
      <c r="Z40" s="15">
        <v>1</v>
      </c>
      <c r="AA40" s="18">
        <v>1.1000000000000001</v>
      </c>
      <c r="AB40" s="18">
        <v>32.4</v>
      </c>
      <c r="AC40" s="18">
        <v>27.7</v>
      </c>
      <c r="AD40" s="18">
        <v>34.700000000000003</v>
      </c>
      <c r="AE40" s="18">
        <v>31.861290322580647</v>
      </c>
      <c r="AF40" s="13">
        <v>46</v>
      </c>
      <c r="AG40" s="13">
        <f t="shared" si="23"/>
        <v>-8</v>
      </c>
      <c r="AH40" s="13">
        <v>38</v>
      </c>
      <c r="AI40" s="13">
        <v>46</v>
      </c>
      <c r="AJ40" s="13">
        <v>42.125</v>
      </c>
      <c r="AK40" s="18">
        <v>9.8000000000000007</v>
      </c>
      <c r="AL40" s="18">
        <v>8.5</v>
      </c>
      <c r="AM40" s="18">
        <v>9.6</v>
      </c>
      <c r="AN40" s="18">
        <v>9.2555497287107507</v>
      </c>
      <c r="AO40" s="15">
        <v>35</v>
      </c>
      <c r="AP40" s="18">
        <f t="shared" si="10"/>
        <v>70</v>
      </c>
      <c r="AQ40" s="15">
        <v>212.5</v>
      </c>
      <c r="AR40" s="15">
        <v>12</v>
      </c>
      <c r="AS40" s="15">
        <v>5.25</v>
      </c>
      <c r="AT40" s="14">
        <v>0</v>
      </c>
      <c r="AU40" s="14">
        <v>5</v>
      </c>
      <c r="AV40" s="14">
        <v>50</v>
      </c>
      <c r="AW40" s="40">
        <v>55</v>
      </c>
      <c r="AX40" s="14">
        <v>0</v>
      </c>
      <c r="AY40" s="14">
        <v>0</v>
      </c>
      <c r="AZ40" s="14">
        <v>0</v>
      </c>
      <c r="BA40" s="14">
        <v>20</v>
      </c>
      <c r="BB40" s="14">
        <v>920</v>
      </c>
      <c r="BC40" s="14">
        <v>570</v>
      </c>
      <c r="BD40" s="14">
        <v>10600</v>
      </c>
      <c r="BE40" s="14">
        <v>10600</v>
      </c>
      <c r="BF40" s="14">
        <v>184.64285714285714</v>
      </c>
      <c r="BG40" s="14">
        <v>158.57142857142858</v>
      </c>
      <c r="BH40" s="14">
        <v>1768.5714285714287</v>
      </c>
      <c r="BI40" s="14">
        <v>2111.4285714285716</v>
      </c>
      <c r="BJ40" s="14">
        <v>32.5</v>
      </c>
      <c r="BK40" s="14">
        <v>2.5</v>
      </c>
      <c r="BL40" s="14">
        <v>300</v>
      </c>
      <c r="BM40" s="14">
        <v>1085</v>
      </c>
      <c r="BN40" s="14">
        <v>0</v>
      </c>
      <c r="BO40" s="19">
        <f>BN40/(O40)*100</f>
        <v>0</v>
      </c>
      <c r="BP40" s="19">
        <f t="shared" si="24"/>
        <v>0</v>
      </c>
      <c r="BQ40" s="15" t="s">
        <v>73</v>
      </c>
      <c r="BR40" s="15"/>
      <c r="BS40" s="15"/>
      <c r="BT40" s="15"/>
      <c r="BU40" s="15"/>
      <c r="BV40" s="19">
        <f t="shared" si="25"/>
        <v>0</v>
      </c>
      <c r="BW40" s="15"/>
      <c r="BX40" s="15"/>
      <c r="BY40" s="15"/>
      <c r="BZ40" s="14">
        <f t="shared" si="26"/>
        <v>0</v>
      </c>
      <c r="CA40" s="15">
        <v>0</v>
      </c>
      <c r="CB40" s="19">
        <f t="shared" si="27"/>
        <v>0</v>
      </c>
      <c r="CC40" s="19"/>
    </row>
    <row r="41" spans="1:81" x14ac:dyDescent="0.2">
      <c r="A41" s="15" t="s">
        <v>69</v>
      </c>
      <c r="B41" s="15">
        <v>28</v>
      </c>
      <c r="C41" s="15">
        <v>1</v>
      </c>
      <c r="D41" s="16">
        <f t="shared" si="18"/>
        <v>0.40468564223999998</v>
      </c>
      <c r="E41" s="17">
        <v>37850</v>
      </c>
      <c r="F41" s="15">
        <v>1</v>
      </c>
      <c r="G41" s="15" t="s">
        <v>76</v>
      </c>
      <c r="H41" s="15" t="s">
        <v>78</v>
      </c>
      <c r="I41" s="15">
        <v>0</v>
      </c>
      <c r="J41" s="15">
        <v>2</v>
      </c>
      <c r="K41" s="15"/>
      <c r="L41" s="15"/>
      <c r="M41" s="13">
        <f t="shared" si="19"/>
        <v>1</v>
      </c>
      <c r="N41" s="17">
        <v>37857</v>
      </c>
      <c r="O41" s="14">
        <v>258312</v>
      </c>
      <c r="P41" s="15"/>
      <c r="Q41" s="14"/>
      <c r="R41" s="15"/>
      <c r="S41" s="15"/>
      <c r="T41" s="15"/>
      <c r="U41" s="15"/>
      <c r="V41" s="14">
        <f t="shared" si="20"/>
        <v>258312</v>
      </c>
      <c r="W41" s="14">
        <f t="shared" si="21"/>
        <v>638302.85297546419</v>
      </c>
      <c r="X41" s="17">
        <v>37875</v>
      </c>
      <c r="Y41" s="15">
        <f t="shared" si="22"/>
        <v>18</v>
      </c>
      <c r="Z41" s="15">
        <v>2</v>
      </c>
      <c r="AA41" s="18">
        <v>2.2999999999999998</v>
      </c>
      <c r="AB41" s="18">
        <v>32.700000000000003</v>
      </c>
      <c r="AC41" s="18">
        <v>30.6</v>
      </c>
      <c r="AD41" s="18">
        <v>34.1</v>
      </c>
      <c r="AE41" s="18">
        <v>32.450000000000003</v>
      </c>
      <c r="AF41" s="13">
        <v>39</v>
      </c>
      <c r="AG41" s="13">
        <f t="shared" si="23"/>
        <v>-3</v>
      </c>
      <c r="AH41" s="13">
        <v>36</v>
      </c>
      <c r="AI41" s="13">
        <v>42</v>
      </c>
      <c r="AJ41" s="13">
        <v>39.5</v>
      </c>
      <c r="AK41" s="18">
        <v>8.9</v>
      </c>
      <c r="AL41" s="18">
        <v>8.4</v>
      </c>
      <c r="AM41" s="18">
        <v>9.6</v>
      </c>
      <c r="AN41" s="18">
        <v>8.7384570746823087</v>
      </c>
      <c r="AO41" s="15">
        <v>8</v>
      </c>
      <c r="AP41" s="18">
        <f t="shared" si="10"/>
        <v>8</v>
      </c>
      <c r="AQ41" s="15">
        <v>325</v>
      </c>
      <c r="AR41" s="15">
        <v>24</v>
      </c>
      <c r="AS41" s="15">
        <v>10</v>
      </c>
      <c r="AT41" s="14">
        <v>5</v>
      </c>
      <c r="AU41" s="14">
        <v>15</v>
      </c>
      <c r="AV41" s="14">
        <v>125</v>
      </c>
      <c r="AW41" s="40">
        <v>145</v>
      </c>
      <c r="AX41" s="14">
        <v>0</v>
      </c>
      <c r="AY41" s="14">
        <v>10</v>
      </c>
      <c r="AZ41" s="14">
        <v>0</v>
      </c>
      <c r="BA41" s="14">
        <v>70</v>
      </c>
      <c r="BB41" s="14">
        <v>180</v>
      </c>
      <c r="BC41" s="14">
        <v>330</v>
      </c>
      <c r="BD41" s="14">
        <v>2580</v>
      </c>
      <c r="BE41" s="14">
        <v>2800</v>
      </c>
      <c r="BF41" s="14">
        <v>57.142857142857146</v>
      </c>
      <c r="BG41" s="14">
        <v>77.857142857142861</v>
      </c>
      <c r="BH41" s="14">
        <v>683.57142857142856</v>
      </c>
      <c r="BI41" s="14">
        <v>817.14285714285711</v>
      </c>
      <c r="BJ41" s="14">
        <v>20</v>
      </c>
      <c r="BK41" s="14">
        <v>35</v>
      </c>
      <c r="BL41" s="14">
        <v>290</v>
      </c>
      <c r="BM41" s="14">
        <v>325</v>
      </c>
      <c r="BN41" s="14">
        <v>130796</v>
      </c>
      <c r="BO41" s="19">
        <f>BN41/(O41)*100</f>
        <v>50.634891139397318</v>
      </c>
      <c r="BP41" s="19">
        <f t="shared" si="24"/>
        <v>50.634891139397318</v>
      </c>
      <c r="BQ41" s="15" t="s">
        <v>72</v>
      </c>
      <c r="BR41" s="15">
        <v>25</v>
      </c>
      <c r="BS41" s="15">
        <v>35</v>
      </c>
      <c r="BT41" s="13">
        <f>BS41-BR41</f>
        <v>10</v>
      </c>
      <c r="BU41" s="15">
        <v>30.68</v>
      </c>
      <c r="BV41" s="19">
        <f t="shared" si="25"/>
        <v>1.7044444444444444</v>
      </c>
      <c r="BW41" s="15">
        <v>0.125</v>
      </c>
      <c r="BX41" s="15">
        <v>0.30499999999999999</v>
      </c>
      <c r="BY41" s="15">
        <v>0.224</v>
      </c>
      <c r="BZ41" s="14">
        <f t="shared" si="26"/>
        <v>323203.95474379358</v>
      </c>
      <c r="CA41" s="15">
        <v>26.32</v>
      </c>
      <c r="CB41" s="19">
        <f t="shared" si="27"/>
        <v>3.6132298001198841</v>
      </c>
      <c r="CC41" s="19">
        <f>(BY41/BU41^3)*100000</f>
        <v>0.77567885457533625</v>
      </c>
    </row>
    <row r="42" spans="1:81" x14ac:dyDescent="0.2">
      <c r="A42" s="15" t="s">
        <v>69</v>
      </c>
      <c r="B42" s="15">
        <v>33</v>
      </c>
      <c r="C42" s="15">
        <v>1</v>
      </c>
      <c r="D42" s="16">
        <f t="shared" si="18"/>
        <v>0.40468564223999998</v>
      </c>
      <c r="E42" s="17">
        <v>37854</v>
      </c>
      <c r="F42" s="15">
        <v>2</v>
      </c>
      <c r="G42" s="15" t="s">
        <v>76</v>
      </c>
      <c r="H42" s="15" t="s">
        <v>78</v>
      </c>
      <c r="I42" s="15">
        <v>1</v>
      </c>
      <c r="J42" s="15">
        <v>0</v>
      </c>
      <c r="K42" s="15"/>
      <c r="L42" s="15"/>
      <c r="M42" s="13">
        <f t="shared" si="19"/>
        <v>0.5</v>
      </c>
      <c r="N42" s="17">
        <v>37865</v>
      </c>
      <c r="O42" s="14">
        <v>144270</v>
      </c>
      <c r="P42" s="17">
        <v>37866</v>
      </c>
      <c r="Q42" s="14">
        <v>78318</v>
      </c>
      <c r="R42" s="15"/>
      <c r="S42" s="15"/>
      <c r="T42" s="15"/>
      <c r="U42" s="15"/>
      <c r="V42" s="14">
        <f t="shared" si="20"/>
        <v>222588</v>
      </c>
      <c r="W42" s="14">
        <f t="shared" si="21"/>
        <v>550026.92650013405</v>
      </c>
      <c r="X42" s="17">
        <v>37894</v>
      </c>
      <c r="Y42" s="15">
        <f t="shared" si="22"/>
        <v>29</v>
      </c>
      <c r="Z42" s="15">
        <v>14</v>
      </c>
      <c r="AA42" s="18">
        <v>2.7</v>
      </c>
      <c r="AB42" s="18">
        <v>31.6</v>
      </c>
      <c r="AC42" s="18">
        <v>25.9</v>
      </c>
      <c r="AD42" s="18">
        <v>33.4</v>
      </c>
      <c r="AE42" s="18">
        <v>29.871428571428577</v>
      </c>
      <c r="AF42" s="13">
        <v>44</v>
      </c>
      <c r="AG42" s="13">
        <f t="shared" si="23"/>
        <v>-19</v>
      </c>
      <c r="AH42" s="13">
        <v>25</v>
      </c>
      <c r="AI42" s="13">
        <v>45</v>
      </c>
      <c r="AJ42" s="13">
        <v>33.857142857142854</v>
      </c>
      <c r="AK42" s="18">
        <v>9.6999999999999993</v>
      </c>
      <c r="AL42" s="18">
        <v>8.8000000000000007</v>
      </c>
      <c r="AM42" s="18">
        <v>9.8000000000000007</v>
      </c>
      <c r="AN42" s="18">
        <v>9.1832657625988379</v>
      </c>
      <c r="AO42" s="15">
        <v>73</v>
      </c>
      <c r="AP42" s="18">
        <f t="shared" si="10"/>
        <v>73</v>
      </c>
      <c r="AQ42" s="15">
        <v>150</v>
      </c>
      <c r="AR42" s="15">
        <v>21</v>
      </c>
      <c r="AS42" s="15">
        <v>8.75</v>
      </c>
      <c r="AT42" s="14">
        <v>175</v>
      </c>
      <c r="AU42" s="14">
        <v>95</v>
      </c>
      <c r="AV42" s="14">
        <v>2850</v>
      </c>
      <c r="AW42" s="40">
        <v>3120</v>
      </c>
      <c r="AX42" s="14">
        <v>0</v>
      </c>
      <c r="AY42" s="14">
        <v>0</v>
      </c>
      <c r="AZ42" s="14">
        <v>5</v>
      </c>
      <c r="BA42" s="14">
        <v>15</v>
      </c>
      <c r="BB42" s="14">
        <v>170</v>
      </c>
      <c r="BC42" s="14">
        <v>720</v>
      </c>
      <c r="BD42" s="14">
        <v>5160</v>
      </c>
      <c r="BE42" s="14">
        <v>5160</v>
      </c>
      <c r="BF42" s="14">
        <v>51.363636363636367</v>
      </c>
      <c r="BG42" s="14">
        <v>91.818181818181813</v>
      </c>
      <c r="BH42" s="14">
        <v>1013.6363636363636</v>
      </c>
      <c r="BI42" s="14">
        <v>1106.8181818181818</v>
      </c>
      <c r="BJ42" s="14">
        <v>30</v>
      </c>
      <c r="BK42" s="14">
        <v>30</v>
      </c>
      <c r="BL42" s="14">
        <v>395</v>
      </c>
      <c r="BM42" s="14">
        <v>490</v>
      </c>
      <c r="BN42" s="14">
        <v>14950</v>
      </c>
      <c r="BO42" s="19">
        <f>BN42/(Q42)*100</f>
        <v>19.088842922444393</v>
      </c>
      <c r="BP42" s="19">
        <f t="shared" si="24"/>
        <v>6.7164447319711762</v>
      </c>
      <c r="BQ42" s="15" t="s">
        <v>72</v>
      </c>
      <c r="BR42" s="15">
        <v>35</v>
      </c>
      <c r="BS42" s="15">
        <v>54</v>
      </c>
      <c r="BT42" s="13">
        <f>BS42-BR42</f>
        <v>19</v>
      </c>
      <c r="BU42" s="15">
        <v>43.35</v>
      </c>
      <c r="BV42" s="19">
        <f t="shared" si="25"/>
        <v>1.4948275862068967</v>
      </c>
      <c r="BW42" s="15">
        <v>0.41699999999999998</v>
      </c>
      <c r="BX42" s="15">
        <v>1.075</v>
      </c>
      <c r="BY42" s="15">
        <v>0.76400000000000001</v>
      </c>
      <c r="BZ42" s="14">
        <f t="shared" si="26"/>
        <v>36942.254529341219</v>
      </c>
      <c r="CA42" s="15">
        <v>11.36</v>
      </c>
      <c r="CB42" s="19">
        <f t="shared" si="27"/>
        <v>0.96797142533344771</v>
      </c>
      <c r="CC42" s="19">
        <f>(BY42/BU42^3)*100000</f>
        <v>0.93783417199292263</v>
      </c>
    </row>
    <row r="43" spans="1:81" x14ac:dyDescent="0.2">
      <c r="A43" s="15" t="s">
        <v>69</v>
      </c>
      <c r="B43" s="15">
        <v>3</v>
      </c>
      <c r="C43" s="15">
        <v>2</v>
      </c>
      <c r="D43" s="16">
        <f t="shared" si="18"/>
        <v>0.80937128447999995</v>
      </c>
      <c r="E43" s="17">
        <v>37854</v>
      </c>
      <c r="F43" s="15">
        <v>1</v>
      </c>
      <c r="G43" s="15" t="s">
        <v>76</v>
      </c>
      <c r="H43" s="15" t="s">
        <v>78</v>
      </c>
      <c r="I43" s="15">
        <v>20</v>
      </c>
      <c r="J43" s="15">
        <v>35</v>
      </c>
      <c r="K43" s="15"/>
      <c r="L43" s="15"/>
      <c r="M43" s="13">
        <f t="shared" si="19"/>
        <v>27.5</v>
      </c>
      <c r="N43" s="17">
        <v>37869</v>
      </c>
      <c r="O43" s="14">
        <v>347622</v>
      </c>
      <c r="P43" s="15"/>
      <c r="Q43" s="14"/>
      <c r="R43" s="15"/>
      <c r="S43" s="15"/>
      <c r="T43" s="15"/>
      <c r="U43" s="15"/>
      <c r="V43" s="14">
        <f t="shared" si="20"/>
        <v>347622</v>
      </c>
      <c r="W43" s="14">
        <f t="shared" si="21"/>
        <v>429496.3345818948</v>
      </c>
      <c r="X43" s="17">
        <v>37902</v>
      </c>
      <c r="Y43" s="15">
        <f t="shared" si="22"/>
        <v>33</v>
      </c>
      <c r="Z43" s="15">
        <v>4</v>
      </c>
      <c r="AA43" s="18">
        <v>3</v>
      </c>
      <c r="AB43" s="18">
        <v>30.1</v>
      </c>
      <c r="AC43" s="18">
        <v>24.5</v>
      </c>
      <c r="AD43" s="18">
        <v>31.7</v>
      </c>
      <c r="AE43" s="18">
        <v>28.609677419354838</v>
      </c>
      <c r="AF43" s="13">
        <v>42</v>
      </c>
      <c r="AG43" s="13">
        <f t="shared" si="23"/>
        <v>-17</v>
      </c>
      <c r="AH43" s="13">
        <v>25</v>
      </c>
      <c r="AI43" s="13">
        <v>42</v>
      </c>
      <c r="AJ43" s="13">
        <v>32.444444444444443</v>
      </c>
      <c r="AK43" s="18">
        <v>9</v>
      </c>
      <c r="AL43" s="18">
        <v>8.5</v>
      </c>
      <c r="AM43" s="18">
        <v>9.5</v>
      </c>
      <c r="AN43" s="18">
        <v>8.8944013965611575</v>
      </c>
      <c r="AO43" s="15">
        <v>176</v>
      </c>
      <c r="AP43" s="18">
        <f t="shared" si="10"/>
        <v>88</v>
      </c>
      <c r="AQ43" s="15">
        <v>800</v>
      </c>
      <c r="AR43" s="15">
        <v>84</v>
      </c>
      <c r="AS43" s="15">
        <v>35</v>
      </c>
      <c r="AT43" s="14">
        <v>130</v>
      </c>
      <c r="AU43" s="14">
        <v>100</v>
      </c>
      <c r="AV43" s="14">
        <v>690</v>
      </c>
      <c r="AW43" s="40">
        <v>920</v>
      </c>
      <c r="AX43" s="14">
        <v>0</v>
      </c>
      <c r="AY43" s="14">
        <v>0</v>
      </c>
      <c r="AZ43" s="14">
        <v>0</v>
      </c>
      <c r="BA43" s="14">
        <v>5</v>
      </c>
      <c r="BB43" s="14">
        <v>290</v>
      </c>
      <c r="BC43" s="14">
        <v>45</v>
      </c>
      <c r="BD43" s="14">
        <v>2215</v>
      </c>
      <c r="BE43" s="14">
        <v>2395</v>
      </c>
      <c r="BF43" s="14">
        <v>58.636363636363633</v>
      </c>
      <c r="BG43" s="14">
        <v>12.727272727272727</v>
      </c>
      <c r="BH43" s="14">
        <v>520.4545454545455</v>
      </c>
      <c r="BI43" s="14">
        <v>591.81818181818187</v>
      </c>
      <c r="BJ43" s="14">
        <v>10</v>
      </c>
      <c r="BK43" s="14">
        <v>15</v>
      </c>
      <c r="BL43" s="14">
        <v>15</v>
      </c>
      <c r="BM43" s="14">
        <v>25</v>
      </c>
      <c r="BN43" s="14">
        <v>189124</v>
      </c>
      <c r="BO43" s="19">
        <f>BN43/(O43)*100</f>
        <v>54.405072176099324</v>
      </c>
      <c r="BP43" s="19">
        <f t="shared" si="24"/>
        <v>54.405072176099324</v>
      </c>
      <c r="BQ43" s="15" t="s">
        <v>72</v>
      </c>
      <c r="BR43" s="15">
        <v>26</v>
      </c>
      <c r="BS43" s="15">
        <v>57</v>
      </c>
      <c r="BT43" s="13">
        <f>BS43-BR43</f>
        <v>31</v>
      </c>
      <c r="BU43" s="15">
        <v>36.21</v>
      </c>
      <c r="BV43" s="19">
        <f t="shared" si="25"/>
        <v>1.0972727272727274</v>
      </c>
      <c r="BW43" s="15">
        <v>0.14699999999999999</v>
      </c>
      <c r="BX43" s="15">
        <v>1.792</v>
      </c>
      <c r="BY43" s="15">
        <v>0.36299999999999999</v>
      </c>
      <c r="BZ43" s="14">
        <f t="shared" si="26"/>
        <v>233667.7908229809</v>
      </c>
      <c r="CA43" s="15">
        <v>61.27</v>
      </c>
      <c r="CB43" s="19">
        <f t="shared" si="27"/>
        <v>2.2939616246201853</v>
      </c>
      <c r="CC43" s="19">
        <f>(BY43/BU43^3)*100000</f>
        <v>0.76457668513250976</v>
      </c>
    </row>
    <row r="44" spans="1:81" x14ac:dyDescent="0.2">
      <c r="A44" s="15" t="s">
        <v>69</v>
      </c>
      <c r="B44" s="15">
        <v>12</v>
      </c>
      <c r="C44" s="15">
        <v>0.5</v>
      </c>
      <c r="D44" s="16">
        <f t="shared" si="18"/>
        <v>0.20234282111999999</v>
      </c>
      <c r="E44" s="17">
        <v>37858</v>
      </c>
      <c r="F44" s="15">
        <v>1</v>
      </c>
      <c r="G44" s="15" t="s">
        <v>76</v>
      </c>
      <c r="H44" s="15" t="s">
        <v>78</v>
      </c>
      <c r="I44" s="15">
        <v>0</v>
      </c>
      <c r="J44" s="15">
        <v>1</v>
      </c>
      <c r="K44" s="15"/>
      <c r="L44" s="15"/>
      <c r="M44" s="13">
        <f t="shared" si="19"/>
        <v>0.5</v>
      </c>
      <c r="N44" s="17">
        <v>37863</v>
      </c>
      <c r="O44" s="14">
        <v>111294</v>
      </c>
      <c r="P44" s="15"/>
      <c r="Q44" s="14"/>
      <c r="R44" s="15"/>
      <c r="S44" s="15"/>
      <c r="T44" s="15"/>
      <c r="U44" s="15"/>
      <c r="V44" s="14">
        <f t="shared" si="20"/>
        <v>111294</v>
      </c>
      <c r="W44" s="14">
        <f t="shared" si="21"/>
        <v>550026.92650013405</v>
      </c>
      <c r="X44" s="17">
        <v>37883</v>
      </c>
      <c r="Y44" s="15">
        <f t="shared" si="22"/>
        <v>20</v>
      </c>
      <c r="Z44" s="15">
        <v>9</v>
      </c>
      <c r="AA44" s="18">
        <v>2.1</v>
      </c>
      <c r="AB44" s="18">
        <v>33.200000000000003</v>
      </c>
      <c r="AC44" s="18">
        <v>26.9</v>
      </c>
      <c r="AD44" s="18">
        <v>33.6</v>
      </c>
      <c r="AE44" s="18">
        <v>30.836842105263162</v>
      </c>
      <c r="AF44" s="13">
        <v>44</v>
      </c>
      <c r="AG44" s="13">
        <f t="shared" si="23"/>
        <v>-6</v>
      </c>
      <c r="AH44" s="13">
        <v>38</v>
      </c>
      <c r="AI44" s="13">
        <v>44</v>
      </c>
      <c r="AJ44" s="13">
        <v>40.5</v>
      </c>
      <c r="AK44" s="18">
        <v>9.1</v>
      </c>
      <c r="AL44" s="18">
        <v>8.4</v>
      </c>
      <c r="AM44" s="18">
        <v>10</v>
      </c>
      <c r="AN44" s="18">
        <v>9.0016183614587284</v>
      </c>
      <c r="AO44" s="15">
        <v>20</v>
      </c>
      <c r="AP44" s="18">
        <f t="shared" si="10"/>
        <v>40</v>
      </c>
      <c r="AQ44" s="15">
        <v>162.5</v>
      </c>
      <c r="AR44" s="15">
        <v>12</v>
      </c>
      <c r="AS44" s="15">
        <v>5</v>
      </c>
      <c r="AT44" s="14">
        <v>0</v>
      </c>
      <c r="AU44" s="14">
        <v>5</v>
      </c>
      <c r="AV44" s="14">
        <v>125</v>
      </c>
      <c r="AW44" s="40">
        <v>130</v>
      </c>
      <c r="AX44" s="14">
        <v>0</v>
      </c>
      <c r="AY44" s="14">
        <v>0</v>
      </c>
      <c r="AZ44" s="14">
        <v>15</v>
      </c>
      <c r="BA44" s="14">
        <v>15</v>
      </c>
      <c r="BB44" s="14">
        <v>40</v>
      </c>
      <c r="BC44" s="14">
        <v>65</v>
      </c>
      <c r="BD44" s="14">
        <v>11800</v>
      </c>
      <c r="BE44" s="14">
        <v>11905</v>
      </c>
      <c r="BF44" s="14">
        <v>17.5</v>
      </c>
      <c r="BG44" s="14">
        <v>13.125</v>
      </c>
      <c r="BH44" s="14">
        <v>2366.875</v>
      </c>
      <c r="BI44" s="14">
        <v>2397.5</v>
      </c>
      <c r="BJ44" s="14">
        <v>12.5</v>
      </c>
      <c r="BK44" s="14">
        <v>0</v>
      </c>
      <c r="BL44" s="14">
        <v>407.5</v>
      </c>
      <c r="BM44" s="14">
        <v>410</v>
      </c>
      <c r="BN44" s="14">
        <v>25674</v>
      </c>
      <c r="BO44" s="19">
        <f>BN44/(O44)*100</f>
        <v>23.068629036605749</v>
      </c>
      <c r="BP44" s="19">
        <f t="shared" si="24"/>
        <v>23.068629036605749</v>
      </c>
      <c r="BQ44" s="15" t="s">
        <v>72</v>
      </c>
      <c r="BR44" s="15">
        <v>29</v>
      </c>
      <c r="BS44" s="15">
        <v>40</v>
      </c>
      <c r="BT44" s="13">
        <f>BS44-BR44</f>
        <v>11</v>
      </c>
      <c r="BU44" s="15">
        <v>34.82</v>
      </c>
      <c r="BV44" s="19">
        <f t="shared" si="25"/>
        <v>1.7410000000000001</v>
      </c>
      <c r="BW44" s="15">
        <v>0.255</v>
      </c>
      <c r="BX44" s="15">
        <v>0.54600000000000004</v>
      </c>
      <c r="BY44" s="15">
        <v>0.374</v>
      </c>
      <c r="BZ44" s="14">
        <f t="shared" si="26"/>
        <v>126883.67127576006</v>
      </c>
      <c r="CA44" s="15">
        <v>10.32</v>
      </c>
      <c r="CB44" s="19">
        <f t="shared" si="27"/>
        <v>2.5501275367411465</v>
      </c>
      <c r="CC44" s="19">
        <f>(BY44/BU44^3)*100000</f>
        <v>0.8859012242673785</v>
      </c>
    </row>
    <row r="45" spans="1:81" x14ac:dyDescent="0.2">
      <c r="A45" s="15" t="s">
        <v>69</v>
      </c>
      <c r="B45" s="15">
        <v>11</v>
      </c>
      <c r="C45" s="15">
        <v>0.5</v>
      </c>
      <c r="D45" s="16">
        <f t="shared" si="18"/>
        <v>0.20234282111999999</v>
      </c>
      <c r="E45" s="17">
        <v>38081</v>
      </c>
      <c r="F45" s="15">
        <v>1</v>
      </c>
      <c r="G45" s="15" t="s">
        <v>76</v>
      </c>
      <c r="H45" s="15" t="s">
        <v>78</v>
      </c>
      <c r="I45" s="15">
        <v>3</v>
      </c>
      <c r="J45" s="15">
        <v>4</v>
      </c>
      <c r="K45" s="15"/>
      <c r="L45" s="15"/>
      <c r="M45" s="13">
        <f t="shared" si="19"/>
        <v>3.5</v>
      </c>
      <c r="N45" s="17">
        <v>38085</v>
      </c>
      <c r="O45" s="14">
        <v>241366</v>
      </c>
      <c r="P45" s="15"/>
      <c r="Q45" s="14"/>
      <c r="R45" s="15"/>
      <c r="S45" s="15"/>
      <c r="T45" s="15"/>
      <c r="U45" s="15"/>
      <c r="V45" s="14">
        <f t="shared" si="20"/>
        <v>241366</v>
      </c>
      <c r="W45" s="14">
        <f t="shared" si="21"/>
        <v>1192856.7500640766</v>
      </c>
      <c r="X45" s="17">
        <v>38127</v>
      </c>
      <c r="Y45" s="15">
        <f t="shared" si="22"/>
        <v>42</v>
      </c>
      <c r="Z45" s="15">
        <v>25</v>
      </c>
      <c r="AA45" s="15">
        <v>2.9</v>
      </c>
      <c r="AB45" s="18">
        <v>28.4</v>
      </c>
      <c r="AC45" s="18">
        <v>19.2</v>
      </c>
      <c r="AD45" s="18">
        <v>29.9</v>
      </c>
      <c r="AE45" s="18">
        <v>25.908108108108106</v>
      </c>
      <c r="AF45" s="13">
        <v>24</v>
      </c>
      <c r="AG45" s="13">
        <f t="shared" si="23"/>
        <v>-4</v>
      </c>
      <c r="AH45" s="13">
        <v>20</v>
      </c>
      <c r="AI45" s="13">
        <v>33</v>
      </c>
      <c r="AJ45" s="18">
        <v>25.90909090909091</v>
      </c>
      <c r="AK45" s="18">
        <v>8.8000000000000007</v>
      </c>
      <c r="AL45" s="18">
        <v>8.3000000000000007</v>
      </c>
      <c r="AM45" s="18">
        <v>9.9</v>
      </c>
      <c r="AN45" s="18">
        <v>9.2214285714285733</v>
      </c>
      <c r="AO45" s="15">
        <v>44</v>
      </c>
      <c r="AP45" s="18">
        <f t="shared" si="10"/>
        <v>88</v>
      </c>
      <c r="AQ45" s="18">
        <v>212.5</v>
      </c>
      <c r="AR45" s="18">
        <v>18</v>
      </c>
      <c r="AS45" s="18">
        <v>7.5</v>
      </c>
      <c r="AT45" s="14">
        <v>10</v>
      </c>
      <c r="AU45" s="14">
        <v>0</v>
      </c>
      <c r="AV45" s="14">
        <v>100</v>
      </c>
      <c r="AW45" s="40">
        <v>34</v>
      </c>
      <c r="AX45" s="14">
        <v>35</v>
      </c>
      <c r="AY45" s="14">
        <v>70</v>
      </c>
      <c r="AZ45" s="14">
        <v>25</v>
      </c>
      <c r="BA45" s="14">
        <v>520</v>
      </c>
      <c r="BB45" s="14">
        <v>138.33333333333334</v>
      </c>
      <c r="BC45" s="14">
        <v>85</v>
      </c>
      <c r="BD45" s="14">
        <v>30</v>
      </c>
      <c r="BE45" s="14">
        <v>5</v>
      </c>
      <c r="BF45" s="14">
        <v>4700</v>
      </c>
      <c r="BG45" s="14">
        <v>757.66666666666663</v>
      </c>
      <c r="BH45" s="14">
        <v>50</v>
      </c>
      <c r="BI45" s="14">
        <v>110</v>
      </c>
      <c r="BJ45" s="14">
        <v>50</v>
      </c>
      <c r="BK45" s="14">
        <v>4875</v>
      </c>
      <c r="BL45" s="14">
        <v>933.33333333333337</v>
      </c>
      <c r="BM45" s="14">
        <v>170</v>
      </c>
      <c r="BN45" s="14">
        <v>0</v>
      </c>
      <c r="BO45" s="19">
        <f>(BN45/O45)*100</f>
        <v>0</v>
      </c>
      <c r="BP45" s="19">
        <f t="shared" ref="BP45:BP57" si="28">((BN45)/(O45+Q45+S45+U45))*100</f>
        <v>0</v>
      </c>
      <c r="BQ45" s="15" t="s">
        <v>73</v>
      </c>
      <c r="BR45" s="13"/>
      <c r="BS45" s="13"/>
      <c r="BT45" s="13"/>
      <c r="BU45" s="19"/>
      <c r="BV45" s="19">
        <f t="shared" si="25"/>
        <v>0</v>
      </c>
      <c r="BW45" s="16"/>
      <c r="BX45" s="16"/>
      <c r="BY45" s="16"/>
      <c r="BZ45" s="14">
        <f t="shared" si="26"/>
        <v>0</v>
      </c>
      <c r="CA45" s="15">
        <v>0</v>
      </c>
      <c r="CB45" s="19">
        <f t="shared" si="27"/>
        <v>0</v>
      </c>
      <c r="CC45" s="19"/>
    </row>
    <row r="46" spans="1:81" x14ac:dyDescent="0.2">
      <c r="A46" s="15" t="s">
        <v>69</v>
      </c>
      <c r="B46" s="15">
        <v>8</v>
      </c>
      <c r="C46" s="15">
        <v>2</v>
      </c>
      <c r="D46" s="16">
        <f t="shared" si="18"/>
        <v>0.80937128447999995</v>
      </c>
      <c r="E46" s="17">
        <v>38085</v>
      </c>
      <c r="F46" s="15">
        <v>1</v>
      </c>
      <c r="G46" s="15" t="s">
        <v>76</v>
      </c>
      <c r="H46" s="15" t="s">
        <v>78</v>
      </c>
      <c r="I46" s="15">
        <v>26</v>
      </c>
      <c r="J46" s="15">
        <v>31</v>
      </c>
      <c r="K46" s="15"/>
      <c r="L46" s="15"/>
      <c r="M46" s="13">
        <f t="shared" si="19"/>
        <v>28.5</v>
      </c>
      <c r="N46" s="17">
        <v>38093</v>
      </c>
      <c r="O46" s="14">
        <v>886230</v>
      </c>
      <c r="P46" s="15"/>
      <c r="Q46" s="14"/>
      <c r="R46" s="15"/>
      <c r="S46" s="15"/>
      <c r="T46" s="15"/>
      <c r="U46" s="15"/>
      <c r="V46" s="14">
        <f t="shared" si="20"/>
        <v>886230</v>
      </c>
      <c r="W46" s="14">
        <f t="shared" si="21"/>
        <v>1094961.0110882297</v>
      </c>
      <c r="X46" s="17">
        <v>38126</v>
      </c>
      <c r="Y46" s="15">
        <f t="shared" si="22"/>
        <v>33</v>
      </c>
      <c r="Z46" s="15">
        <v>2</v>
      </c>
      <c r="AA46" s="15">
        <v>3.6</v>
      </c>
      <c r="AB46" s="18">
        <v>24.5</v>
      </c>
      <c r="AC46" s="18">
        <v>21.3</v>
      </c>
      <c r="AD46" s="18">
        <v>30.1</v>
      </c>
      <c r="AE46" s="18">
        <v>25.826666666666668</v>
      </c>
      <c r="AF46" s="13">
        <v>33</v>
      </c>
      <c r="AG46" s="13">
        <f t="shared" si="23"/>
        <v>-13</v>
      </c>
      <c r="AH46" s="13">
        <v>20</v>
      </c>
      <c r="AI46" s="13">
        <v>32</v>
      </c>
      <c r="AJ46" s="18">
        <v>26.333333333333332</v>
      </c>
      <c r="AK46" s="18">
        <v>9.4</v>
      </c>
      <c r="AL46" s="18">
        <v>7.3</v>
      </c>
      <c r="AM46" s="18">
        <v>9.9</v>
      </c>
      <c r="AN46" s="18">
        <v>9.0181818181818159</v>
      </c>
      <c r="AO46" s="15">
        <v>220</v>
      </c>
      <c r="AP46" s="18">
        <f t="shared" si="10"/>
        <v>110</v>
      </c>
      <c r="AQ46" s="18">
        <v>850</v>
      </c>
      <c r="AR46" s="18">
        <v>60</v>
      </c>
      <c r="AS46" s="18">
        <v>25</v>
      </c>
      <c r="AT46" s="14">
        <v>5</v>
      </c>
      <c r="AU46" s="14">
        <v>5</v>
      </c>
      <c r="AV46" s="14">
        <v>110</v>
      </c>
      <c r="AW46" s="40">
        <v>32.299999999999997</v>
      </c>
      <c r="AX46" s="14">
        <v>20</v>
      </c>
      <c r="AY46" s="14">
        <v>40</v>
      </c>
      <c r="AZ46" s="14">
        <v>10</v>
      </c>
      <c r="BA46" s="14">
        <v>645</v>
      </c>
      <c r="BB46" s="14">
        <v>154.5</v>
      </c>
      <c r="BC46" s="14">
        <v>77.5</v>
      </c>
      <c r="BD46" s="14">
        <v>0</v>
      </c>
      <c r="BE46" s="14">
        <v>20</v>
      </c>
      <c r="BF46" s="14">
        <v>16200</v>
      </c>
      <c r="BG46" s="14">
        <v>2285.5</v>
      </c>
      <c r="BH46" s="14">
        <v>665</v>
      </c>
      <c r="BI46" s="14">
        <v>45</v>
      </c>
      <c r="BJ46" s="14">
        <v>120</v>
      </c>
      <c r="BK46" s="14">
        <v>16255</v>
      </c>
      <c r="BL46" s="14">
        <v>2709</v>
      </c>
      <c r="BM46" s="14">
        <v>1350</v>
      </c>
      <c r="BN46" s="14">
        <v>191189</v>
      </c>
      <c r="BO46" s="19">
        <f>(BN46/O46)*100</f>
        <v>21.573293614524445</v>
      </c>
      <c r="BP46" s="19">
        <f t="shared" si="28"/>
        <v>21.573293614524445</v>
      </c>
      <c r="BQ46" s="15" t="s">
        <v>72</v>
      </c>
      <c r="BR46" s="13">
        <v>31</v>
      </c>
      <c r="BS46" s="13">
        <v>40</v>
      </c>
      <c r="BT46" s="13">
        <f>BS46-BR46</f>
        <v>9</v>
      </c>
      <c r="BU46" s="19">
        <v>37.520000000000003</v>
      </c>
      <c r="BV46" s="19">
        <f t="shared" si="25"/>
        <v>1.136969696969697</v>
      </c>
      <c r="BW46" s="16">
        <v>0.26700000000000002</v>
      </c>
      <c r="BX46" s="16">
        <v>0.45600000000000002</v>
      </c>
      <c r="BY46" s="16">
        <v>0.36398800000000009</v>
      </c>
      <c r="BZ46" s="14">
        <f t="shared" si="26"/>
        <v>236219.15388662938</v>
      </c>
      <c r="CA46" s="15">
        <v>72</v>
      </c>
      <c r="CB46" s="19">
        <f t="shared" si="27"/>
        <v>2.6956950705508946</v>
      </c>
      <c r="CC46" s="19">
        <f>(BY46/BU46^3)*100000</f>
        <v>0.68912590668694729</v>
      </c>
    </row>
    <row r="47" spans="1:81" x14ac:dyDescent="0.2">
      <c r="A47" s="15" t="s">
        <v>69</v>
      </c>
      <c r="B47" s="15">
        <v>13</v>
      </c>
      <c r="C47" s="15">
        <v>0.5</v>
      </c>
      <c r="D47" s="16">
        <f t="shared" si="18"/>
        <v>0.20234282111999999</v>
      </c>
      <c r="E47" s="17">
        <v>38087</v>
      </c>
      <c r="F47" s="15">
        <v>2</v>
      </c>
      <c r="G47" s="15" t="s">
        <v>76</v>
      </c>
      <c r="H47" s="15" t="s">
        <v>77</v>
      </c>
      <c r="I47" s="15">
        <v>5</v>
      </c>
      <c r="J47" s="15"/>
      <c r="K47" s="15">
        <v>525</v>
      </c>
      <c r="L47" s="15"/>
      <c r="M47" s="13">
        <f t="shared" si="19"/>
        <v>265</v>
      </c>
      <c r="N47" s="17">
        <v>38097</v>
      </c>
      <c r="O47" s="14">
        <v>223504</v>
      </c>
      <c r="P47" s="17">
        <v>38100</v>
      </c>
      <c r="Q47" s="14">
        <v>256938</v>
      </c>
      <c r="R47" s="15"/>
      <c r="S47" s="15"/>
      <c r="T47" s="15"/>
      <c r="U47" s="15"/>
      <c r="V47" s="14">
        <f t="shared" si="20"/>
        <v>480442</v>
      </c>
      <c r="W47" s="14">
        <f t="shared" si="21"/>
        <v>2374396.0736569571</v>
      </c>
      <c r="X47" s="17">
        <v>38134</v>
      </c>
      <c r="Y47" s="15">
        <f t="shared" si="22"/>
        <v>37</v>
      </c>
      <c r="Z47" s="15">
        <v>6</v>
      </c>
      <c r="AA47" s="15">
        <v>3.5</v>
      </c>
      <c r="AB47" s="18">
        <v>23.8</v>
      </c>
      <c r="AC47" s="18">
        <v>21.7</v>
      </c>
      <c r="AD47" s="18">
        <v>30.5</v>
      </c>
      <c r="AE47" s="18">
        <v>27.087179487179483</v>
      </c>
      <c r="AF47" s="13">
        <v>32</v>
      </c>
      <c r="AG47" s="13">
        <f t="shared" si="23"/>
        <v>-11</v>
      </c>
      <c r="AH47" s="13">
        <v>21</v>
      </c>
      <c r="AI47" s="13">
        <v>33</v>
      </c>
      <c r="AJ47" s="18">
        <v>26</v>
      </c>
      <c r="AK47" s="18">
        <v>8.8000000000000007</v>
      </c>
      <c r="AL47" s="18">
        <v>8</v>
      </c>
      <c r="AM47" s="18">
        <v>9.9</v>
      </c>
      <c r="AN47" s="18">
        <v>9.1466666666666665</v>
      </c>
      <c r="AO47" s="15">
        <v>176</v>
      </c>
      <c r="AP47" s="18">
        <f t="shared" si="10"/>
        <v>352</v>
      </c>
      <c r="AQ47" s="18">
        <v>212.5</v>
      </c>
      <c r="AR47" s="18">
        <v>18</v>
      </c>
      <c r="AS47" s="18">
        <v>7.5</v>
      </c>
      <c r="AT47" s="14">
        <v>5</v>
      </c>
      <c r="AU47" s="14">
        <v>0</v>
      </c>
      <c r="AV47" s="14">
        <v>110</v>
      </c>
      <c r="AW47" s="40">
        <v>20.277777777777779</v>
      </c>
      <c r="AX47" s="14">
        <v>12.5</v>
      </c>
      <c r="AY47" s="14">
        <v>35</v>
      </c>
      <c r="AZ47" s="14">
        <v>0</v>
      </c>
      <c r="BA47" s="14">
        <v>1300</v>
      </c>
      <c r="BB47" s="14">
        <v>222.22222222222223</v>
      </c>
      <c r="BC47" s="14">
        <v>82.5</v>
      </c>
      <c r="BD47" s="14">
        <v>0</v>
      </c>
      <c r="BE47" s="14">
        <v>0</v>
      </c>
      <c r="BF47" s="14">
        <v>4520</v>
      </c>
      <c r="BG47" s="14">
        <v>1055.2777777777778</v>
      </c>
      <c r="BH47" s="14">
        <v>562.5</v>
      </c>
      <c r="BI47" s="14">
        <v>40</v>
      </c>
      <c r="BJ47" s="14">
        <v>0</v>
      </c>
      <c r="BK47" s="14">
        <v>4815</v>
      </c>
      <c r="BL47" s="14">
        <v>1364.7222222222222</v>
      </c>
      <c r="BM47" s="14">
        <v>680</v>
      </c>
      <c r="BN47" s="14">
        <v>23675</v>
      </c>
      <c r="BO47" s="19">
        <f>(BN47/Q47)*100</f>
        <v>9.214285158287213</v>
      </c>
      <c r="BP47" s="19">
        <f t="shared" si="28"/>
        <v>4.9277540265005975</v>
      </c>
      <c r="BQ47" s="15" t="s">
        <v>72</v>
      </c>
      <c r="BR47" s="13">
        <v>30</v>
      </c>
      <c r="BS47" s="13">
        <v>73</v>
      </c>
      <c r="BT47" s="13">
        <f>BS47-BR47</f>
        <v>43</v>
      </c>
      <c r="BU47" s="19">
        <v>36.130000000000003</v>
      </c>
      <c r="BV47" s="19">
        <f t="shared" si="25"/>
        <v>0.9764864864864865</v>
      </c>
      <c r="BW47" s="16">
        <v>0.22900000000000001</v>
      </c>
      <c r="BX47" s="16">
        <v>3.7919999999999998</v>
      </c>
      <c r="BY47" s="16">
        <v>0.41824000000000017</v>
      </c>
      <c r="BZ47" s="14">
        <f t="shared" si="26"/>
        <v>117004.3981247028</v>
      </c>
      <c r="CA47" s="15">
        <v>9.91</v>
      </c>
      <c r="CB47" s="19">
        <f t="shared" si="27"/>
        <v>1.3236834218051938</v>
      </c>
      <c r="CC47" s="19">
        <f>(BY47/BU47^3)*100000</f>
        <v>0.88679182567958348</v>
      </c>
    </row>
    <row r="48" spans="1:81" x14ac:dyDescent="0.2">
      <c r="A48" s="15" t="s">
        <v>69</v>
      </c>
      <c r="B48" s="15">
        <v>15</v>
      </c>
      <c r="C48" s="15">
        <v>0.5</v>
      </c>
      <c r="D48" s="16">
        <f t="shared" si="18"/>
        <v>0.20234282111999999</v>
      </c>
      <c r="E48" s="17">
        <v>38097</v>
      </c>
      <c r="F48" s="15">
        <v>1</v>
      </c>
      <c r="G48" s="15" t="s">
        <v>76</v>
      </c>
      <c r="H48" s="15" t="s">
        <v>78</v>
      </c>
      <c r="I48" s="15">
        <v>12</v>
      </c>
      <c r="J48" s="15">
        <v>48</v>
      </c>
      <c r="K48" s="15"/>
      <c r="L48" s="15"/>
      <c r="M48" s="13">
        <f t="shared" si="19"/>
        <v>30</v>
      </c>
      <c r="N48" s="17">
        <v>38105</v>
      </c>
      <c r="O48" s="14">
        <v>273426</v>
      </c>
      <c r="P48" s="15"/>
      <c r="Q48" s="14"/>
      <c r="R48" s="15"/>
      <c r="S48" s="15"/>
      <c r="T48" s="15"/>
      <c r="U48" s="15"/>
      <c r="V48" s="14">
        <f t="shared" si="20"/>
        <v>273426</v>
      </c>
      <c r="W48" s="14">
        <f t="shared" si="21"/>
        <v>1351300.7206608232</v>
      </c>
      <c r="X48" s="17">
        <v>38134</v>
      </c>
      <c r="Y48" s="15">
        <f t="shared" si="22"/>
        <v>29</v>
      </c>
      <c r="Z48" s="15">
        <v>14</v>
      </c>
      <c r="AA48" s="15">
        <v>2.2999999999999998</v>
      </c>
      <c r="AB48" s="18">
        <v>25.9</v>
      </c>
      <c r="AC48" s="18">
        <v>21.4</v>
      </c>
      <c r="AD48" s="18">
        <v>30.3</v>
      </c>
      <c r="AE48" s="18">
        <v>27.526923076923079</v>
      </c>
      <c r="AF48" s="13">
        <v>20</v>
      </c>
      <c r="AG48" s="13">
        <f t="shared" si="23"/>
        <v>2</v>
      </c>
      <c r="AH48" s="13">
        <v>22</v>
      </c>
      <c r="AI48" s="13">
        <v>26</v>
      </c>
      <c r="AJ48" s="18">
        <v>24.285714285714285</v>
      </c>
      <c r="AK48" s="18">
        <v>8.5</v>
      </c>
      <c r="AL48" s="18">
        <v>8.5</v>
      </c>
      <c r="AM48" s="18">
        <v>9.6999999999999993</v>
      </c>
      <c r="AN48" s="18">
        <v>8.93</v>
      </c>
      <c r="AO48" s="15">
        <v>78</v>
      </c>
      <c r="AP48" s="18">
        <f t="shared" si="10"/>
        <v>156</v>
      </c>
      <c r="AQ48" s="18">
        <v>200</v>
      </c>
      <c r="AR48" s="18">
        <v>15</v>
      </c>
      <c r="AS48" s="18">
        <v>6.25</v>
      </c>
      <c r="AT48" s="14">
        <v>15</v>
      </c>
      <c r="AU48" s="14">
        <v>0</v>
      </c>
      <c r="AV48" s="14">
        <v>120</v>
      </c>
      <c r="AW48" s="40">
        <v>40.5</v>
      </c>
      <c r="AX48" s="14">
        <v>22.5</v>
      </c>
      <c r="AY48" s="14">
        <v>260</v>
      </c>
      <c r="AZ48" s="14">
        <v>10</v>
      </c>
      <c r="BA48" s="14">
        <v>1135</v>
      </c>
      <c r="BB48" s="14">
        <v>259.5</v>
      </c>
      <c r="BC48" s="14">
        <v>85</v>
      </c>
      <c r="BD48" s="14">
        <v>215</v>
      </c>
      <c r="BE48" s="14">
        <v>0</v>
      </c>
      <c r="BF48" s="14">
        <v>2160</v>
      </c>
      <c r="BG48" s="14">
        <v>856</v>
      </c>
      <c r="BH48" s="14">
        <v>305</v>
      </c>
      <c r="BI48" s="14">
        <v>490</v>
      </c>
      <c r="BJ48" s="14">
        <v>85</v>
      </c>
      <c r="BK48" s="14">
        <v>3415</v>
      </c>
      <c r="BL48" s="14">
        <v>1156</v>
      </c>
      <c r="BM48" s="14">
        <v>445</v>
      </c>
      <c r="BN48" s="14">
        <v>13494</v>
      </c>
      <c r="BO48" s="19">
        <f t="shared" ref="BO48:BO57" si="29">(BN48/O48)*100</f>
        <v>4.9351561299949536</v>
      </c>
      <c r="BP48" s="19">
        <f t="shared" si="28"/>
        <v>4.9351561299949536</v>
      </c>
      <c r="BQ48" s="15" t="s">
        <v>72</v>
      </c>
      <c r="BR48" s="13">
        <v>35</v>
      </c>
      <c r="BS48" s="13">
        <v>49</v>
      </c>
      <c r="BT48" s="13">
        <f>BS48-BR48</f>
        <v>14</v>
      </c>
      <c r="BU48" s="19">
        <v>43.38</v>
      </c>
      <c r="BV48" s="19">
        <f t="shared" si="25"/>
        <v>1.4958620689655173</v>
      </c>
      <c r="BW48" s="16">
        <v>0.38900000000000001</v>
      </c>
      <c r="BX48" s="16">
        <v>0.93600000000000005</v>
      </c>
      <c r="BY48" s="16">
        <v>0.62385999999999975</v>
      </c>
      <c r="BZ48" s="14">
        <f t="shared" si="26"/>
        <v>66688.800350358593</v>
      </c>
      <c r="CA48" s="15">
        <v>9.73</v>
      </c>
      <c r="CB48" s="19">
        <f t="shared" si="27"/>
        <v>1.6581623183969096</v>
      </c>
      <c r="CC48" s="19">
        <f>(BY48/BU48^3)*100000</f>
        <v>0.76422017360569794</v>
      </c>
    </row>
    <row r="49" spans="1:81" x14ac:dyDescent="0.2">
      <c r="A49" s="15" t="s">
        <v>69</v>
      </c>
      <c r="B49" s="15">
        <v>9</v>
      </c>
      <c r="C49" s="15">
        <v>2</v>
      </c>
      <c r="D49" s="16">
        <f t="shared" si="18"/>
        <v>0.80937128447999995</v>
      </c>
      <c r="E49" s="17">
        <v>38101</v>
      </c>
      <c r="F49" s="15">
        <v>1</v>
      </c>
      <c r="G49" s="15" t="s">
        <v>76</v>
      </c>
      <c r="H49" s="15" t="s">
        <v>78</v>
      </c>
      <c r="I49" s="15">
        <v>0</v>
      </c>
      <c r="J49" s="15">
        <v>21</v>
      </c>
      <c r="K49" s="15"/>
      <c r="L49" s="15"/>
      <c r="M49" s="13">
        <f t="shared" si="19"/>
        <v>10.5</v>
      </c>
      <c r="N49" s="17">
        <v>38109</v>
      </c>
      <c r="O49" s="14">
        <v>643490</v>
      </c>
      <c r="P49" s="15"/>
      <c r="Q49" s="14"/>
      <c r="R49" s="15"/>
      <c r="S49" s="15"/>
      <c r="T49" s="15"/>
      <c r="U49" s="15"/>
      <c r="V49" s="14">
        <f t="shared" si="20"/>
        <v>643490</v>
      </c>
      <c r="W49" s="14">
        <f t="shared" si="21"/>
        <v>795049.20960153115</v>
      </c>
      <c r="X49" s="17">
        <v>38134</v>
      </c>
      <c r="Y49" s="15">
        <f t="shared" si="22"/>
        <v>25</v>
      </c>
      <c r="Z49" s="15">
        <v>8</v>
      </c>
      <c r="AA49" s="15">
        <v>3</v>
      </c>
      <c r="AB49" s="18">
        <v>21.7</v>
      </c>
      <c r="AC49" s="18">
        <v>22.8</v>
      </c>
      <c r="AD49" s="18">
        <v>31.2</v>
      </c>
      <c r="AE49" s="18">
        <v>27.478260869565219</v>
      </c>
      <c r="AF49" s="13">
        <v>18</v>
      </c>
      <c r="AG49" s="13">
        <f t="shared" si="23"/>
        <v>-4</v>
      </c>
      <c r="AH49" s="13">
        <v>14</v>
      </c>
      <c r="AI49" s="13">
        <v>18</v>
      </c>
      <c r="AJ49" s="18">
        <v>16.166666666666668</v>
      </c>
      <c r="AK49" s="18">
        <v>9.3000000000000007</v>
      </c>
      <c r="AL49" s="18">
        <v>8.1999999999999993</v>
      </c>
      <c r="AM49" s="18">
        <v>10</v>
      </c>
      <c r="AN49" s="18">
        <v>9.15</v>
      </c>
      <c r="AO49" s="15">
        <v>160</v>
      </c>
      <c r="AP49" s="18">
        <f t="shared" si="10"/>
        <v>80</v>
      </c>
      <c r="AQ49" s="18">
        <v>750</v>
      </c>
      <c r="AR49" s="18">
        <v>60</v>
      </c>
      <c r="AS49" s="18">
        <v>25</v>
      </c>
      <c r="AT49" s="14">
        <v>60</v>
      </c>
      <c r="AU49" s="14">
        <v>5</v>
      </c>
      <c r="AV49" s="14">
        <v>380</v>
      </c>
      <c r="AW49" s="40">
        <v>69.5</v>
      </c>
      <c r="AX49" s="14">
        <v>22.5</v>
      </c>
      <c r="AY49" s="14">
        <v>15</v>
      </c>
      <c r="AZ49" s="14">
        <v>5</v>
      </c>
      <c r="BA49" s="14">
        <v>125</v>
      </c>
      <c r="BB49" s="14">
        <v>63</v>
      </c>
      <c r="BC49" s="14">
        <v>57.5</v>
      </c>
      <c r="BD49" s="14">
        <v>160</v>
      </c>
      <c r="BE49" s="14">
        <v>110</v>
      </c>
      <c r="BF49" s="14">
        <v>2885</v>
      </c>
      <c r="BG49" s="14">
        <v>1088.5</v>
      </c>
      <c r="BH49" s="14">
        <v>760</v>
      </c>
      <c r="BI49" s="14">
        <v>235</v>
      </c>
      <c r="BJ49" s="14">
        <v>150</v>
      </c>
      <c r="BK49" s="14">
        <v>3095</v>
      </c>
      <c r="BL49" s="14">
        <v>1321</v>
      </c>
      <c r="BM49" s="14">
        <v>1270</v>
      </c>
      <c r="BN49" s="14">
        <v>41764</v>
      </c>
      <c r="BO49" s="19">
        <f t="shared" si="29"/>
        <v>6.4902329484529675</v>
      </c>
      <c r="BP49" s="19">
        <f t="shared" si="28"/>
        <v>6.4902329484529675</v>
      </c>
      <c r="BQ49" s="15" t="s">
        <v>72</v>
      </c>
      <c r="BR49" s="13">
        <v>25</v>
      </c>
      <c r="BS49" s="13">
        <v>43</v>
      </c>
      <c r="BT49" s="13">
        <f>BS49-BR49</f>
        <v>18</v>
      </c>
      <c r="BU49" s="19">
        <v>40.119999999999997</v>
      </c>
      <c r="BV49" s="19">
        <f t="shared" si="25"/>
        <v>1.6048</v>
      </c>
      <c r="BW49" s="16">
        <v>0.13600000000000001</v>
      </c>
      <c r="BX49" s="16">
        <v>0.69699999999999995</v>
      </c>
      <c r="BY49" s="16">
        <v>0.53624000000000027</v>
      </c>
      <c r="BZ49" s="14">
        <f t="shared" si="26"/>
        <v>51600.545757973472</v>
      </c>
      <c r="CA49" s="15">
        <v>24.09</v>
      </c>
      <c r="CB49" s="19">
        <f t="shared" si="27"/>
        <v>1.1905537279088028</v>
      </c>
      <c r="CC49" s="19">
        <f>(BY49/BU49^3)*100000</f>
        <v>0.83037914503751009</v>
      </c>
    </row>
    <row r="50" spans="1:81" x14ac:dyDescent="0.2">
      <c r="A50" s="15" t="s">
        <v>69</v>
      </c>
      <c r="B50" s="15">
        <v>11</v>
      </c>
      <c r="C50" s="15">
        <v>0.5</v>
      </c>
      <c r="D50" s="16">
        <f t="shared" si="18"/>
        <v>0.20234282111999999</v>
      </c>
      <c r="E50" s="17">
        <v>38130</v>
      </c>
      <c r="F50" s="15">
        <v>1</v>
      </c>
      <c r="G50" s="15" t="s">
        <v>76</v>
      </c>
      <c r="H50" s="15" t="s">
        <v>77</v>
      </c>
      <c r="I50" s="15">
        <v>1</v>
      </c>
      <c r="J50" s="15">
        <v>250</v>
      </c>
      <c r="K50" s="15"/>
      <c r="L50" s="15"/>
      <c r="M50" s="13">
        <f t="shared" si="19"/>
        <v>125.5</v>
      </c>
      <c r="N50" s="17">
        <v>38135</v>
      </c>
      <c r="O50" s="14">
        <v>191444</v>
      </c>
      <c r="P50" s="15"/>
      <c r="Q50" s="14"/>
      <c r="R50" s="15"/>
      <c r="S50" s="15"/>
      <c r="T50" s="15"/>
      <c r="U50" s="15"/>
      <c r="V50" s="14">
        <f t="shared" si="20"/>
        <v>191444</v>
      </c>
      <c r="W50" s="14">
        <f t="shared" si="21"/>
        <v>946136.85299200006</v>
      </c>
      <c r="X50" s="17">
        <v>38161</v>
      </c>
      <c r="Y50" s="15">
        <f t="shared" si="22"/>
        <v>26</v>
      </c>
      <c r="Z50" s="15">
        <v>13</v>
      </c>
      <c r="AA50" s="15">
        <v>1.1000000000000001</v>
      </c>
      <c r="AB50" s="18">
        <v>31.5</v>
      </c>
      <c r="AC50" s="18">
        <v>28.1</v>
      </c>
      <c r="AD50" s="18">
        <v>34.799999999999997</v>
      </c>
      <c r="AE50" s="18">
        <v>31.962500000000006</v>
      </c>
      <c r="AF50" s="13">
        <v>32</v>
      </c>
      <c r="AG50" s="13">
        <f t="shared" si="23"/>
        <v>-5</v>
      </c>
      <c r="AH50" s="13">
        <v>27</v>
      </c>
      <c r="AI50" s="13">
        <v>32</v>
      </c>
      <c r="AJ50" s="18">
        <v>30.571428571428573</v>
      </c>
      <c r="AK50" s="18">
        <v>9.3000000000000007</v>
      </c>
      <c r="AL50" s="18">
        <v>9.1</v>
      </c>
      <c r="AM50" s="18">
        <v>9.6</v>
      </c>
      <c r="AN50" s="18">
        <v>9.3727272727272712</v>
      </c>
      <c r="AO50" s="15">
        <v>62</v>
      </c>
      <c r="AP50" s="18">
        <f t="shared" si="10"/>
        <v>124</v>
      </c>
      <c r="AQ50" s="18">
        <v>181.3</v>
      </c>
      <c r="AR50" s="18">
        <v>15</v>
      </c>
      <c r="AS50" s="18">
        <v>6.25</v>
      </c>
      <c r="AT50" s="14">
        <v>20</v>
      </c>
      <c r="AU50" s="14">
        <v>0</v>
      </c>
      <c r="AV50" s="14">
        <v>175</v>
      </c>
      <c r="AW50" s="40">
        <v>45.555555555555557</v>
      </c>
      <c r="AX50" s="14">
        <v>20</v>
      </c>
      <c r="AY50" s="14">
        <v>100</v>
      </c>
      <c r="AZ50" s="14">
        <v>0</v>
      </c>
      <c r="BA50" s="14">
        <v>175</v>
      </c>
      <c r="BB50" s="14">
        <v>76.666666666666671</v>
      </c>
      <c r="BC50" s="14">
        <v>55</v>
      </c>
      <c r="BD50" s="14">
        <v>430</v>
      </c>
      <c r="BE50" s="14">
        <v>0</v>
      </c>
      <c r="BF50" s="14">
        <v>50</v>
      </c>
      <c r="BG50" s="14">
        <v>17.777777777777779</v>
      </c>
      <c r="BH50" s="14">
        <v>10</v>
      </c>
      <c r="BI50" s="14">
        <v>550</v>
      </c>
      <c r="BJ50" s="14">
        <v>40</v>
      </c>
      <c r="BK50" s="14">
        <v>370</v>
      </c>
      <c r="BL50" s="14">
        <v>140</v>
      </c>
      <c r="BM50" s="14">
        <v>125</v>
      </c>
      <c r="BN50" s="14">
        <v>16658</v>
      </c>
      <c r="BO50" s="19">
        <f t="shared" si="29"/>
        <v>8.7012390046175376</v>
      </c>
      <c r="BP50" s="19">
        <f t="shared" si="28"/>
        <v>8.7012390046175376</v>
      </c>
      <c r="BQ50" s="15" t="s">
        <v>72</v>
      </c>
      <c r="BR50" s="13">
        <v>41</v>
      </c>
      <c r="BS50" s="13">
        <v>51</v>
      </c>
      <c r="BT50" s="13">
        <f>BS50-BR50</f>
        <v>10</v>
      </c>
      <c r="BU50" s="19">
        <v>45.98</v>
      </c>
      <c r="BV50" s="19">
        <f t="shared" si="25"/>
        <v>1.7684615384615383</v>
      </c>
      <c r="BW50" s="16">
        <v>0.43969999999999998</v>
      </c>
      <c r="BX50" s="16">
        <v>0.82520000000000004</v>
      </c>
      <c r="BY50" s="16">
        <v>0.62395199999999962</v>
      </c>
      <c r="BZ50" s="14">
        <f t="shared" si="26"/>
        <v>82325.628889600805</v>
      </c>
      <c r="CA50" s="15">
        <v>10.86</v>
      </c>
      <c r="CB50" s="19">
        <f t="shared" si="27"/>
        <v>2.0642803405641659</v>
      </c>
      <c r="CC50" s="19">
        <f>(BY50/BU50^3)*100000</f>
        <v>0.64186586529544098</v>
      </c>
    </row>
    <row r="51" spans="1:81" x14ac:dyDescent="0.2">
      <c r="A51" s="15" t="s">
        <v>69</v>
      </c>
      <c r="B51" s="15">
        <v>12</v>
      </c>
      <c r="C51" s="15">
        <v>0.5</v>
      </c>
      <c r="D51" s="16">
        <f t="shared" si="18"/>
        <v>0.20234282111999999</v>
      </c>
      <c r="E51" s="17">
        <v>38132</v>
      </c>
      <c r="F51" s="15">
        <v>1</v>
      </c>
      <c r="G51" s="15" t="s">
        <v>76</v>
      </c>
      <c r="H51" s="15" t="s">
        <v>77</v>
      </c>
      <c r="I51" s="15">
        <v>258</v>
      </c>
      <c r="J51" s="15">
        <v>64</v>
      </c>
      <c r="K51" s="15"/>
      <c r="L51" s="15"/>
      <c r="M51" s="13">
        <f t="shared" si="19"/>
        <v>161</v>
      </c>
      <c r="N51" s="17">
        <v>38139</v>
      </c>
      <c r="O51" s="14">
        <v>247778</v>
      </c>
      <c r="P51" s="15"/>
      <c r="Q51" s="14"/>
      <c r="R51" s="15"/>
      <c r="S51" s="15"/>
      <c r="T51" s="15"/>
      <c r="U51" s="15"/>
      <c r="V51" s="14">
        <f t="shared" si="20"/>
        <v>247778</v>
      </c>
      <c r="W51" s="14">
        <f t="shared" si="21"/>
        <v>1224545.5441834261</v>
      </c>
      <c r="X51" s="17">
        <v>38161</v>
      </c>
      <c r="Y51" s="15">
        <f t="shared" si="22"/>
        <v>22</v>
      </c>
      <c r="Z51" s="15">
        <v>9</v>
      </c>
      <c r="AA51" s="15">
        <v>0.8</v>
      </c>
      <c r="AB51" s="18">
        <v>32.700000000000003</v>
      </c>
      <c r="AC51" s="18">
        <v>28.2</v>
      </c>
      <c r="AD51" s="18">
        <v>33.6</v>
      </c>
      <c r="AE51" s="18">
        <v>31.970000000000006</v>
      </c>
      <c r="AF51" s="13">
        <v>32</v>
      </c>
      <c r="AG51" s="13">
        <f t="shared" si="23"/>
        <v>-7</v>
      </c>
      <c r="AH51" s="13">
        <v>25</v>
      </c>
      <c r="AI51" s="13">
        <v>35</v>
      </c>
      <c r="AJ51" s="18">
        <v>30.285714285714285</v>
      </c>
      <c r="AK51" s="18">
        <v>9.9</v>
      </c>
      <c r="AL51" s="18">
        <v>9.1999999999999993</v>
      </c>
      <c r="AM51" s="18">
        <v>10.199999999999999</v>
      </c>
      <c r="AN51" s="18">
        <v>9.5545454545454547</v>
      </c>
      <c r="AO51" s="15">
        <v>8</v>
      </c>
      <c r="AP51" s="18">
        <f t="shared" si="10"/>
        <v>16</v>
      </c>
      <c r="AQ51" s="18">
        <v>137.5</v>
      </c>
      <c r="AR51" s="18">
        <v>15</v>
      </c>
      <c r="AS51" s="18">
        <v>6.5</v>
      </c>
      <c r="AT51" s="14">
        <v>35</v>
      </c>
      <c r="AU51" s="14">
        <v>10</v>
      </c>
      <c r="AV51" s="14">
        <v>65</v>
      </c>
      <c r="AW51" s="40">
        <v>25</v>
      </c>
      <c r="AX51" s="14">
        <v>15</v>
      </c>
      <c r="AY51" s="14">
        <v>140</v>
      </c>
      <c r="AZ51" s="14">
        <v>15</v>
      </c>
      <c r="BA51" s="14">
        <v>240</v>
      </c>
      <c r="BB51" s="14">
        <v>95.625</v>
      </c>
      <c r="BC51" s="14">
        <v>60</v>
      </c>
      <c r="BD51" s="14">
        <v>55</v>
      </c>
      <c r="BE51" s="14">
        <v>5</v>
      </c>
      <c r="BF51" s="14">
        <v>265</v>
      </c>
      <c r="BG51" s="14">
        <v>98.125</v>
      </c>
      <c r="BH51" s="14">
        <v>87.5</v>
      </c>
      <c r="BI51" s="14">
        <v>230</v>
      </c>
      <c r="BJ51" s="14">
        <v>80</v>
      </c>
      <c r="BK51" s="14">
        <v>450</v>
      </c>
      <c r="BL51" s="14">
        <v>218.75</v>
      </c>
      <c r="BM51" s="14">
        <v>185</v>
      </c>
      <c r="BN51" s="14">
        <v>0</v>
      </c>
      <c r="BO51" s="19">
        <f t="shared" si="29"/>
        <v>0</v>
      </c>
      <c r="BP51" s="19">
        <f t="shared" si="28"/>
        <v>0</v>
      </c>
      <c r="BQ51" s="15" t="s">
        <v>73</v>
      </c>
      <c r="BR51" s="13"/>
      <c r="BS51" s="13"/>
      <c r="BT51" s="13"/>
      <c r="BU51" s="19"/>
      <c r="BV51" s="19">
        <f t="shared" si="25"/>
        <v>0</v>
      </c>
      <c r="BW51" s="16"/>
      <c r="BX51" s="16"/>
      <c r="BY51" s="16"/>
      <c r="BZ51" s="14">
        <f t="shared" si="26"/>
        <v>0</v>
      </c>
      <c r="CA51" s="15">
        <v>0</v>
      </c>
      <c r="CB51" s="19">
        <f t="shared" si="27"/>
        <v>0</v>
      </c>
      <c r="CC51" s="19"/>
    </row>
    <row r="52" spans="1:81" x14ac:dyDescent="0.2">
      <c r="A52" s="15" t="s">
        <v>69</v>
      </c>
      <c r="B52" s="15">
        <v>5</v>
      </c>
      <c r="C52" s="15">
        <v>2</v>
      </c>
      <c r="D52" s="16">
        <f t="shared" si="18"/>
        <v>0.80937128447999995</v>
      </c>
      <c r="E52" s="17">
        <v>38134</v>
      </c>
      <c r="F52" s="15">
        <v>1</v>
      </c>
      <c r="G52" s="15" t="s">
        <v>76</v>
      </c>
      <c r="H52" s="15" t="s">
        <v>77</v>
      </c>
      <c r="I52" s="15">
        <v>1063</v>
      </c>
      <c r="J52" s="15">
        <v>353</v>
      </c>
      <c r="K52" s="15"/>
      <c r="L52" s="15"/>
      <c r="M52" s="13">
        <f t="shared" si="19"/>
        <v>708</v>
      </c>
      <c r="N52" s="17">
        <v>38140</v>
      </c>
      <c r="O52" s="14">
        <v>917374</v>
      </c>
      <c r="P52" s="15"/>
      <c r="Q52" s="14"/>
      <c r="R52" s="15"/>
      <c r="S52" s="15"/>
      <c r="T52" s="15"/>
      <c r="U52" s="15"/>
      <c r="V52" s="14">
        <f t="shared" si="20"/>
        <v>917374</v>
      </c>
      <c r="W52" s="14">
        <f t="shared" si="21"/>
        <v>1133440.2610902968</v>
      </c>
      <c r="X52" s="17">
        <v>38183</v>
      </c>
      <c r="Y52" s="15">
        <f t="shared" si="22"/>
        <v>43</v>
      </c>
      <c r="Z52" s="15">
        <v>8</v>
      </c>
      <c r="AA52" s="15">
        <v>2.1</v>
      </c>
      <c r="AB52" s="18">
        <v>31.6</v>
      </c>
      <c r="AC52" s="18">
        <v>27.6</v>
      </c>
      <c r="AD52" s="18">
        <v>33.5</v>
      </c>
      <c r="AE52" s="18">
        <v>31.152499999999996</v>
      </c>
      <c r="AF52" s="13">
        <v>31</v>
      </c>
      <c r="AG52" s="13">
        <f t="shared" si="23"/>
        <v>-3</v>
      </c>
      <c r="AH52" s="13">
        <v>28</v>
      </c>
      <c r="AI52" s="13">
        <v>35</v>
      </c>
      <c r="AJ52" s="18">
        <v>31.75</v>
      </c>
      <c r="AK52" s="18">
        <v>9.3000000000000007</v>
      </c>
      <c r="AL52" s="18">
        <v>8.8000000000000007</v>
      </c>
      <c r="AM52" s="18">
        <v>9.6999999999999993</v>
      </c>
      <c r="AN52" s="18">
        <v>9.2249999999999996</v>
      </c>
      <c r="AO52" s="15">
        <v>264</v>
      </c>
      <c r="AP52" s="18">
        <f t="shared" si="10"/>
        <v>132</v>
      </c>
      <c r="AQ52" s="18">
        <v>650</v>
      </c>
      <c r="AR52" s="18">
        <v>78</v>
      </c>
      <c r="AS52" s="18">
        <v>32.5</v>
      </c>
      <c r="AT52" s="14">
        <v>90</v>
      </c>
      <c r="AU52" s="14">
        <v>0</v>
      </c>
      <c r="AV52" s="14">
        <v>120</v>
      </c>
      <c r="AW52" s="40">
        <v>32.5</v>
      </c>
      <c r="AX52" s="14">
        <v>17.5</v>
      </c>
      <c r="AY52" s="14">
        <v>35</v>
      </c>
      <c r="AZ52" s="14">
        <v>0</v>
      </c>
      <c r="BA52" s="14">
        <v>275</v>
      </c>
      <c r="BB52" s="14">
        <v>61.5625</v>
      </c>
      <c r="BC52" s="14">
        <v>35</v>
      </c>
      <c r="BD52" s="14">
        <v>15</v>
      </c>
      <c r="BE52" s="14">
        <v>0</v>
      </c>
      <c r="BF52" s="14">
        <v>1025</v>
      </c>
      <c r="BG52" s="14">
        <v>143.125</v>
      </c>
      <c r="BH52" s="14">
        <v>37.5</v>
      </c>
      <c r="BI52" s="14">
        <v>140</v>
      </c>
      <c r="BJ52" s="14">
        <v>0</v>
      </c>
      <c r="BK52" s="14">
        <v>1240</v>
      </c>
      <c r="BL52" s="14">
        <v>230.9375</v>
      </c>
      <c r="BM52" s="14">
        <v>82.5</v>
      </c>
      <c r="BN52" s="14">
        <v>100933</v>
      </c>
      <c r="BO52" s="19">
        <f t="shared" si="29"/>
        <v>11.002382888549272</v>
      </c>
      <c r="BP52" s="19">
        <f t="shared" si="28"/>
        <v>11.002382888549272</v>
      </c>
      <c r="BQ52" s="15" t="s">
        <v>72</v>
      </c>
      <c r="BR52" s="13">
        <v>21</v>
      </c>
      <c r="BS52" s="13">
        <v>40</v>
      </c>
      <c r="BT52" s="13">
        <f t="shared" ref="BT52:BT63" si="30">BS52-BR52</f>
        <v>19</v>
      </c>
      <c r="BU52" s="19">
        <v>29.22</v>
      </c>
      <c r="BV52" s="19">
        <f t="shared" si="25"/>
        <v>0.67953488372093018</v>
      </c>
      <c r="BW52" s="16">
        <v>0.11</v>
      </c>
      <c r="BX52" s="16">
        <v>0.45300000000000001</v>
      </c>
      <c r="BY52" s="16">
        <v>0.18453</v>
      </c>
      <c r="BZ52" s="14">
        <f t="shared" si="26"/>
        <v>124705.437338127</v>
      </c>
      <c r="CA52" s="15">
        <v>18.09</v>
      </c>
      <c r="CB52" s="19">
        <f t="shared" si="27"/>
        <v>0.51978329659779321</v>
      </c>
      <c r="CC52" s="19">
        <f t="shared" ref="CC52:CC63" si="31">(BY52/BU52^3)*100000</f>
        <v>0.73965014538022633</v>
      </c>
    </row>
    <row r="53" spans="1:81" x14ac:dyDescent="0.2">
      <c r="A53" s="15" t="s">
        <v>69</v>
      </c>
      <c r="B53" s="15">
        <v>15</v>
      </c>
      <c r="C53" s="15">
        <v>0.5</v>
      </c>
      <c r="D53" s="16">
        <f t="shared" si="18"/>
        <v>0.20234282111999999</v>
      </c>
      <c r="E53" s="17">
        <v>38151</v>
      </c>
      <c r="F53" s="15">
        <v>1</v>
      </c>
      <c r="G53" s="15" t="s">
        <v>76</v>
      </c>
      <c r="H53" s="15" t="s">
        <v>78</v>
      </c>
      <c r="I53" s="15">
        <v>9</v>
      </c>
      <c r="J53" s="15">
        <v>7</v>
      </c>
      <c r="K53" s="15"/>
      <c r="L53" s="15"/>
      <c r="M53" s="13">
        <f t="shared" si="19"/>
        <v>8</v>
      </c>
      <c r="N53" s="17">
        <v>38161</v>
      </c>
      <c r="O53" s="14">
        <v>359072</v>
      </c>
      <c r="P53" s="15"/>
      <c r="Q53" s="14"/>
      <c r="R53" s="15"/>
      <c r="S53" s="15"/>
      <c r="T53" s="15"/>
      <c r="U53" s="15"/>
      <c r="V53" s="14">
        <f t="shared" si="20"/>
        <v>359072</v>
      </c>
      <c r="W53" s="14">
        <f t="shared" si="21"/>
        <v>1774572.47068356</v>
      </c>
      <c r="X53" s="17">
        <v>38191</v>
      </c>
      <c r="Y53" s="15">
        <f t="shared" si="22"/>
        <v>30</v>
      </c>
      <c r="Z53" s="15">
        <v>15</v>
      </c>
      <c r="AA53" s="15">
        <v>0.3</v>
      </c>
      <c r="AB53" s="18">
        <v>30.1</v>
      </c>
      <c r="AC53" s="18">
        <v>30</v>
      </c>
      <c r="AD53" s="18">
        <v>33.799999999999997</v>
      </c>
      <c r="AE53" s="18">
        <v>32.325925925925922</v>
      </c>
      <c r="AF53" s="13">
        <v>30</v>
      </c>
      <c r="AG53" s="13">
        <f t="shared" si="23"/>
        <v>-1</v>
      </c>
      <c r="AH53" s="13">
        <v>29</v>
      </c>
      <c r="AI53" s="13">
        <v>35</v>
      </c>
      <c r="AJ53" s="18">
        <v>31.75</v>
      </c>
      <c r="AK53" s="18">
        <v>8.8000000000000007</v>
      </c>
      <c r="AL53" s="18">
        <v>9.3000000000000007</v>
      </c>
      <c r="AM53" s="18">
        <v>9.8000000000000007</v>
      </c>
      <c r="AN53" s="18">
        <v>9.4181818181818198</v>
      </c>
      <c r="AO53" s="15">
        <v>82</v>
      </c>
      <c r="AP53" s="18">
        <f t="shared" si="10"/>
        <v>164</v>
      </c>
      <c r="AQ53" s="18">
        <v>212.5</v>
      </c>
      <c r="AR53" s="18">
        <v>13.5</v>
      </c>
      <c r="AS53" s="18">
        <v>5.75</v>
      </c>
      <c r="AT53" s="14">
        <v>0</v>
      </c>
      <c r="AU53" s="14">
        <v>0</v>
      </c>
      <c r="AV53" s="14">
        <v>50</v>
      </c>
      <c r="AW53" s="40">
        <v>15</v>
      </c>
      <c r="AX53" s="14">
        <v>15</v>
      </c>
      <c r="AY53" s="14">
        <v>20</v>
      </c>
      <c r="AZ53" s="14">
        <v>15</v>
      </c>
      <c r="BA53" s="14">
        <v>110</v>
      </c>
      <c r="BB53" s="14">
        <v>50.454545454545453</v>
      </c>
      <c r="BC53" s="14">
        <v>40</v>
      </c>
      <c r="BD53" s="14">
        <v>1290</v>
      </c>
      <c r="BE53" s="14">
        <v>0</v>
      </c>
      <c r="BF53" s="14">
        <v>2340</v>
      </c>
      <c r="BG53" s="14">
        <v>481.81818181818181</v>
      </c>
      <c r="BH53" s="14">
        <v>120</v>
      </c>
      <c r="BI53" s="14">
        <v>1310</v>
      </c>
      <c r="BJ53" s="14">
        <v>105</v>
      </c>
      <c r="BK53" s="14">
        <v>2375</v>
      </c>
      <c r="BL53" s="14">
        <v>547.27272727272725</v>
      </c>
      <c r="BM53" s="14">
        <v>180</v>
      </c>
      <c r="BN53" s="14">
        <v>16577</v>
      </c>
      <c r="BO53" s="19">
        <f t="shared" si="29"/>
        <v>4.6166228500133677</v>
      </c>
      <c r="BP53" s="19">
        <f t="shared" si="28"/>
        <v>4.6166228500133677</v>
      </c>
      <c r="BQ53" s="15" t="s">
        <v>72</v>
      </c>
      <c r="BR53" s="13">
        <v>38</v>
      </c>
      <c r="BS53" s="13">
        <v>55</v>
      </c>
      <c r="BT53" s="13">
        <f t="shared" si="30"/>
        <v>17</v>
      </c>
      <c r="BU53" s="19">
        <v>46.48</v>
      </c>
      <c r="BV53" s="19">
        <f t="shared" si="25"/>
        <v>1.5493333333333332</v>
      </c>
      <c r="BW53" s="16">
        <v>0.434</v>
      </c>
      <c r="BX53" s="16">
        <v>1.24</v>
      </c>
      <c r="BY53" s="16">
        <v>0.73867999999999978</v>
      </c>
      <c r="BZ53" s="14">
        <f t="shared" si="26"/>
        <v>81925.318171624007</v>
      </c>
      <c r="CA53" s="15">
        <v>11.68</v>
      </c>
      <c r="CB53" s="19">
        <f t="shared" si="27"/>
        <v>1.9241272370243274</v>
      </c>
      <c r="CC53" s="19">
        <f t="shared" si="31"/>
        <v>0.73562754445947232</v>
      </c>
    </row>
    <row r="54" spans="1:81" x14ac:dyDescent="0.2">
      <c r="A54" s="15" t="s">
        <v>69</v>
      </c>
      <c r="B54" s="15">
        <v>7</v>
      </c>
      <c r="C54" s="15">
        <v>2</v>
      </c>
      <c r="D54" s="16">
        <f t="shared" si="18"/>
        <v>0.80937128447999995</v>
      </c>
      <c r="E54" s="17">
        <v>38158</v>
      </c>
      <c r="F54" s="15">
        <v>1</v>
      </c>
      <c r="G54" s="15" t="s">
        <v>76</v>
      </c>
      <c r="H54" s="15" t="s">
        <v>77</v>
      </c>
      <c r="I54" s="15">
        <v>59</v>
      </c>
      <c r="J54" s="15">
        <v>143</v>
      </c>
      <c r="K54" s="15"/>
      <c r="L54" s="15"/>
      <c r="M54" s="13">
        <f t="shared" si="19"/>
        <v>101</v>
      </c>
      <c r="N54" s="17">
        <v>38168</v>
      </c>
      <c r="O54" s="14">
        <v>899512</v>
      </c>
      <c r="P54" s="15"/>
      <c r="Q54" s="14"/>
      <c r="R54" s="15"/>
      <c r="S54" s="15"/>
      <c r="T54" s="15"/>
      <c r="U54" s="15"/>
      <c r="V54" s="14">
        <f t="shared" si="20"/>
        <v>899512</v>
      </c>
      <c r="W54" s="14">
        <f t="shared" si="21"/>
        <v>1111371.2794714642</v>
      </c>
      <c r="X54" s="17">
        <v>38197</v>
      </c>
      <c r="Y54" s="15">
        <f t="shared" si="22"/>
        <v>29</v>
      </c>
      <c r="Z54" s="15">
        <v>6</v>
      </c>
      <c r="AA54" s="15">
        <v>2.5</v>
      </c>
      <c r="AB54" s="18">
        <v>29.7</v>
      </c>
      <c r="AC54" s="18">
        <v>30.9</v>
      </c>
      <c r="AD54" s="18">
        <v>34</v>
      </c>
      <c r="AE54" s="18">
        <v>32.43928571428571</v>
      </c>
      <c r="AF54" s="13">
        <v>32</v>
      </c>
      <c r="AG54" s="13">
        <f t="shared" si="23"/>
        <v>-3</v>
      </c>
      <c r="AH54" s="13">
        <v>29</v>
      </c>
      <c r="AI54" s="13">
        <v>35</v>
      </c>
      <c r="AJ54" s="18">
        <v>31.777777777777779</v>
      </c>
      <c r="AK54" s="18">
        <v>9</v>
      </c>
      <c r="AL54" s="18">
        <v>9.1999999999999993</v>
      </c>
      <c r="AM54" s="18">
        <v>9.5</v>
      </c>
      <c r="AN54" s="18">
        <v>9.3300000000000018</v>
      </c>
      <c r="AO54" s="15">
        <v>248</v>
      </c>
      <c r="AP54" s="18">
        <f t="shared" si="10"/>
        <v>124</v>
      </c>
      <c r="AQ54" s="18">
        <v>700</v>
      </c>
      <c r="AR54" s="18">
        <v>66</v>
      </c>
      <c r="AS54" s="18">
        <v>27.5</v>
      </c>
      <c r="AT54" s="14">
        <v>100</v>
      </c>
      <c r="AU54" s="14">
        <v>0</v>
      </c>
      <c r="AV54" s="14">
        <v>270</v>
      </c>
      <c r="AW54" s="40">
        <v>62.272727272727273</v>
      </c>
      <c r="AX54" s="14">
        <v>20</v>
      </c>
      <c r="AY54" s="14">
        <v>110</v>
      </c>
      <c r="AZ54" s="14">
        <v>0</v>
      </c>
      <c r="BA54" s="14">
        <v>65</v>
      </c>
      <c r="BB54" s="14">
        <v>18.636363636363637</v>
      </c>
      <c r="BC54" s="14">
        <v>10</v>
      </c>
      <c r="BD54" s="14">
        <v>1800</v>
      </c>
      <c r="BE54" s="14">
        <v>10</v>
      </c>
      <c r="BF54" s="14">
        <v>2500</v>
      </c>
      <c r="BG54" s="14">
        <v>614.09090909090912</v>
      </c>
      <c r="BH54" s="14">
        <v>480</v>
      </c>
      <c r="BI54" s="14">
        <v>2010</v>
      </c>
      <c r="BJ54" s="14">
        <v>20</v>
      </c>
      <c r="BK54" s="14">
        <v>2600</v>
      </c>
      <c r="BL54" s="14">
        <v>695</v>
      </c>
      <c r="BM54" s="14">
        <v>620</v>
      </c>
      <c r="BN54" s="14">
        <v>248738</v>
      </c>
      <c r="BO54" s="19">
        <f t="shared" si="29"/>
        <v>27.652549382331753</v>
      </c>
      <c r="BP54" s="19">
        <f t="shared" si="28"/>
        <v>27.652549382331753</v>
      </c>
      <c r="BQ54" s="15" t="s">
        <v>72</v>
      </c>
      <c r="BR54" s="13">
        <v>25</v>
      </c>
      <c r="BS54" s="13">
        <v>43</v>
      </c>
      <c r="BT54" s="13">
        <f t="shared" si="30"/>
        <v>18</v>
      </c>
      <c r="BU54" s="19">
        <v>33.03</v>
      </c>
      <c r="BV54" s="19">
        <f t="shared" si="25"/>
        <v>1.1389655172413793</v>
      </c>
      <c r="BW54" s="16">
        <v>0.12</v>
      </c>
      <c r="BX54" s="16">
        <v>0.65600000000000003</v>
      </c>
      <c r="BY54" s="16">
        <v>0.27340999999999999</v>
      </c>
      <c r="BZ54" s="14">
        <f t="shared" si="26"/>
        <v>307322.49187689886</v>
      </c>
      <c r="CA54" s="15">
        <v>67.36</v>
      </c>
      <c r="CB54" s="19">
        <f t="shared" si="27"/>
        <v>2.8698307751083205</v>
      </c>
      <c r="CC54" s="19">
        <f t="shared" si="31"/>
        <v>0.7587324764569392</v>
      </c>
    </row>
    <row r="55" spans="1:81" x14ac:dyDescent="0.2">
      <c r="A55" s="15" t="s">
        <v>69</v>
      </c>
      <c r="B55" s="15">
        <v>27</v>
      </c>
      <c r="C55" s="15">
        <v>1</v>
      </c>
      <c r="D55" s="16">
        <f t="shared" si="18"/>
        <v>0.40468564223999998</v>
      </c>
      <c r="E55" s="17">
        <v>38164</v>
      </c>
      <c r="F55" s="15">
        <v>1</v>
      </c>
      <c r="G55" s="15" t="s">
        <v>76</v>
      </c>
      <c r="H55" s="15" t="s">
        <v>78</v>
      </c>
      <c r="I55" s="15">
        <v>248</v>
      </c>
      <c r="J55" s="15">
        <v>18</v>
      </c>
      <c r="K55" s="15"/>
      <c r="L55" s="15"/>
      <c r="M55" s="13">
        <f t="shared" si="19"/>
        <v>133</v>
      </c>
      <c r="N55" s="17">
        <v>38171</v>
      </c>
      <c r="O55" s="14">
        <v>384262</v>
      </c>
      <c r="P55" s="15"/>
      <c r="Q55" s="14"/>
      <c r="R55" s="15"/>
      <c r="S55" s="15"/>
      <c r="T55" s="15"/>
      <c r="U55" s="15"/>
      <c r="V55" s="14">
        <f t="shared" si="20"/>
        <v>384262</v>
      </c>
      <c r="W55" s="14">
        <f t="shared" si="21"/>
        <v>949532.08093335899</v>
      </c>
      <c r="X55" s="17">
        <v>38205</v>
      </c>
      <c r="Y55" s="15">
        <f t="shared" si="22"/>
        <v>34</v>
      </c>
      <c r="Z55" s="15">
        <v>10</v>
      </c>
      <c r="AA55" s="15">
        <v>2</v>
      </c>
      <c r="AB55" s="18">
        <v>32.4</v>
      </c>
      <c r="AC55" s="18">
        <v>3.5</v>
      </c>
      <c r="AD55" s="18">
        <v>34.6</v>
      </c>
      <c r="AE55" s="18">
        <v>32.134375000000006</v>
      </c>
      <c r="AF55" s="13">
        <v>32</v>
      </c>
      <c r="AG55" s="13">
        <f t="shared" si="23"/>
        <v>-2</v>
      </c>
      <c r="AH55" s="13">
        <v>30</v>
      </c>
      <c r="AI55" s="13">
        <v>45</v>
      </c>
      <c r="AJ55" s="18">
        <v>34.75</v>
      </c>
      <c r="AK55" s="18">
        <v>9.1999999999999993</v>
      </c>
      <c r="AL55" s="18">
        <v>8.5</v>
      </c>
      <c r="AM55" s="18">
        <v>9.5</v>
      </c>
      <c r="AN55" s="18">
        <v>9.0878787878787879</v>
      </c>
      <c r="AO55" s="15">
        <v>248</v>
      </c>
      <c r="AP55" s="18">
        <f t="shared" si="10"/>
        <v>248</v>
      </c>
      <c r="AQ55" s="18">
        <v>325</v>
      </c>
      <c r="AR55" s="18">
        <v>27</v>
      </c>
      <c r="AS55" s="18">
        <v>11.25</v>
      </c>
      <c r="AT55" s="14">
        <v>40</v>
      </c>
      <c r="AU55" s="14">
        <v>0</v>
      </c>
      <c r="AV55" s="14">
        <v>450</v>
      </c>
      <c r="AW55" s="40">
        <v>98.928571428571431</v>
      </c>
      <c r="AX55" s="14">
        <v>10</v>
      </c>
      <c r="AY55" s="14">
        <v>175</v>
      </c>
      <c r="AZ55" s="14">
        <v>10</v>
      </c>
      <c r="BA55" s="14">
        <v>325</v>
      </c>
      <c r="BB55" s="14">
        <v>86.785714285714292</v>
      </c>
      <c r="BC55" s="14">
        <v>45</v>
      </c>
      <c r="BD55" s="14">
        <v>215</v>
      </c>
      <c r="BE55" s="14">
        <v>15</v>
      </c>
      <c r="BF55" s="14">
        <v>1615</v>
      </c>
      <c r="BG55" s="14">
        <v>430</v>
      </c>
      <c r="BH55" s="14">
        <v>82.5</v>
      </c>
      <c r="BI55" s="14">
        <v>430</v>
      </c>
      <c r="BJ55" s="14">
        <v>70</v>
      </c>
      <c r="BK55" s="14">
        <v>1905</v>
      </c>
      <c r="BL55" s="14">
        <v>683.57142857142856</v>
      </c>
      <c r="BM55" s="14">
        <v>295</v>
      </c>
      <c r="BN55" s="14">
        <v>34111</v>
      </c>
      <c r="BO55" s="19">
        <f t="shared" si="29"/>
        <v>8.8770162024868462</v>
      </c>
      <c r="BP55" s="19">
        <f t="shared" si="28"/>
        <v>8.8770162024868462</v>
      </c>
      <c r="BQ55" s="15" t="s">
        <v>72</v>
      </c>
      <c r="BR55" s="13">
        <v>27</v>
      </c>
      <c r="BS55" s="13">
        <v>47</v>
      </c>
      <c r="BT55" s="13">
        <f t="shared" si="30"/>
        <v>20</v>
      </c>
      <c r="BU55" s="19">
        <v>32.49</v>
      </c>
      <c r="BV55" s="19">
        <f t="shared" si="25"/>
        <v>0.95558823529411774</v>
      </c>
      <c r="BW55" s="16">
        <v>0.11</v>
      </c>
      <c r="BX55" s="16">
        <v>0.83499999999999996</v>
      </c>
      <c r="BY55" s="16">
        <v>0.22408999999999996</v>
      </c>
      <c r="BZ55" s="14">
        <f t="shared" si="26"/>
        <v>84290.116672264776</v>
      </c>
      <c r="CA55" s="15">
        <v>6.32</v>
      </c>
      <c r="CB55" s="19">
        <f t="shared" si="27"/>
        <v>0.45932529731543681</v>
      </c>
      <c r="CC55" s="19">
        <f t="shared" si="31"/>
        <v>0.65339129261131801</v>
      </c>
    </row>
    <row r="56" spans="1:81" x14ac:dyDescent="0.2">
      <c r="A56" s="15" t="s">
        <v>69</v>
      </c>
      <c r="B56" s="15">
        <v>17</v>
      </c>
      <c r="C56" s="15">
        <v>0.5</v>
      </c>
      <c r="D56" s="16">
        <f t="shared" si="18"/>
        <v>0.20234282111999999</v>
      </c>
      <c r="E56" s="17">
        <v>38185</v>
      </c>
      <c r="F56" s="15">
        <v>1</v>
      </c>
      <c r="G56" s="15" t="s">
        <v>76</v>
      </c>
      <c r="H56" s="15" t="s">
        <v>78</v>
      </c>
      <c r="I56" s="15">
        <v>164</v>
      </c>
      <c r="J56" s="15">
        <v>54</v>
      </c>
      <c r="K56" s="15"/>
      <c r="L56" s="15"/>
      <c r="M56" s="13">
        <f t="shared" si="19"/>
        <v>109</v>
      </c>
      <c r="N56" s="17">
        <v>38195</v>
      </c>
      <c r="O56" s="14">
        <v>234496</v>
      </c>
      <c r="P56" s="15"/>
      <c r="Q56" s="14"/>
      <c r="R56" s="15"/>
      <c r="S56" s="15"/>
      <c r="T56" s="15"/>
      <c r="U56" s="15"/>
      <c r="V56" s="14">
        <f t="shared" si="20"/>
        <v>234496</v>
      </c>
      <c r="W56" s="14">
        <f t="shared" si="21"/>
        <v>1158904.470650488</v>
      </c>
      <c r="X56" s="17">
        <v>38230</v>
      </c>
      <c r="Y56" s="15">
        <f t="shared" si="22"/>
        <v>35</v>
      </c>
      <c r="Z56" s="15">
        <v>7</v>
      </c>
      <c r="AA56" s="15">
        <v>1.6</v>
      </c>
      <c r="AB56" s="18">
        <v>33.299999999999997</v>
      </c>
      <c r="AC56" s="18">
        <v>29.6</v>
      </c>
      <c r="AD56" s="18">
        <v>34.299999999999997</v>
      </c>
      <c r="AE56" s="18">
        <v>32.227272727272734</v>
      </c>
      <c r="AF56" s="13">
        <v>30</v>
      </c>
      <c r="AG56" s="13">
        <f t="shared" si="23"/>
        <v>2</v>
      </c>
      <c r="AH56" s="13">
        <v>32</v>
      </c>
      <c r="AI56" s="13">
        <v>38</v>
      </c>
      <c r="AJ56" s="18">
        <v>35.1</v>
      </c>
      <c r="AK56" s="18">
        <v>9.1999999999999993</v>
      </c>
      <c r="AL56" s="18">
        <v>8.6</v>
      </c>
      <c r="AM56" s="18">
        <v>9.4</v>
      </c>
      <c r="AN56" s="18">
        <v>9.0416666666666661</v>
      </c>
      <c r="AO56" s="15">
        <v>220</v>
      </c>
      <c r="AP56" s="18">
        <f t="shared" si="10"/>
        <v>440</v>
      </c>
      <c r="AQ56" s="18">
        <v>162.5</v>
      </c>
      <c r="AR56" s="18">
        <v>10.5</v>
      </c>
      <c r="AS56" s="18">
        <v>4.75</v>
      </c>
      <c r="AT56" s="14">
        <v>10</v>
      </c>
      <c r="AU56" s="14">
        <v>5</v>
      </c>
      <c r="AV56" s="14">
        <v>130</v>
      </c>
      <c r="AW56" s="40">
        <v>36.333333333333336</v>
      </c>
      <c r="AX56" s="14">
        <v>20</v>
      </c>
      <c r="AY56" s="14">
        <v>5</v>
      </c>
      <c r="AZ56" s="14">
        <v>10</v>
      </c>
      <c r="BA56" s="14">
        <v>4160</v>
      </c>
      <c r="BB56" s="14">
        <v>399</v>
      </c>
      <c r="BC56" s="14">
        <v>45</v>
      </c>
      <c r="BD56" s="14">
        <v>4030</v>
      </c>
      <c r="BE56" s="14">
        <v>0</v>
      </c>
      <c r="BF56" s="14">
        <v>4010</v>
      </c>
      <c r="BG56" s="14">
        <v>511</v>
      </c>
      <c r="BH56" s="14">
        <v>155</v>
      </c>
      <c r="BI56" s="14">
        <v>4045</v>
      </c>
      <c r="BJ56" s="14">
        <v>40</v>
      </c>
      <c r="BK56" s="14">
        <v>4280</v>
      </c>
      <c r="BL56" s="14">
        <v>946.33333333333337</v>
      </c>
      <c r="BM56" s="14">
        <v>375</v>
      </c>
      <c r="BN56" s="14">
        <v>89234</v>
      </c>
      <c r="BO56" s="19">
        <f t="shared" si="29"/>
        <v>38.053527565502179</v>
      </c>
      <c r="BP56" s="19">
        <f t="shared" si="28"/>
        <v>38.053527565502179</v>
      </c>
      <c r="BQ56" s="15" t="s">
        <v>72</v>
      </c>
      <c r="BR56" s="13">
        <v>25</v>
      </c>
      <c r="BS56" s="13">
        <v>40</v>
      </c>
      <c r="BT56" s="13">
        <f t="shared" si="30"/>
        <v>15</v>
      </c>
      <c r="BU56" s="19">
        <v>30.71</v>
      </c>
      <c r="BV56" s="19">
        <f t="shared" si="25"/>
        <v>0.87742857142857145</v>
      </c>
      <c r="BW56" s="16">
        <v>0.14000000000000001</v>
      </c>
      <c r="BX56" s="16">
        <v>0.54900000000000004</v>
      </c>
      <c r="BY56" s="16">
        <v>0.24627999999999997</v>
      </c>
      <c r="BZ56" s="14">
        <f t="shared" si="26"/>
        <v>441004.03219682066</v>
      </c>
      <c r="CA56" s="15">
        <v>22.95</v>
      </c>
      <c r="CB56" s="19">
        <f t="shared" si="27"/>
        <v>3.2406105740979685</v>
      </c>
      <c r="CC56" s="19">
        <f t="shared" si="31"/>
        <v>0.85033429606541355</v>
      </c>
    </row>
    <row r="57" spans="1:81" x14ac:dyDescent="0.2">
      <c r="A57" s="15" t="s">
        <v>69</v>
      </c>
      <c r="B57" s="15">
        <v>17</v>
      </c>
      <c r="C57" s="15">
        <v>0.5</v>
      </c>
      <c r="D57" s="16">
        <f t="shared" si="18"/>
        <v>0.20234282111999999</v>
      </c>
      <c r="E57" s="17">
        <v>38246</v>
      </c>
      <c r="F57" s="15">
        <v>1</v>
      </c>
      <c r="G57" s="15" t="s">
        <v>76</v>
      </c>
      <c r="H57" s="15" t="s">
        <v>78</v>
      </c>
      <c r="I57" s="15">
        <v>0</v>
      </c>
      <c r="J57" s="15">
        <v>20</v>
      </c>
      <c r="K57" s="15"/>
      <c r="L57" s="15"/>
      <c r="M57" s="13">
        <f t="shared" si="19"/>
        <v>10</v>
      </c>
      <c r="N57" s="17">
        <v>38252</v>
      </c>
      <c r="O57" s="14">
        <v>265182</v>
      </c>
      <c r="P57" s="15"/>
      <c r="Q57" s="14"/>
      <c r="R57" s="15"/>
      <c r="S57" s="15"/>
      <c r="T57" s="15"/>
      <c r="U57" s="15"/>
      <c r="V57" s="14">
        <f t="shared" si="20"/>
        <v>265182</v>
      </c>
      <c r="W57" s="14">
        <f t="shared" si="21"/>
        <v>1310557.985364517</v>
      </c>
      <c r="X57" s="17">
        <v>38296</v>
      </c>
      <c r="Y57" s="15">
        <f t="shared" si="22"/>
        <v>44</v>
      </c>
      <c r="Z57" s="15">
        <v>8</v>
      </c>
      <c r="AA57" s="15">
        <v>1.6</v>
      </c>
      <c r="AB57" s="18">
        <v>31.1</v>
      </c>
      <c r="AC57" s="18">
        <v>20.5</v>
      </c>
      <c r="AD57" s="18">
        <v>32.5</v>
      </c>
      <c r="AE57" s="18">
        <v>29.261904761904763</v>
      </c>
      <c r="AF57" s="13">
        <v>27</v>
      </c>
      <c r="AG57" s="13">
        <f t="shared" si="23"/>
        <v>-1</v>
      </c>
      <c r="AH57" s="13">
        <v>26</v>
      </c>
      <c r="AI57" s="13">
        <v>31</v>
      </c>
      <c r="AJ57" s="18">
        <v>28</v>
      </c>
      <c r="AK57" s="18">
        <v>9.1</v>
      </c>
      <c r="AL57" s="18">
        <v>8.6999999999999993</v>
      </c>
      <c r="AM57" s="18">
        <v>9.1999999999999993</v>
      </c>
      <c r="AN57" s="18">
        <v>8.8000000000000007</v>
      </c>
      <c r="AO57" s="15">
        <v>330</v>
      </c>
      <c r="AP57" s="18">
        <f t="shared" si="10"/>
        <v>660</v>
      </c>
      <c r="AQ57" s="18">
        <v>262.5</v>
      </c>
      <c r="AR57" s="18">
        <v>9</v>
      </c>
      <c r="AS57" s="18">
        <v>3.75</v>
      </c>
      <c r="AT57" s="14">
        <v>10</v>
      </c>
      <c r="AU57" s="14">
        <v>0</v>
      </c>
      <c r="AV57" s="14">
        <v>115</v>
      </c>
      <c r="AW57" s="40">
        <v>43.214285714285715</v>
      </c>
      <c r="AX57" s="14">
        <v>30</v>
      </c>
      <c r="AY57" s="14">
        <v>45</v>
      </c>
      <c r="AZ57" s="14">
        <v>0</v>
      </c>
      <c r="BA57" s="14">
        <v>675</v>
      </c>
      <c r="BB57" s="14">
        <v>167.5</v>
      </c>
      <c r="BC57" s="14">
        <v>100</v>
      </c>
      <c r="BD57" s="14">
        <v>1225</v>
      </c>
      <c r="BE57" s="14">
        <v>0</v>
      </c>
      <c r="BF57" s="14">
        <v>65</v>
      </c>
      <c r="BG57" s="14">
        <v>9.2857142857142865</v>
      </c>
      <c r="BH57" s="14">
        <v>5</v>
      </c>
      <c r="BI57" s="14">
        <v>1280</v>
      </c>
      <c r="BJ57" s="14">
        <v>0</v>
      </c>
      <c r="BK57" s="14">
        <v>3190</v>
      </c>
      <c r="BL57" s="14">
        <v>412.85714285714283</v>
      </c>
      <c r="BM57" s="14">
        <v>175</v>
      </c>
      <c r="BN57" s="14">
        <v>67670</v>
      </c>
      <c r="BO57" s="19">
        <f t="shared" si="29"/>
        <v>25.518323264776644</v>
      </c>
      <c r="BP57" s="19">
        <f t="shared" si="28"/>
        <v>25.518323264776644</v>
      </c>
      <c r="BQ57" s="15" t="s">
        <v>72</v>
      </c>
      <c r="BR57" s="13">
        <v>31</v>
      </c>
      <c r="BS57" s="13">
        <v>59</v>
      </c>
      <c r="BT57" s="13">
        <f t="shared" si="30"/>
        <v>28</v>
      </c>
      <c r="BU57" s="19">
        <v>36.659999999999997</v>
      </c>
      <c r="BV57" s="19">
        <f t="shared" si="25"/>
        <v>0.83318181818181813</v>
      </c>
      <c r="BW57" s="16">
        <v>0.18099999999999999</v>
      </c>
      <c r="BX57" s="16">
        <v>1.752</v>
      </c>
      <c r="BY57" s="16">
        <v>0.3499199999999999</v>
      </c>
      <c r="BZ57" s="14">
        <f t="shared" si="26"/>
        <v>334432.42327766161</v>
      </c>
      <c r="CA57" s="15">
        <v>24.18</v>
      </c>
      <c r="CB57" s="19">
        <f t="shared" si="27"/>
        <v>2.7159127835800265</v>
      </c>
      <c r="CC57" s="19">
        <f t="shared" si="31"/>
        <v>0.71021752380108794</v>
      </c>
    </row>
    <row r="58" spans="1:81" x14ac:dyDescent="0.2">
      <c r="A58" s="78" t="s">
        <v>69</v>
      </c>
      <c r="B58" s="78">
        <v>27</v>
      </c>
      <c r="C58" s="78">
        <v>1</v>
      </c>
      <c r="D58" s="79">
        <f t="shared" si="18"/>
        <v>0.40468564223999998</v>
      </c>
      <c r="E58" s="80">
        <v>38458</v>
      </c>
      <c r="F58" s="78">
        <v>1</v>
      </c>
      <c r="G58" s="78" t="s">
        <v>76</v>
      </c>
      <c r="H58" s="78" t="s">
        <v>78</v>
      </c>
      <c r="I58" s="78">
        <v>144</v>
      </c>
      <c r="J58" s="78">
        <v>36</v>
      </c>
      <c r="K58" s="78"/>
      <c r="L58" s="78"/>
      <c r="M58" s="13">
        <f t="shared" si="19"/>
        <v>90</v>
      </c>
      <c r="N58" s="80">
        <v>38467</v>
      </c>
      <c r="O58" s="81">
        <v>336630</v>
      </c>
      <c r="P58" s="78"/>
      <c r="Q58" s="81"/>
      <c r="R58" s="78"/>
      <c r="S58" s="78"/>
      <c r="T58" s="78"/>
      <c r="U58" s="78"/>
      <c r="V58" s="14">
        <f t="shared" si="20"/>
        <v>336630</v>
      </c>
      <c r="W58" s="14">
        <f t="shared" si="21"/>
        <v>831830.84563291876</v>
      </c>
      <c r="X58" s="80">
        <v>38512</v>
      </c>
      <c r="Y58" s="78">
        <f t="shared" si="22"/>
        <v>45</v>
      </c>
      <c r="Z58" s="78">
        <v>8</v>
      </c>
      <c r="AA58" s="82">
        <v>2.6</v>
      </c>
      <c r="AB58" s="82">
        <v>23</v>
      </c>
      <c r="AC58" s="82">
        <v>25.4</v>
      </c>
      <c r="AD58" s="82">
        <v>33.200000000000003</v>
      </c>
      <c r="AE58" s="82">
        <v>29.541860465116279</v>
      </c>
      <c r="AF58" s="83">
        <v>34</v>
      </c>
      <c r="AG58" s="13">
        <f t="shared" si="23"/>
        <v>-5</v>
      </c>
      <c r="AH58" s="83">
        <v>29</v>
      </c>
      <c r="AI58" s="83">
        <v>37</v>
      </c>
      <c r="AJ58" s="83">
        <v>34</v>
      </c>
      <c r="AK58" s="82">
        <v>9.3000000000000007</v>
      </c>
      <c r="AL58" s="82">
        <v>9.1999999999999993</v>
      </c>
      <c r="AM58" s="82">
        <v>9.6999999999999993</v>
      </c>
      <c r="AN58" s="82">
        <v>9.4856868554861276</v>
      </c>
      <c r="AO58" s="84">
        <v>128</v>
      </c>
      <c r="AP58" s="18">
        <f t="shared" si="10"/>
        <v>128</v>
      </c>
      <c r="AQ58" s="84">
        <v>375</v>
      </c>
      <c r="AR58" s="85">
        <v>24</v>
      </c>
      <c r="AS58" s="85">
        <v>10.25</v>
      </c>
      <c r="AT58" s="81">
        <v>115</v>
      </c>
      <c r="AU58" s="81">
        <v>140</v>
      </c>
      <c r="AV58" s="81">
        <v>0</v>
      </c>
      <c r="AW58" s="161">
        <v>255</v>
      </c>
      <c r="AX58" s="81">
        <v>0</v>
      </c>
      <c r="AY58" s="81">
        <v>0</v>
      </c>
      <c r="AZ58" s="81">
        <v>0</v>
      </c>
      <c r="BA58" s="81">
        <v>0</v>
      </c>
      <c r="BB58" s="81">
        <v>205</v>
      </c>
      <c r="BC58" s="81">
        <v>515</v>
      </c>
      <c r="BD58" s="81">
        <v>5</v>
      </c>
      <c r="BE58" s="81">
        <v>635</v>
      </c>
      <c r="BF58" s="81">
        <v>32.222222222222221</v>
      </c>
      <c r="BG58" s="81">
        <v>114.72222222222223</v>
      </c>
      <c r="BH58" s="81">
        <v>0.83333333333333337</v>
      </c>
      <c r="BI58" s="81">
        <v>147.77777777777777</v>
      </c>
      <c r="BJ58" s="81">
        <v>12.5</v>
      </c>
      <c r="BK58" s="81">
        <v>35</v>
      </c>
      <c r="BL58" s="81">
        <v>0</v>
      </c>
      <c r="BM58" s="81">
        <v>67.5</v>
      </c>
      <c r="BN58" s="81">
        <v>7125</v>
      </c>
      <c r="BO58" s="85">
        <f t="shared" ref="BO58:BO76" si="32">BN58/O58*100</f>
        <v>2.1165671508778185</v>
      </c>
      <c r="BP58" s="19">
        <f t="shared" ref="BP58:BP76" si="33">BN58/(O58+Q58)*100</f>
        <v>2.1165671508778185</v>
      </c>
      <c r="BQ58" s="78" t="s">
        <v>72</v>
      </c>
      <c r="BR58" s="78">
        <v>29</v>
      </c>
      <c r="BS58" s="78">
        <v>85</v>
      </c>
      <c r="BT58" s="13">
        <f t="shared" si="30"/>
        <v>56</v>
      </c>
      <c r="BU58" s="85">
        <v>37.85</v>
      </c>
      <c r="BV58" s="19">
        <f t="shared" si="25"/>
        <v>0.84111111111111114</v>
      </c>
      <c r="BW58" s="79">
        <v>0.16700000000000001</v>
      </c>
      <c r="BX58" s="79">
        <v>5.3440000000000003</v>
      </c>
      <c r="BY58" s="79">
        <v>0.50849999999999995</v>
      </c>
      <c r="BZ58" s="81">
        <f t="shared" si="26"/>
        <v>17606.25842953553</v>
      </c>
      <c r="CA58" s="85">
        <v>3.32</v>
      </c>
      <c r="CB58" s="79">
        <f t="shared" si="27"/>
        <v>0.18230885921577533</v>
      </c>
      <c r="CC58" s="85">
        <f t="shared" si="31"/>
        <v>0.93776345854060705</v>
      </c>
    </row>
    <row r="59" spans="1:81" x14ac:dyDescent="0.2">
      <c r="A59" s="15" t="s">
        <v>69</v>
      </c>
      <c r="B59" s="15">
        <v>32</v>
      </c>
      <c r="C59" s="15">
        <v>1</v>
      </c>
      <c r="D59" s="16">
        <f t="shared" si="18"/>
        <v>0.40468564223999998</v>
      </c>
      <c r="E59" s="17">
        <v>38460</v>
      </c>
      <c r="F59" s="15">
        <v>1</v>
      </c>
      <c r="G59" s="15" t="s">
        <v>76</v>
      </c>
      <c r="H59" s="15" t="s">
        <v>78</v>
      </c>
      <c r="I59" s="15">
        <v>149</v>
      </c>
      <c r="J59" s="15">
        <v>310</v>
      </c>
      <c r="K59" s="15"/>
      <c r="L59" s="15"/>
      <c r="M59" s="13">
        <f t="shared" si="19"/>
        <v>229.5</v>
      </c>
      <c r="N59" s="17">
        <v>38471</v>
      </c>
      <c r="O59" s="14">
        <v>414490</v>
      </c>
      <c r="P59" s="15"/>
      <c r="Q59" s="14"/>
      <c r="R59" s="15"/>
      <c r="S59" s="15"/>
      <c r="T59" s="15"/>
      <c r="U59" s="15"/>
      <c r="V59" s="14">
        <f t="shared" si="20"/>
        <v>414490</v>
      </c>
      <c r="W59" s="14">
        <f t="shared" si="21"/>
        <v>1024227.0956432536</v>
      </c>
      <c r="X59" s="17">
        <v>38525</v>
      </c>
      <c r="Y59" s="15">
        <f t="shared" si="22"/>
        <v>54</v>
      </c>
      <c r="Z59" s="15">
        <v>9</v>
      </c>
      <c r="AA59" s="18">
        <v>2.8</v>
      </c>
      <c r="AB59" s="18">
        <v>28</v>
      </c>
      <c r="AC59" s="18">
        <v>25.5</v>
      </c>
      <c r="AD59" s="18">
        <v>34.6</v>
      </c>
      <c r="AE59" s="18">
        <v>30.324999999999996</v>
      </c>
      <c r="AF59" s="13">
        <v>33</v>
      </c>
      <c r="AG59" s="13">
        <f t="shared" si="23"/>
        <v>-1</v>
      </c>
      <c r="AH59" s="13">
        <v>32</v>
      </c>
      <c r="AI59" s="13">
        <v>43</v>
      </c>
      <c r="AJ59" s="13">
        <v>37.714285714285715</v>
      </c>
      <c r="AK59" s="18">
        <v>9.3000000000000007</v>
      </c>
      <c r="AL59" s="18">
        <v>8.9</v>
      </c>
      <c r="AM59" s="18">
        <v>9.6</v>
      </c>
      <c r="AN59" s="18">
        <v>9.326068172822378</v>
      </c>
      <c r="AO59" s="21">
        <v>242</v>
      </c>
      <c r="AP59" s="18">
        <f t="shared" si="10"/>
        <v>242</v>
      </c>
      <c r="AQ59" s="21">
        <v>375</v>
      </c>
      <c r="AR59" s="19">
        <v>30</v>
      </c>
      <c r="AS59" s="19">
        <v>12.5</v>
      </c>
      <c r="AT59" s="14">
        <v>75</v>
      </c>
      <c r="AU59" s="14">
        <v>465</v>
      </c>
      <c r="AV59" s="14">
        <v>10</v>
      </c>
      <c r="AW59" s="40">
        <v>550</v>
      </c>
      <c r="AX59" s="14">
        <v>0</v>
      </c>
      <c r="AY59" s="14">
        <v>0</v>
      </c>
      <c r="AZ59" s="14">
        <v>0</v>
      </c>
      <c r="BA59" s="14">
        <v>10</v>
      </c>
      <c r="BB59" s="14">
        <v>240</v>
      </c>
      <c r="BC59" s="14">
        <v>100</v>
      </c>
      <c r="BD59" s="14">
        <v>10</v>
      </c>
      <c r="BE59" s="14">
        <v>330</v>
      </c>
      <c r="BF59" s="14">
        <v>41.315789473684212</v>
      </c>
      <c r="BG59" s="14">
        <v>28.684210526315791</v>
      </c>
      <c r="BH59" s="14">
        <v>1.0526315789473684</v>
      </c>
      <c r="BI59" s="14">
        <v>71.05263157894737</v>
      </c>
      <c r="BJ59" s="14">
        <v>15</v>
      </c>
      <c r="BK59" s="14">
        <v>20</v>
      </c>
      <c r="BL59" s="14">
        <v>0</v>
      </c>
      <c r="BM59" s="14">
        <v>35</v>
      </c>
      <c r="BN59" s="14">
        <v>5913</v>
      </c>
      <c r="BO59" s="19">
        <f t="shared" si="32"/>
        <v>1.4265724142922627</v>
      </c>
      <c r="BP59" s="19">
        <f t="shared" si="33"/>
        <v>1.4265724142922627</v>
      </c>
      <c r="BQ59" s="15" t="s">
        <v>72</v>
      </c>
      <c r="BR59" s="15">
        <v>38</v>
      </c>
      <c r="BS59" s="15">
        <v>74</v>
      </c>
      <c r="BT59" s="13">
        <f t="shared" si="30"/>
        <v>36</v>
      </c>
      <c r="BU59" s="19">
        <v>50.1</v>
      </c>
      <c r="BV59" s="19">
        <f t="shared" si="25"/>
        <v>0.92777777777777781</v>
      </c>
      <c r="BW59" s="16">
        <v>0.41599999999999998</v>
      </c>
      <c r="BX59" s="16">
        <v>4.1879999999999997</v>
      </c>
      <c r="BY59" s="16">
        <v>1.1126</v>
      </c>
      <c r="BZ59" s="14">
        <f t="shared" si="26"/>
        <v>14611.341206153487</v>
      </c>
      <c r="CA59" s="19">
        <v>3.68</v>
      </c>
      <c r="CB59" s="16">
        <f t="shared" si="27"/>
        <v>0.16839774144429048</v>
      </c>
      <c r="CC59" s="19">
        <f t="shared" si="31"/>
        <v>0.88476081092662251</v>
      </c>
    </row>
    <row r="60" spans="1:81" x14ac:dyDescent="0.2">
      <c r="A60" s="15" t="s">
        <v>69</v>
      </c>
      <c r="B60" s="15">
        <v>31</v>
      </c>
      <c r="C60" s="15">
        <v>1</v>
      </c>
      <c r="D60" s="16">
        <f t="shared" si="18"/>
        <v>0.40468564223999998</v>
      </c>
      <c r="E60" s="17">
        <v>38467</v>
      </c>
      <c r="F60" s="15">
        <v>1</v>
      </c>
      <c r="G60" s="15" t="s">
        <v>76</v>
      </c>
      <c r="H60" s="15" t="s">
        <v>78</v>
      </c>
      <c r="I60" s="15">
        <v>114</v>
      </c>
      <c r="J60" s="15">
        <v>103</v>
      </c>
      <c r="K60" s="15"/>
      <c r="L60" s="15"/>
      <c r="M60" s="13">
        <f t="shared" si="19"/>
        <v>108.5</v>
      </c>
      <c r="N60" s="17">
        <v>38482</v>
      </c>
      <c r="O60" s="14">
        <v>393880</v>
      </c>
      <c r="P60" s="15"/>
      <c r="Q60" s="14"/>
      <c r="R60" s="15"/>
      <c r="S60" s="15"/>
      <c r="T60" s="15"/>
      <c r="U60" s="15"/>
      <c r="V60" s="14">
        <f t="shared" si="20"/>
        <v>393880</v>
      </c>
      <c r="W60" s="14">
        <f t="shared" si="21"/>
        <v>973298.6765228709</v>
      </c>
      <c r="X60" s="17">
        <v>38532</v>
      </c>
      <c r="Y60" s="15">
        <f t="shared" si="22"/>
        <v>50</v>
      </c>
      <c r="Z60" s="15">
        <v>7</v>
      </c>
      <c r="AA60" s="18">
        <v>2.5</v>
      </c>
      <c r="AB60" s="18">
        <v>28.9</v>
      </c>
      <c r="AC60" s="18">
        <v>27</v>
      </c>
      <c r="AD60" s="18">
        <v>34.4</v>
      </c>
      <c r="AE60" s="18">
        <v>31.341666666666665</v>
      </c>
      <c r="AF60" s="13">
        <v>35</v>
      </c>
      <c r="AG60" s="13">
        <f t="shared" si="23"/>
        <v>-5</v>
      </c>
      <c r="AH60" s="13">
        <v>30</v>
      </c>
      <c r="AI60" s="13">
        <v>45</v>
      </c>
      <c r="AJ60" s="13">
        <v>37.866666666666667</v>
      </c>
      <c r="AK60" s="18">
        <v>8.9</v>
      </c>
      <c r="AL60" s="18">
        <v>8.9</v>
      </c>
      <c r="AM60" s="18">
        <v>9.5</v>
      </c>
      <c r="AN60" s="18">
        <v>9.2138153919818446</v>
      </c>
      <c r="AO60" s="21">
        <v>250</v>
      </c>
      <c r="AP60" s="18">
        <f t="shared" si="10"/>
        <v>250</v>
      </c>
      <c r="AQ60" s="21">
        <v>312.5</v>
      </c>
      <c r="AR60" s="19">
        <v>21</v>
      </c>
      <c r="AS60" s="19">
        <v>8.75</v>
      </c>
      <c r="AT60" s="14">
        <v>5</v>
      </c>
      <c r="AU60" s="14">
        <v>20</v>
      </c>
      <c r="AV60" s="14">
        <v>0</v>
      </c>
      <c r="AW60" s="40">
        <v>25</v>
      </c>
      <c r="AX60" s="14">
        <v>0</v>
      </c>
      <c r="AY60" s="14">
        <v>5</v>
      </c>
      <c r="AZ60" s="14">
        <v>0</v>
      </c>
      <c r="BA60" s="14">
        <v>20</v>
      </c>
      <c r="BB60" s="14">
        <v>160</v>
      </c>
      <c r="BC60" s="14">
        <v>280</v>
      </c>
      <c r="BD60" s="14">
        <v>480</v>
      </c>
      <c r="BE60" s="14">
        <v>555</v>
      </c>
      <c r="BF60" s="14">
        <v>24.210526315789473</v>
      </c>
      <c r="BG60" s="14">
        <v>94.473684210526315</v>
      </c>
      <c r="BH60" s="14">
        <v>34.736842105263158</v>
      </c>
      <c r="BI60" s="14">
        <v>153.94736842105263</v>
      </c>
      <c r="BJ60" s="14">
        <v>15</v>
      </c>
      <c r="BK60" s="14">
        <v>75</v>
      </c>
      <c r="BL60" s="14">
        <v>0</v>
      </c>
      <c r="BM60" s="14">
        <v>100</v>
      </c>
      <c r="BN60" s="14">
        <v>11026</v>
      </c>
      <c r="BO60" s="19">
        <f t="shared" si="32"/>
        <v>2.7993297451000303</v>
      </c>
      <c r="BP60" s="19">
        <f t="shared" si="33"/>
        <v>2.7993297451000303</v>
      </c>
      <c r="BQ60" s="15" t="s">
        <v>72</v>
      </c>
      <c r="BR60" s="15">
        <v>36</v>
      </c>
      <c r="BS60" s="15">
        <v>120</v>
      </c>
      <c r="BT60" s="13">
        <f t="shared" si="30"/>
        <v>84</v>
      </c>
      <c r="BU60" s="19">
        <v>54.9</v>
      </c>
      <c r="BV60" s="19">
        <f t="shared" si="25"/>
        <v>1.0979999999999999</v>
      </c>
      <c r="BW60" s="16">
        <v>0.23699999999999999</v>
      </c>
      <c r="BX60" s="16">
        <v>14.701000000000001</v>
      </c>
      <c r="BY60" s="16">
        <v>1.466</v>
      </c>
      <c r="BZ60" s="14">
        <f t="shared" si="26"/>
        <v>27245.839360569651</v>
      </c>
      <c r="CA60" s="19">
        <v>14</v>
      </c>
      <c r="CB60" s="16">
        <f t="shared" si="27"/>
        <v>0.69189506810806289</v>
      </c>
      <c r="CC60" s="19">
        <f t="shared" si="31"/>
        <v>0.88596575788275811</v>
      </c>
    </row>
    <row r="61" spans="1:81" x14ac:dyDescent="0.2">
      <c r="A61" s="15" t="s">
        <v>69</v>
      </c>
      <c r="B61" s="15">
        <v>33</v>
      </c>
      <c r="C61" s="15">
        <v>1</v>
      </c>
      <c r="D61" s="16">
        <f t="shared" si="18"/>
        <v>0.40468564223999998</v>
      </c>
      <c r="E61" s="17">
        <v>38471</v>
      </c>
      <c r="F61" s="15">
        <v>1</v>
      </c>
      <c r="G61" s="15" t="s">
        <v>76</v>
      </c>
      <c r="H61" s="15" t="s">
        <v>78</v>
      </c>
      <c r="I61" s="15">
        <v>22</v>
      </c>
      <c r="J61" s="15">
        <v>33</v>
      </c>
      <c r="K61" s="15"/>
      <c r="L61" s="15"/>
      <c r="M61" s="13">
        <f t="shared" si="19"/>
        <v>27.5</v>
      </c>
      <c r="N61" s="17">
        <v>38479</v>
      </c>
      <c r="O61" s="14">
        <v>361820</v>
      </c>
      <c r="P61" s="15"/>
      <c r="Q61" s="14"/>
      <c r="R61" s="15"/>
      <c r="S61" s="15"/>
      <c r="T61" s="15"/>
      <c r="U61" s="15"/>
      <c r="V61" s="14">
        <f t="shared" si="20"/>
        <v>361820</v>
      </c>
      <c r="W61" s="14">
        <f t="shared" si="21"/>
        <v>894076.69122449774</v>
      </c>
      <c r="X61" s="17">
        <v>38526</v>
      </c>
      <c r="Y61" s="15">
        <f t="shared" si="22"/>
        <v>47</v>
      </c>
      <c r="Z61" s="15">
        <v>10</v>
      </c>
      <c r="AA61" s="18">
        <v>2.8</v>
      </c>
      <c r="AB61" s="18">
        <v>27.4</v>
      </c>
      <c r="AC61" s="18">
        <v>27</v>
      </c>
      <c r="AD61" s="18">
        <v>34.700000000000003</v>
      </c>
      <c r="AE61" s="18">
        <v>31.26</v>
      </c>
      <c r="AF61" s="13">
        <v>38</v>
      </c>
      <c r="AG61" s="13">
        <f t="shared" si="23"/>
        <v>-8</v>
      </c>
      <c r="AH61" s="13">
        <v>30</v>
      </c>
      <c r="AI61" s="13">
        <v>45</v>
      </c>
      <c r="AJ61" s="13">
        <v>38.846153846153847</v>
      </c>
      <c r="AK61" s="18">
        <v>9.4</v>
      </c>
      <c r="AL61" s="18">
        <v>9.1</v>
      </c>
      <c r="AM61" s="18">
        <v>9.5</v>
      </c>
      <c r="AN61" s="18">
        <v>9.3635490372370445</v>
      </c>
      <c r="AO61" s="21">
        <v>218</v>
      </c>
      <c r="AP61" s="18">
        <f t="shared" si="10"/>
        <v>218</v>
      </c>
      <c r="AQ61" s="21">
        <v>412.5</v>
      </c>
      <c r="AR61" s="19">
        <v>15</v>
      </c>
      <c r="AS61" s="19">
        <v>6.25</v>
      </c>
      <c r="AT61" s="14">
        <v>0</v>
      </c>
      <c r="AU61" s="14">
        <v>5</v>
      </c>
      <c r="AV61" s="14">
        <v>495</v>
      </c>
      <c r="AW61" s="40">
        <v>500</v>
      </c>
      <c r="AX61" s="14">
        <v>0</v>
      </c>
      <c r="AY61" s="14">
        <v>0</v>
      </c>
      <c r="AZ61" s="14">
        <v>0</v>
      </c>
      <c r="BA61" s="14">
        <v>0</v>
      </c>
      <c r="BB61" s="14">
        <v>100</v>
      </c>
      <c r="BC61" s="14">
        <v>65</v>
      </c>
      <c r="BD61" s="14">
        <v>5</v>
      </c>
      <c r="BE61" s="14">
        <v>165</v>
      </c>
      <c r="BF61" s="14">
        <v>27.1875</v>
      </c>
      <c r="BG61" s="14">
        <v>26.875</v>
      </c>
      <c r="BH61" s="14">
        <v>0.33333333333333331</v>
      </c>
      <c r="BI61" s="14">
        <v>54.666666666666664</v>
      </c>
      <c r="BJ61" s="14">
        <v>15</v>
      </c>
      <c r="BK61" s="14">
        <v>17.5</v>
      </c>
      <c r="BL61" s="14">
        <v>0</v>
      </c>
      <c r="BM61" s="14">
        <v>35</v>
      </c>
      <c r="BN61" s="14">
        <v>2533</v>
      </c>
      <c r="BO61" s="19">
        <f t="shared" si="32"/>
        <v>0.70007185893538226</v>
      </c>
      <c r="BP61" s="19">
        <f t="shared" si="33"/>
        <v>0.70007185893538226</v>
      </c>
      <c r="BQ61" s="15" t="s">
        <v>72</v>
      </c>
      <c r="BR61" s="15">
        <v>28</v>
      </c>
      <c r="BS61" s="15">
        <v>68</v>
      </c>
      <c r="BT61" s="13">
        <f t="shared" si="30"/>
        <v>40</v>
      </c>
      <c r="BU61" s="19">
        <v>41.71</v>
      </c>
      <c r="BV61" s="19">
        <f t="shared" si="25"/>
        <v>0.88744680851063829</v>
      </c>
      <c r="BW61" s="16">
        <v>0.14000000000000001</v>
      </c>
      <c r="BX61" s="16">
        <v>2.13</v>
      </c>
      <c r="BY61" s="16">
        <v>0.57099999999999995</v>
      </c>
      <c r="BZ61" s="14">
        <f t="shared" si="26"/>
        <v>6259.1793125632985</v>
      </c>
      <c r="CA61" s="19">
        <v>1.55</v>
      </c>
      <c r="CB61" s="16">
        <f t="shared" si="27"/>
        <v>8.1492200271086446E-2</v>
      </c>
      <c r="CC61" s="19">
        <f t="shared" si="31"/>
        <v>0.78689274045506852</v>
      </c>
    </row>
    <row r="62" spans="1:81" x14ac:dyDescent="0.2">
      <c r="A62" s="17" t="s">
        <v>69</v>
      </c>
      <c r="B62" s="15">
        <v>19</v>
      </c>
      <c r="C62" s="15">
        <v>0.5</v>
      </c>
      <c r="D62" s="16">
        <f t="shared" si="18"/>
        <v>0.20234282111999999</v>
      </c>
      <c r="E62" s="17">
        <v>38477</v>
      </c>
      <c r="F62" s="15">
        <v>1</v>
      </c>
      <c r="G62" s="15" t="s">
        <v>76</v>
      </c>
      <c r="H62" s="15" t="s">
        <v>78</v>
      </c>
      <c r="I62" s="15">
        <v>129</v>
      </c>
      <c r="J62" s="15">
        <v>73</v>
      </c>
      <c r="K62" s="14"/>
      <c r="L62" s="15"/>
      <c r="M62" s="13">
        <f t="shared" si="19"/>
        <v>101</v>
      </c>
      <c r="N62" s="17">
        <v>38482</v>
      </c>
      <c r="O62" s="14">
        <v>229916</v>
      </c>
      <c r="P62" s="15"/>
      <c r="Q62" s="14"/>
      <c r="R62" s="15"/>
      <c r="S62" s="15"/>
      <c r="T62" s="15"/>
      <c r="U62" s="15"/>
      <c r="V62" s="14">
        <f t="shared" si="20"/>
        <v>229916</v>
      </c>
      <c r="W62" s="14">
        <f t="shared" si="21"/>
        <v>1136269.6177080958</v>
      </c>
      <c r="X62" s="17">
        <v>38526</v>
      </c>
      <c r="Y62" s="15">
        <f t="shared" si="22"/>
        <v>44</v>
      </c>
      <c r="Z62" s="15">
        <v>9</v>
      </c>
      <c r="AA62" s="18">
        <v>2.5</v>
      </c>
      <c r="AB62" s="18">
        <v>28.6</v>
      </c>
      <c r="AC62" s="18">
        <v>27.1</v>
      </c>
      <c r="AD62" s="18">
        <v>33.5</v>
      </c>
      <c r="AE62" s="18">
        <v>31.276190476190475</v>
      </c>
      <c r="AF62" s="13">
        <v>30</v>
      </c>
      <c r="AG62" s="13">
        <f t="shared" si="23"/>
        <v>-2</v>
      </c>
      <c r="AH62" s="13">
        <v>28</v>
      </c>
      <c r="AI62" s="13">
        <v>42</v>
      </c>
      <c r="AJ62" s="13">
        <v>35.384615384615387</v>
      </c>
      <c r="AK62" s="18">
        <v>9</v>
      </c>
      <c r="AL62" s="18">
        <v>9</v>
      </c>
      <c r="AM62" s="18">
        <v>9.5</v>
      </c>
      <c r="AN62" s="18">
        <v>9.2401006917794426</v>
      </c>
      <c r="AO62" s="21">
        <v>96</v>
      </c>
      <c r="AP62" s="18">
        <f t="shared" si="10"/>
        <v>192</v>
      </c>
      <c r="AQ62" s="21">
        <v>187.5</v>
      </c>
      <c r="AR62" s="19">
        <v>7.5</v>
      </c>
      <c r="AS62" s="19">
        <v>3.125</v>
      </c>
      <c r="AT62" s="14">
        <v>15</v>
      </c>
      <c r="AU62" s="14">
        <v>5</v>
      </c>
      <c r="AV62" s="14">
        <v>3000</v>
      </c>
      <c r="AW62" s="40">
        <v>3020</v>
      </c>
      <c r="AX62" s="14">
        <v>0</v>
      </c>
      <c r="AY62" s="14">
        <v>0</v>
      </c>
      <c r="AZ62" s="14">
        <v>0</v>
      </c>
      <c r="BA62" s="14">
        <v>15</v>
      </c>
      <c r="BB62" s="14">
        <v>80</v>
      </c>
      <c r="BC62" s="14">
        <v>1050</v>
      </c>
      <c r="BD62" s="14">
        <v>60</v>
      </c>
      <c r="BE62" s="14">
        <v>1100</v>
      </c>
      <c r="BF62" s="14">
        <v>23.235294117647058</v>
      </c>
      <c r="BG62" s="14">
        <v>124.70588235294117</v>
      </c>
      <c r="BH62" s="14">
        <v>10.588235294117647</v>
      </c>
      <c r="BI62" s="14">
        <v>155.23529411764707</v>
      </c>
      <c r="BJ62" s="14">
        <v>15</v>
      </c>
      <c r="BK62" s="14">
        <v>60</v>
      </c>
      <c r="BL62" s="14">
        <v>0</v>
      </c>
      <c r="BM62" s="14">
        <v>90</v>
      </c>
      <c r="BN62" s="14">
        <v>1876</v>
      </c>
      <c r="BO62" s="19">
        <f t="shared" si="32"/>
        <v>0.81595017310669982</v>
      </c>
      <c r="BP62" s="19">
        <f t="shared" si="33"/>
        <v>0.81595017310669982</v>
      </c>
      <c r="BQ62" s="15" t="s">
        <v>72</v>
      </c>
      <c r="BR62" s="15">
        <v>22</v>
      </c>
      <c r="BS62" s="15">
        <v>55</v>
      </c>
      <c r="BT62" s="13">
        <f t="shared" si="30"/>
        <v>33</v>
      </c>
      <c r="BU62" s="19">
        <v>34.07</v>
      </c>
      <c r="BV62" s="19">
        <f t="shared" si="25"/>
        <v>0.77431818181818179</v>
      </c>
      <c r="BW62" s="16">
        <v>0.1</v>
      </c>
      <c r="BX62" s="16">
        <v>1.37</v>
      </c>
      <c r="BY62" s="16">
        <v>0.317</v>
      </c>
      <c r="BZ62" s="14">
        <f t="shared" si="26"/>
        <v>9271.3939126480436</v>
      </c>
      <c r="CA62" s="19">
        <v>0.64</v>
      </c>
      <c r="CB62" s="16">
        <f t="shared" si="27"/>
        <v>7.1885201881357191E-2</v>
      </c>
      <c r="CC62" s="19">
        <f t="shared" si="31"/>
        <v>0.80157259656863999</v>
      </c>
    </row>
    <row r="63" spans="1:81" x14ac:dyDescent="0.2">
      <c r="A63" s="17" t="s">
        <v>69</v>
      </c>
      <c r="B63" s="15">
        <v>18</v>
      </c>
      <c r="C63" s="15">
        <v>0.5</v>
      </c>
      <c r="D63" s="16">
        <f t="shared" si="18"/>
        <v>0.20234282111999999</v>
      </c>
      <c r="E63" s="17">
        <v>38482</v>
      </c>
      <c r="F63" s="15">
        <v>1</v>
      </c>
      <c r="G63" s="15" t="s">
        <v>76</v>
      </c>
      <c r="H63" s="15" t="s">
        <v>78</v>
      </c>
      <c r="I63" s="15">
        <v>0</v>
      </c>
      <c r="J63" s="15">
        <v>3</v>
      </c>
      <c r="K63" s="14"/>
      <c r="L63" s="15"/>
      <c r="M63" s="13">
        <f t="shared" si="19"/>
        <v>1.5</v>
      </c>
      <c r="N63" s="17">
        <v>38489</v>
      </c>
      <c r="O63" s="14">
        <v>242740</v>
      </c>
      <c r="P63" s="15"/>
      <c r="Q63" s="14"/>
      <c r="R63" s="15"/>
      <c r="S63" s="15"/>
      <c r="T63" s="15"/>
      <c r="U63" s="15"/>
      <c r="V63" s="14">
        <f t="shared" si="20"/>
        <v>242740</v>
      </c>
      <c r="W63" s="14">
        <f t="shared" si="21"/>
        <v>1199647.2059467945</v>
      </c>
      <c r="X63" s="17">
        <v>38525</v>
      </c>
      <c r="Y63" s="15">
        <f t="shared" si="22"/>
        <v>36</v>
      </c>
      <c r="Z63" s="15">
        <v>10</v>
      </c>
      <c r="AA63" s="18">
        <v>3.1</v>
      </c>
      <c r="AB63" s="18">
        <v>29.8</v>
      </c>
      <c r="AC63" s="18">
        <v>29.9</v>
      </c>
      <c r="AD63" s="18">
        <v>34.9</v>
      </c>
      <c r="AE63" s="18">
        <v>31.823529411764707</v>
      </c>
      <c r="AF63" s="13">
        <v>33</v>
      </c>
      <c r="AG63" s="13">
        <f t="shared" si="23"/>
        <v>-1</v>
      </c>
      <c r="AH63" s="13">
        <v>32</v>
      </c>
      <c r="AI63" s="13">
        <v>42</v>
      </c>
      <c r="AJ63" s="13">
        <v>37.1</v>
      </c>
      <c r="AK63" s="18">
        <v>8.6999999999999993</v>
      </c>
      <c r="AL63" s="18">
        <v>8.4</v>
      </c>
      <c r="AM63" s="18">
        <v>9.6</v>
      </c>
      <c r="AN63" s="18">
        <v>9.035382593988226</v>
      </c>
      <c r="AO63" s="21">
        <v>70</v>
      </c>
      <c r="AP63" s="18">
        <f t="shared" si="10"/>
        <v>140</v>
      </c>
      <c r="AQ63" s="21">
        <v>162.5</v>
      </c>
      <c r="AR63" s="19">
        <v>6</v>
      </c>
      <c r="AS63" s="19">
        <v>2.5270000000000001</v>
      </c>
      <c r="AT63" s="14">
        <v>5</v>
      </c>
      <c r="AU63" s="14">
        <v>10</v>
      </c>
      <c r="AV63" s="14">
        <v>0</v>
      </c>
      <c r="AW63" s="40">
        <v>15</v>
      </c>
      <c r="AX63" s="14">
        <v>0</v>
      </c>
      <c r="AY63" s="14">
        <v>0</v>
      </c>
      <c r="AZ63" s="14">
        <v>0</v>
      </c>
      <c r="BA63" s="14">
        <v>10</v>
      </c>
      <c r="BB63" s="14">
        <v>95</v>
      </c>
      <c r="BC63" s="14">
        <v>535</v>
      </c>
      <c r="BD63" s="14">
        <v>35</v>
      </c>
      <c r="BE63" s="14">
        <v>2275</v>
      </c>
      <c r="BF63" s="14">
        <v>21.071428571428573</v>
      </c>
      <c r="BG63" s="14">
        <v>164.21428571428572</v>
      </c>
      <c r="BH63" s="14">
        <v>8.2142857142857135</v>
      </c>
      <c r="BI63" s="14">
        <v>336.35714285714283</v>
      </c>
      <c r="BJ63" s="14">
        <v>12.5</v>
      </c>
      <c r="BK63" s="14">
        <v>100</v>
      </c>
      <c r="BL63" s="14">
        <v>0</v>
      </c>
      <c r="BM63" s="14">
        <v>142.5</v>
      </c>
      <c r="BN63" s="14">
        <v>22103</v>
      </c>
      <c r="BO63" s="19">
        <f t="shared" si="32"/>
        <v>9.105627420285078</v>
      </c>
      <c r="BP63" s="19">
        <f t="shared" si="33"/>
        <v>9.105627420285078</v>
      </c>
      <c r="BQ63" s="15" t="s">
        <v>72</v>
      </c>
      <c r="BR63" s="15">
        <v>30</v>
      </c>
      <c r="BS63" s="15">
        <v>50</v>
      </c>
      <c r="BT63" s="13">
        <f t="shared" si="30"/>
        <v>20</v>
      </c>
      <c r="BU63" s="19">
        <v>39.549999999999997</v>
      </c>
      <c r="BV63" s="19">
        <f t="shared" si="25"/>
        <v>1.098611111111111</v>
      </c>
      <c r="BW63" s="16">
        <v>0.185</v>
      </c>
      <c r="BX63" s="16">
        <v>1.0269999999999999</v>
      </c>
      <c r="BY63" s="16">
        <v>0.52300000000000002</v>
      </c>
      <c r="BZ63" s="14">
        <f t="shared" si="26"/>
        <v>109235.40493137512</v>
      </c>
      <c r="CA63" s="19">
        <v>7.95</v>
      </c>
      <c r="CB63" s="16">
        <f t="shared" si="27"/>
        <v>1.0913821014799803</v>
      </c>
      <c r="CC63" s="19">
        <f t="shared" si="31"/>
        <v>0.84539996471425038</v>
      </c>
    </row>
    <row r="64" spans="1:81" x14ac:dyDescent="0.2">
      <c r="A64" s="17" t="s">
        <v>69</v>
      </c>
      <c r="B64" s="15">
        <v>16</v>
      </c>
      <c r="C64" s="15">
        <v>0.5</v>
      </c>
      <c r="D64" s="16">
        <f t="shared" si="18"/>
        <v>0.20234282111999999</v>
      </c>
      <c r="E64" s="17">
        <v>38640</v>
      </c>
      <c r="F64" s="15">
        <v>1</v>
      </c>
      <c r="G64" s="15" t="s">
        <v>76</v>
      </c>
      <c r="H64" s="15" t="s">
        <v>78</v>
      </c>
      <c r="I64" s="15">
        <v>1</v>
      </c>
      <c r="J64" s="15">
        <v>2</v>
      </c>
      <c r="K64" s="14"/>
      <c r="L64" s="15"/>
      <c r="M64" s="13">
        <f t="shared" si="19"/>
        <v>1.5</v>
      </c>
      <c r="N64" s="17">
        <v>38649</v>
      </c>
      <c r="O64" s="14">
        <v>246862</v>
      </c>
      <c r="P64" s="15"/>
      <c r="Q64" s="14"/>
      <c r="R64" s="15"/>
      <c r="S64" s="15"/>
      <c r="T64" s="15"/>
      <c r="U64" s="15"/>
      <c r="V64" s="14">
        <f t="shared" si="20"/>
        <v>246862</v>
      </c>
      <c r="W64" s="14">
        <f t="shared" si="21"/>
        <v>1220018.5735949476</v>
      </c>
      <c r="X64" s="17">
        <v>38701</v>
      </c>
      <c r="Y64" s="15">
        <f t="shared" si="22"/>
        <v>52</v>
      </c>
      <c r="Z64" s="15">
        <v>17</v>
      </c>
      <c r="AA64" s="18">
        <v>3.6</v>
      </c>
      <c r="AB64" s="18">
        <v>18.5</v>
      </c>
      <c r="AC64" s="18">
        <v>8.6999999999999993</v>
      </c>
      <c r="AD64" s="18">
        <v>28.6</v>
      </c>
      <c r="AE64" s="18">
        <v>20.377551020408166</v>
      </c>
      <c r="AF64" s="13">
        <v>43</v>
      </c>
      <c r="AG64" s="13">
        <f t="shared" si="23"/>
        <v>0</v>
      </c>
      <c r="AH64" s="13">
        <v>43</v>
      </c>
      <c r="AI64" s="13">
        <v>47</v>
      </c>
      <c r="AJ64" s="13">
        <v>44.916666666666664</v>
      </c>
      <c r="AK64" s="18">
        <v>9</v>
      </c>
      <c r="AL64" s="18">
        <v>9</v>
      </c>
      <c r="AM64" s="18">
        <v>9.1</v>
      </c>
      <c r="AN64" s="18">
        <v>12.5</v>
      </c>
      <c r="AO64" s="21">
        <v>108</v>
      </c>
      <c r="AP64" s="18">
        <f t="shared" si="10"/>
        <v>216</v>
      </c>
      <c r="AQ64" s="21">
        <v>137.5</v>
      </c>
      <c r="AR64" s="19">
        <v>9</v>
      </c>
      <c r="AS64" s="19">
        <v>3.75</v>
      </c>
      <c r="AT64" s="14">
        <v>45</v>
      </c>
      <c r="AU64" s="14">
        <v>50</v>
      </c>
      <c r="AV64" s="14">
        <v>15</v>
      </c>
      <c r="AW64" s="40">
        <v>110</v>
      </c>
      <c r="AX64" s="14">
        <v>0</v>
      </c>
      <c r="AY64" s="14">
        <v>0</v>
      </c>
      <c r="AZ64" s="14">
        <v>0</v>
      </c>
      <c r="BA64" s="14">
        <v>0</v>
      </c>
      <c r="BB64" s="14">
        <v>285</v>
      </c>
      <c r="BC64" s="14">
        <v>180</v>
      </c>
      <c r="BD64" s="14">
        <v>25</v>
      </c>
      <c r="BE64" s="14">
        <v>335</v>
      </c>
      <c r="BF64" s="14">
        <v>43.06666666666667</v>
      </c>
      <c r="BG64" s="14">
        <v>31.875</v>
      </c>
      <c r="BH64" s="14">
        <v>3.4375</v>
      </c>
      <c r="BI64" s="14">
        <v>75.625</v>
      </c>
      <c r="BJ64" s="14">
        <v>6</v>
      </c>
      <c r="BK64" s="14">
        <v>10</v>
      </c>
      <c r="BL64" s="14">
        <v>0</v>
      </c>
      <c r="BM64" s="14">
        <v>27.5</v>
      </c>
      <c r="BN64" s="14">
        <v>0</v>
      </c>
      <c r="BO64" s="19">
        <f t="shared" si="32"/>
        <v>0</v>
      </c>
      <c r="BP64" s="19">
        <f t="shared" si="33"/>
        <v>0</v>
      </c>
      <c r="BQ64" s="15" t="s">
        <v>73</v>
      </c>
      <c r="BR64" s="15"/>
      <c r="BS64" s="15"/>
      <c r="BT64" s="15"/>
      <c r="BU64" s="19"/>
      <c r="BV64" s="19">
        <f t="shared" si="25"/>
        <v>0</v>
      </c>
      <c r="BW64" s="16"/>
      <c r="BX64" s="16"/>
      <c r="BY64" s="16"/>
      <c r="BZ64" s="14">
        <f t="shared" si="26"/>
        <v>0</v>
      </c>
      <c r="CA64" s="19">
        <v>0</v>
      </c>
      <c r="CB64" s="16">
        <f t="shared" si="27"/>
        <v>0</v>
      </c>
      <c r="CC64" s="19"/>
    </row>
    <row r="65" spans="1:81" x14ac:dyDescent="0.2">
      <c r="A65" s="15" t="s">
        <v>69</v>
      </c>
      <c r="B65" s="15">
        <v>12</v>
      </c>
      <c r="C65" s="15">
        <v>0.5</v>
      </c>
      <c r="D65" s="16">
        <f t="shared" si="18"/>
        <v>0.20234282111999999</v>
      </c>
      <c r="E65" s="17">
        <v>38794</v>
      </c>
      <c r="F65" s="15">
        <v>1</v>
      </c>
      <c r="G65" s="15" t="s">
        <v>76</v>
      </c>
      <c r="H65" s="15" t="s">
        <v>78</v>
      </c>
      <c r="I65" s="15">
        <v>101</v>
      </c>
      <c r="J65" s="15">
        <v>145</v>
      </c>
      <c r="K65" s="15"/>
      <c r="L65" s="15"/>
      <c r="M65" s="13">
        <f t="shared" si="19"/>
        <v>123</v>
      </c>
      <c r="N65" s="17">
        <v>38814</v>
      </c>
      <c r="O65" s="14">
        <v>200604</v>
      </c>
      <c r="P65" s="15"/>
      <c r="Q65" s="14"/>
      <c r="R65" s="15"/>
      <c r="S65" s="15"/>
      <c r="T65" s="15"/>
      <c r="U65" s="15"/>
      <c r="V65" s="14">
        <f t="shared" si="20"/>
        <v>200604</v>
      </c>
      <c r="W65" s="14">
        <f t="shared" si="21"/>
        <v>991406.55887678475</v>
      </c>
      <c r="X65" s="17">
        <v>38860</v>
      </c>
      <c r="Y65" s="13">
        <f t="shared" si="22"/>
        <v>46</v>
      </c>
      <c r="Z65" s="15">
        <v>16</v>
      </c>
      <c r="AA65" s="18">
        <v>3.7</v>
      </c>
      <c r="AB65" s="18">
        <v>24.7</v>
      </c>
      <c r="AC65" s="18">
        <v>23.5</v>
      </c>
      <c r="AD65" s="18">
        <v>31.2</v>
      </c>
      <c r="AE65" s="18">
        <v>27.322727272727278</v>
      </c>
      <c r="AF65" s="13">
        <v>43</v>
      </c>
      <c r="AG65" s="13">
        <f t="shared" si="23"/>
        <v>1</v>
      </c>
      <c r="AH65" s="13">
        <v>44</v>
      </c>
      <c r="AI65" s="13">
        <v>58</v>
      </c>
      <c r="AJ65" s="13">
        <v>51.727272727272727</v>
      </c>
      <c r="AK65" s="18">
        <v>9</v>
      </c>
      <c r="AL65" s="18">
        <v>9</v>
      </c>
      <c r="AM65" s="18">
        <v>9.4</v>
      </c>
      <c r="AN65" s="18">
        <v>9.1674015037580023</v>
      </c>
      <c r="AO65" s="15">
        <v>112</v>
      </c>
      <c r="AP65" s="18">
        <f t="shared" si="10"/>
        <v>224</v>
      </c>
      <c r="AQ65" s="15">
        <v>196</v>
      </c>
      <c r="AR65" s="15">
        <v>13.5</v>
      </c>
      <c r="AS65" s="15">
        <v>5.625</v>
      </c>
      <c r="AT65" s="14">
        <v>60</v>
      </c>
      <c r="AU65" s="14">
        <v>15</v>
      </c>
      <c r="AV65" s="14">
        <v>0</v>
      </c>
      <c r="AW65" s="40">
        <v>75</v>
      </c>
      <c r="AX65" s="14">
        <v>0</v>
      </c>
      <c r="AY65" s="14">
        <v>10</v>
      </c>
      <c r="AZ65" s="14">
        <v>0</v>
      </c>
      <c r="BA65" s="14">
        <v>25</v>
      </c>
      <c r="BB65" s="14">
        <v>310</v>
      </c>
      <c r="BC65" s="14">
        <v>225</v>
      </c>
      <c r="BD65" s="14">
        <v>5</v>
      </c>
      <c r="BE65" s="14">
        <v>450</v>
      </c>
      <c r="BF65" s="14">
        <v>73.333333333333329</v>
      </c>
      <c r="BG65" s="14">
        <v>88.333333333333329</v>
      </c>
      <c r="BH65" s="14">
        <v>0.55555555555555558</v>
      </c>
      <c r="BI65" s="14">
        <v>162.22222222222223</v>
      </c>
      <c r="BJ65" s="14">
        <v>35</v>
      </c>
      <c r="BK65" s="14">
        <v>65</v>
      </c>
      <c r="BL65" s="14">
        <v>0</v>
      </c>
      <c r="BM65" s="14">
        <v>127.5</v>
      </c>
      <c r="BN65" s="14">
        <v>11997</v>
      </c>
      <c r="BO65" s="19">
        <f t="shared" si="32"/>
        <v>5.9804390739965303</v>
      </c>
      <c r="BP65" s="19">
        <f t="shared" si="33"/>
        <v>5.9804390739965303</v>
      </c>
      <c r="BQ65" s="15" t="s">
        <v>72</v>
      </c>
      <c r="BR65" s="15">
        <v>30</v>
      </c>
      <c r="BS65" s="15">
        <v>58</v>
      </c>
      <c r="BT65" s="13">
        <f>BS65-BR65</f>
        <v>28</v>
      </c>
      <c r="BU65" s="15">
        <v>39.270000000000003</v>
      </c>
      <c r="BV65" s="19">
        <f t="shared" si="25"/>
        <v>0.85369565217391308</v>
      </c>
      <c r="BW65" s="16">
        <v>0.182</v>
      </c>
      <c r="BX65" s="16">
        <v>1.05</v>
      </c>
      <c r="BY65" s="16">
        <v>0.438</v>
      </c>
      <c r="BZ65" s="14">
        <f t="shared" si="26"/>
        <v>59290.465229231653</v>
      </c>
      <c r="CA65" s="15">
        <v>7</v>
      </c>
      <c r="CB65" s="19">
        <f t="shared" si="27"/>
        <v>0.75205985663919883</v>
      </c>
      <c r="CC65" s="19">
        <f>(BY65/BU65^3)*100000</f>
        <v>0.72325493671932661</v>
      </c>
    </row>
    <row r="66" spans="1:81" x14ac:dyDescent="0.2">
      <c r="A66" s="15" t="s">
        <v>69</v>
      </c>
      <c r="B66" s="15">
        <v>13</v>
      </c>
      <c r="C66" s="15">
        <v>0.5</v>
      </c>
      <c r="D66" s="16">
        <f t="shared" ref="D66:D76" si="34">C66*0.40468564224</f>
        <v>0.20234282111999999</v>
      </c>
      <c r="E66" s="17">
        <v>38811</v>
      </c>
      <c r="F66" s="15">
        <v>1</v>
      </c>
      <c r="G66" s="15" t="s">
        <v>76</v>
      </c>
      <c r="H66" s="15" t="s">
        <v>78</v>
      </c>
      <c r="I66" s="15">
        <v>11</v>
      </c>
      <c r="J66" s="15">
        <v>14</v>
      </c>
      <c r="K66" s="15"/>
      <c r="L66" s="15"/>
      <c r="M66" s="13">
        <f t="shared" ref="M66" si="35">AVERAGE(I66:L66)</f>
        <v>12.5</v>
      </c>
      <c r="N66" s="17">
        <v>38818</v>
      </c>
      <c r="O66" s="14">
        <v>208848</v>
      </c>
      <c r="P66" s="15"/>
      <c r="Q66" s="14"/>
      <c r="R66" s="15"/>
      <c r="S66" s="15"/>
      <c r="T66" s="15"/>
      <c r="U66" s="15"/>
      <c r="V66" s="14">
        <f t="shared" ref="V66:V97" si="36">SUM(O66,Q66,S66,U66)</f>
        <v>208848</v>
      </c>
      <c r="W66" s="14">
        <f t="shared" ref="W66:W97" si="37">V66/D66</f>
        <v>1032149.294173091</v>
      </c>
      <c r="X66" s="17">
        <v>38849</v>
      </c>
      <c r="Y66" s="13">
        <f t="shared" ref="Y66:Y76" si="38">X66-N66</f>
        <v>31</v>
      </c>
      <c r="Z66" s="15">
        <v>12</v>
      </c>
      <c r="AA66" s="18">
        <v>3.6</v>
      </c>
      <c r="AB66" s="18">
        <v>24.1</v>
      </c>
      <c r="AC66" s="18">
        <v>25.9</v>
      </c>
      <c r="AD66" s="18">
        <v>31.5</v>
      </c>
      <c r="AE66" s="18">
        <v>27.8448275862069</v>
      </c>
      <c r="AF66" s="13">
        <v>45</v>
      </c>
      <c r="AG66" s="13">
        <f t="shared" ref="AG66:AG97" si="39">AH66-AF66</f>
        <v>2</v>
      </c>
      <c r="AH66" s="13">
        <v>47</v>
      </c>
      <c r="AI66" s="13">
        <v>55</v>
      </c>
      <c r="AJ66" s="13">
        <v>52</v>
      </c>
      <c r="AK66" s="18">
        <v>9.4</v>
      </c>
      <c r="AL66" s="18">
        <v>9.1999999999999993</v>
      </c>
      <c r="AM66" s="18">
        <v>9.6999999999999993</v>
      </c>
      <c r="AN66" s="18">
        <v>9.3993207686726734</v>
      </c>
      <c r="AO66" s="15">
        <v>64</v>
      </c>
      <c r="AP66" s="18">
        <f t="shared" si="10"/>
        <v>128</v>
      </c>
      <c r="AQ66" s="15">
        <v>160</v>
      </c>
      <c r="AR66" s="15">
        <v>7.5</v>
      </c>
      <c r="AS66" s="15">
        <v>3.125</v>
      </c>
      <c r="AT66" s="14">
        <v>40</v>
      </c>
      <c r="AU66" s="14">
        <v>105</v>
      </c>
      <c r="AV66" s="14">
        <v>0</v>
      </c>
      <c r="AW66" s="40">
        <v>145</v>
      </c>
      <c r="AX66" s="14">
        <v>25</v>
      </c>
      <c r="AY66" s="14">
        <v>10</v>
      </c>
      <c r="AZ66" s="14">
        <v>0</v>
      </c>
      <c r="BA66" s="14">
        <v>90</v>
      </c>
      <c r="BB66" s="14">
        <v>655</v>
      </c>
      <c r="BC66" s="14">
        <v>830</v>
      </c>
      <c r="BD66" s="14">
        <v>0</v>
      </c>
      <c r="BE66" s="14">
        <v>985</v>
      </c>
      <c r="BF66" s="14">
        <v>169.16666666666666</v>
      </c>
      <c r="BG66" s="14">
        <v>166.66666666666666</v>
      </c>
      <c r="BH66" s="14">
        <v>0</v>
      </c>
      <c r="BI66" s="14">
        <v>344.16666666666669</v>
      </c>
      <c r="BJ66" s="14">
        <v>137.5</v>
      </c>
      <c r="BK66" s="14">
        <v>45</v>
      </c>
      <c r="BL66" s="14">
        <v>0</v>
      </c>
      <c r="BM66" s="14">
        <v>205</v>
      </c>
      <c r="BN66" s="14">
        <v>4564</v>
      </c>
      <c r="BO66" s="19">
        <f t="shared" si="32"/>
        <v>2.1853213820577642</v>
      </c>
      <c r="BP66" s="19">
        <f t="shared" si="33"/>
        <v>2.1853213820577642</v>
      </c>
      <c r="BQ66" s="15" t="s">
        <v>72</v>
      </c>
      <c r="BR66" s="15">
        <v>29</v>
      </c>
      <c r="BS66" s="15">
        <v>42</v>
      </c>
      <c r="BT66" s="13">
        <f>BS66-BR66</f>
        <v>13</v>
      </c>
      <c r="BU66" s="15">
        <v>35.47</v>
      </c>
      <c r="BV66" s="19">
        <f t="shared" ref="BV66:BV97" si="40">BU66/Y66</f>
        <v>1.1441935483870966</v>
      </c>
      <c r="BW66" s="16">
        <v>0.14599999999999999</v>
      </c>
      <c r="BX66" s="16">
        <v>0.50800000000000001</v>
      </c>
      <c r="BY66" s="16">
        <v>0.29599999999999999</v>
      </c>
      <c r="BZ66" s="14">
        <f t="shared" ref="BZ66:BZ76" si="41">BN66/(C66*0.40468564224)</f>
        <v>22555.779220322853</v>
      </c>
      <c r="CA66" s="15">
        <v>1.5</v>
      </c>
      <c r="CB66" s="19">
        <f t="shared" ref="CB66:CB76" si="42">(CA66/D66)/Y66</f>
        <v>0.23913424012951484</v>
      </c>
      <c r="CC66" s="19">
        <f>(BY66/BU66^3)*100000</f>
        <v>0.66329717196425275</v>
      </c>
    </row>
    <row r="67" spans="1:81" x14ac:dyDescent="0.2">
      <c r="A67" s="15" t="s">
        <v>69</v>
      </c>
      <c r="B67" s="15">
        <v>11</v>
      </c>
      <c r="C67" s="15">
        <v>0.5</v>
      </c>
      <c r="D67" s="16">
        <f t="shared" si="34"/>
        <v>0.20234282111999999</v>
      </c>
      <c r="E67" s="17">
        <v>38822</v>
      </c>
      <c r="F67" s="15">
        <v>2</v>
      </c>
      <c r="G67" s="15" t="s">
        <v>76</v>
      </c>
      <c r="H67" s="15" t="s">
        <v>78</v>
      </c>
      <c r="I67" s="15"/>
      <c r="J67" s="15"/>
      <c r="K67" s="15"/>
      <c r="L67" s="15"/>
      <c r="M67" s="13"/>
      <c r="N67" s="17">
        <v>38834</v>
      </c>
      <c r="O67" s="14">
        <v>199688</v>
      </c>
      <c r="P67" s="17">
        <v>38838</v>
      </c>
      <c r="Q67" s="14">
        <v>153888</v>
      </c>
      <c r="R67" s="15"/>
      <c r="S67" s="15"/>
      <c r="T67" s="15"/>
      <c r="U67" s="15"/>
      <c r="V67" s="14">
        <f t="shared" si="36"/>
        <v>353576</v>
      </c>
      <c r="W67" s="14">
        <f t="shared" si="37"/>
        <v>1747410.6471526891</v>
      </c>
      <c r="X67" s="17">
        <v>38903</v>
      </c>
      <c r="Y67" s="15">
        <f t="shared" si="38"/>
        <v>69</v>
      </c>
      <c r="Z67" s="15">
        <v>7</v>
      </c>
      <c r="AA67" s="18">
        <v>0.7</v>
      </c>
      <c r="AB67" s="18">
        <v>26.9</v>
      </c>
      <c r="AC67" s="18">
        <v>25.8</v>
      </c>
      <c r="AD67" s="18">
        <v>32.799999999999997</v>
      </c>
      <c r="AE67" s="18">
        <v>29.76909090909092</v>
      </c>
      <c r="AF67" s="13">
        <v>57</v>
      </c>
      <c r="AG67" s="13">
        <f t="shared" si="39"/>
        <v>-8</v>
      </c>
      <c r="AH67" s="13">
        <v>49</v>
      </c>
      <c r="AI67" s="13">
        <v>64</v>
      </c>
      <c r="AJ67" s="13">
        <v>57.533333333333331</v>
      </c>
      <c r="AK67" s="18">
        <v>8.4</v>
      </c>
      <c r="AL67" s="18">
        <v>7.9</v>
      </c>
      <c r="AM67" s="18">
        <v>9.6</v>
      </c>
      <c r="AN67" s="18">
        <v>8.9841169654440982</v>
      </c>
      <c r="AO67" s="15">
        <v>58</v>
      </c>
      <c r="AP67" s="18">
        <f t="shared" ref="AP67:AP130" si="43">AO67/C67</f>
        <v>116</v>
      </c>
      <c r="AQ67" s="15">
        <v>232</v>
      </c>
      <c r="AR67" s="15">
        <v>9</v>
      </c>
      <c r="AS67" s="19">
        <v>10.625</v>
      </c>
      <c r="AT67" s="14">
        <v>40</v>
      </c>
      <c r="AU67" s="14">
        <v>395</v>
      </c>
      <c r="AV67" s="14">
        <v>0</v>
      </c>
      <c r="AW67" s="40">
        <v>435</v>
      </c>
      <c r="AX67" s="14">
        <v>10</v>
      </c>
      <c r="AY67" s="14">
        <v>0</v>
      </c>
      <c r="AZ67" s="14">
        <v>0</v>
      </c>
      <c r="BA67" s="14">
        <v>15</v>
      </c>
      <c r="BB67" s="14">
        <v>175</v>
      </c>
      <c r="BC67" s="14">
        <v>705</v>
      </c>
      <c r="BD67" s="14">
        <v>5</v>
      </c>
      <c r="BE67" s="14">
        <v>750</v>
      </c>
      <c r="BF67" s="14">
        <v>56.81818181818182</v>
      </c>
      <c r="BG67" s="14">
        <v>116.59090909090909</v>
      </c>
      <c r="BH67" s="14">
        <v>0.22727272727272727</v>
      </c>
      <c r="BI67" s="14">
        <v>173.18181818181819</v>
      </c>
      <c r="BJ67" s="14">
        <v>42.5</v>
      </c>
      <c r="BK67" s="14">
        <v>45</v>
      </c>
      <c r="BL67" s="14">
        <v>0</v>
      </c>
      <c r="BM67" s="14">
        <v>112.5</v>
      </c>
      <c r="BN67" s="14">
        <v>10101</v>
      </c>
      <c r="BO67" s="19">
        <f t="shared" si="32"/>
        <v>5.0583910901005575</v>
      </c>
      <c r="BP67" s="19">
        <f t="shared" si="33"/>
        <v>2.8568115482951333</v>
      </c>
      <c r="BQ67" s="15" t="s">
        <v>72</v>
      </c>
      <c r="BR67" s="15">
        <v>30</v>
      </c>
      <c r="BS67" s="15">
        <v>44</v>
      </c>
      <c r="BT67" s="13">
        <f>BS67-BR67</f>
        <v>14</v>
      </c>
      <c r="BU67" s="19">
        <v>37.44</v>
      </c>
      <c r="BV67" s="19">
        <f t="shared" si="40"/>
        <v>0.54260869565217384</v>
      </c>
      <c r="BW67" s="16">
        <v>0.19600000000000001</v>
      </c>
      <c r="BX67" s="16">
        <v>0.60299999999999998</v>
      </c>
      <c r="BY67" s="16">
        <v>0.38500000000000001</v>
      </c>
      <c r="BZ67" s="14">
        <f t="shared" si="41"/>
        <v>49920.229163996744</v>
      </c>
      <c r="CA67" s="15">
        <v>3.77</v>
      </c>
      <c r="CB67" s="19">
        <f t="shared" si="42"/>
        <v>0.27002530090759808</v>
      </c>
      <c r="CC67" s="19">
        <f>(BY67/BU67^3)*100000</f>
        <v>0.73358967354317195</v>
      </c>
    </row>
    <row r="68" spans="1:81" x14ac:dyDescent="0.2">
      <c r="A68" s="15" t="s">
        <v>69</v>
      </c>
      <c r="B68" s="15">
        <v>34</v>
      </c>
      <c r="C68" s="15">
        <v>1</v>
      </c>
      <c r="D68" s="16">
        <f t="shared" si="34"/>
        <v>0.40468564223999998</v>
      </c>
      <c r="E68" s="17">
        <v>38829</v>
      </c>
      <c r="F68" s="15">
        <v>1</v>
      </c>
      <c r="G68" s="15" t="s">
        <v>76</v>
      </c>
      <c r="H68" s="15" t="s">
        <v>78</v>
      </c>
      <c r="I68" s="15">
        <v>0</v>
      </c>
      <c r="J68" s="15">
        <v>0</v>
      </c>
      <c r="K68" s="15"/>
      <c r="L68" s="15"/>
      <c r="M68" s="13">
        <f>AVERAGE(I68:L68)</f>
        <v>0</v>
      </c>
      <c r="N68" s="17">
        <v>38850</v>
      </c>
      <c r="O68" s="14">
        <v>425940</v>
      </c>
      <c r="P68" s="15"/>
      <c r="Q68" s="14"/>
      <c r="R68" s="15"/>
      <c r="S68" s="15"/>
      <c r="T68" s="15"/>
      <c r="U68" s="15"/>
      <c r="V68" s="14">
        <f t="shared" si="36"/>
        <v>425940</v>
      </c>
      <c r="W68" s="14">
        <f t="shared" si="37"/>
        <v>1052520.6618212441</v>
      </c>
      <c r="X68" s="17">
        <v>38871</v>
      </c>
      <c r="Y68" s="15">
        <f t="shared" si="38"/>
        <v>21</v>
      </c>
      <c r="Z68" s="15">
        <v>11</v>
      </c>
      <c r="AA68" s="18">
        <v>2.8</v>
      </c>
      <c r="AB68" s="18">
        <v>28.2</v>
      </c>
      <c r="AC68" s="18">
        <v>26.5</v>
      </c>
      <c r="AD68" s="18">
        <v>31</v>
      </c>
      <c r="AE68" s="18">
        <v>28.855000000000008</v>
      </c>
      <c r="AF68" s="13">
        <v>58</v>
      </c>
      <c r="AG68" s="13">
        <f t="shared" si="39"/>
        <v>-8</v>
      </c>
      <c r="AH68" s="13">
        <v>50</v>
      </c>
      <c r="AI68" s="13">
        <v>65</v>
      </c>
      <c r="AJ68" s="13">
        <v>59.4</v>
      </c>
      <c r="AK68" s="18">
        <v>9</v>
      </c>
      <c r="AL68" s="18">
        <v>9</v>
      </c>
      <c r="AM68" s="18">
        <v>9.4</v>
      </c>
      <c r="AN68" s="18">
        <v>9.0882906821320049</v>
      </c>
      <c r="AO68" s="15">
        <v>22</v>
      </c>
      <c r="AP68" s="18">
        <f t="shared" si="43"/>
        <v>22</v>
      </c>
      <c r="AQ68" s="15">
        <v>225</v>
      </c>
      <c r="AR68" s="15">
        <v>0</v>
      </c>
      <c r="AS68" s="19">
        <v>15</v>
      </c>
      <c r="AT68" s="14">
        <v>115</v>
      </c>
      <c r="AU68" s="14">
        <v>345</v>
      </c>
      <c r="AV68" s="14">
        <v>0</v>
      </c>
      <c r="AW68" s="40">
        <v>460</v>
      </c>
      <c r="AX68" s="14">
        <v>50</v>
      </c>
      <c r="AY68" s="14">
        <v>30</v>
      </c>
      <c r="AZ68" s="14">
        <v>0</v>
      </c>
      <c r="BA68" s="14">
        <v>110</v>
      </c>
      <c r="BB68" s="14">
        <v>400</v>
      </c>
      <c r="BC68" s="14">
        <v>705</v>
      </c>
      <c r="BD68" s="14">
        <v>0</v>
      </c>
      <c r="BE68" s="14">
        <v>855</v>
      </c>
      <c r="BF68" s="14">
        <v>170</v>
      </c>
      <c r="BG68" s="14">
        <v>252.5</v>
      </c>
      <c r="BH68" s="14">
        <v>0</v>
      </c>
      <c r="BI68" s="14">
        <v>422.5</v>
      </c>
      <c r="BJ68" s="14">
        <v>117.5</v>
      </c>
      <c r="BK68" s="14">
        <v>217.5</v>
      </c>
      <c r="BL68" s="14">
        <v>0</v>
      </c>
      <c r="BM68" s="14">
        <v>410</v>
      </c>
      <c r="BN68" s="14">
        <v>0</v>
      </c>
      <c r="BO68" s="19">
        <f t="shared" si="32"/>
        <v>0</v>
      </c>
      <c r="BP68" s="19">
        <f t="shared" si="33"/>
        <v>0</v>
      </c>
      <c r="BQ68" s="15" t="s">
        <v>73</v>
      </c>
      <c r="BR68" s="15"/>
      <c r="BS68" s="15"/>
      <c r="BT68" s="15"/>
      <c r="BU68" s="19"/>
      <c r="BV68" s="19">
        <f t="shared" si="40"/>
        <v>0</v>
      </c>
      <c r="BW68" s="16"/>
      <c r="BX68" s="16"/>
      <c r="BY68" s="16"/>
      <c r="BZ68" s="14">
        <f t="shared" si="41"/>
        <v>0</v>
      </c>
      <c r="CA68" s="15">
        <v>0</v>
      </c>
      <c r="CB68" s="19">
        <f t="shared" si="42"/>
        <v>0</v>
      </c>
      <c r="CC68" s="19"/>
    </row>
    <row r="69" spans="1:81" x14ac:dyDescent="0.2">
      <c r="A69" s="15" t="s">
        <v>69</v>
      </c>
      <c r="B69" s="15">
        <v>17</v>
      </c>
      <c r="C69" s="15">
        <v>0.5</v>
      </c>
      <c r="D69" s="16">
        <f t="shared" si="34"/>
        <v>0.20234282111999999</v>
      </c>
      <c r="E69" s="17">
        <v>38838</v>
      </c>
      <c r="F69" s="15">
        <v>1</v>
      </c>
      <c r="G69" s="15" t="s">
        <v>76</v>
      </c>
      <c r="H69" s="15" t="s">
        <v>78</v>
      </c>
      <c r="I69" s="15">
        <v>1</v>
      </c>
      <c r="J69" s="15">
        <v>1</v>
      </c>
      <c r="K69" s="15"/>
      <c r="L69" s="15"/>
      <c r="M69" s="13">
        <f>AVERAGE(I69:L69)</f>
        <v>1</v>
      </c>
      <c r="N69" s="17">
        <v>38843</v>
      </c>
      <c r="O69" s="14">
        <v>230832</v>
      </c>
      <c r="P69" s="15"/>
      <c r="Q69" s="14"/>
      <c r="R69" s="15"/>
      <c r="S69" s="15"/>
      <c r="T69" s="15"/>
      <c r="U69" s="15"/>
      <c r="V69" s="14">
        <f t="shared" si="36"/>
        <v>230832</v>
      </c>
      <c r="W69" s="14">
        <f t="shared" si="37"/>
        <v>1140796.5882965743</v>
      </c>
      <c r="X69" s="17">
        <v>38871</v>
      </c>
      <c r="Y69" s="15">
        <f t="shared" si="38"/>
        <v>28</v>
      </c>
      <c r="Z69" s="15">
        <v>18</v>
      </c>
      <c r="AA69" s="18">
        <v>0.5</v>
      </c>
      <c r="AB69" s="18">
        <v>27.1</v>
      </c>
      <c r="AC69" s="18">
        <v>25.4</v>
      </c>
      <c r="AD69" s="18">
        <v>31.1</v>
      </c>
      <c r="AE69" s="18">
        <v>28.525925925925922</v>
      </c>
      <c r="AF69" s="13">
        <v>55</v>
      </c>
      <c r="AG69" s="13">
        <f t="shared" si="39"/>
        <v>-13</v>
      </c>
      <c r="AH69" s="13">
        <v>42</v>
      </c>
      <c r="AI69" s="13">
        <v>63</v>
      </c>
      <c r="AJ69" s="13">
        <v>57.714285714285715</v>
      </c>
      <c r="AK69" s="18">
        <v>9</v>
      </c>
      <c r="AL69" s="18">
        <v>8.9</v>
      </c>
      <c r="AM69" s="18">
        <v>9.5</v>
      </c>
      <c r="AN69" s="18">
        <v>9.2421339059710661</v>
      </c>
      <c r="AO69" s="15">
        <v>22</v>
      </c>
      <c r="AP69" s="18">
        <f t="shared" si="43"/>
        <v>44</v>
      </c>
      <c r="AQ69" s="15">
        <v>136</v>
      </c>
      <c r="AR69" s="15">
        <v>85</v>
      </c>
      <c r="AS69" s="19">
        <v>3.75</v>
      </c>
      <c r="AT69" s="14">
        <v>55</v>
      </c>
      <c r="AU69" s="14">
        <v>120</v>
      </c>
      <c r="AV69" s="14">
        <v>0</v>
      </c>
      <c r="AW69" s="40">
        <v>175</v>
      </c>
      <c r="AX69" s="14">
        <v>13</v>
      </c>
      <c r="AY69" s="14">
        <v>10</v>
      </c>
      <c r="AZ69" s="14">
        <v>0</v>
      </c>
      <c r="BA69" s="14">
        <v>75</v>
      </c>
      <c r="BB69" s="14">
        <v>410</v>
      </c>
      <c r="BC69" s="14">
        <v>1360</v>
      </c>
      <c r="BD69" s="14">
        <v>280</v>
      </c>
      <c r="BE69" s="14">
        <v>1650</v>
      </c>
      <c r="BF69" s="14">
        <v>194.8</v>
      </c>
      <c r="BG69" s="14">
        <v>327</v>
      </c>
      <c r="BH69" s="14">
        <v>28.5</v>
      </c>
      <c r="BI69" s="14">
        <v>562</v>
      </c>
      <c r="BJ69" s="14">
        <v>220</v>
      </c>
      <c r="BK69" s="14">
        <v>87.5</v>
      </c>
      <c r="BL69" s="14">
        <v>0</v>
      </c>
      <c r="BM69" s="14">
        <v>475</v>
      </c>
      <c r="BN69" s="14">
        <v>0</v>
      </c>
      <c r="BO69" s="19">
        <f t="shared" si="32"/>
        <v>0</v>
      </c>
      <c r="BP69" s="19">
        <f t="shared" si="33"/>
        <v>0</v>
      </c>
      <c r="BQ69" s="15" t="s">
        <v>73</v>
      </c>
      <c r="BR69" s="15"/>
      <c r="BS69" s="15"/>
      <c r="BT69" s="15"/>
      <c r="BU69" s="19"/>
      <c r="BV69" s="19">
        <f t="shared" si="40"/>
        <v>0</v>
      </c>
      <c r="BW69" s="16"/>
      <c r="BX69" s="16"/>
      <c r="BY69" s="16"/>
      <c r="BZ69" s="14">
        <f t="shared" si="41"/>
        <v>0</v>
      </c>
      <c r="CA69" s="15">
        <v>0</v>
      </c>
      <c r="CB69" s="19">
        <f t="shared" si="42"/>
        <v>0</v>
      </c>
      <c r="CC69" s="19"/>
    </row>
    <row r="70" spans="1:81" x14ac:dyDescent="0.2">
      <c r="A70" s="15" t="s">
        <v>69</v>
      </c>
      <c r="B70" s="15">
        <v>6</v>
      </c>
      <c r="C70" s="15">
        <v>2</v>
      </c>
      <c r="D70" s="16">
        <f t="shared" si="34"/>
        <v>0.80937128447999995</v>
      </c>
      <c r="E70" s="17">
        <v>38839</v>
      </c>
      <c r="F70" s="15">
        <v>1</v>
      </c>
      <c r="G70" s="15" t="s">
        <v>76</v>
      </c>
      <c r="H70" s="15" t="s">
        <v>78</v>
      </c>
      <c r="I70" s="15"/>
      <c r="J70" s="15"/>
      <c r="K70" s="15"/>
      <c r="L70" s="15"/>
      <c r="M70" s="13"/>
      <c r="N70" s="17">
        <v>38852</v>
      </c>
      <c r="O70" s="14">
        <v>985158</v>
      </c>
      <c r="P70" s="15"/>
      <c r="Q70" s="14"/>
      <c r="R70" s="15"/>
      <c r="S70" s="15"/>
      <c r="T70" s="15"/>
      <c r="U70" s="15"/>
      <c r="V70" s="14">
        <f t="shared" si="36"/>
        <v>985158</v>
      </c>
      <c r="W70" s="14">
        <f t="shared" si="37"/>
        <v>1217189.2169771485</v>
      </c>
      <c r="X70" s="17">
        <v>38884</v>
      </c>
      <c r="Y70" s="15">
        <f t="shared" si="38"/>
        <v>32</v>
      </c>
      <c r="Z70" s="15">
        <v>10</v>
      </c>
      <c r="AA70" s="18">
        <v>0.5</v>
      </c>
      <c r="AB70" s="18">
        <v>26.9</v>
      </c>
      <c r="AC70" s="18">
        <v>25.1</v>
      </c>
      <c r="AD70" s="18">
        <v>30.8</v>
      </c>
      <c r="AE70" s="18">
        <v>28.61904761904761</v>
      </c>
      <c r="AF70" s="13">
        <v>62</v>
      </c>
      <c r="AG70" s="13">
        <f t="shared" si="39"/>
        <v>-7</v>
      </c>
      <c r="AH70" s="13">
        <v>55</v>
      </c>
      <c r="AI70" s="13">
        <v>63</v>
      </c>
      <c r="AJ70" s="13">
        <v>58.6</v>
      </c>
      <c r="AK70" s="18">
        <v>9.1999999999999993</v>
      </c>
      <c r="AL70" s="18">
        <v>9</v>
      </c>
      <c r="AM70" s="18">
        <v>9.3000000000000007</v>
      </c>
      <c r="AN70" s="18">
        <v>9.1628002388797256</v>
      </c>
      <c r="AO70" s="15">
        <v>36</v>
      </c>
      <c r="AP70" s="18">
        <f t="shared" si="43"/>
        <v>18</v>
      </c>
      <c r="AQ70" s="15">
        <v>325</v>
      </c>
      <c r="AR70" s="15">
        <v>0</v>
      </c>
      <c r="AS70" s="19">
        <v>12.5</v>
      </c>
      <c r="AT70" s="14">
        <v>260</v>
      </c>
      <c r="AU70" s="14">
        <v>210</v>
      </c>
      <c r="AV70" s="14">
        <v>0</v>
      </c>
      <c r="AW70" s="40">
        <v>970</v>
      </c>
      <c r="AX70" s="14">
        <v>25</v>
      </c>
      <c r="AY70" s="14">
        <v>30</v>
      </c>
      <c r="AZ70" s="14">
        <v>0</v>
      </c>
      <c r="BA70" s="14">
        <v>80</v>
      </c>
      <c r="BB70" s="14">
        <v>425</v>
      </c>
      <c r="BC70" s="14">
        <v>210</v>
      </c>
      <c r="BD70" s="14">
        <v>0</v>
      </c>
      <c r="BE70" s="14">
        <v>540</v>
      </c>
      <c r="BF70" s="14">
        <v>146.25</v>
      </c>
      <c r="BG70" s="14">
        <v>92.5</v>
      </c>
      <c r="BH70" s="14">
        <v>0</v>
      </c>
      <c r="BI70" s="14">
        <v>238.75</v>
      </c>
      <c r="BJ70" s="14">
        <v>122.5</v>
      </c>
      <c r="BK70" s="14">
        <v>57.5</v>
      </c>
      <c r="BL70" s="14">
        <v>0</v>
      </c>
      <c r="BM70" s="14">
        <v>187.5</v>
      </c>
      <c r="BN70" s="14">
        <v>0</v>
      </c>
      <c r="BO70" s="19">
        <f t="shared" si="32"/>
        <v>0</v>
      </c>
      <c r="BP70" s="19">
        <f t="shared" si="33"/>
        <v>0</v>
      </c>
      <c r="BQ70" s="15" t="s">
        <v>73</v>
      </c>
      <c r="BR70" s="15"/>
      <c r="BS70" s="15"/>
      <c r="BT70" s="15"/>
      <c r="BU70" s="19"/>
      <c r="BV70" s="19">
        <f t="shared" si="40"/>
        <v>0</v>
      </c>
      <c r="BW70" s="16"/>
      <c r="BX70" s="16"/>
      <c r="BY70" s="16"/>
      <c r="BZ70" s="14">
        <f t="shared" si="41"/>
        <v>0</v>
      </c>
      <c r="CA70" s="15">
        <v>0</v>
      </c>
      <c r="CB70" s="19">
        <f t="shared" si="42"/>
        <v>0</v>
      </c>
      <c r="CC70" s="19"/>
    </row>
    <row r="71" spans="1:81" x14ac:dyDescent="0.2">
      <c r="A71" s="15" t="s">
        <v>69</v>
      </c>
      <c r="B71" s="15">
        <v>29</v>
      </c>
      <c r="C71" s="15">
        <v>1</v>
      </c>
      <c r="D71" s="16">
        <f t="shared" si="34"/>
        <v>0.40468564223999998</v>
      </c>
      <c r="E71" s="17">
        <v>38867</v>
      </c>
      <c r="F71" s="15">
        <v>1</v>
      </c>
      <c r="G71" s="15" t="s">
        <v>76</v>
      </c>
      <c r="H71" s="15" t="s">
        <v>78</v>
      </c>
      <c r="I71" s="15"/>
      <c r="J71" s="15"/>
      <c r="K71" s="15"/>
      <c r="L71" s="15"/>
      <c r="M71" s="13"/>
      <c r="N71" s="17">
        <v>38880</v>
      </c>
      <c r="O71" s="14">
        <v>384720</v>
      </c>
      <c r="P71" s="15"/>
      <c r="Q71" s="14"/>
      <c r="R71" s="15"/>
      <c r="S71" s="15"/>
      <c r="T71" s="15"/>
      <c r="U71" s="15"/>
      <c r="V71" s="14">
        <f t="shared" si="36"/>
        <v>384720</v>
      </c>
      <c r="W71" s="14">
        <f t="shared" si="37"/>
        <v>950663.82358047855</v>
      </c>
      <c r="X71" s="17">
        <v>38906</v>
      </c>
      <c r="Y71" s="15">
        <f t="shared" si="38"/>
        <v>26</v>
      </c>
      <c r="Z71" s="15">
        <v>14</v>
      </c>
      <c r="AA71" s="18">
        <v>3</v>
      </c>
      <c r="AB71" s="18">
        <v>29.7</v>
      </c>
      <c r="AC71" s="18">
        <v>27</v>
      </c>
      <c r="AD71" s="18">
        <v>33.1</v>
      </c>
      <c r="AE71" s="18">
        <v>30.820833333333326</v>
      </c>
      <c r="AF71" s="13">
        <v>45</v>
      </c>
      <c r="AG71" s="13">
        <f t="shared" si="39"/>
        <v>-2</v>
      </c>
      <c r="AH71" s="13">
        <v>43</v>
      </c>
      <c r="AI71" s="13">
        <v>52</v>
      </c>
      <c r="AJ71" s="13">
        <v>47.857142857142854</v>
      </c>
      <c r="AK71" s="18">
        <v>9.4</v>
      </c>
      <c r="AL71" s="18">
        <v>9</v>
      </c>
      <c r="AM71" s="18">
        <v>9.4</v>
      </c>
      <c r="AN71" s="18">
        <v>9.2192173037964711</v>
      </c>
      <c r="AO71" s="15">
        <v>14</v>
      </c>
      <c r="AP71" s="18">
        <f t="shared" si="43"/>
        <v>14</v>
      </c>
      <c r="AQ71" s="15">
        <v>187</v>
      </c>
      <c r="AR71" s="15">
        <v>0</v>
      </c>
      <c r="AS71" s="19">
        <v>0</v>
      </c>
      <c r="AT71" s="14">
        <v>100</v>
      </c>
      <c r="AU71" s="14">
        <v>155</v>
      </c>
      <c r="AV71" s="14">
        <v>0</v>
      </c>
      <c r="AW71" s="40">
        <v>255</v>
      </c>
      <c r="AX71" s="14">
        <v>20</v>
      </c>
      <c r="AY71" s="14">
        <v>10</v>
      </c>
      <c r="AZ71" s="14">
        <v>0</v>
      </c>
      <c r="BA71" s="14">
        <v>40</v>
      </c>
      <c r="BB71" s="14">
        <v>230</v>
      </c>
      <c r="BC71" s="14">
        <v>155</v>
      </c>
      <c r="BD71" s="14">
        <v>0</v>
      </c>
      <c r="BE71" s="14">
        <v>385</v>
      </c>
      <c r="BF71" s="14">
        <v>99.444444444444443</v>
      </c>
      <c r="BG71" s="14">
        <v>51.666666666666664</v>
      </c>
      <c r="BH71" s="14">
        <v>0</v>
      </c>
      <c r="BI71" s="14">
        <v>151.11111111111111</v>
      </c>
      <c r="BJ71" s="14">
        <v>85</v>
      </c>
      <c r="BK71" s="14">
        <v>35</v>
      </c>
      <c r="BL71" s="14">
        <v>0</v>
      </c>
      <c r="BM71" s="14">
        <v>120</v>
      </c>
      <c r="BN71" s="14">
        <v>0</v>
      </c>
      <c r="BO71" s="19">
        <f t="shared" si="32"/>
        <v>0</v>
      </c>
      <c r="BP71" s="19">
        <f t="shared" si="33"/>
        <v>0</v>
      </c>
      <c r="BQ71" s="15" t="s">
        <v>73</v>
      </c>
      <c r="BR71" s="15"/>
      <c r="BS71" s="15"/>
      <c r="BT71" s="15"/>
      <c r="BU71" s="19"/>
      <c r="BV71" s="19">
        <f t="shared" si="40"/>
        <v>0</v>
      </c>
      <c r="BW71" s="16"/>
      <c r="BX71" s="16"/>
      <c r="BY71" s="16"/>
      <c r="BZ71" s="14">
        <f t="shared" si="41"/>
        <v>0</v>
      </c>
      <c r="CA71" s="15">
        <v>0</v>
      </c>
      <c r="CB71" s="19">
        <f t="shared" si="42"/>
        <v>0</v>
      </c>
      <c r="CC71" s="19"/>
    </row>
    <row r="72" spans="1:81" x14ac:dyDescent="0.2">
      <c r="A72" s="15" t="s">
        <v>69</v>
      </c>
      <c r="B72" s="15">
        <v>27</v>
      </c>
      <c r="C72" s="15">
        <v>1</v>
      </c>
      <c r="D72" s="16">
        <f t="shared" si="34"/>
        <v>0.40468564223999998</v>
      </c>
      <c r="E72" s="17">
        <v>38873</v>
      </c>
      <c r="F72" s="15">
        <v>1</v>
      </c>
      <c r="G72" s="15" t="s">
        <v>76</v>
      </c>
      <c r="H72" s="15" t="s">
        <v>78</v>
      </c>
      <c r="I72" s="15"/>
      <c r="J72" s="15"/>
      <c r="K72" s="15"/>
      <c r="L72" s="15"/>
      <c r="M72" s="13"/>
      <c r="N72" s="17">
        <v>38882</v>
      </c>
      <c r="O72" s="14">
        <v>399376</v>
      </c>
      <c r="P72" s="15"/>
      <c r="Q72" s="14"/>
      <c r="R72" s="15"/>
      <c r="S72" s="15"/>
      <c r="T72" s="15"/>
      <c r="U72" s="15"/>
      <c r="V72" s="14">
        <f t="shared" si="36"/>
        <v>399376</v>
      </c>
      <c r="W72" s="14">
        <f t="shared" si="37"/>
        <v>986879.58828830626</v>
      </c>
      <c r="X72" s="17">
        <v>38904</v>
      </c>
      <c r="Y72" s="15">
        <f t="shared" si="38"/>
        <v>22</v>
      </c>
      <c r="Z72" s="15">
        <v>12</v>
      </c>
      <c r="AA72" s="18">
        <v>4</v>
      </c>
      <c r="AB72" s="18">
        <v>32.4</v>
      </c>
      <c r="AC72" s="18">
        <v>27.1</v>
      </c>
      <c r="AD72" s="18">
        <v>32.6</v>
      </c>
      <c r="AE72" s="18">
        <v>30.675000000000001</v>
      </c>
      <c r="AF72" s="13">
        <v>44</v>
      </c>
      <c r="AG72" s="13">
        <f t="shared" si="39"/>
        <v>-3</v>
      </c>
      <c r="AH72" s="13">
        <v>41</v>
      </c>
      <c r="AI72" s="13">
        <v>52</v>
      </c>
      <c r="AJ72" s="13">
        <v>46.166666666666664</v>
      </c>
      <c r="AK72" s="18">
        <v>9.5</v>
      </c>
      <c r="AL72" s="18">
        <v>9</v>
      </c>
      <c r="AM72" s="18">
        <v>9.6</v>
      </c>
      <c r="AN72" s="18">
        <v>9.2604987629152085</v>
      </c>
      <c r="AO72" s="15">
        <v>16</v>
      </c>
      <c r="AP72" s="18">
        <f t="shared" si="43"/>
        <v>16</v>
      </c>
      <c r="AQ72" s="15">
        <v>124</v>
      </c>
      <c r="AR72" s="15">
        <v>3</v>
      </c>
      <c r="AS72" s="19">
        <v>2.5</v>
      </c>
      <c r="AT72" s="14">
        <v>100</v>
      </c>
      <c r="AU72" s="14">
        <v>445</v>
      </c>
      <c r="AV72" s="14">
        <v>0</v>
      </c>
      <c r="AW72" s="40">
        <v>545</v>
      </c>
      <c r="AX72" s="14">
        <v>15</v>
      </c>
      <c r="AY72" s="14">
        <v>0</v>
      </c>
      <c r="AZ72" s="14">
        <v>0</v>
      </c>
      <c r="BA72" s="14">
        <v>70</v>
      </c>
      <c r="BB72" s="14">
        <v>410</v>
      </c>
      <c r="BC72" s="14">
        <v>100</v>
      </c>
      <c r="BD72" s="14">
        <v>0</v>
      </c>
      <c r="BE72" s="14">
        <v>475</v>
      </c>
      <c r="BF72" s="14">
        <v>153.125</v>
      </c>
      <c r="BG72" s="14">
        <v>42.5</v>
      </c>
      <c r="BH72" s="14">
        <v>0</v>
      </c>
      <c r="BI72" s="14">
        <v>195.625</v>
      </c>
      <c r="BJ72" s="14">
        <v>95</v>
      </c>
      <c r="BK72" s="14">
        <v>45</v>
      </c>
      <c r="BL72" s="14">
        <v>0</v>
      </c>
      <c r="BM72" s="14">
        <v>170</v>
      </c>
      <c r="BN72" s="14">
        <v>0</v>
      </c>
      <c r="BO72" s="19">
        <f t="shared" si="32"/>
        <v>0</v>
      </c>
      <c r="BP72" s="19">
        <f t="shared" si="33"/>
        <v>0</v>
      </c>
      <c r="BQ72" s="15" t="s">
        <v>73</v>
      </c>
      <c r="BR72" s="15"/>
      <c r="BS72" s="19"/>
      <c r="BT72" s="19"/>
      <c r="BU72" s="19"/>
      <c r="BV72" s="19">
        <f t="shared" si="40"/>
        <v>0</v>
      </c>
      <c r="BW72" s="16"/>
      <c r="BX72" s="16"/>
      <c r="BY72" s="16"/>
      <c r="BZ72" s="14">
        <f t="shared" si="41"/>
        <v>0</v>
      </c>
      <c r="CA72" s="15">
        <v>0</v>
      </c>
      <c r="CB72" s="19">
        <f t="shared" si="42"/>
        <v>0</v>
      </c>
      <c r="CC72" s="19"/>
    </row>
    <row r="73" spans="1:81" x14ac:dyDescent="0.2">
      <c r="A73" s="15" t="s">
        <v>69</v>
      </c>
      <c r="B73" s="15">
        <v>11</v>
      </c>
      <c r="C73" s="15">
        <v>0.5</v>
      </c>
      <c r="D73" s="16">
        <f t="shared" si="34"/>
        <v>0.20234282111999999</v>
      </c>
      <c r="E73" s="17">
        <v>38874</v>
      </c>
      <c r="F73" s="15">
        <v>1</v>
      </c>
      <c r="G73" s="15" t="s">
        <v>76</v>
      </c>
      <c r="H73" s="15" t="s">
        <v>78</v>
      </c>
      <c r="I73" s="15"/>
      <c r="J73" s="15"/>
      <c r="K73" s="15"/>
      <c r="L73" s="15"/>
      <c r="M73" s="13"/>
      <c r="N73" s="17">
        <v>38882</v>
      </c>
      <c r="O73" s="14">
        <v>242740</v>
      </c>
      <c r="P73" s="15"/>
      <c r="Q73" s="14"/>
      <c r="R73" s="15"/>
      <c r="S73" s="15"/>
      <c r="T73" s="15"/>
      <c r="U73" s="15"/>
      <c r="V73" s="14">
        <f t="shared" si="36"/>
        <v>242740</v>
      </c>
      <c r="W73" s="14">
        <f t="shared" si="37"/>
        <v>1199647.2059467945</v>
      </c>
      <c r="X73" s="17">
        <v>38903</v>
      </c>
      <c r="Y73" s="15">
        <f t="shared" si="38"/>
        <v>21</v>
      </c>
      <c r="Z73" s="15">
        <v>8</v>
      </c>
      <c r="AA73" s="18">
        <v>0.7</v>
      </c>
      <c r="AB73" s="18">
        <v>32.299999999999997</v>
      </c>
      <c r="AC73" s="18">
        <v>27.4</v>
      </c>
      <c r="AD73" s="18">
        <v>32.200000000000003</v>
      </c>
      <c r="AE73" s="18">
        <v>30.664999999999992</v>
      </c>
      <c r="AF73" s="13">
        <v>55</v>
      </c>
      <c r="AG73" s="13">
        <f t="shared" si="39"/>
        <v>-6</v>
      </c>
      <c r="AH73" s="13">
        <v>49</v>
      </c>
      <c r="AI73" s="13">
        <v>60</v>
      </c>
      <c r="AJ73" s="13">
        <v>55.166666666666664</v>
      </c>
      <c r="AK73" s="18">
        <v>9.5</v>
      </c>
      <c r="AL73" s="18">
        <v>9.1</v>
      </c>
      <c r="AM73" s="18">
        <v>9.6</v>
      </c>
      <c r="AN73" s="18">
        <v>9.3343983427603519</v>
      </c>
      <c r="AO73" s="15">
        <v>20</v>
      </c>
      <c r="AP73" s="18">
        <f t="shared" si="43"/>
        <v>40</v>
      </c>
      <c r="AQ73" s="15">
        <v>122</v>
      </c>
      <c r="AR73" s="15">
        <v>4.5</v>
      </c>
      <c r="AS73" s="19">
        <v>1.875</v>
      </c>
      <c r="AT73" s="14">
        <v>355</v>
      </c>
      <c r="AU73" s="14">
        <v>230</v>
      </c>
      <c r="AV73" s="14">
        <v>0</v>
      </c>
      <c r="AW73" s="40">
        <v>585</v>
      </c>
      <c r="AX73" s="14">
        <v>15</v>
      </c>
      <c r="AY73" s="14">
        <v>5</v>
      </c>
      <c r="AZ73" s="14">
        <v>0</v>
      </c>
      <c r="BA73" s="14">
        <v>25</v>
      </c>
      <c r="BB73" s="14">
        <v>130</v>
      </c>
      <c r="BC73" s="14">
        <v>50</v>
      </c>
      <c r="BD73" s="14">
        <v>5</v>
      </c>
      <c r="BE73" s="14">
        <v>180</v>
      </c>
      <c r="BF73" s="14">
        <v>55</v>
      </c>
      <c r="BG73" s="14">
        <v>24.375</v>
      </c>
      <c r="BH73" s="14">
        <v>0.625</v>
      </c>
      <c r="BI73" s="14">
        <v>80</v>
      </c>
      <c r="BJ73" s="14">
        <v>60</v>
      </c>
      <c r="BK73" s="14">
        <v>20</v>
      </c>
      <c r="BL73" s="14">
        <v>0</v>
      </c>
      <c r="BM73" s="14">
        <v>75</v>
      </c>
      <c r="BN73" s="14">
        <v>0</v>
      </c>
      <c r="BO73" s="19">
        <f t="shared" si="32"/>
        <v>0</v>
      </c>
      <c r="BP73" s="19">
        <f t="shared" si="33"/>
        <v>0</v>
      </c>
      <c r="BQ73" s="15" t="s">
        <v>73</v>
      </c>
      <c r="BR73" s="15"/>
      <c r="BS73" s="15"/>
      <c r="BT73" s="15"/>
      <c r="BU73" s="19"/>
      <c r="BV73" s="19">
        <f t="shared" si="40"/>
        <v>0</v>
      </c>
      <c r="BW73" s="16"/>
      <c r="BX73" s="16"/>
      <c r="BY73" s="16"/>
      <c r="BZ73" s="14">
        <f t="shared" si="41"/>
        <v>0</v>
      </c>
      <c r="CA73" s="15">
        <v>0</v>
      </c>
      <c r="CB73" s="19">
        <f t="shared" si="42"/>
        <v>0</v>
      </c>
      <c r="CC73" s="19"/>
    </row>
    <row r="74" spans="1:81" x14ac:dyDescent="0.2">
      <c r="A74" s="15" t="s">
        <v>69</v>
      </c>
      <c r="B74" s="15">
        <v>17</v>
      </c>
      <c r="C74" s="15">
        <v>0.5</v>
      </c>
      <c r="D74" s="16">
        <f t="shared" si="34"/>
        <v>0.20234282111999999</v>
      </c>
      <c r="E74" s="17">
        <v>38886</v>
      </c>
      <c r="F74" s="15">
        <v>1</v>
      </c>
      <c r="G74" s="15" t="s">
        <v>76</v>
      </c>
      <c r="H74" s="15" t="s">
        <v>78</v>
      </c>
      <c r="I74" s="15"/>
      <c r="J74" s="15"/>
      <c r="K74" s="15"/>
      <c r="L74" s="15"/>
      <c r="M74" s="13"/>
      <c r="N74" s="17">
        <v>38896</v>
      </c>
      <c r="O74" s="14">
        <v>138316</v>
      </c>
      <c r="P74" s="15"/>
      <c r="Q74" s="14"/>
      <c r="R74" s="15"/>
      <c r="S74" s="15"/>
      <c r="T74" s="15"/>
      <c r="U74" s="15"/>
      <c r="V74" s="14">
        <f t="shared" si="36"/>
        <v>138316</v>
      </c>
      <c r="W74" s="14">
        <f t="shared" si="37"/>
        <v>683572.55886024889</v>
      </c>
      <c r="X74" s="17">
        <v>38919</v>
      </c>
      <c r="Y74" s="15">
        <f t="shared" si="38"/>
        <v>23</v>
      </c>
      <c r="Z74" s="15"/>
      <c r="AA74" s="18">
        <v>0.7</v>
      </c>
      <c r="AB74" s="18">
        <v>31.9</v>
      </c>
      <c r="AC74" s="18">
        <v>27.4</v>
      </c>
      <c r="AD74" s="18">
        <v>32.1</v>
      </c>
      <c r="AE74" s="18">
        <v>29.666666666666671</v>
      </c>
      <c r="AF74" s="13">
        <v>57</v>
      </c>
      <c r="AG74" s="13">
        <f t="shared" si="39"/>
        <v>-9</v>
      </c>
      <c r="AH74" s="13">
        <v>48</v>
      </c>
      <c r="AI74" s="13">
        <v>55</v>
      </c>
      <c r="AJ74" s="13">
        <v>51.5</v>
      </c>
      <c r="AK74" s="18">
        <v>9.6</v>
      </c>
      <c r="AL74" s="18">
        <v>9.1999999999999993</v>
      </c>
      <c r="AM74" s="18">
        <v>9.5</v>
      </c>
      <c r="AN74" s="18">
        <v>9.3280033825064681</v>
      </c>
      <c r="AO74" s="15">
        <v>0</v>
      </c>
      <c r="AP74" s="18">
        <f t="shared" si="43"/>
        <v>0</v>
      </c>
      <c r="AQ74" s="15">
        <v>199</v>
      </c>
      <c r="AR74" s="15">
        <v>3</v>
      </c>
      <c r="AS74" s="19">
        <v>2.5</v>
      </c>
      <c r="AT74" s="14">
        <v>830</v>
      </c>
      <c r="AU74" s="14">
        <v>340</v>
      </c>
      <c r="AV74" s="14">
        <v>0</v>
      </c>
      <c r="AW74" s="40">
        <v>1170</v>
      </c>
      <c r="AX74" s="14">
        <v>10</v>
      </c>
      <c r="AY74" s="14">
        <v>5</v>
      </c>
      <c r="AZ74" s="14">
        <v>0</v>
      </c>
      <c r="BA74" s="14">
        <v>15</v>
      </c>
      <c r="BB74" s="14">
        <v>160</v>
      </c>
      <c r="BC74" s="14">
        <v>25</v>
      </c>
      <c r="BD74" s="14">
        <v>0</v>
      </c>
      <c r="BE74" s="14">
        <v>185</v>
      </c>
      <c r="BF74" s="14">
        <v>85</v>
      </c>
      <c r="BG74" s="14">
        <v>15</v>
      </c>
      <c r="BH74" s="14">
        <v>0</v>
      </c>
      <c r="BI74" s="14">
        <v>100</v>
      </c>
      <c r="BJ74" s="14">
        <v>85</v>
      </c>
      <c r="BK74" s="14">
        <v>15</v>
      </c>
      <c r="BL74" s="14">
        <v>0</v>
      </c>
      <c r="BM74" s="14">
        <v>100</v>
      </c>
      <c r="BN74" s="14">
        <v>0</v>
      </c>
      <c r="BO74" s="19">
        <f t="shared" si="32"/>
        <v>0</v>
      </c>
      <c r="BP74" s="19">
        <f t="shared" si="33"/>
        <v>0</v>
      </c>
      <c r="BQ74" s="15" t="s">
        <v>73</v>
      </c>
      <c r="BR74" s="15"/>
      <c r="BS74" s="15"/>
      <c r="BT74" s="15"/>
      <c r="BU74" s="19"/>
      <c r="BV74" s="19">
        <f t="shared" si="40"/>
        <v>0</v>
      </c>
      <c r="BW74" s="16"/>
      <c r="BX74" s="16"/>
      <c r="BY74" s="16"/>
      <c r="BZ74" s="14">
        <f t="shared" si="41"/>
        <v>0</v>
      </c>
      <c r="CA74" s="15">
        <v>0</v>
      </c>
      <c r="CB74" s="19">
        <f t="shared" si="42"/>
        <v>0</v>
      </c>
      <c r="CC74" s="19"/>
    </row>
    <row r="75" spans="1:81" x14ac:dyDescent="0.2">
      <c r="A75" s="15" t="s">
        <v>69</v>
      </c>
      <c r="B75" s="15">
        <v>13</v>
      </c>
      <c r="C75" s="15">
        <v>0.5</v>
      </c>
      <c r="D75" s="16">
        <f t="shared" si="34"/>
        <v>0.20234282111999999</v>
      </c>
      <c r="E75" s="17">
        <v>38906</v>
      </c>
      <c r="F75" s="15">
        <v>1</v>
      </c>
      <c r="G75" s="15" t="s">
        <v>76</v>
      </c>
      <c r="H75" s="15" t="s">
        <v>78</v>
      </c>
      <c r="I75" s="15"/>
      <c r="J75" s="15"/>
      <c r="K75" s="15"/>
      <c r="L75" s="15"/>
      <c r="M75" s="13"/>
      <c r="N75" s="17">
        <v>38914</v>
      </c>
      <c r="O75" s="14">
        <v>209306</v>
      </c>
      <c r="P75" s="15"/>
      <c r="Q75" s="14"/>
      <c r="R75" s="15"/>
      <c r="S75" s="15"/>
      <c r="T75" s="15"/>
      <c r="U75" s="15"/>
      <c r="V75" s="14">
        <f t="shared" si="36"/>
        <v>209306</v>
      </c>
      <c r="W75" s="14">
        <f t="shared" si="37"/>
        <v>1034412.7794673302</v>
      </c>
      <c r="X75" s="17">
        <v>38929</v>
      </c>
      <c r="Y75" s="15">
        <f t="shared" si="38"/>
        <v>15</v>
      </c>
      <c r="Z75" s="15">
        <v>9</v>
      </c>
      <c r="AA75" s="18">
        <v>4.3</v>
      </c>
      <c r="AB75" s="18">
        <v>31.8</v>
      </c>
      <c r="AC75" s="18">
        <v>29.5</v>
      </c>
      <c r="AD75" s="18">
        <v>32.9</v>
      </c>
      <c r="AE75" s="18">
        <v>31.36363636363637</v>
      </c>
      <c r="AF75" s="13">
        <v>50</v>
      </c>
      <c r="AG75" s="13">
        <f t="shared" si="39"/>
        <v>-4</v>
      </c>
      <c r="AH75" s="13">
        <v>46</v>
      </c>
      <c r="AI75" s="13">
        <v>50</v>
      </c>
      <c r="AJ75" s="13">
        <v>47.5</v>
      </c>
      <c r="AK75" s="18">
        <v>9.3000000000000007</v>
      </c>
      <c r="AL75" s="18">
        <v>9</v>
      </c>
      <c r="AM75" s="18">
        <v>9.4</v>
      </c>
      <c r="AN75" s="18">
        <v>9.2577480173299858</v>
      </c>
      <c r="AO75" s="15">
        <v>4</v>
      </c>
      <c r="AP75" s="18">
        <f t="shared" si="43"/>
        <v>8</v>
      </c>
      <c r="AQ75" s="15">
        <v>49</v>
      </c>
      <c r="AR75" s="15">
        <v>0</v>
      </c>
      <c r="AS75" s="19">
        <v>2.5</v>
      </c>
      <c r="AT75" s="14">
        <v>65</v>
      </c>
      <c r="AU75" s="14">
        <v>155</v>
      </c>
      <c r="AV75" s="14">
        <v>0</v>
      </c>
      <c r="AW75" s="40">
        <v>220</v>
      </c>
      <c r="AX75" s="14">
        <v>25</v>
      </c>
      <c r="AY75" s="14">
        <v>5</v>
      </c>
      <c r="AZ75" s="14">
        <v>0</v>
      </c>
      <c r="BA75" s="14">
        <v>35</v>
      </c>
      <c r="BB75" s="14">
        <v>95</v>
      </c>
      <c r="BC75" s="14">
        <v>135</v>
      </c>
      <c r="BD75" s="14">
        <v>0</v>
      </c>
      <c r="BE75" s="14">
        <v>230</v>
      </c>
      <c r="BF75" s="14">
        <v>48.333333333333336</v>
      </c>
      <c r="BG75" s="14">
        <v>43.333333333333336</v>
      </c>
      <c r="BH75" s="14">
        <v>0</v>
      </c>
      <c r="BI75" s="14">
        <v>91.666666666666671</v>
      </c>
      <c r="BJ75" s="14">
        <v>37.5</v>
      </c>
      <c r="BK75" s="14">
        <v>25</v>
      </c>
      <c r="BL75" s="14">
        <v>0</v>
      </c>
      <c r="BM75" s="14">
        <v>72.5</v>
      </c>
      <c r="BN75" s="14">
        <v>0</v>
      </c>
      <c r="BO75" s="19">
        <f t="shared" si="32"/>
        <v>0</v>
      </c>
      <c r="BP75" s="19">
        <f t="shared" si="33"/>
        <v>0</v>
      </c>
      <c r="BQ75" s="15" t="s">
        <v>73</v>
      </c>
      <c r="BR75" s="15"/>
      <c r="BS75" s="15"/>
      <c r="BT75" s="15"/>
      <c r="BU75" s="19"/>
      <c r="BV75" s="19">
        <f t="shared" si="40"/>
        <v>0</v>
      </c>
      <c r="BW75" s="16"/>
      <c r="BX75" s="16"/>
      <c r="BY75" s="16"/>
      <c r="BZ75" s="14">
        <f t="shared" si="41"/>
        <v>0</v>
      </c>
      <c r="CA75" s="15">
        <v>0</v>
      </c>
      <c r="CB75" s="19">
        <f t="shared" si="42"/>
        <v>0</v>
      </c>
      <c r="CC75" s="19"/>
    </row>
    <row r="76" spans="1:81" x14ac:dyDescent="0.2">
      <c r="A76" s="15" t="s">
        <v>69</v>
      </c>
      <c r="B76" s="15">
        <v>1</v>
      </c>
      <c r="C76" s="15">
        <v>2</v>
      </c>
      <c r="D76" s="16">
        <f t="shared" si="34"/>
        <v>0.80937128447999995</v>
      </c>
      <c r="E76" s="17">
        <v>38906</v>
      </c>
      <c r="F76" s="15">
        <v>1</v>
      </c>
      <c r="G76" s="15" t="s">
        <v>76</v>
      </c>
      <c r="H76" s="15" t="s">
        <v>78</v>
      </c>
      <c r="I76" s="15">
        <v>53</v>
      </c>
      <c r="J76" s="15">
        <v>10</v>
      </c>
      <c r="K76" s="15"/>
      <c r="L76" s="15"/>
      <c r="M76" s="13">
        <f t="shared" ref="M76:M107" si="44">AVERAGE(I76:L76)</f>
        <v>31.5</v>
      </c>
      <c r="N76" s="17">
        <v>38915</v>
      </c>
      <c r="O76" s="14">
        <v>873864</v>
      </c>
      <c r="P76" s="15"/>
      <c r="Q76" s="14"/>
      <c r="R76" s="15"/>
      <c r="S76" s="15"/>
      <c r="T76" s="15"/>
      <c r="U76" s="15"/>
      <c r="V76" s="14">
        <f t="shared" si="36"/>
        <v>873864</v>
      </c>
      <c r="W76" s="14">
        <f t="shared" si="37"/>
        <v>1079682.485352115</v>
      </c>
      <c r="X76" s="17">
        <v>38945</v>
      </c>
      <c r="Y76" s="13">
        <f t="shared" si="38"/>
        <v>30</v>
      </c>
      <c r="Z76" s="15">
        <v>8</v>
      </c>
      <c r="AA76" s="18">
        <v>3.4</v>
      </c>
      <c r="AB76" s="18">
        <v>32.5</v>
      </c>
      <c r="AC76" s="18">
        <v>28.6</v>
      </c>
      <c r="AD76" s="18">
        <v>32.4</v>
      </c>
      <c r="AE76" s="18">
        <v>31.15</v>
      </c>
      <c r="AF76" s="13">
        <v>42</v>
      </c>
      <c r="AG76" s="13">
        <f t="shared" si="39"/>
        <v>-1</v>
      </c>
      <c r="AH76" s="13">
        <v>41</v>
      </c>
      <c r="AI76" s="13">
        <v>53</v>
      </c>
      <c r="AJ76" s="13">
        <v>45.333333333333336</v>
      </c>
      <c r="AK76" s="18">
        <v>9.1</v>
      </c>
      <c r="AL76" s="18">
        <v>8.9</v>
      </c>
      <c r="AM76" s="18">
        <v>9.4</v>
      </c>
      <c r="AN76" s="18">
        <v>9.1405680924277632</v>
      </c>
      <c r="AO76" s="15">
        <v>232</v>
      </c>
      <c r="AP76" s="18">
        <f t="shared" si="43"/>
        <v>116</v>
      </c>
      <c r="AQ76" s="15">
        <v>225</v>
      </c>
      <c r="AR76" s="15">
        <v>2.5</v>
      </c>
      <c r="AS76" s="15">
        <v>22.5</v>
      </c>
      <c r="AT76" s="14">
        <v>65</v>
      </c>
      <c r="AU76" s="14">
        <v>185</v>
      </c>
      <c r="AV76" s="14">
        <v>0</v>
      </c>
      <c r="AW76" s="40">
        <v>250</v>
      </c>
      <c r="AX76" s="14">
        <v>0</v>
      </c>
      <c r="AY76" s="14">
        <v>5</v>
      </c>
      <c r="AZ76" s="14">
        <v>0</v>
      </c>
      <c r="BA76" s="14">
        <v>15</v>
      </c>
      <c r="BB76" s="14">
        <v>125</v>
      </c>
      <c r="BC76" s="14">
        <v>740</v>
      </c>
      <c r="BD76" s="14">
        <v>0</v>
      </c>
      <c r="BE76" s="14">
        <v>860</v>
      </c>
      <c r="BF76" s="14">
        <v>56.416666666666664</v>
      </c>
      <c r="BG76" s="14">
        <v>152.5</v>
      </c>
      <c r="BH76" s="14">
        <v>0</v>
      </c>
      <c r="BI76" s="14">
        <v>208.91666666666666</v>
      </c>
      <c r="BJ76" s="14">
        <v>48.5</v>
      </c>
      <c r="BK76" s="14">
        <v>45</v>
      </c>
      <c r="BL76" s="14">
        <v>0</v>
      </c>
      <c r="BM76" s="14">
        <v>105</v>
      </c>
      <c r="BN76" s="14">
        <v>103268</v>
      </c>
      <c r="BO76" s="19">
        <f t="shared" si="32"/>
        <v>11.81739950381295</v>
      </c>
      <c r="BP76" s="19">
        <f t="shared" si="33"/>
        <v>11.81739950381295</v>
      </c>
      <c r="BQ76" s="15" t="s">
        <v>72</v>
      </c>
      <c r="BR76" s="15">
        <v>24</v>
      </c>
      <c r="BS76" s="15">
        <v>38</v>
      </c>
      <c r="BT76" s="13">
        <f t="shared" ref="BT76:BT110" si="45">BS76-BR76</f>
        <v>14</v>
      </c>
      <c r="BU76" s="15">
        <v>30.37</v>
      </c>
      <c r="BV76" s="19">
        <f t="shared" si="40"/>
        <v>1.0123333333333333</v>
      </c>
      <c r="BW76" s="16">
        <v>3.4000000000000002E-2</v>
      </c>
      <c r="BX76" s="16">
        <v>0.29599999999999999</v>
      </c>
      <c r="BY76" s="16">
        <v>0.20300000000000001</v>
      </c>
      <c r="BZ76" s="14">
        <f t="shared" si="41"/>
        <v>127590.39266675616</v>
      </c>
      <c r="CA76" s="15">
        <v>25.64</v>
      </c>
      <c r="CB76" s="19">
        <f t="shared" si="42"/>
        <v>1.0559636634696867</v>
      </c>
      <c r="CC76" s="19">
        <f>(BY76/BU76^3)*100000</f>
        <v>0.72470567494776295</v>
      </c>
    </row>
    <row r="77" spans="1:81" x14ac:dyDescent="0.2">
      <c r="A77" s="15" t="s">
        <v>69</v>
      </c>
      <c r="B77" s="15">
        <v>13</v>
      </c>
      <c r="C77" s="15">
        <v>0.5</v>
      </c>
      <c r="D77" s="16">
        <v>0.20234282111999999</v>
      </c>
      <c r="E77" s="17">
        <v>39247</v>
      </c>
      <c r="F77" s="15">
        <v>3</v>
      </c>
      <c r="G77" s="15" t="s">
        <v>76</v>
      </c>
      <c r="H77" s="15" t="s">
        <v>77</v>
      </c>
      <c r="I77" s="15">
        <v>30</v>
      </c>
      <c r="J77" s="15">
        <v>19</v>
      </c>
      <c r="K77" s="15"/>
      <c r="L77" s="15"/>
      <c r="M77" s="13">
        <f t="shared" si="44"/>
        <v>24.5</v>
      </c>
      <c r="N77" s="17">
        <v>39252</v>
      </c>
      <c r="O77" s="14">
        <v>86562</v>
      </c>
      <c r="P77" s="15">
        <v>39253</v>
      </c>
      <c r="Q77" s="14">
        <v>160300</v>
      </c>
      <c r="R77" s="15">
        <v>39255</v>
      </c>
      <c r="S77" s="14">
        <v>20610</v>
      </c>
      <c r="T77" s="15"/>
      <c r="U77" s="15"/>
      <c r="V77" s="14">
        <f t="shared" si="36"/>
        <v>267472</v>
      </c>
      <c r="W77" s="14">
        <f t="shared" si="37"/>
        <v>1321875.4118357131</v>
      </c>
      <c r="X77" s="17">
        <v>39289</v>
      </c>
      <c r="Y77" s="15">
        <v>37</v>
      </c>
      <c r="Z77" s="15">
        <v>1</v>
      </c>
      <c r="AA77" s="15">
        <v>3.4</v>
      </c>
      <c r="AB77" s="18">
        <v>31.4</v>
      </c>
      <c r="AC77" s="18">
        <v>27.5</v>
      </c>
      <c r="AD77" s="18">
        <v>32.9</v>
      </c>
      <c r="AE77" s="18">
        <v>30.473529411764702</v>
      </c>
      <c r="AF77" s="13">
        <v>42</v>
      </c>
      <c r="AG77" s="13">
        <f t="shared" si="39"/>
        <v>-16</v>
      </c>
      <c r="AH77" s="13">
        <v>26</v>
      </c>
      <c r="AI77" s="13">
        <v>42</v>
      </c>
      <c r="AJ77" s="18">
        <v>32.700000000000003</v>
      </c>
      <c r="AK77" s="18">
        <v>8.6</v>
      </c>
      <c r="AL77" s="18">
        <v>8.4</v>
      </c>
      <c r="AM77" s="18">
        <v>9.1999999999999993</v>
      </c>
      <c r="AN77" s="18">
        <v>8.8882352941176475</v>
      </c>
      <c r="AO77" s="15">
        <v>134</v>
      </c>
      <c r="AP77" s="18">
        <f t="shared" si="43"/>
        <v>268</v>
      </c>
      <c r="AQ77" s="21">
        <v>157.5</v>
      </c>
      <c r="AR77" s="21">
        <v>10.5</v>
      </c>
      <c r="AS77" s="21">
        <v>4.2750000000000004</v>
      </c>
      <c r="AT77" s="14">
        <v>30</v>
      </c>
      <c r="AU77" s="14">
        <v>0</v>
      </c>
      <c r="AV77" s="14">
        <v>50</v>
      </c>
      <c r="AW77" s="40">
        <v>9.545454545454545</v>
      </c>
      <c r="AX77" s="14">
        <v>0</v>
      </c>
      <c r="AY77" s="14">
        <v>80</v>
      </c>
      <c r="AZ77" s="14">
        <v>0</v>
      </c>
      <c r="BA77" s="14">
        <v>255</v>
      </c>
      <c r="BB77" s="14">
        <v>38.636363636363633</v>
      </c>
      <c r="BC77" s="14">
        <v>5</v>
      </c>
      <c r="BD77" s="14">
        <v>30</v>
      </c>
      <c r="BE77" s="14">
        <v>0</v>
      </c>
      <c r="BF77" s="14">
        <v>105</v>
      </c>
      <c r="BG77" s="14">
        <v>21.818181818181817</v>
      </c>
      <c r="BH77" s="14">
        <v>5</v>
      </c>
      <c r="BI77" s="14">
        <v>140</v>
      </c>
      <c r="BJ77" s="14">
        <v>0</v>
      </c>
      <c r="BK77" s="14">
        <v>305</v>
      </c>
      <c r="BL77" s="14">
        <v>65.454545454545453</v>
      </c>
      <c r="BM77" s="14">
        <v>35</v>
      </c>
      <c r="BN77" s="14">
        <v>11528</v>
      </c>
      <c r="BO77" s="19">
        <v>55.934012615235318</v>
      </c>
      <c r="BP77" s="19">
        <v>4.309983848776695</v>
      </c>
      <c r="BQ77" s="15" t="s">
        <v>72</v>
      </c>
      <c r="BR77" s="15">
        <v>25</v>
      </c>
      <c r="BS77" s="15">
        <v>59</v>
      </c>
      <c r="BT77" s="13">
        <f t="shared" si="45"/>
        <v>34</v>
      </c>
      <c r="BU77" s="15">
        <v>38.200000000000003</v>
      </c>
      <c r="BV77" s="19">
        <f t="shared" si="40"/>
        <v>1.0324324324324325</v>
      </c>
      <c r="BW77" s="15">
        <v>0.20599999999999999</v>
      </c>
      <c r="BX77" s="15">
        <v>1.78</v>
      </c>
      <c r="BY77" s="15">
        <v>0.497</v>
      </c>
      <c r="BZ77" s="14">
        <v>56972.616751069647</v>
      </c>
      <c r="CA77" s="19">
        <v>3.95</v>
      </c>
      <c r="CB77" s="19">
        <v>0.52760338205151525</v>
      </c>
      <c r="CC77" s="19">
        <v>0.89159228120038359</v>
      </c>
    </row>
    <row r="78" spans="1:81" x14ac:dyDescent="0.2">
      <c r="A78" s="15" t="s">
        <v>69</v>
      </c>
      <c r="B78" s="15">
        <v>12</v>
      </c>
      <c r="C78" s="15">
        <v>0.5</v>
      </c>
      <c r="D78" s="16">
        <v>0.20234282111999999</v>
      </c>
      <c r="E78" s="17">
        <v>39270</v>
      </c>
      <c r="F78" s="15">
        <v>1</v>
      </c>
      <c r="G78" s="15" t="s">
        <v>76</v>
      </c>
      <c r="H78" s="15" t="s">
        <v>77</v>
      </c>
      <c r="I78" s="15">
        <v>31</v>
      </c>
      <c r="J78" s="15">
        <v>6</v>
      </c>
      <c r="K78" s="15"/>
      <c r="L78" s="15"/>
      <c r="M78" s="13">
        <f t="shared" si="44"/>
        <v>18.5</v>
      </c>
      <c r="N78" s="17">
        <v>39277</v>
      </c>
      <c r="O78" s="14">
        <v>80607</v>
      </c>
      <c r="P78" s="15"/>
      <c r="Q78" s="14"/>
      <c r="R78" s="15"/>
      <c r="S78" s="14"/>
      <c r="T78" s="15"/>
      <c r="U78" s="15"/>
      <c r="V78" s="14">
        <f t="shared" si="36"/>
        <v>80607</v>
      </c>
      <c r="W78" s="14">
        <f t="shared" si="37"/>
        <v>398368.46967847599</v>
      </c>
      <c r="X78" s="17">
        <v>39324</v>
      </c>
      <c r="Y78" s="15">
        <v>47</v>
      </c>
      <c r="Z78" s="15">
        <v>1</v>
      </c>
      <c r="AA78" s="15">
        <v>1.4</v>
      </c>
      <c r="AB78" s="18">
        <v>31.2</v>
      </c>
      <c r="AC78" s="18">
        <v>27.6</v>
      </c>
      <c r="AD78" s="18">
        <v>38.799999999999997</v>
      </c>
      <c r="AE78" s="18">
        <v>31.560000000000002</v>
      </c>
      <c r="AF78" s="13">
        <v>27</v>
      </c>
      <c r="AG78" s="13">
        <f t="shared" si="39"/>
        <v>-2</v>
      </c>
      <c r="AH78" s="13">
        <v>25</v>
      </c>
      <c r="AI78" s="13">
        <v>30</v>
      </c>
      <c r="AJ78" s="18">
        <v>28</v>
      </c>
      <c r="AK78" s="18">
        <v>8.6999999999999993</v>
      </c>
      <c r="AL78" s="18">
        <v>8.6</v>
      </c>
      <c r="AM78" s="18">
        <v>9.8000000000000007</v>
      </c>
      <c r="AN78" s="18">
        <v>9.1000000000000014</v>
      </c>
      <c r="AO78" s="15">
        <v>206</v>
      </c>
      <c r="AP78" s="18">
        <f t="shared" si="43"/>
        <v>412</v>
      </c>
      <c r="AQ78" s="21">
        <v>92.5</v>
      </c>
      <c r="AR78" s="21">
        <v>6</v>
      </c>
      <c r="AS78" s="21">
        <v>2.4250000000000003</v>
      </c>
      <c r="AT78" s="14">
        <v>5</v>
      </c>
      <c r="AU78" s="14">
        <v>0</v>
      </c>
      <c r="AV78" s="14">
        <v>150</v>
      </c>
      <c r="AW78" s="40">
        <v>39.545454545454547</v>
      </c>
      <c r="AX78" s="14">
        <v>25</v>
      </c>
      <c r="AY78" s="14">
        <v>0</v>
      </c>
      <c r="AZ78" s="14">
        <v>5</v>
      </c>
      <c r="BA78" s="14">
        <v>515</v>
      </c>
      <c r="BB78" s="14">
        <v>115</v>
      </c>
      <c r="BC78" s="14">
        <v>55</v>
      </c>
      <c r="BD78" s="14">
        <v>0</v>
      </c>
      <c r="BE78" s="14">
        <v>0</v>
      </c>
      <c r="BF78" s="14">
        <v>25</v>
      </c>
      <c r="BG78" s="14">
        <v>2.2727272727272729</v>
      </c>
      <c r="BH78" s="14">
        <v>0</v>
      </c>
      <c r="BI78" s="14">
        <v>5</v>
      </c>
      <c r="BJ78" s="14">
        <v>10</v>
      </c>
      <c r="BK78" s="14">
        <v>565</v>
      </c>
      <c r="BL78" s="14">
        <v>156.81818181818181</v>
      </c>
      <c r="BM78" s="14">
        <v>115</v>
      </c>
      <c r="BN78" s="14">
        <v>11221</v>
      </c>
      <c r="BO78" s="19">
        <v>13.920627240810351</v>
      </c>
      <c r="BP78" s="19">
        <v>13.920627240810351</v>
      </c>
      <c r="BQ78" s="15" t="s">
        <v>72</v>
      </c>
      <c r="BR78" s="15">
        <v>33</v>
      </c>
      <c r="BS78" s="15">
        <v>108</v>
      </c>
      <c r="BT78" s="13">
        <f t="shared" si="45"/>
        <v>75</v>
      </c>
      <c r="BU78" s="15">
        <v>40.98</v>
      </c>
      <c r="BV78" s="19">
        <f t="shared" si="40"/>
        <v>0.87191489361702124</v>
      </c>
      <c r="BW78" s="15">
        <v>0.255</v>
      </c>
      <c r="BX78" s="15">
        <v>1.0009999999999999</v>
      </c>
      <c r="BY78" s="15">
        <v>0.59499999999999997</v>
      </c>
      <c r="BZ78" s="14">
        <v>55455.38970886125</v>
      </c>
      <c r="CA78" s="19">
        <v>4.59</v>
      </c>
      <c r="CB78" s="19">
        <v>0.48264412805714424</v>
      </c>
      <c r="CC78" s="19">
        <v>0.86457187488982634</v>
      </c>
    </row>
    <row r="79" spans="1:81" x14ac:dyDescent="0.2">
      <c r="A79" s="15" t="s">
        <v>69</v>
      </c>
      <c r="B79" s="15">
        <v>31</v>
      </c>
      <c r="C79" s="15">
        <v>1</v>
      </c>
      <c r="D79" s="16">
        <v>0.40468564223999998</v>
      </c>
      <c r="E79" s="17">
        <v>39282</v>
      </c>
      <c r="F79" s="15">
        <v>3</v>
      </c>
      <c r="G79" s="15" t="s">
        <v>76</v>
      </c>
      <c r="H79" s="15" t="s">
        <v>77</v>
      </c>
      <c r="I79" s="15">
        <v>75</v>
      </c>
      <c r="J79" s="15">
        <v>148</v>
      </c>
      <c r="K79" s="15"/>
      <c r="L79" s="15"/>
      <c r="M79" s="13">
        <f t="shared" si="44"/>
        <v>111.5</v>
      </c>
      <c r="N79" s="17">
        <v>39292</v>
      </c>
      <c r="O79" s="14">
        <v>59082</v>
      </c>
      <c r="P79" s="15">
        <v>39293</v>
      </c>
      <c r="Q79" s="14">
        <v>83814</v>
      </c>
      <c r="R79" s="15">
        <v>39294</v>
      </c>
      <c r="S79" s="14">
        <v>113126</v>
      </c>
      <c r="T79" s="15"/>
      <c r="U79" s="15"/>
      <c r="V79" s="14">
        <f t="shared" si="36"/>
        <v>256022</v>
      </c>
      <c r="W79" s="14">
        <f t="shared" si="37"/>
        <v>632644.13973986614</v>
      </c>
      <c r="X79" s="17">
        <v>39337</v>
      </c>
      <c r="Y79" s="15">
        <v>45</v>
      </c>
      <c r="Z79" s="15">
        <v>0</v>
      </c>
      <c r="AA79" s="15">
        <v>3.5</v>
      </c>
      <c r="AB79" s="18">
        <v>32.5</v>
      </c>
      <c r="AC79" s="18">
        <v>28.2</v>
      </c>
      <c r="AD79" s="18">
        <v>33.9</v>
      </c>
      <c r="AE79" s="18">
        <v>31.674418604651173</v>
      </c>
      <c r="AF79" s="13">
        <v>29</v>
      </c>
      <c r="AG79" s="13">
        <f t="shared" si="39"/>
        <v>-2</v>
      </c>
      <c r="AH79" s="13">
        <v>27</v>
      </c>
      <c r="AI79" s="13">
        <v>32</v>
      </c>
      <c r="AJ79" s="18">
        <v>29.333333333333332</v>
      </c>
      <c r="AK79" s="18">
        <v>9</v>
      </c>
      <c r="AL79" s="18">
        <v>8.8000000000000007</v>
      </c>
      <c r="AM79" s="18">
        <v>9.6</v>
      </c>
      <c r="AN79" s="18">
        <v>9.2431818181818191</v>
      </c>
      <c r="AO79" s="15">
        <v>292</v>
      </c>
      <c r="AP79" s="18">
        <f t="shared" si="43"/>
        <v>292</v>
      </c>
      <c r="AQ79" s="21">
        <v>325</v>
      </c>
      <c r="AR79" s="21">
        <v>11.5</v>
      </c>
      <c r="AS79" s="21">
        <v>5.25</v>
      </c>
      <c r="AT79" s="14">
        <v>35</v>
      </c>
      <c r="AU79" s="14">
        <v>0</v>
      </c>
      <c r="AV79" s="14">
        <v>120</v>
      </c>
      <c r="AW79" s="40">
        <v>41.25</v>
      </c>
      <c r="AX79" s="14">
        <v>20</v>
      </c>
      <c r="AY79" s="14">
        <v>75</v>
      </c>
      <c r="AZ79" s="14">
        <v>0</v>
      </c>
      <c r="BA79" s="14">
        <v>65</v>
      </c>
      <c r="BB79" s="14">
        <v>25.416666666666668</v>
      </c>
      <c r="BC79" s="14">
        <v>22.5</v>
      </c>
      <c r="BD79" s="14">
        <v>20</v>
      </c>
      <c r="BE79" s="14">
        <v>0</v>
      </c>
      <c r="BF79" s="14">
        <v>0</v>
      </c>
      <c r="BG79" s="14">
        <v>0</v>
      </c>
      <c r="BH79" s="14">
        <v>55</v>
      </c>
      <c r="BI79" s="14">
        <v>130</v>
      </c>
      <c r="BJ79" s="14">
        <v>0</v>
      </c>
      <c r="BK79" s="14">
        <v>155</v>
      </c>
      <c r="BL79" s="14">
        <v>66.666666666666671</v>
      </c>
      <c r="BM79" s="14">
        <v>55</v>
      </c>
      <c r="BN79" s="14">
        <v>2157</v>
      </c>
      <c r="BO79" s="19">
        <v>1.906723476477556</v>
      </c>
      <c r="BP79" s="19">
        <v>0.84250572216450148</v>
      </c>
      <c r="BQ79" s="15" t="s">
        <v>72</v>
      </c>
      <c r="BR79" s="15">
        <v>34</v>
      </c>
      <c r="BS79" s="15">
        <v>120</v>
      </c>
      <c r="BT79" s="13">
        <f t="shared" si="45"/>
        <v>86</v>
      </c>
      <c r="BU79" s="15">
        <v>59.96</v>
      </c>
      <c r="BV79" s="19">
        <f t="shared" si="40"/>
        <v>1.3324444444444445</v>
      </c>
      <c r="BW79" s="15">
        <v>0.34799999999999998</v>
      </c>
      <c r="BX79" s="15">
        <v>12.103</v>
      </c>
      <c r="BY79" s="15">
        <v>2.1429999999999998</v>
      </c>
      <c r="BZ79" s="14">
        <v>5330.063078246757</v>
      </c>
      <c r="CA79" s="19">
        <v>3.73</v>
      </c>
      <c r="CB79" s="19">
        <v>0.20482290508278372</v>
      </c>
      <c r="CC79" s="19">
        <v>0.99411653751048679</v>
      </c>
    </row>
    <row r="80" spans="1:81" x14ac:dyDescent="0.2">
      <c r="A80" s="15" t="s">
        <v>69</v>
      </c>
      <c r="B80" s="15">
        <v>16</v>
      </c>
      <c r="C80" s="15">
        <v>0.5</v>
      </c>
      <c r="D80" s="16">
        <v>0.20234282111999999</v>
      </c>
      <c r="E80" s="17">
        <v>39284</v>
      </c>
      <c r="F80" s="15">
        <v>2</v>
      </c>
      <c r="G80" s="15" t="s">
        <v>76</v>
      </c>
      <c r="H80" s="15" t="s">
        <v>77</v>
      </c>
      <c r="I80" s="15">
        <v>18</v>
      </c>
      <c r="J80" s="15">
        <v>10</v>
      </c>
      <c r="K80" s="15"/>
      <c r="L80" s="15"/>
      <c r="M80" s="13">
        <f t="shared" si="44"/>
        <v>14</v>
      </c>
      <c r="N80" s="17">
        <v>39296</v>
      </c>
      <c r="O80" s="14">
        <v>63662</v>
      </c>
      <c r="P80" s="15">
        <v>39297</v>
      </c>
      <c r="Q80" s="14">
        <v>16488</v>
      </c>
      <c r="R80" s="15"/>
      <c r="S80" s="14"/>
      <c r="T80" s="15"/>
      <c r="U80" s="15"/>
      <c r="V80" s="14">
        <f t="shared" si="36"/>
        <v>80150</v>
      </c>
      <c r="W80" s="14">
        <f t="shared" si="37"/>
        <v>396109.92649186606</v>
      </c>
      <c r="X80" s="17">
        <v>39330</v>
      </c>
      <c r="Y80" s="15">
        <v>34</v>
      </c>
      <c r="Z80" s="15">
        <v>1</v>
      </c>
      <c r="AA80" s="15">
        <v>3.4</v>
      </c>
      <c r="AB80" s="18">
        <v>31.9</v>
      </c>
      <c r="AC80" s="18">
        <v>31.9</v>
      </c>
      <c r="AD80" s="18">
        <v>34.5</v>
      </c>
      <c r="AE80" s="18">
        <v>31.306250000000006</v>
      </c>
      <c r="AF80" s="13">
        <v>28</v>
      </c>
      <c r="AG80" s="13">
        <f t="shared" si="39"/>
        <v>-1</v>
      </c>
      <c r="AH80" s="13">
        <v>27</v>
      </c>
      <c r="AI80" s="13">
        <v>30</v>
      </c>
      <c r="AJ80" s="18">
        <v>28.5</v>
      </c>
      <c r="AK80" s="18">
        <v>9.6</v>
      </c>
      <c r="AL80" s="18">
        <v>9</v>
      </c>
      <c r="AM80" s="18">
        <v>9.6</v>
      </c>
      <c r="AN80" s="18">
        <v>9.2606060606060598</v>
      </c>
      <c r="AO80" s="15">
        <v>132</v>
      </c>
      <c r="AP80" s="18">
        <f t="shared" si="43"/>
        <v>264</v>
      </c>
      <c r="AQ80" s="21">
        <v>155</v>
      </c>
      <c r="AR80" s="21">
        <v>10.5</v>
      </c>
      <c r="AS80" s="21">
        <v>4.6000000000000005</v>
      </c>
      <c r="AT80" s="14">
        <v>10</v>
      </c>
      <c r="AU80" s="14">
        <v>0</v>
      </c>
      <c r="AV80" s="14">
        <v>125</v>
      </c>
      <c r="AW80" s="40">
        <v>26.875</v>
      </c>
      <c r="AX80" s="14">
        <v>10</v>
      </c>
      <c r="AY80" s="14">
        <v>30</v>
      </c>
      <c r="AZ80" s="14">
        <v>5</v>
      </c>
      <c r="BA80" s="14">
        <v>90</v>
      </c>
      <c r="BB80" s="14">
        <v>33.125</v>
      </c>
      <c r="BC80" s="14">
        <v>22.5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40</v>
      </c>
      <c r="BJ80" s="14">
        <v>10</v>
      </c>
      <c r="BK80" s="14">
        <v>185</v>
      </c>
      <c r="BL80" s="14">
        <v>60</v>
      </c>
      <c r="BM80" s="14">
        <v>30</v>
      </c>
      <c r="BN80" s="14">
        <v>33940</v>
      </c>
      <c r="BO80" s="19">
        <v>205.84667637069381</v>
      </c>
      <c r="BP80" s="19">
        <v>42.345601996257024</v>
      </c>
      <c r="BQ80" s="15" t="s">
        <v>72</v>
      </c>
      <c r="BR80" s="15">
        <v>33</v>
      </c>
      <c r="BS80" s="15">
        <v>42</v>
      </c>
      <c r="BT80" s="13">
        <f t="shared" si="45"/>
        <v>9</v>
      </c>
      <c r="BU80" s="15">
        <v>36.29</v>
      </c>
      <c r="BV80" s="19">
        <f t="shared" si="40"/>
        <v>1.0673529411764706</v>
      </c>
      <c r="BW80" s="15">
        <v>0.20799999999999999</v>
      </c>
      <c r="BX80" s="15">
        <v>0.39300000000000002</v>
      </c>
      <c r="BY80" s="15">
        <v>0.31900000000000001</v>
      </c>
      <c r="BZ80" s="14">
        <v>167735.13293991185</v>
      </c>
      <c r="CA80" s="19">
        <v>11.09</v>
      </c>
      <c r="CB80" s="19">
        <v>1.6119992238063905</v>
      </c>
      <c r="CC80" s="19">
        <v>0.66746696878262723</v>
      </c>
    </row>
    <row r="81" spans="1:81" x14ac:dyDescent="0.2">
      <c r="A81" s="15" t="s">
        <v>69</v>
      </c>
      <c r="B81" s="15">
        <v>30</v>
      </c>
      <c r="C81" s="15">
        <v>1</v>
      </c>
      <c r="D81" s="16">
        <v>0.40468564223999998</v>
      </c>
      <c r="E81" s="17">
        <v>39288</v>
      </c>
      <c r="F81" s="15">
        <v>1</v>
      </c>
      <c r="G81" s="15" t="s">
        <v>76</v>
      </c>
      <c r="H81" s="15" t="s">
        <v>77</v>
      </c>
      <c r="I81" s="15">
        <v>0</v>
      </c>
      <c r="J81" s="15">
        <v>6</v>
      </c>
      <c r="K81" s="15"/>
      <c r="L81" s="15"/>
      <c r="M81" s="13">
        <f t="shared" si="44"/>
        <v>3</v>
      </c>
      <c r="N81" s="17">
        <v>39298</v>
      </c>
      <c r="O81" s="14">
        <v>304570</v>
      </c>
      <c r="P81" s="15"/>
      <c r="Q81" s="14"/>
      <c r="R81" s="15"/>
      <c r="S81" s="14"/>
      <c r="T81" s="15"/>
      <c r="U81" s="15"/>
      <c r="V81" s="14">
        <f t="shared" si="36"/>
        <v>304570</v>
      </c>
      <c r="W81" s="14">
        <f t="shared" si="37"/>
        <v>752608.86033454549</v>
      </c>
      <c r="X81" s="17">
        <v>39330</v>
      </c>
      <c r="Y81" s="15">
        <v>32</v>
      </c>
      <c r="Z81" s="15">
        <v>1</v>
      </c>
      <c r="AA81" s="15">
        <v>4.3</v>
      </c>
      <c r="AB81" s="18">
        <v>33</v>
      </c>
      <c r="AC81" s="18">
        <v>28.3</v>
      </c>
      <c r="AD81" s="18">
        <v>34.200000000000003</v>
      </c>
      <c r="AE81" s="18">
        <v>31.42</v>
      </c>
      <c r="AF81" s="13">
        <v>27</v>
      </c>
      <c r="AG81" s="13">
        <f t="shared" si="39"/>
        <v>-1</v>
      </c>
      <c r="AH81" s="13">
        <v>26</v>
      </c>
      <c r="AI81" s="13">
        <v>34</v>
      </c>
      <c r="AJ81" s="18">
        <v>30.111111111111111</v>
      </c>
      <c r="AK81" s="18">
        <v>9.4</v>
      </c>
      <c r="AL81" s="18">
        <v>8.8000000000000007</v>
      </c>
      <c r="AM81" s="18">
        <v>9.6</v>
      </c>
      <c r="AN81" s="18">
        <v>9.1322580645161295</v>
      </c>
      <c r="AO81" s="15">
        <v>176</v>
      </c>
      <c r="AP81" s="18">
        <f t="shared" si="43"/>
        <v>176</v>
      </c>
      <c r="AQ81" s="21">
        <v>265</v>
      </c>
      <c r="AR81" s="21">
        <v>18</v>
      </c>
      <c r="AS81" s="21">
        <v>7.5</v>
      </c>
      <c r="AT81" s="14">
        <v>0</v>
      </c>
      <c r="AU81" s="14">
        <v>0</v>
      </c>
      <c r="AV81" s="14">
        <v>80</v>
      </c>
      <c r="AW81" s="40">
        <v>48.125</v>
      </c>
      <c r="AX81" s="14">
        <v>52.5</v>
      </c>
      <c r="AY81" s="14">
        <v>25</v>
      </c>
      <c r="AZ81" s="14">
        <v>10</v>
      </c>
      <c r="BA81" s="14">
        <v>361</v>
      </c>
      <c r="BB81" s="14">
        <v>90.75</v>
      </c>
      <c r="BC81" s="14">
        <v>57.5</v>
      </c>
      <c r="BD81" s="14">
        <v>0</v>
      </c>
      <c r="BE81" s="14">
        <v>0</v>
      </c>
      <c r="BF81" s="14">
        <v>5</v>
      </c>
      <c r="BG81" s="14">
        <v>0.625</v>
      </c>
      <c r="BH81" s="14">
        <v>0</v>
      </c>
      <c r="BI81" s="14">
        <v>25</v>
      </c>
      <c r="BJ81" s="14">
        <v>20</v>
      </c>
      <c r="BK81" s="14">
        <v>411</v>
      </c>
      <c r="BL81" s="14">
        <v>139.5</v>
      </c>
      <c r="BM81" s="14">
        <v>102.5</v>
      </c>
      <c r="BN81" s="14">
        <v>3805</v>
      </c>
      <c r="BO81" s="19">
        <v>1.2493022950389072</v>
      </c>
      <c r="BP81" s="19">
        <v>1.2493022950389072</v>
      </c>
      <c r="BQ81" s="15" t="s">
        <v>72</v>
      </c>
      <c r="BR81" s="15">
        <v>26</v>
      </c>
      <c r="BS81" s="15">
        <v>49</v>
      </c>
      <c r="BT81" s="13">
        <f t="shared" si="45"/>
        <v>23</v>
      </c>
      <c r="BU81" s="15">
        <v>43.04</v>
      </c>
      <c r="BV81" s="19">
        <f t="shared" si="40"/>
        <v>1.345</v>
      </c>
      <c r="BW81" s="15">
        <v>0.124</v>
      </c>
      <c r="BX81" s="15">
        <v>0.94</v>
      </c>
      <c r="BY81" s="15">
        <v>0.59299999999999997</v>
      </c>
      <c r="BZ81" s="14">
        <v>9402.3597648256418</v>
      </c>
      <c r="CA81" s="19">
        <v>2.3199999999999998</v>
      </c>
      <c r="CB81" s="19">
        <v>0.17915140156369488</v>
      </c>
      <c r="CC81" s="19">
        <v>0.74376871264887345</v>
      </c>
    </row>
    <row r="82" spans="1:81" x14ac:dyDescent="0.2">
      <c r="A82" s="15" t="s">
        <v>69</v>
      </c>
      <c r="B82" s="15">
        <v>8</v>
      </c>
      <c r="C82" s="15">
        <v>2</v>
      </c>
      <c r="D82" s="16">
        <v>0.80937128447999995</v>
      </c>
      <c r="E82" s="17">
        <v>39291</v>
      </c>
      <c r="F82" s="15">
        <v>3</v>
      </c>
      <c r="G82" s="15" t="s">
        <v>76</v>
      </c>
      <c r="H82" s="15" t="s">
        <v>77</v>
      </c>
      <c r="I82" s="15">
        <v>106</v>
      </c>
      <c r="J82" s="15">
        <v>7</v>
      </c>
      <c r="K82" s="15"/>
      <c r="L82" s="15"/>
      <c r="M82" s="13">
        <f t="shared" si="44"/>
        <v>56.5</v>
      </c>
      <c r="N82" s="17">
        <v>39299</v>
      </c>
      <c r="O82" s="14">
        <v>319226</v>
      </c>
      <c r="P82" s="15">
        <v>39300</v>
      </c>
      <c r="Q82" s="14">
        <v>153888</v>
      </c>
      <c r="R82" s="15">
        <v>39301</v>
      </c>
      <c r="S82" s="14">
        <v>307776</v>
      </c>
      <c r="T82" s="15"/>
      <c r="U82" s="15"/>
      <c r="V82" s="14">
        <f t="shared" si="36"/>
        <v>780890</v>
      </c>
      <c r="W82" s="14">
        <f t="shared" si="37"/>
        <v>964810.60666947381</v>
      </c>
      <c r="X82" s="17">
        <v>39345</v>
      </c>
      <c r="Y82" s="15">
        <v>46</v>
      </c>
      <c r="Z82" s="15">
        <v>0</v>
      </c>
      <c r="AA82" s="15">
        <v>3.7</v>
      </c>
      <c r="AB82" s="18">
        <v>32.299999999999997</v>
      </c>
      <c r="AC82" s="18">
        <v>28.1</v>
      </c>
      <c r="AD82" s="18">
        <v>33.799999999999997</v>
      </c>
      <c r="AE82" s="18">
        <v>31.152272727272734</v>
      </c>
      <c r="AF82" s="13">
        <v>27</v>
      </c>
      <c r="AG82" s="13">
        <f t="shared" si="39"/>
        <v>0</v>
      </c>
      <c r="AH82" s="13">
        <v>27</v>
      </c>
      <c r="AI82" s="13">
        <v>31</v>
      </c>
      <c r="AJ82" s="18">
        <v>28.916666666666668</v>
      </c>
      <c r="AK82" s="18">
        <v>9</v>
      </c>
      <c r="AL82" s="18">
        <v>8.1</v>
      </c>
      <c r="AM82" s="18">
        <v>9.6</v>
      </c>
      <c r="AN82" s="18">
        <v>9.1155555555555541</v>
      </c>
      <c r="AO82" s="15">
        <v>328</v>
      </c>
      <c r="AP82" s="18">
        <f t="shared" si="43"/>
        <v>164</v>
      </c>
      <c r="AQ82" s="21">
        <v>505</v>
      </c>
      <c r="AR82" s="21">
        <v>40</v>
      </c>
      <c r="AS82" s="21">
        <v>17.5</v>
      </c>
      <c r="AT82" s="14">
        <v>0</v>
      </c>
      <c r="AU82" s="14">
        <v>0</v>
      </c>
      <c r="AV82" s="14">
        <v>320</v>
      </c>
      <c r="AW82" s="40">
        <v>72.5</v>
      </c>
      <c r="AX82" s="14">
        <v>25</v>
      </c>
      <c r="AY82" s="14">
        <v>0</v>
      </c>
      <c r="AZ82" s="14">
        <v>0</v>
      </c>
      <c r="BA82" s="14">
        <v>525</v>
      </c>
      <c r="BB82" s="14">
        <v>142.08333333333334</v>
      </c>
      <c r="BC82" s="14">
        <v>82.5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590</v>
      </c>
      <c r="BL82" s="14">
        <v>214.58333333333334</v>
      </c>
      <c r="BM82" s="14">
        <v>222.5</v>
      </c>
      <c r="BN82" s="14">
        <v>185231</v>
      </c>
      <c r="BO82" s="19">
        <v>60.183705032231238</v>
      </c>
      <c r="BP82" s="19">
        <v>23.720498405665332</v>
      </c>
      <c r="BQ82" s="15" t="s">
        <v>72</v>
      </c>
      <c r="BR82" s="15">
        <v>24</v>
      </c>
      <c r="BS82" s="15">
        <v>133</v>
      </c>
      <c r="BT82" s="13">
        <f t="shared" si="45"/>
        <v>109</v>
      </c>
      <c r="BU82" s="15">
        <v>35.94</v>
      </c>
      <c r="BV82" s="19">
        <f t="shared" si="40"/>
        <v>0.78130434782608693</v>
      </c>
      <c r="BW82" s="15">
        <v>0.115</v>
      </c>
      <c r="BX82" s="15">
        <v>17.716999999999999</v>
      </c>
      <c r="BY82" s="15">
        <v>0.85899999999999999</v>
      </c>
      <c r="BZ82" s="14">
        <v>228857.88457272254</v>
      </c>
      <c r="CA82" s="19">
        <v>34.86</v>
      </c>
      <c r="CB82" s="19">
        <v>0.93631452151580263</v>
      </c>
      <c r="CC82" s="19">
        <v>1.8503715632176763</v>
      </c>
    </row>
    <row r="83" spans="1:81" x14ac:dyDescent="0.2">
      <c r="A83" s="15" t="s">
        <v>69</v>
      </c>
      <c r="B83" s="15">
        <v>33</v>
      </c>
      <c r="C83" s="15">
        <v>1</v>
      </c>
      <c r="D83" s="16">
        <v>0.40468564223999998</v>
      </c>
      <c r="E83" s="17">
        <v>39294</v>
      </c>
      <c r="F83" s="15">
        <v>3</v>
      </c>
      <c r="G83" s="15" t="s">
        <v>76</v>
      </c>
      <c r="H83" s="15" t="s">
        <v>77</v>
      </c>
      <c r="I83" s="15"/>
      <c r="J83" s="15"/>
      <c r="K83" s="15">
        <v>47</v>
      </c>
      <c r="L83" s="15">
        <v>227</v>
      </c>
      <c r="M83" s="13">
        <f t="shared" si="44"/>
        <v>137</v>
      </c>
      <c r="N83" s="17">
        <v>39304</v>
      </c>
      <c r="O83" s="14">
        <v>150224</v>
      </c>
      <c r="P83" s="15">
        <v>39306</v>
      </c>
      <c r="Q83" s="14">
        <v>51296</v>
      </c>
      <c r="R83" s="15">
        <v>39307</v>
      </c>
      <c r="S83" s="14">
        <v>29077</v>
      </c>
      <c r="T83" s="15"/>
      <c r="U83" s="15"/>
      <c r="V83" s="14">
        <f t="shared" si="36"/>
        <v>230597</v>
      </c>
      <c r="W83" s="14">
        <f t="shared" si="37"/>
        <v>569817.59650183935</v>
      </c>
      <c r="X83" s="17">
        <v>39337</v>
      </c>
      <c r="Y83" s="15">
        <v>33</v>
      </c>
      <c r="Z83" s="15">
        <v>0</v>
      </c>
      <c r="AA83" s="15">
        <v>3.4</v>
      </c>
      <c r="AB83" s="18">
        <v>33.9</v>
      </c>
      <c r="AC83" s="18">
        <v>28.5</v>
      </c>
      <c r="AD83" s="18">
        <v>34.1</v>
      </c>
      <c r="AE83" s="18">
        <v>31.370967741935491</v>
      </c>
      <c r="AF83" s="13">
        <v>31</v>
      </c>
      <c r="AG83" s="13">
        <f t="shared" si="39"/>
        <v>-2.5</v>
      </c>
      <c r="AH83" s="13">
        <v>28.5</v>
      </c>
      <c r="AI83" s="13">
        <v>34.1</v>
      </c>
      <c r="AJ83" s="18">
        <v>31.370967741935491</v>
      </c>
      <c r="AK83" s="18">
        <v>8.9</v>
      </c>
      <c r="AL83" s="18">
        <v>8.6999999999999993</v>
      </c>
      <c r="AM83" s="18">
        <v>9.6</v>
      </c>
      <c r="AN83" s="18">
        <v>9.3000000000000007</v>
      </c>
      <c r="AO83" s="15">
        <v>180</v>
      </c>
      <c r="AP83" s="18">
        <f t="shared" si="43"/>
        <v>180</v>
      </c>
      <c r="AQ83" s="21">
        <v>305</v>
      </c>
      <c r="AR83" s="21">
        <v>18</v>
      </c>
      <c r="AS83" s="21">
        <v>8.5</v>
      </c>
      <c r="AT83" s="14">
        <v>0</v>
      </c>
      <c r="AU83" s="14">
        <v>0</v>
      </c>
      <c r="AV83" s="14">
        <v>110</v>
      </c>
      <c r="AW83" s="40">
        <v>22.142857142857142</v>
      </c>
      <c r="AX83" s="14">
        <v>10</v>
      </c>
      <c r="AY83" s="14">
        <v>0</v>
      </c>
      <c r="AZ83" s="14">
        <v>15</v>
      </c>
      <c r="BA83" s="14">
        <v>255</v>
      </c>
      <c r="BB83" s="14">
        <v>99.285714285714292</v>
      </c>
      <c r="BC83" s="14">
        <v>55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15</v>
      </c>
      <c r="BK83" s="14">
        <v>325</v>
      </c>
      <c r="BL83" s="14">
        <v>120</v>
      </c>
      <c r="BM83" s="14">
        <v>60</v>
      </c>
      <c r="BN83" s="14">
        <v>7200</v>
      </c>
      <c r="BO83" s="19">
        <v>24.761839254393507</v>
      </c>
      <c r="BP83" s="19">
        <v>3.1223302991799549</v>
      </c>
      <c r="BQ83" s="15" t="s">
        <v>72</v>
      </c>
      <c r="BR83" s="15">
        <v>32</v>
      </c>
      <c r="BS83" s="15">
        <v>69</v>
      </c>
      <c r="BT83" s="13">
        <f t="shared" si="45"/>
        <v>37</v>
      </c>
      <c r="BU83" s="15">
        <v>41.87</v>
      </c>
      <c r="BV83" s="19">
        <f t="shared" si="40"/>
        <v>1.2687878787878788</v>
      </c>
      <c r="BW83" s="15">
        <v>0.26500000000000001</v>
      </c>
      <c r="BX83" s="15">
        <v>0.83499999999999996</v>
      </c>
      <c r="BY83" s="15">
        <v>0.59499999999999997</v>
      </c>
      <c r="BZ83" s="14">
        <v>17791.587465635905</v>
      </c>
      <c r="CA83" s="19">
        <v>4.05</v>
      </c>
      <c r="CB83" s="19">
        <v>0.30326569543697568</v>
      </c>
      <c r="CC83" s="19">
        <v>0.81060276919954743</v>
      </c>
    </row>
    <row r="84" spans="1:81" x14ac:dyDescent="0.2">
      <c r="A84" s="15" t="s">
        <v>69</v>
      </c>
      <c r="B84" s="15">
        <v>34</v>
      </c>
      <c r="C84" s="15">
        <v>1</v>
      </c>
      <c r="D84" s="16">
        <v>0.40468564223999998</v>
      </c>
      <c r="E84" s="17">
        <v>39304</v>
      </c>
      <c r="F84" s="15">
        <v>4</v>
      </c>
      <c r="G84" s="15" t="s">
        <v>76</v>
      </c>
      <c r="H84" s="15" t="s">
        <v>77</v>
      </c>
      <c r="I84" s="15">
        <v>13</v>
      </c>
      <c r="J84" s="15"/>
      <c r="K84" s="15">
        <v>109</v>
      </c>
      <c r="L84" s="15">
        <v>127</v>
      </c>
      <c r="M84" s="13">
        <f t="shared" si="44"/>
        <v>83</v>
      </c>
      <c r="N84" s="17">
        <v>39311</v>
      </c>
      <c r="O84" s="14">
        <v>202436</v>
      </c>
      <c r="P84" s="15">
        <v>39313</v>
      </c>
      <c r="Q84" s="14">
        <v>72822</v>
      </c>
      <c r="R84" s="15">
        <v>39314</v>
      </c>
      <c r="S84" s="14">
        <v>66410</v>
      </c>
      <c r="T84" s="15">
        <v>39315</v>
      </c>
      <c r="U84" s="15">
        <v>110836</v>
      </c>
      <c r="V84" s="14">
        <f t="shared" si="36"/>
        <v>452504</v>
      </c>
      <c r="W84" s="14">
        <f t="shared" si="37"/>
        <v>1118161.7353541818</v>
      </c>
      <c r="X84" s="17">
        <v>39351</v>
      </c>
      <c r="Y84" s="15">
        <v>40</v>
      </c>
      <c r="Z84" s="15">
        <v>0</v>
      </c>
      <c r="AA84" s="15">
        <v>3.8</v>
      </c>
      <c r="AB84" s="18">
        <v>31.4</v>
      </c>
      <c r="AC84" s="18">
        <v>28.5</v>
      </c>
      <c r="AD84" s="18">
        <v>33.6</v>
      </c>
      <c r="AE84" s="18">
        <v>31.294736842105266</v>
      </c>
      <c r="AF84" s="13">
        <v>31</v>
      </c>
      <c r="AG84" s="13">
        <f t="shared" si="39"/>
        <v>-2.5</v>
      </c>
      <c r="AH84" s="13">
        <v>28.5</v>
      </c>
      <c r="AI84" s="13">
        <v>33.6</v>
      </c>
      <c r="AJ84" s="18">
        <v>31.294736842105266</v>
      </c>
      <c r="AK84" s="18">
        <v>8.8000000000000007</v>
      </c>
      <c r="AL84" s="18">
        <v>8.8000000000000007</v>
      </c>
      <c r="AM84" s="18">
        <v>9.5</v>
      </c>
      <c r="AN84" s="18">
        <v>9.1736842105263143</v>
      </c>
      <c r="AO84" s="15">
        <v>198</v>
      </c>
      <c r="AP84" s="18">
        <f t="shared" si="43"/>
        <v>198</v>
      </c>
      <c r="AQ84" s="21">
        <v>250</v>
      </c>
      <c r="AR84" s="21">
        <v>19</v>
      </c>
      <c r="AS84" s="21">
        <v>8.25</v>
      </c>
      <c r="AT84" s="14">
        <v>40</v>
      </c>
      <c r="AU84" s="14">
        <v>0</v>
      </c>
      <c r="AV84" s="14">
        <v>105</v>
      </c>
      <c r="AW84" s="40">
        <v>33</v>
      </c>
      <c r="AX84" s="14">
        <v>17.5</v>
      </c>
      <c r="AY84" s="14">
        <v>5</v>
      </c>
      <c r="AZ84" s="14">
        <v>0</v>
      </c>
      <c r="BA84" s="14">
        <v>335</v>
      </c>
      <c r="BB84" s="14">
        <v>91.5</v>
      </c>
      <c r="BC84" s="14">
        <v>35</v>
      </c>
      <c r="BD84" s="14">
        <v>0</v>
      </c>
      <c r="BE84" s="14">
        <v>0</v>
      </c>
      <c r="BF84" s="14">
        <v>30</v>
      </c>
      <c r="BG84" s="14">
        <v>3</v>
      </c>
      <c r="BH84" s="14">
        <v>0</v>
      </c>
      <c r="BI84" s="14">
        <v>45</v>
      </c>
      <c r="BJ84" s="14">
        <v>5</v>
      </c>
      <c r="BK84" s="14">
        <v>405</v>
      </c>
      <c r="BL84" s="14">
        <v>127.5</v>
      </c>
      <c r="BM84" s="14">
        <v>62.5</v>
      </c>
      <c r="BN84" s="14">
        <v>0</v>
      </c>
      <c r="BO84" s="19">
        <v>0</v>
      </c>
      <c r="BP84" s="19">
        <v>0</v>
      </c>
      <c r="BQ84" s="15" t="s">
        <v>73</v>
      </c>
      <c r="BR84" s="15">
        <v>0</v>
      </c>
      <c r="BS84" s="15">
        <v>0</v>
      </c>
      <c r="BT84" s="13">
        <f t="shared" si="45"/>
        <v>0</v>
      </c>
      <c r="BU84" s="15">
        <v>0</v>
      </c>
      <c r="BV84" s="19">
        <f t="shared" si="40"/>
        <v>0</v>
      </c>
      <c r="BW84" s="15">
        <v>0</v>
      </c>
      <c r="BX84" s="15">
        <v>0</v>
      </c>
      <c r="BY84" s="15">
        <v>0</v>
      </c>
      <c r="BZ84" s="14">
        <v>0</v>
      </c>
      <c r="CA84" s="19">
        <v>0</v>
      </c>
      <c r="CB84" s="19">
        <v>0</v>
      </c>
      <c r="CC84" s="19" t="e">
        <v>#DIV/0!</v>
      </c>
    </row>
    <row r="85" spans="1:81" x14ac:dyDescent="0.2">
      <c r="A85" s="15" t="s">
        <v>69</v>
      </c>
      <c r="B85" s="15">
        <v>13</v>
      </c>
      <c r="C85" s="15">
        <v>0.5</v>
      </c>
      <c r="D85" s="16">
        <v>0.20234282111999999</v>
      </c>
      <c r="E85" s="17">
        <v>39315</v>
      </c>
      <c r="F85" s="15">
        <v>3</v>
      </c>
      <c r="G85" s="15" t="s">
        <v>76</v>
      </c>
      <c r="H85" s="15" t="s">
        <v>77</v>
      </c>
      <c r="I85" s="15">
        <v>70</v>
      </c>
      <c r="J85" s="15">
        <v>6</v>
      </c>
      <c r="K85" s="15"/>
      <c r="L85" s="15"/>
      <c r="M85" s="13">
        <f t="shared" si="44"/>
        <v>38</v>
      </c>
      <c r="N85" s="17">
        <v>39322</v>
      </c>
      <c r="O85" s="14">
        <v>204268</v>
      </c>
      <c r="P85" s="15">
        <v>39324</v>
      </c>
      <c r="Q85" s="14">
        <v>63204</v>
      </c>
      <c r="R85" s="15">
        <v>39326</v>
      </c>
      <c r="S85" s="14">
        <v>50838</v>
      </c>
      <c r="T85" s="15"/>
      <c r="U85" s="15"/>
      <c r="V85" s="14">
        <f t="shared" si="36"/>
        <v>318310</v>
      </c>
      <c r="W85" s="14">
        <f t="shared" si="37"/>
        <v>1573122.2794962681</v>
      </c>
      <c r="X85" s="17">
        <v>39359</v>
      </c>
      <c r="Y85" s="15">
        <v>37</v>
      </c>
      <c r="Z85" s="15">
        <v>1</v>
      </c>
      <c r="AA85" s="15">
        <v>3.8</v>
      </c>
      <c r="AB85" s="78">
        <v>30.9</v>
      </c>
      <c r="AC85" s="78">
        <v>27.5</v>
      </c>
      <c r="AD85" s="78">
        <v>33.200000000000003</v>
      </c>
      <c r="AE85" s="82">
        <v>30.62</v>
      </c>
      <c r="AF85" s="78">
        <v>26</v>
      </c>
      <c r="AG85" s="13">
        <f t="shared" si="39"/>
        <v>-2</v>
      </c>
      <c r="AH85" s="78">
        <v>24</v>
      </c>
      <c r="AI85" s="78">
        <v>30</v>
      </c>
      <c r="AJ85" s="82">
        <v>26.333333333333332</v>
      </c>
      <c r="AK85" s="82">
        <v>9.3000000000000007</v>
      </c>
      <c r="AL85" s="82">
        <v>8.9</v>
      </c>
      <c r="AM85" s="82">
        <v>9.6999999999999993</v>
      </c>
      <c r="AN85" s="82">
        <v>9.2833333333333314</v>
      </c>
      <c r="AO85" s="82">
        <v>186</v>
      </c>
      <c r="AP85" s="18">
        <f t="shared" si="43"/>
        <v>372</v>
      </c>
      <c r="AQ85" s="82">
        <v>125</v>
      </c>
      <c r="AR85" s="82">
        <v>3</v>
      </c>
      <c r="AS85" s="82">
        <v>1.2250000000000001</v>
      </c>
      <c r="AT85" s="81">
        <v>30</v>
      </c>
      <c r="AU85" s="81">
        <v>85</v>
      </c>
      <c r="AV85" s="81">
        <v>10</v>
      </c>
      <c r="AW85" s="161">
        <v>125</v>
      </c>
      <c r="AX85" s="81">
        <v>0</v>
      </c>
      <c r="AY85" s="81">
        <v>0</v>
      </c>
      <c r="AZ85" s="81">
        <v>0</v>
      </c>
      <c r="BA85" s="81">
        <v>0</v>
      </c>
      <c r="BB85" s="81">
        <v>365</v>
      </c>
      <c r="BC85" s="81">
        <v>205</v>
      </c>
      <c r="BD85" s="81">
        <v>5</v>
      </c>
      <c r="BE85" s="81">
        <v>375</v>
      </c>
      <c r="BF85" s="81">
        <v>60.454545454545453</v>
      </c>
      <c r="BG85" s="81">
        <v>59.545454545454547</v>
      </c>
      <c r="BH85" s="81">
        <v>0.45454545454545453</v>
      </c>
      <c r="BI85" s="81">
        <v>120.45454545454545</v>
      </c>
      <c r="BJ85" s="81">
        <v>25</v>
      </c>
      <c r="BK85" s="81">
        <v>50</v>
      </c>
      <c r="BL85" s="81">
        <v>0</v>
      </c>
      <c r="BM85" s="81">
        <v>75</v>
      </c>
      <c r="BN85" s="14">
        <v>1447</v>
      </c>
      <c r="BO85" s="19">
        <v>2.8462960777371258</v>
      </c>
      <c r="BP85" s="19">
        <v>0.45458829442995824</v>
      </c>
      <c r="BQ85" s="15" t="s">
        <v>72</v>
      </c>
      <c r="BR85" s="15">
        <v>39</v>
      </c>
      <c r="BS85" s="15">
        <v>86</v>
      </c>
      <c r="BT85" s="13">
        <f t="shared" si="45"/>
        <v>47</v>
      </c>
      <c r="BU85" s="15">
        <v>56.2</v>
      </c>
      <c r="BV85" s="19">
        <f t="shared" si="40"/>
        <v>1.5189189189189189</v>
      </c>
      <c r="BW85" s="15">
        <v>0.38400000000000001</v>
      </c>
      <c r="BX85" s="15">
        <v>4.9669999999999996</v>
      </c>
      <c r="BY85" s="15">
        <v>1.423</v>
      </c>
      <c r="BZ85" s="14">
        <v>7151.2297396597651</v>
      </c>
      <c r="CA85" s="19">
        <v>2.41</v>
      </c>
      <c r="CB85" s="19">
        <v>0.32190484828965871</v>
      </c>
      <c r="CC85" s="19">
        <v>0.8016705936319477</v>
      </c>
    </row>
    <row r="86" spans="1:81" x14ac:dyDescent="0.2">
      <c r="A86" s="15" t="s">
        <v>69</v>
      </c>
      <c r="B86" s="15">
        <v>25</v>
      </c>
      <c r="C86" s="15">
        <v>1</v>
      </c>
      <c r="D86" s="16">
        <v>0.40468564223999998</v>
      </c>
      <c r="E86" s="17">
        <v>39315</v>
      </c>
      <c r="F86" s="15">
        <v>3</v>
      </c>
      <c r="G86" s="15" t="s">
        <v>76</v>
      </c>
      <c r="H86" s="15" t="s">
        <v>77</v>
      </c>
      <c r="I86" s="15">
        <v>15</v>
      </c>
      <c r="J86" s="15"/>
      <c r="K86" s="15">
        <v>39</v>
      </c>
      <c r="L86" s="15">
        <v>11</v>
      </c>
      <c r="M86" s="13">
        <f t="shared" si="44"/>
        <v>21.666666666666668</v>
      </c>
      <c r="N86" s="17">
        <v>39320</v>
      </c>
      <c r="O86" s="14">
        <v>306860</v>
      </c>
      <c r="P86" s="15">
        <v>39321</v>
      </c>
      <c r="Q86" s="14">
        <v>24274</v>
      </c>
      <c r="R86" s="15">
        <v>39325</v>
      </c>
      <c r="S86" s="14">
        <v>139232</v>
      </c>
      <c r="T86" s="15"/>
      <c r="U86" s="15"/>
      <c r="V86" s="14">
        <f t="shared" si="36"/>
        <v>470366</v>
      </c>
      <c r="W86" s="14">
        <f t="shared" si="37"/>
        <v>1162299.698591847</v>
      </c>
      <c r="X86" s="17">
        <v>39359</v>
      </c>
      <c r="Y86" s="15">
        <v>39</v>
      </c>
      <c r="Z86" s="15">
        <v>0</v>
      </c>
      <c r="AA86" s="15">
        <v>3.7</v>
      </c>
      <c r="AB86" s="18">
        <v>31.2</v>
      </c>
      <c r="AC86" s="18">
        <v>28.1</v>
      </c>
      <c r="AD86" s="18">
        <v>32.9</v>
      </c>
      <c r="AE86" s="18">
        <v>30.670270270270269</v>
      </c>
      <c r="AF86" s="13">
        <v>25</v>
      </c>
      <c r="AG86" s="13">
        <f t="shared" si="39"/>
        <v>-2</v>
      </c>
      <c r="AH86" s="13">
        <v>23</v>
      </c>
      <c r="AI86" s="13">
        <v>28</v>
      </c>
      <c r="AJ86" s="18">
        <v>25.3</v>
      </c>
      <c r="AK86" s="18">
        <v>8.8000000000000007</v>
      </c>
      <c r="AL86" s="18">
        <v>8.5</v>
      </c>
      <c r="AM86" s="18">
        <v>9.6</v>
      </c>
      <c r="AN86" s="18">
        <v>9.0605263157894758</v>
      </c>
      <c r="AO86" s="15">
        <v>204</v>
      </c>
      <c r="AP86" s="18">
        <f t="shared" si="43"/>
        <v>204</v>
      </c>
      <c r="AQ86" s="21">
        <v>290</v>
      </c>
      <c r="AR86" s="21">
        <v>16</v>
      </c>
      <c r="AS86" s="21">
        <v>7</v>
      </c>
      <c r="AT86" s="14">
        <v>25</v>
      </c>
      <c r="AU86" s="14">
        <v>0</v>
      </c>
      <c r="AV86" s="14">
        <v>80</v>
      </c>
      <c r="AW86" s="40">
        <v>20</v>
      </c>
      <c r="AX86" s="14">
        <v>5</v>
      </c>
      <c r="AY86" s="14">
        <v>265</v>
      </c>
      <c r="AZ86" s="14">
        <v>0</v>
      </c>
      <c r="BA86" s="14">
        <v>265</v>
      </c>
      <c r="BB86" s="14">
        <v>50.454545454545453</v>
      </c>
      <c r="BC86" s="14">
        <v>15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285</v>
      </c>
      <c r="BJ86" s="14">
        <v>5</v>
      </c>
      <c r="BK86" s="14">
        <v>285</v>
      </c>
      <c r="BL86" s="14">
        <v>67.272727272727266</v>
      </c>
      <c r="BM86" s="14">
        <v>30</v>
      </c>
      <c r="BN86" s="14">
        <v>2608</v>
      </c>
      <c r="BO86" s="19">
        <v>1.8731326131923698</v>
      </c>
      <c r="BP86" s="19">
        <v>0.55446184460611525</v>
      </c>
      <c r="BQ86" s="15" t="s">
        <v>72</v>
      </c>
      <c r="BR86" s="15">
        <v>33</v>
      </c>
      <c r="BS86" s="15">
        <v>105</v>
      </c>
      <c r="BT86" s="13">
        <f t="shared" si="45"/>
        <v>72</v>
      </c>
      <c r="BU86" s="15">
        <v>61.55</v>
      </c>
      <c r="BV86" s="19">
        <f t="shared" si="40"/>
        <v>1.5782051282051281</v>
      </c>
      <c r="BW86" s="15">
        <v>0.22800000000000001</v>
      </c>
      <c r="BX86" s="15">
        <v>9.2729999999999997</v>
      </c>
      <c r="BY86" s="15">
        <v>2.0249999999999999</v>
      </c>
      <c r="BZ86" s="14">
        <v>6444.5083486636722</v>
      </c>
      <c r="CA86" s="19">
        <v>5.36</v>
      </c>
      <c r="CB86" s="19">
        <v>0.33961149863179652</v>
      </c>
      <c r="CC86" s="19">
        <v>0.86844207379676475</v>
      </c>
    </row>
    <row r="87" spans="1:81" x14ac:dyDescent="0.2">
      <c r="A87" s="15" t="s">
        <v>69</v>
      </c>
      <c r="B87" s="15">
        <v>27</v>
      </c>
      <c r="C87" s="15">
        <v>1</v>
      </c>
      <c r="D87" s="16">
        <v>0.40468564223999998</v>
      </c>
      <c r="E87" s="17">
        <v>39323</v>
      </c>
      <c r="F87" s="15">
        <v>4</v>
      </c>
      <c r="G87" s="15" t="s">
        <v>76</v>
      </c>
      <c r="H87" s="15" t="s">
        <v>77</v>
      </c>
      <c r="I87" s="15">
        <v>135</v>
      </c>
      <c r="J87" s="15">
        <v>87</v>
      </c>
      <c r="K87" s="15"/>
      <c r="L87" s="15"/>
      <c r="M87" s="13">
        <f t="shared" si="44"/>
        <v>111</v>
      </c>
      <c r="N87" s="17">
        <v>39327</v>
      </c>
      <c r="O87" s="14">
        <v>81982</v>
      </c>
      <c r="P87" s="15">
        <v>39328</v>
      </c>
      <c r="Q87" s="14">
        <v>48548</v>
      </c>
      <c r="R87" s="15">
        <v>39329</v>
      </c>
      <c r="S87" s="14">
        <v>158468</v>
      </c>
      <c r="T87" s="15">
        <v>39330</v>
      </c>
      <c r="U87" s="15">
        <v>65036</v>
      </c>
      <c r="V87" s="14">
        <f t="shared" si="36"/>
        <v>354034</v>
      </c>
      <c r="W87" s="14">
        <f t="shared" si="37"/>
        <v>874837.06622346421</v>
      </c>
      <c r="X87" s="17">
        <v>39351</v>
      </c>
      <c r="Y87" s="15">
        <v>24</v>
      </c>
      <c r="Z87" s="15">
        <v>0</v>
      </c>
      <c r="AA87" s="15">
        <v>3.6</v>
      </c>
      <c r="AB87" s="18">
        <v>29.5</v>
      </c>
      <c r="AC87" s="18">
        <v>28.4</v>
      </c>
      <c r="AD87" s="18">
        <v>34.5</v>
      </c>
      <c r="AE87" s="18">
        <v>31.227272727272734</v>
      </c>
      <c r="AF87" s="13">
        <v>22</v>
      </c>
      <c r="AG87" s="13">
        <f t="shared" si="39"/>
        <v>0</v>
      </c>
      <c r="AH87" s="13">
        <v>22</v>
      </c>
      <c r="AI87" s="13">
        <v>26</v>
      </c>
      <c r="AJ87" s="18">
        <v>24.2</v>
      </c>
      <c r="AK87" s="18">
        <v>8.9</v>
      </c>
      <c r="AL87" s="18">
        <v>8.3000000000000007</v>
      </c>
      <c r="AM87" s="18">
        <v>9.4</v>
      </c>
      <c r="AN87" s="18">
        <v>9.0434782608695681</v>
      </c>
      <c r="AO87" s="15">
        <v>126</v>
      </c>
      <c r="AP87" s="18">
        <f t="shared" si="43"/>
        <v>126</v>
      </c>
      <c r="AQ87" s="21">
        <v>290</v>
      </c>
      <c r="AR87" s="21">
        <v>15</v>
      </c>
      <c r="AS87" s="21">
        <v>6.25</v>
      </c>
      <c r="AT87" s="14">
        <v>15</v>
      </c>
      <c r="AU87" s="14">
        <v>0</v>
      </c>
      <c r="AV87" s="14">
        <v>55</v>
      </c>
      <c r="AW87" s="40">
        <v>28.571428571428573</v>
      </c>
      <c r="AX87" s="14">
        <v>35</v>
      </c>
      <c r="AY87" s="14">
        <v>25</v>
      </c>
      <c r="AZ87" s="14">
        <v>5</v>
      </c>
      <c r="BA87" s="14">
        <v>145</v>
      </c>
      <c r="BB87" s="14">
        <v>57.142857142857146</v>
      </c>
      <c r="BC87" s="14">
        <v>50</v>
      </c>
      <c r="BD87" s="14">
        <v>0</v>
      </c>
      <c r="BE87" s="14">
        <v>0</v>
      </c>
      <c r="BF87" s="14">
        <v>145</v>
      </c>
      <c r="BG87" s="14">
        <v>25.714285714285715</v>
      </c>
      <c r="BH87" s="14">
        <v>0</v>
      </c>
      <c r="BI87" s="14">
        <v>40</v>
      </c>
      <c r="BJ87" s="14">
        <v>5</v>
      </c>
      <c r="BK87" s="14">
        <v>295</v>
      </c>
      <c r="BL87" s="14">
        <v>111.42857142857143</v>
      </c>
      <c r="BM87" s="14">
        <v>95</v>
      </c>
      <c r="BN87" s="14">
        <v>100989</v>
      </c>
      <c r="BO87" s="19">
        <v>155.28169014084509</v>
      </c>
      <c r="BP87" s="19">
        <v>28.525226390685642</v>
      </c>
      <c r="BQ87" s="15" t="s">
        <v>72</v>
      </c>
      <c r="BR87" s="15">
        <v>31</v>
      </c>
      <c r="BS87" s="15">
        <v>44</v>
      </c>
      <c r="BT87" s="13">
        <f t="shared" si="45"/>
        <v>13</v>
      </c>
      <c r="BU87" s="15">
        <v>35.42</v>
      </c>
      <c r="BV87" s="19">
        <f t="shared" si="40"/>
        <v>1.4758333333333333</v>
      </c>
      <c r="BW87" s="15">
        <v>0.20699999999999999</v>
      </c>
      <c r="BX87" s="15">
        <v>0.53100000000000003</v>
      </c>
      <c r="BY87" s="15">
        <v>0.30299999999999999</v>
      </c>
      <c r="BZ87" s="14">
        <v>249549.25368987562</v>
      </c>
      <c r="CA87" s="19">
        <v>31.23</v>
      </c>
      <c r="CB87" s="19">
        <v>3.2154587763414892</v>
      </c>
      <c r="CC87" s="19">
        <v>0.6818627378349853</v>
      </c>
    </row>
    <row r="88" spans="1:81" x14ac:dyDescent="0.2">
      <c r="A88" s="15" t="s">
        <v>69</v>
      </c>
      <c r="B88" s="15">
        <v>28</v>
      </c>
      <c r="C88" s="15">
        <v>1</v>
      </c>
      <c r="D88" s="16">
        <v>0.40468564223999998</v>
      </c>
      <c r="E88" s="17">
        <v>39326</v>
      </c>
      <c r="F88" s="15">
        <v>3</v>
      </c>
      <c r="G88" s="15" t="s">
        <v>76</v>
      </c>
      <c r="H88" s="15" t="s">
        <v>77</v>
      </c>
      <c r="I88" s="15">
        <v>0</v>
      </c>
      <c r="J88" s="15"/>
      <c r="K88" s="15">
        <v>6</v>
      </c>
      <c r="L88" s="15">
        <v>11</v>
      </c>
      <c r="M88" s="13">
        <f t="shared" si="44"/>
        <v>5.666666666666667</v>
      </c>
      <c r="N88" s="17">
        <v>39332</v>
      </c>
      <c r="O88" s="14">
        <v>223046</v>
      </c>
      <c r="P88" s="15">
        <v>39334</v>
      </c>
      <c r="Q88" s="14">
        <v>43968</v>
      </c>
      <c r="R88" s="15">
        <v>39337</v>
      </c>
      <c r="S88" s="14">
        <v>102592</v>
      </c>
      <c r="T88" s="15"/>
      <c r="U88" s="15"/>
      <c r="V88" s="14">
        <f t="shared" si="36"/>
        <v>369606</v>
      </c>
      <c r="W88" s="14">
        <f t="shared" si="37"/>
        <v>913316.31622553116</v>
      </c>
      <c r="X88" s="17">
        <v>39366</v>
      </c>
      <c r="Y88" s="15">
        <v>34</v>
      </c>
      <c r="Z88" s="15">
        <v>0</v>
      </c>
      <c r="AA88" s="15">
        <v>4.3</v>
      </c>
      <c r="AB88" s="18">
        <v>30.7</v>
      </c>
      <c r="AC88" s="18">
        <v>28.2</v>
      </c>
      <c r="AD88" s="18">
        <v>32.700000000000003</v>
      </c>
      <c r="AE88" s="18">
        <v>30.909375000000004</v>
      </c>
      <c r="AF88" s="13">
        <v>26</v>
      </c>
      <c r="AG88" s="13">
        <f t="shared" si="39"/>
        <v>-3</v>
      </c>
      <c r="AH88" s="13">
        <v>23</v>
      </c>
      <c r="AI88" s="13">
        <v>26</v>
      </c>
      <c r="AJ88" s="18">
        <v>24.888888888888889</v>
      </c>
      <c r="AK88" s="18">
        <v>8.6999999999999993</v>
      </c>
      <c r="AL88" s="18">
        <v>8</v>
      </c>
      <c r="AM88" s="18">
        <v>9.1</v>
      </c>
      <c r="AN88" s="18">
        <v>8.5909090909090935</v>
      </c>
      <c r="AO88" s="15">
        <v>160</v>
      </c>
      <c r="AP88" s="18">
        <f t="shared" si="43"/>
        <v>160</v>
      </c>
      <c r="AQ88" s="21">
        <v>275</v>
      </c>
      <c r="AR88" s="21">
        <v>13</v>
      </c>
      <c r="AS88" s="21">
        <v>5.75</v>
      </c>
      <c r="AT88" s="14">
        <v>10</v>
      </c>
      <c r="AU88" s="14">
        <v>0</v>
      </c>
      <c r="AV88" s="14">
        <v>75</v>
      </c>
      <c r="AW88" s="40">
        <v>25</v>
      </c>
      <c r="AX88" s="14">
        <v>15</v>
      </c>
      <c r="AY88" s="14">
        <v>0</v>
      </c>
      <c r="AZ88" s="14">
        <v>15</v>
      </c>
      <c r="BA88" s="14">
        <v>100</v>
      </c>
      <c r="BB88" s="14">
        <v>53.333333333333336</v>
      </c>
      <c r="BC88" s="14">
        <v>50</v>
      </c>
      <c r="BD88" s="14">
        <v>0</v>
      </c>
      <c r="BE88" s="14">
        <v>0</v>
      </c>
      <c r="BF88" s="14">
        <v>235</v>
      </c>
      <c r="BG88" s="14">
        <v>37.222222222222221</v>
      </c>
      <c r="BH88" s="14">
        <v>0</v>
      </c>
      <c r="BI88" s="14">
        <v>10</v>
      </c>
      <c r="BJ88" s="14">
        <v>30</v>
      </c>
      <c r="BK88" s="14">
        <v>395</v>
      </c>
      <c r="BL88" s="14">
        <v>115.55555555555556</v>
      </c>
      <c r="BM88" s="14">
        <v>70</v>
      </c>
      <c r="BN88" s="14">
        <v>92288</v>
      </c>
      <c r="BO88" s="19">
        <v>89.956331877729255</v>
      </c>
      <c r="BP88" s="19">
        <v>24.969291624053721</v>
      </c>
      <c r="BQ88" s="15" t="s">
        <v>72</v>
      </c>
      <c r="BR88" s="15">
        <v>30</v>
      </c>
      <c r="BS88" s="15">
        <v>81</v>
      </c>
      <c r="BT88" s="13">
        <f t="shared" si="45"/>
        <v>51</v>
      </c>
      <c r="BU88" s="15">
        <v>36.409999999999997</v>
      </c>
      <c r="BV88" s="19">
        <f t="shared" si="40"/>
        <v>1.0708823529411764</v>
      </c>
      <c r="BW88" s="15">
        <v>0.16400000000000001</v>
      </c>
      <c r="BX88" s="15">
        <v>4.548</v>
      </c>
      <c r="BY88" s="15">
        <v>0.34499999999999997</v>
      </c>
      <c r="BZ88" s="14">
        <v>228048.61444841756</v>
      </c>
      <c r="CA88" s="19">
        <v>24.32</v>
      </c>
      <c r="CB88" s="19">
        <v>1.7675302580239591</v>
      </c>
      <c r="CC88" s="19">
        <v>0.71475476327936827</v>
      </c>
    </row>
    <row r="89" spans="1:81" x14ac:dyDescent="0.2">
      <c r="A89" s="15" t="s">
        <v>69</v>
      </c>
      <c r="B89" s="15">
        <v>29</v>
      </c>
      <c r="C89" s="15">
        <v>1</v>
      </c>
      <c r="D89" s="16">
        <v>0.40468564223999998</v>
      </c>
      <c r="E89" s="17">
        <v>39331</v>
      </c>
      <c r="F89" s="15">
        <v>3</v>
      </c>
      <c r="G89" s="15" t="s">
        <v>76</v>
      </c>
      <c r="H89" s="15" t="s">
        <v>77</v>
      </c>
      <c r="I89" s="15">
        <v>0</v>
      </c>
      <c r="J89" s="15"/>
      <c r="K89" s="15"/>
      <c r="L89" s="15"/>
      <c r="M89" s="13">
        <f t="shared" si="44"/>
        <v>0</v>
      </c>
      <c r="N89" s="17">
        <v>39339</v>
      </c>
      <c r="O89" s="14">
        <v>52670</v>
      </c>
      <c r="P89" s="15">
        <v>39340</v>
      </c>
      <c r="Q89" s="14">
        <v>67026</v>
      </c>
      <c r="R89" s="15">
        <v>39341</v>
      </c>
      <c r="S89" s="14">
        <v>33892</v>
      </c>
      <c r="T89" s="15"/>
      <c r="U89" s="15"/>
      <c r="V89" s="14">
        <f t="shared" si="36"/>
        <v>153588</v>
      </c>
      <c r="W89" s="14">
        <f t="shared" si="37"/>
        <v>379524.21328778996</v>
      </c>
      <c r="X89" s="17">
        <v>39366</v>
      </c>
      <c r="Y89" s="15">
        <v>27</v>
      </c>
      <c r="Z89" s="15">
        <v>0</v>
      </c>
      <c r="AA89" s="15">
        <v>3.6</v>
      </c>
      <c r="AB89" s="18">
        <v>32.1</v>
      </c>
      <c r="AC89" s="18">
        <v>28</v>
      </c>
      <c r="AD89" s="18">
        <v>32.4</v>
      </c>
      <c r="AE89" s="18">
        <v>30.576000000000001</v>
      </c>
      <c r="AF89" s="13">
        <v>26</v>
      </c>
      <c r="AG89" s="13">
        <f t="shared" si="39"/>
        <v>-5</v>
      </c>
      <c r="AH89" s="13">
        <v>21</v>
      </c>
      <c r="AI89" s="13">
        <v>30</v>
      </c>
      <c r="AJ89" s="18">
        <v>27.571428571428573</v>
      </c>
      <c r="AK89" s="18">
        <v>9.1</v>
      </c>
      <c r="AL89" s="18">
        <v>8.3000000000000007</v>
      </c>
      <c r="AM89" s="18">
        <v>9.3000000000000007</v>
      </c>
      <c r="AN89" s="18">
        <v>8.9730769230769205</v>
      </c>
      <c r="AO89" s="15">
        <v>112</v>
      </c>
      <c r="AP89" s="18">
        <f t="shared" si="43"/>
        <v>112</v>
      </c>
      <c r="AQ89" s="21">
        <v>240</v>
      </c>
      <c r="AR89" s="21">
        <v>18</v>
      </c>
      <c r="AS89" s="21">
        <v>7.25</v>
      </c>
      <c r="AT89" s="14">
        <v>0</v>
      </c>
      <c r="AU89" s="14">
        <v>15</v>
      </c>
      <c r="AV89" s="14">
        <v>260</v>
      </c>
      <c r="AW89" s="40">
        <v>65.714285714285708</v>
      </c>
      <c r="AX89" s="14">
        <v>30</v>
      </c>
      <c r="AY89" s="14">
        <v>0</v>
      </c>
      <c r="AZ89" s="14">
        <v>10</v>
      </c>
      <c r="BA89" s="14">
        <v>425</v>
      </c>
      <c r="BB89" s="14">
        <v>105.71428571428571</v>
      </c>
      <c r="BC89" s="14">
        <v>60</v>
      </c>
      <c r="BD89" s="14">
        <v>0</v>
      </c>
      <c r="BE89" s="14">
        <v>0</v>
      </c>
      <c r="BF89" s="14">
        <v>5</v>
      </c>
      <c r="BG89" s="14">
        <v>0.7142857142857143</v>
      </c>
      <c r="BH89" s="14">
        <v>0</v>
      </c>
      <c r="BI89" s="14">
        <v>0</v>
      </c>
      <c r="BJ89" s="14">
        <v>45</v>
      </c>
      <c r="BK89" s="14">
        <v>440</v>
      </c>
      <c r="BL89" s="14">
        <v>172.14285714285714</v>
      </c>
      <c r="BM89" s="14">
        <v>105</v>
      </c>
      <c r="BN89" s="14">
        <v>22348</v>
      </c>
      <c r="BO89" s="19">
        <v>65.938864628820966</v>
      </c>
      <c r="BP89" s="19">
        <v>14.550615933536474</v>
      </c>
      <c r="BQ89" s="15" t="s">
        <v>72</v>
      </c>
      <c r="BR89" s="15">
        <v>35</v>
      </c>
      <c r="BS89" s="15">
        <v>45</v>
      </c>
      <c r="BT89" s="13">
        <f t="shared" si="45"/>
        <v>10</v>
      </c>
      <c r="BU89" s="15">
        <v>39.67</v>
      </c>
      <c r="BV89" s="19">
        <f t="shared" si="40"/>
        <v>1.4692592592592593</v>
      </c>
      <c r="BW89" s="15">
        <v>0.36699999999999999</v>
      </c>
      <c r="BX89" s="15">
        <v>0.66</v>
      </c>
      <c r="BY89" s="15">
        <v>0.48299999999999998</v>
      </c>
      <c r="BZ89" s="14">
        <v>55223.110650282113</v>
      </c>
      <c r="CA89" s="19">
        <v>10.82</v>
      </c>
      <c r="CB89" s="19">
        <v>0.99025193610175155</v>
      </c>
      <c r="CC89" s="19">
        <v>0.77367850187486886</v>
      </c>
    </row>
    <row r="90" spans="1:81" x14ac:dyDescent="0.2">
      <c r="A90" s="15" t="s">
        <v>69</v>
      </c>
      <c r="B90" s="15">
        <v>12</v>
      </c>
      <c r="C90" s="15">
        <v>0.5</v>
      </c>
      <c r="D90" s="16">
        <v>0.20234282111999999</v>
      </c>
      <c r="E90" s="17">
        <v>39337</v>
      </c>
      <c r="F90" s="15">
        <v>3</v>
      </c>
      <c r="G90" s="15" t="s">
        <v>76</v>
      </c>
      <c r="H90" s="15" t="s">
        <v>77</v>
      </c>
      <c r="I90" s="15">
        <v>32</v>
      </c>
      <c r="J90" s="15">
        <v>35</v>
      </c>
      <c r="K90" s="15"/>
      <c r="L90" s="15"/>
      <c r="M90" s="13">
        <f t="shared" si="44"/>
        <v>33.5</v>
      </c>
      <c r="N90" s="17">
        <v>39343</v>
      </c>
      <c r="O90" s="14">
        <v>142438</v>
      </c>
      <c r="P90" s="15">
        <v>39344</v>
      </c>
      <c r="Q90" s="14">
        <v>45800</v>
      </c>
      <c r="R90" s="15">
        <v>39345</v>
      </c>
      <c r="S90" s="14">
        <v>39846</v>
      </c>
      <c r="T90" s="15"/>
      <c r="U90" s="15"/>
      <c r="V90" s="14">
        <f t="shared" si="36"/>
        <v>228084</v>
      </c>
      <c r="W90" s="14">
        <f t="shared" si="37"/>
        <v>1127215.6765311388</v>
      </c>
      <c r="X90" s="17">
        <v>39366</v>
      </c>
      <c r="Y90" s="15">
        <v>23</v>
      </c>
      <c r="Z90" s="15">
        <v>0</v>
      </c>
      <c r="AA90" s="15">
        <v>2.7</v>
      </c>
      <c r="AB90" s="18">
        <v>32.299999999999997</v>
      </c>
      <c r="AC90" s="18">
        <v>27.8</v>
      </c>
      <c r="AD90" s="18">
        <v>33</v>
      </c>
      <c r="AE90" s="18">
        <v>30.452380952380956</v>
      </c>
      <c r="AF90" s="13">
        <v>26</v>
      </c>
      <c r="AG90" s="13">
        <f t="shared" si="39"/>
        <v>-6</v>
      </c>
      <c r="AH90" s="13">
        <v>20</v>
      </c>
      <c r="AI90" s="13">
        <v>25</v>
      </c>
      <c r="AJ90" s="18">
        <v>22.666666666666668</v>
      </c>
      <c r="AK90" s="18">
        <v>9.1</v>
      </c>
      <c r="AL90" s="18">
        <v>8.5</v>
      </c>
      <c r="AM90" s="18">
        <v>9.1999999999999993</v>
      </c>
      <c r="AN90" s="18">
        <v>8.9090909090909065</v>
      </c>
      <c r="AO90" s="15">
        <v>82</v>
      </c>
      <c r="AP90" s="18">
        <f t="shared" si="43"/>
        <v>164</v>
      </c>
      <c r="AQ90" s="21">
        <v>120</v>
      </c>
      <c r="AR90" s="21">
        <v>9</v>
      </c>
      <c r="AS90" s="21">
        <v>3.5</v>
      </c>
      <c r="AT90" s="14">
        <v>5</v>
      </c>
      <c r="AU90" s="14">
        <v>35</v>
      </c>
      <c r="AV90" s="14">
        <v>140</v>
      </c>
      <c r="AW90" s="40">
        <v>69.166666666666671</v>
      </c>
      <c r="AX90" s="14">
        <v>50</v>
      </c>
      <c r="AY90" s="14">
        <v>5</v>
      </c>
      <c r="AZ90" s="14">
        <v>30</v>
      </c>
      <c r="BA90" s="14">
        <v>220</v>
      </c>
      <c r="BB90" s="14">
        <v>106.66666666666667</v>
      </c>
      <c r="BC90" s="14">
        <v>95</v>
      </c>
      <c r="BD90" s="14">
        <v>5</v>
      </c>
      <c r="BE90" s="14">
        <v>0</v>
      </c>
      <c r="BF90" s="14">
        <v>600</v>
      </c>
      <c r="BG90" s="14">
        <v>200</v>
      </c>
      <c r="BH90" s="14">
        <v>30</v>
      </c>
      <c r="BI90" s="14">
        <v>15</v>
      </c>
      <c r="BJ90" s="14">
        <v>90</v>
      </c>
      <c r="BK90" s="14">
        <v>860</v>
      </c>
      <c r="BL90" s="14">
        <v>375.83333333333331</v>
      </c>
      <c r="BM90" s="14">
        <v>190</v>
      </c>
      <c r="BN90" s="14">
        <v>67038</v>
      </c>
      <c r="BO90" s="19">
        <v>168.24273452793256</v>
      </c>
      <c r="BP90" s="19">
        <v>29.391803019940021</v>
      </c>
      <c r="BQ90" s="15" t="s">
        <v>72</v>
      </c>
      <c r="BR90" s="15">
        <v>28</v>
      </c>
      <c r="BS90" s="15">
        <v>34</v>
      </c>
      <c r="BT90" s="13">
        <f t="shared" si="45"/>
        <v>6</v>
      </c>
      <c r="BU90" s="15">
        <v>30.99</v>
      </c>
      <c r="BV90" s="19">
        <f t="shared" si="40"/>
        <v>1.3473913043478261</v>
      </c>
      <c r="BW90" s="15">
        <v>0.15</v>
      </c>
      <c r="BX90" s="15">
        <v>0.245</v>
      </c>
      <c r="BY90" s="15">
        <v>0.19800000000000001</v>
      </c>
      <c r="BZ90" s="14">
        <v>331309.01125591662</v>
      </c>
      <c r="CA90" s="19">
        <v>13</v>
      </c>
      <c r="CB90" s="19">
        <v>2.7933651818027387</v>
      </c>
      <c r="CC90" s="19">
        <v>0.66527386321690751</v>
      </c>
    </row>
    <row r="91" spans="1:81" x14ac:dyDescent="0.2">
      <c r="A91" s="15" t="s">
        <v>69</v>
      </c>
      <c r="B91" s="15">
        <v>30</v>
      </c>
      <c r="C91" s="15">
        <v>1</v>
      </c>
      <c r="D91" s="16">
        <v>0.40468564223999998</v>
      </c>
      <c r="E91" s="17">
        <v>39339</v>
      </c>
      <c r="F91" s="15">
        <v>1</v>
      </c>
      <c r="G91" s="15" t="s">
        <v>76</v>
      </c>
      <c r="H91" s="15" t="s">
        <v>77</v>
      </c>
      <c r="I91" s="15">
        <v>8</v>
      </c>
      <c r="J91" s="15">
        <v>40</v>
      </c>
      <c r="K91" s="15"/>
      <c r="L91" s="15"/>
      <c r="M91" s="13">
        <f t="shared" si="44"/>
        <v>24</v>
      </c>
      <c r="N91" s="17">
        <v>39346</v>
      </c>
      <c r="O91" s="14">
        <v>256938</v>
      </c>
      <c r="P91" s="15"/>
      <c r="Q91" s="14"/>
      <c r="R91" s="15"/>
      <c r="S91" s="14"/>
      <c r="T91" s="15"/>
      <c r="U91" s="15"/>
      <c r="V91" s="14">
        <f t="shared" si="36"/>
        <v>256938</v>
      </c>
      <c r="W91" s="14">
        <f t="shared" si="37"/>
        <v>634907.62503410538</v>
      </c>
      <c r="X91" s="17">
        <v>39373</v>
      </c>
      <c r="Y91" s="15">
        <v>27</v>
      </c>
      <c r="Z91" s="15">
        <v>0</v>
      </c>
      <c r="AA91" s="15">
        <v>3.7</v>
      </c>
      <c r="AB91" s="18">
        <v>32.1</v>
      </c>
      <c r="AC91" s="18">
        <v>27.7</v>
      </c>
      <c r="AD91" s="18">
        <v>32.5</v>
      </c>
      <c r="AE91" s="18">
        <v>30.147999999999996</v>
      </c>
      <c r="AF91" s="13">
        <v>25</v>
      </c>
      <c r="AG91" s="13">
        <f t="shared" si="39"/>
        <v>-3</v>
      </c>
      <c r="AH91" s="13">
        <v>22</v>
      </c>
      <c r="AI91" s="13">
        <v>29</v>
      </c>
      <c r="AJ91" s="18">
        <v>25</v>
      </c>
      <c r="AK91" s="18">
        <v>9.1</v>
      </c>
      <c r="AL91" s="18">
        <v>8.6</v>
      </c>
      <c r="AM91" s="18">
        <v>9.1999999999999993</v>
      </c>
      <c r="AN91" s="18">
        <v>8.8961538461538456</v>
      </c>
      <c r="AO91" s="15">
        <v>106</v>
      </c>
      <c r="AP91" s="18">
        <f t="shared" si="43"/>
        <v>106</v>
      </c>
      <c r="AQ91" s="21">
        <v>250</v>
      </c>
      <c r="AR91" s="21">
        <v>15</v>
      </c>
      <c r="AS91" s="21">
        <v>6</v>
      </c>
      <c r="AT91" s="14">
        <v>10</v>
      </c>
      <c r="AU91" s="14">
        <v>0</v>
      </c>
      <c r="AV91" s="14">
        <v>155</v>
      </c>
      <c r="AW91" s="40">
        <v>85.714285714285708</v>
      </c>
      <c r="AX91" s="14">
        <v>70</v>
      </c>
      <c r="AY91" s="14">
        <v>15</v>
      </c>
      <c r="AZ91" s="14">
        <v>0</v>
      </c>
      <c r="BA91" s="14">
        <v>125</v>
      </c>
      <c r="BB91" s="14">
        <v>51.428571428571431</v>
      </c>
      <c r="BC91" s="14">
        <v>65</v>
      </c>
      <c r="BD91" s="14">
        <v>990</v>
      </c>
      <c r="BE91" s="14">
        <v>0</v>
      </c>
      <c r="BF91" s="14">
        <v>33100</v>
      </c>
      <c r="BG91" s="14">
        <v>5431.4285714285716</v>
      </c>
      <c r="BH91" s="14">
        <v>0</v>
      </c>
      <c r="BI91" s="14">
        <v>1015</v>
      </c>
      <c r="BJ91" s="14">
        <v>120</v>
      </c>
      <c r="BK91" s="14">
        <v>33225</v>
      </c>
      <c r="BL91" s="14">
        <v>5569.2857142857147</v>
      </c>
      <c r="BM91" s="14">
        <v>155</v>
      </c>
      <c r="BN91" s="14">
        <v>15729</v>
      </c>
      <c r="BO91" s="19">
        <v>6.1217102958690424</v>
      </c>
      <c r="BP91" s="19">
        <v>6.1217102958690424</v>
      </c>
      <c r="BQ91" s="15" t="s">
        <v>72</v>
      </c>
      <c r="BR91" s="15">
        <v>36</v>
      </c>
      <c r="BS91" s="15">
        <v>52</v>
      </c>
      <c r="BT91" s="13">
        <f t="shared" si="45"/>
        <v>16</v>
      </c>
      <c r="BU91" s="15">
        <v>47.22</v>
      </c>
      <c r="BV91" s="19">
        <f t="shared" si="40"/>
        <v>1.7488888888888889</v>
      </c>
      <c r="BW91" s="15">
        <v>0.41699999999999998</v>
      </c>
      <c r="BX91" s="15">
        <v>1.25</v>
      </c>
      <c r="BY91" s="15">
        <v>0.91500000000000004</v>
      </c>
      <c r="BZ91" s="14">
        <v>38867.205450970439</v>
      </c>
      <c r="CA91" s="19">
        <v>14.59</v>
      </c>
      <c r="CB91" s="19">
        <v>1.3352842650392378</v>
      </c>
      <c r="CC91" s="19">
        <v>0.8690467621553003</v>
      </c>
    </row>
    <row r="92" spans="1:81" x14ac:dyDescent="0.2">
      <c r="A92" s="15" t="s">
        <v>69</v>
      </c>
      <c r="B92" s="15">
        <v>31</v>
      </c>
      <c r="C92" s="15">
        <v>1</v>
      </c>
      <c r="D92" s="16">
        <v>0.40468564223999998</v>
      </c>
      <c r="E92" s="17">
        <v>39344</v>
      </c>
      <c r="F92" s="15">
        <v>4</v>
      </c>
      <c r="G92" s="15" t="s">
        <v>76</v>
      </c>
      <c r="H92" s="15" t="s">
        <v>77</v>
      </c>
      <c r="I92" s="15">
        <v>24</v>
      </c>
      <c r="J92" s="15"/>
      <c r="K92" s="15"/>
      <c r="L92" s="15"/>
      <c r="M92" s="13">
        <f t="shared" si="44"/>
        <v>24</v>
      </c>
      <c r="N92" s="17">
        <v>39358</v>
      </c>
      <c r="O92" s="14">
        <v>44884</v>
      </c>
      <c r="P92" s="15">
        <v>39359</v>
      </c>
      <c r="Q92" s="14">
        <v>237702</v>
      </c>
      <c r="R92" s="15">
        <v>39361</v>
      </c>
      <c r="S92" s="14">
        <v>193734</v>
      </c>
      <c r="T92" s="15">
        <v>39362</v>
      </c>
      <c r="U92" s="15">
        <v>180452</v>
      </c>
      <c r="V92" s="14">
        <f t="shared" si="36"/>
        <v>656772</v>
      </c>
      <c r="W92" s="14">
        <f t="shared" si="37"/>
        <v>1622918.9559695313</v>
      </c>
      <c r="X92" s="17">
        <v>39387</v>
      </c>
      <c r="Y92" s="15">
        <v>29</v>
      </c>
      <c r="Z92" s="15">
        <v>0</v>
      </c>
      <c r="AA92" s="15">
        <v>2.1</v>
      </c>
      <c r="AB92" s="18">
        <v>29.9</v>
      </c>
      <c r="AC92" s="18">
        <v>20.100000000000001</v>
      </c>
      <c r="AD92" s="18">
        <v>31.4</v>
      </c>
      <c r="AE92" s="18">
        <v>27.140740740740746</v>
      </c>
      <c r="AF92" s="13">
        <v>23</v>
      </c>
      <c r="AG92" s="13">
        <f t="shared" si="39"/>
        <v>-2</v>
      </c>
      <c r="AH92" s="13">
        <v>21</v>
      </c>
      <c r="AI92" s="13">
        <v>33</v>
      </c>
      <c r="AJ92" s="18">
        <v>26.111111111111111</v>
      </c>
      <c r="AK92" s="18">
        <v>8.9</v>
      </c>
      <c r="AL92" s="18">
        <v>8</v>
      </c>
      <c r="AM92" s="18">
        <v>8.9</v>
      </c>
      <c r="AN92" s="18">
        <v>8.5107142857142843</v>
      </c>
      <c r="AO92" s="15">
        <v>146</v>
      </c>
      <c r="AP92" s="18">
        <f t="shared" si="43"/>
        <v>146</v>
      </c>
      <c r="AQ92" s="21">
        <v>300</v>
      </c>
      <c r="AR92" s="21">
        <v>21</v>
      </c>
      <c r="AS92" s="21">
        <v>7.5</v>
      </c>
      <c r="AT92" s="14">
        <v>330</v>
      </c>
      <c r="AU92" s="14">
        <v>40</v>
      </c>
      <c r="AV92" s="14">
        <v>405</v>
      </c>
      <c r="AW92" s="40">
        <v>166.875</v>
      </c>
      <c r="AX92" s="14">
        <v>125</v>
      </c>
      <c r="AY92" s="14">
        <v>55</v>
      </c>
      <c r="AZ92" s="14">
        <v>10</v>
      </c>
      <c r="BA92" s="14">
        <v>90</v>
      </c>
      <c r="BB92" s="14">
        <v>58.75</v>
      </c>
      <c r="BC92" s="14">
        <v>65</v>
      </c>
      <c r="BD92" s="14">
        <v>0</v>
      </c>
      <c r="BE92" s="14">
        <v>0</v>
      </c>
      <c r="BF92" s="14">
        <v>50</v>
      </c>
      <c r="BG92" s="14">
        <v>14.375</v>
      </c>
      <c r="BH92" s="14">
        <v>5</v>
      </c>
      <c r="BI92" s="14">
        <v>385</v>
      </c>
      <c r="BJ92" s="14">
        <v>95</v>
      </c>
      <c r="BK92" s="14">
        <v>525</v>
      </c>
      <c r="BL92" s="14">
        <v>240</v>
      </c>
      <c r="BM92" s="14">
        <v>185</v>
      </c>
      <c r="BN92" s="14">
        <v>81015</v>
      </c>
      <c r="BO92" s="19">
        <v>44.895595504621724</v>
      </c>
      <c r="BP92" s="19">
        <v>12.335330982441395</v>
      </c>
      <c r="BQ92" s="15" t="s">
        <v>72</v>
      </c>
      <c r="BR92" s="15">
        <v>27</v>
      </c>
      <c r="BS92" s="15">
        <v>45</v>
      </c>
      <c r="BT92" s="13">
        <f t="shared" si="45"/>
        <v>18</v>
      </c>
      <c r="BU92" s="15">
        <v>34.299999999999997</v>
      </c>
      <c r="BV92" s="19">
        <f t="shared" si="40"/>
        <v>1.182758620689655</v>
      </c>
      <c r="BW92" s="15">
        <v>0.14899999999999999</v>
      </c>
      <c r="BX92" s="15">
        <v>0.62</v>
      </c>
      <c r="BY92" s="15">
        <v>0.32800000000000001</v>
      </c>
      <c r="BZ92" s="14">
        <v>200192.42479562401</v>
      </c>
      <c r="CA92" s="19">
        <v>25</v>
      </c>
      <c r="CB92" s="19">
        <v>2.1302188057514253</v>
      </c>
      <c r="CC92" s="19">
        <v>0.81281457689767389</v>
      </c>
    </row>
    <row r="93" spans="1:81" x14ac:dyDescent="0.2">
      <c r="A93" s="15" t="s">
        <v>69</v>
      </c>
      <c r="B93" s="15">
        <v>16</v>
      </c>
      <c r="C93" s="15">
        <v>0.5</v>
      </c>
      <c r="D93" s="16">
        <v>0.20234282111999999</v>
      </c>
      <c r="E93" s="17">
        <v>39346</v>
      </c>
      <c r="F93" s="15">
        <v>3</v>
      </c>
      <c r="G93" s="15" t="s">
        <v>76</v>
      </c>
      <c r="H93" s="15" t="s">
        <v>77</v>
      </c>
      <c r="I93" s="15">
        <v>0</v>
      </c>
      <c r="J93" s="15"/>
      <c r="K93" s="15">
        <v>13</v>
      </c>
      <c r="L93" s="15">
        <v>19</v>
      </c>
      <c r="M93" s="13">
        <f t="shared" si="44"/>
        <v>10.666666666666666</v>
      </c>
      <c r="N93" s="17">
        <v>39349</v>
      </c>
      <c r="O93" s="14">
        <v>110378</v>
      </c>
      <c r="P93" s="15">
        <v>39350</v>
      </c>
      <c r="Q93" s="14">
        <v>29312</v>
      </c>
      <c r="R93" s="15">
        <v>39352</v>
      </c>
      <c r="S93" s="14">
        <v>43510</v>
      </c>
      <c r="T93" s="15"/>
      <c r="U93" s="15"/>
      <c r="V93" s="14">
        <f t="shared" si="36"/>
        <v>183200</v>
      </c>
      <c r="W93" s="14">
        <f t="shared" si="37"/>
        <v>905394.11769569386</v>
      </c>
      <c r="X93" s="17">
        <v>39373</v>
      </c>
      <c r="Y93" s="15">
        <v>24</v>
      </c>
      <c r="Z93" s="15">
        <v>0</v>
      </c>
      <c r="AA93" s="15">
        <v>2.2999999999999998</v>
      </c>
      <c r="AB93" s="18">
        <v>29.4</v>
      </c>
      <c r="AC93" s="18">
        <v>27.6</v>
      </c>
      <c r="AD93" s="18">
        <v>32.4</v>
      </c>
      <c r="AE93" s="18">
        <v>29.65</v>
      </c>
      <c r="AF93" s="13">
        <v>22</v>
      </c>
      <c r="AG93" s="13">
        <f t="shared" si="39"/>
        <v>-2</v>
      </c>
      <c r="AH93" s="13">
        <v>20</v>
      </c>
      <c r="AI93" s="13">
        <v>24</v>
      </c>
      <c r="AJ93" s="18">
        <v>21.5</v>
      </c>
      <c r="AK93" s="18">
        <v>8.9</v>
      </c>
      <c r="AL93" s="18">
        <v>8.8000000000000007</v>
      </c>
      <c r="AM93" s="18">
        <v>9.1999999999999993</v>
      </c>
      <c r="AN93" s="18">
        <v>8.9434782608695667</v>
      </c>
      <c r="AO93" s="15">
        <v>82</v>
      </c>
      <c r="AP93" s="18">
        <f t="shared" si="43"/>
        <v>164</v>
      </c>
      <c r="AQ93" s="21">
        <v>112.5</v>
      </c>
      <c r="AR93" s="21">
        <v>8</v>
      </c>
      <c r="AS93" s="21">
        <v>2.75</v>
      </c>
      <c r="AT93" s="14">
        <v>15</v>
      </c>
      <c r="AU93" s="14">
        <v>50</v>
      </c>
      <c r="AV93" s="14">
        <v>480</v>
      </c>
      <c r="AW93" s="40">
        <v>221</v>
      </c>
      <c r="AX93" s="14">
        <v>240</v>
      </c>
      <c r="AY93" s="14">
        <v>30</v>
      </c>
      <c r="AZ93" s="14">
        <v>45</v>
      </c>
      <c r="BA93" s="14">
        <v>165</v>
      </c>
      <c r="BB93" s="14">
        <v>93</v>
      </c>
      <c r="BC93" s="14">
        <v>85</v>
      </c>
      <c r="BD93" s="14">
        <v>0</v>
      </c>
      <c r="BE93" s="14">
        <v>0</v>
      </c>
      <c r="BF93" s="14">
        <v>5</v>
      </c>
      <c r="BG93" s="14">
        <v>1</v>
      </c>
      <c r="BH93" s="14">
        <v>0</v>
      </c>
      <c r="BI93" s="14">
        <v>45</v>
      </c>
      <c r="BJ93" s="14">
        <v>135</v>
      </c>
      <c r="BK93" s="14">
        <v>530</v>
      </c>
      <c r="BL93" s="14">
        <v>315</v>
      </c>
      <c r="BM93" s="14">
        <v>355</v>
      </c>
      <c r="BN93" s="14">
        <v>9350</v>
      </c>
      <c r="BO93" s="19">
        <v>21.489312801654791</v>
      </c>
      <c r="BP93" s="19">
        <v>5.1037117903930129</v>
      </c>
      <c r="BQ93" s="15" t="s">
        <v>72</v>
      </c>
      <c r="BR93" s="15">
        <v>33</v>
      </c>
      <c r="BS93" s="15">
        <v>47</v>
      </c>
      <c r="BT93" s="13">
        <f t="shared" si="45"/>
        <v>14</v>
      </c>
      <c r="BU93" s="15">
        <v>39.909999999999997</v>
      </c>
      <c r="BV93" s="19">
        <f t="shared" si="40"/>
        <v>1.6629166666666666</v>
      </c>
      <c r="BW93" s="15">
        <v>0.32600000000000001</v>
      </c>
      <c r="BX93" s="15">
        <v>0.77700000000000002</v>
      </c>
      <c r="BY93" s="15">
        <v>0.53900000000000003</v>
      </c>
      <c r="BZ93" s="14">
        <v>46208.706334359922</v>
      </c>
      <c r="CA93" s="19">
        <v>5</v>
      </c>
      <c r="CB93" s="19">
        <v>1.0296057561131891</v>
      </c>
      <c r="CC93" s="19">
        <v>0.84789794332552071</v>
      </c>
    </row>
    <row r="94" spans="1:81" x14ac:dyDescent="0.2">
      <c r="A94" s="15" t="s">
        <v>69</v>
      </c>
      <c r="B94" s="15">
        <v>14</v>
      </c>
      <c r="C94" s="15">
        <v>0.5</v>
      </c>
      <c r="D94" s="16">
        <v>0.20234282111999999</v>
      </c>
      <c r="E94" s="17">
        <v>39361</v>
      </c>
      <c r="F94" s="15">
        <v>2</v>
      </c>
      <c r="G94" s="15" t="s">
        <v>76</v>
      </c>
      <c r="H94" s="15" t="s">
        <v>77</v>
      </c>
      <c r="I94" s="15">
        <v>5</v>
      </c>
      <c r="J94" s="15">
        <v>2</v>
      </c>
      <c r="K94" s="15"/>
      <c r="L94" s="15"/>
      <c r="M94" s="13">
        <f t="shared" si="44"/>
        <v>3.5</v>
      </c>
      <c r="N94" s="17">
        <v>39365</v>
      </c>
      <c r="O94" s="14">
        <v>70074</v>
      </c>
      <c r="P94" s="15">
        <v>39367</v>
      </c>
      <c r="Q94" s="14">
        <v>35724</v>
      </c>
      <c r="R94" s="15"/>
      <c r="S94" s="14"/>
      <c r="T94" s="15"/>
      <c r="U94" s="15"/>
      <c r="V94" s="14">
        <f t="shared" si="36"/>
        <v>105798</v>
      </c>
      <c r="W94" s="14">
        <f t="shared" si="37"/>
        <v>522865.10296926321</v>
      </c>
      <c r="X94" s="17">
        <v>39406</v>
      </c>
      <c r="Y94" s="15">
        <v>41</v>
      </c>
      <c r="Z94" s="15">
        <v>0</v>
      </c>
      <c r="AA94" s="15">
        <v>3.6</v>
      </c>
      <c r="AB94" s="18">
        <v>29.6</v>
      </c>
      <c r="AC94" s="18">
        <v>19.2</v>
      </c>
      <c r="AD94" s="18">
        <v>30.8</v>
      </c>
      <c r="AE94" s="18">
        <v>24.846153846153847</v>
      </c>
      <c r="AF94" s="13">
        <v>21</v>
      </c>
      <c r="AG94" s="13">
        <f t="shared" si="39"/>
        <v>1</v>
      </c>
      <c r="AH94" s="13">
        <v>22</v>
      </c>
      <c r="AI94" s="13">
        <v>30</v>
      </c>
      <c r="AJ94" s="18">
        <v>26.076923076923077</v>
      </c>
      <c r="AK94" s="18">
        <v>8.4</v>
      </c>
      <c r="AL94" s="18">
        <v>8.4</v>
      </c>
      <c r="AM94" s="18">
        <v>9.3000000000000007</v>
      </c>
      <c r="AN94" s="18">
        <v>8.8256410256410263</v>
      </c>
      <c r="AO94" s="15">
        <v>160</v>
      </c>
      <c r="AP94" s="18">
        <f t="shared" si="43"/>
        <v>320</v>
      </c>
      <c r="AQ94" s="21">
        <v>287.5</v>
      </c>
      <c r="AR94" s="21">
        <v>10.5</v>
      </c>
      <c r="AS94" s="21">
        <v>3.8000000000000003</v>
      </c>
      <c r="AT94" s="14">
        <v>10</v>
      </c>
      <c r="AU94" s="14">
        <v>5</v>
      </c>
      <c r="AV94" s="14">
        <v>300</v>
      </c>
      <c r="AW94" s="40">
        <v>98.333333333333329</v>
      </c>
      <c r="AX94" s="14">
        <v>50</v>
      </c>
      <c r="AY94" s="14">
        <v>10</v>
      </c>
      <c r="AZ94" s="14">
        <v>0</v>
      </c>
      <c r="BA94" s="14">
        <v>310</v>
      </c>
      <c r="BB94" s="14">
        <v>75.333333333333329</v>
      </c>
      <c r="BC94" s="14">
        <v>30</v>
      </c>
      <c r="BD94" s="14">
        <v>15</v>
      </c>
      <c r="BE94" s="14">
        <v>0</v>
      </c>
      <c r="BF94" s="14">
        <v>6300</v>
      </c>
      <c r="BG94" s="14">
        <v>582.66666666666663</v>
      </c>
      <c r="BH94" s="14">
        <v>0</v>
      </c>
      <c r="BI94" s="14">
        <v>35</v>
      </c>
      <c r="BJ94" s="14">
        <v>10</v>
      </c>
      <c r="BK94" s="14">
        <v>6660</v>
      </c>
      <c r="BL94" s="14">
        <v>749.66666666666663</v>
      </c>
      <c r="BM94" s="14">
        <v>140</v>
      </c>
      <c r="BN94" s="14">
        <v>4413</v>
      </c>
      <c r="BO94" s="19">
        <v>12.353039973127309</v>
      </c>
      <c r="BP94" s="19">
        <v>4.1711563545624681</v>
      </c>
      <c r="BQ94" s="15" t="s">
        <v>72</v>
      </c>
      <c r="BR94" s="15">
        <v>38</v>
      </c>
      <c r="BS94" s="15">
        <v>69</v>
      </c>
      <c r="BT94" s="13">
        <f t="shared" si="45"/>
        <v>31</v>
      </c>
      <c r="BU94" s="15">
        <v>56.14</v>
      </c>
      <c r="BV94" s="19">
        <f t="shared" si="40"/>
        <v>1.3692682926829269</v>
      </c>
      <c r="BW94" s="15">
        <v>0.43</v>
      </c>
      <c r="BX94" s="15">
        <v>2.6139999999999999</v>
      </c>
      <c r="BY94" s="15">
        <v>1.3839999999999999</v>
      </c>
      <c r="BZ94" s="14">
        <v>21809.520968292014</v>
      </c>
      <c r="CA94" s="19">
        <v>6.41</v>
      </c>
      <c r="CB94" s="19">
        <v>0.77265633912416098</v>
      </c>
      <c r="CC94" s="19">
        <v>0.7822018976392292</v>
      </c>
    </row>
    <row r="95" spans="1:81" x14ac:dyDescent="0.2">
      <c r="A95" s="15" t="s">
        <v>69</v>
      </c>
      <c r="B95" s="15">
        <v>16</v>
      </c>
      <c r="C95" s="15">
        <v>0.5</v>
      </c>
      <c r="D95" s="16">
        <f t="shared" ref="D95:D126" si="46">C95*0.40468564224</f>
        <v>0.20234282111999999</v>
      </c>
      <c r="E95" s="17">
        <v>39565</v>
      </c>
      <c r="F95" s="15">
        <v>2</v>
      </c>
      <c r="G95" s="15" t="s">
        <v>76</v>
      </c>
      <c r="H95" s="15" t="s">
        <v>77</v>
      </c>
      <c r="I95" s="15">
        <v>4</v>
      </c>
      <c r="J95" s="15">
        <v>2</v>
      </c>
      <c r="K95" s="15"/>
      <c r="L95" s="15"/>
      <c r="M95" s="13">
        <f t="shared" si="44"/>
        <v>3</v>
      </c>
      <c r="N95" s="17">
        <v>39577</v>
      </c>
      <c r="O95" s="14">
        <v>25648</v>
      </c>
      <c r="P95" s="17">
        <v>39578</v>
      </c>
      <c r="Q95" s="14">
        <v>42136</v>
      </c>
      <c r="R95" s="15"/>
      <c r="S95" s="14"/>
      <c r="T95" s="15"/>
      <c r="U95" s="14"/>
      <c r="V95" s="14">
        <f t="shared" si="36"/>
        <v>67784</v>
      </c>
      <c r="W95" s="14">
        <f t="shared" si="37"/>
        <v>334995.8235474067</v>
      </c>
      <c r="X95" s="17">
        <v>39603</v>
      </c>
      <c r="Y95" s="15">
        <f t="shared" ref="Y95:Y126" si="47">X95-N95</f>
        <v>26</v>
      </c>
      <c r="Z95" s="15">
        <v>0</v>
      </c>
      <c r="AA95" s="18">
        <v>2.9</v>
      </c>
      <c r="AB95" s="18">
        <v>28.5</v>
      </c>
      <c r="AC95" s="18">
        <v>25.8</v>
      </c>
      <c r="AD95" s="18">
        <v>31.8</v>
      </c>
      <c r="AE95" s="18">
        <v>29.429166666666664</v>
      </c>
      <c r="AF95" s="13">
        <v>36</v>
      </c>
      <c r="AG95" s="13">
        <f t="shared" si="39"/>
        <v>-2</v>
      </c>
      <c r="AH95" s="13">
        <v>34</v>
      </c>
      <c r="AI95" s="13">
        <v>39</v>
      </c>
      <c r="AJ95" s="13">
        <v>36.125</v>
      </c>
      <c r="AK95" s="18">
        <v>8.6999999999999993</v>
      </c>
      <c r="AL95" s="18">
        <v>8.5</v>
      </c>
      <c r="AM95" s="18">
        <v>9.1</v>
      </c>
      <c r="AN95" s="18">
        <v>8.7532654412297859</v>
      </c>
      <c r="AO95" s="21">
        <v>114</v>
      </c>
      <c r="AP95" s="18">
        <f t="shared" si="43"/>
        <v>228</v>
      </c>
      <c r="AQ95" s="21">
        <v>80</v>
      </c>
      <c r="AR95" s="21">
        <v>7</v>
      </c>
      <c r="AS95" s="21">
        <v>3.2</v>
      </c>
      <c r="AT95" s="15">
        <v>80</v>
      </c>
      <c r="AU95" s="15">
        <v>0</v>
      </c>
      <c r="AV95" s="15">
        <v>265</v>
      </c>
      <c r="AW95" s="40">
        <v>78.5</v>
      </c>
      <c r="AX95" s="14">
        <v>27.5</v>
      </c>
      <c r="AY95" s="14">
        <v>785</v>
      </c>
      <c r="AZ95" s="14">
        <v>0</v>
      </c>
      <c r="BA95" s="14">
        <v>710</v>
      </c>
      <c r="BB95" s="14">
        <v>108</v>
      </c>
      <c r="BC95" s="14">
        <v>32.5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865</v>
      </c>
      <c r="BJ95" s="14">
        <v>0</v>
      </c>
      <c r="BK95" s="14">
        <v>950</v>
      </c>
      <c r="BL95" s="14">
        <v>186.5</v>
      </c>
      <c r="BM95" s="14">
        <v>60</v>
      </c>
      <c r="BN95" s="14">
        <v>31236</v>
      </c>
      <c r="BO95" s="19">
        <f>BN95/O95*100</f>
        <v>121.78727386150968</v>
      </c>
      <c r="BP95" s="19">
        <f t="shared" ref="BP95:BP124" si="48">(BN95)/(O95+Q95+S95+U95)*100</f>
        <v>46.081671190841497</v>
      </c>
      <c r="BQ95" s="15" t="s">
        <v>72</v>
      </c>
      <c r="BR95" s="15">
        <v>30</v>
      </c>
      <c r="BS95" s="15">
        <v>48</v>
      </c>
      <c r="BT95" s="13">
        <f t="shared" si="45"/>
        <v>18</v>
      </c>
      <c r="BU95" s="19">
        <v>38.54</v>
      </c>
      <c r="BV95" s="19">
        <f t="shared" si="40"/>
        <v>1.4823076923076923</v>
      </c>
      <c r="BW95" s="16">
        <v>0.19500000000000001</v>
      </c>
      <c r="BX95" s="16">
        <v>0.77900000000000003</v>
      </c>
      <c r="BY95" s="16">
        <v>0.44600000000000001</v>
      </c>
      <c r="BZ95" s="14">
        <f t="shared" ref="BZ95:BZ124" si="49">BN95/(C95*0.40468564224)</f>
        <v>154371.67391016753</v>
      </c>
      <c r="CA95" s="15">
        <v>12.45</v>
      </c>
      <c r="CB95" s="16">
        <f t="shared" ref="CB95:CB124" si="50">(CA95/D95)/Y95</f>
        <v>2.3665092302047759</v>
      </c>
      <c r="CC95" s="16">
        <f t="shared" ref="CC95:CC110" si="51">(BY95/BU95^3)*100000</f>
        <v>0.77911170271122476</v>
      </c>
    </row>
    <row r="96" spans="1:81" x14ac:dyDescent="0.2">
      <c r="A96" s="15" t="s">
        <v>69</v>
      </c>
      <c r="B96" s="15">
        <v>34</v>
      </c>
      <c r="C96" s="15">
        <v>1</v>
      </c>
      <c r="D96" s="16">
        <f t="shared" si="46"/>
        <v>0.40468564223999998</v>
      </c>
      <c r="E96" s="17">
        <v>39570</v>
      </c>
      <c r="F96" s="15">
        <v>2</v>
      </c>
      <c r="G96" s="15" t="s">
        <v>76</v>
      </c>
      <c r="H96" s="15" t="s">
        <v>77</v>
      </c>
      <c r="I96" s="15">
        <v>106</v>
      </c>
      <c r="J96" s="15">
        <v>31</v>
      </c>
      <c r="K96" s="15"/>
      <c r="L96" s="15"/>
      <c r="M96" s="13">
        <f t="shared" si="44"/>
        <v>68.5</v>
      </c>
      <c r="N96" s="17">
        <v>39579</v>
      </c>
      <c r="O96" s="14">
        <v>42594</v>
      </c>
      <c r="P96" s="17">
        <v>39580</v>
      </c>
      <c r="Q96" s="14">
        <v>236786</v>
      </c>
      <c r="R96" s="15"/>
      <c r="S96" s="14"/>
      <c r="T96" s="15"/>
      <c r="U96" s="14"/>
      <c r="V96" s="14">
        <f t="shared" si="36"/>
        <v>279380</v>
      </c>
      <c r="W96" s="14">
        <f t="shared" si="37"/>
        <v>690363.01474296662</v>
      </c>
      <c r="X96" s="17">
        <v>39612</v>
      </c>
      <c r="Y96" s="15">
        <f t="shared" si="47"/>
        <v>33</v>
      </c>
      <c r="Z96" s="15">
        <v>0</v>
      </c>
      <c r="AA96" s="18">
        <v>2.2999999999999998</v>
      </c>
      <c r="AB96" s="18">
        <v>26.1</v>
      </c>
      <c r="AC96" s="18">
        <v>26.4</v>
      </c>
      <c r="AD96" s="18">
        <v>31.3</v>
      </c>
      <c r="AE96" s="18">
        <v>29.822580645161295</v>
      </c>
      <c r="AF96" s="13">
        <v>38</v>
      </c>
      <c r="AG96" s="13">
        <f t="shared" si="39"/>
        <v>-2</v>
      </c>
      <c r="AH96" s="13">
        <v>36</v>
      </c>
      <c r="AI96" s="13">
        <v>45</v>
      </c>
      <c r="AJ96" s="13">
        <v>39.555555555555557</v>
      </c>
      <c r="AK96" s="18">
        <v>8.4</v>
      </c>
      <c r="AL96" s="18">
        <v>8.5</v>
      </c>
      <c r="AM96" s="18">
        <v>9.5</v>
      </c>
      <c r="AN96" s="18">
        <v>8.8934702907652117</v>
      </c>
      <c r="AO96" s="21">
        <v>198</v>
      </c>
      <c r="AP96" s="18">
        <f t="shared" si="43"/>
        <v>198</v>
      </c>
      <c r="AQ96" s="21">
        <v>225</v>
      </c>
      <c r="AR96" s="21">
        <v>9</v>
      </c>
      <c r="AS96" s="21">
        <v>4.5</v>
      </c>
      <c r="AT96" s="15">
        <v>0</v>
      </c>
      <c r="AU96" s="15">
        <v>0</v>
      </c>
      <c r="AV96" s="15">
        <v>405</v>
      </c>
      <c r="AW96" s="40">
        <v>65.384615384615387</v>
      </c>
      <c r="AX96" s="14">
        <v>15</v>
      </c>
      <c r="AY96" s="14">
        <v>30</v>
      </c>
      <c r="AZ96" s="14">
        <v>5</v>
      </c>
      <c r="BA96" s="14">
        <v>515</v>
      </c>
      <c r="BB96" s="14">
        <v>129.23076923076923</v>
      </c>
      <c r="BC96" s="14">
        <v>25</v>
      </c>
      <c r="BD96" s="14">
        <v>0</v>
      </c>
      <c r="BE96" s="14">
        <v>0</v>
      </c>
      <c r="BF96" s="14">
        <v>10</v>
      </c>
      <c r="BG96" s="14">
        <v>1.1538461538461537</v>
      </c>
      <c r="BH96" s="14">
        <v>0</v>
      </c>
      <c r="BI96" s="14">
        <v>30</v>
      </c>
      <c r="BJ96" s="14">
        <v>10</v>
      </c>
      <c r="BK96" s="14">
        <v>920</v>
      </c>
      <c r="BL96" s="14">
        <v>196.15384615384616</v>
      </c>
      <c r="BM96" s="14">
        <v>35</v>
      </c>
      <c r="BN96" s="14">
        <v>42558</v>
      </c>
      <c r="BO96" s="19">
        <f>BN96/O96*100</f>
        <v>99.915481053669524</v>
      </c>
      <c r="BP96" s="19">
        <f t="shared" si="48"/>
        <v>15.23301596392011</v>
      </c>
      <c r="BQ96" s="15" t="s">
        <v>72</v>
      </c>
      <c r="BR96" s="15">
        <v>25</v>
      </c>
      <c r="BS96" s="15">
        <v>68</v>
      </c>
      <c r="BT96" s="13">
        <f t="shared" si="45"/>
        <v>43</v>
      </c>
      <c r="BU96" s="19">
        <v>36.65</v>
      </c>
      <c r="BV96" s="19">
        <f t="shared" si="40"/>
        <v>1.1106060606060606</v>
      </c>
      <c r="BW96" s="16">
        <v>0.11700000000000001</v>
      </c>
      <c r="BX96" s="16">
        <v>1.573</v>
      </c>
      <c r="BY96" s="16">
        <v>0.42499999999999999</v>
      </c>
      <c r="BZ96" s="14">
        <f t="shared" si="49"/>
        <v>105163.10824479623</v>
      </c>
      <c r="CA96" s="15">
        <v>15.73</v>
      </c>
      <c r="CB96" s="16">
        <f t="shared" si="50"/>
        <v>1.1778689849934882</v>
      </c>
      <c r="CC96" s="16">
        <f t="shared" si="51"/>
        <v>0.86331044051565475</v>
      </c>
    </row>
    <row r="97" spans="1:81" x14ac:dyDescent="0.2">
      <c r="A97" s="15" t="s">
        <v>69</v>
      </c>
      <c r="B97" s="15">
        <v>5</v>
      </c>
      <c r="C97" s="15">
        <v>2</v>
      </c>
      <c r="D97" s="16">
        <f t="shared" si="46"/>
        <v>0.80937128447999995</v>
      </c>
      <c r="E97" s="17">
        <v>39576</v>
      </c>
      <c r="F97" s="15">
        <v>1</v>
      </c>
      <c r="G97" s="15" t="s">
        <v>76</v>
      </c>
      <c r="H97" s="15" t="s">
        <v>77</v>
      </c>
      <c r="I97" s="15">
        <v>301</v>
      </c>
      <c r="J97" s="15">
        <v>411</v>
      </c>
      <c r="K97" s="15"/>
      <c r="L97" s="15"/>
      <c r="M97" s="13">
        <f t="shared" si="44"/>
        <v>356</v>
      </c>
      <c r="N97" s="17">
        <v>39582</v>
      </c>
      <c r="O97" s="14">
        <v>490976</v>
      </c>
      <c r="P97" s="15"/>
      <c r="Q97" s="14"/>
      <c r="R97" s="15"/>
      <c r="S97" s="14"/>
      <c r="T97" s="15"/>
      <c r="U97" s="14"/>
      <c r="V97" s="14">
        <f t="shared" si="36"/>
        <v>490976</v>
      </c>
      <c r="W97" s="14">
        <f t="shared" si="37"/>
        <v>606614.05885611486</v>
      </c>
      <c r="X97" s="17">
        <v>39616</v>
      </c>
      <c r="Y97" s="15">
        <f t="shared" si="47"/>
        <v>34</v>
      </c>
      <c r="Z97" s="15">
        <v>0</v>
      </c>
      <c r="AA97" s="18">
        <v>2.9</v>
      </c>
      <c r="AB97" s="18">
        <v>27.4</v>
      </c>
      <c r="AC97" s="18">
        <v>26.3</v>
      </c>
      <c r="AD97" s="18">
        <v>32.700000000000003</v>
      </c>
      <c r="AE97" s="18">
        <v>29.750000000000004</v>
      </c>
      <c r="AF97" s="13">
        <v>38</v>
      </c>
      <c r="AG97" s="13">
        <f t="shared" si="39"/>
        <v>-3</v>
      </c>
      <c r="AH97" s="13">
        <v>35</v>
      </c>
      <c r="AI97" s="13">
        <v>51</v>
      </c>
      <c r="AJ97" s="13">
        <v>42.222222222222221</v>
      </c>
      <c r="AK97" s="18">
        <v>8.6</v>
      </c>
      <c r="AL97" s="18">
        <v>8.5</v>
      </c>
      <c r="AM97" s="18">
        <v>9.6</v>
      </c>
      <c r="AN97" s="18">
        <v>8.9696969696969688</v>
      </c>
      <c r="AO97" s="21">
        <v>252</v>
      </c>
      <c r="AP97" s="18">
        <f t="shared" si="43"/>
        <v>126</v>
      </c>
      <c r="AQ97" s="21">
        <v>175</v>
      </c>
      <c r="AR97" s="21">
        <v>21</v>
      </c>
      <c r="AS97" s="21">
        <v>11</v>
      </c>
      <c r="AT97" s="15">
        <v>20</v>
      </c>
      <c r="AU97" s="15">
        <v>0</v>
      </c>
      <c r="AV97" s="15">
        <v>185</v>
      </c>
      <c r="AW97" s="40">
        <v>49.166666666666664</v>
      </c>
      <c r="AX97" s="14">
        <v>27.5</v>
      </c>
      <c r="AY97" s="14">
        <v>25</v>
      </c>
      <c r="AZ97" s="14">
        <v>0</v>
      </c>
      <c r="BA97" s="14">
        <v>1265</v>
      </c>
      <c r="BB97" s="14">
        <v>207.5</v>
      </c>
      <c r="BC97" s="14">
        <v>42.5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45</v>
      </c>
      <c r="BJ97" s="14">
        <v>10</v>
      </c>
      <c r="BK97" s="14">
        <v>1450</v>
      </c>
      <c r="BL97" s="14">
        <v>256.66666666666669</v>
      </c>
      <c r="BM97" s="14">
        <v>80</v>
      </c>
      <c r="BN97" s="14">
        <v>58892</v>
      </c>
      <c r="BO97" s="19">
        <f>BN97/O97*100</f>
        <v>11.994883660301115</v>
      </c>
      <c r="BP97" s="19">
        <f t="shared" si="48"/>
        <v>11.994883660301115</v>
      </c>
      <c r="BQ97" s="15" t="s">
        <v>72</v>
      </c>
      <c r="BR97" s="15">
        <v>26</v>
      </c>
      <c r="BS97" s="15">
        <v>50</v>
      </c>
      <c r="BT97" s="13">
        <f t="shared" si="45"/>
        <v>24</v>
      </c>
      <c r="BU97" s="19">
        <v>36.61</v>
      </c>
      <c r="BV97" s="19">
        <f t="shared" si="40"/>
        <v>1.0767647058823528</v>
      </c>
      <c r="BW97" s="16">
        <v>0.109</v>
      </c>
      <c r="BX97" s="16">
        <v>0.82499999999999996</v>
      </c>
      <c r="BY97" s="16">
        <v>0.312</v>
      </c>
      <c r="BZ97" s="14">
        <f t="shared" si="49"/>
        <v>72762.650626821516</v>
      </c>
      <c r="CA97" s="15">
        <v>15.68</v>
      </c>
      <c r="CB97" s="16">
        <f t="shared" si="50"/>
        <v>0.56979593844193421</v>
      </c>
      <c r="CC97" s="16">
        <f t="shared" si="51"/>
        <v>0.63585107135507213</v>
      </c>
    </row>
    <row r="98" spans="1:81" x14ac:dyDescent="0.2">
      <c r="A98" s="15" t="s">
        <v>69</v>
      </c>
      <c r="B98" s="15">
        <v>15</v>
      </c>
      <c r="C98" s="15">
        <v>0.5</v>
      </c>
      <c r="D98" s="16">
        <f t="shared" si="46"/>
        <v>0.20234282111999999</v>
      </c>
      <c r="E98" s="17">
        <v>39579</v>
      </c>
      <c r="F98" s="15">
        <v>2</v>
      </c>
      <c r="G98" s="15" t="s">
        <v>76</v>
      </c>
      <c r="H98" s="15" t="s">
        <v>77</v>
      </c>
      <c r="I98" s="15">
        <v>39</v>
      </c>
      <c r="J98" s="15">
        <v>13</v>
      </c>
      <c r="K98" s="15"/>
      <c r="L98" s="15"/>
      <c r="M98" s="13">
        <f t="shared" si="44"/>
        <v>26</v>
      </c>
      <c r="N98" s="17">
        <v>39590</v>
      </c>
      <c r="O98" s="14">
        <v>20152</v>
      </c>
      <c r="P98" s="17">
        <v>39591</v>
      </c>
      <c r="Q98" s="14">
        <v>91142</v>
      </c>
      <c r="R98" s="15"/>
      <c r="S98" s="14"/>
      <c r="T98" s="15"/>
      <c r="U98" s="14"/>
      <c r="V98" s="14">
        <f t="shared" ref="V98:V129" si="52">SUM(O98,Q98,S98,U98)</f>
        <v>111294</v>
      </c>
      <c r="W98" s="14">
        <f t="shared" ref="W98:W129" si="53">V98/D98</f>
        <v>550026.92650013405</v>
      </c>
      <c r="X98" s="17">
        <v>39630</v>
      </c>
      <c r="Y98" s="15">
        <f t="shared" si="47"/>
        <v>40</v>
      </c>
      <c r="Z98" s="15">
        <v>2</v>
      </c>
      <c r="AA98" s="18">
        <v>2.5</v>
      </c>
      <c r="AB98" s="18">
        <v>29.7</v>
      </c>
      <c r="AC98" s="18">
        <v>29.5</v>
      </c>
      <c r="AD98" s="18">
        <v>32.700000000000003</v>
      </c>
      <c r="AE98" s="18">
        <v>30.986842105263165</v>
      </c>
      <c r="AF98" s="13">
        <v>38</v>
      </c>
      <c r="AG98" s="13">
        <f t="shared" ref="AG98:AG129" si="54">AH98-AF98</f>
        <v>0</v>
      </c>
      <c r="AH98" s="13">
        <v>38</v>
      </c>
      <c r="AI98" s="13">
        <v>52</v>
      </c>
      <c r="AJ98" s="13">
        <v>45.636363636363633</v>
      </c>
      <c r="AK98" s="18">
        <v>8.9</v>
      </c>
      <c r="AL98" s="18">
        <v>8.6999999999999993</v>
      </c>
      <c r="AM98" s="18">
        <v>9.1999999999999993</v>
      </c>
      <c r="AN98" s="18">
        <v>9.0582981751687974</v>
      </c>
      <c r="AO98" s="21">
        <v>230</v>
      </c>
      <c r="AP98" s="18">
        <f t="shared" si="43"/>
        <v>460</v>
      </c>
      <c r="AQ98" s="21">
        <v>100</v>
      </c>
      <c r="AR98" s="21">
        <v>6</v>
      </c>
      <c r="AS98" s="21">
        <v>3</v>
      </c>
      <c r="AT98" s="15">
        <v>45</v>
      </c>
      <c r="AU98" s="15">
        <v>0</v>
      </c>
      <c r="AV98" s="15">
        <v>180</v>
      </c>
      <c r="AW98" s="40">
        <v>49.166666666666664</v>
      </c>
      <c r="AX98" s="14">
        <v>20</v>
      </c>
      <c r="AY98" s="14">
        <v>255</v>
      </c>
      <c r="AZ98" s="14">
        <v>0</v>
      </c>
      <c r="BA98" s="14">
        <v>850</v>
      </c>
      <c r="BB98" s="14">
        <v>121.25</v>
      </c>
      <c r="BC98" s="14">
        <v>30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4">
        <v>300</v>
      </c>
      <c r="BJ98" s="14">
        <v>0</v>
      </c>
      <c r="BK98" s="14">
        <v>990</v>
      </c>
      <c r="BL98" s="14">
        <v>170.41666666666666</v>
      </c>
      <c r="BM98" s="14">
        <v>50</v>
      </c>
      <c r="BN98" s="14">
        <v>31140</v>
      </c>
      <c r="BO98" s="19">
        <f>BN98/O98*100</f>
        <v>154.52560539896785</v>
      </c>
      <c r="BP98" s="19">
        <f t="shared" si="48"/>
        <v>27.979945010512697</v>
      </c>
      <c r="BQ98" s="15" t="s">
        <v>72</v>
      </c>
      <c r="BR98" s="15">
        <v>29</v>
      </c>
      <c r="BS98" s="15">
        <v>51</v>
      </c>
      <c r="BT98" s="13">
        <f t="shared" si="45"/>
        <v>22</v>
      </c>
      <c r="BU98" s="19">
        <v>39.020000000000003</v>
      </c>
      <c r="BV98" s="19">
        <f t="shared" ref="BV98:BV124" si="55">BU98/Y98</f>
        <v>0.97550000000000003</v>
      </c>
      <c r="BW98" s="16">
        <v>0.17199999999999999</v>
      </c>
      <c r="BX98" s="16">
        <v>1.1679999999999999</v>
      </c>
      <c r="BY98" s="16">
        <v>0.41799999999999998</v>
      </c>
      <c r="BZ98" s="14">
        <f t="shared" si="49"/>
        <v>153897.23157775059</v>
      </c>
      <c r="CA98" s="15">
        <v>9.32</v>
      </c>
      <c r="CB98" s="16">
        <f t="shared" si="50"/>
        <v>1.1515110776369906</v>
      </c>
      <c r="CC98" s="16">
        <f t="shared" si="51"/>
        <v>0.70358162153728065</v>
      </c>
    </row>
    <row r="99" spans="1:81" x14ac:dyDescent="0.2">
      <c r="A99" s="15" t="s">
        <v>69</v>
      </c>
      <c r="B99" s="15">
        <v>33</v>
      </c>
      <c r="C99" s="15">
        <v>1</v>
      </c>
      <c r="D99" s="16">
        <f t="shared" si="46"/>
        <v>0.40468564223999998</v>
      </c>
      <c r="E99" s="17">
        <v>39582</v>
      </c>
      <c r="F99" s="15">
        <v>2</v>
      </c>
      <c r="G99" s="15" t="s">
        <v>76</v>
      </c>
      <c r="H99" s="15" t="s">
        <v>77</v>
      </c>
      <c r="I99" s="15">
        <v>67</v>
      </c>
      <c r="J99" s="15">
        <v>55</v>
      </c>
      <c r="K99" s="15"/>
      <c r="L99" s="15"/>
      <c r="M99" s="13">
        <f t="shared" si="44"/>
        <v>61</v>
      </c>
      <c r="N99" s="17">
        <v>39592</v>
      </c>
      <c r="O99" s="14">
        <v>91600</v>
      </c>
      <c r="P99" s="17">
        <v>39593</v>
      </c>
      <c r="Q99" s="14">
        <v>234954</v>
      </c>
      <c r="R99" s="15"/>
      <c r="S99" s="14"/>
      <c r="T99" s="15"/>
      <c r="U99" s="14"/>
      <c r="V99" s="14">
        <f t="shared" si="52"/>
        <v>326554</v>
      </c>
      <c r="W99" s="14">
        <f t="shared" si="53"/>
        <v>806932.50739628717</v>
      </c>
      <c r="X99" s="17">
        <v>39630</v>
      </c>
      <c r="Y99" s="15">
        <f t="shared" si="47"/>
        <v>38</v>
      </c>
      <c r="Z99" s="15">
        <v>0</v>
      </c>
      <c r="AA99" s="18">
        <v>1.8</v>
      </c>
      <c r="AB99" s="18">
        <v>30.6</v>
      </c>
      <c r="AC99" s="18">
        <v>30.1</v>
      </c>
      <c r="AD99" s="18">
        <v>33.4</v>
      </c>
      <c r="AE99" s="18">
        <v>31.074999999999996</v>
      </c>
      <c r="AF99" s="13">
        <v>40</v>
      </c>
      <c r="AG99" s="13">
        <f t="shared" si="54"/>
        <v>0</v>
      </c>
      <c r="AH99" s="13">
        <v>40</v>
      </c>
      <c r="AI99" s="13">
        <v>52</v>
      </c>
      <c r="AJ99" s="13">
        <v>46.888888888888886</v>
      </c>
      <c r="AK99" s="18">
        <v>9.1</v>
      </c>
      <c r="AL99" s="18">
        <v>8.8000000000000007</v>
      </c>
      <c r="AM99" s="18">
        <v>9.4</v>
      </c>
      <c r="AN99" s="18">
        <v>9.1175848923361738</v>
      </c>
      <c r="AO99" s="21">
        <v>260</v>
      </c>
      <c r="AP99" s="18">
        <f t="shared" si="43"/>
        <v>260</v>
      </c>
      <c r="AQ99" s="21">
        <v>145</v>
      </c>
      <c r="AR99" s="21">
        <v>12.5</v>
      </c>
      <c r="AS99" s="21">
        <v>8.25</v>
      </c>
      <c r="AT99" s="15">
        <v>5</v>
      </c>
      <c r="AU99" s="15">
        <v>0</v>
      </c>
      <c r="AV99" s="15">
        <v>105</v>
      </c>
      <c r="AW99" s="40">
        <v>24.615384615384617</v>
      </c>
      <c r="AX99" s="14">
        <v>5</v>
      </c>
      <c r="AY99" s="14">
        <v>25</v>
      </c>
      <c r="AZ99" s="14">
        <v>0</v>
      </c>
      <c r="BA99" s="14">
        <v>310</v>
      </c>
      <c r="BB99" s="14">
        <v>57.692307692307693</v>
      </c>
      <c r="BC99" s="14">
        <v>15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30</v>
      </c>
      <c r="BJ99" s="14">
        <v>0</v>
      </c>
      <c r="BK99" s="14">
        <v>415</v>
      </c>
      <c r="BL99" s="14">
        <v>82.307692307692307</v>
      </c>
      <c r="BM99" s="14">
        <v>15</v>
      </c>
      <c r="BN99" s="14">
        <v>12039</v>
      </c>
      <c r="BO99" s="19">
        <f>BN99/Q99*100</f>
        <v>5.1239817155698564</v>
      </c>
      <c r="BP99" s="19">
        <f t="shared" si="48"/>
        <v>3.6866796915670914</v>
      </c>
      <c r="BQ99" s="15" t="s">
        <v>72</v>
      </c>
      <c r="BR99" s="15">
        <v>32</v>
      </c>
      <c r="BS99" s="15">
        <v>58</v>
      </c>
      <c r="BT99" s="13">
        <f t="shared" si="45"/>
        <v>26</v>
      </c>
      <c r="BU99" s="19">
        <v>40.25</v>
      </c>
      <c r="BV99" s="19">
        <f t="shared" si="55"/>
        <v>1.0592105263157894</v>
      </c>
      <c r="BW99" s="16">
        <v>0.17799999999999999</v>
      </c>
      <c r="BX99" s="16">
        <v>1.3779999999999999</v>
      </c>
      <c r="BY99" s="16">
        <v>0.48399999999999999</v>
      </c>
      <c r="BZ99" s="14">
        <f t="shared" si="49"/>
        <v>29749.016874832036</v>
      </c>
      <c r="CA99" s="15">
        <v>4.1399999999999997</v>
      </c>
      <c r="CB99" s="16">
        <f t="shared" si="50"/>
        <v>0.26921481033528011</v>
      </c>
      <c r="CC99" s="16">
        <f t="shared" si="51"/>
        <v>0.74224572943925893</v>
      </c>
    </row>
    <row r="100" spans="1:81" x14ac:dyDescent="0.2">
      <c r="A100" s="15" t="s">
        <v>69</v>
      </c>
      <c r="B100" s="15">
        <v>1</v>
      </c>
      <c r="C100" s="15">
        <v>2</v>
      </c>
      <c r="D100" s="16">
        <f t="shared" si="46"/>
        <v>0.80937128447999995</v>
      </c>
      <c r="E100" s="17">
        <v>39586</v>
      </c>
      <c r="F100" s="15">
        <v>2</v>
      </c>
      <c r="G100" s="15" t="s">
        <v>76</v>
      </c>
      <c r="H100" s="15" t="s">
        <v>77</v>
      </c>
      <c r="I100" s="15">
        <v>179</v>
      </c>
      <c r="J100" s="15">
        <v>57</v>
      </c>
      <c r="K100" s="15"/>
      <c r="L100" s="15"/>
      <c r="M100" s="13">
        <f t="shared" si="44"/>
        <v>118</v>
      </c>
      <c r="N100" s="17">
        <v>39594</v>
      </c>
      <c r="O100" s="14">
        <v>26640</v>
      </c>
      <c r="P100" s="17">
        <v>39595</v>
      </c>
      <c r="Q100" s="14">
        <v>226252</v>
      </c>
      <c r="R100" s="15"/>
      <c r="S100" s="14"/>
      <c r="T100" s="15"/>
      <c r="U100" s="14"/>
      <c r="V100" s="14">
        <f t="shared" si="52"/>
        <v>252892</v>
      </c>
      <c r="W100" s="14">
        <f t="shared" si="53"/>
        <v>312454.87064997188</v>
      </c>
      <c r="X100" s="17">
        <v>39630</v>
      </c>
      <c r="Y100" s="15">
        <f t="shared" si="47"/>
        <v>36</v>
      </c>
      <c r="Z100" s="15">
        <v>0</v>
      </c>
      <c r="AA100" s="18">
        <v>2.5</v>
      </c>
      <c r="AB100" s="18">
        <v>30.7</v>
      </c>
      <c r="AC100" s="18">
        <v>29.5</v>
      </c>
      <c r="AD100" s="18">
        <v>31.9</v>
      </c>
      <c r="AE100" s="18">
        <v>30.47941176470588</v>
      </c>
      <c r="AF100" s="13">
        <v>37</v>
      </c>
      <c r="AG100" s="13">
        <f t="shared" si="54"/>
        <v>1</v>
      </c>
      <c r="AH100" s="13">
        <v>38</v>
      </c>
      <c r="AI100" s="13">
        <v>50</v>
      </c>
      <c r="AJ100" s="13">
        <v>43.875</v>
      </c>
      <c r="AK100" s="18">
        <v>8.8000000000000007</v>
      </c>
      <c r="AL100" s="18">
        <v>8.4</v>
      </c>
      <c r="AM100" s="18">
        <v>9.3000000000000007</v>
      </c>
      <c r="AN100" s="18">
        <v>8.92</v>
      </c>
      <c r="AO100" s="21">
        <v>296</v>
      </c>
      <c r="AP100" s="18">
        <f t="shared" si="43"/>
        <v>148</v>
      </c>
      <c r="AQ100" s="21">
        <v>350</v>
      </c>
      <c r="AR100" s="21">
        <v>21</v>
      </c>
      <c r="AS100" s="21">
        <v>10.5</v>
      </c>
      <c r="AT100" s="15">
        <v>30</v>
      </c>
      <c r="AU100" s="15">
        <v>0</v>
      </c>
      <c r="AV100" s="15">
        <v>225</v>
      </c>
      <c r="AW100" s="40">
        <v>43.75</v>
      </c>
      <c r="AX100" s="14">
        <v>12.5</v>
      </c>
      <c r="AY100" s="14">
        <v>40</v>
      </c>
      <c r="AZ100" s="14">
        <v>0</v>
      </c>
      <c r="BA100" s="14">
        <v>305</v>
      </c>
      <c r="BB100" s="14">
        <v>66.25</v>
      </c>
      <c r="BC100" s="14">
        <v>32.5</v>
      </c>
      <c r="BD100" s="14">
        <v>0</v>
      </c>
      <c r="BE100" s="14">
        <v>0</v>
      </c>
      <c r="BF100" s="14">
        <v>5</v>
      </c>
      <c r="BG100" s="14">
        <v>0.41666666666666669</v>
      </c>
      <c r="BH100" s="14">
        <v>0</v>
      </c>
      <c r="BI100" s="14">
        <v>70</v>
      </c>
      <c r="BJ100" s="14">
        <v>0</v>
      </c>
      <c r="BK100" s="14">
        <v>410</v>
      </c>
      <c r="BL100" s="14">
        <v>110.41666666666667</v>
      </c>
      <c r="BM100" s="14">
        <v>50</v>
      </c>
      <c r="BN100" s="14">
        <v>2594</v>
      </c>
      <c r="BO100" s="19">
        <f>BN100/Q100*100</f>
        <v>1.1465092021286001</v>
      </c>
      <c r="BP100" s="19">
        <f t="shared" si="48"/>
        <v>1.0257343055533588</v>
      </c>
      <c r="BQ100" s="15" t="s">
        <v>72</v>
      </c>
      <c r="BR100" s="15">
        <v>24</v>
      </c>
      <c r="BS100" s="15">
        <v>108</v>
      </c>
      <c r="BT100" s="13">
        <f t="shared" si="45"/>
        <v>84</v>
      </c>
      <c r="BU100" s="19">
        <v>51.21</v>
      </c>
      <c r="BV100" s="19">
        <f t="shared" si="55"/>
        <v>1.4225000000000001</v>
      </c>
      <c r="BW100" s="16">
        <v>0.13400000000000001</v>
      </c>
      <c r="BX100" s="16">
        <v>9.7210000000000001</v>
      </c>
      <c r="BY100" s="16">
        <v>2.0939999999999999</v>
      </c>
      <c r="BZ100" s="14">
        <f t="shared" si="49"/>
        <v>3204.9567976291346</v>
      </c>
      <c r="CA100" s="15">
        <v>5.41</v>
      </c>
      <c r="CB100" s="16">
        <f t="shared" si="50"/>
        <v>0.18567223801907839</v>
      </c>
      <c r="CC100" s="16">
        <f t="shared" si="51"/>
        <v>1.5592377826553541</v>
      </c>
    </row>
    <row r="101" spans="1:81" x14ac:dyDescent="0.2">
      <c r="A101" s="15" t="s">
        <v>69</v>
      </c>
      <c r="B101" s="15">
        <v>14</v>
      </c>
      <c r="C101" s="15">
        <v>0.5</v>
      </c>
      <c r="D101" s="16">
        <f t="shared" si="46"/>
        <v>0.20234282111999999</v>
      </c>
      <c r="E101" s="17">
        <v>39591</v>
      </c>
      <c r="F101" s="15">
        <v>1</v>
      </c>
      <c r="G101" s="15" t="s">
        <v>76</v>
      </c>
      <c r="H101" s="15" t="s">
        <v>77</v>
      </c>
      <c r="I101" s="15">
        <v>34</v>
      </c>
      <c r="J101" s="15">
        <v>50</v>
      </c>
      <c r="K101" s="15"/>
      <c r="L101" s="15"/>
      <c r="M101" s="13">
        <f t="shared" si="44"/>
        <v>42</v>
      </c>
      <c r="N101" s="17">
        <v>39602</v>
      </c>
      <c r="O101" s="14">
        <v>188238</v>
      </c>
      <c r="P101" s="15"/>
      <c r="Q101" s="14"/>
      <c r="R101" s="15"/>
      <c r="S101" s="14"/>
      <c r="T101" s="15"/>
      <c r="U101" s="14"/>
      <c r="V101" s="14">
        <f t="shared" si="52"/>
        <v>188238</v>
      </c>
      <c r="W101" s="14">
        <f t="shared" si="53"/>
        <v>930292.45593232545</v>
      </c>
      <c r="X101" s="17">
        <v>39639</v>
      </c>
      <c r="Y101" s="15">
        <f t="shared" si="47"/>
        <v>37</v>
      </c>
      <c r="Z101" s="15">
        <v>0</v>
      </c>
      <c r="AA101" s="18">
        <v>2</v>
      </c>
      <c r="AB101" s="18">
        <v>30.5</v>
      </c>
      <c r="AC101" s="18">
        <v>27.1</v>
      </c>
      <c r="AD101" s="18">
        <v>32.200000000000003</v>
      </c>
      <c r="AE101" s="18">
        <v>30.348571428571429</v>
      </c>
      <c r="AF101" s="13">
        <v>43</v>
      </c>
      <c r="AG101" s="13">
        <f t="shared" si="54"/>
        <v>2</v>
      </c>
      <c r="AH101" s="13">
        <v>45</v>
      </c>
      <c r="AI101" s="13">
        <v>51</v>
      </c>
      <c r="AJ101" s="13">
        <v>48.714285714285715</v>
      </c>
      <c r="AK101" s="18">
        <v>9.3000000000000007</v>
      </c>
      <c r="AL101" s="18">
        <v>8.6999999999999993</v>
      </c>
      <c r="AM101" s="18">
        <v>9.3000000000000007</v>
      </c>
      <c r="AN101" s="18">
        <v>8.9872800882798707</v>
      </c>
      <c r="AO101" s="21">
        <v>238</v>
      </c>
      <c r="AP101" s="18">
        <f t="shared" si="43"/>
        <v>476</v>
      </c>
      <c r="AQ101" s="21">
        <v>130</v>
      </c>
      <c r="AR101" s="21">
        <v>11</v>
      </c>
      <c r="AS101" s="21">
        <v>5.5</v>
      </c>
      <c r="AT101" s="15">
        <v>130</v>
      </c>
      <c r="AU101" s="15">
        <v>0</v>
      </c>
      <c r="AV101" s="15">
        <v>140</v>
      </c>
      <c r="AW101" s="40">
        <v>30</v>
      </c>
      <c r="AX101" s="14">
        <v>20</v>
      </c>
      <c r="AY101" s="14">
        <v>375</v>
      </c>
      <c r="AZ101" s="14">
        <v>0</v>
      </c>
      <c r="BA101" s="14">
        <v>85</v>
      </c>
      <c r="BB101" s="14">
        <v>20.357142857142858</v>
      </c>
      <c r="BC101" s="14">
        <v>12.5</v>
      </c>
      <c r="BD101" s="14">
        <v>0</v>
      </c>
      <c r="BE101" s="14">
        <v>0</v>
      </c>
      <c r="BF101" s="14">
        <v>0</v>
      </c>
      <c r="BG101" s="14">
        <v>0</v>
      </c>
      <c r="BH101" s="14">
        <v>0</v>
      </c>
      <c r="BI101" s="14">
        <v>0</v>
      </c>
      <c r="BJ101" s="14">
        <v>5</v>
      </c>
      <c r="BK101" s="14">
        <v>505</v>
      </c>
      <c r="BL101" s="14">
        <v>80.666666666666671</v>
      </c>
      <c r="BM101" s="14">
        <v>35</v>
      </c>
      <c r="BN101" s="14">
        <v>2867</v>
      </c>
      <c r="BO101" s="19">
        <f>BN101/O101*100</f>
        <v>1.5230718558420722</v>
      </c>
      <c r="BP101" s="19">
        <f t="shared" si="48"/>
        <v>1.5230718558420722</v>
      </c>
      <c r="BQ101" s="15" t="s">
        <v>72</v>
      </c>
      <c r="BR101" s="15">
        <v>28</v>
      </c>
      <c r="BS101" s="15">
        <v>113</v>
      </c>
      <c r="BT101" s="13">
        <f t="shared" si="45"/>
        <v>85</v>
      </c>
      <c r="BU101" s="19">
        <v>50.25</v>
      </c>
      <c r="BV101" s="19">
        <f t="shared" si="55"/>
        <v>1.3581081081081081</v>
      </c>
      <c r="BW101" s="16">
        <v>0.114</v>
      </c>
      <c r="BX101" s="16">
        <v>9.5419999999999998</v>
      </c>
      <c r="BY101" s="16">
        <v>1.976</v>
      </c>
      <c r="BZ101" s="14">
        <f t="shared" si="49"/>
        <v>14169.022573327262</v>
      </c>
      <c r="CA101" s="15">
        <v>3.68</v>
      </c>
      <c r="CB101" s="16">
        <f t="shared" si="50"/>
        <v>0.49153935340495597</v>
      </c>
      <c r="CC101" s="16">
        <f t="shared" si="51"/>
        <v>1.5573231587169474</v>
      </c>
    </row>
    <row r="102" spans="1:81" x14ac:dyDescent="0.2">
      <c r="A102" s="15" t="s">
        <v>69</v>
      </c>
      <c r="B102" s="15">
        <v>17</v>
      </c>
      <c r="C102" s="15">
        <v>0.5</v>
      </c>
      <c r="D102" s="16">
        <f t="shared" si="46"/>
        <v>0.20234282111999999</v>
      </c>
      <c r="E102" s="17">
        <v>39592</v>
      </c>
      <c r="F102" s="15">
        <v>1</v>
      </c>
      <c r="G102" s="15" t="s">
        <v>76</v>
      </c>
      <c r="H102" s="15" t="s">
        <v>77</v>
      </c>
      <c r="I102" s="15">
        <v>88</v>
      </c>
      <c r="J102" s="15">
        <v>117</v>
      </c>
      <c r="K102" s="15"/>
      <c r="L102" s="15"/>
      <c r="M102" s="13">
        <f t="shared" si="44"/>
        <v>102.5</v>
      </c>
      <c r="N102" s="17">
        <v>39604</v>
      </c>
      <c r="O102" s="14">
        <v>184574</v>
      </c>
      <c r="P102" s="15"/>
      <c r="Q102" s="14"/>
      <c r="R102" s="15"/>
      <c r="S102" s="14"/>
      <c r="T102" s="15"/>
      <c r="U102" s="14"/>
      <c r="V102" s="14">
        <f t="shared" si="52"/>
        <v>184574</v>
      </c>
      <c r="W102" s="14">
        <f t="shared" si="53"/>
        <v>912184.5735784116</v>
      </c>
      <c r="X102" s="17">
        <v>39639</v>
      </c>
      <c r="Y102" s="15">
        <f t="shared" si="47"/>
        <v>35</v>
      </c>
      <c r="Z102" s="15">
        <v>0</v>
      </c>
      <c r="AA102" s="18">
        <v>2.2000000000000002</v>
      </c>
      <c r="AB102" s="18">
        <v>30.6</v>
      </c>
      <c r="AC102" s="18">
        <v>27.3</v>
      </c>
      <c r="AD102" s="18">
        <v>33.1</v>
      </c>
      <c r="AE102" s="18">
        <v>30.576969696969702</v>
      </c>
      <c r="AF102" s="13">
        <v>44</v>
      </c>
      <c r="AG102" s="13">
        <f t="shared" si="54"/>
        <v>0</v>
      </c>
      <c r="AH102" s="13">
        <v>44</v>
      </c>
      <c r="AI102" s="13">
        <v>50</v>
      </c>
      <c r="AJ102" s="13">
        <v>47.142857142857146</v>
      </c>
      <c r="AK102" s="18">
        <v>9</v>
      </c>
      <c r="AL102" s="18">
        <v>8.6999999999999993</v>
      </c>
      <c r="AM102" s="18">
        <v>9.3000000000000007</v>
      </c>
      <c r="AN102" s="18">
        <v>9.0076702875705248</v>
      </c>
      <c r="AO102" s="21">
        <v>216</v>
      </c>
      <c r="AP102" s="18">
        <f t="shared" si="43"/>
        <v>432</v>
      </c>
      <c r="AQ102" s="21">
        <v>140</v>
      </c>
      <c r="AR102" s="21">
        <v>9.5</v>
      </c>
      <c r="AS102" s="21">
        <v>6.125</v>
      </c>
      <c r="AT102" s="15">
        <v>30</v>
      </c>
      <c r="AU102" s="15">
        <v>0</v>
      </c>
      <c r="AV102" s="15">
        <v>330</v>
      </c>
      <c r="AW102" s="40">
        <v>56.53846153846154</v>
      </c>
      <c r="AX102" s="14">
        <v>20</v>
      </c>
      <c r="AY102" s="14">
        <v>75</v>
      </c>
      <c r="AZ102" s="14">
        <v>10</v>
      </c>
      <c r="BA102" s="14">
        <v>190</v>
      </c>
      <c r="BB102" s="14">
        <v>66.92307692307692</v>
      </c>
      <c r="BC102" s="14">
        <v>50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105</v>
      </c>
      <c r="BJ102" s="14">
        <v>30</v>
      </c>
      <c r="BK102" s="14">
        <v>380</v>
      </c>
      <c r="BL102" s="14">
        <v>115.76923076923077</v>
      </c>
      <c r="BM102" s="14">
        <v>70</v>
      </c>
      <c r="BN102" s="14">
        <v>9955</v>
      </c>
      <c r="BO102" s="19">
        <f>BN102/O102*100</f>
        <v>5.3935007097424341</v>
      </c>
      <c r="BP102" s="19">
        <f t="shared" si="48"/>
        <v>5.3935007097424341</v>
      </c>
      <c r="BQ102" s="15" t="s">
        <v>72</v>
      </c>
      <c r="BR102" s="15">
        <v>21</v>
      </c>
      <c r="BS102" s="15">
        <v>119</v>
      </c>
      <c r="BT102" s="13">
        <f t="shared" si="45"/>
        <v>98</v>
      </c>
      <c r="BU102" s="19">
        <v>32.81</v>
      </c>
      <c r="BV102" s="19">
        <f t="shared" si="55"/>
        <v>0.9374285714285715</v>
      </c>
      <c r="BW102" s="16">
        <v>0.13200000000000001</v>
      </c>
      <c r="BX102" s="16">
        <v>1.8420000000000001</v>
      </c>
      <c r="BY102" s="16">
        <v>0.42399999999999999</v>
      </c>
      <c r="BZ102" s="14">
        <f t="shared" si="49"/>
        <v>49198.681450112621</v>
      </c>
      <c r="CA102" s="15">
        <v>2.27</v>
      </c>
      <c r="CB102" s="16">
        <f t="shared" si="50"/>
        <v>0.32053098053169449</v>
      </c>
      <c r="CC102" s="16">
        <f t="shared" si="51"/>
        <v>1.2004585397939744</v>
      </c>
    </row>
    <row r="103" spans="1:81" x14ac:dyDescent="0.2">
      <c r="A103" s="15" t="s">
        <v>69</v>
      </c>
      <c r="B103" s="15">
        <v>31</v>
      </c>
      <c r="C103" s="15">
        <v>1</v>
      </c>
      <c r="D103" s="16">
        <f t="shared" si="46"/>
        <v>0.40468564223999998</v>
      </c>
      <c r="E103" s="17">
        <v>39592</v>
      </c>
      <c r="F103" s="15">
        <v>2</v>
      </c>
      <c r="G103" s="15" t="s">
        <v>76</v>
      </c>
      <c r="H103" s="15" t="s">
        <v>77</v>
      </c>
      <c r="I103" s="15">
        <v>236</v>
      </c>
      <c r="J103" s="15">
        <v>231</v>
      </c>
      <c r="K103" s="15"/>
      <c r="L103" s="15"/>
      <c r="M103" s="13">
        <f t="shared" si="44"/>
        <v>233.5</v>
      </c>
      <c r="N103" s="17">
        <v>39598</v>
      </c>
      <c r="O103" s="14">
        <v>249610</v>
      </c>
      <c r="P103" s="17">
        <v>39599</v>
      </c>
      <c r="Q103" s="14">
        <v>65036</v>
      </c>
      <c r="R103" s="15"/>
      <c r="S103" s="14"/>
      <c r="T103" s="15"/>
      <c r="U103" s="14"/>
      <c r="V103" s="14">
        <f t="shared" si="52"/>
        <v>314646</v>
      </c>
      <c r="W103" s="14">
        <f t="shared" si="53"/>
        <v>777507.19857117708</v>
      </c>
      <c r="X103" s="17">
        <v>39639</v>
      </c>
      <c r="Y103" s="15">
        <f t="shared" si="47"/>
        <v>41</v>
      </c>
      <c r="Z103" s="15">
        <v>0</v>
      </c>
      <c r="AA103" s="18">
        <v>2.9</v>
      </c>
      <c r="AB103" s="18">
        <v>30.2</v>
      </c>
      <c r="AC103" s="18">
        <v>26.7</v>
      </c>
      <c r="AD103" s="18">
        <v>33.200000000000003</v>
      </c>
      <c r="AE103" s="18">
        <v>30.638461538461542</v>
      </c>
      <c r="AF103" s="13">
        <v>41</v>
      </c>
      <c r="AG103" s="13">
        <f t="shared" si="54"/>
        <v>3</v>
      </c>
      <c r="AH103" s="13">
        <v>44</v>
      </c>
      <c r="AI103" s="13">
        <v>55</v>
      </c>
      <c r="AJ103" s="13">
        <v>49.75</v>
      </c>
      <c r="AK103" s="18">
        <v>8.9</v>
      </c>
      <c r="AL103" s="18">
        <v>8.9</v>
      </c>
      <c r="AM103" s="18">
        <v>9.4</v>
      </c>
      <c r="AN103" s="18">
        <v>9.1540204054198266</v>
      </c>
      <c r="AO103" s="21">
        <v>324</v>
      </c>
      <c r="AP103" s="18">
        <f t="shared" si="43"/>
        <v>324</v>
      </c>
      <c r="AQ103" s="21">
        <v>145</v>
      </c>
      <c r="AR103" s="21">
        <v>12.5</v>
      </c>
      <c r="AS103" s="21">
        <v>7.125</v>
      </c>
      <c r="AT103" s="15">
        <v>5</v>
      </c>
      <c r="AU103" s="15">
        <v>0</v>
      </c>
      <c r="AV103" s="15">
        <v>215</v>
      </c>
      <c r="AW103" s="40">
        <v>76.733333333333334</v>
      </c>
      <c r="AX103" s="14">
        <v>41</v>
      </c>
      <c r="AY103" s="14">
        <v>20</v>
      </c>
      <c r="AZ103" s="14">
        <v>5</v>
      </c>
      <c r="BA103" s="14">
        <v>325</v>
      </c>
      <c r="BB103" s="14">
        <v>124</v>
      </c>
      <c r="BC103" s="14">
        <v>65</v>
      </c>
      <c r="BD103" s="14">
        <v>0</v>
      </c>
      <c r="BE103" s="14">
        <v>0</v>
      </c>
      <c r="BF103" s="14">
        <v>30</v>
      </c>
      <c r="BG103" s="14">
        <v>3.3333333333333335</v>
      </c>
      <c r="BH103" s="14">
        <v>0</v>
      </c>
      <c r="BI103" s="14">
        <v>25</v>
      </c>
      <c r="BJ103" s="14">
        <v>35</v>
      </c>
      <c r="BK103" s="14">
        <v>570</v>
      </c>
      <c r="BL103" s="14">
        <v>204.33333333333334</v>
      </c>
      <c r="BM103" s="14">
        <v>145</v>
      </c>
      <c r="BN103" s="14">
        <v>51229</v>
      </c>
      <c r="BO103" s="19">
        <f>BN103/Q103*100</f>
        <v>78.770219570699311</v>
      </c>
      <c r="BP103" s="19">
        <f t="shared" si="48"/>
        <v>16.281471876330862</v>
      </c>
      <c r="BQ103" s="15" t="s">
        <v>72</v>
      </c>
      <c r="BR103" s="15">
        <v>24</v>
      </c>
      <c r="BS103" s="15">
        <v>37</v>
      </c>
      <c r="BT103" s="13">
        <f t="shared" si="45"/>
        <v>13</v>
      </c>
      <c r="BU103" s="19">
        <v>31.77</v>
      </c>
      <c r="BV103" s="19">
        <f t="shared" si="55"/>
        <v>0.77487804878048783</v>
      </c>
      <c r="BW103" s="16">
        <v>0.112</v>
      </c>
      <c r="BX103" s="16">
        <v>0.34899999999999998</v>
      </c>
      <c r="BY103" s="16">
        <v>0.224</v>
      </c>
      <c r="BZ103" s="14">
        <f t="shared" si="49"/>
        <v>126589.61587181414</v>
      </c>
      <c r="CA103" s="15">
        <v>11.41</v>
      </c>
      <c r="CB103" s="16">
        <f t="shared" si="50"/>
        <v>0.68767619574155037</v>
      </c>
      <c r="CC103" s="16">
        <f t="shared" si="51"/>
        <v>0.698548193471352</v>
      </c>
    </row>
    <row r="104" spans="1:81" x14ac:dyDescent="0.2">
      <c r="A104" s="15" t="s">
        <v>69</v>
      </c>
      <c r="B104" s="15">
        <v>11</v>
      </c>
      <c r="C104" s="15">
        <v>0.5</v>
      </c>
      <c r="D104" s="16">
        <f t="shared" si="46"/>
        <v>0.20234282111999999</v>
      </c>
      <c r="E104" s="17">
        <v>39595</v>
      </c>
      <c r="F104" s="15">
        <v>1</v>
      </c>
      <c r="G104" s="15" t="s">
        <v>76</v>
      </c>
      <c r="H104" s="15" t="s">
        <v>77</v>
      </c>
      <c r="I104" s="15">
        <v>97</v>
      </c>
      <c r="J104" s="15">
        <v>161</v>
      </c>
      <c r="K104" s="15"/>
      <c r="L104" s="15"/>
      <c r="M104" s="13">
        <f t="shared" si="44"/>
        <v>129</v>
      </c>
      <c r="N104" s="17">
        <v>39602</v>
      </c>
      <c r="O104" s="14">
        <v>163964</v>
      </c>
      <c r="P104" s="15"/>
      <c r="Q104" s="14"/>
      <c r="R104" s="15"/>
      <c r="S104" s="14"/>
      <c r="T104" s="15"/>
      <c r="U104" s="14"/>
      <c r="V104" s="14">
        <f t="shared" si="52"/>
        <v>163964</v>
      </c>
      <c r="W104" s="14">
        <f t="shared" si="53"/>
        <v>810327.73533764598</v>
      </c>
      <c r="X104" s="17">
        <v>39639</v>
      </c>
      <c r="Y104" s="15">
        <f t="shared" si="47"/>
        <v>37</v>
      </c>
      <c r="Z104" s="15">
        <v>0</v>
      </c>
      <c r="AA104" s="18">
        <v>2.7</v>
      </c>
      <c r="AB104" s="18">
        <v>30.7</v>
      </c>
      <c r="AC104" s="18">
        <v>27</v>
      </c>
      <c r="AD104" s="18">
        <v>32.4</v>
      </c>
      <c r="AE104" s="18">
        <v>30.511428571428574</v>
      </c>
      <c r="AF104" s="13">
        <v>42</v>
      </c>
      <c r="AG104" s="13">
        <f t="shared" si="54"/>
        <v>2</v>
      </c>
      <c r="AH104" s="13">
        <v>44</v>
      </c>
      <c r="AI104" s="13">
        <v>51</v>
      </c>
      <c r="AJ104" s="13">
        <v>48.857142857142854</v>
      </c>
      <c r="AK104" s="18">
        <v>8.8000000000000007</v>
      </c>
      <c r="AL104" s="18">
        <v>8.1999999999999993</v>
      </c>
      <c r="AM104" s="18">
        <v>9.3000000000000007</v>
      </c>
      <c r="AN104" s="18">
        <v>8.9843820835531272</v>
      </c>
      <c r="AO104" s="21">
        <f>2*126</f>
        <v>252</v>
      </c>
      <c r="AP104" s="18">
        <f t="shared" si="43"/>
        <v>504</v>
      </c>
      <c r="AQ104" s="21">
        <v>100</v>
      </c>
      <c r="AR104" s="21">
        <v>8</v>
      </c>
      <c r="AS104" s="21">
        <v>4.5</v>
      </c>
      <c r="AT104" s="15">
        <v>10</v>
      </c>
      <c r="AU104" s="15">
        <v>0</v>
      </c>
      <c r="AV104" s="15">
        <v>105</v>
      </c>
      <c r="AW104" s="40">
        <v>28.214285714285715</v>
      </c>
      <c r="AX104" s="14">
        <v>10</v>
      </c>
      <c r="AY104" s="14">
        <v>20</v>
      </c>
      <c r="AZ104" s="14">
        <v>5</v>
      </c>
      <c r="BA104" s="14">
        <v>135</v>
      </c>
      <c r="BB104" s="14">
        <v>40</v>
      </c>
      <c r="BC104" s="14">
        <v>27.5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30</v>
      </c>
      <c r="BJ104" s="14">
        <v>5</v>
      </c>
      <c r="BK104" s="14">
        <v>240</v>
      </c>
      <c r="BL104" s="14">
        <v>68.214285714285708</v>
      </c>
      <c r="BM104" s="14">
        <v>42.5</v>
      </c>
      <c r="BN104" s="14">
        <v>8439</v>
      </c>
      <c r="BO104" s="19">
        <f>BN104/O104*100</f>
        <v>5.1468615061842842</v>
      </c>
      <c r="BP104" s="19">
        <f t="shared" si="48"/>
        <v>5.1468615061842842</v>
      </c>
      <c r="BQ104" s="15" t="s">
        <v>72</v>
      </c>
      <c r="BR104" s="15">
        <v>28</v>
      </c>
      <c r="BS104" s="15">
        <v>51</v>
      </c>
      <c r="BT104" s="13">
        <f t="shared" si="45"/>
        <v>23</v>
      </c>
      <c r="BU104" s="19">
        <v>36.729999999999997</v>
      </c>
      <c r="BV104" s="19">
        <f t="shared" si="55"/>
        <v>0.99270270270270267</v>
      </c>
      <c r="BW104" s="16">
        <v>0.13100000000000001</v>
      </c>
      <c r="BX104" s="16">
        <v>0.89600000000000002</v>
      </c>
      <c r="BY104" s="16">
        <v>0.35499999999999998</v>
      </c>
      <c r="BZ104" s="14">
        <f t="shared" si="49"/>
        <v>41706.44628402817</v>
      </c>
      <c r="CA104" s="15">
        <v>2.64</v>
      </c>
      <c r="CB104" s="16">
        <f t="shared" si="50"/>
        <v>0.35262605787746837</v>
      </c>
      <c r="CC104" s="16">
        <f t="shared" si="51"/>
        <v>0.71641648080275511</v>
      </c>
    </row>
    <row r="105" spans="1:81" x14ac:dyDescent="0.2">
      <c r="A105" s="15" t="s">
        <v>69</v>
      </c>
      <c r="B105" s="15">
        <v>30</v>
      </c>
      <c r="C105" s="15">
        <v>1</v>
      </c>
      <c r="D105" s="16">
        <f t="shared" si="46"/>
        <v>0.40468564223999998</v>
      </c>
      <c r="E105" s="17">
        <v>39599</v>
      </c>
      <c r="F105" s="15">
        <v>1</v>
      </c>
      <c r="G105" s="15" t="s">
        <v>76</v>
      </c>
      <c r="H105" s="15" t="s">
        <v>77</v>
      </c>
      <c r="I105" s="15">
        <v>89</v>
      </c>
      <c r="J105" s="15">
        <v>102</v>
      </c>
      <c r="K105" s="15"/>
      <c r="L105" s="15"/>
      <c r="M105" s="13">
        <f t="shared" si="44"/>
        <v>95.5</v>
      </c>
      <c r="N105" s="17">
        <v>39610</v>
      </c>
      <c r="O105" s="14">
        <v>239992</v>
      </c>
      <c r="P105" s="15"/>
      <c r="Q105" s="14"/>
      <c r="R105" s="15"/>
      <c r="S105" s="14"/>
      <c r="T105" s="15"/>
      <c r="U105" s="14"/>
      <c r="V105" s="14">
        <f t="shared" si="52"/>
        <v>239992</v>
      </c>
      <c r="W105" s="14">
        <f t="shared" si="53"/>
        <v>593033.1470906795</v>
      </c>
      <c r="X105" s="17">
        <v>39646</v>
      </c>
      <c r="Y105" s="15">
        <f t="shared" si="47"/>
        <v>36</v>
      </c>
      <c r="Z105" s="15">
        <v>0</v>
      </c>
      <c r="AA105" s="18">
        <v>2.2999999999999998</v>
      </c>
      <c r="AB105" s="18">
        <v>30.7</v>
      </c>
      <c r="AC105" s="18">
        <v>27.6</v>
      </c>
      <c r="AD105" s="18">
        <v>33.4</v>
      </c>
      <c r="AE105" s="18">
        <v>30.85</v>
      </c>
      <c r="AF105" s="13">
        <v>50</v>
      </c>
      <c r="AG105" s="13">
        <f t="shared" si="54"/>
        <v>0</v>
      </c>
      <c r="AH105" s="13">
        <v>50</v>
      </c>
      <c r="AI105" s="13">
        <v>52</v>
      </c>
      <c r="AJ105" s="13">
        <v>50.875</v>
      </c>
      <c r="AK105" s="18">
        <v>9.1</v>
      </c>
      <c r="AL105" s="18">
        <v>8.4</v>
      </c>
      <c r="AM105" s="18">
        <v>9.4</v>
      </c>
      <c r="AN105" s="18">
        <v>9.1233168576716448</v>
      </c>
      <c r="AO105" s="21">
        <f>2*152</f>
        <v>304</v>
      </c>
      <c r="AP105" s="18">
        <f t="shared" si="43"/>
        <v>304</v>
      </c>
      <c r="AQ105" s="21">
        <v>190</v>
      </c>
      <c r="AR105" s="21">
        <v>12</v>
      </c>
      <c r="AS105" s="21">
        <v>9.5</v>
      </c>
      <c r="AT105" s="15">
        <v>10</v>
      </c>
      <c r="AU105" s="15">
        <v>0</v>
      </c>
      <c r="AV105" s="15">
        <v>380</v>
      </c>
      <c r="AW105" s="40">
        <v>73.928571428571431</v>
      </c>
      <c r="AX105" s="14">
        <v>22.5</v>
      </c>
      <c r="AY105" s="14">
        <v>45</v>
      </c>
      <c r="AZ105" s="14">
        <v>0</v>
      </c>
      <c r="BA105" s="14">
        <v>240</v>
      </c>
      <c r="BB105" s="14">
        <v>67.571428571428569</v>
      </c>
      <c r="BC105" s="14">
        <v>20</v>
      </c>
      <c r="BD105" s="14">
        <v>0</v>
      </c>
      <c r="BE105" s="14">
        <v>0</v>
      </c>
      <c r="BF105" s="14">
        <v>445</v>
      </c>
      <c r="BG105" s="14">
        <v>47.142857142857146</v>
      </c>
      <c r="BH105" s="14">
        <v>2.5</v>
      </c>
      <c r="BI105" s="14">
        <v>55</v>
      </c>
      <c r="BJ105" s="14">
        <v>10</v>
      </c>
      <c r="BK105" s="14">
        <v>415</v>
      </c>
      <c r="BL105" s="14">
        <v>160.07142857142858</v>
      </c>
      <c r="BM105" s="14">
        <v>100</v>
      </c>
      <c r="BN105" s="14">
        <v>8084</v>
      </c>
      <c r="BO105" s="19">
        <f>BN105/O105*100</f>
        <v>3.3684456148538287</v>
      </c>
      <c r="BP105" s="19">
        <f t="shared" si="48"/>
        <v>3.3684456148538287</v>
      </c>
      <c r="BQ105" s="15" t="s">
        <v>72</v>
      </c>
      <c r="BR105" s="15">
        <v>28</v>
      </c>
      <c r="BS105" s="15">
        <v>45</v>
      </c>
      <c r="BT105" s="13">
        <f t="shared" si="45"/>
        <v>17</v>
      </c>
      <c r="BU105" s="19">
        <v>33.6</v>
      </c>
      <c r="BV105" s="19">
        <f t="shared" si="55"/>
        <v>0.93333333333333335</v>
      </c>
      <c r="BW105" s="16">
        <v>0.16900000000000001</v>
      </c>
      <c r="BX105" s="16">
        <v>0.626</v>
      </c>
      <c r="BY105" s="16">
        <v>0.29099999999999998</v>
      </c>
      <c r="BZ105" s="14">
        <f t="shared" si="49"/>
        <v>19975.999037805646</v>
      </c>
      <c r="CA105" s="15">
        <v>2.14</v>
      </c>
      <c r="CB105" s="16">
        <f t="shared" si="50"/>
        <v>0.14689042120548165</v>
      </c>
      <c r="CC105" s="16">
        <f t="shared" si="51"/>
        <v>0.76714093375445402</v>
      </c>
    </row>
    <row r="106" spans="1:81" x14ac:dyDescent="0.2">
      <c r="A106" s="15" t="s">
        <v>69</v>
      </c>
      <c r="B106" s="15">
        <v>24</v>
      </c>
      <c r="C106" s="15">
        <v>1</v>
      </c>
      <c r="D106" s="16">
        <f t="shared" si="46"/>
        <v>0.40468564223999998</v>
      </c>
      <c r="E106" s="17">
        <v>39606</v>
      </c>
      <c r="F106" s="15">
        <v>1</v>
      </c>
      <c r="G106" s="15" t="s">
        <v>76</v>
      </c>
      <c r="H106" s="15" t="s">
        <v>77</v>
      </c>
      <c r="I106" s="15">
        <v>61</v>
      </c>
      <c r="J106" s="15">
        <v>7</v>
      </c>
      <c r="K106" s="15"/>
      <c r="L106" s="15"/>
      <c r="M106" s="13">
        <f t="shared" si="44"/>
        <v>34</v>
      </c>
      <c r="N106" s="17">
        <v>39612</v>
      </c>
      <c r="O106" s="14">
        <v>245946</v>
      </c>
      <c r="P106" s="15"/>
      <c r="Q106" s="14"/>
      <c r="R106" s="15"/>
      <c r="S106" s="14"/>
      <c r="T106" s="15"/>
      <c r="U106" s="14"/>
      <c r="V106" s="14">
        <f t="shared" si="52"/>
        <v>245946</v>
      </c>
      <c r="W106" s="14">
        <f t="shared" si="53"/>
        <v>607745.80150323454</v>
      </c>
      <c r="X106" s="17">
        <v>39646</v>
      </c>
      <c r="Y106" s="15">
        <f t="shared" si="47"/>
        <v>34</v>
      </c>
      <c r="Z106" s="15">
        <v>1</v>
      </c>
      <c r="AA106" s="18">
        <v>2.5</v>
      </c>
      <c r="AB106" s="18">
        <v>31.1</v>
      </c>
      <c r="AC106" s="18">
        <v>26.5</v>
      </c>
      <c r="AD106" s="18">
        <v>33.1</v>
      </c>
      <c r="AE106" s="18">
        <v>30.753125000000001</v>
      </c>
      <c r="AF106" s="13">
        <v>48</v>
      </c>
      <c r="AG106" s="13">
        <f t="shared" si="54"/>
        <v>-2</v>
      </c>
      <c r="AH106" s="13">
        <v>46</v>
      </c>
      <c r="AI106" s="13">
        <v>51</v>
      </c>
      <c r="AJ106" s="13">
        <v>47.714285714285715</v>
      </c>
      <c r="AK106" s="18">
        <v>8.9</v>
      </c>
      <c r="AL106" s="18">
        <v>8.1999999999999993</v>
      </c>
      <c r="AM106" s="18">
        <v>9.6999999999999993</v>
      </c>
      <c r="AN106" s="18">
        <v>9.0425908160869941</v>
      </c>
      <c r="AO106" s="21">
        <f>2*127</f>
        <v>254</v>
      </c>
      <c r="AP106" s="18">
        <f t="shared" si="43"/>
        <v>254</v>
      </c>
      <c r="AQ106" s="21">
        <v>225</v>
      </c>
      <c r="AR106" s="21">
        <v>20</v>
      </c>
      <c r="AS106" s="21">
        <v>9.5</v>
      </c>
      <c r="AT106" s="15">
        <v>5</v>
      </c>
      <c r="AU106" s="15">
        <v>0</v>
      </c>
      <c r="AV106" s="15">
        <v>130</v>
      </c>
      <c r="AW106" s="40">
        <v>37.5</v>
      </c>
      <c r="AX106" s="14">
        <v>20</v>
      </c>
      <c r="AY106" s="14">
        <v>15</v>
      </c>
      <c r="AZ106" s="14">
        <v>5</v>
      </c>
      <c r="BA106" s="14">
        <v>605</v>
      </c>
      <c r="BB106" s="14">
        <v>122.91666666666667</v>
      </c>
      <c r="BC106" s="14">
        <v>45</v>
      </c>
      <c r="BD106" s="14">
        <v>0</v>
      </c>
      <c r="BE106" s="14">
        <v>0</v>
      </c>
      <c r="BF106" s="14">
        <v>25</v>
      </c>
      <c r="BG106" s="14">
        <v>2.9166666666666665</v>
      </c>
      <c r="BH106" s="14">
        <v>0</v>
      </c>
      <c r="BI106" s="14">
        <v>20</v>
      </c>
      <c r="BJ106" s="14">
        <v>10</v>
      </c>
      <c r="BK106" s="14">
        <v>665</v>
      </c>
      <c r="BL106" s="14">
        <v>163.33333333333334</v>
      </c>
      <c r="BM106" s="14">
        <v>132.5</v>
      </c>
      <c r="BN106" s="14">
        <v>6440</v>
      </c>
      <c r="BO106" s="19">
        <f>BN106/O106*100</f>
        <v>2.6184609629756128</v>
      </c>
      <c r="BP106" s="19">
        <f t="shared" si="48"/>
        <v>2.6184609629756128</v>
      </c>
      <c r="BQ106" s="15" t="s">
        <v>72</v>
      </c>
      <c r="BR106" s="15">
        <v>27</v>
      </c>
      <c r="BS106" s="15">
        <v>51</v>
      </c>
      <c r="BT106" s="13">
        <f t="shared" si="45"/>
        <v>24</v>
      </c>
      <c r="BU106" s="19">
        <v>40.450000000000003</v>
      </c>
      <c r="BV106" s="19">
        <f t="shared" si="55"/>
        <v>1.1897058823529412</v>
      </c>
      <c r="BW106" s="16">
        <v>0.13300000000000001</v>
      </c>
      <c r="BX106" s="16">
        <v>0.89400000000000002</v>
      </c>
      <c r="BY106" s="16">
        <v>0.45200000000000001</v>
      </c>
      <c r="BZ106" s="14">
        <f t="shared" si="49"/>
        <v>15913.586566485448</v>
      </c>
      <c r="CA106" s="15">
        <v>3.09</v>
      </c>
      <c r="CB106" s="16">
        <f t="shared" si="50"/>
        <v>0.22457518492162967</v>
      </c>
      <c r="CC106" s="16">
        <f t="shared" si="51"/>
        <v>0.68294048236588634</v>
      </c>
    </row>
    <row r="107" spans="1:81" x14ac:dyDescent="0.2">
      <c r="A107" s="15" t="s">
        <v>69</v>
      </c>
      <c r="B107" s="15">
        <v>2</v>
      </c>
      <c r="C107" s="15">
        <v>2</v>
      </c>
      <c r="D107" s="16">
        <f t="shared" si="46"/>
        <v>0.80937128447999995</v>
      </c>
      <c r="E107" s="17">
        <v>39615</v>
      </c>
      <c r="F107" s="15">
        <v>2</v>
      </c>
      <c r="G107" s="15" t="s">
        <v>76</v>
      </c>
      <c r="H107" s="15" t="s">
        <v>77</v>
      </c>
      <c r="I107" s="15">
        <v>94</v>
      </c>
      <c r="J107" s="15">
        <v>29</v>
      </c>
      <c r="K107" s="15"/>
      <c r="L107" s="15"/>
      <c r="M107" s="13">
        <f t="shared" si="44"/>
        <v>61.5</v>
      </c>
      <c r="N107" s="17">
        <v>39625</v>
      </c>
      <c r="O107" s="14">
        <v>267930</v>
      </c>
      <c r="P107" s="17">
        <v>39626</v>
      </c>
      <c r="Q107" s="14">
        <v>256480</v>
      </c>
      <c r="R107" s="15"/>
      <c r="S107" s="14"/>
      <c r="T107" s="15"/>
      <c r="U107" s="14"/>
      <c r="V107" s="14">
        <f t="shared" si="52"/>
        <v>524410</v>
      </c>
      <c r="W107" s="14">
        <f t="shared" si="53"/>
        <v>647922.66547598096</v>
      </c>
      <c r="X107" s="17">
        <v>39666</v>
      </c>
      <c r="Y107" s="15">
        <f t="shared" si="47"/>
        <v>41</v>
      </c>
      <c r="Z107" s="15">
        <v>1</v>
      </c>
      <c r="AA107" s="18">
        <v>2.4</v>
      </c>
      <c r="AB107" s="18">
        <v>31.1</v>
      </c>
      <c r="AC107" s="18">
        <v>26.9</v>
      </c>
      <c r="AD107" s="18">
        <v>33.200000000000003</v>
      </c>
      <c r="AE107" s="18">
        <v>30.491891891891893</v>
      </c>
      <c r="AF107" s="13">
        <v>44</v>
      </c>
      <c r="AG107" s="13">
        <f t="shared" si="54"/>
        <v>-4</v>
      </c>
      <c r="AH107" s="13">
        <v>40</v>
      </c>
      <c r="AI107" s="13">
        <v>47</v>
      </c>
      <c r="AJ107" s="13">
        <v>44.3</v>
      </c>
      <c r="AK107" s="18">
        <v>8.9</v>
      </c>
      <c r="AL107" s="18">
        <v>8.5</v>
      </c>
      <c r="AM107" s="18">
        <v>10.1</v>
      </c>
      <c r="AN107" s="18">
        <v>9.076741139356475</v>
      </c>
      <c r="AO107" s="21">
        <f>2*218</f>
        <v>436</v>
      </c>
      <c r="AP107" s="18">
        <f t="shared" si="43"/>
        <v>218</v>
      </c>
      <c r="AQ107" s="21">
        <v>450</v>
      </c>
      <c r="AR107" s="21">
        <v>37</v>
      </c>
      <c r="AS107" s="21">
        <v>15</v>
      </c>
      <c r="AT107" s="15">
        <v>15</v>
      </c>
      <c r="AU107" s="15">
        <v>0</v>
      </c>
      <c r="AV107" s="15">
        <v>245</v>
      </c>
      <c r="AW107" s="40">
        <v>49.285714285714285</v>
      </c>
      <c r="AX107" s="14">
        <v>15</v>
      </c>
      <c r="AY107" s="14">
        <v>70</v>
      </c>
      <c r="AZ107" s="14">
        <v>0</v>
      </c>
      <c r="BA107" s="14">
        <v>260</v>
      </c>
      <c r="BB107" s="14">
        <v>51.428571428571431</v>
      </c>
      <c r="BC107" s="14">
        <v>15</v>
      </c>
      <c r="BD107" s="14">
        <v>0</v>
      </c>
      <c r="BE107" s="14">
        <v>0</v>
      </c>
      <c r="BF107" s="14">
        <v>790</v>
      </c>
      <c r="BG107" s="14">
        <v>63.571428571428569</v>
      </c>
      <c r="BH107" s="14">
        <v>0</v>
      </c>
      <c r="BI107" s="14">
        <v>85</v>
      </c>
      <c r="BJ107" s="14">
        <v>0</v>
      </c>
      <c r="BK107" s="14">
        <v>805</v>
      </c>
      <c r="BL107" s="14">
        <v>161.42857142857142</v>
      </c>
      <c r="BM107" s="14">
        <v>65</v>
      </c>
      <c r="BN107" s="14">
        <v>913</v>
      </c>
      <c r="BO107" s="19">
        <f>BN107/Q107*100</f>
        <v>0.35597317529631939</v>
      </c>
      <c r="BP107" s="19">
        <f t="shared" si="48"/>
        <v>0.17410041761217368</v>
      </c>
      <c r="BQ107" s="15" t="s">
        <v>72</v>
      </c>
      <c r="BR107" s="15">
        <v>32</v>
      </c>
      <c r="BS107" s="15">
        <v>90</v>
      </c>
      <c r="BT107" s="13">
        <f t="shared" si="45"/>
        <v>58</v>
      </c>
      <c r="BU107" s="19">
        <v>68.42</v>
      </c>
      <c r="BV107" s="19">
        <f t="shared" si="55"/>
        <v>1.6687804878048782</v>
      </c>
      <c r="BW107" s="16">
        <v>0.27700000000000002</v>
      </c>
      <c r="BX107" s="16">
        <v>6.3710000000000004</v>
      </c>
      <c r="BY107" s="16">
        <v>2.7709999999999999</v>
      </c>
      <c r="BZ107" s="14">
        <f t="shared" si="49"/>
        <v>1128.0360663976098</v>
      </c>
      <c r="CA107" s="15">
        <v>2.5</v>
      </c>
      <c r="CB107" s="16">
        <f t="shared" si="50"/>
        <v>7.5337006544867496E-2</v>
      </c>
      <c r="CC107" s="16">
        <f t="shared" si="51"/>
        <v>0.86514184070688815</v>
      </c>
    </row>
    <row r="108" spans="1:81" x14ac:dyDescent="0.2">
      <c r="A108" s="15" t="s">
        <v>69</v>
      </c>
      <c r="B108" s="15">
        <v>3</v>
      </c>
      <c r="C108" s="15">
        <v>2</v>
      </c>
      <c r="D108" s="16">
        <f t="shared" si="46"/>
        <v>0.80937128447999995</v>
      </c>
      <c r="E108" s="17">
        <v>39621</v>
      </c>
      <c r="F108" s="15">
        <v>2</v>
      </c>
      <c r="G108" s="15" t="s">
        <v>76</v>
      </c>
      <c r="H108" s="15" t="s">
        <v>77</v>
      </c>
      <c r="I108" s="15">
        <v>165</v>
      </c>
      <c r="J108" s="15">
        <v>151</v>
      </c>
      <c r="K108" s="15"/>
      <c r="L108" s="15"/>
      <c r="M108" s="13">
        <f t="shared" ref="M108:M124" si="56">AVERAGE(I108:L108)</f>
        <v>158</v>
      </c>
      <c r="N108" s="17">
        <v>39628</v>
      </c>
      <c r="O108" s="14">
        <v>384720</v>
      </c>
      <c r="P108" s="17">
        <v>39629</v>
      </c>
      <c r="Q108" s="14">
        <v>398002</v>
      </c>
      <c r="R108" s="15"/>
      <c r="S108" s="14"/>
      <c r="T108" s="15"/>
      <c r="U108" s="14"/>
      <c r="V108" s="14">
        <f t="shared" si="52"/>
        <v>782722</v>
      </c>
      <c r="W108" s="14">
        <f t="shared" si="53"/>
        <v>967074.09196371306</v>
      </c>
      <c r="X108" s="17">
        <v>39666</v>
      </c>
      <c r="Y108" s="15">
        <f t="shared" si="47"/>
        <v>38</v>
      </c>
      <c r="Z108" s="15">
        <v>0</v>
      </c>
      <c r="AA108" s="18">
        <v>2.6</v>
      </c>
      <c r="AB108" s="18">
        <v>30.9</v>
      </c>
      <c r="AC108" s="18">
        <v>27.2</v>
      </c>
      <c r="AD108" s="18">
        <v>34.6</v>
      </c>
      <c r="AE108" s="18">
        <v>30.330555555555552</v>
      </c>
      <c r="AF108" s="13">
        <v>45</v>
      </c>
      <c r="AG108" s="13">
        <f t="shared" si="54"/>
        <v>-3</v>
      </c>
      <c r="AH108" s="13">
        <v>42</v>
      </c>
      <c r="AI108" s="13">
        <v>48</v>
      </c>
      <c r="AJ108" s="13">
        <v>44.7</v>
      </c>
      <c r="AK108" s="18">
        <v>8.6999999999999993</v>
      </c>
      <c r="AL108" s="18">
        <v>8.6999999999999993</v>
      </c>
      <c r="AM108" s="18">
        <v>9.6999999999999993</v>
      </c>
      <c r="AN108" s="18">
        <v>9.1617828532282335</v>
      </c>
      <c r="AO108" s="21">
        <f>2*226</f>
        <v>452</v>
      </c>
      <c r="AP108" s="18">
        <f t="shared" si="43"/>
        <v>226</v>
      </c>
      <c r="AQ108" s="21">
        <v>475</v>
      </c>
      <c r="AR108" s="21">
        <v>23</v>
      </c>
      <c r="AS108" s="21">
        <v>12</v>
      </c>
      <c r="AT108" s="15">
        <v>0</v>
      </c>
      <c r="AU108" s="15">
        <v>5</v>
      </c>
      <c r="AV108" s="15">
        <v>595</v>
      </c>
      <c r="AW108" s="40">
        <v>135.76923076923077</v>
      </c>
      <c r="AX108" s="14">
        <v>30</v>
      </c>
      <c r="AY108" s="14">
        <v>10</v>
      </c>
      <c r="AZ108" s="14">
        <v>5</v>
      </c>
      <c r="BA108" s="14">
        <v>945</v>
      </c>
      <c r="BB108" s="14">
        <v>157.69230769230768</v>
      </c>
      <c r="BC108" s="14">
        <v>35</v>
      </c>
      <c r="BD108" s="14">
        <v>0</v>
      </c>
      <c r="BE108" s="14">
        <v>0</v>
      </c>
      <c r="BF108" s="14">
        <v>40</v>
      </c>
      <c r="BG108" s="14">
        <v>3.4615384615384617</v>
      </c>
      <c r="BH108" s="14">
        <v>0</v>
      </c>
      <c r="BI108" s="14">
        <v>10</v>
      </c>
      <c r="BJ108" s="14">
        <v>10</v>
      </c>
      <c r="BK108" s="14">
        <v>1265</v>
      </c>
      <c r="BL108" s="14">
        <v>296.92307692307691</v>
      </c>
      <c r="BM108" s="14">
        <v>135</v>
      </c>
      <c r="BN108" s="14">
        <v>88873</v>
      </c>
      <c r="BO108" s="19">
        <f t="shared" ref="BO108:BO116" si="57">BN108/O108*100</f>
        <v>23.100696610521936</v>
      </c>
      <c r="BP108" s="19">
        <f t="shared" si="48"/>
        <v>11.354350586798379</v>
      </c>
      <c r="BQ108" s="15" t="s">
        <v>72</v>
      </c>
      <c r="BR108" s="15">
        <v>29</v>
      </c>
      <c r="BS108" s="15">
        <v>43</v>
      </c>
      <c r="BT108" s="13">
        <f t="shared" si="45"/>
        <v>14</v>
      </c>
      <c r="BU108" s="19">
        <v>33.58</v>
      </c>
      <c r="BV108" s="19">
        <f t="shared" si="55"/>
        <v>0.88368421052631574</v>
      </c>
      <c r="BW108" s="16">
        <v>0.17599999999999999</v>
      </c>
      <c r="BX108" s="16">
        <v>0.55600000000000005</v>
      </c>
      <c r="BY108" s="16">
        <v>0.23699999999999999</v>
      </c>
      <c r="BZ108" s="14">
        <f t="shared" si="49"/>
        <v>109804.98283565693</v>
      </c>
      <c r="CA108" s="15">
        <v>21.59</v>
      </c>
      <c r="CB108" s="16">
        <f t="shared" si="50"/>
        <v>0.70197436656264467</v>
      </c>
      <c r="CC108" s="16">
        <f t="shared" si="51"/>
        <v>0.6259019010029655</v>
      </c>
    </row>
    <row r="109" spans="1:81" x14ac:dyDescent="0.2">
      <c r="A109" s="15" t="s">
        <v>69</v>
      </c>
      <c r="B109" s="15">
        <v>12</v>
      </c>
      <c r="C109" s="15">
        <v>0.5</v>
      </c>
      <c r="D109" s="16">
        <f t="shared" si="46"/>
        <v>0.20234282111999999</v>
      </c>
      <c r="E109" s="17">
        <v>39625</v>
      </c>
      <c r="F109" s="15">
        <v>1</v>
      </c>
      <c r="G109" s="15" t="s">
        <v>76</v>
      </c>
      <c r="H109" s="15" t="s">
        <v>77</v>
      </c>
      <c r="I109" s="15">
        <v>493</v>
      </c>
      <c r="J109" s="15">
        <v>237</v>
      </c>
      <c r="K109" s="15"/>
      <c r="L109" s="15"/>
      <c r="M109" s="13">
        <f t="shared" si="56"/>
        <v>365</v>
      </c>
      <c r="N109" s="17">
        <v>39634</v>
      </c>
      <c r="O109" s="14">
        <v>237244</v>
      </c>
      <c r="P109" s="15"/>
      <c r="Q109" s="14"/>
      <c r="R109" s="15"/>
      <c r="S109" s="14"/>
      <c r="T109" s="15"/>
      <c r="U109" s="14"/>
      <c r="V109" s="14">
        <f t="shared" si="52"/>
        <v>237244</v>
      </c>
      <c r="W109" s="14">
        <f t="shared" si="53"/>
        <v>1172485.3824159235</v>
      </c>
      <c r="X109" s="17">
        <v>39673</v>
      </c>
      <c r="Y109" s="15">
        <f t="shared" si="47"/>
        <v>39</v>
      </c>
      <c r="Z109" s="15">
        <v>0</v>
      </c>
      <c r="AA109" s="18">
        <v>2.4</v>
      </c>
      <c r="AB109" s="18">
        <v>27.8</v>
      </c>
      <c r="AC109" s="18">
        <v>27.3</v>
      </c>
      <c r="AD109" s="18">
        <v>33.799999999999997</v>
      </c>
      <c r="AE109" s="18">
        <v>31.099999999999994</v>
      </c>
      <c r="AF109" s="13">
        <v>49</v>
      </c>
      <c r="AG109" s="13">
        <f t="shared" si="54"/>
        <v>-10</v>
      </c>
      <c r="AH109" s="13">
        <v>39</v>
      </c>
      <c r="AI109" s="13">
        <v>45</v>
      </c>
      <c r="AJ109" s="13">
        <v>42</v>
      </c>
      <c r="AK109" s="18">
        <v>8.8000000000000007</v>
      </c>
      <c r="AL109" s="18">
        <v>8.8000000000000007</v>
      </c>
      <c r="AM109" s="18">
        <v>9.6</v>
      </c>
      <c r="AN109" s="18">
        <v>9.2071575303916013</v>
      </c>
      <c r="AO109" s="21">
        <f>2*107</f>
        <v>214</v>
      </c>
      <c r="AP109" s="18">
        <f t="shared" si="43"/>
        <v>428</v>
      </c>
      <c r="AQ109" s="21">
        <v>142.5</v>
      </c>
      <c r="AR109" s="21">
        <v>14</v>
      </c>
      <c r="AS109" s="21">
        <v>6.75</v>
      </c>
      <c r="AT109" s="15">
        <v>0</v>
      </c>
      <c r="AU109" s="15">
        <v>0</v>
      </c>
      <c r="AV109" s="15">
        <v>375</v>
      </c>
      <c r="AW109" s="40">
        <v>52</v>
      </c>
      <c r="AX109" s="14">
        <v>10</v>
      </c>
      <c r="AY109" s="14">
        <v>85</v>
      </c>
      <c r="AZ109" s="14">
        <v>0</v>
      </c>
      <c r="BA109" s="14">
        <v>600</v>
      </c>
      <c r="BB109" s="14">
        <v>76.466666666666669</v>
      </c>
      <c r="BC109" s="14">
        <v>20</v>
      </c>
      <c r="BD109" s="14">
        <v>0</v>
      </c>
      <c r="BE109" s="14">
        <v>0</v>
      </c>
      <c r="BF109" s="14">
        <v>40</v>
      </c>
      <c r="BG109" s="14">
        <v>3.6666666666666665</v>
      </c>
      <c r="BH109" s="14">
        <v>0</v>
      </c>
      <c r="BI109" s="14">
        <v>85</v>
      </c>
      <c r="BJ109" s="14">
        <v>0</v>
      </c>
      <c r="BK109" s="14">
        <v>670</v>
      </c>
      <c r="BL109" s="14">
        <v>132</v>
      </c>
      <c r="BM109" s="14">
        <v>50</v>
      </c>
      <c r="BN109" s="14">
        <v>19433</v>
      </c>
      <c r="BO109" s="19">
        <f t="shared" si="57"/>
        <v>8.1911449815379935</v>
      </c>
      <c r="BP109" s="19">
        <f t="shared" si="48"/>
        <v>8.1911449815379935</v>
      </c>
      <c r="BQ109" s="15" t="s">
        <v>72</v>
      </c>
      <c r="BR109" s="15">
        <v>25</v>
      </c>
      <c r="BS109" s="15">
        <v>47</v>
      </c>
      <c r="BT109" s="13">
        <f t="shared" si="45"/>
        <v>22</v>
      </c>
      <c r="BU109" s="19">
        <v>33.299999999999997</v>
      </c>
      <c r="BV109" s="19">
        <f t="shared" si="55"/>
        <v>0.85384615384615381</v>
      </c>
      <c r="BW109" s="16">
        <v>0.13100000000000001</v>
      </c>
      <c r="BX109" s="16">
        <v>0.68200000000000005</v>
      </c>
      <c r="BY109" s="16">
        <v>0.29899999999999999</v>
      </c>
      <c r="BZ109" s="14">
        <f t="shared" si="49"/>
        <v>96039.977561028485</v>
      </c>
      <c r="CA109" s="15">
        <v>5.41</v>
      </c>
      <c r="CB109" s="16">
        <f t="shared" si="50"/>
        <v>0.68555903268582796</v>
      </c>
      <c r="CC109" s="16">
        <f t="shared" si="51"/>
        <v>0.80972675188512666</v>
      </c>
    </row>
    <row r="110" spans="1:81" x14ac:dyDescent="0.2">
      <c r="A110" s="15" t="s">
        <v>69</v>
      </c>
      <c r="B110" s="15">
        <v>13</v>
      </c>
      <c r="C110" s="15">
        <v>0.5</v>
      </c>
      <c r="D110" s="16">
        <f t="shared" si="46"/>
        <v>0.20234282111999999</v>
      </c>
      <c r="E110" s="17">
        <v>39627</v>
      </c>
      <c r="F110" s="15">
        <v>1</v>
      </c>
      <c r="G110" s="15" t="s">
        <v>76</v>
      </c>
      <c r="H110" s="15" t="s">
        <v>77</v>
      </c>
      <c r="I110" s="15">
        <v>269</v>
      </c>
      <c r="J110" s="15">
        <v>243</v>
      </c>
      <c r="K110" s="15"/>
      <c r="L110" s="15"/>
      <c r="M110" s="13">
        <f t="shared" si="56"/>
        <v>256</v>
      </c>
      <c r="N110" s="17">
        <v>39637</v>
      </c>
      <c r="O110" s="14">
        <v>311440</v>
      </c>
      <c r="P110" s="15"/>
      <c r="Q110" s="14"/>
      <c r="R110" s="15"/>
      <c r="S110" s="14"/>
      <c r="T110" s="15"/>
      <c r="U110" s="14"/>
      <c r="V110" s="14">
        <f t="shared" si="52"/>
        <v>311440</v>
      </c>
      <c r="W110" s="14">
        <f t="shared" si="53"/>
        <v>1539170.0000826796</v>
      </c>
      <c r="X110" s="17">
        <v>39673</v>
      </c>
      <c r="Y110" s="15">
        <f t="shared" si="47"/>
        <v>36</v>
      </c>
      <c r="Z110" s="15">
        <v>0</v>
      </c>
      <c r="AA110" s="18">
        <v>2.5</v>
      </c>
      <c r="AB110" s="18">
        <v>29.8</v>
      </c>
      <c r="AC110" s="18">
        <v>27.4</v>
      </c>
      <c r="AD110" s="18">
        <v>33.4</v>
      </c>
      <c r="AE110" s="18">
        <v>31.464705882352941</v>
      </c>
      <c r="AF110" s="13">
        <v>45</v>
      </c>
      <c r="AG110" s="13">
        <f t="shared" si="54"/>
        <v>-5</v>
      </c>
      <c r="AH110" s="13">
        <v>40</v>
      </c>
      <c r="AI110" s="13">
        <v>49</v>
      </c>
      <c r="AJ110" s="13">
        <v>42.4</v>
      </c>
      <c r="AK110" s="18">
        <v>8.9</v>
      </c>
      <c r="AL110" s="18">
        <v>8</v>
      </c>
      <c r="AM110" s="18">
        <v>9.6999999999999993</v>
      </c>
      <c r="AN110" s="18">
        <v>9.180650114021649</v>
      </c>
      <c r="AO110" s="21">
        <f>2*109</f>
        <v>218</v>
      </c>
      <c r="AP110" s="18">
        <f t="shared" si="43"/>
        <v>436</v>
      </c>
      <c r="AQ110" s="21">
        <v>140</v>
      </c>
      <c r="AR110" s="21">
        <v>14</v>
      </c>
      <c r="AS110" s="21">
        <v>6.5</v>
      </c>
      <c r="AT110" s="15">
        <v>20</v>
      </c>
      <c r="AU110" s="15">
        <v>0</v>
      </c>
      <c r="AV110" s="15">
        <v>100</v>
      </c>
      <c r="AW110" s="40">
        <v>25.714285714285715</v>
      </c>
      <c r="AX110" s="14">
        <v>27.5</v>
      </c>
      <c r="AY110" s="14">
        <v>100</v>
      </c>
      <c r="AZ110" s="14">
        <v>0</v>
      </c>
      <c r="BA110" s="14">
        <v>295</v>
      </c>
      <c r="BB110" s="14">
        <v>73.571428571428569</v>
      </c>
      <c r="BC110" s="14">
        <v>55</v>
      </c>
      <c r="BD110" s="14">
        <v>0</v>
      </c>
      <c r="BE110" s="14">
        <v>0</v>
      </c>
      <c r="BF110" s="14">
        <v>210</v>
      </c>
      <c r="BG110" s="14">
        <v>21.428571428571427</v>
      </c>
      <c r="BH110" s="14">
        <v>0</v>
      </c>
      <c r="BI110" s="14">
        <v>120</v>
      </c>
      <c r="BJ110" s="14">
        <v>10</v>
      </c>
      <c r="BK110" s="14">
        <v>340</v>
      </c>
      <c r="BL110" s="14">
        <v>130</v>
      </c>
      <c r="BM110" s="14">
        <v>110</v>
      </c>
      <c r="BN110" s="14">
        <v>28642</v>
      </c>
      <c r="BO110" s="19">
        <f t="shared" si="57"/>
        <v>9.1966349858720786</v>
      </c>
      <c r="BP110" s="19">
        <f t="shared" si="48"/>
        <v>9.1966349858720786</v>
      </c>
      <c r="BQ110" s="15" t="s">
        <v>72</v>
      </c>
      <c r="BR110" s="15">
        <v>24</v>
      </c>
      <c r="BS110" s="15">
        <v>51</v>
      </c>
      <c r="BT110" s="13">
        <f t="shared" si="45"/>
        <v>27</v>
      </c>
      <c r="BU110" s="19">
        <v>33.19</v>
      </c>
      <c r="BV110" s="19">
        <f t="shared" si="55"/>
        <v>0.92194444444444434</v>
      </c>
      <c r="BW110" s="16">
        <v>0.114</v>
      </c>
      <c r="BX110" s="16">
        <v>0.65900000000000003</v>
      </c>
      <c r="BY110" s="16">
        <v>0.313</v>
      </c>
      <c r="BZ110" s="14">
        <f t="shared" si="49"/>
        <v>141551.84671965102</v>
      </c>
      <c r="CA110" s="15">
        <v>7.32</v>
      </c>
      <c r="CB110" s="16">
        <f t="shared" si="50"/>
        <v>1.0048952179664725</v>
      </c>
      <c r="CC110" s="16">
        <f t="shared" si="51"/>
        <v>0.85609622166774035</v>
      </c>
    </row>
    <row r="111" spans="1:81" x14ac:dyDescent="0.2">
      <c r="A111" s="15" t="s">
        <v>69</v>
      </c>
      <c r="B111" s="15">
        <v>29</v>
      </c>
      <c r="C111" s="15">
        <v>1</v>
      </c>
      <c r="D111" s="16">
        <f t="shared" si="46"/>
        <v>0.40468564223999998</v>
      </c>
      <c r="E111" s="17">
        <v>39638</v>
      </c>
      <c r="F111" s="15">
        <v>1</v>
      </c>
      <c r="G111" s="15" t="s">
        <v>76</v>
      </c>
      <c r="H111" s="15" t="s">
        <v>77</v>
      </c>
      <c r="I111" s="15">
        <v>3</v>
      </c>
      <c r="J111" s="15">
        <v>1</v>
      </c>
      <c r="K111" s="15"/>
      <c r="L111" s="15"/>
      <c r="M111" s="13">
        <f t="shared" si="56"/>
        <v>2</v>
      </c>
      <c r="N111" s="17">
        <v>39644</v>
      </c>
      <c r="O111" s="14">
        <v>428230</v>
      </c>
      <c r="P111" s="15"/>
      <c r="Q111" s="14"/>
      <c r="R111" s="15"/>
      <c r="S111" s="14"/>
      <c r="T111" s="15"/>
      <c r="U111" s="14"/>
      <c r="V111" s="14">
        <f t="shared" si="52"/>
        <v>428230</v>
      </c>
      <c r="W111" s="14">
        <f t="shared" si="53"/>
        <v>1058179.3750568421</v>
      </c>
      <c r="X111" s="17">
        <v>39673</v>
      </c>
      <c r="Y111" s="15">
        <f t="shared" si="47"/>
        <v>29</v>
      </c>
      <c r="Z111" s="15">
        <v>1</v>
      </c>
      <c r="AA111" s="18">
        <v>3</v>
      </c>
      <c r="AB111" s="18">
        <v>32</v>
      </c>
      <c r="AC111" s="18">
        <v>27.4</v>
      </c>
      <c r="AD111" s="18">
        <v>32.9</v>
      </c>
      <c r="AE111" s="18">
        <v>31.403703703703702</v>
      </c>
      <c r="AF111" s="13">
        <v>44</v>
      </c>
      <c r="AG111" s="13">
        <f t="shared" si="54"/>
        <v>-4</v>
      </c>
      <c r="AH111" s="13">
        <v>40</v>
      </c>
      <c r="AI111" s="13">
        <v>46</v>
      </c>
      <c r="AJ111" s="13">
        <v>42</v>
      </c>
      <c r="AK111" s="18">
        <v>8.6</v>
      </c>
      <c r="AL111" s="18">
        <v>8.6999999999999993</v>
      </c>
      <c r="AM111" s="18">
        <v>9.8000000000000007</v>
      </c>
      <c r="AN111" s="18">
        <v>9.0601105001872622</v>
      </c>
      <c r="AO111" s="21">
        <f>2*70</f>
        <v>140</v>
      </c>
      <c r="AP111" s="18">
        <f t="shared" si="43"/>
        <v>140</v>
      </c>
      <c r="AQ111" s="21">
        <v>275</v>
      </c>
      <c r="AR111" s="21">
        <v>23</v>
      </c>
      <c r="AS111" s="21">
        <v>9.5</v>
      </c>
      <c r="AT111" s="15">
        <v>0</v>
      </c>
      <c r="AU111" s="15">
        <v>0</v>
      </c>
      <c r="AV111" s="15">
        <v>55</v>
      </c>
      <c r="AW111" s="40">
        <v>17.7</v>
      </c>
      <c r="AX111" s="14">
        <v>15</v>
      </c>
      <c r="AY111" s="14">
        <v>5</v>
      </c>
      <c r="AZ111" s="14">
        <v>0</v>
      </c>
      <c r="BA111" s="14">
        <v>150</v>
      </c>
      <c r="BB111" s="14">
        <v>37</v>
      </c>
      <c r="BC111" s="14">
        <v>15</v>
      </c>
      <c r="BD111" s="14">
        <v>105</v>
      </c>
      <c r="BE111" s="14">
        <v>10</v>
      </c>
      <c r="BF111" s="14">
        <v>2405</v>
      </c>
      <c r="BG111" s="14">
        <v>956.5</v>
      </c>
      <c r="BH111" s="14">
        <v>790</v>
      </c>
      <c r="BI111" s="14">
        <v>110</v>
      </c>
      <c r="BJ111" s="14">
        <v>15</v>
      </c>
      <c r="BK111" s="14">
        <v>2460</v>
      </c>
      <c r="BL111" s="14">
        <v>1011</v>
      </c>
      <c r="BM111" s="14">
        <v>815</v>
      </c>
      <c r="BN111" s="14">
        <v>0</v>
      </c>
      <c r="BO111" s="19">
        <f t="shared" si="57"/>
        <v>0</v>
      </c>
      <c r="BP111" s="19">
        <f t="shared" si="48"/>
        <v>0</v>
      </c>
      <c r="BQ111" s="15" t="s">
        <v>73</v>
      </c>
      <c r="BR111" s="15"/>
      <c r="BS111" s="15"/>
      <c r="BT111" s="15"/>
      <c r="BU111" s="19"/>
      <c r="BV111" s="19">
        <f t="shared" si="55"/>
        <v>0</v>
      </c>
      <c r="BW111" s="16"/>
      <c r="BX111" s="16"/>
      <c r="BY111" s="16"/>
      <c r="BZ111" s="14">
        <f t="shared" si="49"/>
        <v>0</v>
      </c>
      <c r="CA111" s="15">
        <v>0</v>
      </c>
      <c r="CB111" s="16">
        <f t="shared" si="50"/>
        <v>0</v>
      </c>
      <c r="CC111" s="16"/>
    </row>
    <row r="112" spans="1:81" x14ac:dyDescent="0.2">
      <c r="A112" s="15" t="s">
        <v>69</v>
      </c>
      <c r="B112" s="15">
        <v>8</v>
      </c>
      <c r="C112" s="15">
        <v>2</v>
      </c>
      <c r="D112" s="16">
        <f t="shared" si="46"/>
        <v>0.80937128447999995</v>
      </c>
      <c r="E112" s="17">
        <v>39643</v>
      </c>
      <c r="F112" s="15">
        <v>2</v>
      </c>
      <c r="G112" s="15" t="s">
        <v>76</v>
      </c>
      <c r="H112" s="15" t="s">
        <v>77</v>
      </c>
      <c r="I112" s="15">
        <v>36</v>
      </c>
      <c r="J112" s="15"/>
      <c r="K112" s="15">
        <v>84</v>
      </c>
      <c r="L112" s="15">
        <v>48</v>
      </c>
      <c r="M112" s="13">
        <f t="shared" si="56"/>
        <v>56</v>
      </c>
      <c r="N112" s="17">
        <v>39658</v>
      </c>
      <c r="O112" s="14">
        <v>738754</v>
      </c>
      <c r="P112" s="17">
        <v>39661</v>
      </c>
      <c r="Q112" s="14">
        <v>458458</v>
      </c>
      <c r="R112" s="15"/>
      <c r="S112" s="14"/>
      <c r="T112" s="15"/>
      <c r="U112" s="14"/>
      <c r="V112" s="14">
        <f t="shared" si="52"/>
        <v>1197212</v>
      </c>
      <c r="W112" s="14">
        <f t="shared" si="53"/>
        <v>1479187.6397853398</v>
      </c>
      <c r="X112" s="17">
        <v>39700</v>
      </c>
      <c r="Y112" s="15">
        <f t="shared" si="47"/>
        <v>42</v>
      </c>
      <c r="Z112" s="15">
        <v>0</v>
      </c>
      <c r="AA112" s="18">
        <v>3.3</v>
      </c>
      <c r="AB112" s="18">
        <v>31.1</v>
      </c>
      <c r="AC112" s="18">
        <v>27.8</v>
      </c>
      <c r="AD112" s="18">
        <v>33.299999999999997</v>
      </c>
      <c r="AE112" s="18">
        <v>31.0625</v>
      </c>
      <c r="AF112" s="13">
        <v>38</v>
      </c>
      <c r="AG112" s="13">
        <f t="shared" si="54"/>
        <v>-4</v>
      </c>
      <c r="AH112" s="13">
        <v>34</v>
      </c>
      <c r="AI112" s="13">
        <v>41</v>
      </c>
      <c r="AJ112" s="13">
        <v>37.166666666666664</v>
      </c>
      <c r="AK112" s="18">
        <v>8.6</v>
      </c>
      <c r="AL112" s="18">
        <v>8.6999999999999993</v>
      </c>
      <c r="AM112" s="18">
        <v>9.6</v>
      </c>
      <c r="AN112" s="18">
        <v>9.0557034893951727</v>
      </c>
      <c r="AO112" s="21">
        <f>2*170</f>
        <v>340</v>
      </c>
      <c r="AP112" s="18">
        <f t="shared" si="43"/>
        <v>170</v>
      </c>
      <c r="AQ112" s="21">
        <v>625</v>
      </c>
      <c r="AR112" s="21">
        <v>79</v>
      </c>
      <c r="AS112" s="21">
        <v>24</v>
      </c>
      <c r="AT112" s="15">
        <v>65</v>
      </c>
      <c r="AU112" s="15">
        <v>0</v>
      </c>
      <c r="AV112" s="15">
        <v>55</v>
      </c>
      <c r="AW112" s="40">
        <v>10.357142857142858</v>
      </c>
      <c r="AX112" s="14">
        <v>5</v>
      </c>
      <c r="AY112" s="14">
        <v>20</v>
      </c>
      <c r="AZ112" s="14">
        <v>0</v>
      </c>
      <c r="BA112" s="14">
        <v>110</v>
      </c>
      <c r="BB112" s="14">
        <v>30.714285714285715</v>
      </c>
      <c r="BC112" s="14">
        <v>22.5</v>
      </c>
      <c r="BD112" s="14">
        <v>0</v>
      </c>
      <c r="BE112" s="14">
        <v>0</v>
      </c>
      <c r="BF112" s="14">
        <v>90</v>
      </c>
      <c r="BG112" s="14">
        <v>18.571428571428573</v>
      </c>
      <c r="BH112" s="14">
        <v>0</v>
      </c>
      <c r="BI112" s="14">
        <v>85</v>
      </c>
      <c r="BJ112" s="14">
        <v>20</v>
      </c>
      <c r="BK112" s="14">
        <v>125</v>
      </c>
      <c r="BL112" s="14">
        <v>59.642857142857146</v>
      </c>
      <c r="BM112" s="14">
        <v>52.5</v>
      </c>
      <c r="BN112" s="14">
        <v>131010</v>
      </c>
      <c r="BO112" s="19">
        <f t="shared" si="57"/>
        <v>17.733914131090998</v>
      </c>
      <c r="BP112" s="19">
        <f t="shared" si="48"/>
        <v>10.942924060233276</v>
      </c>
      <c r="BQ112" s="15" t="s">
        <v>72</v>
      </c>
      <c r="BR112" s="15">
        <v>27</v>
      </c>
      <c r="BS112" s="15">
        <v>54</v>
      </c>
      <c r="BT112" s="13">
        <f t="shared" ref="BT112:BT133" si="58">BS112-BR112</f>
        <v>27</v>
      </c>
      <c r="BU112" s="19">
        <v>33.380000000000003</v>
      </c>
      <c r="BV112" s="19">
        <f t="shared" si="55"/>
        <v>0.79476190476190478</v>
      </c>
      <c r="BW112" s="16">
        <v>0.14199999999999999</v>
      </c>
      <c r="BX112" s="16">
        <v>0.41799999999999998</v>
      </c>
      <c r="BY112" s="16">
        <v>0.27</v>
      </c>
      <c r="BZ112" s="14">
        <f t="shared" si="49"/>
        <v>161866.38013006665</v>
      </c>
      <c r="CA112" s="15">
        <v>30.09</v>
      </c>
      <c r="CB112" s="16">
        <f t="shared" si="50"/>
        <v>0.88516677718416725</v>
      </c>
      <c r="CC112" s="16">
        <f t="shared" ref="CC112:CC124" si="59">(BY112/BU112^3)*100000</f>
        <v>0.7259467530781657</v>
      </c>
    </row>
    <row r="113" spans="1:81" x14ac:dyDescent="0.2">
      <c r="A113" s="15" t="s">
        <v>69</v>
      </c>
      <c r="B113" s="15">
        <v>1</v>
      </c>
      <c r="C113" s="15">
        <v>2</v>
      </c>
      <c r="D113" s="16">
        <f t="shared" si="46"/>
        <v>0.80937128447999995</v>
      </c>
      <c r="E113" s="17">
        <v>39658</v>
      </c>
      <c r="F113" s="15">
        <v>1</v>
      </c>
      <c r="G113" s="15" t="s">
        <v>76</v>
      </c>
      <c r="H113" s="15" t="s">
        <v>77</v>
      </c>
      <c r="I113" s="15">
        <v>117</v>
      </c>
      <c r="J113" s="15">
        <v>118</v>
      </c>
      <c r="K113" s="15"/>
      <c r="L113" s="15"/>
      <c r="M113" s="13">
        <f t="shared" si="56"/>
        <v>117.5</v>
      </c>
      <c r="N113" s="17">
        <v>39676</v>
      </c>
      <c r="O113" s="14">
        <v>822110</v>
      </c>
      <c r="P113" s="15"/>
      <c r="Q113" s="14"/>
      <c r="R113" s="15"/>
      <c r="S113" s="14"/>
      <c r="T113" s="15"/>
      <c r="U113" s="14"/>
      <c r="V113" s="14">
        <f t="shared" si="52"/>
        <v>822110</v>
      </c>
      <c r="W113" s="14">
        <f t="shared" si="53"/>
        <v>1015739.0257898566</v>
      </c>
      <c r="X113" s="17">
        <v>39723</v>
      </c>
      <c r="Y113" s="15">
        <f t="shared" si="47"/>
        <v>47</v>
      </c>
      <c r="Z113" s="15">
        <v>1</v>
      </c>
      <c r="AA113" s="18">
        <v>3.5</v>
      </c>
      <c r="AB113" s="18">
        <v>30.8</v>
      </c>
      <c r="AC113" s="18">
        <v>24.6</v>
      </c>
      <c r="AD113" s="18">
        <v>33.4</v>
      </c>
      <c r="AE113" s="18">
        <v>28.971111111111117</v>
      </c>
      <c r="AF113" s="13">
        <v>38</v>
      </c>
      <c r="AG113" s="13">
        <f t="shared" si="54"/>
        <v>-5</v>
      </c>
      <c r="AH113" s="13">
        <v>33</v>
      </c>
      <c r="AI113" s="13">
        <v>44</v>
      </c>
      <c r="AJ113" s="13">
        <v>40.230769230769234</v>
      </c>
      <c r="AK113" s="18">
        <v>8.9</v>
      </c>
      <c r="AL113" s="18">
        <v>8.8000000000000007</v>
      </c>
      <c r="AM113" s="18">
        <v>9.6999999999999993</v>
      </c>
      <c r="AN113" s="18">
        <v>9.1695345777893351</v>
      </c>
      <c r="AO113" s="21">
        <f>2*215</f>
        <v>430</v>
      </c>
      <c r="AP113" s="18">
        <f t="shared" si="43"/>
        <v>215</v>
      </c>
      <c r="AQ113" s="21">
        <v>725</v>
      </c>
      <c r="AR113" s="21">
        <v>54</v>
      </c>
      <c r="AS113" s="21">
        <v>22</v>
      </c>
      <c r="AT113" s="15">
        <v>320</v>
      </c>
      <c r="AU113" s="15">
        <v>0</v>
      </c>
      <c r="AV113" s="15">
        <v>105</v>
      </c>
      <c r="AW113" s="40">
        <v>11.764705882352942</v>
      </c>
      <c r="AX113" s="14">
        <v>0</v>
      </c>
      <c r="AY113" s="14">
        <v>15</v>
      </c>
      <c r="AZ113" s="14">
        <v>0</v>
      </c>
      <c r="BA113" s="14">
        <v>385</v>
      </c>
      <c r="BB113" s="14">
        <v>50.882352941176471</v>
      </c>
      <c r="BC113" s="14">
        <v>15</v>
      </c>
      <c r="BD113" s="14">
        <v>0</v>
      </c>
      <c r="BE113" s="14">
        <v>0</v>
      </c>
      <c r="BF113" s="14">
        <v>1650</v>
      </c>
      <c r="BG113" s="14">
        <v>166.76470588235293</v>
      </c>
      <c r="BH113" s="14">
        <v>5</v>
      </c>
      <c r="BI113" s="14">
        <v>335</v>
      </c>
      <c r="BJ113" s="14">
        <v>5</v>
      </c>
      <c r="BK113" s="14">
        <v>1670</v>
      </c>
      <c r="BL113" s="14">
        <v>229.41176470588235</v>
      </c>
      <c r="BM113" s="14">
        <v>45</v>
      </c>
      <c r="BN113" s="14">
        <v>106037</v>
      </c>
      <c r="BO113" s="19">
        <f t="shared" si="57"/>
        <v>12.898152315383586</v>
      </c>
      <c r="BP113" s="19">
        <f t="shared" si="48"/>
        <v>12.898152315383586</v>
      </c>
      <c r="BQ113" s="15" t="s">
        <v>72</v>
      </c>
      <c r="BR113" s="15">
        <v>28</v>
      </c>
      <c r="BS113" s="15">
        <v>42</v>
      </c>
      <c r="BT113" s="13">
        <f t="shared" si="58"/>
        <v>14</v>
      </c>
      <c r="BU113" s="19">
        <v>35.17</v>
      </c>
      <c r="BV113" s="19">
        <f t="shared" si="55"/>
        <v>0.74829787234042555</v>
      </c>
      <c r="BW113" s="16">
        <v>0.224</v>
      </c>
      <c r="BX113" s="16">
        <v>0.53300000000000003</v>
      </c>
      <c r="BY113" s="16">
        <v>0.373</v>
      </c>
      <c r="BZ113" s="14">
        <f t="shared" si="49"/>
        <v>131011.56667316906</v>
      </c>
      <c r="CA113" s="15">
        <v>33.68</v>
      </c>
      <c r="CB113" s="16">
        <f t="shared" si="50"/>
        <v>0.88537332423554571</v>
      </c>
      <c r="CC113" s="16">
        <f t="shared" si="59"/>
        <v>0.85741628303157924</v>
      </c>
    </row>
    <row r="114" spans="1:81" x14ac:dyDescent="0.2">
      <c r="A114" s="15" t="s">
        <v>69</v>
      </c>
      <c r="B114" s="15">
        <v>17</v>
      </c>
      <c r="C114" s="15">
        <v>0.5</v>
      </c>
      <c r="D114" s="16">
        <f t="shared" si="46"/>
        <v>0.20234282111999999</v>
      </c>
      <c r="E114" s="17">
        <v>39661</v>
      </c>
      <c r="F114" s="15">
        <v>2</v>
      </c>
      <c r="G114" s="15" t="s">
        <v>76</v>
      </c>
      <c r="H114" s="15" t="s">
        <v>77</v>
      </c>
      <c r="I114" s="15">
        <v>11</v>
      </c>
      <c r="J114" s="15">
        <v>3</v>
      </c>
      <c r="K114" s="15">
        <v>287</v>
      </c>
      <c r="L114" s="15">
        <v>214</v>
      </c>
      <c r="M114" s="13">
        <f t="shared" si="56"/>
        <v>128.75</v>
      </c>
      <c r="N114" s="17">
        <v>39668</v>
      </c>
      <c r="O114" s="14">
        <v>216176</v>
      </c>
      <c r="P114" s="17">
        <v>39672</v>
      </c>
      <c r="Q114" s="14">
        <v>248236</v>
      </c>
      <c r="R114" s="15"/>
      <c r="S114" s="14"/>
      <c r="T114" s="15"/>
      <c r="U114" s="14"/>
      <c r="V114" s="14">
        <f t="shared" si="52"/>
        <v>464412</v>
      </c>
      <c r="W114" s="14">
        <f t="shared" si="53"/>
        <v>2295174.0883585839</v>
      </c>
      <c r="X114" s="17">
        <v>39700</v>
      </c>
      <c r="Y114" s="15">
        <f t="shared" si="47"/>
        <v>32</v>
      </c>
      <c r="Z114" s="15">
        <v>0</v>
      </c>
      <c r="AA114" s="18">
        <v>0.9</v>
      </c>
      <c r="AB114" s="18">
        <v>33.200000000000003</v>
      </c>
      <c r="AC114" s="18">
        <v>28</v>
      </c>
      <c r="AD114" s="18">
        <v>32.5</v>
      </c>
      <c r="AE114" s="18">
        <v>30.853333333333335</v>
      </c>
      <c r="AF114" s="13">
        <v>38</v>
      </c>
      <c r="AG114" s="13">
        <f t="shared" si="54"/>
        <v>-8</v>
      </c>
      <c r="AH114" s="13">
        <v>30</v>
      </c>
      <c r="AI114" s="13">
        <v>40</v>
      </c>
      <c r="AJ114" s="13">
        <v>34.666666666666664</v>
      </c>
      <c r="AK114" s="18">
        <v>9.5</v>
      </c>
      <c r="AL114" s="18">
        <v>8.6</v>
      </c>
      <c r="AM114" s="18">
        <v>9.5</v>
      </c>
      <c r="AN114" s="18">
        <v>8.8364556956074196</v>
      </c>
      <c r="AO114" s="21">
        <f>2*81</f>
        <v>162</v>
      </c>
      <c r="AP114" s="18">
        <f t="shared" si="43"/>
        <v>324</v>
      </c>
      <c r="AQ114" s="21">
        <v>124.5</v>
      </c>
      <c r="AR114" s="21">
        <v>15</v>
      </c>
      <c r="AS114" s="21">
        <v>6.5</v>
      </c>
      <c r="AT114" s="15">
        <v>5</v>
      </c>
      <c r="AU114" s="15">
        <v>0</v>
      </c>
      <c r="AV114" s="15">
        <v>155</v>
      </c>
      <c r="AW114" s="40">
        <v>39.166666666666664</v>
      </c>
      <c r="AX114" s="14">
        <v>10</v>
      </c>
      <c r="AY114" s="14">
        <v>50</v>
      </c>
      <c r="AZ114" s="14">
        <v>0</v>
      </c>
      <c r="BA114" s="14">
        <v>245</v>
      </c>
      <c r="BB114" s="14">
        <v>45.833333333333336</v>
      </c>
      <c r="BC114" s="14">
        <v>10</v>
      </c>
      <c r="BD114" s="14">
        <v>1875</v>
      </c>
      <c r="BE114" s="14">
        <v>0</v>
      </c>
      <c r="BF114" s="14">
        <v>8975</v>
      </c>
      <c r="BG114" s="14">
        <v>1207.9166666666667</v>
      </c>
      <c r="BH114" s="14">
        <v>27.5</v>
      </c>
      <c r="BI114" s="14">
        <v>1930</v>
      </c>
      <c r="BJ114" s="14">
        <v>5</v>
      </c>
      <c r="BK114" s="14">
        <v>9160</v>
      </c>
      <c r="BL114" s="14">
        <v>1292.9166666666667</v>
      </c>
      <c r="BM114" s="14">
        <v>70</v>
      </c>
      <c r="BN114" s="14">
        <v>0</v>
      </c>
      <c r="BO114" s="19">
        <f t="shared" si="57"/>
        <v>0</v>
      </c>
      <c r="BP114" s="19">
        <f t="shared" si="48"/>
        <v>0</v>
      </c>
      <c r="BQ114" s="15" t="s">
        <v>72</v>
      </c>
      <c r="BR114" s="15">
        <v>32</v>
      </c>
      <c r="BS114" s="15">
        <v>77</v>
      </c>
      <c r="BT114" s="13">
        <f t="shared" si="58"/>
        <v>45</v>
      </c>
      <c r="BU114" s="19">
        <v>62.06</v>
      </c>
      <c r="BV114" s="19">
        <f t="shared" si="55"/>
        <v>1.9393750000000001</v>
      </c>
      <c r="BW114" s="16">
        <v>0.27300000000000002</v>
      </c>
      <c r="BX114" s="16">
        <v>2.7280000000000002</v>
      </c>
      <c r="BY114" s="16">
        <v>1.7989999999999999</v>
      </c>
      <c r="BZ114" s="14">
        <f t="shared" si="49"/>
        <v>0</v>
      </c>
      <c r="CA114" s="15">
        <v>0</v>
      </c>
      <c r="CB114" s="16">
        <f t="shared" si="50"/>
        <v>0</v>
      </c>
      <c r="CC114" s="16">
        <f t="shared" si="59"/>
        <v>0.75265482416593676</v>
      </c>
    </row>
    <row r="115" spans="1:81" x14ac:dyDescent="0.2">
      <c r="A115" s="15" t="s">
        <v>69</v>
      </c>
      <c r="B115" s="15">
        <v>14</v>
      </c>
      <c r="C115" s="15">
        <v>0.5</v>
      </c>
      <c r="D115" s="16">
        <f t="shared" si="46"/>
        <v>0.20234282111999999</v>
      </c>
      <c r="E115" s="17">
        <v>39680</v>
      </c>
      <c r="F115" s="15">
        <v>1</v>
      </c>
      <c r="G115" s="15" t="s">
        <v>76</v>
      </c>
      <c r="H115" s="15" t="s">
        <v>77</v>
      </c>
      <c r="I115" s="15">
        <v>240</v>
      </c>
      <c r="J115" s="15">
        <v>143</v>
      </c>
      <c r="K115" s="15"/>
      <c r="L115" s="15"/>
      <c r="M115" s="13">
        <f t="shared" si="56"/>
        <v>191.5</v>
      </c>
      <c r="N115" s="17">
        <v>39692</v>
      </c>
      <c r="O115" s="14">
        <v>247320</v>
      </c>
      <c r="P115" s="15"/>
      <c r="Q115" s="14"/>
      <c r="R115" s="15"/>
      <c r="S115" s="14"/>
      <c r="T115" s="15"/>
      <c r="U115" s="14"/>
      <c r="V115" s="14">
        <f t="shared" si="52"/>
        <v>247320</v>
      </c>
      <c r="W115" s="14">
        <f t="shared" si="53"/>
        <v>1222282.0588891867</v>
      </c>
      <c r="X115" s="17">
        <v>39729</v>
      </c>
      <c r="Y115" s="15">
        <f t="shared" si="47"/>
        <v>37</v>
      </c>
      <c r="Z115" s="15">
        <v>1</v>
      </c>
      <c r="AA115" s="18">
        <v>2.9</v>
      </c>
      <c r="AB115" s="18">
        <v>31.8</v>
      </c>
      <c r="AC115" s="18">
        <v>24.5</v>
      </c>
      <c r="AD115" s="18">
        <v>31.3</v>
      </c>
      <c r="AE115" s="18">
        <v>28.385714285714286</v>
      </c>
      <c r="AF115" s="13">
        <v>31</v>
      </c>
      <c r="AG115" s="13">
        <f t="shared" si="54"/>
        <v>-1</v>
      </c>
      <c r="AH115" s="13">
        <v>30</v>
      </c>
      <c r="AI115" s="13">
        <v>40</v>
      </c>
      <c r="AJ115" s="13">
        <v>34.700000000000003</v>
      </c>
      <c r="AK115" s="18">
        <v>9.1</v>
      </c>
      <c r="AL115" s="18">
        <v>8.5</v>
      </c>
      <c r="AM115" s="18">
        <v>9.4</v>
      </c>
      <c r="AN115" s="18">
        <v>9.0011186712802793</v>
      </c>
      <c r="AO115" s="21">
        <f>2*95</f>
        <v>190</v>
      </c>
      <c r="AP115" s="18">
        <f t="shared" si="43"/>
        <v>380</v>
      </c>
      <c r="AQ115" s="21">
        <v>160</v>
      </c>
      <c r="AR115" s="21">
        <v>17</v>
      </c>
      <c r="AS115" s="21">
        <v>7.25</v>
      </c>
      <c r="AT115" s="15">
        <v>10</v>
      </c>
      <c r="AU115" s="15">
        <v>0</v>
      </c>
      <c r="AV115" s="15">
        <v>30</v>
      </c>
      <c r="AW115" s="40">
        <v>10.416666666666666</v>
      </c>
      <c r="AX115" s="14">
        <v>7.5</v>
      </c>
      <c r="AY115" s="14">
        <v>40</v>
      </c>
      <c r="AZ115" s="14">
        <v>0</v>
      </c>
      <c r="BA115" s="14">
        <v>115</v>
      </c>
      <c r="BB115" s="14">
        <v>33.333333333333336</v>
      </c>
      <c r="BC115" s="14">
        <v>22.5</v>
      </c>
      <c r="BD115" s="14">
        <v>560</v>
      </c>
      <c r="BE115" s="14">
        <v>0</v>
      </c>
      <c r="BF115" s="14">
        <v>130</v>
      </c>
      <c r="BG115" s="14">
        <v>37.916666666666664</v>
      </c>
      <c r="BH115" s="14">
        <v>12.5</v>
      </c>
      <c r="BI115" s="14">
        <v>610</v>
      </c>
      <c r="BJ115" s="14">
        <v>0</v>
      </c>
      <c r="BK115" s="14">
        <v>170</v>
      </c>
      <c r="BL115" s="14">
        <v>81.666666666666671</v>
      </c>
      <c r="BM115" s="14">
        <v>80</v>
      </c>
      <c r="BN115" s="14">
        <v>1310</v>
      </c>
      <c r="BO115" s="19">
        <f t="shared" si="57"/>
        <v>0.52967814976548599</v>
      </c>
      <c r="BP115" s="19">
        <f t="shared" si="48"/>
        <v>0.52967814976548599</v>
      </c>
      <c r="BQ115" s="15" t="s">
        <v>72</v>
      </c>
      <c r="BR115" s="15">
        <v>35</v>
      </c>
      <c r="BS115" s="15">
        <v>85</v>
      </c>
      <c r="BT115" s="13">
        <f t="shared" si="58"/>
        <v>50</v>
      </c>
      <c r="BU115" s="19">
        <v>50.94</v>
      </c>
      <c r="BV115" s="19">
        <f t="shared" si="55"/>
        <v>1.3767567567567567</v>
      </c>
      <c r="BW115" s="16">
        <v>0.17799999999999999</v>
      </c>
      <c r="BX115" s="16">
        <v>5.3049999999999997</v>
      </c>
      <c r="BY115" s="16">
        <v>1.127</v>
      </c>
      <c r="BZ115" s="14">
        <f t="shared" si="49"/>
        <v>6474.1609944397323</v>
      </c>
      <c r="CA115" s="15">
        <v>1.27</v>
      </c>
      <c r="CB115" s="16">
        <f t="shared" si="50"/>
        <v>0.16963450511529732</v>
      </c>
      <c r="CC115" s="16">
        <f t="shared" si="59"/>
        <v>0.85260346669993048</v>
      </c>
    </row>
    <row r="116" spans="1:81" x14ac:dyDescent="0.2">
      <c r="A116" s="15" t="s">
        <v>69</v>
      </c>
      <c r="B116" s="15">
        <v>13</v>
      </c>
      <c r="C116" s="15">
        <v>0.5</v>
      </c>
      <c r="D116" s="16">
        <f t="shared" si="46"/>
        <v>0.20234282111999999</v>
      </c>
      <c r="E116" s="17">
        <v>39691</v>
      </c>
      <c r="F116" s="15">
        <v>1</v>
      </c>
      <c r="G116" s="15" t="s">
        <v>76</v>
      </c>
      <c r="H116" s="15" t="s">
        <v>77</v>
      </c>
      <c r="I116" s="15"/>
      <c r="J116" s="15">
        <v>79</v>
      </c>
      <c r="K116" s="15"/>
      <c r="L116" s="15"/>
      <c r="M116" s="13">
        <f t="shared" si="56"/>
        <v>79</v>
      </c>
      <c r="N116" s="17">
        <v>39701</v>
      </c>
      <c r="O116" s="14">
        <v>182742</v>
      </c>
      <c r="P116" s="15"/>
      <c r="Q116" s="14"/>
      <c r="R116" s="15"/>
      <c r="S116" s="14"/>
      <c r="T116" s="15"/>
      <c r="U116" s="14"/>
      <c r="V116" s="14">
        <f t="shared" si="52"/>
        <v>182742</v>
      </c>
      <c r="W116" s="14">
        <f t="shared" si="53"/>
        <v>903130.63240145461</v>
      </c>
      <c r="X116" s="17">
        <v>39738</v>
      </c>
      <c r="Y116" s="15">
        <f t="shared" si="47"/>
        <v>37</v>
      </c>
      <c r="Z116" s="15">
        <v>3</v>
      </c>
      <c r="AA116" s="18">
        <v>1.2</v>
      </c>
      <c r="AB116" s="18">
        <v>31.5</v>
      </c>
      <c r="AC116" s="18">
        <v>24.4</v>
      </c>
      <c r="AD116" s="18">
        <v>30.6</v>
      </c>
      <c r="AE116" s="18">
        <v>27.720000000000006</v>
      </c>
      <c r="AF116" s="13">
        <v>29</v>
      </c>
      <c r="AG116" s="13">
        <f t="shared" si="54"/>
        <v>2</v>
      </c>
      <c r="AH116" s="13">
        <v>31</v>
      </c>
      <c r="AI116" s="13">
        <v>40</v>
      </c>
      <c r="AJ116" s="13">
        <v>35.200000000000003</v>
      </c>
      <c r="AK116" s="18">
        <v>9.1</v>
      </c>
      <c r="AL116" s="18">
        <v>8.4</v>
      </c>
      <c r="AM116" s="18">
        <v>9.6</v>
      </c>
      <c r="AN116" s="18">
        <v>9.056476451654266</v>
      </c>
      <c r="AO116" s="21">
        <f>2*94</f>
        <v>188</v>
      </c>
      <c r="AP116" s="18">
        <f t="shared" si="43"/>
        <v>376</v>
      </c>
      <c r="AQ116" s="21">
        <v>158.75</v>
      </c>
      <c r="AR116" s="21">
        <v>15</v>
      </c>
      <c r="AS116" s="21">
        <v>6.75</v>
      </c>
      <c r="AT116" s="15">
        <v>0</v>
      </c>
      <c r="AU116" s="15">
        <v>0</v>
      </c>
      <c r="AV116" s="15">
        <v>75</v>
      </c>
      <c r="AW116" s="40">
        <v>18.181818181818183</v>
      </c>
      <c r="AX116" s="14">
        <v>10</v>
      </c>
      <c r="AY116" s="14">
        <v>5</v>
      </c>
      <c r="AZ116" s="14">
        <v>0</v>
      </c>
      <c r="BA116" s="14">
        <v>105</v>
      </c>
      <c r="BB116" s="14">
        <v>30.454545454545453</v>
      </c>
      <c r="BC116" s="14">
        <v>20</v>
      </c>
      <c r="BD116" s="14">
        <v>435</v>
      </c>
      <c r="BE116" s="14">
        <v>0</v>
      </c>
      <c r="BF116" s="14">
        <v>170</v>
      </c>
      <c r="BG116" s="14">
        <v>29.09090909090909</v>
      </c>
      <c r="BH116" s="14">
        <v>0</v>
      </c>
      <c r="BI116" s="14">
        <v>440</v>
      </c>
      <c r="BJ116" s="14">
        <v>5</v>
      </c>
      <c r="BK116" s="14">
        <v>235</v>
      </c>
      <c r="BL116" s="14">
        <v>79.545454545454547</v>
      </c>
      <c r="BM116" s="14">
        <v>50</v>
      </c>
      <c r="BN116" s="14">
        <v>29536</v>
      </c>
      <c r="BO116" s="19">
        <f t="shared" si="57"/>
        <v>16.162677435947948</v>
      </c>
      <c r="BP116" s="19">
        <f t="shared" si="48"/>
        <v>16.162677435947948</v>
      </c>
      <c r="BQ116" s="15" t="s">
        <v>72</v>
      </c>
      <c r="BR116" s="15">
        <v>33</v>
      </c>
      <c r="BS116" s="15">
        <v>44</v>
      </c>
      <c r="BT116" s="13">
        <f t="shared" si="58"/>
        <v>11</v>
      </c>
      <c r="BU116" s="19">
        <v>38.04</v>
      </c>
      <c r="BV116" s="19">
        <f t="shared" si="55"/>
        <v>1.028108108108108</v>
      </c>
      <c r="BW116" s="16">
        <v>0.30099999999999999</v>
      </c>
      <c r="BX116" s="16">
        <v>0.59399999999999997</v>
      </c>
      <c r="BY116" s="16">
        <v>0.42599999999999999</v>
      </c>
      <c r="BZ116" s="14">
        <f t="shared" si="49"/>
        <v>145970.09094028393</v>
      </c>
      <c r="CA116" s="15">
        <v>13.14</v>
      </c>
      <c r="CB116" s="16">
        <f t="shared" si="50"/>
        <v>1.755116060799218</v>
      </c>
      <c r="CC116" s="16">
        <f t="shared" si="59"/>
        <v>0.77390575159325092</v>
      </c>
    </row>
    <row r="117" spans="1:81" x14ac:dyDescent="0.2">
      <c r="A117" s="15" t="s">
        <v>69</v>
      </c>
      <c r="B117" s="15">
        <v>15</v>
      </c>
      <c r="C117" s="15">
        <v>0.5</v>
      </c>
      <c r="D117" s="16">
        <f t="shared" si="46"/>
        <v>0.20234282111999999</v>
      </c>
      <c r="E117" s="17">
        <v>39707</v>
      </c>
      <c r="F117" s="15">
        <v>2</v>
      </c>
      <c r="G117" s="15" t="s">
        <v>76</v>
      </c>
      <c r="H117" s="15" t="s">
        <v>77</v>
      </c>
      <c r="I117" s="15">
        <v>161</v>
      </c>
      <c r="J117" s="15">
        <v>137</v>
      </c>
      <c r="K117" s="15"/>
      <c r="L117" s="15"/>
      <c r="M117" s="13">
        <f t="shared" si="56"/>
        <v>149</v>
      </c>
      <c r="N117" s="17">
        <v>39710</v>
      </c>
      <c r="O117" s="14">
        <v>120912</v>
      </c>
      <c r="P117" s="17">
        <v>39711</v>
      </c>
      <c r="Q117" s="14">
        <v>107630</v>
      </c>
      <c r="R117" s="15"/>
      <c r="S117" s="14"/>
      <c r="T117" s="15"/>
      <c r="U117" s="14"/>
      <c r="V117" s="14">
        <f t="shared" si="52"/>
        <v>228542</v>
      </c>
      <c r="W117" s="14">
        <f t="shared" si="53"/>
        <v>1129479.1618253782</v>
      </c>
      <c r="X117" s="17">
        <v>39751</v>
      </c>
      <c r="Y117" s="15">
        <f t="shared" si="47"/>
        <v>41</v>
      </c>
      <c r="Z117" s="15">
        <v>0</v>
      </c>
      <c r="AA117" s="18">
        <v>2.7</v>
      </c>
      <c r="AB117" s="18">
        <v>26.3</v>
      </c>
      <c r="AC117" s="18">
        <v>19.600000000000001</v>
      </c>
      <c r="AD117" s="18">
        <v>30.2</v>
      </c>
      <c r="AE117" s="18">
        <v>26.589743589743591</v>
      </c>
      <c r="AF117" s="13">
        <v>34</v>
      </c>
      <c r="AG117" s="13">
        <f t="shared" si="54"/>
        <v>0</v>
      </c>
      <c r="AH117" s="13">
        <v>34</v>
      </c>
      <c r="AI117" s="13">
        <v>45</v>
      </c>
      <c r="AJ117" s="13">
        <v>39.363636363636367</v>
      </c>
      <c r="AK117" s="18">
        <v>8.9</v>
      </c>
      <c r="AL117" s="18">
        <v>8.4</v>
      </c>
      <c r="AM117" s="18">
        <v>9.1</v>
      </c>
      <c r="AN117" s="18">
        <v>8.7856312647507426</v>
      </c>
      <c r="AO117" s="21">
        <f>2*133</f>
        <v>266</v>
      </c>
      <c r="AP117" s="18">
        <f t="shared" si="43"/>
        <v>532</v>
      </c>
      <c r="AQ117" s="21">
        <v>194.5</v>
      </c>
      <c r="AR117" s="21">
        <v>13.5</v>
      </c>
      <c r="AS117" s="21">
        <v>5.6750000000000007</v>
      </c>
      <c r="AT117" s="15">
        <v>0</v>
      </c>
      <c r="AU117" s="15">
        <v>45</v>
      </c>
      <c r="AV117" s="15">
        <v>355</v>
      </c>
      <c r="AW117" s="40">
        <v>153.63636363636363</v>
      </c>
      <c r="AX117" s="14">
        <v>115</v>
      </c>
      <c r="AY117" s="14">
        <v>0</v>
      </c>
      <c r="AZ117" s="14">
        <v>5</v>
      </c>
      <c r="BA117" s="14">
        <v>270</v>
      </c>
      <c r="BB117" s="14">
        <v>110.90909090909091</v>
      </c>
      <c r="BC117" s="14">
        <v>105</v>
      </c>
      <c r="BD117" s="14">
        <v>0</v>
      </c>
      <c r="BE117" s="14">
        <v>0</v>
      </c>
      <c r="BF117" s="14">
        <v>40</v>
      </c>
      <c r="BG117" s="14">
        <v>11.363636363636363</v>
      </c>
      <c r="BH117" s="14">
        <v>5</v>
      </c>
      <c r="BI117" s="14">
        <v>0</v>
      </c>
      <c r="BJ117" s="14">
        <v>60</v>
      </c>
      <c r="BK117" s="14">
        <v>565</v>
      </c>
      <c r="BL117" s="14">
        <v>275.90909090909093</v>
      </c>
      <c r="BM117" s="14">
        <v>235</v>
      </c>
      <c r="BN117" s="14">
        <v>35256</v>
      </c>
      <c r="BO117" s="19">
        <f>BN117/Q117*100</f>
        <v>32.75666635696367</v>
      </c>
      <c r="BP117" s="19">
        <f t="shared" si="48"/>
        <v>15.426486160093111</v>
      </c>
      <c r="BQ117" s="15" t="s">
        <v>72</v>
      </c>
      <c r="BR117" s="15">
        <v>27</v>
      </c>
      <c r="BS117" s="15">
        <v>62</v>
      </c>
      <c r="BT117" s="13">
        <f t="shared" si="58"/>
        <v>35</v>
      </c>
      <c r="BU117" s="19">
        <v>36.159999999999997</v>
      </c>
      <c r="BV117" s="19">
        <f t="shared" si="55"/>
        <v>0.88195121951219502</v>
      </c>
      <c r="BW117" s="16">
        <v>0.121</v>
      </c>
      <c r="BX117" s="16">
        <v>2.0720000000000001</v>
      </c>
      <c r="BY117" s="16">
        <v>0.40400000000000003</v>
      </c>
      <c r="BZ117" s="14">
        <f t="shared" si="49"/>
        <v>174238.94658012764</v>
      </c>
      <c r="CA117" s="15">
        <v>11.14</v>
      </c>
      <c r="CB117" s="16">
        <f t="shared" si="50"/>
        <v>1.3428068046557182</v>
      </c>
      <c r="CC117" s="16">
        <f t="shared" si="59"/>
        <v>0.85446858386288194</v>
      </c>
    </row>
    <row r="118" spans="1:81" x14ac:dyDescent="0.2">
      <c r="A118" s="15" t="s">
        <v>69</v>
      </c>
      <c r="B118" s="15">
        <v>12</v>
      </c>
      <c r="C118" s="15">
        <v>0.5</v>
      </c>
      <c r="D118" s="16">
        <f t="shared" si="46"/>
        <v>0.20234282111999999</v>
      </c>
      <c r="E118" s="17">
        <v>39709</v>
      </c>
      <c r="F118" s="15">
        <v>1</v>
      </c>
      <c r="G118" s="15" t="s">
        <v>76</v>
      </c>
      <c r="H118" s="15" t="s">
        <v>77</v>
      </c>
      <c r="I118" s="15">
        <v>157</v>
      </c>
      <c r="J118" s="15">
        <v>218</v>
      </c>
      <c r="K118" s="15"/>
      <c r="L118" s="15"/>
      <c r="M118" s="13">
        <f t="shared" si="56"/>
        <v>187.5</v>
      </c>
      <c r="N118" s="17">
        <v>39715</v>
      </c>
      <c r="O118" s="14">
        <v>212970</v>
      </c>
      <c r="P118" s="15"/>
      <c r="Q118" s="14"/>
      <c r="R118" s="15"/>
      <c r="S118" s="14"/>
      <c r="T118" s="15"/>
      <c r="U118" s="14"/>
      <c r="V118" s="14">
        <f t="shared" si="52"/>
        <v>212970</v>
      </c>
      <c r="W118" s="14">
        <f t="shared" si="53"/>
        <v>1052520.6618212441</v>
      </c>
      <c r="X118" s="17">
        <v>39751</v>
      </c>
      <c r="Y118" s="15">
        <f t="shared" si="47"/>
        <v>36</v>
      </c>
      <c r="Z118" s="15">
        <v>0</v>
      </c>
      <c r="AA118" s="18">
        <v>2</v>
      </c>
      <c r="AB118" s="18">
        <v>27.8</v>
      </c>
      <c r="AC118" s="18">
        <v>19.600000000000001</v>
      </c>
      <c r="AD118" s="18">
        <v>30.3</v>
      </c>
      <c r="AE118" s="18">
        <v>26.282352941176473</v>
      </c>
      <c r="AF118" s="13">
        <v>35</v>
      </c>
      <c r="AG118" s="13">
        <f t="shared" si="54"/>
        <v>0</v>
      </c>
      <c r="AH118" s="13">
        <v>35</v>
      </c>
      <c r="AI118" s="13">
        <v>45</v>
      </c>
      <c r="AJ118" s="13">
        <v>40.1</v>
      </c>
      <c r="AK118" s="18">
        <v>8.9</v>
      </c>
      <c r="AL118" s="18">
        <v>8.4</v>
      </c>
      <c r="AM118" s="18">
        <v>9.3000000000000007</v>
      </c>
      <c r="AN118" s="18">
        <v>8.8741040972466418</v>
      </c>
      <c r="AO118" s="21">
        <f>2*117</f>
        <v>234</v>
      </c>
      <c r="AP118" s="18">
        <f t="shared" si="43"/>
        <v>468</v>
      </c>
      <c r="AQ118" s="21">
        <v>175</v>
      </c>
      <c r="AR118" s="21">
        <v>16</v>
      </c>
      <c r="AS118" s="21">
        <v>7</v>
      </c>
      <c r="AT118" s="15">
        <v>70</v>
      </c>
      <c r="AU118" s="15">
        <v>0</v>
      </c>
      <c r="AV118" s="15">
        <v>35</v>
      </c>
      <c r="AW118" s="40">
        <v>11.111111111111111</v>
      </c>
      <c r="AX118" s="14">
        <v>10</v>
      </c>
      <c r="AY118" s="14">
        <v>20</v>
      </c>
      <c r="AZ118" s="14">
        <v>0</v>
      </c>
      <c r="BA118" s="14">
        <v>130</v>
      </c>
      <c r="BB118" s="14">
        <v>42.777777777777779</v>
      </c>
      <c r="BC118" s="14">
        <v>20</v>
      </c>
      <c r="BD118" s="14">
        <v>0</v>
      </c>
      <c r="BE118" s="14">
        <v>0</v>
      </c>
      <c r="BF118" s="14">
        <v>310</v>
      </c>
      <c r="BG118" s="14">
        <v>63.888888888888886</v>
      </c>
      <c r="BH118" s="14">
        <v>10</v>
      </c>
      <c r="BI118" s="14">
        <v>90</v>
      </c>
      <c r="BJ118" s="14">
        <v>15</v>
      </c>
      <c r="BK118" s="14">
        <v>320</v>
      </c>
      <c r="BL118" s="14">
        <v>117.77777777777777</v>
      </c>
      <c r="BM118" s="14">
        <v>90</v>
      </c>
      <c r="BN118" s="14">
        <v>34104</v>
      </c>
      <c r="BO118" s="19">
        <f>BN118/O118*100</f>
        <v>16.013523031412873</v>
      </c>
      <c r="BP118" s="19">
        <f t="shared" si="48"/>
        <v>16.013523031412873</v>
      </c>
      <c r="BQ118" s="15" t="s">
        <v>72</v>
      </c>
      <c r="BR118" s="15">
        <v>24</v>
      </c>
      <c r="BS118" s="15">
        <v>60</v>
      </c>
      <c r="BT118" s="13">
        <f t="shared" si="58"/>
        <v>36</v>
      </c>
      <c r="BU118" s="19">
        <v>36.28</v>
      </c>
      <c r="BV118" s="19">
        <f t="shared" si="55"/>
        <v>1.0077777777777779</v>
      </c>
      <c r="BW118" s="16">
        <v>6.9000000000000006E-2</v>
      </c>
      <c r="BX118" s="16">
        <v>2.3010000000000002</v>
      </c>
      <c r="BY118" s="16">
        <v>0.42199999999999999</v>
      </c>
      <c r="BZ118" s="14">
        <f t="shared" si="49"/>
        <v>168545.63859112415</v>
      </c>
      <c r="CA118" s="15">
        <v>10.91</v>
      </c>
      <c r="CB118" s="16">
        <f t="shared" si="50"/>
        <v>1.4977331732259858</v>
      </c>
      <c r="CC118" s="16">
        <f t="shared" si="59"/>
        <v>0.88371172212978555</v>
      </c>
    </row>
    <row r="119" spans="1:81" x14ac:dyDescent="0.2">
      <c r="A119" s="15" t="s">
        <v>69</v>
      </c>
      <c r="B119" s="15">
        <v>33</v>
      </c>
      <c r="C119" s="15">
        <v>1</v>
      </c>
      <c r="D119" s="16">
        <f t="shared" si="46"/>
        <v>0.40468564223999998</v>
      </c>
      <c r="E119" s="17">
        <v>39712</v>
      </c>
      <c r="F119" s="15">
        <v>2</v>
      </c>
      <c r="G119" s="15" t="s">
        <v>76</v>
      </c>
      <c r="H119" s="15" t="s">
        <v>77</v>
      </c>
      <c r="I119" s="15">
        <v>204</v>
      </c>
      <c r="J119" s="15">
        <v>27</v>
      </c>
      <c r="K119" s="15"/>
      <c r="L119" s="15"/>
      <c r="M119" s="13">
        <f t="shared" si="56"/>
        <v>115.5</v>
      </c>
      <c r="N119" s="17">
        <v>39720</v>
      </c>
      <c r="O119" s="14">
        <v>138316</v>
      </c>
      <c r="P119" s="17">
        <v>39721</v>
      </c>
      <c r="Q119" s="14">
        <v>217092</v>
      </c>
      <c r="R119" s="15"/>
      <c r="S119" s="14"/>
      <c r="T119" s="15"/>
      <c r="U119" s="14"/>
      <c r="V119" s="14">
        <f t="shared" si="52"/>
        <v>355408</v>
      </c>
      <c r="W119" s="14">
        <f t="shared" si="53"/>
        <v>878232.29416482302</v>
      </c>
      <c r="X119" s="17">
        <v>39765</v>
      </c>
      <c r="Y119" s="15">
        <f t="shared" si="47"/>
        <v>45</v>
      </c>
      <c r="Z119" s="15">
        <v>0</v>
      </c>
      <c r="AA119" s="18">
        <v>4.3</v>
      </c>
      <c r="AB119" s="18">
        <v>28.1</v>
      </c>
      <c r="AC119" s="18">
        <v>20</v>
      </c>
      <c r="AD119" s="18">
        <v>30.1</v>
      </c>
      <c r="AE119" s="18">
        <v>25.513953488372085</v>
      </c>
      <c r="AF119" s="13">
        <v>36</v>
      </c>
      <c r="AG119" s="13">
        <f t="shared" si="54"/>
        <v>-16</v>
      </c>
      <c r="AH119" s="13">
        <v>20</v>
      </c>
      <c r="AI119" s="13">
        <v>45</v>
      </c>
      <c r="AJ119" s="13">
        <v>42.272727272727273</v>
      </c>
      <c r="AK119" s="18">
        <v>9</v>
      </c>
      <c r="AL119" s="18">
        <v>8.6999999999999993</v>
      </c>
      <c r="AM119" s="18">
        <v>9.5</v>
      </c>
      <c r="AN119" s="18">
        <v>9.0434664932469655</v>
      </c>
      <c r="AO119" s="21">
        <f>2*190</f>
        <v>380</v>
      </c>
      <c r="AP119" s="18">
        <f t="shared" si="43"/>
        <v>380</v>
      </c>
      <c r="AQ119" s="21">
        <v>365</v>
      </c>
      <c r="AR119" s="21">
        <v>26</v>
      </c>
      <c r="AS119" s="21">
        <v>11.5</v>
      </c>
      <c r="AT119" s="15">
        <v>5</v>
      </c>
      <c r="AU119" s="15">
        <v>0</v>
      </c>
      <c r="AV119" s="15">
        <v>205</v>
      </c>
      <c r="AW119" s="40">
        <v>34.090909090909093</v>
      </c>
      <c r="AX119" s="14">
        <v>5</v>
      </c>
      <c r="AY119" s="14">
        <v>25</v>
      </c>
      <c r="AZ119" s="14">
        <v>5</v>
      </c>
      <c r="BA119" s="14">
        <v>105</v>
      </c>
      <c r="BB119" s="14">
        <v>41.363636363636367</v>
      </c>
      <c r="BC119" s="14">
        <v>20</v>
      </c>
      <c r="BD119" s="14">
        <v>85</v>
      </c>
      <c r="BE119" s="14">
        <v>0</v>
      </c>
      <c r="BF119" s="14">
        <v>5</v>
      </c>
      <c r="BG119" s="14">
        <v>0.90909090909090906</v>
      </c>
      <c r="BH119" s="14">
        <v>0</v>
      </c>
      <c r="BI119" s="14">
        <v>115</v>
      </c>
      <c r="BJ119" s="14">
        <v>5</v>
      </c>
      <c r="BK119" s="14">
        <v>300</v>
      </c>
      <c r="BL119" s="14">
        <v>73.63636363636364</v>
      </c>
      <c r="BM119" s="14">
        <v>25</v>
      </c>
      <c r="BN119" s="14">
        <v>82688</v>
      </c>
      <c r="BO119" s="19">
        <f>BN119/Q119*100</f>
        <v>38.088920826193501</v>
      </c>
      <c r="BP119" s="19">
        <f t="shared" si="48"/>
        <v>23.265655246927473</v>
      </c>
      <c r="BQ119" s="15" t="s">
        <v>72</v>
      </c>
      <c r="BR119" s="15">
        <v>27</v>
      </c>
      <c r="BS119" s="15">
        <v>69</v>
      </c>
      <c r="BT119" s="13">
        <f t="shared" si="58"/>
        <v>42</v>
      </c>
      <c r="BU119" s="19">
        <v>38.770000000000003</v>
      </c>
      <c r="BV119" s="19">
        <f t="shared" si="55"/>
        <v>0.86155555555555563</v>
      </c>
      <c r="BW119" s="16">
        <v>0.107</v>
      </c>
      <c r="BX119" s="16">
        <v>0.85299999999999998</v>
      </c>
      <c r="BY119" s="16">
        <v>0.59199999999999997</v>
      </c>
      <c r="BZ119" s="14">
        <f t="shared" si="49"/>
        <v>204326.49782756969</v>
      </c>
      <c r="CA119" s="15">
        <v>30.68</v>
      </c>
      <c r="CB119" s="16">
        <f t="shared" si="50"/>
        <v>1.6847095785361408</v>
      </c>
      <c r="CC119" s="16">
        <f t="shared" si="59"/>
        <v>1.0158610376380541</v>
      </c>
    </row>
    <row r="120" spans="1:81" x14ac:dyDescent="0.2">
      <c r="A120" s="15" t="s">
        <v>69</v>
      </c>
      <c r="B120" s="15">
        <v>19</v>
      </c>
      <c r="C120" s="15">
        <v>0.5</v>
      </c>
      <c r="D120" s="16">
        <f t="shared" si="46"/>
        <v>0.20234282111999999</v>
      </c>
      <c r="E120" s="17">
        <v>39718</v>
      </c>
      <c r="F120" s="15">
        <v>1</v>
      </c>
      <c r="G120" s="15" t="s">
        <v>76</v>
      </c>
      <c r="H120" s="15" t="s">
        <v>77</v>
      </c>
      <c r="I120" s="15">
        <v>25</v>
      </c>
      <c r="J120" s="15">
        <v>10</v>
      </c>
      <c r="K120" s="15"/>
      <c r="L120" s="15"/>
      <c r="M120" s="13">
        <f t="shared" si="56"/>
        <v>17.5</v>
      </c>
      <c r="N120" s="17">
        <v>39732</v>
      </c>
      <c r="O120" s="14">
        <v>194650</v>
      </c>
      <c r="P120" s="15"/>
      <c r="Q120" s="14"/>
      <c r="R120" s="15"/>
      <c r="S120" s="14"/>
      <c r="T120" s="15"/>
      <c r="U120" s="14"/>
      <c r="V120" s="14">
        <f t="shared" si="52"/>
        <v>194650</v>
      </c>
      <c r="W120" s="14">
        <f t="shared" si="53"/>
        <v>961981.25005167478</v>
      </c>
      <c r="X120" s="17">
        <v>39800</v>
      </c>
      <c r="Y120" s="15">
        <f t="shared" si="47"/>
        <v>68</v>
      </c>
      <c r="Z120" s="15">
        <v>0</v>
      </c>
      <c r="AA120" s="18">
        <v>4.5</v>
      </c>
      <c r="AB120" s="18">
        <v>26.4</v>
      </c>
      <c r="AC120" s="18">
        <v>12.3</v>
      </c>
      <c r="AD120" s="18">
        <v>28.9</v>
      </c>
      <c r="AE120" s="18">
        <v>21.110606060606067</v>
      </c>
      <c r="AF120" s="13">
        <v>40</v>
      </c>
      <c r="AG120" s="13">
        <f t="shared" si="54"/>
        <v>0</v>
      </c>
      <c r="AH120" s="13">
        <v>40</v>
      </c>
      <c r="AI120" s="13">
        <v>48</v>
      </c>
      <c r="AJ120" s="13">
        <v>43.875</v>
      </c>
      <c r="AK120" s="18">
        <v>8.9</v>
      </c>
      <c r="AL120" s="18">
        <v>8.1999999999999993</v>
      </c>
      <c r="AM120" s="18">
        <v>9.1999999999999993</v>
      </c>
      <c r="AN120" s="18">
        <v>8.7647977631526537</v>
      </c>
      <c r="AO120" s="21">
        <f>2*158</f>
        <v>316</v>
      </c>
      <c r="AP120" s="18">
        <f t="shared" si="43"/>
        <v>632</v>
      </c>
      <c r="AQ120" s="21">
        <v>185</v>
      </c>
      <c r="AR120" s="21">
        <v>13</v>
      </c>
      <c r="AS120" s="21">
        <v>5.75</v>
      </c>
      <c r="AT120" s="15">
        <v>135</v>
      </c>
      <c r="AU120" s="15">
        <v>0</v>
      </c>
      <c r="AV120" s="15">
        <v>290</v>
      </c>
      <c r="AW120" s="40">
        <v>117.5</v>
      </c>
      <c r="AX120" s="14">
        <v>115</v>
      </c>
      <c r="AY120" s="14">
        <v>545</v>
      </c>
      <c r="AZ120" s="14">
        <v>0</v>
      </c>
      <c r="BA120" s="14">
        <v>20</v>
      </c>
      <c r="BB120" s="14">
        <v>9.1666666666666661</v>
      </c>
      <c r="BC120" s="14">
        <v>10</v>
      </c>
      <c r="BD120" s="14">
        <v>0</v>
      </c>
      <c r="BE120" s="14">
        <v>0</v>
      </c>
      <c r="BF120" s="14">
        <v>10</v>
      </c>
      <c r="BG120" s="14">
        <v>2.5</v>
      </c>
      <c r="BH120" s="14">
        <v>0</v>
      </c>
      <c r="BI120" s="14">
        <v>680</v>
      </c>
      <c r="BJ120" s="14">
        <v>10</v>
      </c>
      <c r="BK120" s="14">
        <v>290</v>
      </c>
      <c r="BL120" s="14">
        <v>129.16666666666666</v>
      </c>
      <c r="BM120" s="14">
        <v>127.5</v>
      </c>
      <c r="BN120" s="14">
        <v>2060</v>
      </c>
      <c r="BO120" s="19">
        <f>BN120/O120*100</f>
        <v>1.0583097867968148</v>
      </c>
      <c r="BP120" s="19">
        <f t="shared" si="48"/>
        <v>1.0583097867968148</v>
      </c>
      <c r="BQ120" s="15" t="s">
        <v>72</v>
      </c>
      <c r="BR120" s="15">
        <v>29</v>
      </c>
      <c r="BS120" s="15">
        <v>73</v>
      </c>
      <c r="BT120" s="13">
        <f t="shared" si="58"/>
        <v>44</v>
      </c>
      <c r="BU120" s="19">
        <v>40.9</v>
      </c>
      <c r="BV120" s="19">
        <f t="shared" si="55"/>
        <v>0.60147058823529409</v>
      </c>
      <c r="BW120" s="16">
        <v>0.19700000000000001</v>
      </c>
      <c r="BX120" s="16">
        <v>2.9239999999999999</v>
      </c>
      <c r="BY120" s="16">
        <v>0.55000000000000004</v>
      </c>
      <c r="BZ120" s="14">
        <f t="shared" si="49"/>
        <v>10180.741716447214</v>
      </c>
      <c r="CA120" s="15">
        <v>1.1399999999999999</v>
      </c>
      <c r="CB120" s="16">
        <f t="shared" si="50"/>
        <v>8.2852980844873081E-2</v>
      </c>
      <c r="CC120" s="16">
        <f t="shared" si="59"/>
        <v>0.80388285357190536</v>
      </c>
    </row>
    <row r="121" spans="1:81" x14ac:dyDescent="0.2">
      <c r="A121" s="15" t="s">
        <v>69</v>
      </c>
      <c r="B121" s="15">
        <v>31</v>
      </c>
      <c r="C121" s="15">
        <v>1</v>
      </c>
      <c r="D121" s="16">
        <f t="shared" si="46"/>
        <v>0.40468564223999998</v>
      </c>
      <c r="E121" s="17">
        <v>39724</v>
      </c>
      <c r="F121" s="15">
        <v>1</v>
      </c>
      <c r="G121" s="15" t="s">
        <v>76</v>
      </c>
      <c r="H121" s="15" t="s">
        <v>77</v>
      </c>
      <c r="I121" s="15">
        <v>1</v>
      </c>
      <c r="J121" s="15">
        <v>570</v>
      </c>
      <c r="K121" s="15"/>
      <c r="L121" s="15"/>
      <c r="M121" s="13">
        <f t="shared" si="56"/>
        <v>285.5</v>
      </c>
      <c r="N121" s="17">
        <v>39731</v>
      </c>
      <c r="O121" s="14">
        <v>487312</v>
      </c>
      <c r="P121" s="15"/>
      <c r="Q121" s="14"/>
      <c r="R121" s="15"/>
      <c r="S121" s="14"/>
      <c r="T121" s="15"/>
      <c r="U121" s="14"/>
      <c r="V121" s="14">
        <f t="shared" si="52"/>
        <v>487312</v>
      </c>
      <c r="W121" s="14">
        <f t="shared" si="53"/>
        <v>1204174.1765352727</v>
      </c>
      <c r="X121" s="17">
        <v>39765</v>
      </c>
      <c r="Y121" s="15">
        <f t="shared" si="47"/>
        <v>34</v>
      </c>
      <c r="Z121" s="15">
        <v>1</v>
      </c>
      <c r="AA121" s="18">
        <v>2.4</v>
      </c>
      <c r="AB121" s="18">
        <v>27</v>
      </c>
      <c r="AC121" s="18">
        <v>19.899999999999999</v>
      </c>
      <c r="AD121" s="18">
        <v>29.1</v>
      </c>
      <c r="AE121" s="18">
        <v>24.575000000000003</v>
      </c>
      <c r="AF121" s="13">
        <v>42</v>
      </c>
      <c r="AG121" s="13">
        <f t="shared" si="54"/>
        <v>-2</v>
      </c>
      <c r="AH121" s="13">
        <v>40</v>
      </c>
      <c r="AI121" s="13">
        <v>45</v>
      </c>
      <c r="AJ121" s="13">
        <v>43</v>
      </c>
      <c r="AK121" s="18">
        <v>8.9</v>
      </c>
      <c r="AL121" s="18">
        <v>8.1999999999999993</v>
      </c>
      <c r="AM121" s="18">
        <v>9.5</v>
      </c>
      <c r="AN121" s="18">
        <v>8.8800006628497243</v>
      </c>
      <c r="AO121" s="21">
        <f>2*118</f>
        <v>236</v>
      </c>
      <c r="AP121" s="18">
        <f t="shared" si="43"/>
        <v>236</v>
      </c>
      <c r="AQ121" s="21">
        <v>265</v>
      </c>
      <c r="AR121" s="21">
        <v>22</v>
      </c>
      <c r="AS121" s="21">
        <v>32</v>
      </c>
      <c r="AT121" s="15">
        <v>5</v>
      </c>
      <c r="AU121" s="15">
        <v>20</v>
      </c>
      <c r="AV121" s="15">
        <v>330</v>
      </c>
      <c r="AW121" s="40">
        <v>105</v>
      </c>
      <c r="AX121" s="14">
        <v>60</v>
      </c>
      <c r="AY121" s="14">
        <v>10</v>
      </c>
      <c r="AZ121" s="14">
        <v>0</v>
      </c>
      <c r="BA121" s="14">
        <v>135</v>
      </c>
      <c r="BB121" s="14">
        <v>22.142857142857142</v>
      </c>
      <c r="BC121" s="14">
        <v>5</v>
      </c>
      <c r="BD121" s="14">
        <v>0</v>
      </c>
      <c r="BE121" s="14">
        <v>20</v>
      </c>
      <c r="BF121" s="14">
        <v>660</v>
      </c>
      <c r="BG121" s="14">
        <v>216.42857142857142</v>
      </c>
      <c r="BH121" s="14">
        <v>120</v>
      </c>
      <c r="BI121" s="14">
        <v>15</v>
      </c>
      <c r="BJ121" s="14">
        <v>90</v>
      </c>
      <c r="BK121" s="14">
        <v>815</v>
      </c>
      <c r="BL121" s="14">
        <v>343.57142857142856</v>
      </c>
      <c r="BM121" s="14">
        <v>245</v>
      </c>
      <c r="BN121" s="14">
        <v>92748</v>
      </c>
      <c r="BO121" s="19">
        <f>BN121/O121*100</f>
        <v>19.032570509242539</v>
      </c>
      <c r="BP121" s="19">
        <f t="shared" si="48"/>
        <v>19.032570509242539</v>
      </c>
      <c r="BQ121" s="15" t="s">
        <v>72</v>
      </c>
      <c r="BR121" s="15">
        <v>29</v>
      </c>
      <c r="BS121" s="15">
        <v>50</v>
      </c>
      <c r="BT121" s="13">
        <f t="shared" si="58"/>
        <v>21</v>
      </c>
      <c r="BU121" s="19">
        <v>35.72</v>
      </c>
      <c r="BV121" s="19">
        <f t="shared" si="55"/>
        <v>1.0505882352941176</v>
      </c>
      <c r="BW121" s="16">
        <v>0.19</v>
      </c>
      <c r="BX121" s="16">
        <v>0.376</v>
      </c>
      <c r="BY121" s="16">
        <v>0.311</v>
      </c>
      <c r="BZ121" s="14">
        <f t="shared" si="49"/>
        <v>229185.29920316653</v>
      </c>
      <c r="CA121" s="15">
        <v>26.14</v>
      </c>
      <c r="CB121" s="16">
        <f t="shared" si="50"/>
        <v>1.8998043151622657</v>
      </c>
      <c r="CC121" s="16">
        <f t="shared" si="59"/>
        <v>0.68237960537986897</v>
      </c>
    </row>
    <row r="122" spans="1:81" x14ac:dyDescent="0.2">
      <c r="A122" s="15" t="s">
        <v>69</v>
      </c>
      <c r="B122" s="15">
        <v>5</v>
      </c>
      <c r="C122" s="15">
        <v>2</v>
      </c>
      <c r="D122" s="16">
        <f t="shared" si="46"/>
        <v>0.80937128447999995</v>
      </c>
      <c r="E122" s="17">
        <v>39724</v>
      </c>
      <c r="F122" s="15">
        <v>1</v>
      </c>
      <c r="G122" s="15" t="s">
        <v>76</v>
      </c>
      <c r="H122" s="15" t="s">
        <v>77</v>
      </c>
      <c r="I122" s="15">
        <v>129</v>
      </c>
      <c r="J122" s="15">
        <v>171</v>
      </c>
      <c r="K122" s="15"/>
      <c r="L122" s="15"/>
      <c r="M122" s="13">
        <f t="shared" si="56"/>
        <v>150</v>
      </c>
      <c r="N122" s="17">
        <v>39733</v>
      </c>
      <c r="O122" s="14">
        <v>441054</v>
      </c>
      <c r="P122" s="15"/>
      <c r="Q122" s="14"/>
      <c r="R122" s="15"/>
      <c r="S122" s="14"/>
      <c r="T122" s="15"/>
      <c r="U122" s="14"/>
      <c r="V122" s="14">
        <f t="shared" si="52"/>
        <v>441054</v>
      </c>
      <c r="W122" s="14">
        <f t="shared" si="53"/>
        <v>544934.08458809578</v>
      </c>
      <c r="X122" s="17">
        <v>39794</v>
      </c>
      <c r="Y122" s="15">
        <f t="shared" si="47"/>
        <v>61</v>
      </c>
      <c r="Z122" s="15">
        <v>0</v>
      </c>
      <c r="AA122" s="18">
        <v>4.0999999999999996</v>
      </c>
      <c r="AB122" s="18">
        <v>27.2</v>
      </c>
      <c r="AC122" s="18">
        <v>10.3</v>
      </c>
      <c r="AD122" s="18">
        <v>28.5</v>
      </c>
      <c r="AE122" s="18">
        <v>21.779661016949152</v>
      </c>
      <c r="AF122" s="13">
        <v>38</v>
      </c>
      <c r="AG122" s="13">
        <f t="shared" si="54"/>
        <v>0</v>
      </c>
      <c r="AH122" s="13">
        <v>38</v>
      </c>
      <c r="AI122" s="13">
        <v>50</v>
      </c>
      <c r="AJ122" s="13">
        <v>43.133333333333333</v>
      </c>
      <c r="AK122" s="18">
        <v>8.6999999999999993</v>
      </c>
      <c r="AL122" s="18">
        <v>8.5</v>
      </c>
      <c r="AM122" s="18">
        <v>9.1999999999999993</v>
      </c>
      <c r="AN122" s="18">
        <v>8.7620869072644236</v>
      </c>
      <c r="AO122" s="21">
        <f>2*271</f>
        <v>542</v>
      </c>
      <c r="AP122" s="18">
        <f t="shared" si="43"/>
        <v>271</v>
      </c>
      <c r="AQ122" s="21">
        <v>575</v>
      </c>
      <c r="AR122" s="21">
        <v>32</v>
      </c>
      <c r="AS122" s="21">
        <v>15</v>
      </c>
      <c r="AT122" s="15">
        <v>20</v>
      </c>
      <c r="AU122" s="15">
        <v>0</v>
      </c>
      <c r="AV122" s="15">
        <v>1310</v>
      </c>
      <c r="AW122" s="40">
        <v>233.57142857142858</v>
      </c>
      <c r="AX122" s="14">
        <v>15</v>
      </c>
      <c r="AY122" s="14">
        <v>5</v>
      </c>
      <c r="AZ122" s="14">
        <v>0</v>
      </c>
      <c r="BA122" s="14">
        <v>310</v>
      </c>
      <c r="BB122" s="14">
        <v>75.714285714285708</v>
      </c>
      <c r="BC122" s="14">
        <v>10</v>
      </c>
      <c r="BD122" s="14">
        <v>0</v>
      </c>
      <c r="BE122" s="14">
        <v>0</v>
      </c>
      <c r="BF122" s="14">
        <v>20</v>
      </c>
      <c r="BG122" s="14">
        <v>5.7142857142857144</v>
      </c>
      <c r="BH122" s="14">
        <v>0</v>
      </c>
      <c r="BI122" s="14">
        <v>25</v>
      </c>
      <c r="BJ122" s="14">
        <v>10</v>
      </c>
      <c r="BK122" s="14">
        <v>1315</v>
      </c>
      <c r="BL122" s="14">
        <v>329.28571428571428</v>
      </c>
      <c r="BM122" s="14">
        <v>235</v>
      </c>
      <c r="BN122" s="14">
        <v>24428</v>
      </c>
      <c r="BO122" s="19">
        <f>BN122/O122*100</f>
        <v>5.5385508350451413</v>
      </c>
      <c r="BP122" s="19">
        <f t="shared" si="48"/>
        <v>5.5385508350451413</v>
      </c>
      <c r="BQ122" s="15" t="s">
        <v>72</v>
      </c>
      <c r="BR122" s="15">
        <v>29</v>
      </c>
      <c r="BS122" s="15">
        <v>79</v>
      </c>
      <c r="BT122" s="13">
        <f t="shared" si="58"/>
        <v>50</v>
      </c>
      <c r="BU122" s="19">
        <v>43.7</v>
      </c>
      <c r="BV122" s="19">
        <f t="shared" si="55"/>
        <v>0.7163934426229509</v>
      </c>
      <c r="BW122" s="16">
        <v>0.188</v>
      </c>
      <c r="BX122" s="16">
        <v>2.7930000000000001</v>
      </c>
      <c r="BY122" s="16">
        <v>0.79300000000000004</v>
      </c>
      <c r="BZ122" s="14">
        <f t="shared" si="49"/>
        <v>30181.451292399575</v>
      </c>
      <c r="CA122" s="15">
        <v>16.77</v>
      </c>
      <c r="CB122" s="16">
        <f t="shared" si="50"/>
        <v>0.33966862682002974</v>
      </c>
      <c r="CC122" s="16">
        <f t="shared" si="59"/>
        <v>0.95023030383176565</v>
      </c>
    </row>
    <row r="123" spans="1:81" x14ac:dyDescent="0.2">
      <c r="A123" s="15" t="s">
        <v>69</v>
      </c>
      <c r="B123" s="15">
        <v>30</v>
      </c>
      <c r="C123" s="15">
        <v>1</v>
      </c>
      <c r="D123" s="16">
        <f t="shared" si="46"/>
        <v>0.40468564223999998</v>
      </c>
      <c r="E123" s="17">
        <v>39735</v>
      </c>
      <c r="F123" s="15">
        <v>1</v>
      </c>
      <c r="G123" s="15" t="s">
        <v>76</v>
      </c>
      <c r="H123" s="15" t="s">
        <v>77</v>
      </c>
      <c r="I123" s="15">
        <v>4</v>
      </c>
      <c r="J123" s="15">
        <v>13</v>
      </c>
      <c r="K123" s="15"/>
      <c r="L123" s="15"/>
      <c r="M123" s="13">
        <f t="shared" si="56"/>
        <v>8.5</v>
      </c>
      <c r="N123" s="17">
        <v>39749</v>
      </c>
      <c r="O123" s="14">
        <v>234496</v>
      </c>
      <c r="P123" s="15"/>
      <c r="Q123" s="14"/>
      <c r="R123" s="15"/>
      <c r="S123" s="14"/>
      <c r="T123" s="15"/>
      <c r="U123" s="14"/>
      <c r="V123" s="14">
        <f t="shared" si="52"/>
        <v>234496</v>
      </c>
      <c r="W123" s="14">
        <f t="shared" si="53"/>
        <v>579452.23532524402</v>
      </c>
      <c r="X123" s="17">
        <v>39800</v>
      </c>
      <c r="Y123" s="15">
        <f t="shared" si="47"/>
        <v>51</v>
      </c>
      <c r="Z123" s="15">
        <v>0</v>
      </c>
      <c r="AA123" s="18">
        <v>4.5</v>
      </c>
      <c r="AB123" s="18">
        <v>20.2</v>
      </c>
      <c r="AC123" s="18">
        <v>12.3</v>
      </c>
      <c r="AD123" s="18">
        <v>25.5</v>
      </c>
      <c r="AE123" s="18">
        <v>19.953061224489797</v>
      </c>
      <c r="AF123" s="13">
        <v>44</v>
      </c>
      <c r="AG123" s="13">
        <f t="shared" si="54"/>
        <v>-3</v>
      </c>
      <c r="AH123" s="13">
        <v>41</v>
      </c>
      <c r="AI123" s="13">
        <v>49</v>
      </c>
      <c r="AJ123" s="13">
        <v>44.727272727272727</v>
      </c>
      <c r="AK123" s="18">
        <v>9</v>
      </c>
      <c r="AL123" s="18">
        <v>8.5</v>
      </c>
      <c r="AM123" s="18">
        <v>9.1</v>
      </c>
      <c r="AN123" s="18">
        <v>8.7474367660120489</v>
      </c>
      <c r="AO123" s="21">
        <f>2*137</f>
        <v>274</v>
      </c>
      <c r="AP123" s="18">
        <f t="shared" si="43"/>
        <v>274</v>
      </c>
      <c r="AQ123" s="21">
        <v>225</v>
      </c>
      <c r="AR123" s="21">
        <v>18</v>
      </c>
      <c r="AS123" s="21">
        <v>7.5</v>
      </c>
      <c r="AT123" s="15">
        <v>5</v>
      </c>
      <c r="AU123" s="15">
        <v>5</v>
      </c>
      <c r="AV123" s="15">
        <v>40</v>
      </c>
      <c r="AW123" s="40">
        <v>18.333333333333332</v>
      </c>
      <c r="AX123" s="14">
        <v>10</v>
      </c>
      <c r="AY123" s="14">
        <v>10</v>
      </c>
      <c r="AZ123" s="14">
        <v>15</v>
      </c>
      <c r="BA123" s="14">
        <v>55</v>
      </c>
      <c r="BB123" s="14">
        <v>38.333333333333336</v>
      </c>
      <c r="BC123" s="14">
        <v>45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15</v>
      </c>
      <c r="BJ123" s="14">
        <v>50</v>
      </c>
      <c r="BK123" s="14">
        <v>65</v>
      </c>
      <c r="BL123" s="14">
        <v>56.666666666666664</v>
      </c>
      <c r="BM123" s="14">
        <v>55</v>
      </c>
      <c r="BN123" s="14">
        <v>12653</v>
      </c>
      <c r="BO123" s="19">
        <f>BN123/O123*100</f>
        <v>5.3958276473799121</v>
      </c>
      <c r="BP123" s="19">
        <f t="shared" si="48"/>
        <v>5.3958276473799121</v>
      </c>
      <c r="BQ123" s="15" t="s">
        <v>72</v>
      </c>
      <c r="BR123" s="15">
        <v>23</v>
      </c>
      <c r="BS123" s="15">
        <v>29</v>
      </c>
      <c r="BT123" s="13">
        <f t="shared" si="58"/>
        <v>6</v>
      </c>
      <c r="BU123" s="19">
        <v>26.04</v>
      </c>
      <c r="BV123" s="19">
        <f t="shared" si="55"/>
        <v>0.51058823529411768</v>
      </c>
      <c r="BW123" s="16">
        <v>1.2E-2</v>
      </c>
      <c r="BX123" s="16">
        <v>0.17699999999999999</v>
      </c>
      <c r="BY123" s="16">
        <v>0.123</v>
      </c>
      <c r="BZ123" s="14">
        <f t="shared" si="49"/>
        <v>31266.243917040432</v>
      </c>
      <c r="CA123" s="15">
        <v>1.59</v>
      </c>
      <c r="CB123" s="16">
        <f t="shared" si="50"/>
        <v>7.7038736575057443E-2</v>
      </c>
      <c r="CC123" s="16">
        <f t="shared" si="59"/>
        <v>0.6965979174405359</v>
      </c>
    </row>
    <row r="124" spans="1:81" x14ac:dyDescent="0.2">
      <c r="A124" s="15" t="s">
        <v>69</v>
      </c>
      <c r="B124" s="15">
        <v>14</v>
      </c>
      <c r="C124" s="15">
        <v>0.5</v>
      </c>
      <c r="D124" s="16">
        <f t="shared" si="46"/>
        <v>0.20234282111999999</v>
      </c>
      <c r="E124" s="17">
        <v>39736</v>
      </c>
      <c r="F124" s="15">
        <v>2</v>
      </c>
      <c r="G124" s="15" t="s">
        <v>76</v>
      </c>
      <c r="H124" s="15" t="s">
        <v>77</v>
      </c>
      <c r="I124" s="15">
        <v>38</v>
      </c>
      <c r="J124" s="15">
        <v>308</v>
      </c>
      <c r="K124" s="15"/>
      <c r="L124" s="15"/>
      <c r="M124" s="13">
        <f t="shared" si="56"/>
        <v>173</v>
      </c>
      <c r="N124" s="17">
        <v>39745</v>
      </c>
      <c r="O124" s="14">
        <v>55876</v>
      </c>
      <c r="P124" s="15"/>
      <c r="Q124" s="14"/>
      <c r="R124" s="15"/>
      <c r="S124" s="14"/>
      <c r="T124" s="15"/>
      <c r="U124" s="14"/>
      <c r="V124" s="14">
        <f t="shared" si="52"/>
        <v>55876</v>
      </c>
      <c r="W124" s="14">
        <f t="shared" si="53"/>
        <v>276145.20589718665</v>
      </c>
      <c r="X124" s="17">
        <v>39801</v>
      </c>
      <c r="Y124" s="15">
        <f t="shared" si="47"/>
        <v>56</v>
      </c>
      <c r="Z124" s="15">
        <v>0</v>
      </c>
      <c r="AA124" s="18">
        <v>5.0999999999999996</v>
      </c>
      <c r="AB124" s="18">
        <v>22</v>
      </c>
      <c r="AC124" s="18">
        <v>11.8</v>
      </c>
      <c r="AD124" s="18">
        <v>26.2</v>
      </c>
      <c r="AE124" s="18">
        <v>19.720370370370368</v>
      </c>
      <c r="AF124" s="13">
        <v>45</v>
      </c>
      <c r="AG124" s="13">
        <f t="shared" si="54"/>
        <v>-3</v>
      </c>
      <c r="AH124" s="13">
        <v>42</v>
      </c>
      <c r="AI124" s="13">
        <v>50</v>
      </c>
      <c r="AJ124" s="13">
        <v>44.75</v>
      </c>
      <c r="AK124" s="18">
        <v>8.8000000000000007</v>
      </c>
      <c r="AL124" s="18">
        <v>8.1</v>
      </c>
      <c r="AM124" s="18">
        <v>9.1</v>
      </c>
      <c r="AN124" s="18">
        <v>8.8205777787150694</v>
      </c>
      <c r="AO124" s="21">
        <f>2*130</f>
        <v>260</v>
      </c>
      <c r="AP124" s="18">
        <f t="shared" si="43"/>
        <v>520</v>
      </c>
      <c r="AQ124" s="21">
        <v>85</v>
      </c>
      <c r="AR124" s="21">
        <v>12</v>
      </c>
      <c r="AS124" s="21">
        <v>5</v>
      </c>
      <c r="AT124" s="15">
        <v>0</v>
      </c>
      <c r="AU124" s="15">
        <v>5</v>
      </c>
      <c r="AV124" s="15">
        <v>10</v>
      </c>
      <c r="AW124" s="40">
        <v>7.5</v>
      </c>
      <c r="AX124" s="14">
        <v>7.5</v>
      </c>
      <c r="AY124" s="14">
        <v>0</v>
      </c>
      <c r="AZ124" s="14">
        <v>20</v>
      </c>
      <c r="BA124" s="14">
        <v>40</v>
      </c>
      <c r="BB124" s="14">
        <v>25</v>
      </c>
      <c r="BC124" s="14">
        <v>20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25</v>
      </c>
      <c r="BK124" s="14">
        <v>50</v>
      </c>
      <c r="BL124" s="14">
        <v>32.5</v>
      </c>
      <c r="BM124" s="14">
        <v>27.5</v>
      </c>
      <c r="BN124" s="14">
        <v>0</v>
      </c>
      <c r="BO124" s="19">
        <f>BN124/O124*100</f>
        <v>0</v>
      </c>
      <c r="BP124" s="19">
        <f t="shared" si="48"/>
        <v>0</v>
      </c>
      <c r="BQ124" s="15" t="s">
        <v>73</v>
      </c>
      <c r="BR124" s="15">
        <v>12</v>
      </c>
      <c r="BS124" s="15">
        <v>30</v>
      </c>
      <c r="BT124" s="13">
        <f t="shared" si="58"/>
        <v>18</v>
      </c>
      <c r="BU124" s="19">
        <v>17.95</v>
      </c>
      <c r="BV124" s="19">
        <f t="shared" si="55"/>
        <v>0.32053571428571426</v>
      </c>
      <c r="BW124" s="16">
        <v>1.7000000000000001E-2</v>
      </c>
      <c r="BX124" s="16">
        <v>0.23899999999999999</v>
      </c>
      <c r="BY124" s="16">
        <v>6.3E-2</v>
      </c>
      <c r="BZ124" s="14">
        <f t="shared" si="49"/>
        <v>0</v>
      </c>
      <c r="CA124" s="15">
        <v>0</v>
      </c>
      <c r="CB124" s="16">
        <f t="shared" si="50"/>
        <v>0</v>
      </c>
      <c r="CC124" s="16">
        <f t="shared" si="59"/>
        <v>1.0892992151274961</v>
      </c>
    </row>
    <row r="125" spans="1:81" x14ac:dyDescent="0.2">
      <c r="A125" s="15"/>
      <c r="B125" s="15"/>
      <c r="C125" s="15"/>
      <c r="D125" s="16"/>
      <c r="E125" s="17"/>
      <c r="F125" s="15"/>
      <c r="G125" s="15"/>
      <c r="H125" s="15"/>
      <c r="I125" s="15"/>
      <c r="J125" s="15"/>
      <c r="K125" s="15"/>
      <c r="L125" s="15"/>
      <c r="M125" s="13"/>
      <c r="N125" s="17"/>
      <c r="O125" s="14"/>
      <c r="P125" s="15"/>
      <c r="Q125" s="14"/>
      <c r="R125" s="15"/>
      <c r="S125" s="15"/>
      <c r="T125" s="14"/>
      <c r="U125" s="15"/>
      <c r="V125" s="14"/>
      <c r="W125" s="14"/>
      <c r="X125" s="17"/>
      <c r="Y125" s="15"/>
      <c r="Z125" s="15"/>
      <c r="AA125" s="15"/>
      <c r="AB125" s="15"/>
      <c r="AC125" s="15"/>
      <c r="AD125" s="15"/>
      <c r="AE125" s="18"/>
      <c r="AF125" s="15"/>
      <c r="AG125" s="13"/>
      <c r="AH125" s="15"/>
      <c r="AI125" s="15"/>
      <c r="AJ125" s="18"/>
      <c r="AK125" s="15"/>
      <c r="AL125" s="15"/>
      <c r="AM125" s="18"/>
      <c r="AN125" s="18"/>
      <c r="AO125" s="15"/>
      <c r="AP125" s="15"/>
      <c r="AQ125" s="15"/>
      <c r="AR125" s="15"/>
      <c r="AS125" s="15"/>
      <c r="AT125" s="14"/>
      <c r="AU125" s="14"/>
      <c r="AV125" s="14"/>
      <c r="AW125" s="40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9"/>
      <c r="BP125" s="19"/>
      <c r="BQ125" s="15"/>
      <c r="BR125" s="15"/>
      <c r="BS125" s="15"/>
      <c r="BT125" s="13"/>
      <c r="BU125" s="15"/>
      <c r="BV125" s="19"/>
      <c r="BW125" s="16"/>
      <c r="BX125" s="16"/>
      <c r="BY125" s="16"/>
      <c r="BZ125" s="14"/>
      <c r="CA125" s="15"/>
      <c r="CB125" s="16"/>
      <c r="CC125" s="16"/>
    </row>
    <row r="126" spans="1:81" x14ac:dyDescent="0.2">
      <c r="A126" s="15" t="s">
        <v>69</v>
      </c>
      <c r="B126" s="15">
        <v>24</v>
      </c>
      <c r="C126" s="15">
        <v>1</v>
      </c>
      <c r="D126" s="16">
        <f t="shared" si="46"/>
        <v>0.40468564223999998</v>
      </c>
      <c r="E126" s="17">
        <v>39953</v>
      </c>
      <c r="F126" s="15">
        <v>2</v>
      </c>
      <c r="G126" s="15" t="s">
        <v>76</v>
      </c>
      <c r="H126" s="15" t="s">
        <v>77</v>
      </c>
      <c r="I126" s="15">
        <v>34</v>
      </c>
      <c r="J126" s="15">
        <v>13</v>
      </c>
      <c r="K126" s="15"/>
      <c r="L126" s="15"/>
      <c r="M126" s="13">
        <f t="shared" ref="M126:M143" si="60">AVERAGE(I126:L126)</f>
        <v>23.5</v>
      </c>
      <c r="N126" s="17">
        <v>39966</v>
      </c>
      <c r="O126" s="14">
        <v>302280</v>
      </c>
      <c r="P126" s="17">
        <v>39967</v>
      </c>
      <c r="Q126" s="14">
        <v>141522</v>
      </c>
      <c r="R126" s="15"/>
      <c r="S126" s="15"/>
      <c r="T126" s="14"/>
      <c r="U126" s="15"/>
      <c r="V126" s="14">
        <f t="shared" si="52"/>
        <v>443802</v>
      </c>
      <c r="W126" s="14">
        <f t="shared" si="53"/>
        <v>1096658.6250589092</v>
      </c>
      <c r="X126" s="17">
        <v>40009</v>
      </c>
      <c r="Y126" s="15">
        <f t="shared" si="47"/>
        <v>43</v>
      </c>
      <c r="Z126" s="15">
        <v>2</v>
      </c>
      <c r="AA126" s="15">
        <v>3.1</v>
      </c>
      <c r="AB126" s="15">
        <v>30.1</v>
      </c>
      <c r="AC126" s="15">
        <v>29.1</v>
      </c>
      <c r="AD126" s="15">
        <v>33.700000000000003</v>
      </c>
      <c r="AE126" s="18">
        <v>31.814634146341465</v>
      </c>
      <c r="AF126" s="15">
        <v>46</v>
      </c>
      <c r="AG126" s="13">
        <f t="shared" si="54"/>
        <v>-4</v>
      </c>
      <c r="AH126" s="15">
        <v>42</v>
      </c>
      <c r="AI126" s="15">
        <v>53</v>
      </c>
      <c r="AJ126" s="18">
        <v>49</v>
      </c>
      <c r="AK126" s="15">
        <v>9.3000000000000007</v>
      </c>
      <c r="AL126" s="15">
        <v>8.8000000000000007</v>
      </c>
      <c r="AM126" s="18">
        <v>9.6</v>
      </c>
      <c r="AN126" s="18">
        <v>9.1907301856988823</v>
      </c>
      <c r="AO126" s="15">
        <v>254</v>
      </c>
      <c r="AP126" s="18">
        <f t="shared" si="43"/>
        <v>254</v>
      </c>
      <c r="AQ126" s="15">
        <v>242</v>
      </c>
      <c r="AR126" s="15">
        <v>18</v>
      </c>
      <c r="AS126" s="15">
        <v>6.25</v>
      </c>
      <c r="AT126" s="14">
        <v>90</v>
      </c>
      <c r="AU126" s="14">
        <v>45</v>
      </c>
      <c r="AV126" s="14">
        <v>305</v>
      </c>
      <c r="AW126" s="40">
        <v>130</v>
      </c>
      <c r="AX126" s="14">
        <v>115</v>
      </c>
      <c r="AY126" s="14">
        <v>180</v>
      </c>
      <c r="AZ126" s="14">
        <v>10</v>
      </c>
      <c r="BA126" s="14">
        <v>535</v>
      </c>
      <c r="BB126" s="14">
        <v>209.66666666666666</v>
      </c>
      <c r="BC126" s="14">
        <v>180</v>
      </c>
      <c r="BD126" s="14">
        <v>0</v>
      </c>
      <c r="BE126" s="14">
        <v>0</v>
      </c>
      <c r="BF126" s="14">
        <v>10</v>
      </c>
      <c r="BG126" s="14">
        <v>0.66666666666666663</v>
      </c>
      <c r="BH126" s="14">
        <v>0</v>
      </c>
      <c r="BI126" s="14">
        <v>270</v>
      </c>
      <c r="BJ126" s="14">
        <v>55</v>
      </c>
      <c r="BK126" s="14">
        <v>705</v>
      </c>
      <c r="BL126" s="14">
        <v>340.33333333333331</v>
      </c>
      <c r="BM126" s="14">
        <v>310</v>
      </c>
      <c r="BN126" s="14">
        <v>14511</v>
      </c>
      <c r="BO126" s="19">
        <f>BN126/O126*100</f>
        <v>4.8005160778086546</v>
      </c>
      <c r="BP126" s="19">
        <f t="shared" ref="BP126:BP132" si="61">(BN126)/(O126+Q126+S126+U126)*100</f>
        <v>3.2697013533062043</v>
      </c>
      <c r="BQ126" s="15" t="s">
        <v>72</v>
      </c>
      <c r="BR126" s="15">
        <v>38</v>
      </c>
      <c r="BS126" s="15">
        <v>69</v>
      </c>
      <c r="BT126" s="13">
        <f t="shared" si="58"/>
        <v>31</v>
      </c>
      <c r="BU126" s="15">
        <v>44.66</v>
      </c>
      <c r="BV126" s="19">
        <f>BU126/Y126</f>
        <v>1.0386046511627907</v>
      </c>
      <c r="BW126" s="16">
        <v>0.36599999999999999</v>
      </c>
      <c r="BX126" s="16">
        <v>1.3</v>
      </c>
      <c r="BY126" s="16">
        <v>0.59299999999999997</v>
      </c>
      <c r="BZ126" s="14">
        <f>BN126/(C126*0.40468564224)</f>
        <v>35857.461904700365</v>
      </c>
      <c r="CA126" s="15">
        <v>8.5</v>
      </c>
      <c r="CB126" s="16">
        <f>(CA126/D126)/Y126</f>
        <v>0.48846412615602458</v>
      </c>
      <c r="CC126" s="16">
        <f>(BY126/BU126^3)*100000</f>
        <v>0.66573062698209495</v>
      </c>
    </row>
    <row r="127" spans="1:81" x14ac:dyDescent="0.2">
      <c r="A127" s="15" t="s">
        <v>69</v>
      </c>
      <c r="B127" s="15">
        <v>4</v>
      </c>
      <c r="C127" s="15">
        <v>2</v>
      </c>
      <c r="D127" s="16">
        <f t="shared" ref="D127:D151" si="62">C127*0.40468564224</f>
        <v>0.80937128447999995</v>
      </c>
      <c r="E127" s="17">
        <v>39958</v>
      </c>
      <c r="F127" s="15">
        <v>1</v>
      </c>
      <c r="G127" s="15" t="s">
        <v>76</v>
      </c>
      <c r="H127" s="15" t="s">
        <v>77</v>
      </c>
      <c r="I127" s="15">
        <v>1</v>
      </c>
      <c r="J127" s="15">
        <v>23</v>
      </c>
      <c r="K127" s="15"/>
      <c r="L127" s="15"/>
      <c r="M127" s="13">
        <f t="shared" si="60"/>
        <v>12</v>
      </c>
      <c r="N127" s="17">
        <v>39969</v>
      </c>
      <c r="O127" s="14">
        <v>765318</v>
      </c>
      <c r="P127" s="15"/>
      <c r="Q127" s="14"/>
      <c r="R127" s="15"/>
      <c r="S127" s="14"/>
      <c r="T127" s="15"/>
      <c r="U127" s="14"/>
      <c r="V127" s="14">
        <f t="shared" si="52"/>
        <v>765318</v>
      </c>
      <c r="W127" s="14">
        <f t="shared" si="53"/>
        <v>945570.98166844028</v>
      </c>
      <c r="X127" s="17">
        <v>40009</v>
      </c>
      <c r="Y127" s="15">
        <f t="shared" ref="Y127:Y151" si="63">X127-N127</f>
        <v>40</v>
      </c>
      <c r="Z127" s="15">
        <v>1</v>
      </c>
      <c r="AA127" s="18">
        <v>3.5</v>
      </c>
      <c r="AB127" s="18">
        <v>31.9</v>
      </c>
      <c r="AC127" s="18">
        <v>29.4</v>
      </c>
      <c r="AD127" s="18">
        <v>33.799999999999997</v>
      </c>
      <c r="AE127" s="18">
        <v>31.794736842105266</v>
      </c>
      <c r="AF127" s="15">
        <v>42</v>
      </c>
      <c r="AG127" s="13">
        <f t="shared" si="54"/>
        <v>2</v>
      </c>
      <c r="AH127" s="15">
        <v>44</v>
      </c>
      <c r="AI127" s="15">
        <v>57</v>
      </c>
      <c r="AJ127" s="18">
        <v>48.384615384615387</v>
      </c>
      <c r="AK127" s="15">
        <v>9.4</v>
      </c>
      <c r="AL127" s="15">
        <v>8.8000000000000007</v>
      </c>
      <c r="AM127" s="18">
        <v>9.5</v>
      </c>
      <c r="AN127" s="18">
        <v>9.2413089721891275</v>
      </c>
      <c r="AO127" s="15">
        <v>272</v>
      </c>
      <c r="AP127" s="18">
        <f t="shared" si="43"/>
        <v>136</v>
      </c>
      <c r="AQ127" s="15">
        <v>465</v>
      </c>
      <c r="AR127" s="15">
        <v>28</v>
      </c>
      <c r="AS127" s="15">
        <v>12</v>
      </c>
      <c r="AT127" s="14">
        <v>235</v>
      </c>
      <c r="AU127" s="14">
        <v>0</v>
      </c>
      <c r="AV127" s="14">
        <v>460</v>
      </c>
      <c r="AW127" s="40">
        <v>97.916666666666671</v>
      </c>
      <c r="AX127" s="14">
        <v>47.5</v>
      </c>
      <c r="AY127" s="14">
        <v>775</v>
      </c>
      <c r="AZ127" s="14">
        <v>5</v>
      </c>
      <c r="BA127" s="14">
        <v>295</v>
      </c>
      <c r="BB127" s="14">
        <v>67.5</v>
      </c>
      <c r="BC127" s="14">
        <v>42.5</v>
      </c>
      <c r="BD127" s="14">
        <v>10</v>
      </c>
      <c r="BE127" s="14">
        <v>0</v>
      </c>
      <c r="BF127" s="14">
        <v>5</v>
      </c>
      <c r="BG127" s="14">
        <v>0.41666666666666669</v>
      </c>
      <c r="BH127" s="14">
        <v>0</v>
      </c>
      <c r="BI127" s="14">
        <v>1020</v>
      </c>
      <c r="BJ127" s="14">
        <v>25</v>
      </c>
      <c r="BK127" s="14">
        <v>755</v>
      </c>
      <c r="BL127" s="14">
        <v>167.91666666666666</v>
      </c>
      <c r="BM127" s="14">
        <v>97.5</v>
      </c>
      <c r="BN127" s="14">
        <v>219</v>
      </c>
      <c r="BO127" s="19">
        <f>BN127/O127*100</f>
        <v>2.8615555886572639E-2</v>
      </c>
      <c r="BP127" s="19">
        <f t="shared" si="61"/>
        <v>2.8615555886572639E-2</v>
      </c>
      <c r="BQ127" s="15" t="s">
        <v>72</v>
      </c>
      <c r="BR127" s="15">
        <v>34</v>
      </c>
      <c r="BS127" s="15">
        <v>50</v>
      </c>
      <c r="BT127" s="13">
        <f t="shared" si="58"/>
        <v>16</v>
      </c>
      <c r="BU127" s="15">
        <v>41.66</v>
      </c>
      <c r="BV127" s="19">
        <f>BU127/Y127</f>
        <v>1.0414999999999999</v>
      </c>
      <c r="BW127" s="16">
        <v>0.246</v>
      </c>
      <c r="BX127" s="16">
        <v>0.91500000000000004</v>
      </c>
      <c r="BY127" s="16">
        <v>0.48599999999999999</v>
      </c>
      <c r="BZ127" s="14">
        <f t="shared" ref="BZ127:BZ151" si="64">BN127/(C127*0.40468564224)</f>
        <v>270.58039270654609</v>
      </c>
      <c r="CA127" s="15">
        <v>0.1</v>
      </c>
      <c r="CB127" s="16">
        <f t="shared" ref="CB127:CB151" si="65">(CA127/D127)/Y127</f>
        <v>3.0888172683395674E-3</v>
      </c>
      <c r="CC127" s="16">
        <f>(BY127/BU127^3)*100000</f>
        <v>0.6721689894951326</v>
      </c>
    </row>
    <row r="128" spans="1:81" x14ac:dyDescent="0.2">
      <c r="A128" s="15" t="s">
        <v>69</v>
      </c>
      <c r="B128" s="15">
        <v>23</v>
      </c>
      <c r="C128" s="15">
        <v>1</v>
      </c>
      <c r="D128" s="16">
        <f t="shared" si="62"/>
        <v>0.40468564223999998</v>
      </c>
      <c r="E128" s="17">
        <v>39959</v>
      </c>
      <c r="F128" s="15">
        <v>2</v>
      </c>
      <c r="G128" s="15" t="s">
        <v>76</v>
      </c>
      <c r="H128" s="15" t="s">
        <v>77</v>
      </c>
      <c r="I128" s="15">
        <v>111</v>
      </c>
      <c r="J128" s="15">
        <v>41</v>
      </c>
      <c r="K128" s="15"/>
      <c r="L128" s="15"/>
      <c r="M128" s="13">
        <f t="shared" si="60"/>
        <v>76</v>
      </c>
      <c r="N128" s="17">
        <v>39970</v>
      </c>
      <c r="O128" s="14">
        <v>217550</v>
      </c>
      <c r="P128" s="17">
        <v>39971</v>
      </c>
      <c r="Q128" s="14">
        <v>186406</v>
      </c>
      <c r="R128" s="15"/>
      <c r="S128" s="15"/>
      <c r="T128" s="14"/>
      <c r="U128" s="15"/>
      <c r="V128" s="14">
        <f t="shared" si="52"/>
        <v>403956</v>
      </c>
      <c r="W128" s="14">
        <f t="shared" si="53"/>
        <v>998197.01475950249</v>
      </c>
      <c r="X128" s="17">
        <v>40015</v>
      </c>
      <c r="Y128" s="15">
        <f t="shared" si="63"/>
        <v>45</v>
      </c>
      <c r="Z128" s="15">
        <v>2</v>
      </c>
      <c r="AA128" s="15">
        <v>3.3</v>
      </c>
      <c r="AB128" s="15">
        <v>30.6</v>
      </c>
      <c r="AC128" s="15">
        <v>29.4</v>
      </c>
      <c r="AD128" s="15">
        <v>33.9</v>
      </c>
      <c r="AE128" s="18">
        <v>32.004651162790694</v>
      </c>
      <c r="AF128" s="15">
        <v>41</v>
      </c>
      <c r="AG128" s="13">
        <f t="shared" si="54"/>
        <v>4</v>
      </c>
      <c r="AH128" s="15">
        <v>45</v>
      </c>
      <c r="AI128" s="15">
        <v>60</v>
      </c>
      <c r="AJ128" s="18">
        <v>50.142857142857146</v>
      </c>
      <c r="AK128" s="15">
        <v>9.3000000000000007</v>
      </c>
      <c r="AL128" s="15">
        <v>8.9</v>
      </c>
      <c r="AM128" s="18">
        <v>9.4</v>
      </c>
      <c r="AN128" s="18">
        <v>9.2235828668385444</v>
      </c>
      <c r="AO128" s="15">
        <v>308</v>
      </c>
      <c r="AP128" s="18">
        <f t="shared" si="43"/>
        <v>308</v>
      </c>
      <c r="AQ128" s="15">
        <v>260</v>
      </c>
      <c r="AR128" s="15">
        <v>12</v>
      </c>
      <c r="AS128" s="15">
        <v>127.5</v>
      </c>
      <c r="AT128" s="14">
        <v>85</v>
      </c>
      <c r="AU128" s="14">
        <v>5</v>
      </c>
      <c r="AV128" s="14">
        <v>530</v>
      </c>
      <c r="AW128" s="40">
        <v>165</v>
      </c>
      <c r="AX128" s="14">
        <v>92.5</v>
      </c>
      <c r="AY128" s="14">
        <v>360</v>
      </c>
      <c r="AZ128" s="14">
        <v>5</v>
      </c>
      <c r="BA128" s="14">
        <v>380</v>
      </c>
      <c r="BB128" s="14">
        <v>122.8125</v>
      </c>
      <c r="BC128" s="14">
        <v>72.5</v>
      </c>
      <c r="BD128" s="14">
        <v>15</v>
      </c>
      <c r="BE128" s="14">
        <v>0</v>
      </c>
      <c r="BF128" s="14">
        <v>0</v>
      </c>
      <c r="BG128" s="14">
        <v>0</v>
      </c>
      <c r="BH128" s="14">
        <v>0</v>
      </c>
      <c r="BI128" s="14">
        <v>460</v>
      </c>
      <c r="BJ128" s="14">
        <v>10</v>
      </c>
      <c r="BK128" s="14">
        <v>820</v>
      </c>
      <c r="BL128" s="14">
        <v>288.4375</v>
      </c>
      <c r="BM128" s="14">
        <v>235</v>
      </c>
      <c r="BN128" s="14">
        <v>39690</v>
      </c>
      <c r="BO128" s="19">
        <f>BN128/Q128*100</f>
        <v>21.292233082626097</v>
      </c>
      <c r="BP128" s="19">
        <f t="shared" si="61"/>
        <v>9.8253275109170293</v>
      </c>
      <c r="BQ128" s="15" t="s">
        <v>72</v>
      </c>
      <c r="BR128" s="15">
        <v>25</v>
      </c>
      <c r="BS128" s="15">
        <v>59</v>
      </c>
      <c r="BT128" s="13">
        <f t="shared" si="58"/>
        <v>34</v>
      </c>
      <c r="BU128" s="15">
        <v>35.840000000000003</v>
      </c>
      <c r="BV128" s="19">
        <f>BU128/Y128</f>
        <v>0.79644444444444451</v>
      </c>
      <c r="BW128" s="16">
        <v>0.13700000000000001</v>
      </c>
      <c r="BX128" s="16">
        <v>0.94499999999999995</v>
      </c>
      <c r="BY128" s="16">
        <v>0.379</v>
      </c>
      <c r="BZ128" s="14">
        <f t="shared" si="64"/>
        <v>98076.125904317931</v>
      </c>
      <c r="CA128" s="15">
        <v>13.14</v>
      </c>
      <c r="CB128" s="16">
        <f t="shared" si="65"/>
        <v>0.72154771388412287</v>
      </c>
      <c r="CC128" s="16">
        <f>(BY128/BU128^3)*100000</f>
        <v>0.82325657324610202</v>
      </c>
    </row>
    <row r="129" spans="1:81" x14ac:dyDescent="0.2">
      <c r="A129" s="15" t="s">
        <v>69</v>
      </c>
      <c r="B129" s="15">
        <v>17</v>
      </c>
      <c r="C129" s="15">
        <v>0.5</v>
      </c>
      <c r="D129" s="16">
        <f t="shared" si="62"/>
        <v>0.20234282111999999</v>
      </c>
      <c r="E129" s="17">
        <v>39971</v>
      </c>
      <c r="F129" s="15">
        <v>1</v>
      </c>
      <c r="G129" s="15" t="s">
        <v>76</v>
      </c>
      <c r="H129" s="15" t="s">
        <v>77</v>
      </c>
      <c r="I129" s="15">
        <v>0</v>
      </c>
      <c r="J129" s="15">
        <v>0</v>
      </c>
      <c r="K129" s="15"/>
      <c r="L129" s="15"/>
      <c r="M129" s="13">
        <f t="shared" si="60"/>
        <v>0</v>
      </c>
      <c r="N129" s="17">
        <v>39984</v>
      </c>
      <c r="O129" s="14">
        <v>64578</v>
      </c>
      <c r="P129" s="15"/>
      <c r="Q129" s="14"/>
      <c r="R129" s="15"/>
      <c r="S129" s="15"/>
      <c r="T129" s="14"/>
      <c r="U129" s="15"/>
      <c r="V129" s="14">
        <f t="shared" si="52"/>
        <v>64578</v>
      </c>
      <c r="W129" s="14">
        <f t="shared" si="53"/>
        <v>319151.4264877321</v>
      </c>
      <c r="X129" s="17">
        <v>40010</v>
      </c>
      <c r="Y129" s="15">
        <f t="shared" si="63"/>
        <v>26</v>
      </c>
      <c r="Z129" s="15">
        <v>11</v>
      </c>
      <c r="AA129" s="15">
        <v>3.6</v>
      </c>
      <c r="AB129" s="15">
        <v>31.4</v>
      </c>
      <c r="AC129" s="15">
        <v>30.4</v>
      </c>
      <c r="AD129" s="15">
        <v>33.799999999999997</v>
      </c>
      <c r="AE129" s="18">
        <v>32.516666666666666</v>
      </c>
      <c r="AF129" s="15">
        <v>52</v>
      </c>
      <c r="AG129" s="13">
        <f t="shared" si="54"/>
        <v>0</v>
      </c>
      <c r="AH129" s="15">
        <v>52</v>
      </c>
      <c r="AI129" s="15">
        <v>57</v>
      </c>
      <c r="AJ129" s="18">
        <v>54</v>
      </c>
      <c r="AK129" s="15">
        <v>9.1</v>
      </c>
      <c r="AL129" s="15">
        <v>8.8000000000000007</v>
      </c>
      <c r="AM129" s="18">
        <v>9.1999999999999993</v>
      </c>
      <c r="AN129" s="18">
        <v>9.0514626655595123</v>
      </c>
      <c r="AO129" s="15">
        <v>60</v>
      </c>
      <c r="AP129" s="18">
        <f t="shared" si="43"/>
        <v>120</v>
      </c>
      <c r="AQ129" s="15">
        <v>85</v>
      </c>
      <c r="AR129" s="15">
        <v>4</v>
      </c>
      <c r="AS129" s="15">
        <v>1.25</v>
      </c>
      <c r="AT129" s="14">
        <v>185</v>
      </c>
      <c r="AU129" s="14">
        <v>30</v>
      </c>
      <c r="AV129" s="14">
        <v>140</v>
      </c>
      <c r="AW129" s="40">
        <v>67.5</v>
      </c>
      <c r="AX129" s="14">
        <v>62.5</v>
      </c>
      <c r="AY129" s="14">
        <v>645</v>
      </c>
      <c r="AZ129" s="14">
        <v>0</v>
      </c>
      <c r="BA129" s="14">
        <v>60</v>
      </c>
      <c r="BB129" s="14">
        <v>32</v>
      </c>
      <c r="BC129" s="14">
        <v>35</v>
      </c>
      <c r="BD129" s="14">
        <v>0</v>
      </c>
      <c r="BE129" s="14">
        <v>0</v>
      </c>
      <c r="BF129" s="14">
        <v>5</v>
      </c>
      <c r="BG129" s="14">
        <v>0.5</v>
      </c>
      <c r="BH129" s="14">
        <v>0</v>
      </c>
      <c r="BI129" s="14">
        <v>830</v>
      </c>
      <c r="BJ129" s="14">
        <v>35</v>
      </c>
      <c r="BK129" s="14">
        <v>200</v>
      </c>
      <c r="BL129" s="14">
        <v>100</v>
      </c>
      <c r="BM129" s="14">
        <v>90</v>
      </c>
      <c r="BN129" s="14">
        <v>0</v>
      </c>
      <c r="BO129" s="19">
        <f>BN129/O129*100</f>
        <v>0</v>
      </c>
      <c r="BP129" s="19">
        <f t="shared" si="61"/>
        <v>0</v>
      </c>
      <c r="BQ129" s="15" t="s">
        <v>73</v>
      </c>
      <c r="BR129" s="15">
        <v>0</v>
      </c>
      <c r="BS129" s="15">
        <v>0</v>
      </c>
      <c r="BT129" s="13">
        <f t="shared" si="58"/>
        <v>0</v>
      </c>
      <c r="BU129" s="15">
        <v>0</v>
      </c>
      <c r="BV129" s="19">
        <f>BU129/Y129</f>
        <v>0</v>
      </c>
      <c r="BW129" s="16">
        <v>0</v>
      </c>
      <c r="BX129" s="16">
        <v>0</v>
      </c>
      <c r="BY129" s="16">
        <v>0</v>
      </c>
      <c r="BZ129" s="14">
        <f t="shared" si="64"/>
        <v>0</v>
      </c>
      <c r="CA129" s="15">
        <v>0</v>
      </c>
      <c r="CB129" s="16">
        <f t="shared" si="65"/>
        <v>0</v>
      </c>
      <c r="CC129" s="16"/>
    </row>
    <row r="130" spans="1:81" x14ac:dyDescent="0.2">
      <c r="A130" s="15" t="s">
        <v>69</v>
      </c>
      <c r="B130" s="15">
        <v>3</v>
      </c>
      <c r="C130" s="15">
        <v>2</v>
      </c>
      <c r="D130" s="16">
        <f t="shared" si="62"/>
        <v>0.80937128447999995</v>
      </c>
      <c r="E130" s="17">
        <v>40072</v>
      </c>
      <c r="F130" s="15">
        <v>2</v>
      </c>
      <c r="G130" s="15" t="s">
        <v>76</v>
      </c>
      <c r="H130" s="15" t="s">
        <v>77</v>
      </c>
      <c r="I130" s="15">
        <v>23</v>
      </c>
      <c r="J130" s="15">
        <v>12</v>
      </c>
      <c r="K130" s="15"/>
      <c r="L130" s="15"/>
      <c r="M130" s="13">
        <f t="shared" si="60"/>
        <v>17.5</v>
      </c>
      <c r="N130" s="17">
        <v>40082</v>
      </c>
      <c r="O130" s="14">
        <v>446092</v>
      </c>
      <c r="P130" s="17">
        <v>40083</v>
      </c>
      <c r="Q130" s="14">
        <v>237702</v>
      </c>
      <c r="R130" s="15"/>
      <c r="S130" s="14"/>
      <c r="T130" s="14"/>
      <c r="U130" s="14"/>
      <c r="V130" s="14">
        <f t="shared" ref="V130:V151" si="66">SUM(O130,Q130,S130,U130)</f>
        <v>683794</v>
      </c>
      <c r="W130" s="14">
        <f t="shared" ref="W130:W151" si="67">V130/D130</f>
        <v>844845.88607479434</v>
      </c>
      <c r="X130" s="17">
        <v>40129</v>
      </c>
      <c r="Y130" s="15">
        <f t="shared" si="63"/>
        <v>47</v>
      </c>
      <c r="Z130" s="15">
        <v>3</v>
      </c>
      <c r="AA130" s="18">
        <v>3.9</v>
      </c>
      <c r="AB130" s="18">
        <v>28.3</v>
      </c>
      <c r="AC130" s="18">
        <v>20.399999999999999</v>
      </c>
      <c r="AD130" s="18">
        <v>31.4</v>
      </c>
      <c r="AE130" s="18">
        <v>26.062222222222225</v>
      </c>
      <c r="AF130" s="15">
        <v>46</v>
      </c>
      <c r="AG130" s="13">
        <f t="shared" ref="AG130:AG151" si="68">AH130-AF130</f>
        <v>-6</v>
      </c>
      <c r="AH130" s="15">
        <v>40</v>
      </c>
      <c r="AI130" s="15">
        <v>49</v>
      </c>
      <c r="AJ130" s="18">
        <v>44.5</v>
      </c>
      <c r="AK130" s="15">
        <v>8.4</v>
      </c>
      <c r="AL130" s="15">
        <v>8.4</v>
      </c>
      <c r="AM130" s="18">
        <v>9.1999999999999993</v>
      </c>
      <c r="AN130" s="18">
        <v>8.9363012296530346</v>
      </c>
      <c r="AO130" s="15">
        <v>668</v>
      </c>
      <c r="AP130" s="18">
        <f t="shared" si="43"/>
        <v>334</v>
      </c>
      <c r="AQ130" s="15">
        <v>650</v>
      </c>
      <c r="AR130" s="15">
        <v>32</v>
      </c>
      <c r="AS130" s="15">
        <v>14</v>
      </c>
      <c r="AT130" s="14">
        <v>95</v>
      </c>
      <c r="AU130" s="14">
        <v>0</v>
      </c>
      <c r="AV130" s="14">
        <v>40</v>
      </c>
      <c r="AW130" s="40">
        <v>14.333333333333334</v>
      </c>
      <c r="AX130" s="14">
        <v>15</v>
      </c>
      <c r="AY130" s="14">
        <v>990</v>
      </c>
      <c r="AZ130" s="14">
        <v>0</v>
      </c>
      <c r="BA130" s="14">
        <v>425</v>
      </c>
      <c r="BB130" s="14">
        <v>81</v>
      </c>
      <c r="BC130" s="14">
        <v>25</v>
      </c>
      <c r="BD130" s="14">
        <v>0</v>
      </c>
      <c r="BE130" s="14">
        <v>0</v>
      </c>
      <c r="BF130" s="14">
        <v>35</v>
      </c>
      <c r="BG130" s="14">
        <v>3</v>
      </c>
      <c r="BH130" s="14">
        <v>0</v>
      </c>
      <c r="BI130" s="14">
        <v>1085</v>
      </c>
      <c r="BJ130" s="14">
        <v>0</v>
      </c>
      <c r="BK130" s="14">
        <v>475</v>
      </c>
      <c r="BL130" s="14">
        <v>98.333333333333329</v>
      </c>
      <c r="BM130" s="14">
        <v>35</v>
      </c>
      <c r="BN130" s="14">
        <v>24019</v>
      </c>
      <c r="BO130" s="19">
        <f>BN130/Q130*100</f>
        <v>10.104668871107521</v>
      </c>
      <c r="BP130" s="19">
        <f t="shared" si="61"/>
        <v>3.5126075981947782</v>
      </c>
      <c r="BQ130" s="15" t="s">
        <v>72</v>
      </c>
      <c r="BR130" s="15">
        <v>16</v>
      </c>
      <c r="BS130" s="15">
        <v>85</v>
      </c>
      <c r="BT130" s="13">
        <f t="shared" si="58"/>
        <v>69</v>
      </c>
      <c r="BU130" s="15">
        <v>43.62</v>
      </c>
      <c r="BV130" s="19">
        <f t="shared" ref="BV130:BV151" si="69">BU130/Y130</f>
        <v>0.9280851063829787</v>
      </c>
      <c r="BW130" s="16">
        <v>0.17899999999999999</v>
      </c>
      <c r="BX130" s="16">
        <v>2.7629999999999999</v>
      </c>
      <c r="BY130" s="16">
        <v>1.008</v>
      </c>
      <c r="BZ130" s="14">
        <f t="shared" si="64"/>
        <v>29676.120787299224</v>
      </c>
      <c r="CA130" s="15">
        <v>13.55</v>
      </c>
      <c r="CB130" s="16">
        <f t="shared" si="65"/>
        <v>0.35619977860426494</v>
      </c>
      <c r="CC130" s="16">
        <f>(BY130/BU130^3)*100000</f>
        <v>1.2145168608248409</v>
      </c>
    </row>
    <row r="131" spans="1:81" x14ac:dyDescent="0.2">
      <c r="A131" s="15" t="s">
        <v>69</v>
      </c>
      <c r="B131" s="15">
        <v>23</v>
      </c>
      <c r="C131" s="15">
        <v>1</v>
      </c>
      <c r="D131" s="16">
        <f t="shared" si="62"/>
        <v>0.40468564223999998</v>
      </c>
      <c r="E131" s="17">
        <v>40073</v>
      </c>
      <c r="F131" s="15">
        <v>2</v>
      </c>
      <c r="G131" s="15" t="s">
        <v>76</v>
      </c>
      <c r="H131" s="15" t="s">
        <v>77</v>
      </c>
      <c r="I131" s="15">
        <v>6</v>
      </c>
      <c r="J131" s="15">
        <v>2</v>
      </c>
      <c r="K131" s="15">
        <v>1</v>
      </c>
      <c r="L131" s="15">
        <v>46</v>
      </c>
      <c r="M131" s="13">
        <f t="shared" si="60"/>
        <v>13.75</v>
      </c>
      <c r="N131" s="17">
        <v>40081</v>
      </c>
      <c r="O131" s="14">
        <v>392048</v>
      </c>
      <c r="P131" s="17">
        <v>40085</v>
      </c>
      <c r="Q131" s="14">
        <v>238618</v>
      </c>
      <c r="R131" s="15"/>
      <c r="S131" s="15"/>
      <c r="T131" s="14"/>
      <c r="U131" s="15"/>
      <c r="V131" s="14">
        <f t="shared" si="66"/>
        <v>630666</v>
      </c>
      <c r="W131" s="14">
        <f t="shared" si="67"/>
        <v>1558409.6250837131</v>
      </c>
      <c r="X131" s="17">
        <v>40115</v>
      </c>
      <c r="Y131" s="15">
        <f t="shared" si="63"/>
        <v>34</v>
      </c>
      <c r="Z131" s="15">
        <v>8</v>
      </c>
      <c r="AA131" s="15">
        <v>4</v>
      </c>
      <c r="AB131" s="15">
        <v>23.7</v>
      </c>
      <c r="AC131" s="15">
        <v>21.8</v>
      </c>
      <c r="AD131" s="15">
        <v>31.3</v>
      </c>
      <c r="AE131" s="18">
        <v>27.267741935483869</v>
      </c>
      <c r="AF131" s="15">
        <v>45</v>
      </c>
      <c r="AG131" s="13">
        <f t="shared" si="68"/>
        <v>-12</v>
      </c>
      <c r="AH131" s="15">
        <v>33</v>
      </c>
      <c r="AI131" s="15">
        <v>46</v>
      </c>
      <c r="AJ131" s="18">
        <v>39.75</v>
      </c>
      <c r="AK131" s="15">
        <v>8.6</v>
      </c>
      <c r="AL131" s="15">
        <v>8.4</v>
      </c>
      <c r="AM131" s="18">
        <v>9</v>
      </c>
      <c r="AN131" s="18">
        <v>8.718225767111921</v>
      </c>
      <c r="AO131" s="15">
        <v>336</v>
      </c>
      <c r="AP131" s="18">
        <f t="shared" ref="AP131:AP151" si="70">AO131/C131</f>
        <v>336</v>
      </c>
      <c r="AQ131" s="15">
        <v>275</v>
      </c>
      <c r="AR131" s="15">
        <v>16</v>
      </c>
      <c r="AS131" s="15">
        <v>8</v>
      </c>
      <c r="AT131" s="14">
        <v>35</v>
      </c>
      <c r="AU131" s="14">
        <v>0</v>
      </c>
      <c r="AV131" s="14">
        <v>630</v>
      </c>
      <c r="AW131" s="40">
        <v>75.833333333333329</v>
      </c>
      <c r="AX131" s="14">
        <v>25</v>
      </c>
      <c r="AY131" s="14">
        <v>1895</v>
      </c>
      <c r="AZ131" s="14">
        <v>15</v>
      </c>
      <c r="BA131" s="14">
        <v>1295</v>
      </c>
      <c r="BB131" s="14">
        <v>170.83333333333334</v>
      </c>
      <c r="BC131" s="14">
        <v>67.5</v>
      </c>
      <c r="BD131" s="14">
        <v>2730</v>
      </c>
      <c r="BE131" s="14">
        <v>0</v>
      </c>
      <c r="BF131" s="14">
        <v>600</v>
      </c>
      <c r="BG131" s="14">
        <v>77.5</v>
      </c>
      <c r="BH131" s="14">
        <v>2.5</v>
      </c>
      <c r="BI131" s="14">
        <v>4660</v>
      </c>
      <c r="BJ131" s="14">
        <v>30</v>
      </c>
      <c r="BK131" s="14">
        <v>2525</v>
      </c>
      <c r="BL131" s="14">
        <v>324.16666666666669</v>
      </c>
      <c r="BM131" s="14">
        <v>100</v>
      </c>
      <c r="BN131" s="14">
        <v>107682</v>
      </c>
      <c r="BO131" s="19">
        <f>BN131/Q131*100</f>
        <v>45.127358371958529</v>
      </c>
      <c r="BP131" s="19">
        <f t="shared" si="61"/>
        <v>17.074330945381551</v>
      </c>
      <c r="BQ131" s="15" t="s">
        <v>72</v>
      </c>
      <c r="BR131" s="15">
        <v>27</v>
      </c>
      <c r="BS131" s="15">
        <v>42</v>
      </c>
      <c r="BT131" s="13">
        <f t="shared" si="58"/>
        <v>15</v>
      </c>
      <c r="BU131" s="15">
        <v>32.71</v>
      </c>
      <c r="BV131" s="19">
        <f t="shared" si="69"/>
        <v>0.96205882352941174</v>
      </c>
      <c r="BW131" s="16">
        <v>0.123</v>
      </c>
      <c r="BX131" s="16">
        <v>0.57199999999999995</v>
      </c>
      <c r="BY131" s="16">
        <v>0.224</v>
      </c>
      <c r="BZ131" s="14">
        <f t="shared" si="64"/>
        <v>266088.016871473</v>
      </c>
      <c r="CA131" s="15">
        <v>23.82</v>
      </c>
      <c r="CB131" s="16">
        <f t="shared" si="65"/>
        <v>1.7311912313376114</v>
      </c>
      <c r="CC131" s="16">
        <f>(BY131/BU131^3)*100000</f>
        <v>0.64003892330879519</v>
      </c>
    </row>
    <row r="132" spans="1:81" x14ac:dyDescent="0.2">
      <c r="A132" s="15" t="s">
        <v>69</v>
      </c>
      <c r="B132" s="15">
        <v>11</v>
      </c>
      <c r="C132" s="15">
        <v>0.5</v>
      </c>
      <c r="D132" s="16">
        <f t="shared" si="62"/>
        <v>0.20234282111999999</v>
      </c>
      <c r="E132" s="17">
        <v>40079</v>
      </c>
      <c r="F132" s="15">
        <v>2</v>
      </c>
      <c r="G132" s="15" t="s">
        <v>76</v>
      </c>
      <c r="H132" s="15" t="s">
        <v>77</v>
      </c>
      <c r="I132" s="15">
        <v>30</v>
      </c>
      <c r="J132" s="15">
        <v>0</v>
      </c>
      <c r="K132" s="15"/>
      <c r="L132" s="15"/>
      <c r="M132" s="13">
        <f t="shared" si="60"/>
        <v>15</v>
      </c>
      <c r="N132" s="17">
        <v>40087</v>
      </c>
      <c r="O132" s="14">
        <v>72822</v>
      </c>
      <c r="P132" s="17">
        <v>40088</v>
      </c>
      <c r="Q132" s="14">
        <v>26564</v>
      </c>
      <c r="R132" s="15"/>
      <c r="S132" s="15"/>
      <c r="T132" s="14"/>
      <c r="U132" s="15"/>
      <c r="V132" s="14">
        <f t="shared" si="66"/>
        <v>99386</v>
      </c>
      <c r="W132" s="14">
        <f t="shared" si="67"/>
        <v>491176.30884991394</v>
      </c>
      <c r="X132" s="17">
        <v>40129</v>
      </c>
      <c r="Y132" s="15">
        <f t="shared" si="63"/>
        <v>42</v>
      </c>
      <c r="Z132" s="15">
        <v>5</v>
      </c>
      <c r="AA132" s="15">
        <v>4.2</v>
      </c>
      <c r="AB132" s="15">
        <v>31.6</v>
      </c>
      <c r="AC132" s="15">
        <v>20.399999999999999</v>
      </c>
      <c r="AD132" s="15">
        <v>31.7</v>
      </c>
      <c r="AE132" s="18">
        <v>25.402564102564099</v>
      </c>
      <c r="AF132" s="15">
        <v>48</v>
      </c>
      <c r="AG132" s="13">
        <f t="shared" si="68"/>
        <v>-8</v>
      </c>
      <c r="AH132" s="15">
        <v>40</v>
      </c>
      <c r="AI132" s="15">
        <v>47</v>
      </c>
      <c r="AJ132" s="18">
        <v>45.1</v>
      </c>
      <c r="AK132" s="15">
        <v>8.6999999999999993</v>
      </c>
      <c r="AL132" s="15">
        <v>8.1999999999999993</v>
      </c>
      <c r="AM132" s="18">
        <v>8.9</v>
      </c>
      <c r="AN132" s="18">
        <v>8.3913716338500386</v>
      </c>
      <c r="AO132" s="15">
        <v>304</v>
      </c>
      <c r="AP132" s="18">
        <f t="shared" si="70"/>
        <v>608</v>
      </c>
      <c r="AQ132" s="15">
        <v>134</v>
      </c>
      <c r="AR132" s="15">
        <v>7.5</v>
      </c>
      <c r="AS132" s="15">
        <v>3.0500000000000003</v>
      </c>
      <c r="AT132" s="14">
        <v>0</v>
      </c>
      <c r="AU132" s="14">
        <v>0</v>
      </c>
      <c r="AV132" s="14">
        <v>390</v>
      </c>
      <c r="AW132" s="40">
        <v>83.07692307692308</v>
      </c>
      <c r="AX132" s="14">
        <v>5</v>
      </c>
      <c r="AY132" s="14">
        <v>60</v>
      </c>
      <c r="AZ132" s="14">
        <v>0</v>
      </c>
      <c r="BA132" s="14">
        <v>3025</v>
      </c>
      <c r="BB132" s="14">
        <v>307.30769230769232</v>
      </c>
      <c r="BC132" s="14">
        <v>10</v>
      </c>
      <c r="BD132" s="14">
        <v>160</v>
      </c>
      <c r="BE132" s="14">
        <v>0</v>
      </c>
      <c r="BF132" s="14">
        <v>1280</v>
      </c>
      <c r="BG132" s="14">
        <v>262.30769230769232</v>
      </c>
      <c r="BH132" s="14">
        <v>0</v>
      </c>
      <c r="BI132" s="14">
        <v>220</v>
      </c>
      <c r="BJ132" s="14">
        <v>0</v>
      </c>
      <c r="BK132" s="14">
        <v>4310</v>
      </c>
      <c r="BL132" s="14">
        <v>652.69230769230774</v>
      </c>
      <c r="BM132" s="14">
        <v>25</v>
      </c>
      <c r="BN132" s="14">
        <v>5674</v>
      </c>
      <c r="BO132" s="19">
        <f>BN132/Q132*100</f>
        <v>21.359734979671735</v>
      </c>
      <c r="BP132" s="19">
        <f t="shared" si="61"/>
        <v>5.7090535890366851</v>
      </c>
      <c r="BQ132" s="15" t="s">
        <v>72</v>
      </c>
      <c r="BR132" s="15">
        <v>27</v>
      </c>
      <c r="BS132" s="15">
        <v>61</v>
      </c>
      <c r="BT132" s="13">
        <f t="shared" si="58"/>
        <v>34</v>
      </c>
      <c r="BU132" s="15">
        <v>43.93</v>
      </c>
      <c r="BV132" s="19">
        <f t="shared" si="69"/>
        <v>1.045952380952381</v>
      </c>
      <c r="BW132" s="16">
        <v>0.13300000000000001</v>
      </c>
      <c r="BX132" s="16">
        <v>1.873</v>
      </c>
      <c r="BY132" s="16">
        <v>0.66600000000000004</v>
      </c>
      <c r="BZ132" s="14">
        <f t="shared" si="64"/>
        <v>28041.518688893924</v>
      </c>
      <c r="CA132" s="15">
        <v>3.27</v>
      </c>
      <c r="CB132" s="16">
        <f t="shared" si="65"/>
        <v>0.38477837971315748</v>
      </c>
      <c r="CC132" s="16">
        <f>(BY132/BU132^3)*100000</f>
        <v>0.785580363786342</v>
      </c>
    </row>
    <row r="133" spans="1:81" x14ac:dyDescent="0.2">
      <c r="A133" s="12" t="s">
        <v>69</v>
      </c>
      <c r="B133" s="15">
        <v>27</v>
      </c>
      <c r="C133" s="15">
        <v>1</v>
      </c>
      <c r="D133" s="16">
        <f t="shared" si="62"/>
        <v>0.40468564223999998</v>
      </c>
      <c r="E133" s="17">
        <v>40344</v>
      </c>
      <c r="F133" s="13">
        <v>1</v>
      </c>
      <c r="G133" s="13" t="s">
        <v>76</v>
      </c>
      <c r="H133" s="13" t="s">
        <v>77</v>
      </c>
      <c r="I133" s="15">
        <v>3</v>
      </c>
      <c r="J133" s="15">
        <v>0</v>
      </c>
      <c r="K133" s="15"/>
      <c r="L133" s="15"/>
      <c r="M133" s="13">
        <f t="shared" si="60"/>
        <v>1.5</v>
      </c>
      <c r="N133" s="17">
        <v>40357</v>
      </c>
      <c r="O133" s="14">
        <v>236328</v>
      </c>
      <c r="P133" s="17"/>
      <c r="Q133" s="14"/>
      <c r="R133" s="17"/>
      <c r="S133" s="13"/>
      <c r="T133" s="17"/>
      <c r="U133" s="13"/>
      <c r="V133" s="14">
        <f t="shared" si="66"/>
        <v>236328</v>
      </c>
      <c r="W133" s="14">
        <f t="shared" si="67"/>
        <v>583979.20591372252</v>
      </c>
      <c r="X133" s="17">
        <v>40388</v>
      </c>
      <c r="Y133" s="13">
        <f t="shared" si="63"/>
        <v>31</v>
      </c>
      <c r="Z133" s="13">
        <v>10</v>
      </c>
      <c r="AA133" s="18">
        <v>3.8</v>
      </c>
      <c r="AB133" s="18">
        <v>33.5</v>
      </c>
      <c r="AC133" s="18">
        <v>29.2</v>
      </c>
      <c r="AD133" s="18">
        <v>34</v>
      </c>
      <c r="AE133" s="18">
        <v>31.898965517241386</v>
      </c>
      <c r="AF133" s="15">
        <v>37</v>
      </c>
      <c r="AG133" s="13">
        <f t="shared" si="68"/>
        <v>0</v>
      </c>
      <c r="AH133" s="15">
        <v>37</v>
      </c>
      <c r="AI133" s="15">
        <v>43</v>
      </c>
      <c r="AJ133" s="13">
        <v>40.25</v>
      </c>
      <c r="AK133" s="15">
        <v>9.1</v>
      </c>
      <c r="AL133" s="15">
        <v>8.6</v>
      </c>
      <c r="AM133" s="15">
        <v>9.6</v>
      </c>
      <c r="AN133" s="18">
        <v>9.3011990562409554</v>
      </c>
      <c r="AO133" s="15">
        <v>84</v>
      </c>
      <c r="AP133" s="18">
        <f t="shared" si="70"/>
        <v>84</v>
      </c>
      <c r="AQ133" s="15">
        <v>325</v>
      </c>
      <c r="AR133" s="15">
        <v>31</v>
      </c>
      <c r="AS133" s="15">
        <v>12.75</v>
      </c>
      <c r="AT133" s="14">
        <v>20</v>
      </c>
      <c r="AU133" s="14">
        <v>10</v>
      </c>
      <c r="AV133" s="14">
        <v>115</v>
      </c>
      <c r="AW133" s="31">
        <v>38.5</v>
      </c>
      <c r="AX133" s="14">
        <v>30</v>
      </c>
      <c r="AY133" s="14">
        <v>25</v>
      </c>
      <c r="AZ133" s="14">
        <v>20</v>
      </c>
      <c r="BA133" s="14">
        <v>270</v>
      </c>
      <c r="BB133" s="13">
        <v>79</v>
      </c>
      <c r="BC133" s="14">
        <v>32.5</v>
      </c>
      <c r="BD133" s="14">
        <v>400</v>
      </c>
      <c r="BE133" s="14">
        <v>155</v>
      </c>
      <c r="BF133" s="14">
        <v>1415</v>
      </c>
      <c r="BG133" s="14">
        <v>738</v>
      </c>
      <c r="BH133" s="14">
        <v>652.5</v>
      </c>
      <c r="BI133" s="14">
        <v>445</v>
      </c>
      <c r="BJ133" s="14">
        <v>210</v>
      </c>
      <c r="BK133" s="14">
        <v>1800</v>
      </c>
      <c r="BL133" s="14">
        <v>855.5</v>
      </c>
      <c r="BM133" s="14">
        <v>707.5</v>
      </c>
      <c r="BN133" s="14">
        <v>0</v>
      </c>
      <c r="BO133" s="19">
        <v>0</v>
      </c>
      <c r="BP133" s="19">
        <v>0</v>
      </c>
      <c r="BQ133" s="15" t="s">
        <v>72</v>
      </c>
      <c r="BR133" s="13">
        <v>41</v>
      </c>
      <c r="BS133" s="13">
        <v>60</v>
      </c>
      <c r="BT133" s="13">
        <f t="shared" si="58"/>
        <v>19</v>
      </c>
      <c r="BU133" s="19">
        <v>53.91</v>
      </c>
      <c r="BV133" s="19">
        <f t="shared" si="69"/>
        <v>1.7390322580645161</v>
      </c>
      <c r="BW133" s="16">
        <v>0.48099999999999998</v>
      </c>
      <c r="BX133" s="16">
        <v>1.3680000000000001</v>
      </c>
      <c r="BY133" s="16">
        <v>1.0820000000000001</v>
      </c>
      <c r="BZ133" s="14">
        <f t="shared" si="64"/>
        <v>0</v>
      </c>
      <c r="CA133" s="19">
        <v>0</v>
      </c>
      <c r="CB133" s="16">
        <f t="shared" si="65"/>
        <v>0</v>
      </c>
      <c r="CC133" s="16">
        <f>(BY133/BU133^3)*100000</f>
        <v>0.69058837801113304</v>
      </c>
    </row>
    <row r="134" spans="1:81" x14ac:dyDescent="0.2">
      <c r="A134" s="12" t="s">
        <v>69</v>
      </c>
      <c r="B134" s="15">
        <v>17</v>
      </c>
      <c r="C134" s="15">
        <v>0.5</v>
      </c>
      <c r="D134" s="16">
        <f t="shared" si="62"/>
        <v>0.20234282111999999</v>
      </c>
      <c r="E134" s="17">
        <v>40377</v>
      </c>
      <c r="F134" s="13">
        <v>1</v>
      </c>
      <c r="G134" s="13" t="s">
        <v>76</v>
      </c>
      <c r="H134" s="13" t="s">
        <v>77</v>
      </c>
      <c r="I134" s="15">
        <v>0</v>
      </c>
      <c r="J134" s="15">
        <v>0</v>
      </c>
      <c r="K134" s="15"/>
      <c r="L134" s="15"/>
      <c r="M134" s="13">
        <f t="shared" si="60"/>
        <v>0</v>
      </c>
      <c r="N134" s="17">
        <v>40397</v>
      </c>
      <c r="O134" s="14">
        <v>281212</v>
      </c>
      <c r="P134" s="17"/>
      <c r="Q134" s="14"/>
      <c r="R134" s="17"/>
      <c r="S134" s="13"/>
      <c r="T134" s="17"/>
      <c r="U134" s="13"/>
      <c r="V134" s="14">
        <f t="shared" si="66"/>
        <v>281212</v>
      </c>
      <c r="W134" s="14">
        <f t="shared" si="67"/>
        <v>1389779.97066289</v>
      </c>
      <c r="X134" s="17">
        <v>40430</v>
      </c>
      <c r="Y134" s="13">
        <f t="shared" si="63"/>
        <v>33</v>
      </c>
      <c r="Z134" s="13">
        <v>7</v>
      </c>
      <c r="AA134" s="18">
        <v>3</v>
      </c>
      <c r="AB134" s="18">
        <v>33</v>
      </c>
      <c r="AC134" s="18">
        <v>29.7</v>
      </c>
      <c r="AD134" s="18">
        <v>33.9</v>
      </c>
      <c r="AE134" s="18">
        <v>32.248387096774202</v>
      </c>
      <c r="AF134" s="15">
        <v>35</v>
      </c>
      <c r="AG134" s="13">
        <f t="shared" si="68"/>
        <v>-4</v>
      </c>
      <c r="AH134" s="15">
        <v>31</v>
      </c>
      <c r="AI134" s="15">
        <v>39</v>
      </c>
      <c r="AJ134" s="13">
        <v>36.333333333333336</v>
      </c>
      <c r="AK134" s="15">
        <v>9.5</v>
      </c>
      <c r="AL134" s="15">
        <v>8.6999999999999993</v>
      </c>
      <c r="AM134" s="15">
        <v>9.6</v>
      </c>
      <c r="AN134" s="18">
        <v>9.1382647232917567</v>
      </c>
      <c r="AO134" s="15">
        <v>88</v>
      </c>
      <c r="AP134" s="18">
        <f t="shared" si="70"/>
        <v>176</v>
      </c>
      <c r="AQ134" s="15">
        <v>222</v>
      </c>
      <c r="AR134" s="15">
        <v>19.5</v>
      </c>
      <c r="AS134" s="15">
        <v>7.625</v>
      </c>
      <c r="AT134" s="14">
        <v>15</v>
      </c>
      <c r="AU134" s="14">
        <v>0</v>
      </c>
      <c r="AV134" s="14">
        <v>40</v>
      </c>
      <c r="AW134" s="31">
        <v>16</v>
      </c>
      <c r="AX134" s="14">
        <v>15</v>
      </c>
      <c r="AY134" s="14">
        <v>35</v>
      </c>
      <c r="AZ134" s="14">
        <v>0</v>
      </c>
      <c r="BA134" s="14">
        <v>35</v>
      </c>
      <c r="BB134" s="13">
        <v>11.5</v>
      </c>
      <c r="BC134" s="14">
        <v>7.5</v>
      </c>
      <c r="BD134" s="14">
        <v>300</v>
      </c>
      <c r="BE134" s="14">
        <v>0</v>
      </c>
      <c r="BF134" s="14">
        <v>105</v>
      </c>
      <c r="BG134" s="14">
        <v>27</v>
      </c>
      <c r="BH134" s="14">
        <v>12.5</v>
      </c>
      <c r="BI134" s="14">
        <v>350</v>
      </c>
      <c r="BJ134" s="14">
        <v>0</v>
      </c>
      <c r="BK134" s="14">
        <v>140</v>
      </c>
      <c r="BL134" s="14">
        <v>54.5</v>
      </c>
      <c r="BM134" s="14">
        <v>52.5</v>
      </c>
      <c r="BN134" s="14">
        <v>0</v>
      </c>
      <c r="BO134" s="19">
        <v>0</v>
      </c>
      <c r="BP134" s="19">
        <v>0</v>
      </c>
      <c r="BQ134" s="15" t="s">
        <v>73</v>
      </c>
      <c r="BR134" s="13"/>
      <c r="BS134" s="13"/>
      <c r="BT134" s="13"/>
      <c r="BU134" s="19"/>
      <c r="BV134" s="19">
        <f t="shared" si="69"/>
        <v>0</v>
      </c>
      <c r="BW134" s="16"/>
      <c r="BX134" s="16"/>
      <c r="BY134" s="16"/>
      <c r="BZ134" s="14">
        <f t="shared" si="64"/>
        <v>0</v>
      </c>
      <c r="CA134" s="19">
        <v>0</v>
      </c>
      <c r="CB134" s="16">
        <f t="shared" si="65"/>
        <v>0</v>
      </c>
      <c r="CC134" s="16"/>
    </row>
    <row r="135" spans="1:81" x14ac:dyDescent="0.2">
      <c r="A135" s="12" t="s">
        <v>69</v>
      </c>
      <c r="B135" s="15">
        <v>2</v>
      </c>
      <c r="C135" s="15">
        <v>2</v>
      </c>
      <c r="D135" s="16">
        <f t="shared" si="62"/>
        <v>0.80937128447999995</v>
      </c>
      <c r="E135" s="17">
        <v>40381</v>
      </c>
      <c r="F135" s="13">
        <v>2</v>
      </c>
      <c r="G135" s="13" t="s">
        <v>76</v>
      </c>
      <c r="H135" s="13" t="s">
        <v>77</v>
      </c>
      <c r="I135" s="15">
        <v>0</v>
      </c>
      <c r="J135" s="15">
        <v>0</v>
      </c>
      <c r="K135" s="15">
        <v>0</v>
      </c>
      <c r="L135" s="15">
        <v>0</v>
      </c>
      <c r="M135" s="13">
        <f t="shared" si="60"/>
        <v>0</v>
      </c>
      <c r="N135" s="17">
        <v>40394</v>
      </c>
      <c r="O135" s="14">
        <v>436932</v>
      </c>
      <c r="P135" s="17">
        <v>40398</v>
      </c>
      <c r="Q135" s="14">
        <v>161212</v>
      </c>
      <c r="R135" s="17"/>
      <c r="S135" s="13"/>
      <c r="T135" s="17"/>
      <c r="U135" s="13"/>
      <c r="V135" s="14">
        <f t="shared" si="66"/>
        <v>598144</v>
      </c>
      <c r="W135" s="14">
        <f t="shared" si="67"/>
        <v>739023.00646148075</v>
      </c>
      <c r="X135" s="17">
        <v>40430</v>
      </c>
      <c r="Y135" s="13">
        <f t="shared" si="63"/>
        <v>36</v>
      </c>
      <c r="Z135" s="13">
        <v>13</v>
      </c>
      <c r="AA135" s="18">
        <v>2.6</v>
      </c>
      <c r="AB135" s="18">
        <v>33.200000000000003</v>
      </c>
      <c r="AC135" s="18">
        <v>29.5</v>
      </c>
      <c r="AD135" s="18">
        <v>33.700000000000003</v>
      </c>
      <c r="AE135" s="18">
        <v>32.135294117647057</v>
      </c>
      <c r="AF135" s="15">
        <v>36</v>
      </c>
      <c r="AG135" s="13">
        <f t="shared" si="68"/>
        <v>1</v>
      </c>
      <c r="AH135" s="15">
        <v>37</v>
      </c>
      <c r="AI135" s="15">
        <v>42</v>
      </c>
      <c r="AJ135" s="13">
        <v>39.1</v>
      </c>
      <c r="AK135" s="15">
        <v>9.5</v>
      </c>
      <c r="AL135" s="15">
        <v>9.1</v>
      </c>
      <c r="AM135" s="15">
        <v>9.6999999999999993</v>
      </c>
      <c r="AN135" s="18">
        <v>9.3844913101712848</v>
      </c>
      <c r="AO135" s="15">
        <v>184</v>
      </c>
      <c r="AP135" s="18">
        <f t="shared" si="70"/>
        <v>92</v>
      </c>
      <c r="AQ135" s="15">
        <v>700</v>
      </c>
      <c r="AR135" s="15">
        <v>78</v>
      </c>
      <c r="AS135" s="15">
        <v>32.5</v>
      </c>
      <c r="AT135" s="14">
        <v>5</v>
      </c>
      <c r="AU135" s="14">
        <v>0</v>
      </c>
      <c r="AV135" s="14">
        <v>170</v>
      </c>
      <c r="AW135" s="31">
        <v>40</v>
      </c>
      <c r="AX135" s="14">
        <v>15</v>
      </c>
      <c r="AY135" s="14">
        <v>50</v>
      </c>
      <c r="AZ135" s="14">
        <v>0</v>
      </c>
      <c r="BA135" s="14">
        <v>390</v>
      </c>
      <c r="BB135" s="13">
        <v>85</v>
      </c>
      <c r="BC135" s="14">
        <v>25</v>
      </c>
      <c r="BD135" s="14">
        <v>1160</v>
      </c>
      <c r="BE135" s="14">
        <v>0</v>
      </c>
      <c r="BF135" s="14">
        <v>2275</v>
      </c>
      <c r="BG135" s="14">
        <v>449.54545454545456</v>
      </c>
      <c r="BH135" s="14">
        <v>25</v>
      </c>
      <c r="BI135" s="14">
        <v>1215</v>
      </c>
      <c r="BJ135" s="14">
        <v>10</v>
      </c>
      <c r="BK135" s="14">
        <v>2340</v>
      </c>
      <c r="BL135" s="14">
        <v>574.5454545454545</v>
      </c>
      <c r="BM135" s="14">
        <v>210</v>
      </c>
      <c r="BN135" s="14">
        <v>0</v>
      </c>
      <c r="BO135" s="19">
        <v>0</v>
      </c>
      <c r="BP135" s="19">
        <v>0</v>
      </c>
      <c r="BQ135" s="15" t="s">
        <v>73</v>
      </c>
      <c r="BR135" s="13"/>
      <c r="BS135" s="13"/>
      <c r="BT135" s="13"/>
      <c r="BU135" s="19"/>
      <c r="BV135" s="19">
        <f t="shared" si="69"/>
        <v>0</v>
      </c>
      <c r="BW135" s="16"/>
      <c r="BX135" s="16"/>
      <c r="BY135" s="16"/>
      <c r="BZ135" s="14">
        <f t="shared" si="64"/>
        <v>0</v>
      </c>
      <c r="CA135" s="19">
        <v>0</v>
      </c>
      <c r="CB135" s="16">
        <f t="shared" si="65"/>
        <v>0</v>
      </c>
      <c r="CC135" s="16"/>
    </row>
    <row r="136" spans="1:81" x14ac:dyDescent="0.2">
      <c r="A136" s="12" t="s">
        <v>69</v>
      </c>
      <c r="B136" s="15">
        <v>5</v>
      </c>
      <c r="C136" s="15">
        <v>2</v>
      </c>
      <c r="D136" s="16">
        <f t="shared" si="62"/>
        <v>0.80937128447999995</v>
      </c>
      <c r="E136" s="17">
        <v>40389</v>
      </c>
      <c r="F136" s="13">
        <v>2</v>
      </c>
      <c r="G136" s="13" t="s">
        <v>76</v>
      </c>
      <c r="H136" s="13" t="s">
        <v>77</v>
      </c>
      <c r="I136" s="15">
        <v>33</v>
      </c>
      <c r="J136" s="15">
        <v>6</v>
      </c>
      <c r="K136" s="15"/>
      <c r="L136" s="15"/>
      <c r="M136" s="13">
        <f t="shared" si="60"/>
        <v>19.5</v>
      </c>
      <c r="N136" s="17">
        <v>40404</v>
      </c>
      <c r="O136" s="14">
        <v>357240</v>
      </c>
      <c r="P136" s="17">
        <v>40405</v>
      </c>
      <c r="Q136" s="14">
        <v>223962</v>
      </c>
      <c r="R136" s="17"/>
      <c r="S136" s="13"/>
      <c r="T136" s="17"/>
      <c r="U136" s="13"/>
      <c r="V136" s="14">
        <f t="shared" si="66"/>
        <v>581202</v>
      </c>
      <c r="W136" s="14">
        <f t="shared" si="67"/>
        <v>718090.70959739725</v>
      </c>
      <c r="X136" s="17">
        <v>40430</v>
      </c>
      <c r="Y136" s="13">
        <f t="shared" si="63"/>
        <v>26</v>
      </c>
      <c r="Z136" s="13">
        <v>3</v>
      </c>
      <c r="AA136" s="18">
        <v>3.1</v>
      </c>
      <c r="AB136" s="18">
        <v>32.1</v>
      </c>
      <c r="AC136" s="18">
        <v>30</v>
      </c>
      <c r="AD136" s="18">
        <v>33.6</v>
      </c>
      <c r="AE136" s="18">
        <v>31.921304347826094</v>
      </c>
      <c r="AF136" s="15">
        <v>33</v>
      </c>
      <c r="AG136" s="13">
        <f t="shared" si="68"/>
        <v>2</v>
      </c>
      <c r="AH136" s="15">
        <v>35</v>
      </c>
      <c r="AI136" s="15">
        <v>42</v>
      </c>
      <c r="AJ136" s="13">
        <v>38</v>
      </c>
      <c r="AK136" s="15">
        <v>9.1999999999999993</v>
      </c>
      <c r="AL136" s="15">
        <v>9</v>
      </c>
      <c r="AM136" s="15">
        <v>9.5</v>
      </c>
      <c r="AN136" s="18">
        <v>9.2227801591323235</v>
      </c>
      <c r="AO136" s="15">
        <v>200</v>
      </c>
      <c r="AP136" s="18">
        <f t="shared" si="70"/>
        <v>100</v>
      </c>
      <c r="AQ136" s="15">
        <v>700</v>
      </c>
      <c r="AR136" s="15">
        <v>54</v>
      </c>
      <c r="AS136" s="15">
        <v>22.5</v>
      </c>
      <c r="AT136" s="14">
        <v>30</v>
      </c>
      <c r="AU136" s="14">
        <v>0</v>
      </c>
      <c r="AV136" s="14">
        <v>10</v>
      </c>
      <c r="AW136" s="31">
        <v>3.125</v>
      </c>
      <c r="AX136" s="14">
        <v>2.5</v>
      </c>
      <c r="AY136" s="14">
        <v>70</v>
      </c>
      <c r="AZ136" s="14">
        <v>0</v>
      </c>
      <c r="BA136" s="14">
        <v>45</v>
      </c>
      <c r="BB136" s="13">
        <v>16.25</v>
      </c>
      <c r="BC136" s="14">
        <v>10</v>
      </c>
      <c r="BD136" s="14">
        <v>8250</v>
      </c>
      <c r="BE136" s="14">
        <v>0</v>
      </c>
      <c r="BF136" s="14">
        <v>605</v>
      </c>
      <c r="BG136" s="14">
        <v>255.625</v>
      </c>
      <c r="BH136" s="14">
        <v>162.5</v>
      </c>
      <c r="BI136" s="14">
        <v>8350</v>
      </c>
      <c r="BJ136" s="14">
        <v>30</v>
      </c>
      <c r="BK136" s="14">
        <v>605</v>
      </c>
      <c r="BL136" s="14">
        <v>275</v>
      </c>
      <c r="BM136" s="14">
        <v>180</v>
      </c>
      <c r="BN136" s="14">
        <v>122738</v>
      </c>
      <c r="BO136" s="19">
        <v>54.8</v>
      </c>
      <c r="BP136" s="19">
        <f>(BN136)/(O136+Q136)*100</f>
        <v>21.117958988441195</v>
      </c>
      <c r="BQ136" s="15" t="s">
        <v>72</v>
      </c>
      <c r="BR136" s="13">
        <v>26</v>
      </c>
      <c r="BS136" s="13">
        <v>49</v>
      </c>
      <c r="BT136" s="13">
        <f t="shared" ref="BT136:BT142" si="71">BS136-BR136</f>
        <v>23</v>
      </c>
      <c r="BU136" s="19">
        <v>32.770000000000003</v>
      </c>
      <c r="BV136" s="19">
        <f t="shared" si="69"/>
        <v>1.2603846153846154</v>
      </c>
      <c r="BW136" s="16">
        <v>0.113</v>
      </c>
      <c r="BX136" s="16">
        <v>0.94899999999999995</v>
      </c>
      <c r="BY136" s="16">
        <v>0.251</v>
      </c>
      <c r="BZ136" s="14">
        <f t="shared" si="64"/>
        <v>151646.1015525847</v>
      </c>
      <c r="CA136" s="19">
        <v>29.82</v>
      </c>
      <c r="CB136" s="16">
        <f t="shared" si="65"/>
        <v>1.41705432218286</v>
      </c>
      <c r="CC136" s="16">
        <f t="shared" ref="CC136:CC142" si="72">(BY136/BU136^3)*100000</f>
        <v>0.7132542979691725</v>
      </c>
    </row>
    <row r="137" spans="1:81" x14ac:dyDescent="0.2">
      <c r="A137" s="12" t="s">
        <v>69</v>
      </c>
      <c r="B137" s="15">
        <v>28</v>
      </c>
      <c r="C137" s="15">
        <v>1</v>
      </c>
      <c r="D137" s="16">
        <f t="shared" si="62"/>
        <v>0.40468564223999998</v>
      </c>
      <c r="E137" s="17">
        <v>40392</v>
      </c>
      <c r="F137" s="13">
        <v>2</v>
      </c>
      <c r="G137" s="13" t="s">
        <v>76</v>
      </c>
      <c r="H137" s="13" t="s">
        <v>77</v>
      </c>
      <c r="I137" s="15">
        <v>2</v>
      </c>
      <c r="J137" s="15"/>
      <c r="K137" s="15"/>
      <c r="L137" s="15">
        <v>4</v>
      </c>
      <c r="M137" s="13">
        <f t="shared" si="60"/>
        <v>3</v>
      </c>
      <c r="N137" s="17">
        <v>40400</v>
      </c>
      <c r="O137" s="14">
        <v>192818</v>
      </c>
      <c r="P137" s="17">
        <v>40403</v>
      </c>
      <c r="Q137" s="14">
        <v>45342</v>
      </c>
      <c r="R137" s="17"/>
      <c r="S137" s="13"/>
      <c r="T137" s="17"/>
      <c r="U137" s="13"/>
      <c r="V137" s="14">
        <f t="shared" si="66"/>
        <v>238160</v>
      </c>
      <c r="W137" s="14">
        <f t="shared" si="67"/>
        <v>588506.17650220101</v>
      </c>
      <c r="X137" s="17">
        <v>40430</v>
      </c>
      <c r="Y137" s="13">
        <f t="shared" si="63"/>
        <v>30</v>
      </c>
      <c r="Z137" s="13">
        <v>11</v>
      </c>
      <c r="AA137" s="18">
        <v>3.4</v>
      </c>
      <c r="AB137" s="18">
        <v>34</v>
      </c>
      <c r="AC137" s="18">
        <v>29.5</v>
      </c>
      <c r="AD137" s="18">
        <v>33.6</v>
      </c>
      <c r="AE137" s="18">
        <v>32.298928571428561</v>
      </c>
      <c r="AF137" s="15">
        <v>34</v>
      </c>
      <c r="AG137" s="13">
        <f t="shared" si="68"/>
        <v>0</v>
      </c>
      <c r="AH137" s="15">
        <v>34</v>
      </c>
      <c r="AI137" s="15">
        <v>42</v>
      </c>
      <c r="AJ137" s="13">
        <v>38</v>
      </c>
      <c r="AK137" s="15">
        <v>9</v>
      </c>
      <c r="AL137" s="15">
        <v>9</v>
      </c>
      <c r="AM137" s="15">
        <v>9.6</v>
      </c>
      <c r="AN137" s="18">
        <v>9.333141487200141</v>
      </c>
      <c r="AO137" s="15">
        <v>160</v>
      </c>
      <c r="AP137" s="18">
        <f t="shared" si="70"/>
        <v>160</v>
      </c>
      <c r="AQ137" s="15">
        <v>300</v>
      </c>
      <c r="AR137" s="15">
        <v>27</v>
      </c>
      <c r="AS137" s="15">
        <v>11.25</v>
      </c>
      <c r="AT137" s="14">
        <v>10</v>
      </c>
      <c r="AU137" s="14">
        <v>0</v>
      </c>
      <c r="AV137" s="14">
        <v>25</v>
      </c>
      <c r="AW137" s="31">
        <v>6.666666666666667</v>
      </c>
      <c r="AX137" s="14">
        <v>5</v>
      </c>
      <c r="AY137" s="14">
        <v>45</v>
      </c>
      <c r="AZ137" s="14">
        <v>0</v>
      </c>
      <c r="BA137" s="14">
        <v>20</v>
      </c>
      <c r="BB137" s="13">
        <v>6.666666666666667</v>
      </c>
      <c r="BC137" s="14">
        <v>5</v>
      </c>
      <c r="BD137" s="14">
        <v>425</v>
      </c>
      <c r="BE137" s="14">
        <v>65</v>
      </c>
      <c r="BF137" s="14">
        <v>22150</v>
      </c>
      <c r="BG137" s="14">
        <v>2825.3333333333335</v>
      </c>
      <c r="BH137" s="14">
        <v>255</v>
      </c>
      <c r="BI137" s="14">
        <v>480</v>
      </c>
      <c r="BJ137" s="14">
        <v>70</v>
      </c>
      <c r="BK137" s="14">
        <v>22175</v>
      </c>
      <c r="BL137" s="14">
        <v>2841.6666666666665</v>
      </c>
      <c r="BM137" s="14">
        <v>285</v>
      </c>
      <c r="BN137" s="14">
        <v>14600</v>
      </c>
      <c r="BO137" s="19">
        <v>32.200000000000003</v>
      </c>
      <c r="BP137" s="19">
        <v>32.200000000000003</v>
      </c>
      <c r="BQ137" s="15" t="s">
        <v>72</v>
      </c>
      <c r="BR137" s="13">
        <v>33</v>
      </c>
      <c r="BS137" s="13">
        <v>66</v>
      </c>
      <c r="BT137" s="13">
        <f t="shared" si="71"/>
        <v>33</v>
      </c>
      <c r="BU137" s="19">
        <v>53.2</v>
      </c>
      <c r="BV137" s="19">
        <f t="shared" si="69"/>
        <v>1.7733333333333334</v>
      </c>
      <c r="BW137" s="16">
        <v>0.27900000000000003</v>
      </c>
      <c r="BX137" s="16">
        <v>1.7430000000000001</v>
      </c>
      <c r="BY137" s="16">
        <v>1.1040000000000001</v>
      </c>
      <c r="BZ137" s="14">
        <f t="shared" si="64"/>
        <v>36077.385694206139</v>
      </c>
      <c r="CA137" s="19">
        <v>16.59</v>
      </c>
      <c r="CB137" s="16">
        <f t="shared" si="65"/>
        <v>1.3664927595134244</v>
      </c>
      <c r="CC137" s="16">
        <f t="shared" si="72"/>
        <v>0.73321978698796286</v>
      </c>
    </row>
    <row r="138" spans="1:81" x14ac:dyDescent="0.2">
      <c r="A138" s="12" t="s">
        <v>69</v>
      </c>
      <c r="B138" s="15">
        <v>4</v>
      </c>
      <c r="C138" s="15">
        <v>2</v>
      </c>
      <c r="D138" s="16">
        <f t="shared" si="62"/>
        <v>0.80937128447999995</v>
      </c>
      <c r="E138" s="17">
        <v>40393</v>
      </c>
      <c r="F138" s="13">
        <v>4</v>
      </c>
      <c r="G138" s="13" t="s">
        <v>76</v>
      </c>
      <c r="H138" s="13" t="s">
        <v>77</v>
      </c>
      <c r="I138" s="15">
        <v>0</v>
      </c>
      <c r="J138" s="15">
        <v>0</v>
      </c>
      <c r="K138" s="15">
        <v>0</v>
      </c>
      <c r="L138" s="15">
        <v>0</v>
      </c>
      <c r="M138" s="13">
        <f t="shared" si="60"/>
        <v>0</v>
      </c>
      <c r="N138" s="17">
        <v>40407</v>
      </c>
      <c r="O138" s="14">
        <v>211138</v>
      </c>
      <c r="P138" s="17">
        <v>40408</v>
      </c>
      <c r="Q138" s="14">
        <v>438764</v>
      </c>
      <c r="R138" s="17">
        <v>40412</v>
      </c>
      <c r="S138" s="13">
        <v>360446</v>
      </c>
      <c r="T138" s="17">
        <v>40413</v>
      </c>
      <c r="U138" s="13">
        <v>267930</v>
      </c>
      <c r="V138" s="14">
        <f t="shared" si="66"/>
        <v>1278278</v>
      </c>
      <c r="W138" s="14">
        <f t="shared" si="67"/>
        <v>1579346.8640554261</v>
      </c>
      <c r="X138" s="17">
        <v>40437</v>
      </c>
      <c r="Y138" s="13">
        <f t="shared" si="63"/>
        <v>30</v>
      </c>
      <c r="Z138" s="13">
        <v>13</v>
      </c>
      <c r="AA138" s="18">
        <v>3.6</v>
      </c>
      <c r="AB138" s="18">
        <v>33.5</v>
      </c>
      <c r="AC138" s="18">
        <v>28.8</v>
      </c>
      <c r="AD138" s="18">
        <v>33.6</v>
      </c>
      <c r="AE138" s="18">
        <v>31.813793103448276</v>
      </c>
      <c r="AF138" s="15">
        <v>33</v>
      </c>
      <c r="AG138" s="13">
        <f t="shared" si="68"/>
        <v>1</v>
      </c>
      <c r="AH138" s="15">
        <v>34</v>
      </c>
      <c r="AI138" s="15">
        <v>38</v>
      </c>
      <c r="AJ138" s="13">
        <v>35.875</v>
      </c>
      <c r="AK138" s="15">
        <v>9.3000000000000007</v>
      </c>
      <c r="AL138" s="15">
        <v>8.8000000000000007</v>
      </c>
      <c r="AM138" s="15">
        <v>9.6</v>
      </c>
      <c r="AN138" s="18">
        <v>9.3363345802208517</v>
      </c>
      <c r="AO138" s="15">
        <v>190</v>
      </c>
      <c r="AP138" s="18">
        <f t="shared" si="70"/>
        <v>95</v>
      </c>
      <c r="AQ138" s="15">
        <v>650</v>
      </c>
      <c r="AR138" s="15">
        <v>66</v>
      </c>
      <c r="AS138" s="15">
        <v>27.5</v>
      </c>
      <c r="AT138" s="14">
        <v>0</v>
      </c>
      <c r="AU138" s="14">
        <v>0</v>
      </c>
      <c r="AV138" s="14">
        <v>110</v>
      </c>
      <c r="AW138" s="31">
        <v>26</v>
      </c>
      <c r="AX138" s="14">
        <v>20</v>
      </c>
      <c r="AY138" s="14">
        <v>0</v>
      </c>
      <c r="AZ138" s="14">
        <v>0</v>
      </c>
      <c r="BA138" s="14">
        <v>50</v>
      </c>
      <c r="BB138" s="13">
        <v>10</v>
      </c>
      <c r="BC138" s="14">
        <v>5</v>
      </c>
      <c r="BD138" s="14">
        <v>10532</v>
      </c>
      <c r="BE138" s="14">
        <v>30</v>
      </c>
      <c r="BF138" s="14">
        <v>6550</v>
      </c>
      <c r="BG138" s="14">
        <v>991.5</v>
      </c>
      <c r="BH138" s="14">
        <v>222.5</v>
      </c>
      <c r="BI138" s="14">
        <v>10532</v>
      </c>
      <c r="BJ138" s="14">
        <v>55</v>
      </c>
      <c r="BK138" s="14">
        <v>6565</v>
      </c>
      <c r="BL138" s="14">
        <v>1027.5</v>
      </c>
      <c r="BM138" s="14">
        <v>245</v>
      </c>
      <c r="BN138" s="14">
        <v>55453</v>
      </c>
      <c r="BO138" s="19">
        <v>8.82</v>
      </c>
      <c r="BP138" s="19">
        <f>(BN138)/(O138+Q138+S138+U138)*100</f>
        <v>4.3381017274802511</v>
      </c>
      <c r="BQ138" s="15" t="s">
        <v>72</v>
      </c>
      <c r="BR138" s="13">
        <v>28</v>
      </c>
      <c r="BS138" s="13">
        <v>70</v>
      </c>
      <c r="BT138" s="13">
        <f t="shared" si="71"/>
        <v>42</v>
      </c>
      <c r="BU138" s="19">
        <v>38.51</v>
      </c>
      <c r="BV138" s="19">
        <f t="shared" si="69"/>
        <v>1.2836666666666665</v>
      </c>
      <c r="BW138" s="16">
        <v>0.14599999999999999</v>
      </c>
      <c r="BX138" s="16">
        <v>1.768</v>
      </c>
      <c r="BY138" s="16">
        <v>0.442</v>
      </c>
      <c r="BZ138" s="14">
        <f t="shared" si="64"/>
        <v>68513.673592493607</v>
      </c>
      <c r="CA138" s="19">
        <v>22.23</v>
      </c>
      <c r="CB138" s="16">
        <f t="shared" si="65"/>
        <v>0.91552543833584765</v>
      </c>
      <c r="CC138" s="16">
        <f t="shared" si="72"/>
        <v>0.77393005676320969</v>
      </c>
    </row>
    <row r="139" spans="1:81" x14ac:dyDescent="0.2">
      <c r="A139" s="12" t="s">
        <v>69</v>
      </c>
      <c r="B139" s="15">
        <v>33</v>
      </c>
      <c r="C139" s="15">
        <v>1</v>
      </c>
      <c r="D139" s="16">
        <f t="shared" si="62"/>
        <v>0.40468564223999998</v>
      </c>
      <c r="E139" s="17">
        <v>40400</v>
      </c>
      <c r="F139" s="13">
        <v>2</v>
      </c>
      <c r="G139" s="13" t="s">
        <v>76</v>
      </c>
      <c r="H139" s="13" t="s">
        <v>77</v>
      </c>
      <c r="I139" s="15">
        <v>25</v>
      </c>
      <c r="J139" s="15">
        <v>2</v>
      </c>
      <c r="K139" s="15"/>
      <c r="L139" s="15"/>
      <c r="M139" s="13">
        <f t="shared" si="60"/>
        <v>13.5</v>
      </c>
      <c r="N139" s="17">
        <v>40410</v>
      </c>
      <c r="O139" s="14">
        <v>200146</v>
      </c>
      <c r="P139" s="17">
        <v>40411</v>
      </c>
      <c r="Q139" s="14">
        <v>273426</v>
      </c>
      <c r="R139" s="17"/>
      <c r="S139" s="13"/>
      <c r="T139" s="17"/>
      <c r="U139" s="13"/>
      <c r="V139" s="14">
        <f t="shared" si="66"/>
        <v>473572</v>
      </c>
      <c r="W139" s="14">
        <f t="shared" si="67"/>
        <v>1170221.8971216844</v>
      </c>
      <c r="X139" s="17">
        <v>40444</v>
      </c>
      <c r="Y139" s="13">
        <f t="shared" si="63"/>
        <v>34</v>
      </c>
      <c r="Z139" s="13">
        <v>9</v>
      </c>
      <c r="AA139" s="18">
        <v>3.9</v>
      </c>
      <c r="AB139" s="18">
        <v>32.200000000000003</v>
      </c>
      <c r="AC139" s="18">
        <v>25.7</v>
      </c>
      <c r="AD139" s="18">
        <v>33.200000000000003</v>
      </c>
      <c r="AE139" s="18">
        <v>31.24687500000001</v>
      </c>
      <c r="AF139" s="15">
        <v>36</v>
      </c>
      <c r="AG139" s="13">
        <f t="shared" si="68"/>
        <v>-11</v>
      </c>
      <c r="AH139" s="15">
        <v>25</v>
      </c>
      <c r="AI139" s="15">
        <v>37</v>
      </c>
      <c r="AJ139" s="13">
        <v>33</v>
      </c>
      <c r="AK139" s="15">
        <v>8.9</v>
      </c>
      <c r="AL139" s="15">
        <v>8.6</v>
      </c>
      <c r="AM139" s="15">
        <v>9.8000000000000007</v>
      </c>
      <c r="AN139" s="18">
        <v>9.2308309086292937</v>
      </c>
      <c r="AO139" s="15">
        <v>360</v>
      </c>
      <c r="AP139" s="18">
        <f t="shared" si="70"/>
        <v>360</v>
      </c>
      <c r="AQ139" s="15">
        <v>325</v>
      </c>
      <c r="AR139" s="15">
        <v>27</v>
      </c>
      <c r="AS139" s="15">
        <v>11.25</v>
      </c>
      <c r="AT139" s="14">
        <v>0</v>
      </c>
      <c r="AU139" s="14">
        <v>0</v>
      </c>
      <c r="AV139" s="14">
        <v>35</v>
      </c>
      <c r="AW139" s="31">
        <v>5</v>
      </c>
      <c r="AX139" s="14">
        <v>0</v>
      </c>
      <c r="AY139" s="14">
        <v>10</v>
      </c>
      <c r="AZ139" s="14">
        <v>0</v>
      </c>
      <c r="BA139" s="14">
        <v>335</v>
      </c>
      <c r="BB139" s="13">
        <v>73.07692307692308</v>
      </c>
      <c r="BC139" s="14">
        <v>10</v>
      </c>
      <c r="BD139" s="14">
        <v>920</v>
      </c>
      <c r="BE139" s="14">
        <v>520</v>
      </c>
      <c r="BF139" s="14">
        <v>14500</v>
      </c>
      <c r="BG139" s="14">
        <v>4356.9230769230771</v>
      </c>
      <c r="BH139" s="14">
        <v>2485</v>
      </c>
      <c r="BI139" s="14">
        <v>930</v>
      </c>
      <c r="BJ139" s="14">
        <v>525</v>
      </c>
      <c r="BK139" s="14">
        <v>14575</v>
      </c>
      <c r="BL139" s="14">
        <v>4439.6153846153848</v>
      </c>
      <c r="BM139" s="14">
        <v>2490</v>
      </c>
      <c r="BN139" s="14">
        <v>48887</v>
      </c>
      <c r="BO139" s="19">
        <v>17.88</v>
      </c>
      <c r="BP139" s="19">
        <f>(BN139)/(O139+Q139)*100</f>
        <v>10.323034301014419</v>
      </c>
      <c r="BQ139" s="15" t="s">
        <v>72</v>
      </c>
      <c r="BR139" s="13">
        <v>33</v>
      </c>
      <c r="BS139" s="13">
        <v>65</v>
      </c>
      <c r="BT139" s="13">
        <f t="shared" si="71"/>
        <v>32</v>
      </c>
      <c r="BU139" s="19">
        <v>41.21</v>
      </c>
      <c r="BV139" s="19">
        <f t="shared" si="69"/>
        <v>1.2120588235294119</v>
      </c>
      <c r="BW139" s="16">
        <v>0.29599999999999999</v>
      </c>
      <c r="BX139" s="16">
        <v>0.98699999999999999</v>
      </c>
      <c r="BY139" s="16">
        <v>0.54800000000000004</v>
      </c>
      <c r="BZ139" s="14">
        <f t="shared" si="64"/>
        <v>120802.40783785313</v>
      </c>
      <c r="CA139" s="19">
        <v>26.77</v>
      </c>
      <c r="CB139" s="16">
        <f t="shared" si="65"/>
        <v>1.9455914887870638</v>
      </c>
      <c r="CC139" s="16">
        <f t="shared" si="72"/>
        <v>0.78301974741134328</v>
      </c>
    </row>
    <row r="140" spans="1:81" x14ac:dyDescent="0.2">
      <c r="A140" s="12" t="s">
        <v>69</v>
      </c>
      <c r="B140" s="15">
        <v>1</v>
      </c>
      <c r="C140" s="15">
        <v>2</v>
      </c>
      <c r="D140" s="16">
        <f t="shared" si="62"/>
        <v>0.80937128447999995</v>
      </c>
      <c r="E140" s="17">
        <v>40410</v>
      </c>
      <c r="F140" s="13">
        <v>2</v>
      </c>
      <c r="G140" s="13" t="s">
        <v>76</v>
      </c>
      <c r="H140" s="13" t="s">
        <v>77</v>
      </c>
      <c r="I140" s="15">
        <v>130</v>
      </c>
      <c r="J140" s="15">
        <v>26</v>
      </c>
      <c r="K140" s="15"/>
      <c r="L140" s="15"/>
      <c r="M140" s="13">
        <f t="shared" si="60"/>
        <v>78</v>
      </c>
      <c r="N140" s="17">
        <v>40424</v>
      </c>
      <c r="O140" s="14">
        <v>174498</v>
      </c>
      <c r="P140" s="17">
        <v>40425</v>
      </c>
      <c r="Q140" s="14">
        <v>233580</v>
      </c>
      <c r="R140" s="17"/>
      <c r="S140" s="13"/>
      <c r="T140" s="17"/>
      <c r="U140" s="13"/>
      <c r="V140" s="14">
        <f t="shared" si="66"/>
        <v>408078</v>
      </c>
      <c r="W140" s="14">
        <f t="shared" si="67"/>
        <v>504191.34929178952</v>
      </c>
      <c r="X140" s="17">
        <v>40451</v>
      </c>
      <c r="Y140" s="13">
        <f t="shared" si="63"/>
        <v>27</v>
      </c>
      <c r="Z140" s="13">
        <v>6</v>
      </c>
      <c r="AA140" s="18">
        <v>3.5</v>
      </c>
      <c r="AB140" s="18">
        <v>30.3</v>
      </c>
      <c r="AC140" s="18">
        <v>25.7</v>
      </c>
      <c r="AD140" s="18">
        <v>33.1</v>
      </c>
      <c r="AE140" s="18">
        <v>29.832000000000008</v>
      </c>
      <c r="AF140" s="15">
        <v>28</v>
      </c>
      <c r="AG140" s="13">
        <f t="shared" si="68"/>
        <v>-11</v>
      </c>
      <c r="AH140" s="15">
        <v>17</v>
      </c>
      <c r="AI140" s="15">
        <v>26</v>
      </c>
      <c r="AJ140" s="13">
        <v>21.857142857142858</v>
      </c>
      <c r="AK140" s="15">
        <v>9.3000000000000007</v>
      </c>
      <c r="AL140" s="15">
        <v>8.3000000000000007</v>
      </c>
      <c r="AM140" s="15">
        <v>9.5</v>
      </c>
      <c r="AN140" s="18">
        <v>9.0076210305669608</v>
      </c>
      <c r="AO140" s="15">
        <v>236</v>
      </c>
      <c r="AP140" s="18">
        <f t="shared" si="70"/>
        <v>118</v>
      </c>
      <c r="AQ140" s="15">
        <v>600</v>
      </c>
      <c r="AR140" s="15">
        <v>60</v>
      </c>
      <c r="AS140" s="15">
        <v>25</v>
      </c>
      <c r="AT140" s="14">
        <v>15</v>
      </c>
      <c r="AU140" s="14">
        <v>0</v>
      </c>
      <c r="AV140" s="14">
        <v>95</v>
      </c>
      <c r="AW140" s="31">
        <v>29.375</v>
      </c>
      <c r="AX140" s="14">
        <v>20</v>
      </c>
      <c r="AY140" s="14">
        <v>20</v>
      </c>
      <c r="AZ140" s="14">
        <v>0</v>
      </c>
      <c r="BA140" s="14">
        <v>40</v>
      </c>
      <c r="BB140" s="13">
        <v>11.875</v>
      </c>
      <c r="BC140" s="14">
        <v>7.5</v>
      </c>
      <c r="BD140" s="14">
        <v>50</v>
      </c>
      <c r="BE140" s="14">
        <v>0</v>
      </c>
      <c r="BF140" s="14">
        <v>220</v>
      </c>
      <c r="BG140" s="14">
        <v>40</v>
      </c>
      <c r="BH140" s="14">
        <v>10</v>
      </c>
      <c r="BI140" s="14">
        <v>85</v>
      </c>
      <c r="BJ140" s="14">
        <v>10</v>
      </c>
      <c r="BK140" s="14">
        <v>275</v>
      </c>
      <c r="BL140" s="14">
        <v>81.25</v>
      </c>
      <c r="BM140" s="14">
        <v>57.5</v>
      </c>
      <c r="BN140" s="14">
        <v>197111</v>
      </c>
      <c r="BO140" s="19">
        <f>(BN140/Q140)*100</f>
        <v>84.386933812826442</v>
      </c>
      <c r="BP140" s="19">
        <f>(BN140)/(O140+Q140)*100</f>
        <v>48.302285347409075</v>
      </c>
      <c r="BQ140" s="15" t="s">
        <v>72</v>
      </c>
      <c r="BR140" s="13">
        <v>23</v>
      </c>
      <c r="BS140" s="13">
        <v>50</v>
      </c>
      <c r="BT140" s="13">
        <f t="shared" si="71"/>
        <v>27</v>
      </c>
      <c r="BU140" s="19">
        <v>30.34</v>
      </c>
      <c r="BV140" s="19">
        <f t="shared" si="69"/>
        <v>1.1237037037037036</v>
      </c>
      <c r="BW140" s="16">
        <v>0.13200000000000001</v>
      </c>
      <c r="BX140" s="16">
        <v>0.376</v>
      </c>
      <c r="BY140" s="16">
        <v>0.26400000000000001</v>
      </c>
      <c r="BZ140" s="14">
        <f t="shared" si="64"/>
        <v>243535.94423187216</v>
      </c>
      <c r="CA140" s="19">
        <v>40.82</v>
      </c>
      <c r="CB140" s="16">
        <f t="shared" si="65"/>
        <v>1.867933642868461</v>
      </c>
      <c r="CC140" s="16">
        <f t="shared" si="72"/>
        <v>0.94527287871497334</v>
      </c>
    </row>
    <row r="141" spans="1:81" x14ac:dyDescent="0.2">
      <c r="A141" s="12" t="s">
        <v>69</v>
      </c>
      <c r="B141" s="15">
        <v>12</v>
      </c>
      <c r="C141" s="15">
        <v>0.5</v>
      </c>
      <c r="D141" s="16">
        <f t="shared" si="62"/>
        <v>0.20234282111999999</v>
      </c>
      <c r="E141" s="17">
        <v>40415</v>
      </c>
      <c r="F141" s="13">
        <v>1</v>
      </c>
      <c r="G141" s="13" t="s">
        <v>76</v>
      </c>
      <c r="H141" s="13" t="s">
        <v>77</v>
      </c>
      <c r="I141" s="15">
        <v>7</v>
      </c>
      <c r="J141" s="15">
        <v>8</v>
      </c>
      <c r="K141" s="15"/>
      <c r="L141" s="15"/>
      <c r="M141" s="13">
        <f t="shared" si="60"/>
        <v>7.5</v>
      </c>
      <c r="N141" s="17">
        <v>40423</v>
      </c>
      <c r="O141" s="14">
        <v>148850</v>
      </c>
      <c r="P141" s="17"/>
      <c r="Q141" s="14"/>
      <c r="R141" s="17"/>
      <c r="S141" s="13"/>
      <c r="T141" s="17"/>
      <c r="U141" s="13"/>
      <c r="V141" s="14">
        <f t="shared" si="66"/>
        <v>148850</v>
      </c>
      <c r="W141" s="14">
        <f t="shared" si="67"/>
        <v>735632.72062775132</v>
      </c>
      <c r="X141" s="17">
        <v>40444</v>
      </c>
      <c r="Y141" s="13">
        <f t="shared" si="63"/>
        <v>21</v>
      </c>
      <c r="Z141" s="13">
        <v>9</v>
      </c>
      <c r="AA141" s="18">
        <v>3</v>
      </c>
      <c r="AB141" s="18">
        <v>32.700000000000003</v>
      </c>
      <c r="AC141" s="18">
        <v>25.5</v>
      </c>
      <c r="AD141" s="18">
        <v>33.5</v>
      </c>
      <c r="AE141" s="18">
        <v>30.135000000000002</v>
      </c>
      <c r="AF141" s="15">
        <v>34</v>
      </c>
      <c r="AG141" s="13">
        <f t="shared" si="68"/>
        <v>-15</v>
      </c>
      <c r="AH141" s="15">
        <v>19</v>
      </c>
      <c r="AI141" s="15">
        <v>34</v>
      </c>
      <c r="AJ141" s="13">
        <v>25.5</v>
      </c>
      <c r="AK141" s="15">
        <v>9.3000000000000007</v>
      </c>
      <c r="AL141" s="15">
        <v>8.6999999999999993</v>
      </c>
      <c r="AM141" s="15">
        <v>9.5</v>
      </c>
      <c r="AN141" s="18">
        <v>9.0652169686163173</v>
      </c>
      <c r="AO141" s="15">
        <v>48</v>
      </c>
      <c r="AP141" s="18">
        <f t="shared" si="70"/>
        <v>96</v>
      </c>
      <c r="AQ141" s="15">
        <v>187.5</v>
      </c>
      <c r="AR141" s="15">
        <v>10</v>
      </c>
      <c r="AS141" s="15">
        <v>4.5</v>
      </c>
      <c r="AT141" s="14">
        <v>0</v>
      </c>
      <c r="AU141" s="14">
        <v>0</v>
      </c>
      <c r="AV141" s="14">
        <v>160</v>
      </c>
      <c r="AW141" s="31">
        <v>47.857142857142854</v>
      </c>
      <c r="AX141" s="14">
        <v>20</v>
      </c>
      <c r="AY141" s="14">
        <v>15</v>
      </c>
      <c r="AZ141" s="14">
        <v>0</v>
      </c>
      <c r="BA141" s="14">
        <v>85</v>
      </c>
      <c r="BB141" s="13">
        <v>27.857142857142858</v>
      </c>
      <c r="BC141" s="14">
        <v>10</v>
      </c>
      <c r="BD141" s="14">
        <v>540</v>
      </c>
      <c r="BE141" s="14">
        <v>10</v>
      </c>
      <c r="BF141" s="14">
        <v>26520</v>
      </c>
      <c r="BG141" s="14">
        <v>4818.5714285714284</v>
      </c>
      <c r="BH141" s="14">
        <v>2075</v>
      </c>
      <c r="BI141" s="14">
        <v>555</v>
      </c>
      <c r="BJ141" s="14">
        <v>35</v>
      </c>
      <c r="BK141" s="14">
        <v>26520</v>
      </c>
      <c r="BL141" s="14">
        <v>4894.2857142857147</v>
      </c>
      <c r="BM141" s="14">
        <v>2240</v>
      </c>
      <c r="BN141" s="14">
        <v>6278</v>
      </c>
      <c r="BO141" s="19">
        <v>4.22</v>
      </c>
      <c r="BP141" s="19">
        <v>4.2</v>
      </c>
      <c r="BQ141" s="15" t="s">
        <v>72</v>
      </c>
      <c r="BR141" s="13">
        <v>27</v>
      </c>
      <c r="BS141" s="13">
        <v>43</v>
      </c>
      <c r="BT141" s="13">
        <f t="shared" si="71"/>
        <v>16</v>
      </c>
      <c r="BU141" s="19">
        <v>40.340000000000003</v>
      </c>
      <c r="BV141" s="19">
        <f t="shared" si="69"/>
        <v>1.9209523809523812</v>
      </c>
      <c r="BW141" s="16">
        <v>0.372</v>
      </c>
      <c r="BX141" s="16">
        <v>0.71799999999999997</v>
      </c>
      <c r="BY141" s="16">
        <v>58.6</v>
      </c>
      <c r="BZ141" s="14">
        <f t="shared" si="64"/>
        <v>31026.551697017283</v>
      </c>
      <c r="CA141" s="19">
        <v>3.68</v>
      </c>
      <c r="CB141" s="16">
        <f t="shared" si="65"/>
        <v>0.86604552742777963</v>
      </c>
      <c r="CC141" s="16">
        <f t="shared" si="72"/>
        <v>89.266793370616682</v>
      </c>
    </row>
    <row r="142" spans="1:81" x14ac:dyDescent="0.2">
      <c r="A142" s="12" t="s">
        <v>69</v>
      </c>
      <c r="B142" s="15">
        <v>11</v>
      </c>
      <c r="C142" s="15">
        <v>0.5</v>
      </c>
      <c r="D142" s="16">
        <f t="shared" si="62"/>
        <v>0.20234282111999999</v>
      </c>
      <c r="E142" s="17">
        <v>40415</v>
      </c>
      <c r="F142" s="13">
        <v>1</v>
      </c>
      <c r="G142" s="13" t="s">
        <v>76</v>
      </c>
      <c r="H142" s="13" t="s">
        <v>77</v>
      </c>
      <c r="I142" s="15">
        <v>16</v>
      </c>
      <c r="J142" s="15">
        <v>1</v>
      </c>
      <c r="K142" s="15"/>
      <c r="L142" s="15"/>
      <c r="M142" s="13">
        <f t="shared" si="60"/>
        <v>8.5</v>
      </c>
      <c r="N142" s="17">
        <v>40427</v>
      </c>
      <c r="O142" s="14">
        <v>153888</v>
      </c>
      <c r="P142" s="17"/>
      <c r="Q142" s="14"/>
      <c r="R142" s="17"/>
      <c r="S142" s="13"/>
      <c r="T142" s="17"/>
      <c r="U142" s="13"/>
      <c r="V142" s="14">
        <f t="shared" si="66"/>
        <v>153888</v>
      </c>
      <c r="W142" s="14">
        <f t="shared" si="67"/>
        <v>760531.05886438279</v>
      </c>
      <c r="X142" s="17">
        <v>40451</v>
      </c>
      <c r="Y142" s="13">
        <f t="shared" si="63"/>
        <v>24</v>
      </c>
      <c r="Z142" s="13">
        <v>9</v>
      </c>
      <c r="AA142" s="18">
        <v>4.3</v>
      </c>
      <c r="AB142" s="18">
        <v>29.7</v>
      </c>
      <c r="AC142" s="18">
        <v>25.5</v>
      </c>
      <c r="AD142" s="18">
        <v>33.200000000000003</v>
      </c>
      <c r="AE142" s="18">
        <v>30.072727272727274</v>
      </c>
      <c r="AF142" s="15">
        <v>25</v>
      </c>
      <c r="AG142" s="13">
        <f t="shared" si="68"/>
        <v>-10</v>
      </c>
      <c r="AH142" s="15">
        <v>15</v>
      </c>
      <c r="AI142" s="15">
        <v>26</v>
      </c>
      <c r="AJ142" s="13">
        <v>20.333333333333332</v>
      </c>
      <c r="AK142" s="15">
        <v>9.1999999999999993</v>
      </c>
      <c r="AL142" s="15">
        <v>8.4</v>
      </c>
      <c r="AM142" s="15">
        <v>9.8000000000000007</v>
      </c>
      <c r="AN142" s="18">
        <v>9.0390552282720567</v>
      </c>
      <c r="AO142" s="15">
        <v>90</v>
      </c>
      <c r="AP142" s="18">
        <f t="shared" si="70"/>
        <v>180</v>
      </c>
      <c r="AQ142" s="15">
        <v>187.5</v>
      </c>
      <c r="AR142" s="15">
        <v>13</v>
      </c>
      <c r="AS142" s="15">
        <v>5.75</v>
      </c>
      <c r="AT142" s="14">
        <v>0</v>
      </c>
      <c r="AU142" s="14">
        <v>0</v>
      </c>
      <c r="AV142" s="14">
        <v>775</v>
      </c>
      <c r="AW142" s="31">
        <v>149.375</v>
      </c>
      <c r="AX142" s="14">
        <v>55</v>
      </c>
      <c r="AY142" s="14">
        <v>15</v>
      </c>
      <c r="AZ142" s="14">
        <v>0</v>
      </c>
      <c r="BA142" s="14">
        <v>375</v>
      </c>
      <c r="BB142" s="13">
        <v>107.875</v>
      </c>
      <c r="BC142" s="14">
        <v>17.5</v>
      </c>
      <c r="BD142" s="14">
        <v>1325</v>
      </c>
      <c r="BE142" s="14">
        <v>5</v>
      </c>
      <c r="BF142" s="14">
        <v>2050</v>
      </c>
      <c r="BG142" s="14">
        <v>507.5</v>
      </c>
      <c r="BH142" s="14">
        <v>187.5</v>
      </c>
      <c r="BI142" s="14">
        <v>1640</v>
      </c>
      <c r="BJ142" s="14">
        <v>70</v>
      </c>
      <c r="BK142" s="14">
        <v>2505</v>
      </c>
      <c r="BL142" s="14">
        <v>786.25</v>
      </c>
      <c r="BM142" s="14">
        <v>592.5</v>
      </c>
      <c r="BN142" s="14">
        <v>129358</v>
      </c>
      <c r="BO142" s="19">
        <v>84.06</v>
      </c>
      <c r="BP142" s="19">
        <v>84.06</v>
      </c>
      <c r="BQ142" s="15" t="s">
        <v>72</v>
      </c>
      <c r="BR142" s="13">
        <v>24</v>
      </c>
      <c r="BS142" s="13">
        <v>40</v>
      </c>
      <c r="BT142" s="13">
        <f t="shared" si="71"/>
        <v>16</v>
      </c>
      <c r="BU142" s="19">
        <v>28.59</v>
      </c>
      <c r="BV142" s="19">
        <f t="shared" si="69"/>
        <v>1.1912499999999999</v>
      </c>
      <c r="BW142" s="16">
        <v>0.123</v>
      </c>
      <c r="BX142" s="16">
        <v>0.41799999999999998</v>
      </c>
      <c r="BY142" s="16">
        <v>0.20599999999999999</v>
      </c>
      <c r="BZ142" s="14">
        <f t="shared" si="64"/>
        <v>639301.15871659154</v>
      </c>
      <c r="CA142" s="19">
        <v>22.77</v>
      </c>
      <c r="CB142" s="16">
        <f t="shared" si="65"/>
        <v>4.6888246133394622</v>
      </c>
      <c r="CC142" s="16">
        <f t="shared" si="72"/>
        <v>0.88150494780218103</v>
      </c>
    </row>
    <row r="143" spans="1:81" x14ac:dyDescent="0.2">
      <c r="A143" s="12" t="s">
        <v>69</v>
      </c>
      <c r="B143" s="15">
        <v>30</v>
      </c>
      <c r="C143" s="15">
        <v>1</v>
      </c>
      <c r="D143" s="16">
        <f t="shared" si="62"/>
        <v>0.40468564223999998</v>
      </c>
      <c r="E143" s="17">
        <v>40415</v>
      </c>
      <c r="F143" s="13">
        <v>1</v>
      </c>
      <c r="G143" s="13" t="s">
        <v>76</v>
      </c>
      <c r="H143" s="13" t="s">
        <v>77</v>
      </c>
      <c r="I143" s="15">
        <v>0</v>
      </c>
      <c r="J143" s="15">
        <v>2</v>
      </c>
      <c r="K143" s="15"/>
      <c r="L143" s="15"/>
      <c r="M143" s="13">
        <f t="shared" si="60"/>
        <v>1</v>
      </c>
      <c r="N143" s="17">
        <v>40422</v>
      </c>
      <c r="O143" s="14">
        <v>322890</v>
      </c>
      <c r="P143" s="17"/>
      <c r="Q143" s="14"/>
      <c r="R143" s="17"/>
      <c r="S143" s="13"/>
      <c r="T143" s="17"/>
      <c r="U143" s="13"/>
      <c r="V143" s="14">
        <f t="shared" si="66"/>
        <v>322890</v>
      </c>
      <c r="W143" s="14">
        <f t="shared" si="67"/>
        <v>797878.56621933018</v>
      </c>
      <c r="X143" s="17">
        <v>40449</v>
      </c>
      <c r="Y143" s="13">
        <f t="shared" si="63"/>
        <v>27</v>
      </c>
      <c r="Z143" s="13">
        <v>10</v>
      </c>
      <c r="AA143" s="18">
        <v>1.9</v>
      </c>
      <c r="AB143" s="18">
        <v>32.9</v>
      </c>
      <c r="AC143" s="18">
        <v>25.7</v>
      </c>
      <c r="AD143" s="18">
        <v>33</v>
      </c>
      <c r="AE143" s="18">
        <v>30.265384615384615</v>
      </c>
      <c r="AF143" s="15">
        <v>27</v>
      </c>
      <c r="AG143" s="13">
        <f t="shared" si="68"/>
        <v>-8</v>
      </c>
      <c r="AH143" s="15">
        <v>19</v>
      </c>
      <c r="AI143" s="15">
        <v>30</v>
      </c>
      <c r="AJ143" s="13">
        <v>24.625</v>
      </c>
      <c r="AK143" s="15">
        <v>9.8000000000000007</v>
      </c>
      <c r="AL143" s="15">
        <v>8.1</v>
      </c>
      <c r="AM143" s="15">
        <v>9.9</v>
      </c>
      <c r="AN143" s="18">
        <v>9.2461833424127473</v>
      </c>
      <c r="AO143" s="15">
        <v>94</v>
      </c>
      <c r="AP143" s="18">
        <f t="shared" si="70"/>
        <v>94</v>
      </c>
      <c r="AQ143" s="15">
        <v>300</v>
      </c>
      <c r="AR143" s="15">
        <v>21</v>
      </c>
      <c r="AS143" s="15">
        <v>8.75</v>
      </c>
      <c r="AT143" s="15">
        <v>0</v>
      </c>
      <c r="AU143" s="15">
        <v>0</v>
      </c>
      <c r="AV143" s="15">
        <v>165</v>
      </c>
      <c r="AW143" s="31">
        <v>55</v>
      </c>
      <c r="AX143" s="15">
        <v>57.5</v>
      </c>
      <c r="AY143" s="15">
        <v>0</v>
      </c>
      <c r="AZ143" s="15">
        <v>0</v>
      </c>
      <c r="BA143" s="15">
        <v>110</v>
      </c>
      <c r="BB143" s="13">
        <v>22.5</v>
      </c>
      <c r="BC143" s="15">
        <v>12.5</v>
      </c>
      <c r="BD143" s="15">
        <v>11375</v>
      </c>
      <c r="BE143" s="15">
        <v>0</v>
      </c>
      <c r="BF143" s="15">
        <v>31950</v>
      </c>
      <c r="BG143" s="15">
        <v>3816.5</v>
      </c>
      <c r="BH143" s="15">
        <v>97.5</v>
      </c>
      <c r="BI143" s="14">
        <v>11375</v>
      </c>
      <c r="BJ143" s="14">
        <v>65</v>
      </c>
      <c r="BK143" s="14">
        <v>31995</v>
      </c>
      <c r="BL143" s="14">
        <v>3894</v>
      </c>
      <c r="BM143" s="14">
        <v>205</v>
      </c>
      <c r="BN143" s="14">
        <v>0</v>
      </c>
      <c r="BO143" s="19">
        <v>0</v>
      </c>
      <c r="BP143" s="19">
        <v>0</v>
      </c>
      <c r="BQ143" s="15" t="s">
        <v>73</v>
      </c>
      <c r="BR143" s="13"/>
      <c r="BS143" s="13"/>
      <c r="BT143" s="13"/>
      <c r="BU143" s="19"/>
      <c r="BV143" s="19">
        <f t="shared" si="69"/>
        <v>0</v>
      </c>
      <c r="BW143" s="16"/>
      <c r="BX143" s="16"/>
      <c r="BY143" s="16"/>
      <c r="BZ143" s="14">
        <f t="shared" si="64"/>
        <v>0</v>
      </c>
      <c r="CA143" s="19">
        <v>0</v>
      </c>
      <c r="CB143" s="16">
        <f t="shared" si="65"/>
        <v>0</v>
      </c>
      <c r="CC143" s="16"/>
    </row>
    <row r="144" spans="1:81" x14ac:dyDescent="0.2">
      <c r="A144" s="12" t="s">
        <v>69</v>
      </c>
      <c r="B144" s="15">
        <v>14</v>
      </c>
      <c r="C144" s="15">
        <v>0.5</v>
      </c>
      <c r="D144" s="16">
        <f t="shared" si="62"/>
        <v>0.20234282111999999</v>
      </c>
      <c r="E144" s="17">
        <v>40421</v>
      </c>
      <c r="F144" s="13">
        <v>1</v>
      </c>
      <c r="G144" s="13" t="s">
        <v>76</v>
      </c>
      <c r="H144" s="13" t="s">
        <v>77</v>
      </c>
      <c r="I144" s="15"/>
      <c r="J144" s="15"/>
      <c r="K144" s="15"/>
      <c r="L144" s="15"/>
      <c r="M144" s="13"/>
      <c r="N144" s="17">
        <v>40435</v>
      </c>
      <c r="O144" s="14">
        <v>236328</v>
      </c>
      <c r="P144" s="17"/>
      <c r="Q144" s="14"/>
      <c r="R144" s="17"/>
      <c r="S144" s="13"/>
      <c r="T144" s="17"/>
      <c r="U144" s="13"/>
      <c r="V144" s="14">
        <f t="shared" si="66"/>
        <v>236328</v>
      </c>
      <c r="W144" s="14">
        <f t="shared" si="67"/>
        <v>1167958.411827445</v>
      </c>
      <c r="X144" s="17">
        <v>40464</v>
      </c>
      <c r="Y144" s="13">
        <f t="shared" si="63"/>
        <v>29</v>
      </c>
      <c r="Z144" s="13">
        <v>7</v>
      </c>
      <c r="AA144" s="18">
        <v>3.5</v>
      </c>
      <c r="AB144" s="18">
        <v>32.4</v>
      </c>
      <c r="AC144" s="18">
        <v>25.6</v>
      </c>
      <c r="AD144" s="18">
        <v>32.4</v>
      </c>
      <c r="AE144" s="18">
        <v>28.192857142857143</v>
      </c>
      <c r="AF144" s="15">
        <v>28</v>
      </c>
      <c r="AG144" s="13">
        <f t="shared" si="68"/>
        <v>-13</v>
      </c>
      <c r="AH144" s="13">
        <v>15</v>
      </c>
      <c r="AI144" s="13">
        <v>28</v>
      </c>
      <c r="AJ144" s="13">
        <v>21.375</v>
      </c>
      <c r="AK144" s="15">
        <v>9</v>
      </c>
      <c r="AL144" s="18">
        <v>8.3000000000000007</v>
      </c>
      <c r="AM144" s="18">
        <v>9.6</v>
      </c>
      <c r="AN144" s="18">
        <v>8.803742151568013</v>
      </c>
      <c r="AO144" s="15">
        <v>96</v>
      </c>
      <c r="AP144" s="18">
        <f t="shared" si="70"/>
        <v>192</v>
      </c>
      <c r="AQ144" s="15">
        <v>187</v>
      </c>
      <c r="AR144" s="15">
        <v>18</v>
      </c>
      <c r="AS144" s="15">
        <v>7.5</v>
      </c>
      <c r="AT144" s="14">
        <v>30</v>
      </c>
      <c r="AU144" s="14">
        <v>0</v>
      </c>
      <c r="AV144" s="14">
        <v>275</v>
      </c>
      <c r="AW144" s="40">
        <v>79</v>
      </c>
      <c r="AX144" s="14">
        <v>60</v>
      </c>
      <c r="AY144" s="14">
        <v>285</v>
      </c>
      <c r="AZ144" s="14">
        <v>5</v>
      </c>
      <c r="BA144" s="14">
        <v>735</v>
      </c>
      <c r="BB144" s="14">
        <v>186.5</v>
      </c>
      <c r="BC144" s="14">
        <v>47.5</v>
      </c>
      <c r="BD144" s="14">
        <v>5960</v>
      </c>
      <c r="BE144" s="14">
        <v>0</v>
      </c>
      <c r="BF144" s="14">
        <v>1385</v>
      </c>
      <c r="BG144" s="14">
        <v>506.5</v>
      </c>
      <c r="BH144" s="14">
        <v>395</v>
      </c>
      <c r="BI144" s="14">
        <v>6275</v>
      </c>
      <c r="BJ144" s="14">
        <v>130</v>
      </c>
      <c r="BK144" s="14">
        <v>1650</v>
      </c>
      <c r="BL144" s="14">
        <v>772</v>
      </c>
      <c r="BM144" s="14">
        <v>787.5</v>
      </c>
      <c r="BN144" s="14">
        <v>151377</v>
      </c>
      <c r="BO144" s="19">
        <v>64.05</v>
      </c>
      <c r="BP144" s="19">
        <v>64.05</v>
      </c>
      <c r="BQ144" s="15" t="s">
        <v>72</v>
      </c>
      <c r="BR144" s="13">
        <v>26</v>
      </c>
      <c r="BS144" s="13">
        <v>37</v>
      </c>
      <c r="BT144" s="13">
        <f t="shared" ref="BT144:BT151" si="73">BS144-BR144</f>
        <v>11</v>
      </c>
      <c r="BU144" s="19">
        <v>30.59</v>
      </c>
      <c r="BV144" s="19">
        <f t="shared" si="69"/>
        <v>1.0548275862068965</v>
      </c>
      <c r="BW144" s="16">
        <v>0.14799999999999999</v>
      </c>
      <c r="BX144" s="16">
        <v>0.46600000000000003</v>
      </c>
      <c r="BY144" s="16">
        <v>0.19900000000000001</v>
      </c>
      <c r="BZ144" s="14">
        <f t="shared" si="64"/>
        <v>748121.42660710181</v>
      </c>
      <c r="CA144" s="19">
        <v>30.77</v>
      </c>
      <c r="CB144" s="16">
        <f t="shared" si="65"/>
        <v>5.2437466122377083</v>
      </c>
      <c r="CC144" s="16">
        <f t="shared" ref="CC144:CC151" si="74">(BY144/BU144^3)*100000</f>
        <v>0.69520781496447204</v>
      </c>
    </row>
    <row r="145" spans="1:81" x14ac:dyDescent="0.2">
      <c r="A145" s="12" t="s">
        <v>69</v>
      </c>
      <c r="B145" s="15">
        <v>15</v>
      </c>
      <c r="C145" s="15">
        <v>0.5</v>
      </c>
      <c r="D145" s="16">
        <f t="shared" si="62"/>
        <v>0.20234282111999999</v>
      </c>
      <c r="E145" s="17">
        <v>40424</v>
      </c>
      <c r="F145" s="13">
        <v>1</v>
      </c>
      <c r="G145" s="13" t="s">
        <v>76</v>
      </c>
      <c r="H145" s="13" t="s">
        <v>77</v>
      </c>
      <c r="I145" s="15">
        <v>2</v>
      </c>
      <c r="J145" s="15">
        <v>3</v>
      </c>
      <c r="K145" s="15"/>
      <c r="L145" s="15"/>
      <c r="M145" s="13">
        <f>AVERAGE(I145:L145)</f>
        <v>2.5</v>
      </c>
      <c r="N145" s="17">
        <v>40435</v>
      </c>
      <c r="O145" s="14">
        <v>233580</v>
      </c>
      <c r="P145" s="17"/>
      <c r="Q145" s="14"/>
      <c r="R145" s="17"/>
      <c r="S145" s="13"/>
      <c r="T145" s="17"/>
      <c r="U145" s="13"/>
      <c r="V145" s="14">
        <f t="shared" si="66"/>
        <v>233580</v>
      </c>
      <c r="W145" s="14">
        <f t="shared" si="67"/>
        <v>1154377.5000620098</v>
      </c>
      <c r="X145" s="17">
        <v>40472</v>
      </c>
      <c r="Y145" s="13">
        <f t="shared" si="63"/>
        <v>37</v>
      </c>
      <c r="Z145" s="13">
        <v>7</v>
      </c>
      <c r="AA145" s="18">
        <v>3.2</v>
      </c>
      <c r="AB145" s="18">
        <v>32.4</v>
      </c>
      <c r="AC145" s="18">
        <v>24.7</v>
      </c>
      <c r="AD145" s="18">
        <v>32.5</v>
      </c>
      <c r="AE145" s="18">
        <v>27.817142857142866</v>
      </c>
      <c r="AF145" s="15">
        <v>31</v>
      </c>
      <c r="AG145" s="13">
        <f t="shared" si="68"/>
        <v>-16</v>
      </c>
      <c r="AH145" s="15">
        <v>15</v>
      </c>
      <c r="AI145" s="15">
        <v>31</v>
      </c>
      <c r="AJ145" s="13">
        <v>22.5</v>
      </c>
      <c r="AK145" s="15">
        <v>8.4</v>
      </c>
      <c r="AL145" s="15">
        <v>7.6</v>
      </c>
      <c r="AM145" s="15">
        <v>9.6</v>
      </c>
      <c r="AN145" s="18">
        <v>8.625836781487191</v>
      </c>
      <c r="AO145" s="15">
        <v>178</v>
      </c>
      <c r="AP145" s="18">
        <f t="shared" si="70"/>
        <v>356</v>
      </c>
      <c r="AQ145" s="15">
        <v>187</v>
      </c>
      <c r="AR145" s="15">
        <v>20</v>
      </c>
      <c r="AS145" s="15">
        <v>8.5</v>
      </c>
      <c r="AT145" s="14">
        <v>25</v>
      </c>
      <c r="AU145" s="14">
        <v>0</v>
      </c>
      <c r="AV145" s="14">
        <v>140</v>
      </c>
      <c r="AW145" s="31">
        <v>34.230769230769234</v>
      </c>
      <c r="AX145" s="14">
        <v>20</v>
      </c>
      <c r="AY145" s="14">
        <v>70</v>
      </c>
      <c r="AZ145" s="14">
        <v>5</v>
      </c>
      <c r="BA145" s="14">
        <v>705</v>
      </c>
      <c r="BB145" s="13">
        <v>111.92307692307692</v>
      </c>
      <c r="BC145" s="14">
        <v>60</v>
      </c>
      <c r="BD145" s="14">
        <v>5425</v>
      </c>
      <c r="BE145" s="14">
        <v>0</v>
      </c>
      <c r="BF145" s="14">
        <v>860</v>
      </c>
      <c r="BG145" s="14">
        <v>180.76923076923077</v>
      </c>
      <c r="BH145" s="14">
        <v>55</v>
      </c>
      <c r="BI145" s="14">
        <v>5520</v>
      </c>
      <c r="BJ145" s="14">
        <v>15</v>
      </c>
      <c r="BK145" s="14">
        <v>1350</v>
      </c>
      <c r="BL145" s="14">
        <v>326.92307692307691</v>
      </c>
      <c r="BM145" s="14">
        <v>225</v>
      </c>
      <c r="BN145" s="14">
        <v>131756</v>
      </c>
      <c r="BO145" s="19">
        <v>56.41</v>
      </c>
      <c r="BP145" s="19">
        <v>56.41</v>
      </c>
      <c r="BQ145" s="15" t="s">
        <v>72</v>
      </c>
      <c r="BR145" s="13">
        <v>24</v>
      </c>
      <c r="BS145" s="13">
        <v>44</v>
      </c>
      <c r="BT145" s="13">
        <f t="shared" si="73"/>
        <v>20</v>
      </c>
      <c r="BU145" s="19">
        <v>29.96</v>
      </c>
      <c r="BV145" s="19">
        <f t="shared" si="69"/>
        <v>0.80972972972972979</v>
      </c>
      <c r="BW145" s="16">
        <v>8.3000000000000004E-2</v>
      </c>
      <c r="BX145" s="16">
        <v>0.34599999999999997</v>
      </c>
      <c r="BY145" s="16">
        <v>0.17</v>
      </c>
      <c r="BZ145" s="14">
        <f t="shared" si="64"/>
        <v>651152.33281175676</v>
      </c>
      <c r="CA145" s="19">
        <v>19.86</v>
      </c>
      <c r="CB145" s="16">
        <f t="shared" si="65"/>
        <v>2.6527096626691375</v>
      </c>
      <c r="CC145" s="16">
        <f t="shared" si="74"/>
        <v>0.63215487915198998</v>
      </c>
    </row>
    <row r="146" spans="1:81" x14ac:dyDescent="0.2">
      <c r="A146" s="12" t="s">
        <v>69</v>
      </c>
      <c r="B146" s="15">
        <v>32</v>
      </c>
      <c r="C146" s="15">
        <v>1</v>
      </c>
      <c r="D146" s="16">
        <f t="shared" si="62"/>
        <v>0.40468564223999998</v>
      </c>
      <c r="E146" s="17">
        <v>40429</v>
      </c>
      <c r="F146" s="13">
        <v>3</v>
      </c>
      <c r="G146" s="13" t="s">
        <v>76</v>
      </c>
      <c r="H146" s="13" t="s">
        <v>77</v>
      </c>
      <c r="I146" s="15"/>
      <c r="J146" s="15"/>
      <c r="K146" s="15"/>
      <c r="L146" s="15"/>
      <c r="M146" s="13"/>
      <c r="N146" s="17">
        <v>40439</v>
      </c>
      <c r="O146" s="14">
        <v>87020</v>
      </c>
      <c r="P146" s="17">
        <v>40440</v>
      </c>
      <c r="Q146" s="14">
        <v>101218</v>
      </c>
      <c r="R146" s="17">
        <v>40441</v>
      </c>
      <c r="S146" s="13">
        <v>29770</v>
      </c>
      <c r="T146" s="17"/>
      <c r="U146" s="13"/>
      <c r="V146" s="14">
        <f t="shared" si="66"/>
        <v>218008</v>
      </c>
      <c r="W146" s="14">
        <f t="shared" si="67"/>
        <v>538709.50002893782</v>
      </c>
      <c r="X146" s="17">
        <v>40464</v>
      </c>
      <c r="Y146" s="13">
        <f t="shared" si="63"/>
        <v>25</v>
      </c>
      <c r="Z146" s="13">
        <v>6</v>
      </c>
      <c r="AA146" s="18">
        <v>2.1</v>
      </c>
      <c r="AB146" s="18">
        <v>28</v>
      </c>
      <c r="AC146" s="18">
        <v>25.6</v>
      </c>
      <c r="AD146" s="18">
        <v>31</v>
      </c>
      <c r="AE146" s="18">
        <v>27.830434782608702</v>
      </c>
      <c r="AF146" s="15">
        <v>31</v>
      </c>
      <c r="AG146" s="13">
        <f t="shared" si="68"/>
        <v>-11</v>
      </c>
      <c r="AH146" s="13">
        <v>20</v>
      </c>
      <c r="AI146" s="13">
        <v>25</v>
      </c>
      <c r="AJ146" s="13">
        <v>22.833333333333332</v>
      </c>
      <c r="AK146" s="15">
        <v>9</v>
      </c>
      <c r="AL146" s="18">
        <v>8.6999999999999993</v>
      </c>
      <c r="AM146" s="18">
        <v>9.4</v>
      </c>
      <c r="AN146" s="18">
        <v>9.0251436839074639</v>
      </c>
      <c r="AO146" s="15">
        <v>146</v>
      </c>
      <c r="AP146" s="18">
        <f t="shared" si="70"/>
        <v>146</v>
      </c>
      <c r="AQ146" s="15">
        <v>275</v>
      </c>
      <c r="AR146" s="15">
        <v>22</v>
      </c>
      <c r="AS146" s="15">
        <v>9.5</v>
      </c>
      <c r="AT146" s="14">
        <v>30</v>
      </c>
      <c r="AU146" s="14">
        <v>0</v>
      </c>
      <c r="AV146" s="14">
        <v>170</v>
      </c>
      <c r="AW146" s="40">
        <v>73.75</v>
      </c>
      <c r="AX146" s="14">
        <v>55</v>
      </c>
      <c r="AY146" s="14">
        <v>190</v>
      </c>
      <c r="AZ146" s="14">
        <v>0</v>
      </c>
      <c r="BA146" s="14">
        <v>170</v>
      </c>
      <c r="BB146" s="14">
        <v>39.375</v>
      </c>
      <c r="BC146" s="14">
        <v>22.5</v>
      </c>
      <c r="BD146" s="14">
        <v>495</v>
      </c>
      <c r="BE146" s="14">
        <v>0</v>
      </c>
      <c r="BF146" s="14">
        <v>40</v>
      </c>
      <c r="BG146" s="14">
        <v>14.375</v>
      </c>
      <c r="BH146" s="14">
        <v>12.5</v>
      </c>
      <c r="BI146" s="14">
        <v>715</v>
      </c>
      <c r="BJ146" s="14">
        <v>60</v>
      </c>
      <c r="BK146" s="14">
        <v>265</v>
      </c>
      <c r="BL146" s="14">
        <v>127.5</v>
      </c>
      <c r="BM146" s="14">
        <v>95</v>
      </c>
      <c r="BN146" s="14">
        <v>83820</v>
      </c>
      <c r="BO146" s="19">
        <f>(BN146/S146)*100</f>
        <v>281.55861605643264</v>
      </c>
      <c r="BP146" s="19">
        <f>BN146/(S146+Q146+O146)*100</f>
        <v>38.448130343840589</v>
      </c>
      <c r="BQ146" s="15" t="s">
        <v>72</v>
      </c>
      <c r="BR146" s="13">
        <v>23</v>
      </c>
      <c r="BS146" s="13">
        <v>35</v>
      </c>
      <c r="BT146" s="13">
        <f t="shared" si="73"/>
        <v>12</v>
      </c>
      <c r="BU146" s="19">
        <v>31.53</v>
      </c>
      <c r="BV146" s="19">
        <f t="shared" si="69"/>
        <v>1.2612000000000001</v>
      </c>
      <c r="BW146" s="16">
        <v>0.106</v>
      </c>
      <c r="BX146" s="16">
        <v>0.309</v>
      </c>
      <c r="BY146" s="16">
        <v>0.252</v>
      </c>
      <c r="BZ146" s="14">
        <f t="shared" si="64"/>
        <v>207123.73074577801</v>
      </c>
      <c r="CA146" s="19">
        <v>21.91</v>
      </c>
      <c r="CB146" s="16">
        <f t="shared" si="65"/>
        <v>2.1656315631782372</v>
      </c>
      <c r="CC146" s="16">
        <f t="shared" si="74"/>
        <v>0.80394923915841854</v>
      </c>
    </row>
    <row r="147" spans="1:81" x14ac:dyDescent="0.2">
      <c r="A147" s="12" t="s">
        <v>69</v>
      </c>
      <c r="B147" s="15">
        <v>29</v>
      </c>
      <c r="C147" s="15">
        <v>1</v>
      </c>
      <c r="D147" s="16">
        <f t="shared" si="62"/>
        <v>0.40468564223999998</v>
      </c>
      <c r="E147" s="17">
        <v>40435</v>
      </c>
      <c r="F147" s="13">
        <v>1</v>
      </c>
      <c r="G147" s="13" t="s">
        <v>76</v>
      </c>
      <c r="H147" s="13" t="s">
        <v>77</v>
      </c>
      <c r="I147" s="15">
        <v>12</v>
      </c>
      <c r="J147" s="15">
        <v>20</v>
      </c>
      <c r="K147" s="15"/>
      <c r="L147" s="15"/>
      <c r="M147" s="13">
        <f>AVERAGE(I147:L147)</f>
        <v>16</v>
      </c>
      <c r="N147" s="17">
        <v>40450</v>
      </c>
      <c r="O147" s="14">
        <v>422734</v>
      </c>
      <c r="P147" s="17"/>
      <c r="Q147" s="14"/>
      <c r="R147" s="17"/>
      <c r="S147" s="13"/>
      <c r="T147" s="17"/>
      <c r="U147" s="13"/>
      <c r="V147" s="14">
        <f t="shared" si="66"/>
        <v>422734</v>
      </c>
      <c r="W147" s="14">
        <f t="shared" si="67"/>
        <v>1044598.4632914067</v>
      </c>
      <c r="X147" s="17">
        <v>40485</v>
      </c>
      <c r="Y147" s="13">
        <f t="shared" si="63"/>
        <v>35</v>
      </c>
      <c r="Z147" s="13">
        <v>11</v>
      </c>
      <c r="AA147" s="18">
        <v>4.5999999999999996</v>
      </c>
      <c r="AB147" s="18">
        <v>27.2</v>
      </c>
      <c r="AC147" s="18">
        <v>20.6</v>
      </c>
      <c r="AD147" s="18">
        <v>28.9</v>
      </c>
      <c r="AE147" s="18">
        <v>26.327272727272724</v>
      </c>
      <c r="AF147" s="15">
        <v>14</v>
      </c>
      <c r="AG147" s="13">
        <f t="shared" si="68"/>
        <v>1</v>
      </c>
      <c r="AH147" s="15">
        <v>15</v>
      </c>
      <c r="AI147" s="15">
        <v>17</v>
      </c>
      <c r="AJ147" s="13">
        <v>15.9</v>
      </c>
      <c r="AK147" s="15">
        <v>9</v>
      </c>
      <c r="AL147" s="15">
        <v>8.5</v>
      </c>
      <c r="AM147" s="15">
        <v>9.6</v>
      </c>
      <c r="AN147" s="18">
        <v>9.1318604145695907</v>
      </c>
      <c r="AO147" s="15">
        <v>182</v>
      </c>
      <c r="AP147" s="18">
        <f t="shared" si="70"/>
        <v>182</v>
      </c>
      <c r="AQ147" s="15">
        <v>350</v>
      </c>
      <c r="AR147" s="15">
        <v>26</v>
      </c>
      <c r="AS147" s="15">
        <v>11.5</v>
      </c>
      <c r="AT147" s="14">
        <v>155</v>
      </c>
      <c r="AU147" s="14">
        <v>0</v>
      </c>
      <c r="AV147" s="14">
        <v>135</v>
      </c>
      <c r="AW147" s="31">
        <v>34.615384615384613</v>
      </c>
      <c r="AX147" s="14">
        <v>10</v>
      </c>
      <c r="AY147" s="14">
        <v>30</v>
      </c>
      <c r="AZ147" s="14">
        <v>0</v>
      </c>
      <c r="BA147" s="14">
        <v>150</v>
      </c>
      <c r="BB147" s="13">
        <v>42.692307692307693</v>
      </c>
      <c r="BC147" s="14">
        <v>35</v>
      </c>
      <c r="BD147" s="14">
        <v>165</v>
      </c>
      <c r="BE147" s="14">
        <v>0</v>
      </c>
      <c r="BF147" s="14">
        <v>8080</v>
      </c>
      <c r="BG147" s="14">
        <v>1365</v>
      </c>
      <c r="BH147" s="14">
        <v>65</v>
      </c>
      <c r="BI147" s="14">
        <v>350</v>
      </c>
      <c r="BJ147" s="14">
        <v>55</v>
      </c>
      <c r="BK147" s="14">
        <v>8085</v>
      </c>
      <c r="BL147" s="14">
        <v>1443.8461538461538</v>
      </c>
      <c r="BM147" s="14">
        <v>135</v>
      </c>
      <c r="BN147" s="14">
        <v>219672</v>
      </c>
      <c r="BO147" s="19">
        <v>51.96</v>
      </c>
      <c r="BP147" s="19">
        <v>51.96</v>
      </c>
      <c r="BQ147" s="15" t="s">
        <v>72</v>
      </c>
      <c r="BR147" s="13">
        <v>34</v>
      </c>
      <c r="BS147" s="13">
        <v>77</v>
      </c>
      <c r="BT147" s="13">
        <f t="shared" si="73"/>
        <v>43</v>
      </c>
      <c r="BU147" s="19">
        <v>39.26</v>
      </c>
      <c r="BV147" s="19">
        <f t="shared" si="69"/>
        <v>1.1217142857142857</v>
      </c>
      <c r="BW147" s="16">
        <v>0.30399999999999999</v>
      </c>
      <c r="BX147" s="16">
        <v>1.002</v>
      </c>
      <c r="BY147" s="16">
        <v>0.50800000000000001</v>
      </c>
      <c r="BZ147" s="14">
        <f t="shared" si="64"/>
        <v>542821.33357655152</v>
      </c>
      <c r="CA147" s="19">
        <v>88.36</v>
      </c>
      <c r="CB147" s="16">
        <f t="shared" si="65"/>
        <v>6.2383518589824947</v>
      </c>
      <c r="CC147" s="16">
        <f t="shared" si="74"/>
        <v>0.83948477957161727</v>
      </c>
    </row>
    <row r="148" spans="1:81" x14ac:dyDescent="0.2">
      <c r="A148" s="12" t="s">
        <v>69</v>
      </c>
      <c r="B148" s="15">
        <v>17</v>
      </c>
      <c r="C148" s="15">
        <v>0.5</v>
      </c>
      <c r="D148" s="16">
        <f t="shared" si="62"/>
        <v>0.20234282111999999</v>
      </c>
      <c r="E148" s="17">
        <v>40437</v>
      </c>
      <c r="F148" s="13">
        <v>2</v>
      </c>
      <c r="G148" s="13" t="s">
        <v>76</v>
      </c>
      <c r="H148" s="13" t="s">
        <v>77</v>
      </c>
      <c r="I148" s="15">
        <v>0</v>
      </c>
      <c r="J148" s="15"/>
      <c r="K148" s="15">
        <v>213</v>
      </c>
      <c r="L148" s="15"/>
      <c r="M148" s="13">
        <f>AVERAGE(I148:L148)</f>
        <v>106.5</v>
      </c>
      <c r="N148" s="17">
        <v>40451</v>
      </c>
      <c r="O148" s="14">
        <v>216634</v>
      </c>
      <c r="P148" s="17">
        <v>40454</v>
      </c>
      <c r="Q148" s="14">
        <v>190986</v>
      </c>
      <c r="R148" s="17"/>
      <c r="S148" s="13"/>
      <c r="T148" s="17"/>
      <c r="U148" s="13"/>
      <c r="V148" s="14">
        <f t="shared" si="66"/>
        <v>407620</v>
      </c>
      <c r="W148" s="14">
        <f t="shared" si="67"/>
        <v>2014501.911872919</v>
      </c>
      <c r="X148" s="17">
        <v>40485</v>
      </c>
      <c r="Y148" s="13">
        <f t="shared" si="63"/>
        <v>34</v>
      </c>
      <c r="Z148" s="13">
        <v>10</v>
      </c>
      <c r="AA148" s="18">
        <v>3</v>
      </c>
      <c r="AB148" s="18">
        <v>27.5</v>
      </c>
      <c r="AC148" s="18">
        <v>20.7</v>
      </c>
      <c r="AD148" s="18">
        <v>28.8</v>
      </c>
      <c r="AE148" s="18">
        <v>26.003125000000008</v>
      </c>
      <c r="AF148" s="15">
        <v>17</v>
      </c>
      <c r="AG148" s="13">
        <f t="shared" si="68"/>
        <v>-2</v>
      </c>
      <c r="AH148" s="15">
        <v>15</v>
      </c>
      <c r="AI148" s="15">
        <v>20</v>
      </c>
      <c r="AJ148" s="13">
        <v>17</v>
      </c>
      <c r="AK148" s="15">
        <v>8</v>
      </c>
      <c r="AL148" s="15">
        <v>8.1999999999999993</v>
      </c>
      <c r="AM148" s="15">
        <v>9.6</v>
      </c>
      <c r="AN148" s="18">
        <v>9.2065818696666657</v>
      </c>
      <c r="AO148" s="15">
        <v>120</v>
      </c>
      <c r="AP148" s="18">
        <f t="shared" si="70"/>
        <v>240</v>
      </c>
      <c r="AQ148" s="15">
        <v>162.5</v>
      </c>
      <c r="AR148" s="15">
        <v>17</v>
      </c>
      <c r="AS148" s="15">
        <v>7</v>
      </c>
      <c r="AT148" s="14">
        <v>45</v>
      </c>
      <c r="AU148" s="14">
        <v>0</v>
      </c>
      <c r="AV148" s="14">
        <v>275</v>
      </c>
      <c r="AW148" s="31">
        <v>50</v>
      </c>
      <c r="AX148" s="14">
        <v>10</v>
      </c>
      <c r="AY148" s="14">
        <v>55</v>
      </c>
      <c r="AZ148" s="14">
        <v>0</v>
      </c>
      <c r="BA148" s="14">
        <v>795</v>
      </c>
      <c r="BB148" s="13">
        <v>96.785714285714292</v>
      </c>
      <c r="BC148" s="14">
        <v>12.5</v>
      </c>
      <c r="BD148" s="14">
        <v>5</v>
      </c>
      <c r="BE148" s="14">
        <v>0</v>
      </c>
      <c r="BF148" s="14">
        <v>4570</v>
      </c>
      <c r="BG148" s="14">
        <v>764.28571428571433</v>
      </c>
      <c r="BH148" s="14">
        <v>185</v>
      </c>
      <c r="BI148" s="14">
        <v>105</v>
      </c>
      <c r="BJ148" s="14">
        <v>75</v>
      </c>
      <c r="BK148" s="14">
        <v>4755</v>
      </c>
      <c r="BL148" s="14">
        <v>907.5</v>
      </c>
      <c r="BM148" s="14">
        <v>195</v>
      </c>
      <c r="BN148" s="14">
        <v>37271</v>
      </c>
      <c r="BO148" s="19">
        <f>(BN148/Q148)*100</f>
        <v>19.515042987444104</v>
      </c>
      <c r="BP148" s="19">
        <f>(BN148)/(O148+Q148)*100</f>
        <v>9.143565085128305</v>
      </c>
      <c r="BQ148" s="15" t="s">
        <v>72</v>
      </c>
      <c r="BR148" s="13">
        <v>28</v>
      </c>
      <c r="BS148" s="13">
        <v>60</v>
      </c>
      <c r="BT148" s="13">
        <f t="shared" si="73"/>
        <v>32</v>
      </c>
      <c r="BU148" s="19">
        <v>35.74</v>
      </c>
      <c r="BV148" s="19">
        <f t="shared" si="69"/>
        <v>1.0511764705882354</v>
      </c>
      <c r="BW148" s="16">
        <v>0.20300000000000001</v>
      </c>
      <c r="BX148" s="16">
        <v>1.94</v>
      </c>
      <c r="BY148" s="16">
        <v>0.44700000000000001</v>
      </c>
      <c r="BZ148" s="14">
        <f t="shared" si="64"/>
        <v>184197.29345325439</v>
      </c>
      <c r="CA148" s="19">
        <v>13.91</v>
      </c>
      <c r="CB148" s="16">
        <f t="shared" si="65"/>
        <v>2.0219034448283941</v>
      </c>
      <c r="CC148" s="16">
        <f t="shared" si="74"/>
        <v>0.97913793893112488</v>
      </c>
    </row>
    <row r="149" spans="1:81" x14ac:dyDescent="0.2">
      <c r="A149" s="12" t="s">
        <v>69</v>
      </c>
      <c r="B149" s="15">
        <v>28</v>
      </c>
      <c r="C149" s="15">
        <v>1</v>
      </c>
      <c r="D149" s="16">
        <f t="shared" si="62"/>
        <v>0.40468564223999998</v>
      </c>
      <c r="E149" s="17">
        <v>40439</v>
      </c>
      <c r="F149" s="13">
        <v>1</v>
      </c>
      <c r="G149" s="13" t="s">
        <v>76</v>
      </c>
      <c r="H149" s="13" t="s">
        <v>77</v>
      </c>
      <c r="I149" s="15">
        <v>66</v>
      </c>
      <c r="J149" s="15">
        <v>41</v>
      </c>
      <c r="K149" s="15"/>
      <c r="L149" s="15"/>
      <c r="M149" s="13">
        <f>AVERAGE(I149:L149)</f>
        <v>53.5</v>
      </c>
      <c r="N149" s="17">
        <v>40450</v>
      </c>
      <c r="O149" s="14">
        <v>323348</v>
      </c>
      <c r="P149" s="17"/>
      <c r="Q149" s="14"/>
      <c r="R149" s="17"/>
      <c r="S149" s="13"/>
      <c r="T149" s="17"/>
      <c r="U149" s="13"/>
      <c r="V149" s="14">
        <f t="shared" si="66"/>
        <v>323348</v>
      </c>
      <c r="W149" s="14">
        <f t="shared" si="67"/>
        <v>799010.30886644986</v>
      </c>
      <c r="X149" s="17">
        <v>40479</v>
      </c>
      <c r="Y149" s="13">
        <f t="shared" si="63"/>
        <v>29</v>
      </c>
      <c r="Z149" s="13"/>
      <c r="AA149" s="18">
        <v>3.3</v>
      </c>
      <c r="AB149" s="18">
        <v>27.7</v>
      </c>
      <c r="AC149" s="18">
        <v>25</v>
      </c>
      <c r="AD149" s="18">
        <v>29.1</v>
      </c>
      <c r="AE149" s="18">
        <v>27.085185185185178</v>
      </c>
      <c r="AF149" s="15">
        <v>14</v>
      </c>
      <c r="AG149" s="13">
        <f t="shared" si="68"/>
        <v>1</v>
      </c>
      <c r="AH149" s="15">
        <v>15</v>
      </c>
      <c r="AI149" s="15">
        <v>17</v>
      </c>
      <c r="AJ149" s="13">
        <v>15.428571428571429</v>
      </c>
      <c r="AK149" s="15">
        <v>9.1999999999999993</v>
      </c>
      <c r="AL149" s="15">
        <v>8.6</v>
      </c>
      <c r="AM149" s="15">
        <v>9.8000000000000007</v>
      </c>
      <c r="AN149" s="18">
        <v>9.3938436610266205</v>
      </c>
      <c r="AO149" s="15">
        <v>0</v>
      </c>
      <c r="AP149" s="18">
        <f t="shared" si="70"/>
        <v>0</v>
      </c>
      <c r="AQ149" s="15">
        <v>300</v>
      </c>
      <c r="AR149" s="15">
        <v>26</v>
      </c>
      <c r="AS149" s="15">
        <v>11.5</v>
      </c>
      <c r="AT149" s="14">
        <v>195</v>
      </c>
      <c r="AU149" s="14">
        <v>0</v>
      </c>
      <c r="AV149" s="14">
        <v>235</v>
      </c>
      <c r="AW149" s="31">
        <v>37.727272727272727</v>
      </c>
      <c r="AX149" s="14">
        <v>10</v>
      </c>
      <c r="AY149" s="14">
        <v>1240</v>
      </c>
      <c r="AZ149" s="14">
        <v>0</v>
      </c>
      <c r="BA149" s="14">
        <v>55</v>
      </c>
      <c r="BB149" s="13">
        <v>16.363636363636363</v>
      </c>
      <c r="BC149" s="14">
        <v>10</v>
      </c>
      <c r="BD149" s="14">
        <v>2395</v>
      </c>
      <c r="BE149" s="14">
        <v>20</v>
      </c>
      <c r="BF149" s="14">
        <v>20410</v>
      </c>
      <c r="BG149" s="14">
        <v>3957.2727272727275</v>
      </c>
      <c r="BH149" s="14">
        <v>685</v>
      </c>
      <c r="BI149" s="14">
        <v>3830</v>
      </c>
      <c r="BJ149" s="14">
        <v>260</v>
      </c>
      <c r="BK149" s="14">
        <v>20410</v>
      </c>
      <c r="BL149" s="14">
        <v>4011.3636363636365</v>
      </c>
      <c r="BM149" s="14">
        <v>765</v>
      </c>
      <c r="BN149" s="14">
        <v>199347</v>
      </c>
      <c r="BO149" s="19">
        <v>61.65</v>
      </c>
      <c r="BP149" s="19">
        <v>61.65</v>
      </c>
      <c r="BQ149" s="15" t="s">
        <v>72</v>
      </c>
      <c r="BR149" s="13">
        <v>28</v>
      </c>
      <c r="BS149" s="13">
        <v>41</v>
      </c>
      <c r="BT149" s="13">
        <f t="shared" si="73"/>
        <v>13</v>
      </c>
      <c r="BU149" s="19">
        <v>33.29</v>
      </c>
      <c r="BV149" s="19">
        <f t="shared" si="69"/>
        <v>1.1479310344827587</v>
      </c>
      <c r="BW149" s="16">
        <v>0.17899999999999999</v>
      </c>
      <c r="BX149" s="16">
        <v>0.47599999999999998</v>
      </c>
      <c r="BY149" s="16">
        <v>0.31</v>
      </c>
      <c r="BZ149" s="14">
        <f t="shared" si="64"/>
        <v>492597.16479335015</v>
      </c>
      <c r="CA149" s="19">
        <v>60.77</v>
      </c>
      <c r="CB149" s="16">
        <f t="shared" si="65"/>
        <v>5.1781358730205662</v>
      </c>
      <c r="CC149" s="16">
        <f t="shared" si="74"/>
        <v>0.84027280560481377</v>
      </c>
    </row>
    <row r="150" spans="1:81" x14ac:dyDescent="0.2">
      <c r="A150" s="12" t="s">
        <v>69</v>
      </c>
      <c r="B150" s="15">
        <v>30</v>
      </c>
      <c r="C150" s="15">
        <v>1</v>
      </c>
      <c r="D150" s="16">
        <f t="shared" si="62"/>
        <v>0.40468564223999998</v>
      </c>
      <c r="E150" s="17">
        <v>40457</v>
      </c>
      <c r="F150" s="13">
        <v>2</v>
      </c>
      <c r="G150" s="13" t="s">
        <v>76</v>
      </c>
      <c r="H150" s="13" t="s">
        <v>77</v>
      </c>
      <c r="I150" s="15">
        <v>0</v>
      </c>
      <c r="J150" s="15">
        <v>0</v>
      </c>
      <c r="K150" s="13"/>
      <c r="L150" s="13"/>
      <c r="M150" s="13">
        <f>AVERAGE(I150:L150)</f>
        <v>0</v>
      </c>
      <c r="N150" s="17">
        <v>40470</v>
      </c>
      <c r="O150" s="14">
        <v>161674</v>
      </c>
      <c r="P150" s="17">
        <v>40471</v>
      </c>
      <c r="Q150" s="14">
        <v>92516</v>
      </c>
      <c r="R150" s="17"/>
      <c r="S150" s="13"/>
      <c r="T150" s="17"/>
      <c r="U150" s="13"/>
      <c r="V150" s="14">
        <f t="shared" si="66"/>
        <v>254190</v>
      </c>
      <c r="W150" s="14">
        <f t="shared" si="67"/>
        <v>628117.16915138764</v>
      </c>
      <c r="X150" s="17">
        <v>40514</v>
      </c>
      <c r="Y150" s="13">
        <f t="shared" si="63"/>
        <v>44</v>
      </c>
      <c r="Z150" s="13">
        <v>10</v>
      </c>
      <c r="AA150" s="18">
        <v>2.9</v>
      </c>
      <c r="AB150" s="18">
        <v>27.3</v>
      </c>
      <c r="AC150" s="18">
        <v>16.7</v>
      </c>
      <c r="AD150" s="18">
        <v>27.4</v>
      </c>
      <c r="AE150" s="18">
        <v>22.336341463414637</v>
      </c>
      <c r="AF150" s="15">
        <v>19</v>
      </c>
      <c r="AG150" s="13">
        <f t="shared" si="68"/>
        <v>-2</v>
      </c>
      <c r="AH150" s="15">
        <v>17</v>
      </c>
      <c r="AI150" s="15">
        <v>32</v>
      </c>
      <c r="AJ150" s="13">
        <v>23.545454545454547</v>
      </c>
      <c r="AK150" s="15">
        <v>9</v>
      </c>
      <c r="AL150" s="15">
        <v>8.1999999999999993</v>
      </c>
      <c r="AM150" s="15">
        <v>9.3000000000000007</v>
      </c>
      <c r="AN150" s="18">
        <v>8.8904463705491441</v>
      </c>
      <c r="AO150" s="15">
        <v>152</v>
      </c>
      <c r="AP150" s="18">
        <f t="shared" si="70"/>
        <v>152</v>
      </c>
      <c r="AQ150" s="15">
        <v>300</v>
      </c>
      <c r="AR150" s="15">
        <v>30</v>
      </c>
      <c r="AS150" s="15">
        <v>12.5</v>
      </c>
      <c r="AT150" s="14">
        <v>0</v>
      </c>
      <c r="AU150" s="14">
        <v>10</v>
      </c>
      <c r="AV150" s="14">
        <v>300</v>
      </c>
      <c r="AW150" s="31">
        <v>71.25</v>
      </c>
      <c r="AX150" s="14">
        <v>45</v>
      </c>
      <c r="AY150" s="14">
        <v>10</v>
      </c>
      <c r="AZ150" s="14">
        <v>0</v>
      </c>
      <c r="BA150" s="14">
        <v>315</v>
      </c>
      <c r="BB150" s="13">
        <v>41.25</v>
      </c>
      <c r="BC150" s="14">
        <v>7.5</v>
      </c>
      <c r="BD150" s="14">
        <v>17220</v>
      </c>
      <c r="BE150" s="14">
        <v>0</v>
      </c>
      <c r="BF150" s="14">
        <v>8000</v>
      </c>
      <c r="BG150" s="14">
        <v>922.5</v>
      </c>
      <c r="BH150" s="14">
        <v>147.5</v>
      </c>
      <c r="BI150" s="14">
        <v>17230</v>
      </c>
      <c r="BJ150" s="14">
        <v>25</v>
      </c>
      <c r="BK150" s="14">
        <v>81100</v>
      </c>
      <c r="BL150" s="14">
        <v>5596.875</v>
      </c>
      <c r="BM150" s="14">
        <v>202.5</v>
      </c>
      <c r="BN150" s="14">
        <v>18028</v>
      </c>
      <c r="BO150" s="19">
        <f>(BN150/Q150)*100</f>
        <v>19.486359116260971</v>
      </c>
      <c r="BP150" s="19">
        <f>(BN150)/(O150+Q150)*100</f>
        <v>7.0923325071796688</v>
      </c>
      <c r="BQ150" s="15" t="s">
        <v>72</v>
      </c>
      <c r="BR150" s="13">
        <v>26</v>
      </c>
      <c r="BS150" s="13">
        <v>42</v>
      </c>
      <c r="BT150" s="13">
        <f t="shared" si="73"/>
        <v>16</v>
      </c>
      <c r="BU150" s="19">
        <v>35.93</v>
      </c>
      <c r="BV150" s="19">
        <f t="shared" si="69"/>
        <v>0.81659090909090903</v>
      </c>
      <c r="BW150" s="16">
        <v>0.13600000000000001</v>
      </c>
      <c r="BX150" s="16">
        <v>0.56100000000000005</v>
      </c>
      <c r="BY150" s="16">
        <v>0.40400000000000003</v>
      </c>
      <c r="BZ150" s="14">
        <f t="shared" si="64"/>
        <v>44548.15817090057</v>
      </c>
      <c r="CA150" s="19">
        <v>7.18</v>
      </c>
      <c r="CB150" s="16">
        <f t="shared" si="65"/>
        <v>0.40323105430323802</v>
      </c>
      <c r="CC150" s="16">
        <f t="shared" si="74"/>
        <v>0.87098307027849364</v>
      </c>
    </row>
    <row r="151" spans="1:81" x14ac:dyDescent="0.2">
      <c r="A151" s="12" t="s">
        <v>69</v>
      </c>
      <c r="B151" s="15">
        <v>25</v>
      </c>
      <c r="C151" s="15">
        <v>1</v>
      </c>
      <c r="D151" s="16">
        <f t="shared" si="62"/>
        <v>0.40468564223999998</v>
      </c>
      <c r="E151" s="17">
        <v>40461</v>
      </c>
      <c r="F151" s="13">
        <v>1</v>
      </c>
      <c r="G151" s="13" t="s">
        <v>76</v>
      </c>
      <c r="H151" s="13" t="s">
        <v>77</v>
      </c>
      <c r="I151" s="15"/>
      <c r="J151" s="15"/>
      <c r="K151" s="13"/>
      <c r="L151" s="13"/>
      <c r="M151" s="13"/>
      <c r="N151" s="17">
        <v>40472</v>
      </c>
      <c r="O151" s="14">
        <v>15075</v>
      </c>
      <c r="P151" s="17"/>
      <c r="Q151" s="14"/>
      <c r="R151" s="17"/>
      <c r="S151" s="13"/>
      <c r="T151" s="17"/>
      <c r="U151" s="13"/>
      <c r="V151" s="14">
        <f t="shared" si="66"/>
        <v>15075</v>
      </c>
      <c r="W151" s="14">
        <f t="shared" si="67"/>
        <v>37251.136256175174</v>
      </c>
      <c r="X151" s="17">
        <v>40514</v>
      </c>
      <c r="Y151" s="13">
        <f t="shared" si="63"/>
        <v>42</v>
      </c>
      <c r="Z151" s="13">
        <v>0</v>
      </c>
      <c r="AA151" s="18">
        <v>4.7</v>
      </c>
      <c r="AB151" s="18">
        <v>27.3</v>
      </c>
      <c r="AC151" s="18">
        <v>17.2</v>
      </c>
      <c r="AD151" s="18">
        <v>28.1</v>
      </c>
      <c r="AE151" s="18">
        <v>22.187499999999996</v>
      </c>
      <c r="AF151" s="15">
        <v>20</v>
      </c>
      <c r="AG151" s="13">
        <f t="shared" si="68"/>
        <v>-2</v>
      </c>
      <c r="AH151" s="15">
        <v>18</v>
      </c>
      <c r="AI151" s="15">
        <v>26</v>
      </c>
      <c r="AJ151" s="13">
        <v>22.181818181818183</v>
      </c>
      <c r="AK151" s="15">
        <v>8.8000000000000007</v>
      </c>
      <c r="AL151" s="15">
        <v>7.7</v>
      </c>
      <c r="AM151" s="15">
        <v>9.1999999999999993</v>
      </c>
      <c r="AN151" s="18">
        <v>8.5217081867914359</v>
      </c>
      <c r="AO151" s="15">
        <v>224</v>
      </c>
      <c r="AP151" s="18">
        <f t="shared" si="70"/>
        <v>224</v>
      </c>
      <c r="AQ151" s="15">
        <v>50</v>
      </c>
      <c r="AR151" s="15">
        <v>27</v>
      </c>
      <c r="AS151" s="15">
        <v>11.25</v>
      </c>
      <c r="AT151" s="15">
        <v>40</v>
      </c>
      <c r="AU151" s="15">
        <v>5</v>
      </c>
      <c r="AV151" s="15">
        <v>125</v>
      </c>
      <c r="AW151" s="31">
        <v>56.666666666666664</v>
      </c>
      <c r="AX151" s="15">
        <v>47.5</v>
      </c>
      <c r="AY151" s="15">
        <v>330</v>
      </c>
      <c r="AZ151" s="15">
        <v>0</v>
      </c>
      <c r="BA151" s="15">
        <v>695</v>
      </c>
      <c r="BB151" s="13">
        <v>77.916666666666671</v>
      </c>
      <c r="BC151" s="15">
        <v>12.5</v>
      </c>
      <c r="BD151" s="15">
        <v>540</v>
      </c>
      <c r="BE151" s="15">
        <v>0</v>
      </c>
      <c r="BF151" s="15">
        <v>45</v>
      </c>
      <c r="BG151" s="15">
        <v>10</v>
      </c>
      <c r="BH151" s="15">
        <v>5</v>
      </c>
      <c r="BI151" s="14">
        <v>910</v>
      </c>
      <c r="BJ151" s="14">
        <v>25</v>
      </c>
      <c r="BK151" s="14">
        <v>845</v>
      </c>
      <c r="BL151" s="14">
        <v>144.58333333333334</v>
      </c>
      <c r="BM151" s="14">
        <v>82.5</v>
      </c>
      <c r="BN151" s="14">
        <v>7148</v>
      </c>
      <c r="BO151" s="19">
        <v>47.41</v>
      </c>
      <c r="BP151" s="19">
        <v>47.41</v>
      </c>
      <c r="BQ151" s="15" t="s">
        <v>72</v>
      </c>
      <c r="BR151" s="13">
        <v>51</v>
      </c>
      <c r="BS151" s="13">
        <v>87</v>
      </c>
      <c r="BT151" s="13">
        <f t="shared" si="73"/>
        <v>36</v>
      </c>
      <c r="BU151" s="19">
        <v>66.77</v>
      </c>
      <c r="BV151" s="19">
        <f t="shared" si="69"/>
        <v>1.5897619047619047</v>
      </c>
      <c r="BW151" s="16">
        <v>0.99099999999999999</v>
      </c>
      <c r="BX151" s="16">
        <v>4.9059999999999997</v>
      </c>
      <c r="BY151" s="16">
        <v>2.242</v>
      </c>
      <c r="BZ151" s="14">
        <f t="shared" si="64"/>
        <v>17663.09266727298</v>
      </c>
      <c r="CA151" s="19">
        <v>16.41</v>
      </c>
      <c r="CB151" s="16">
        <f t="shared" si="65"/>
        <v>0.96547602616099615</v>
      </c>
      <c r="CC151" s="16">
        <f t="shared" si="74"/>
        <v>0.75316734060786528</v>
      </c>
    </row>
    <row r="152" spans="1:81" x14ac:dyDescent="0.2">
      <c r="AF152" s="86"/>
      <c r="AG152" s="86"/>
    </row>
    <row r="153" spans="1:81" x14ac:dyDescent="0.2">
      <c r="BZ153" s="88"/>
    </row>
    <row r="154" spans="1:81" x14ac:dyDescent="0.2">
      <c r="BZ154" s="88"/>
    </row>
    <row r="155" spans="1:81" x14ac:dyDescent="0.2">
      <c r="BZ155" s="88"/>
    </row>
  </sheetData>
  <sortState ref="A2:CB155">
    <sortCondition ref="E2:E155"/>
  </sortState>
  <pageMargins left="0.7" right="0.7" top="0.75" bottom="0.75" header="0.3" footer="0.3"/>
  <pageSetup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4"/>
  <sheetViews>
    <sheetView topLeftCell="BK1" zoomScale="80" zoomScaleNormal="80" workbookViewId="0">
      <pane ySplit="1" topLeftCell="A68" activePane="bottomLeft" state="frozen"/>
      <selection pane="bottomLeft" activeCell="BG1" sqref="BG1:BG1048576"/>
    </sheetView>
  </sheetViews>
  <sheetFormatPr defaultColWidth="9.140625" defaultRowHeight="12.75" x14ac:dyDescent="0.2"/>
  <cols>
    <col min="1" max="1" width="10.28515625" style="4" customWidth="1"/>
    <col min="2" max="3" width="9.140625" style="4"/>
    <col min="4" max="4" width="11" style="4" customWidth="1"/>
    <col min="5" max="5" width="10.7109375" style="4" customWidth="1"/>
    <col min="6" max="7" width="9.140625" style="4"/>
    <col min="8" max="12" width="9.140625" style="4" customWidth="1"/>
    <col min="13" max="13" width="9.140625" style="9"/>
    <col min="14" max="14" width="11.28515625" style="4" customWidth="1"/>
    <col min="15" max="15" width="9.140625" style="4" customWidth="1"/>
    <col min="16" max="16" width="12.7109375" style="4" customWidth="1"/>
    <col min="17" max="17" width="9.140625" style="4" customWidth="1"/>
    <col min="18" max="18" width="10.5703125" style="4" customWidth="1"/>
    <col min="19" max="22" width="9.140625" style="4" customWidth="1"/>
    <col min="23" max="23" width="10.42578125" style="5" customWidth="1"/>
    <col min="24" max="24" width="11.28515625" style="4" customWidth="1"/>
    <col min="25" max="26" width="9.140625" style="4"/>
    <col min="27" max="31" width="9.140625" style="4" customWidth="1"/>
    <col min="32" max="35" width="9.140625" style="4"/>
    <col min="36" max="39" width="9.140625" style="4" customWidth="1"/>
    <col min="40" max="43" width="9.140625" style="20" customWidth="1"/>
    <col min="44" max="46" width="9.140625" style="5" customWidth="1"/>
    <col min="47" max="47" width="9.140625" style="5"/>
    <col min="48" max="63" width="9.140625" style="5" customWidth="1"/>
    <col min="64" max="64" width="9.140625" style="5"/>
    <col min="65" max="67" width="9.140625" style="4"/>
    <col min="68" max="70" width="9.140625" style="9"/>
    <col min="71" max="72" width="9.140625" style="11"/>
    <col min="73" max="75" width="9.140625" style="6"/>
    <col min="76" max="76" width="10.5703125" style="5" customWidth="1"/>
    <col min="77" max="79" width="9.140625" style="11"/>
    <col min="80" max="16384" width="9.140625" style="52"/>
  </cols>
  <sheetData>
    <row r="1" spans="1:79" ht="107.25" customHeight="1" x14ac:dyDescent="0.2">
      <c r="A1" s="1" t="s">
        <v>0</v>
      </c>
      <c r="B1" s="3" t="s">
        <v>1</v>
      </c>
      <c r="C1" s="1" t="s">
        <v>2</v>
      </c>
      <c r="D1" s="1" t="s">
        <v>3</v>
      </c>
      <c r="E1" s="4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84</v>
      </c>
      <c r="N1" s="1" t="s">
        <v>12</v>
      </c>
      <c r="O1" s="48" t="s">
        <v>13</v>
      </c>
      <c r="P1" s="1" t="s">
        <v>14</v>
      </c>
      <c r="Q1" s="48" t="s">
        <v>15</v>
      </c>
      <c r="R1" s="1" t="s">
        <v>16</v>
      </c>
      <c r="S1" s="48" t="s">
        <v>17</v>
      </c>
      <c r="T1" s="1" t="s">
        <v>18</v>
      </c>
      <c r="U1" s="48" t="s">
        <v>19</v>
      </c>
      <c r="V1" s="48" t="s">
        <v>113</v>
      </c>
      <c r="W1" s="48" t="s">
        <v>105</v>
      </c>
      <c r="X1" s="1" t="s">
        <v>20</v>
      </c>
      <c r="Y1" s="1" t="s">
        <v>21</v>
      </c>
      <c r="Z1" s="1" t="s">
        <v>22</v>
      </c>
      <c r="AA1" s="2" t="s">
        <v>79</v>
      </c>
      <c r="AB1" s="2" t="s">
        <v>23</v>
      </c>
      <c r="AC1" s="2" t="s">
        <v>80</v>
      </c>
      <c r="AD1" s="2" t="s">
        <v>81</v>
      </c>
      <c r="AE1" s="2" t="s">
        <v>82</v>
      </c>
      <c r="AF1" s="1" t="s">
        <v>24</v>
      </c>
      <c r="AG1" s="3" t="s">
        <v>25</v>
      </c>
      <c r="AH1" s="3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49" t="s">
        <v>32</v>
      </c>
      <c r="AO1" s="49" t="s">
        <v>33</v>
      </c>
      <c r="AP1" s="49" t="s">
        <v>34</v>
      </c>
      <c r="AQ1" s="49" t="s">
        <v>35</v>
      </c>
      <c r="AR1" s="48" t="s">
        <v>36</v>
      </c>
      <c r="AS1" s="48" t="s">
        <v>37</v>
      </c>
      <c r="AT1" s="48" t="s">
        <v>38</v>
      </c>
      <c r="AU1" s="48" t="s">
        <v>83</v>
      </c>
      <c r="AV1" s="48" t="s">
        <v>39</v>
      </c>
      <c r="AW1" s="48" t="s">
        <v>40</v>
      </c>
      <c r="AX1" s="48" t="s">
        <v>41</v>
      </c>
      <c r="AY1" s="48" t="s">
        <v>42</v>
      </c>
      <c r="AZ1" s="48" t="s">
        <v>43</v>
      </c>
      <c r="BA1" s="48" t="s">
        <v>44</v>
      </c>
      <c r="BB1" s="48" t="s">
        <v>45</v>
      </c>
      <c r="BC1" s="48" t="s">
        <v>46</v>
      </c>
      <c r="BD1" s="48" t="s">
        <v>47</v>
      </c>
      <c r="BE1" s="48" t="s">
        <v>48</v>
      </c>
      <c r="BF1" s="48" t="s">
        <v>49</v>
      </c>
      <c r="BG1" s="48" t="s">
        <v>50</v>
      </c>
      <c r="BH1" s="48" t="s">
        <v>51</v>
      </c>
      <c r="BI1" s="48" t="s">
        <v>52</v>
      </c>
      <c r="BJ1" s="48" t="s">
        <v>53</v>
      </c>
      <c r="BK1" s="48" t="s">
        <v>54</v>
      </c>
      <c r="BL1" s="48" t="s">
        <v>55</v>
      </c>
      <c r="BM1" s="50" t="s">
        <v>56</v>
      </c>
      <c r="BN1" s="50" t="s">
        <v>57</v>
      </c>
      <c r="BO1" s="1" t="s">
        <v>58</v>
      </c>
      <c r="BP1" s="3" t="s">
        <v>59</v>
      </c>
      <c r="BQ1" s="3" t="s">
        <v>60</v>
      </c>
      <c r="BR1" s="3" t="s">
        <v>112</v>
      </c>
      <c r="BS1" s="50" t="s">
        <v>61</v>
      </c>
      <c r="BT1" s="50" t="s">
        <v>86</v>
      </c>
      <c r="BU1" s="51" t="s">
        <v>62</v>
      </c>
      <c r="BV1" s="51" t="s">
        <v>63</v>
      </c>
      <c r="BW1" s="51" t="s">
        <v>64</v>
      </c>
      <c r="BX1" s="48" t="s">
        <v>65</v>
      </c>
      <c r="BY1" s="50" t="s">
        <v>66</v>
      </c>
      <c r="BZ1" s="50" t="s">
        <v>67</v>
      </c>
      <c r="CA1" s="50" t="s">
        <v>68</v>
      </c>
    </row>
    <row r="2" spans="1:79" x14ac:dyDescent="0.2">
      <c r="A2" s="15" t="s">
        <v>69</v>
      </c>
      <c r="B2" s="13">
        <v>11</v>
      </c>
      <c r="C2" s="15">
        <v>0.5</v>
      </c>
      <c r="D2" s="15">
        <f t="shared" ref="D2:D65" si="0">C2*0.40468564224</f>
        <v>0.20234282111999999</v>
      </c>
      <c r="E2" s="17">
        <v>39967</v>
      </c>
      <c r="F2" s="15">
        <v>1</v>
      </c>
      <c r="G2" s="15" t="s">
        <v>70</v>
      </c>
      <c r="H2" s="15" t="s">
        <v>71</v>
      </c>
      <c r="I2" s="15">
        <v>1</v>
      </c>
      <c r="J2" s="15">
        <v>1</v>
      </c>
      <c r="K2" s="15"/>
      <c r="L2" s="15"/>
      <c r="M2" s="13">
        <f t="shared" ref="M2:M65" si="1">AVERAGE(I2:L2)</f>
        <v>1</v>
      </c>
      <c r="N2" s="17">
        <v>40006</v>
      </c>
      <c r="O2" s="14">
        <v>34808</v>
      </c>
      <c r="P2" s="15"/>
      <c r="Q2" s="14"/>
      <c r="R2" s="15"/>
      <c r="S2" s="14"/>
      <c r="T2" s="15"/>
      <c r="U2" s="14"/>
      <c r="V2" s="14">
        <f t="shared" ref="V2:V65" si="2">SUM(O2,Q2,S2,U2)</f>
        <v>34808</v>
      </c>
      <c r="W2" s="14">
        <f t="shared" ref="W2:W65" si="3">V2/D2</f>
        <v>172024.88236218184</v>
      </c>
      <c r="X2" s="17">
        <v>40029</v>
      </c>
      <c r="Y2" s="15">
        <f t="shared" ref="Y2:Y65" si="4">X2-N2</f>
        <v>23</v>
      </c>
      <c r="Z2" s="15">
        <v>0</v>
      </c>
      <c r="AA2" s="18">
        <v>4.5999999999999996</v>
      </c>
      <c r="AB2" s="18">
        <v>33.200000000000003</v>
      </c>
      <c r="AC2" s="18">
        <v>31.1</v>
      </c>
      <c r="AD2" s="18">
        <v>33</v>
      </c>
      <c r="AE2" s="18">
        <v>32.050000000000004</v>
      </c>
      <c r="AF2" s="15">
        <v>52</v>
      </c>
      <c r="AG2" s="15">
        <v>52</v>
      </c>
      <c r="AH2" s="15">
        <v>65</v>
      </c>
      <c r="AI2" s="18">
        <v>61.5</v>
      </c>
      <c r="AJ2" s="15">
        <v>8.8000000000000007</v>
      </c>
      <c r="AK2" s="15">
        <v>8.4</v>
      </c>
      <c r="AL2" s="18">
        <v>8.9</v>
      </c>
      <c r="AM2" s="18">
        <v>8.7584253009039994</v>
      </c>
      <c r="AN2" s="21">
        <v>92</v>
      </c>
      <c r="AO2" s="21">
        <v>0</v>
      </c>
      <c r="AP2" s="21">
        <v>0</v>
      </c>
      <c r="AQ2" s="21">
        <v>0</v>
      </c>
      <c r="AR2" s="14">
        <v>5</v>
      </c>
      <c r="AS2" s="14">
        <v>25</v>
      </c>
      <c r="AT2" s="14">
        <v>0</v>
      </c>
      <c r="AU2" s="14">
        <v>30</v>
      </c>
      <c r="AV2" s="14">
        <v>0</v>
      </c>
      <c r="AW2" s="14">
        <v>25</v>
      </c>
      <c r="AX2" s="14">
        <v>0</v>
      </c>
      <c r="AY2" s="14">
        <v>35</v>
      </c>
      <c r="AZ2" s="14">
        <v>50</v>
      </c>
      <c r="BA2" s="14">
        <v>60</v>
      </c>
      <c r="BB2" s="14">
        <v>0</v>
      </c>
      <c r="BC2" s="14">
        <v>80</v>
      </c>
      <c r="BD2" s="14">
        <v>14.166666666666666</v>
      </c>
      <c r="BE2" s="14">
        <v>37.5</v>
      </c>
      <c r="BF2" s="14">
        <v>0</v>
      </c>
      <c r="BG2" s="14">
        <v>51.666666666666664</v>
      </c>
      <c r="BH2" s="14">
        <v>7.5</v>
      </c>
      <c r="BI2" s="14">
        <v>35</v>
      </c>
      <c r="BJ2" s="14">
        <v>0</v>
      </c>
      <c r="BK2" s="14">
        <v>45</v>
      </c>
      <c r="BL2" s="14">
        <v>0</v>
      </c>
      <c r="BM2" s="19">
        <f>BL2/O2*100</f>
        <v>0</v>
      </c>
      <c r="BN2" s="19">
        <f>(BL2)/(O2+Q2+S2+U2)*100</f>
        <v>0</v>
      </c>
      <c r="BO2" s="15" t="s">
        <v>73</v>
      </c>
      <c r="BP2" s="13"/>
      <c r="BQ2" s="13"/>
      <c r="BR2" s="13">
        <f t="shared" ref="BR2:BR65" si="5">BQ2-BP2</f>
        <v>0</v>
      </c>
      <c r="BS2" s="19"/>
      <c r="BT2" s="19">
        <f t="shared" ref="BT2:BT65" si="6">BS2/Y2</f>
        <v>0</v>
      </c>
      <c r="BU2" s="16"/>
      <c r="BV2" s="16"/>
      <c r="BW2" s="16"/>
      <c r="BX2" s="14">
        <f t="shared" ref="BX2:BX33" si="7">BL2/(C2*0.40468564224)</f>
        <v>0</v>
      </c>
      <c r="BY2" s="19">
        <v>0</v>
      </c>
      <c r="BZ2" s="19">
        <f t="shared" ref="BZ2:BZ46" si="8">(BY2/D2)/Y2</f>
        <v>0</v>
      </c>
      <c r="CA2" s="19"/>
    </row>
    <row r="3" spans="1:79" x14ac:dyDescent="0.2">
      <c r="A3" s="15" t="s">
        <v>69</v>
      </c>
      <c r="B3" s="13">
        <v>33</v>
      </c>
      <c r="C3" s="15">
        <v>1</v>
      </c>
      <c r="D3" s="15">
        <f t="shared" si="0"/>
        <v>0.40468564223999998</v>
      </c>
      <c r="E3" s="17">
        <v>39927</v>
      </c>
      <c r="F3" s="15">
        <v>1</v>
      </c>
      <c r="G3" s="15" t="s">
        <v>70</v>
      </c>
      <c r="H3" s="15" t="s">
        <v>71</v>
      </c>
      <c r="I3" s="15">
        <v>0</v>
      </c>
      <c r="J3" s="15">
        <v>0</v>
      </c>
      <c r="K3" s="15"/>
      <c r="L3" s="15"/>
      <c r="M3" s="13">
        <f t="shared" si="1"/>
        <v>0</v>
      </c>
      <c r="N3" s="17">
        <v>39941</v>
      </c>
      <c r="O3" s="14">
        <v>105798</v>
      </c>
      <c r="P3" s="15"/>
      <c r="Q3" s="14"/>
      <c r="R3" s="15"/>
      <c r="S3" s="14"/>
      <c r="T3" s="15"/>
      <c r="U3" s="14"/>
      <c r="V3" s="14">
        <f t="shared" si="2"/>
        <v>105798</v>
      </c>
      <c r="W3" s="14">
        <f t="shared" si="3"/>
        <v>261432.55148463161</v>
      </c>
      <c r="X3" s="17">
        <v>39961</v>
      </c>
      <c r="Y3" s="15">
        <f t="shared" si="4"/>
        <v>20</v>
      </c>
      <c r="Z3" s="15">
        <v>2</v>
      </c>
      <c r="AA3" s="18">
        <v>3.6</v>
      </c>
      <c r="AB3" s="18">
        <v>28.5</v>
      </c>
      <c r="AC3" s="18">
        <v>25.1</v>
      </c>
      <c r="AD3" s="18">
        <v>30.6</v>
      </c>
      <c r="AE3" s="18">
        <v>28.247058823529414</v>
      </c>
      <c r="AF3" s="15">
        <v>50</v>
      </c>
      <c r="AG3" s="15">
        <v>47</v>
      </c>
      <c r="AH3" s="15">
        <v>54</v>
      </c>
      <c r="AI3" s="18">
        <v>51.6</v>
      </c>
      <c r="AJ3" s="15">
        <v>9</v>
      </c>
      <c r="AK3" s="15">
        <v>8.6999999999999993</v>
      </c>
      <c r="AL3" s="18">
        <v>9.3000000000000007</v>
      </c>
      <c r="AM3" s="18">
        <v>9.0877863966571759</v>
      </c>
      <c r="AN3" s="21">
        <v>82</v>
      </c>
      <c r="AO3" s="21">
        <v>310</v>
      </c>
      <c r="AP3" s="21">
        <v>30</v>
      </c>
      <c r="AQ3" s="21">
        <v>13</v>
      </c>
      <c r="AR3" s="14">
        <v>165</v>
      </c>
      <c r="AS3" s="14">
        <v>2370</v>
      </c>
      <c r="AT3" s="14">
        <v>0</v>
      </c>
      <c r="AU3" s="14">
        <v>2535</v>
      </c>
      <c r="AV3" s="14">
        <v>45</v>
      </c>
      <c r="AW3" s="14">
        <v>20</v>
      </c>
      <c r="AX3" s="14">
        <v>0</v>
      </c>
      <c r="AY3" s="14">
        <v>85</v>
      </c>
      <c r="AZ3" s="14">
        <v>385</v>
      </c>
      <c r="BA3" s="14">
        <v>1290</v>
      </c>
      <c r="BB3" s="14">
        <v>35</v>
      </c>
      <c r="BC3" s="14">
        <v>1675</v>
      </c>
      <c r="BD3" s="14">
        <v>173.125</v>
      </c>
      <c r="BE3" s="14">
        <v>214.375</v>
      </c>
      <c r="BF3" s="14">
        <v>8.125</v>
      </c>
      <c r="BG3" s="14">
        <v>395.625</v>
      </c>
      <c r="BH3" s="14">
        <v>180</v>
      </c>
      <c r="BI3" s="14">
        <v>75</v>
      </c>
      <c r="BJ3" s="14">
        <v>2.5</v>
      </c>
      <c r="BK3" s="14">
        <v>252.5</v>
      </c>
      <c r="BL3" s="14">
        <v>0</v>
      </c>
      <c r="BM3" s="19">
        <f>BL3/O3*100</f>
        <v>0</v>
      </c>
      <c r="BN3" s="19">
        <f>(BL3)/(O3+Q3+S3+U3)*100</f>
        <v>0</v>
      </c>
      <c r="BO3" s="15" t="s">
        <v>73</v>
      </c>
      <c r="BP3" s="13"/>
      <c r="BQ3" s="13"/>
      <c r="BR3" s="13">
        <f t="shared" si="5"/>
        <v>0</v>
      </c>
      <c r="BS3" s="19"/>
      <c r="BT3" s="19">
        <f t="shared" si="6"/>
        <v>0</v>
      </c>
      <c r="BU3" s="16"/>
      <c r="BV3" s="16"/>
      <c r="BW3" s="16"/>
      <c r="BX3" s="14">
        <f t="shared" si="7"/>
        <v>0</v>
      </c>
      <c r="BY3" s="19">
        <v>0</v>
      </c>
      <c r="BZ3" s="19">
        <f t="shared" si="8"/>
        <v>0</v>
      </c>
      <c r="CA3" s="19"/>
    </row>
    <row r="4" spans="1:79" x14ac:dyDescent="0.2">
      <c r="A4" s="4" t="s">
        <v>69</v>
      </c>
      <c r="B4" s="4">
        <v>19</v>
      </c>
      <c r="C4" s="4">
        <v>0.5</v>
      </c>
      <c r="D4" s="6">
        <f t="shared" si="0"/>
        <v>0.20234282111999999</v>
      </c>
      <c r="E4" s="8">
        <v>39633</v>
      </c>
      <c r="F4" s="4">
        <v>1</v>
      </c>
      <c r="G4" s="4" t="s">
        <v>70</v>
      </c>
      <c r="H4" s="4" t="s">
        <v>71</v>
      </c>
      <c r="I4" s="4">
        <v>70</v>
      </c>
      <c r="J4" s="4">
        <v>13</v>
      </c>
      <c r="M4" s="13">
        <f t="shared" si="1"/>
        <v>41.5</v>
      </c>
      <c r="N4" s="8">
        <v>39641</v>
      </c>
      <c r="O4" s="5">
        <v>55876</v>
      </c>
      <c r="Q4" s="5"/>
      <c r="S4" s="5"/>
      <c r="U4" s="5"/>
      <c r="V4" s="14">
        <f t="shared" si="2"/>
        <v>55876</v>
      </c>
      <c r="W4" s="14">
        <f t="shared" si="3"/>
        <v>276145.20589718665</v>
      </c>
      <c r="X4" s="8">
        <v>39668</v>
      </c>
      <c r="Y4" s="4">
        <f t="shared" si="4"/>
        <v>27</v>
      </c>
      <c r="Z4" s="4">
        <v>1</v>
      </c>
      <c r="AA4" s="10">
        <v>1.3</v>
      </c>
      <c r="AB4" s="10">
        <v>31.1</v>
      </c>
      <c r="AC4" s="10">
        <v>27.3</v>
      </c>
      <c r="AD4" s="10">
        <v>33.299999999999997</v>
      </c>
      <c r="AE4" s="10">
        <v>31.348000000000003</v>
      </c>
      <c r="AF4" s="9">
        <v>45</v>
      </c>
      <c r="AG4" s="9">
        <v>40</v>
      </c>
      <c r="AH4" s="9">
        <v>45</v>
      </c>
      <c r="AI4" s="9">
        <v>42.142857142857146</v>
      </c>
      <c r="AJ4" s="10">
        <v>9.1</v>
      </c>
      <c r="AK4" s="10">
        <v>8.5</v>
      </c>
      <c r="AL4" s="10">
        <v>9.6999999999999993</v>
      </c>
      <c r="AM4" s="10">
        <v>9.1738654533058082</v>
      </c>
      <c r="AN4" s="21">
        <f>2*63</f>
        <v>126</v>
      </c>
      <c r="AO4" s="20">
        <v>112.5</v>
      </c>
      <c r="AP4" s="20">
        <v>14.5</v>
      </c>
      <c r="AQ4" s="20">
        <v>5.9</v>
      </c>
      <c r="AR4" s="5">
        <v>0</v>
      </c>
      <c r="AS4" s="5">
        <v>25</v>
      </c>
      <c r="AT4" s="5">
        <v>15</v>
      </c>
      <c r="AU4" s="5">
        <v>40</v>
      </c>
      <c r="AV4" s="5">
        <v>0</v>
      </c>
      <c r="AW4" s="5">
        <v>0</v>
      </c>
      <c r="AX4" s="5">
        <v>5</v>
      </c>
      <c r="AY4" s="5">
        <v>35</v>
      </c>
      <c r="AZ4" s="5">
        <v>365</v>
      </c>
      <c r="BA4" s="5">
        <v>335</v>
      </c>
      <c r="BB4" s="5">
        <v>4750</v>
      </c>
      <c r="BC4" s="5">
        <v>4860</v>
      </c>
      <c r="BD4" s="5">
        <v>67.5</v>
      </c>
      <c r="BE4" s="5">
        <v>62.5</v>
      </c>
      <c r="BF4" s="5">
        <v>1320</v>
      </c>
      <c r="BG4" s="5">
        <v>1450</v>
      </c>
      <c r="BH4" s="5">
        <v>35</v>
      </c>
      <c r="BI4" s="5">
        <v>20</v>
      </c>
      <c r="BJ4" s="5">
        <v>285</v>
      </c>
      <c r="BK4" s="5">
        <v>482.5</v>
      </c>
      <c r="BL4" s="5">
        <v>22025</v>
      </c>
      <c r="BM4" s="11">
        <f>BL4/O4*100</f>
        <v>39.417639057913952</v>
      </c>
      <c r="BN4" s="11">
        <f>(BL4)/(O4+Q4+S4+U4)*100</f>
        <v>39.417639057913952</v>
      </c>
      <c r="BO4" s="4" t="s">
        <v>72</v>
      </c>
      <c r="BP4" s="9">
        <v>32</v>
      </c>
      <c r="BQ4" s="9">
        <v>45</v>
      </c>
      <c r="BR4" s="13">
        <f t="shared" si="5"/>
        <v>13</v>
      </c>
      <c r="BS4" s="11">
        <v>37.29</v>
      </c>
      <c r="BT4" s="19">
        <f t="shared" si="6"/>
        <v>1.3811111111111112</v>
      </c>
      <c r="BU4" s="6">
        <v>0.25800000000000001</v>
      </c>
      <c r="BV4" s="6">
        <v>0.73599999999999999</v>
      </c>
      <c r="BW4" s="6">
        <v>0.438</v>
      </c>
      <c r="BX4" s="5">
        <f t="shared" si="7"/>
        <v>108849.92053628634</v>
      </c>
      <c r="BY4" s="11">
        <v>9.41</v>
      </c>
      <c r="BZ4" s="11">
        <f t="shared" si="8"/>
        <v>1.7224160293377972</v>
      </c>
      <c r="CA4" s="11">
        <f>(BW4/BS4^3)*100000</f>
        <v>0.84468923693583409</v>
      </c>
    </row>
    <row r="5" spans="1:79" x14ac:dyDescent="0.2">
      <c r="A5" s="15" t="s">
        <v>69</v>
      </c>
      <c r="B5" s="13">
        <v>13</v>
      </c>
      <c r="C5" s="15">
        <v>0.5</v>
      </c>
      <c r="D5" s="15">
        <f t="shared" si="0"/>
        <v>0.20234282111999999</v>
      </c>
      <c r="E5" s="17">
        <v>40017</v>
      </c>
      <c r="F5" s="15">
        <v>1</v>
      </c>
      <c r="G5" s="15" t="s">
        <v>70</v>
      </c>
      <c r="H5" s="15" t="s">
        <v>71</v>
      </c>
      <c r="I5" s="15">
        <v>0</v>
      </c>
      <c r="J5" s="15">
        <v>0</v>
      </c>
      <c r="K5" s="15"/>
      <c r="L5" s="15"/>
      <c r="M5" s="13">
        <f t="shared" si="1"/>
        <v>0</v>
      </c>
      <c r="N5" s="17">
        <v>40029</v>
      </c>
      <c r="O5" s="14">
        <v>85188</v>
      </c>
      <c r="P5" s="15"/>
      <c r="Q5" s="14"/>
      <c r="R5" s="15"/>
      <c r="S5" s="14"/>
      <c r="T5" s="15"/>
      <c r="U5" s="14"/>
      <c r="V5" s="14">
        <f t="shared" si="2"/>
        <v>85188</v>
      </c>
      <c r="W5" s="14">
        <f t="shared" si="3"/>
        <v>421008.26472849766</v>
      </c>
      <c r="X5" s="17">
        <v>40056</v>
      </c>
      <c r="Y5" s="15">
        <f t="shared" si="4"/>
        <v>27</v>
      </c>
      <c r="Z5" s="15">
        <v>27</v>
      </c>
      <c r="AA5" s="18">
        <v>4.5999999999999996</v>
      </c>
      <c r="AB5" s="18">
        <v>32</v>
      </c>
      <c r="AC5" s="18">
        <v>30.6</v>
      </c>
      <c r="AD5" s="18">
        <v>33.1</v>
      </c>
      <c r="AE5" s="18">
        <v>32.180769230769236</v>
      </c>
      <c r="AF5" s="15">
        <v>54</v>
      </c>
      <c r="AG5" s="15">
        <v>51</v>
      </c>
      <c r="AH5" s="15">
        <v>60</v>
      </c>
      <c r="AI5" s="18">
        <v>57.111111111111114</v>
      </c>
      <c r="AJ5" s="15">
        <v>8.6</v>
      </c>
      <c r="AK5" s="15">
        <v>8.4</v>
      </c>
      <c r="AL5" s="18">
        <v>8.6</v>
      </c>
      <c r="AM5" s="18">
        <v>8.4881751009014685</v>
      </c>
      <c r="AN5" s="21">
        <v>0</v>
      </c>
      <c r="AO5" s="21">
        <v>15</v>
      </c>
      <c r="AP5" s="21">
        <v>2</v>
      </c>
      <c r="AQ5" s="21">
        <v>0</v>
      </c>
      <c r="AR5" s="14">
        <v>125</v>
      </c>
      <c r="AS5" s="14">
        <v>1210</v>
      </c>
      <c r="AT5" s="14">
        <v>0</v>
      </c>
      <c r="AU5" s="14">
        <v>1335</v>
      </c>
      <c r="AV5" s="14">
        <v>20</v>
      </c>
      <c r="AW5" s="14">
        <v>0</v>
      </c>
      <c r="AX5" s="14">
        <v>0</v>
      </c>
      <c r="AY5" s="14">
        <v>80</v>
      </c>
      <c r="AZ5" s="14">
        <v>1980</v>
      </c>
      <c r="BA5" s="14">
        <v>190</v>
      </c>
      <c r="BB5" s="14">
        <v>3535</v>
      </c>
      <c r="BC5" s="14">
        <v>3670</v>
      </c>
      <c r="BD5" s="14">
        <v>375.83333333333331</v>
      </c>
      <c r="BE5" s="14">
        <v>62.5</v>
      </c>
      <c r="BF5" s="14">
        <v>1471.6666666666667</v>
      </c>
      <c r="BG5" s="14">
        <v>1910</v>
      </c>
      <c r="BH5" s="14">
        <v>50</v>
      </c>
      <c r="BI5" s="14">
        <v>45</v>
      </c>
      <c r="BJ5" s="14">
        <v>1022.5</v>
      </c>
      <c r="BK5" s="14">
        <v>2057.5</v>
      </c>
      <c r="BL5" s="14">
        <v>0</v>
      </c>
      <c r="BM5" s="19">
        <f>BL5/O5*100</f>
        <v>0</v>
      </c>
      <c r="BN5" s="19">
        <f>(BL5)/(O5+Q5+S5+U5)*100</f>
        <v>0</v>
      </c>
      <c r="BO5" s="15" t="s">
        <v>73</v>
      </c>
      <c r="BP5" s="13"/>
      <c r="BQ5" s="13"/>
      <c r="BR5" s="13">
        <f t="shared" si="5"/>
        <v>0</v>
      </c>
      <c r="BS5" s="19"/>
      <c r="BT5" s="19">
        <f t="shared" si="6"/>
        <v>0</v>
      </c>
      <c r="BU5" s="16"/>
      <c r="BV5" s="16"/>
      <c r="BW5" s="16"/>
      <c r="BX5" s="14">
        <f t="shared" si="7"/>
        <v>0</v>
      </c>
      <c r="BY5" s="19">
        <v>0</v>
      </c>
      <c r="BZ5" s="19">
        <f t="shared" si="8"/>
        <v>0</v>
      </c>
      <c r="CA5" s="19"/>
    </row>
    <row r="6" spans="1:79" x14ac:dyDescent="0.2">
      <c r="A6" s="12" t="s">
        <v>69</v>
      </c>
      <c r="B6" s="15">
        <v>3</v>
      </c>
      <c r="C6" s="15">
        <v>2</v>
      </c>
      <c r="D6" s="16">
        <f t="shared" si="0"/>
        <v>0.80937128447999995</v>
      </c>
      <c r="E6" s="17">
        <v>40384</v>
      </c>
      <c r="F6" s="13">
        <v>1</v>
      </c>
      <c r="G6" s="13" t="s">
        <v>70</v>
      </c>
      <c r="H6" s="13" t="s">
        <v>71</v>
      </c>
      <c r="I6" s="15">
        <v>44</v>
      </c>
      <c r="J6" s="15">
        <v>4</v>
      </c>
      <c r="K6" s="15"/>
      <c r="L6" s="13"/>
      <c r="M6" s="13">
        <f t="shared" si="1"/>
        <v>24</v>
      </c>
      <c r="N6" s="17">
        <v>40405</v>
      </c>
      <c r="O6" s="14">
        <v>528532</v>
      </c>
      <c r="P6" s="17"/>
      <c r="Q6" s="14"/>
      <c r="R6" s="17"/>
      <c r="S6" s="13"/>
      <c r="T6" s="17"/>
      <c r="U6" s="17"/>
      <c r="V6" s="14">
        <f t="shared" si="2"/>
        <v>528532</v>
      </c>
      <c r="W6" s="14">
        <f t="shared" si="3"/>
        <v>653015.50738801924</v>
      </c>
      <c r="X6" s="17">
        <v>40450</v>
      </c>
      <c r="Y6" s="13">
        <f t="shared" si="4"/>
        <v>45</v>
      </c>
      <c r="Z6" s="13">
        <v>10</v>
      </c>
      <c r="AA6" s="18">
        <v>3.2</v>
      </c>
      <c r="AB6" s="18">
        <v>32.700000000000003</v>
      </c>
      <c r="AC6" s="18">
        <v>25.9</v>
      </c>
      <c r="AD6" s="18">
        <v>33.299999999999997</v>
      </c>
      <c r="AE6" s="18">
        <v>31.048837209302327</v>
      </c>
      <c r="AF6" s="13">
        <v>37</v>
      </c>
      <c r="AG6" s="13">
        <v>25</v>
      </c>
      <c r="AH6" s="13">
        <v>42</v>
      </c>
      <c r="AI6" s="18">
        <v>35.46153846153846</v>
      </c>
      <c r="AJ6" s="18">
        <v>9.1</v>
      </c>
      <c r="AK6" s="18">
        <v>8.3000000000000007</v>
      </c>
      <c r="AL6" s="18">
        <v>9.69</v>
      </c>
      <c r="AM6" s="18">
        <v>9.0634497062640502</v>
      </c>
      <c r="AN6" s="21">
        <v>380</v>
      </c>
      <c r="AO6" s="21">
        <v>700</v>
      </c>
      <c r="AP6" s="21">
        <v>90</v>
      </c>
      <c r="AQ6" s="21">
        <v>37.5</v>
      </c>
      <c r="AR6" s="14">
        <v>60</v>
      </c>
      <c r="AS6" s="14">
        <v>45</v>
      </c>
      <c r="AT6" s="14">
        <v>2195</v>
      </c>
      <c r="AU6" s="14">
        <v>2300</v>
      </c>
      <c r="AV6" s="14">
        <v>0</v>
      </c>
      <c r="AW6" s="14">
        <v>0</v>
      </c>
      <c r="AX6" s="14">
        <v>0</v>
      </c>
      <c r="AY6" s="14">
        <v>30</v>
      </c>
      <c r="AZ6" s="14">
        <v>40</v>
      </c>
      <c r="BA6" s="14">
        <v>235</v>
      </c>
      <c r="BB6" s="14">
        <v>280</v>
      </c>
      <c r="BC6" s="14">
        <v>300</v>
      </c>
      <c r="BD6" s="14">
        <v>11.071428571428571</v>
      </c>
      <c r="BE6" s="14">
        <v>55.357142857142854</v>
      </c>
      <c r="BF6" s="14">
        <v>49.642857142857146</v>
      </c>
      <c r="BG6" s="14">
        <v>116.07142857142857</v>
      </c>
      <c r="BH6" s="14">
        <v>5</v>
      </c>
      <c r="BI6" s="14">
        <v>32.5</v>
      </c>
      <c r="BJ6" s="14">
        <v>20</v>
      </c>
      <c r="BK6" s="14">
        <v>80</v>
      </c>
      <c r="BL6" s="14">
        <v>50552</v>
      </c>
      <c r="BM6" s="19">
        <v>9.56</v>
      </c>
      <c r="BN6" s="19">
        <f>((BL6/(O6+Q6+S6+U6))*100)</f>
        <v>9.5646053597511607</v>
      </c>
      <c r="BO6" s="15" t="s">
        <v>72</v>
      </c>
      <c r="BP6" s="13">
        <v>38</v>
      </c>
      <c r="BQ6" s="13">
        <v>68</v>
      </c>
      <c r="BR6" s="13">
        <f t="shared" si="5"/>
        <v>30</v>
      </c>
      <c r="BS6" s="19">
        <v>52.08</v>
      </c>
      <c r="BT6" s="19">
        <f t="shared" si="6"/>
        <v>1.1573333333333333</v>
      </c>
      <c r="BU6" s="16">
        <v>0.40300000000000002</v>
      </c>
      <c r="BV6" s="16">
        <v>1.6639999999999999</v>
      </c>
      <c r="BW6" s="16">
        <v>1.169</v>
      </c>
      <c r="BX6" s="14">
        <f t="shared" si="7"/>
        <v>62458.356219640715</v>
      </c>
      <c r="BY6" s="19">
        <v>55.77</v>
      </c>
      <c r="BZ6" s="19">
        <f t="shared" si="8"/>
        <v>1.5312296804915349</v>
      </c>
      <c r="CA6" s="19">
        <f>(BW6/BS6^3)*100000</f>
        <v>0.82756398931705955</v>
      </c>
    </row>
    <row r="7" spans="1:79" x14ac:dyDescent="0.2">
      <c r="A7" s="7" t="s">
        <v>69</v>
      </c>
      <c r="B7" s="4">
        <v>13</v>
      </c>
      <c r="C7" s="4">
        <v>0.5</v>
      </c>
      <c r="D7" s="6">
        <f t="shared" si="0"/>
        <v>0.20234282111999999</v>
      </c>
      <c r="E7" s="8">
        <v>40268</v>
      </c>
      <c r="F7" s="9">
        <v>1</v>
      </c>
      <c r="G7" s="9" t="s">
        <v>70</v>
      </c>
      <c r="H7" s="9" t="s">
        <v>71</v>
      </c>
      <c r="I7" s="4">
        <v>162</v>
      </c>
      <c r="J7" s="4">
        <v>131</v>
      </c>
      <c r="M7" s="13">
        <f t="shared" si="1"/>
        <v>146.5</v>
      </c>
      <c r="N7" s="8">
        <v>40296</v>
      </c>
      <c r="O7" s="5">
        <v>141064</v>
      </c>
      <c r="P7" s="8"/>
      <c r="Q7" s="5"/>
      <c r="R7" s="8"/>
      <c r="S7" s="9"/>
      <c r="T7" s="8"/>
      <c r="U7" s="8"/>
      <c r="V7" s="14">
        <f t="shared" si="2"/>
        <v>141064</v>
      </c>
      <c r="W7" s="14">
        <f t="shared" si="3"/>
        <v>697153.47062568425</v>
      </c>
      <c r="X7" s="8">
        <v>40324</v>
      </c>
      <c r="Y7" s="9">
        <f t="shared" si="4"/>
        <v>28</v>
      </c>
      <c r="Z7" s="9">
        <v>4</v>
      </c>
      <c r="AA7" s="10">
        <v>3.3</v>
      </c>
      <c r="AB7" s="10">
        <v>23.3</v>
      </c>
      <c r="AC7" s="10">
        <v>24.7</v>
      </c>
      <c r="AD7" s="10">
        <v>31.3</v>
      </c>
      <c r="AE7" s="10">
        <v>28.407692307692304</v>
      </c>
      <c r="AF7" s="9">
        <v>40</v>
      </c>
      <c r="AG7" s="9">
        <v>35</v>
      </c>
      <c r="AH7" s="9">
        <v>43</v>
      </c>
      <c r="AI7" s="10">
        <v>39.25</v>
      </c>
      <c r="AJ7" s="10">
        <v>9.1999999999999993</v>
      </c>
      <c r="AK7" s="10">
        <v>8.6</v>
      </c>
      <c r="AL7" s="10">
        <v>9.3000000000000007</v>
      </c>
      <c r="AM7" s="10">
        <v>8.95318723432643</v>
      </c>
      <c r="AN7" s="20">
        <v>92</v>
      </c>
      <c r="AO7" s="20">
        <v>125</v>
      </c>
      <c r="AP7" s="20">
        <v>9.75</v>
      </c>
      <c r="AQ7" s="20">
        <v>4.2</v>
      </c>
      <c r="AR7" s="5">
        <v>20</v>
      </c>
      <c r="AS7" s="5">
        <v>40</v>
      </c>
      <c r="AT7" s="5">
        <v>0</v>
      </c>
      <c r="AU7" s="5">
        <v>60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70</v>
      </c>
      <c r="BB7" s="5">
        <v>5</v>
      </c>
      <c r="BC7" s="5">
        <v>70</v>
      </c>
      <c r="BD7" s="5">
        <v>0</v>
      </c>
      <c r="BE7" s="5">
        <v>16.666666666666668</v>
      </c>
      <c r="BF7" s="5">
        <v>1.1111111111111112</v>
      </c>
      <c r="BG7" s="5">
        <v>17.777777777777779</v>
      </c>
      <c r="BH7" s="5">
        <v>0</v>
      </c>
      <c r="BI7" s="5">
        <v>5</v>
      </c>
      <c r="BJ7" s="5">
        <v>0</v>
      </c>
      <c r="BK7" s="5">
        <v>5</v>
      </c>
      <c r="BL7" s="5">
        <v>0</v>
      </c>
      <c r="BM7" s="11">
        <v>0</v>
      </c>
      <c r="BN7" s="11">
        <f>((BL7/(O7+Q7+S7+U7))*100)</f>
        <v>0</v>
      </c>
      <c r="BO7" s="4" t="s">
        <v>72</v>
      </c>
      <c r="BR7" s="13">
        <f t="shared" si="5"/>
        <v>0</v>
      </c>
      <c r="BT7" s="19">
        <f t="shared" si="6"/>
        <v>0</v>
      </c>
      <c r="BX7" s="5">
        <f t="shared" si="7"/>
        <v>0</v>
      </c>
      <c r="BY7" s="11">
        <v>0</v>
      </c>
      <c r="BZ7" s="11">
        <f t="shared" si="8"/>
        <v>0</v>
      </c>
    </row>
    <row r="8" spans="1:79" x14ac:dyDescent="0.2">
      <c r="A8" s="4" t="s">
        <v>69</v>
      </c>
      <c r="B8" s="9">
        <v>19</v>
      </c>
      <c r="C8" s="4">
        <v>0.5</v>
      </c>
      <c r="D8" s="4">
        <f t="shared" si="0"/>
        <v>0.20234282111999999</v>
      </c>
      <c r="E8" s="8">
        <v>39996</v>
      </c>
      <c r="F8" s="4">
        <v>1</v>
      </c>
      <c r="G8" s="4" t="s">
        <v>70</v>
      </c>
      <c r="H8" s="4" t="s">
        <v>71</v>
      </c>
      <c r="I8" s="4">
        <v>0</v>
      </c>
      <c r="J8" s="4">
        <v>0</v>
      </c>
      <c r="M8" s="13">
        <f t="shared" si="1"/>
        <v>0</v>
      </c>
      <c r="N8" s="8">
        <v>40006</v>
      </c>
      <c r="O8" s="5">
        <v>141064</v>
      </c>
      <c r="Q8" s="5"/>
      <c r="S8" s="5"/>
      <c r="U8" s="5"/>
      <c r="V8" s="14">
        <f t="shared" si="2"/>
        <v>141064</v>
      </c>
      <c r="W8" s="14">
        <f t="shared" si="3"/>
        <v>697153.47062568425</v>
      </c>
      <c r="X8" s="8">
        <v>40029</v>
      </c>
      <c r="Y8" s="4">
        <f t="shared" si="4"/>
        <v>23</v>
      </c>
      <c r="Z8" s="4">
        <v>5</v>
      </c>
      <c r="AA8" s="10">
        <v>4.4000000000000004</v>
      </c>
      <c r="AB8" s="10">
        <v>33.1</v>
      </c>
      <c r="AC8" s="10">
        <v>31</v>
      </c>
      <c r="AD8" s="10">
        <v>32.700000000000003</v>
      </c>
      <c r="AE8" s="10">
        <v>31.781818181818188</v>
      </c>
      <c r="AF8" s="4">
        <v>46</v>
      </c>
      <c r="AG8" s="4">
        <v>46</v>
      </c>
      <c r="AH8" s="4">
        <v>60</v>
      </c>
      <c r="AI8" s="10">
        <v>55.333333333333336</v>
      </c>
      <c r="AJ8" s="4">
        <v>9.1999999999999993</v>
      </c>
      <c r="AK8" s="4">
        <v>8.6999999999999993</v>
      </c>
      <c r="AL8" s="10">
        <v>9.1</v>
      </c>
      <c r="AM8" s="10">
        <v>8.9447558801228659</v>
      </c>
      <c r="AN8" s="20">
        <v>76</v>
      </c>
      <c r="AO8" s="20">
        <v>20</v>
      </c>
      <c r="AP8" s="20">
        <v>1</v>
      </c>
      <c r="AQ8" s="20">
        <v>0</v>
      </c>
      <c r="AR8" s="5">
        <v>100</v>
      </c>
      <c r="AS8" s="5">
        <v>245</v>
      </c>
      <c r="AT8" s="5">
        <v>5</v>
      </c>
      <c r="AU8" s="5">
        <v>360</v>
      </c>
      <c r="AV8" s="5">
        <v>20</v>
      </c>
      <c r="AW8" s="5">
        <v>10</v>
      </c>
      <c r="AX8" s="5">
        <v>0</v>
      </c>
      <c r="AY8" s="5">
        <v>30</v>
      </c>
      <c r="AZ8" s="5">
        <v>75</v>
      </c>
      <c r="BA8" s="5">
        <v>90</v>
      </c>
      <c r="BB8" s="5">
        <v>0</v>
      </c>
      <c r="BC8" s="5">
        <v>145</v>
      </c>
      <c r="BD8" s="5">
        <v>50</v>
      </c>
      <c r="BE8" s="5">
        <v>51.25</v>
      </c>
      <c r="BF8" s="5">
        <v>0</v>
      </c>
      <c r="BG8" s="5">
        <v>102.5</v>
      </c>
      <c r="BH8" s="5">
        <v>52.5</v>
      </c>
      <c r="BI8" s="5">
        <v>52.5</v>
      </c>
      <c r="BJ8" s="5">
        <v>0</v>
      </c>
      <c r="BK8" s="5">
        <v>117.5</v>
      </c>
      <c r="BL8" s="5">
        <v>0</v>
      </c>
      <c r="BM8" s="11">
        <f>BL8/O8*100</f>
        <v>0</v>
      </c>
      <c r="BN8" s="11">
        <f>(BL8)/(O8+Q8+S8+U8)*100</f>
        <v>0</v>
      </c>
      <c r="BO8" s="4" t="s">
        <v>73</v>
      </c>
      <c r="BR8" s="13">
        <f t="shared" si="5"/>
        <v>0</v>
      </c>
      <c r="BT8" s="19">
        <f t="shared" si="6"/>
        <v>0</v>
      </c>
      <c r="BX8" s="5">
        <f t="shared" si="7"/>
        <v>0</v>
      </c>
      <c r="BY8" s="11">
        <v>0</v>
      </c>
      <c r="BZ8" s="11">
        <f t="shared" si="8"/>
        <v>0</v>
      </c>
    </row>
    <row r="9" spans="1:79" x14ac:dyDescent="0.2">
      <c r="A9" s="15" t="s">
        <v>69</v>
      </c>
      <c r="B9" s="15">
        <v>13</v>
      </c>
      <c r="C9" s="15">
        <v>0.5</v>
      </c>
      <c r="D9" s="16">
        <f t="shared" si="0"/>
        <v>0.20234282111999999</v>
      </c>
      <c r="E9" s="17">
        <v>37353</v>
      </c>
      <c r="F9" s="15">
        <v>1</v>
      </c>
      <c r="G9" s="15" t="s">
        <v>70</v>
      </c>
      <c r="H9" s="15" t="s">
        <v>71</v>
      </c>
      <c r="I9" s="15">
        <v>3</v>
      </c>
      <c r="J9" s="15">
        <v>0</v>
      </c>
      <c r="K9" s="15"/>
      <c r="L9" s="15"/>
      <c r="M9" s="13">
        <f t="shared" si="1"/>
        <v>1.5</v>
      </c>
      <c r="N9" s="17">
        <v>37359</v>
      </c>
      <c r="O9" s="14">
        <v>143354</v>
      </c>
      <c r="P9" s="15"/>
      <c r="Q9" s="14"/>
      <c r="R9" s="15"/>
      <c r="S9" s="15"/>
      <c r="T9" s="15"/>
      <c r="U9" s="15"/>
      <c r="V9" s="14">
        <f t="shared" si="2"/>
        <v>143354</v>
      </c>
      <c r="W9" s="14">
        <f t="shared" si="3"/>
        <v>708470.89709688048</v>
      </c>
      <c r="X9" s="17">
        <v>37390</v>
      </c>
      <c r="Y9" s="15">
        <f t="shared" si="4"/>
        <v>31</v>
      </c>
      <c r="Z9" s="15"/>
      <c r="AA9" s="18">
        <v>3.3</v>
      </c>
      <c r="AB9" s="18">
        <v>27.6</v>
      </c>
      <c r="AC9" s="18">
        <v>26.1</v>
      </c>
      <c r="AD9" s="18">
        <v>30.8</v>
      </c>
      <c r="AE9" s="18">
        <v>29.25</v>
      </c>
      <c r="AF9" s="13">
        <v>31</v>
      </c>
      <c r="AG9" s="13">
        <v>32</v>
      </c>
      <c r="AH9" s="13">
        <v>40</v>
      </c>
      <c r="AI9" s="13">
        <v>35.6</v>
      </c>
      <c r="AJ9" s="18">
        <v>8.4</v>
      </c>
      <c r="AK9" s="18">
        <v>8.6999999999999993</v>
      </c>
      <c r="AL9" s="18">
        <v>9.5</v>
      </c>
      <c r="AM9" s="18">
        <v>8.9886945757050665</v>
      </c>
      <c r="AN9" s="21">
        <v>0</v>
      </c>
      <c r="AO9" s="21">
        <v>187.5</v>
      </c>
      <c r="AP9" s="21">
        <v>12</v>
      </c>
      <c r="AQ9" s="21">
        <v>5.25</v>
      </c>
      <c r="AR9" s="14">
        <v>25</v>
      </c>
      <c r="AS9" s="14">
        <v>15</v>
      </c>
      <c r="AT9" s="14">
        <v>0</v>
      </c>
      <c r="AU9" s="14">
        <v>40</v>
      </c>
      <c r="AV9" s="14">
        <v>0</v>
      </c>
      <c r="AW9" s="14">
        <v>0</v>
      </c>
      <c r="AX9" s="14">
        <v>0</v>
      </c>
      <c r="AY9" s="14">
        <v>85</v>
      </c>
      <c r="AZ9" s="14">
        <v>420</v>
      </c>
      <c r="BA9" s="14">
        <v>2700</v>
      </c>
      <c r="BB9" s="14">
        <v>1280</v>
      </c>
      <c r="BC9" s="14">
        <v>3120</v>
      </c>
      <c r="BD9" s="14">
        <v>101.92307692307692</v>
      </c>
      <c r="BE9" s="14">
        <v>283.84615384615387</v>
      </c>
      <c r="BF9" s="14">
        <v>270.38461538461536</v>
      </c>
      <c r="BG9" s="14">
        <v>656.15384615384619</v>
      </c>
      <c r="BH9" s="14">
        <v>30</v>
      </c>
      <c r="BI9" s="14">
        <v>70</v>
      </c>
      <c r="BJ9" s="14">
        <v>140</v>
      </c>
      <c r="BK9" s="14">
        <v>360</v>
      </c>
      <c r="BL9" s="14">
        <v>0</v>
      </c>
      <c r="BM9" s="19">
        <f>BL9/(O9)*100</f>
        <v>0</v>
      </c>
      <c r="BN9" s="19">
        <f>BL9/(O9+Q9)*100</f>
        <v>0</v>
      </c>
      <c r="BO9" s="15" t="s">
        <v>73</v>
      </c>
      <c r="BP9" s="13"/>
      <c r="BQ9" s="13"/>
      <c r="BR9" s="13">
        <f t="shared" si="5"/>
        <v>0</v>
      </c>
      <c r="BS9" s="19"/>
      <c r="BT9" s="19">
        <f t="shared" si="6"/>
        <v>0</v>
      </c>
      <c r="BU9" s="16"/>
      <c r="BV9" s="16"/>
      <c r="BW9" s="16"/>
      <c r="BX9" s="14">
        <f t="shared" si="7"/>
        <v>0</v>
      </c>
      <c r="BY9" s="19">
        <v>0</v>
      </c>
      <c r="BZ9" s="19">
        <f t="shared" si="8"/>
        <v>0</v>
      </c>
      <c r="CA9" s="19" t="e">
        <f>(BW9/BS9^3)*100000</f>
        <v>#DIV/0!</v>
      </c>
    </row>
    <row r="10" spans="1:79" x14ac:dyDescent="0.2">
      <c r="A10" s="15" t="s">
        <v>69</v>
      </c>
      <c r="B10" s="15">
        <v>3</v>
      </c>
      <c r="C10" s="15">
        <v>2</v>
      </c>
      <c r="D10" s="16">
        <f t="shared" si="0"/>
        <v>0.80937128447999995</v>
      </c>
      <c r="E10" s="17">
        <v>39361</v>
      </c>
      <c r="F10" s="15">
        <v>2</v>
      </c>
      <c r="G10" s="15" t="s">
        <v>70</v>
      </c>
      <c r="H10" s="15" t="s">
        <v>71</v>
      </c>
      <c r="I10" s="15">
        <v>503</v>
      </c>
      <c r="J10" s="15">
        <v>93</v>
      </c>
      <c r="K10" s="15"/>
      <c r="L10" s="15"/>
      <c r="M10" s="13">
        <f t="shared" si="1"/>
        <v>298</v>
      </c>
      <c r="N10" s="17">
        <v>39367</v>
      </c>
      <c r="O10" s="14">
        <v>444718</v>
      </c>
      <c r="P10" s="17">
        <v>39368</v>
      </c>
      <c r="Q10" s="14">
        <v>130530</v>
      </c>
      <c r="R10" s="15"/>
      <c r="S10" s="14"/>
      <c r="T10" s="15"/>
      <c r="U10" s="15"/>
      <c r="V10" s="14">
        <f t="shared" si="2"/>
        <v>575248</v>
      </c>
      <c r="W10" s="14">
        <f t="shared" si="3"/>
        <v>710734.38239111973</v>
      </c>
      <c r="X10" s="17">
        <v>39415</v>
      </c>
      <c r="Y10" s="13">
        <f t="shared" si="4"/>
        <v>48</v>
      </c>
      <c r="Z10" s="13">
        <v>0</v>
      </c>
      <c r="AA10" s="15">
        <v>4.0999999999999996</v>
      </c>
      <c r="AB10" s="18">
        <v>29.1</v>
      </c>
      <c r="AC10" s="18">
        <v>12.8</v>
      </c>
      <c r="AD10" s="18">
        <v>29.7</v>
      </c>
      <c r="AE10" s="18">
        <v>23.42173913043478</v>
      </c>
      <c r="AF10" s="18">
        <v>20</v>
      </c>
      <c r="AG10" s="18">
        <v>22</v>
      </c>
      <c r="AH10" s="18">
        <v>27</v>
      </c>
      <c r="AI10" s="18">
        <v>25.357142857142858</v>
      </c>
      <c r="AJ10" s="18">
        <v>8.6999999999999993</v>
      </c>
      <c r="AK10" s="18">
        <v>8.3000000000000007</v>
      </c>
      <c r="AL10" s="18">
        <v>8.9</v>
      </c>
      <c r="AM10" s="18">
        <v>8.6340425531914899</v>
      </c>
      <c r="AN10" s="21">
        <v>408</v>
      </c>
      <c r="AO10" s="21">
        <v>775</v>
      </c>
      <c r="AP10" s="21">
        <v>30</v>
      </c>
      <c r="AQ10" s="21">
        <v>15</v>
      </c>
      <c r="AR10" s="14">
        <v>0</v>
      </c>
      <c r="AS10" s="14">
        <v>5</v>
      </c>
      <c r="AT10" s="14">
        <v>620</v>
      </c>
      <c r="AU10" s="14">
        <v>625</v>
      </c>
      <c r="AV10" s="14">
        <v>0</v>
      </c>
      <c r="AW10" s="14">
        <v>0</v>
      </c>
      <c r="AX10" s="14">
        <v>0</v>
      </c>
      <c r="AY10" s="14">
        <v>15</v>
      </c>
      <c r="AZ10" s="14">
        <v>160</v>
      </c>
      <c r="BA10" s="14">
        <v>350</v>
      </c>
      <c r="BB10" s="14">
        <v>115</v>
      </c>
      <c r="BC10" s="14">
        <v>510</v>
      </c>
      <c r="BD10" s="14">
        <v>40.1875</v>
      </c>
      <c r="BE10" s="14">
        <v>129.0625</v>
      </c>
      <c r="BF10" s="14">
        <v>14.375</v>
      </c>
      <c r="BG10" s="14">
        <v>187.8125</v>
      </c>
      <c r="BH10" s="14">
        <v>25</v>
      </c>
      <c r="BI10" s="14">
        <v>95</v>
      </c>
      <c r="BJ10" s="14">
        <v>182.5</v>
      </c>
      <c r="BK10" s="14">
        <v>182.5</v>
      </c>
      <c r="BL10" s="14">
        <v>569286</v>
      </c>
      <c r="BM10" s="19">
        <f>(BL10/Q10)*100</f>
        <v>436.1342220179269</v>
      </c>
      <c r="BN10" s="19">
        <f>((BL10)/(O10+Q10+S10+U10))*100</f>
        <v>98.963577448335329</v>
      </c>
      <c r="BO10" s="15" t="s">
        <v>72</v>
      </c>
      <c r="BP10" s="13">
        <v>30</v>
      </c>
      <c r="BQ10" s="13">
        <v>55</v>
      </c>
      <c r="BR10" s="13">
        <f t="shared" si="5"/>
        <v>25</v>
      </c>
      <c r="BS10" s="19">
        <v>37.85</v>
      </c>
      <c r="BT10" s="19">
        <f t="shared" si="6"/>
        <v>0.7885416666666667</v>
      </c>
      <c r="BU10" s="16">
        <v>0.20200000000000001</v>
      </c>
      <c r="BV10" s="16">
        <v>1.351</v>
      </c>
      <c r="BW10" s="16">
        <v>0.45300000000000001</v>
      </c>
      <c r="BX10" s="14">
        <f t="shared" si="7"/>
        <v>703368.17096958344</v>
      </c>
      <c r="BY10" s="19">
        <v>231.45</v>
      </c>
      <c r="BZ10" s="19">
        <f t="shared" si="8"/>
        <v>5.9575563063099395</v>
      </c>
      <c r="CA10" s="19">
        <f>(BW10/BS10^3)*100000</f>
        <v>0.83541169462909559</v>
      </c>
    </row>
    <row r="11" spans="1:79" x14ac:dyDescent="0.2">
      <c r="A11" s="4" t="s">
        <v>69</v>
      </c>
      <c r="B11" s="9">
        <v>28</v>
      </c>
      <c r="C11" s="4">
        <v>1</v>
      </c>
      <c r="D11" s="4">
        <f t="shared" si="0"/>
        <v>0.40468564223999998</v>
      </c>
      <c r="E11" s="8">
        <v>39926</v>
      </c>
      <c r="F11" s="4">
        <v>1</v>
      </c>
      <c r="G11" s="4" t="s">
        <v>70</v>
      </c>
      <c r="H11" s="4" t="s">
        <v>71</v>
      </c>
      <c r="M11" s="13" t="e">
        <f t="shared" si="1"/>
        <v>#DIV/0!</v>
      </c>
      <c r="N11" s="8">
        <v>39939</v>
      </c>
      <c r="O11" s="5">
        <v>306402</v>
      </c>
      <c r="Q11" s="5"/>
      <c r="S11" s="5"/>
      <c r="U11" s="5"/>
      <c r="V11" s="14">
        <f t="shared" si="2"/>
        <v>306402</v>
      </c>
      <c r="W11" s="14">
        <f t="shared" si="3"/>
        <v>757135.83092302398</v>
      </c>
      <c r="X11" s="8">
        <v>39974</v>
      </c>
      <c r="Y11" s="4">
        <f t="shared" si="4"/>
        <v>35</v>
      </c>
      <c r="Z11" s="4">
        <v>3</v>
      </c>
      <c r="AA11" s="10">
        <v>2.4</v>
      </c>
      <c r="AB11" s="10">
        <v>28.4</v>
      </c>
      <c r="AC11" s="10">
        <v>26.1</v>
      </c>
      <c r="AD11" s="10">
        <v>32.299999999999997</v>
      </c>
      <c r="AE11" s="10">
        <v>29.163636363636368</v>
      </c>
      <c r="AF11" s="4">
        <v>49</v>
      </c>
      <c r="AG11" s="4">
        <v>47</v>
      </c>
      <c r="AH11" s="4">
        <v>55</v>
      </c>
      <c r="AI11" s="10">
        <v>51.454545454545453</v>
      </c>
      <c r="AJ11" s="4">
        <v>8.8000000000000007</v>
      </c>
      <c r="AK11" s="4">
        <v>8.5</v>
      </c>
      <c r="AL11" s="10">
        <v>9.5</v>
      </c>
      <c r="AM11" s="10">
        <v>8.9807049213505543</v>
      </c>
      <c r="AN11" s="20">
        <v>198</v>
      </c>
      <c r="AO11" s="20">
        <v>390</v>
      </c>
      <c r="AP11" s="20">
        <v>27</v>
      </c>
      <c r="AQ11" s="20">
        <v>12</v>
      </c>
      <c r="AR11" s="5">
        <v>490</v>
      </c>
      <c r="AS11" s="5">
        <v>3085</v>
      </c>
      <c r="AT11" s="5">
        <v>0</v>
      </c>
      <c r="AU11" s="5">
        <v>3575</v>
      </c>
      <c r="AV11" s="5">
        <v>5</v>
      </c>
      <c r="AW11" s="5">
        <v>20</v>
      </c>
      <c r="AX11" s="5">
        <v>0</v>
      </c>
      <c r="AY11" s="5">
        <v>120</v>
      </c>
      <c r="AZ11" s="5">
        <v>750</v>
      </c>
      <c r="BA11" s="5">
        <v>650</v>
      </c>
      <c r="BB11" s="5">
        <v>14100</v>
      </c>
      <c r="BC11" s="5">
        <v>14800</v>
      </c>
      <c r="BD11" s="5">
        <v>203.92857142857142</v>
      </c>
      <c r="BE11" s="5">
        <v>197.85714285714286</v>
      </c>
      <c r="BF11" s="5">
        <v>1564.2857142857142</v>
      </c>
      <c r="BG11" s="5">
        <v>1966.0714285714287</v>
      </c>
      <c r="BH11" s="5">
        <v>127.5</v>
      </c>
      <c r="BI11" s="5">
        <v>117.5</v>
      </c>
      <c r="BJ11" s="5">
        <v>175</v>
      </c>
      <c r="BK11" s="5">
        <v>620</v>
      </c>
      <c r="BL11" s="5">
        <v>0</v>
      </c>
      <c r="BM11" s="11">
        <f>BL11/O11*100</f>
        <v>0</v>
      </c>
      <c r="BN11" s="11">
        <f>(BL11)/(O11+Q11+S11+U11)*100</f>
        <v>0</v>
      </c>
      <c r="BO11" s="4" t="s">
        <v>73</v>
      </c>
      <c r="BR11" s="13">
        <f t="shared" si="5"/>
        <v>0</v>
      </c>
      <c r="BT11" s="19">
        <f t="shared" si="6"/>
        <v>0</v>
      </c>
      <c r="BX11" s="5">
        <f t="shared" si="7"/>
        <v>0</v>
      </c>
      <c r="BY11" s="11">
        <v>0</v>
      </c>
      <c r="BZ11" s="11">
        <f t="shared" si="8"/>
        <v>0</v>
      </c>
    </row>
    <row r="12" spans="1:79" x14ac:dyDescent="0.2">
      <c r="A12" s="15" t="s">
        <v>69</v>
      </c>
      <c r="B12" s="15">
        <v>33</v>
      </c>
      <c r="C12" s="15">
        <v>1</v>
      </c>
      <c r="D12" s="16">
        <f t="shared" si="0"/>
        <v>0.40468564223999998</v>
      </c>
      <c r="E12" s="17">
        <v>37147</v>
      </c>
      <c r="F12" s="15">
        <v>1</v>
      </c>
      <c r="G12" s="15" t="s">
        <v>70</v>
      </c>
      <c r="H12" s="15" t="s">
        <v>71</v>
      </c>
      <c r="I12" s="15">
        <v>40</v>
      </c>
      <c r="J12" s="15">
        <v>55</v>
      </c>
      <c r="K12" s="15"/>
      <c r="L12" s="15"/>
      <c r="M12" s="13">
        <f t="shared" si="1"/>
        <v>47.5</v>
      </c>
      <c r="N12" s="23">
        <v>37157</v>
      </c>
      <c r="O12" s="24">
        <v>306860</v>
      </c>
      <c r="P12" s="15"/>
      <c r="Q12" s="14"/>
      <c r="R12" s="15"/>
      <c r="S12" s="15"/>
      <c r="T12" s="15"/>
      <c r="U12" s="15"/>
      <c r="V12" s="14">
        <f t="shared" si="2"/>
        <v>306860</v>
      </c>
      <c r="W12" s="14">
        <f t="shared" si="3"/>
        <v>758267.57357014366</v>
      </c>
      <c r="X12" s="17">
        <v>37194</v>
      </c>
      <c r="Y12" s="15">
        <f t="shared" si="4"/>
        <v>37</v>
      </c>
      <c r="Z12" s="13">
        <v>2</v>
      </c>
      <c r="AA12" s="18">
        <v>4.3</v>
      </c>
      <c r="AB12" s="18">
        <v>29.3</v>
      </c>
      <c r="AC12" s="18">
        <v>22.7</v>
      </c>
      <c r="AD12" s="18">
        <v>29.6</v>
      </c>
      <c r="AE12" s="18">
        <v>26.55714285714286</v>
      </c>
      <c r="AF12" s="13">
        <v>50</v>
      </c>
      <c r="AG12" s="13">
        <v>42</v>
      </c>
      <c r="AH12" s="13">
        <v>56</v>
      </c>
      <c r="AI12" s="13">
        <v>48.636363636363633</v>
      </c>
      <c r="AJ12" s="18">
        <v>9</v>
      </c>
      <c r="AK12" s="18">
        <v>8.8000000000000007</v>
      </c>
      <c r="AL12" s="18">
        <v>9.4</v>
      </c>
      <c r="AM12" s="18">
        <v>9.0928326401907142</v>
      </c>
      <c r="AN12" s="21">
        <v>58</v>
      </c>
      <c r="AO12" s="21">
        <v>400</v>
      </c>
      <c r="AP12" s="21">
        <v>33</v>
      </c>
      <c r="AQ12" s="21">
        <v>13.75</v>
      </c>
      <c r="AR12" s="14">
        <v>320</v>
      </c>
      <c r="AS12" s="14">
        <v>760</v>
      </c>
      <c r="AT12" s="14">
        <v>5</v>
      </c>
      <c r="AU12" s="14">
        <v>1085</v>
      </c>
      <c r="AV12" s="14">
        <v>0</v>
      </c>
      <c r="AW12" s="14">
        <v>0</v>
      </c>
      <c r="AX12" s="14">
        <v>0</v>
      </c>
      <c r="AY12" s="14">
        <v>0</v>
      </c>
      <c r="AZ12" s="14">
        <v>175</v>
      </c>
      <c r="BA12" s="14">
        <v>225</v>
      </c>
      <c r="BB12" s="14">
        <v>20</v>
      </c>
      <c r="BC12" s="14">
        <v>240</v>
      </c>
      <c r="BD12" s="14">
        <v>47.333333333333336</v>
      </c>
      <c r="BE12" s="14">
        <v>58</v>
      </c>
      <c r="BF12" s="14">
        <v>2.6666666666666665</v>
      </c>
      <c r="BG12" s="14">
        <v>92.941176470588232</v>
      </c>
      <c r="BH12" s="14">
        <v>35</v>
      </c>
      <c r="BI12" s="14">
        <v>20</v>
      </c>
      <c r="BJ12" s="14">
        <v>0</v>
      </c>
      <c r="BK12" s="14">
        <v>80</v>
      </c>
      <c r="BL12" s="14">
        <v>19604</v>
      </c>
      <c r="BM12" s="19">
        <f>BL12/(O12)*100</f>
        <v>6.3885811119077109</v>
      </c>
      <c r="BN12" s="19">
        <f>BL12/(O12+Q12)*100</f>
        <v>6.3885811119077109</v>
      </c>
      <c r="BO12" s="15" t="s">
        <v>72</v>
      </c>
      <c r="BP12" s="13">
        <v>21</v>
      </c>
      <c r="BQ12" s="13">
        <v>40</v>
      </c>
      <c r="BR12" s="13">
        <f t="shared" si="5"/>
        <v>19</v>
      </c>
      <c r="BS12" s="19">
        <v>31.75</v>
      </c>
      <c r="BT12" s="19">
        <f t="shared" si="6"/>
        <v>0.85810810810810811</v>
      </c>
      <c r="BU12" s="16">
        <v>0.14699999999999999</v>
      </c>
      <c r="BV12" s="16">
        <v>0.49399999999999999</v>
      </c>
      <c r="BW12" s="16">
        <v>0.26300000000000001</v>
      </c>
      <c r="BX12" s="14">
        <f t="shared" si="7"/>
        <v>48442.538982823098</v>
      </c>
      <c r="BY12" s="19">
        <v>5.91</v>
      </c>
      <c r="BZ12" s="19">
        <f t="shared" si="8"/>
        <v>0.39470075796512089</v>
      </c>
      <c r="CA12" s="19">
        <f>(BW12/BS12^3)*100000</f>
        <v>0.82172132848202706</v>
      </c>
    </row>
    <row r="13" spans="1:79" x14ac:dyDescent="0.2">
      <c r="A13" s="15" t="s">
        <v>69</v>
      </c>
      <c r="B13" s="15">
        <v>1</v>
      </c>
      <c r="C13" s="15">
        <v>2</v>
      </c>
      <c r="D13" s="16">
        <f t="shared" si="0"/>
        <v>0.80937128447999995</v>
      </c>
      <c r="E13" s="17">
        <v>39331</v>
      </c>
      <c r="F13" s="15">
        <v>3</v>
      </c>
      <c r="G13" s="15" t="s">
        <v>70</v>
      </c>
      <c r="H13" s="15" t="s">
        <v>71</v>
      </c>
      <c r="I13" s="15">
        <v>675</v>
      </c>
      <c r="J13" s="15">
        <v>468</v>
      </c>
      <c r="K13" s="15"/>
      <c r="L13" s="15"/>
      <c r="M13" s="13">
        <f t="shared" si="1"/>
        <v>571.5</v>
      </c>
      <c r="N13" s="17">
        <v>39343</v>
      </c>
      <c r="O13" s="14">
        <v>259686</v>
      </c>
      <c r="P13" s="17">
        <v>39344</v>
      </c>
      <c r="Q13" s="14">
        <v>164880</v>
      </c>
      <c r="R13" s="17">
        <v>39345</v>
      </c>
      <c r="S13" s="14">
        <v>202894</v>
      </c>
      <c r="T13" s="15"/>
      <c r="U13" s="15"/>
      <c r="V13" s="14">
        <f t="shared" si="2"/>
        <v>627460</v>
      </c>
      <c r="W13" s="14">
        <f t="shared" si="3"/>
        <v>775243.71327693784</v>
      </c>
      <c r="X13" s="17">
        <v>39387</v>
      </c>
      <c r="Y13" s="13">
        <f t="shared" si="4"/>
        <v>44</v>
      </c>
      <c r="Z13" s="13">
        <v>0</v>
      </c>
      <c r="AA13" s="15">
        <v>4.5</v>
      </c>
      <c r="AB13" s="18">
        <v>30.7</v>
      </c>
      <c r="AC13" s="18">
        <v>19.399999999999999</v>
      </c>
      <c r="AD13" s="18">
        <v>31.5</v>
      </c>
      <c r="AE13" s="18">
        <v>27.711904761904758</v>
      </c>
      <c r="AF13" s="18">
        <v>30</v>
      </c>
      <c r="AG13" s="18">
        <v>20</v>
      </c>
      <c r="AH13" s="18">
        <v>31</v>
      </c>
      <c r="AI13" s="18">
        <v>27.166666666666668</v>
      </c>
      <c r="AJ13" s="18">
        <v>8.6999999999999993</v>
      </c>
      <c r="AK13" s="18">
        <v>8.1999999999999993</v>
      </c>
      <c r="AL13" s="18">
        <v>9.1</v>
      </c>
      <c r="AM13" s="18">
        <v>8.6081395348837226</v>
      </c>
      <c r="AN13" s="21">
        <v>314</v>
      </c>
      <c r="AO13" s="21">
        <v>650</v>
      </c>
      <c r="AP13" s="21">
        <v>46</v>
      </c>
      <c r="AQ13" s="21">
        <v>20</v>
      </c>
      <c r="AR13" s="14">
        <v>10</v>
      </c>
      <c r="AS13" s="14">
        <v>5</v>
      </c>
      <c r="AT13" s="14">
        <v>0</v>
      </c>
      <c r="AU13" s="14">
        <v>15</v>
      </c>
      <c r="AV13" s="14">
        <v>0</v>
      </c>
      <c r="AW13" s="14">
        <v>0</v>
      </c>
      <c r="AX13" s="14">
        <v>0</v>
      </c>
      <c r="AY13" s="14">
        <v>0</v>
      </c>
      <c r="AZ13" s="14">
        <v>70</v>
      </c>
      <c r="BA13" s="14">
        <v>150</v>
      </c>
      <c r="BB13" s="14">
        <v>5</v>
      </c>
      <c r="BC13" s="14">
        <v>220</v>
      </c>
      <c r="BD13" s="14">
        <v>12.307692307692308</v>
      </c>
      <c r="BE13" s="14">
        <v>22.692307692307693</v>
      </c>
      <c r="BF13" s="14">
        <v>0.76923076923076927</v>
      </c>
      <c r="BG13" s="14">
        <v>35.769230769230766</v>
      </c>
      <c r="BH13" s="14">
        <v>0</v>
      </c>
      <c r="BI13" s="14">
        <v>5</v>
      </c>
      <c r="BJ13" s="14">
        <v>15</v>
      </c>
      <c r="BK13" s="14">
        <v>15</v>
      </c>
      <c r="BL13" s="14">
        <v>21191</v>
      </c>
      <c r="BM13" s="19">
        <f>(BL13/S13)*100</f>
        <v>10.444369966583537</v>
      </c>
      <c r="BN13" s="19">
        <f>((BL13)/(O13+Q13+S13+U13))*100</f>
        <v>3.3772670767857713</v>
      </c>
      <c r="BO13" s="15" t="s">
        <v>72</v>
      </c>
      <c r="BP13" s="13">
        <v>37</v>
      </c>
      <c r="BQ13" s="13">
        <v>80</v>
      </c>
      <c r="BR13" s="13">
        <f t="shared" si="5"/>
        <v>43</v>
      </c>
      <c r="BS13" s="19">
        <v>54.24</v>
      </c>
      <c r="BT13" s="19">
        <f t="shared" si="6"/>
        <v>1.2327272727272727</v>
      </c>
      <c r="BU13" s="16">
        <v>0.35099999999999998</v>
      </c>
      <c r="BV13" s="16">
        <v>3.9689999999999999</v>
      </c>
      <c r="BW13" s="16">
        <v>1.4390000000000001</v>
      </c>
      <c r="BX13" s="14">
        <f t="shared" si="7"/>
        <v>26182.050693353507</v>
      </c>
      <c r="BY13" s="19">
        <v>24.95</v>
      </c>
      <c r="BZ13" s="19">
        <f t="shared" si="8"/>
        <v>0.70059991677338362</v>
      </c>
      <c r="CA13" s="19">
        <f>(BW13/BS13^3)*100000</f>
        <v>0.90178239250362024</v>
      </c>
    </row>
    <row r="14" spans="1:79" x14ac:dyDescent="0.2">
      <c r="A14" s="15" t="s">
        <v>69</v>
      </c>
      <c r="B14" s="15">
        <v>34</v>
      </c>
      <c r="C14" s="15">
        <v>1</v>
      </c>
      <c r="D14" s="16">
        <f t="shared" si="0"/>
        <v>0.40468564223999998</v>
      </c>
      <c r="E14" s="17">
        <v>37833</v>
      </c>
      <c r="F14" s="15">
        <v>1</v>
      </c>
      <c r="G14" s="15" t="s">
        <v>70</v>
      </c>
      <c r="H14" s="15" t="s">
        <v>71</v>
      </c>
      <c r="I14" s="15">
        <v>0</v>
      </c>
      <c r="J14" s="15">
        <v>0</v>
      </c>
      <c r="K14" s="15"/>
      <c r="L14" s="15"/>
      <c r="M14" s="13">
        <f t="shared" si="1"/>
        <v>0</v>
      </c>
      <c r="N14" s="17">
        <v>37839</v>
      </c>
      <c r="O14" s="14">
        <v>314188</v>
      </c>
      <c r="P14" s="15"/>
      <c r="Q14" s="14"/>
      <c r="R14" s="15"/>
      <c r="S14" s="15"/>
      <c r="T14" s="15"/>
      <c r="U14" s="15"/>
      <c r="V14" s="14">
        <f t="shared" si="2"/>
        <v>314188</v>
      </c>
      <c r="W14" s="14">
        <f t="shared" si="3"/>
        <v>776375.45592405752</v>
      </c>
      <c r="X14" s="17">
        <v>37872</v>
      </c>
      <c r="Y14" s="15">
        <f t="shared" si="4"/>
        <v>33</v>
      </c>
      <c r="Z14" s="15">
        <v>12</v>
      </c>
      <c r="AA14" s="18">
        <v>2.4</v>
      </c>
      <c r="AB14" s="18">
        <v>32.700000000000003</v>
      </c>
      <c r="AC14" s="18">
        <v>29.6</v>
      </c>
      <c r="AD14" s="18">
        <v>33.4</v>
      </c>
      <c r="AE14" s="18">
        <v>32.219354838709677</v>
      </c>
      <c r="AF14" s="13">
        <v>45</v>
      </c>
      <c r="AG14" s="13">
        <v>40</v>
      </c>
      <c r="AH14" s="13">
        <v>47</v>
      </c>
      <c r="AI14" s="13">
        <v>43.571428571428569</v>
      </c>
      <c r="AJ14" s="18">
        <v>9.8000000000000007</v>
      </c>
      <c r="AK14" s="18">
        <v>9.1</v>
      </c>
      <c r="AL14" s="18">
        <v>10.1</v>
      </c>
      <c r="AM14" s="18">
        <v>9.6290550663304124</v>
      </c>
      <c r="AN14" s="21">
        <v>10</v>
      </c>
      <c r="AO14" s="21">
        <v>325</v>
      </c>
      <c r="AP14" s="21">
        <v>24</v>
      </c>
      <c r="AQ14" s="21">
        <v>10</v>
      </c>
      <c r="AR14" s="14">
        <v>10</v>
      </c>
      <c r="AS14" s="14">
        <v>15</v>
      </c>
      <c r="AT14" s="14">
        <v>130</v>
      </c>
      <c r="AU14" s="14">
        <v>155</v>
      </c>
      <c r="AV14" s="14">
        <v>0</v>
      </c>
      <c r="AW14" s="14">
        <v>0</v>
      </c>
      <c r="AX14" s="14">
        <v>0</v>
      </c>
      <c r="AY14" s="14">
        <v>0</v>
      </c>
      <c r="AZ14" s="14">
        <v>1505</v>
      </c>
      <c r="BA14" s="14">
        <v>400</v>
      </c>
      <c r="BB14" s="14">
        <v>5035</v>
      </c>
      <c r="BC14" s="14">
        <v>5035</v>
      </c>
      <c r="BD14" s="14">
        <v>178.63636363636363</v>
      </c>
      <c r="BE14" s="14">
        <v>99.545454545454547</v>
      </c>
      <c r="BF14" s="14">
        <v>921.81818181818187</v>
      </c>
      <c r="BG14" s="14">
        <v>1047.7272727272727</v>
      </c>
      <c r="BH14" s="14">
        <v>35</v>
      </c>
      <c r="BI14" s="14">
        <v>20</v>
      </c>
      <c r="BJ14" s="14">
        <v>75</v>
      </c>
      <c r="BK14" s="14">
        <v>315</v>
      </c>
      <c r="BL14" s="14">
        <v>0</v>
      </c>
      <c r="BM14" s="19">
        <f t="shared" ref="BM14:BM19" si="9">BL14/(O14)*100</f>
        <v>0</v>
      </c>
      <c r="BN14" s="19">
        <f t="shared" ref="BN14:BN19" si="10">BL14/(O14+Q14)*100</f>
        <v>0</v>
      </c>
      <c r="BO14" s="15" t="s">
        <v>73</v>
      </c>
      <c r="BP14" s="13"/>
      <c r="BQ14" s="13"/>
      <c r="BR14" s="13">
        <f t="shared" si="5"/>
        <v>0</v>
      </c>
      <c r="BS14" s="19"/>
      <c r="BT14" s="19">
        <f t="shared" si="6"/>
        <v>0</v>
      </c>
      <c r="BU14" s="16"/>
      <c r="BV14" s="16"/>
      <c r="BW14" s="16"/>
      <c r="BX14" s="14">
        <f t="shared" si="7"/>
        <v>0</v>
      </c>
      <c r="BY14" s="19">
        <v>0</v>
      </c>
      <c r="BZ14" s="19">
        <f t="shared" si="8"/>
        <v>0</v>
      </c>
      <c r="CA14" s="19"/>
    </row>
    <row r="15" spans="1:79" x14ac:dyDescent="0.2">
      <c r="A15" s="15" t="s">
        <v>69</v>
      </c>
      <c r="B15" s="15">
        <v>34</v>
      </c>
      <c r="C15" s="15">
        <v>1</v>
      </c>
      <c r="D15" s="16">
        <f t="shared" si="0"/>
        <v>0.40468564223999998</v>
      </c>
      <c r="E15" s="17">
        <v>37164</v>
      </c>
      <c r="F15" s="15">
        <v>1</v>
      </c>
      <c r="G15" s="15" t="s">
        <v>70</v>
      </c>
      <c r="H15" s="15" t="s">
        <v>71</v>
      </c>
      <c r="I15" s="15">
        <v>6</v>
      </c>
      <c r="J15" s="15">
        <v>27</v>
      </c>
      <c r="K15" s="15"/>
      <c r="L15" s="15"/>
      <c r="M15" s="13">
        <f t="shared" si="1"/>
        <v>16.5</v>
      </c>
      <c r="N15" s="23">
        <v>37171</v>
      </c>
      <c r="O15" s="24">
        <v>316936</v>
      </c>
      <c r="P15" s="15"/>
      <c r="Q15" s="14"/>
      <c r="R15" s="15"/>
      <c r="S15" s="15"/>
      <c r="T15" s="15"/>
      <c r="U15" s="15"/>
      <c r="V15" s="14">
        <f t="shared" si="2"/>
        <v>316936</v>
      </c>
      <c r="W15" s="14">
        <f t="shared" si="3"/>
        <v>783165.91180677514</v>
      </c>
      <c r="X15" s="17">
        <v>37209</v>
      </c>
      <c r="Y15" s="15">
        <f t="shared" si="4"/>
        <v>38</v>
      </c>
      <c r="Z15" s="13">
        <v>10</v>
      </c>
      <c r="AA15" s="18">
        <v>4.0999999999999996</v>
      </c>
      <c r="AB15" s="18">
        <v>25</v>
      </c>
      <c r="AC15" s="18">
        <v>23.2</v>
      </c>
      <c r="AD15" s="18">
        <v>29.9</v>
      </c>
      <c r="AE15" s="18">
        <v>26.086111111111109</v>
      </c>
      <c r="AF15" s="13">
        <v>40</v>
      </c>
      <c r="AG15" s="13">
        <v>40</v>
      </c>
      <c r="AH15" s="13">
        <v>47</v>
      </c>
      <c r="AI15" s="13">
        <v>42.81818181818182</v>
      </c>
      <c r="AJ15" s="18">
        <v>8.9</v>
      </c>
      <c r="AK15" s="18">
        <v>8.6999999999999993</v>
      </c>
      <c r="AL15" s="18">
        <v>9.8000000000000007</v>
      </c>
      <c r="AM15" s="18">
        <v>9.3263136696265541</v>
      </c>
      <c r="AN15" s="21">
        <v>50</v>
      </c>
      <c r="AO15" s="21">
        <v>425</v>
      </c>
      <c r="AP15" s="21">
        <v>24</v>
      </c>
      <c r="AQ15" s="21">
        <v>10</v>
      </c>
      <c r="AR15" s="14">
        <v>0</v>
      </c>
      <c r="AS15" s="14">
        <v>290</v>
      </c>
      <c r="AT15" s="14">
        <v>0</v>
      </c>
      <c r="AU15" s="14">
        <v>290</v>
      </c>
      <c r="AV15" s="14">
        <v>0</v>
      </c>
      <c r="AW15" s="14">
        <v>0</v>
      </c>
      <c r="AX15" s="14">
        <v>0</v>
      </c>
      <c r="AY15" s="14">
        <v>0</v>
      </c>
      <c r="AZ15" s="14">
        <v>205</v>
      </c>
      <c r="BA15" s="14">
        <v>1360</v>
      </c>
      <c r="BB15" s="14">
        <v>2010</v>
      </c>
      <c r="BC15" s="14">
        <v>2010</v>
      </c>
      <c r="BD15" s="14">
        <v>51.5625</v>
      </c>
      <c r="BE15" s="14">
        <v>172.5</v>
      </c>
      <c r="BF15" s="14">
        <v>511.5625</v>
      </c>
      <c r="BG15" s="14">
        <v>735.625</v>
      </c>
      <c r="BH15" s="14">
        <v>15</v>
      </c>
      <c r="BI15" s="14">
        <v>20</v>
      </c>
      <c r="BJ15" s="14">
        <v>12.5</v>
      </c>
      <c r="BK15" s="14">
        <v>397.5</v>
      </c>
      <c r="BL15" s="14">
        <v>0</v>
      </c>
      <c r="BM15" s="19">
        <f t="shared" si="9"/>
        <v>0</v>
      </c>
      <c r="BN15" s="19">
        <f t="shared" si="10"/>
        <v>0</v>
      </c>
      <c r="BO15" s="15" t="s">
        <v>73</v>
      </c>
      <c r="BP15" s="13"/>
      <c r="BQ15" s="13"/>
      <c r="BR15" s="13">
        <f t="shared" si="5"/>
        <v>0</v>
      </c>
      <c r="BS15" s="19"/>
      <c r="BT15" s="19">
        <f t="shared" si="6"/>
        <v>0</v>
      </c>
      <c r="BU15" s="16"/>
      <c r="BV15" s="16"/>
      <c r="BW15" s="16"/>
      <c r="BX15" s="14">
        <f t="shared" si="7"/>
        <v>0</v>
      </c>
      <c r="BY15" s="19">
        <v>0</v>
      </c>
      <c r="BZ15" s="19">
        <f t="shared" si="8"/>
        <v>0</v>
      </c>
      <c r="CA15" s="19"/>
    </row>
    <row r="16" spans="1:79" x14ac:dyDescent="0.2">
      <c r="A16" s="15" t="s">
        <v>69</v>
      </c>
      <c r="B16" s="15">
        <v>34</v>
      </c>
      <c r="C16" s="15">
        <v>1</v>
      </c>
      <c r="D16" s="16">
        <f t="shared" si="0"/>
        <v>0.40468564223999998</v>
      </c>
      <c r="E16" s="17">
        <v>37363</v>
      </c>
      <c r="F16" s="15">
        <v>1</v>
      </c>
      <c r="G16" s="15" t="s">
        <v>70</v>
      </c>
      <c r="H16" s="15" t="s">
        <v>71</v>
      </c>
      <c r="I16" s="15">
        <v>49</v>
      </c>
      <c r="J16" s="15">
        <v>28</v>
      </c>
      <c r="K16" s="15"/>
      <c r="L16" s="15"/>
      <c r="M16" s="13">
        <f t="shared" si="1"/>
        <v>38.5</v>
      </c>
      <c r="N16" s="17">
        <v>37373</v>
      </c>
      <c r="O16" s="14">
        <v>318768</v>
      </c>
      <c r="P16" s="15"/>
      <c r="Q16" s="14"/>
      <c r="R16" s="15"/>
      <c r="S16" s="15"/>
      <c r="T16" s="15"/>
      <c r="U16" s="15"/>
      <c r="V16" s="14">
        <f t="shared" si="2"/>
        <v>318768</v>
      </c>
      <c r="W16" s="14">
        <f t="shared" si="3"/>
        <v>787692.88239525363</v>
      </c>
      <c r="X16" s="17">
        <v>37410</v>
      </c>
      <c r="Y16" s="15">
        <f t="shared" si="4"/>
        <v>37</v>
      </c>
      <c r="Z16" s="15">
        <v>5</v>
      </c>
      <c r="AA16" s="18">
        <v>3.5</v>
      </c>
      <c r="AB16" s="18">
        <v>28.6</v>
      </c>
      <c r="AC16" s="18">
        <v>25.7</v>
      </c>
      <c r="AD16" s="18">
        <v>30.9</v>
      </c>
      <c r="AE16" s="18">
        <v>28.985714285714288</v>
      </c>
      <c r="AF16" s="13">
        <v>37</v>
      </c>
      <c r="AG16" s="13">
        <v>40</v>
      </c>
      <c r="AH16" s="13">
        <v>47</v>
      </c>
      <c r="AI16" s="13">
        <v>42.8</v>
      </c>
      <c r="AJ16" s="18">
        <v>9.1</v>
      </c>
      <c r="AK16" s="18">
        <v>9.1999999999999993</v>
      </c>
      <c r="AL16" s="18">
        <v>9.6</v>
      </c>
      <c r="AM16" s="18">
        <v>9.3921397760814127</v>
      </c>
      <c r="AN16" s="21">
        <v>39</v>
      </c>
      <c r="AO16" s="21">
        <v>450</v>
      </c>
      <c r="AP16" s="21">
        <v>42</v>
      </c>
      <c r="AQ16" s="21">
        <v>17.5</v>
      </c>
      <c r="AR16" s="14">
        <v>35</v>
      </c>
      <c r="AS16" s="14">
        <v>225</v>
      </c>
      <c r="AT16" s="14">
        <v>0</v>
      </c>
      <c r="AU16" s="14">
        <v>260</v>
      </c>
      <c r="AV16" s="14">
        <v>0</v>
      </c>
      <c r="AW16" s="14">
        <v>0</v>
      </c>
      <c r="AX16" s="14">
        <v>0</v>
      </c>
      <c r="AY16" s="14">
        <v>80</v>
      </c>
      <c r="AZ16" s="14">
        <v>320</v>
      </c>
      <c r="BA16" s="14">
        <v>660</v>
      </c>
      <c r="BB16" s="14">
        <v>1980</v>
      </c>
      <c r="BC16" s="14">
        <v>2220</v>
      </c>
      <c r="BD16" s="14">
        <v>58.666666666666664</v>
      </c>
      <c r="BE16" s="14">
        <v>151.33333333333334</v>
      </c>
      <c r="BF16" s="14">
        <v>738.33333333333337</v>
      </c>
      <c r="BG16" s="14">
        <v>948.33333333333337</v>
      </c>
      <c r="BH16" s="14">
        <v>10</v>
      </c>
      <c r="BI16" s="14">
        <v>50</v>
      </c>
      <c r="BJ16" s="14">
        <v>805</v>
      </c>
      <c r="BK16" s="14">
        <v>870</v>
      </c>
      <c r="BL16" s="14">
        <v>90250</v>
      </c>
      <c r="BM16" s="19">
        <f t="shared" si="9"/>
        <v>28.312126687747828</v>
      </c>
      <c r="BN16" s="19">
        <f t="shared" si="10"/>
        <v>28.312126687747828</v>
      </c>
      <c r="BO16" s="15" t="s">
        <v>72</v>
      </c>
      <c r="BP16" s="13">
        <v>31</v>
      </c>
      <c r="BQ16" s="13">
        <v>44</v>
      </c>
      <c r="BR16" s="13">
        <f t="shared" si="5"/>
        <v>13</v>
      </c>
      <c r="BS16" s="19">
        <v>36.99</v>
      </c>
      <c r="BT16" s="19">
        <f t="shared" si="6"/>
        <v>0.99972972972972973</v>
      </c>
      <c r="BU16" s="16">
        <v>0.27200000000000002</v>
      </c>
      <c r="BV16" s="16">
        <v>0.7</v>
      </c>
      <c r="BW16" s="16">
        <v>0.44400000000000001</v>
      </c>
      <c r="BX16" s="14">
        <f t="shared" si="7"/>
        <v>223012.60677411672</v>
      </c>
      <c r="BY16" s="19">
        <v>33.14</v>
      </c>
      <c r="BZ16" s="19">
        <f t="shared" si="8"/>
        <v>2.213262795086989</v>
      </c>
      <c r="CA16" s="19">
        <f t="shared" ref="CA16:CA21" si="11">(BW16/BS16^3)*100000</f>
        <v>0.87726333027122838</v>
      </c>
    </row>
    <row r="17" spans="1:79" x14ac:dyDescent="0.2">
      <c r="A17" s="15" t="s">
        <v>69</v>
      </c>
      <c r="B17" s="15">
        <v>23</v>
      </c>
      <c r="C17" s="15">
        <v>1</v>
      </c>
      <c r="D17" s="16">
        <f t="shared" si="0"/>
        <v>0.40468564223999998</v>
      </c>
      <c r="E17" s="17">
        <v>37748</v>
      </c>
      <c r="F17" s="15">
        <v>1</v>
      </c>
      <c r="G17" s="15" t="s">
        <v>70</v>
      </c>
      <c r="H17" s="15" t="s">
        <v>71</v>
      </c>
      <c r="I17" s="15">
        <v>78</v>
      </c>
      <c r="J17" s="15">
        <v>4</v>
      </c>
      <c r="K17" s="15"/>
      <c r="L17" s="15"/>
      <c r="M17" s="13">
        <f t="shared" si="1"/>
        <v>41</v>
      </c>
      <c r="N17" s="17">
        <v>37756</v>
      </c>
      <c r="O17" s="14">
        <v>323348</v>
      </c>
      <c r="P17" s="15"/>
      <c r="Q17" s="14"/>
      <c r="R17" s="15"/>
      <c r="S17" s="15"/>
      <c r="T17" s="15"/>
      <c r="U17" s="15"/>
      <c r="V17" s="14">
        <f t="shared" si="2"/>
        <v>323348</v>
      </c>
      <c r="W17" s="14">
        <f t="shared" si="3"/>
        <v>799010.30886644986</v>
      </c>
      <c r="X17" s="17">
        <v>37798</v>
      </c>
      <c r="Y17" s="15">
        <f t="shared" si="4"/>
        <v>42</v>
      </c>
      <c r="Z17" s="15">
        <v>11</v>
      </c>
      <c r="AA17" s="18">
        <v>3.3</v>
      </c>
      <c r="AB17" s="18">
        <v>29.5</v>
      </c>
      <c r="AC17" s="18">
        <v>29.1</v>
      </c>
      <c r="AD17" s="18">
        <v>33.700000000000003</v>
      </c>
      <c r="AE17" s="18">
        <v>30.970000000000006</v>
      </c>
      <c r="AF17" s="13">
        <v>36</v>
      </c>
      <c r="AG17" s="13">
        <v>33</v>
      </c>
      <c r="AH17" s="13">
        <v>43</v>
      </c>
      <c r="AI17" s="13">
        <v>38</v>
      </c>
      <c r="AJ17" s="18">
        <v>9.1</v>
      </c>
      <c r="AK17" s="18">
        <v>8.9</v>
      </c>
      <c r="AL17" s="18">
        <v>10</v>
      </c>
      <c r="AM17" s="18">
        <v>9.2081194163580147</v>
      </c>
      <c r="AN17" s="21">
        <v>149</v>
      </c>
      <c r="AO17" s="21">
        <v>475</v>
      </c>
      <c r="AP17" s="21">
        <v>36</v>
      </c>
      <c r="AQ17" s="21">
        <v>15</v>
      </c>
      <c r="AR17" s="14">
        <v>20</v>
      </c>
      <c r="AS17" s="14">
        <v>35</v>
      </c>
      <c r="AT17" s="14">
        <v>50</v>
      </c>
      <c r="AU17" s="14">
        <v>105</v>
      </c>
      <c r="AV17" s="14">
        <v>0</v>
      </c>
      <c r="AW17" s="14">
        <v>0</v>
      </c>
      <c r="AX17" s="14">
        <v>15</v>
      </c>
      <c r="AY17" s="14">
        <v>30</v>
      </c>
      <c r="AZ17" s="14">
        <v>1575</v>
      </c>
      <c r="BA17" s="14">
        <v>810</v>
      </c>
      <c r="BB17" s="14">
        <v>8600</v>
      </c>
      <c r="BC17" s="14">
        <v>8650</v>
      </c>
      <c r="BD17" s="14">
        <v>158.66666666666666</v>
      </c>
      <c r="BE17" s="14">
        <v>126.66666666666667</v>
      </c>
      <c r="BF17" s="14">
        <v>3347.6666666666665</v>
      </c>
      <c r="BG17" s="14">
        <v>3633</v>
      </c>
      <c r="BH17" s="14">
        <v>15</v>
      </c>
      <c r="BI17" s="14">
        <v>30</v>
      </c>
      <c r="BJ17" s="14">
        <v>1170</v>
      </c>
      <c r="BK17" s="14">
        <v>2310</v>
      </c>
      <c r="BL17" s="14">
        <v>317152</v>
      </c>
      <c r="BM17" s="19">
        <f t="shared" si="9"/>
        <v>98.083798260697449</v>
      </c>
      <c r="BN17" s="19">
        <f t="shared" si="10"/>
        <v>98.083798260697449</v>
      </c>
      <c r="BO17" s="15" t="s">
        <v>72</v>
      </c>
      <c r="BP17" s="13">
        <v>25</v>
      </c>
      <c r="BQ17" s="13">
        <v>44</v>
      </c>
      <c r="BR17" s="13">
        <f t="shared" si="5"/>
        <v>19</v>
      </c>
      <c r="BS17" s="19">
        <v>32.71</v>
      </c>
      <c r="BT17" s="19">
        <f t="shared" si="6"/>
        <v>0.77880952380952384</v>
      </c>
      <c r="BU17" s="16">
        <v>0.11600000000000001</v>
      </c>
      <c r="BV17" s="16">
        <v>0.71799999999999997</v>
      </c>
      <c r="BW17" s="16">
        <v>0.27100000000000002</v>
      </c>
      <c r="BX17" s="14">
        <f t="shared" si="7"/>
        <v>783699.65943074424</v>
      </c>
      <c r="BY17" s="19">
        <v>68</v>
      </c>
      <c r="BZ17" s="19">
        <f t="shared" si="8"/>
        <v>4.0007537951826775</v>
      </c>
      <c r="CA17" s="19">
        <f t="shared" si="11"/>
        <v>0.77433280453876563</v>
      </c>
    </row>
    <row r="18" spans="1:79" x14ac:dyDescent="0.2">
      <c r="A18" s="15" t="s">
        <v>69</v>
      </c>
      <c r="B18" s="15">
        <v>25</v>
      </c>
      <c r="C18" s="15">
        <v>1</v>
      </c>
      <c r="D18" s="16">
        <f t="shared" si="0"/>
        <v>0.40468564223999998</v>
      </c>
      <c r="E18" s="17">
        <v>37754</v>
      </c>
      <c r="F18" s="15">
        <v>1</v>
      </c>
      <c r="G18" s="15" t="s">
        <v>70</v>
      </c>
      <c r="H18" s="15" t="s">
        <v>71</v>
      </c>
      <c r="I18" s="15">
        <v>1</v>
      </c>
      <c r="J18" s="15">
        <v>0</v>
      </c>
      <c r="K18" s="15"/>
      <c r="L18" s="15"/>
      <c r="M18" s="13">
        <f t="shared" si="1"/>
        <v>0.5</v>
      </c>
      <c r="N18" s="17">
        <v>37764</v>
      </c>
      <c r="O18" s="14">
        <v>327470</v>
      </c>
      <c r="P18" s="15"/>
      <c r="Q18" s="14"/>
      <c r="R18" s="15"/>
      <c r="S18" s="15"/>
      <c r="T18" s="15"/>
      <c r="U18" s="15"/>
      <c r="V18" s="14">
        <f t="shared" si="2"/>
        <v>327470</v>
      </c>
      <c r="W18" s="14">
        <f t="shared" si="3"/>
        <v>809195.99269052641</v>
      </c>
      <c r="X18" s="17">
        <v>37798</v>
      </c>
      <c r="Y18" s="15">
        <f t="shared" si="4"/>
        <v>34</v>
      </c>
      <c r="Z18" s="15">
        <v>7</v>
      </c>
      <c r="AA18" s="18">
        <v>2.9</v>
      </c>
      <c r="AB18" s="18">
        <v>30</v>
      </c>
      <c r="AC18" s="18">
        <v>28.8</v>
      </c>
      <c r="AD18" s="18">
        <v>34</v>
      </c>
      <c r="AE18" s="18">
        <v>31.287499999999998</v>
      </c>
      <c r="AF18" s="13">
        <v>30</v>
      </c>
      <c r="AG18" s="13">
        <v>35</v>
      </c>
      <c r="AH18" s="13">
        <v>44</v>
      </c>
      <c r="AI18" s="13">
        <v>38.875</v>
      </c>
      <c r="AJ18" s="18">
        <v>9.1</v>
      </c>
      <c r="AK18" s="18">
        <v>9.1</v>
      </c>
      <c r="AL18" s="18">
        <v>9.9</v>
      </c>
      <c r="AM18" s="18">
        <v>9.378052893340012</v>
      </c>
      <c r="AN18" s="21">
        <v>37</v>
      </c>
      <c r="AO18" s="21">
        <v>425</v>
      </c>
      <c r="AP18" s="21">
        <v>36</v>
      </c>
      <c r="AQ18" s="21">
        <v>15</v>
      </c>
      <c r="AR18" s="14">
        <v>15</v>
      </c>
      <c r="AS18" s="14">
        <v>0</v>
      </c>
      <c r="AT18" s="14">
        <v>675</v>
      </c>
      <c r="AU18" s="14">
        <v>690</v>
      </c>
      <c r="AV18" s="14">
        <v>0</v>
      </c>
      <c r="AW18" s="14">
        <v>0</v>
      </c>
      <c r="AX18" s="14">
        <v>95</v>
      </c>
      <c r="AY18" s="14">
        <v>190</v>
      </c>
      <c r="AZ18" s="14">
        <v>325</v>
      </c>
      <c r="BA18" s="14">
        <v>525</v>
      </c>
      <c r="BB18" s="14">
        <v>19100</v>
      </c>
      <c r="BC18" s="14">
        <v>19100</v>
      </c>
      <c r="BD18" s="14">
        <v>69.090909090909093</v>
      </c>
      <c r="BE18" s="14">
        <v>102.72727272727273</v>
      </c>
      <c r="BF18" s="14">
        <v>4515.454545454545</v>
      </c>
      <c r="BG18" s="14">
        <v>4684.818181818182</v>
      </c>
      <c r="BH18" s="14">
        <v>20</v>
      </c>
      <c r="BI18" s="14">
        <v>25</v>
      </c>
      <c r="BJ18" s="14">
        <v>1350</v>
      </c>
      <c r="BK18" s="14">
        <v>1370</v>
      </c>
      <c r="BL18" s="14">
        <v>792</v>
      </c>
      <c r="BM18" s="19">
        <f t="shared" si="9"/>
        <v>0.24185421565334231</v>
      </c>
      <c r="BN18" s="19">
        <f t="shared" si="10"/>
        <v>0.24185421565334231</v>
      </c>
      <c r="BO18" s="15" t="s">
        <v>72</v>
      </c>
      <c r="BP18" s="13">
        <v>37</v>
      </c>
      <c r="BQ18" s="13">
        <v>51</v>
      </c>
      <c r="BR18" s="13">
        <f t="shared" si="5"/>
        <v>14</v>
      </c>
      <c r="BS18" s="19">
        <v>45.93</v>
      </c>
      <c r="BT18" s="19">
        <f t="shared" si="6"/>
        <v>1.3508823529411764</v>
      </c>
      <c r="BU18" s="16">
        <v>0.46100000000000002</v>
      </c>
      <c r="BV18" s="16">
        <v>1.1060000000000001</v>
      </c>
      <c r="BW18" s="16">
        <v>0.80200000000000005</v>
      </c>
      <c r="BX18" s="14">
        <f t="shared" si="7"/>
        <v>1957.0746212199497</v>
      </c>
      <c r="BY18" s="19">
        <v>0.65</v>
      </c>
      <c r="BZ18" s="19">
        <f t="shared" si="8"/>
        <v>4.72407346922522E-2</v>
      </c>
      <c r="CA18" s="19">
        <f t="shared" si="11"/>
        <v>0.82772301694557904</v>
      </c>
    </row>
    <row r="19" spans="1:79" x14ac:dyDescent="0.2">
      <c r="A19" s="15" t="s">
        <v>69</v>
      </c>
      <c r="B19" s="15">
        <v>31</v>
      </c>
      <c r="C19" s="15">
        <v>1</v>
      </c>
      <c r="D19" s="16">
        <f t="shared" si="0"/>
        <v>0.40468564223999998</v>
      </c>
      <c r="E19" s="17">
        <v>37746</v>
      </c>
      <c r="F19" s="15">
        <v>1</v>
      </c>
      <c r="G19" s="15" t="s">
        <v>70</v>
      </c>
      <c r="H19" s="15" t="s">
        <v>71</v>
      </c>
      <c r="I19" s="15">
        <v>188</v>
      </c>
      <c r="J19" s="15">
        <v>38</v>
      </c>
      <c r="K19" s="15"/>
      <c r="L19" s="15"/>
      <c r="M19" s="13">
        <f t="shared" si="1"/>
        <v>113</v>
      </c>
      <c r="N19" s="17">
        <v>37754</v>
      </c>
      <c r="O19" s="14">
        <v>333882</v>
      </c>
      <c r="P19" s="15"/>
      <c r="Q19" s="14"/>
      <c r="R19" s="15"/>
      <c r="S19" s="15"/>
      <c r="T19" s="15"/>
      <c r="U19" s="15"/>
      <c r="V19" s="14">
        <f t="shared" si="2"/>
        <v>333882</v>
      </c>
      <c r="W19" s="14">
        <f t="shared" si="3"/>
        <v>825040.38975020102</v>
      </c>
      <c r="X19" s="17">
        <v>37791</v>
      </c>
      <c r="Y19" s="15">
        <f t="shared" si="4"/>
        <v>37</v>
      </c>
      <c r="Z19" s="15">
        <v>13</v>
      </c>
      <c r="AA19" s="18">
        <v>3.4</v>
      </c>
      <c r="AB19" s="18">
        <v>30.3</v>
      </c>
      <c r="AC19" s="18">
        <v>28.9</v>
      </c>
      <c r="AD19" s="18">
        <v>32.4</v>
      </c>
      <c r="AE19" s="18">
        <v>30.629411764705878</v>
      </c>
      <c r="AF19" s="13">
        <v>29</v>
      </c>
      <c r="AG19" s="13">
        <v>33</v>
      </c>
      <c r="AH19" s="13">
        <v>41</v>
      </c>
      <c r="AI19" s="13">
        <v>36.700000000000003</v>
      </c>
      <c r="AJ19" s="18">
        <v>9.1999999999999993</v>
      </c>
      <c r="AK19" s="18">
        <v>8.8000000000000007</v>
      </c>
      <c r="AL19" s="18">
        <v>9.9</v>
      </c>
      <c r="AM19" s="18">
        <v>9.2091329862684166</v>
      </c>
      <c r="AN19" s="21">
        <v>80</v>
      </c>
      <c r="AO19" s="21">
        <v>425</v>
      </c>
      <c r="AP19" s="21">
        <v>33</v>
      </c>
      <c r="AQ19" s="21">
        <v>13.75</v>
      </c>
      <c r="AR19" s="14">
        <v>0</v>
      </c>
      <c r="AS19" s="14">
        <v>20</v>
      </c>
      <c r="AT19" s="14">
        <v>25</v>
      </c>
      <c r="AU19" s="14">
        <v>45</v>
      </c>
      <c r="AV19" s="14">
        <v>0</v>
      </c>
      <c r="AW19" s="14">
        <v>6</v>
      </c>
      <c r="AX19" s="14">
        <v>50</v>
      </c>
      <c r="AY19" s="14">
        <v>170</v>
      </c>
      <c r="AZ19" s="14">
        <v>1005</v>
      </c>
      <c r="BA19" s="14">
        <v>1325</v>
      </c>
      <c r="BB19" s="14">
        <v>9800</v>
      </c>
      <c r="BC19" s="14">
        <v>10050</v>
      </c>
      <c r="BD19" s="14">
        <v>143.57142857142858</v>
      </c>
      <c r="BE19" s="14">
        <v>252.92857142857142</v>
      </c>
      <c r="BF19" s="14">
        <v>2325.3571428571427</v>
      </c>
      <c r="BG19" s="14">
        <v>2717.5</v>
      </c>
      <c r="BH19" s="14">
        <v>32.5</v>
      </c>
      <c r="BI19" s="14">
        <v>52.5</v>
      </c>
      <c r="BJ19" s="14">
        <v>1325</v>
      </c>
      <c r="BK19" s="14">
        <v>1820</v>
      </c>
      <c r="BL19" s="14">
        <v>343966</v>
      </c>
      <c r="BM19" s="19">
        <f t="shared" si="9"/>
        <v>103.02022870355394</v>
      </c>
      <c r="BN19" s="19">
        <f t="shared" si="10"/>
        <v>103.02022870355394</v>
      </c>
      <c r="BO19" s="15" t="s">
        <v>72</v>
      </c>
      <c r="BP19" s="13">
        <v>28</v>
      </c>
      <c r="BQ19" s="13">
        <v>40</v>
      </c>
      <c r="BR19" s="13">
        <f t="shared" si="5"/>
        <v>12</v>
      </c>
      <c r="BS19" s="19">
        <v>33.07</v>
      </c>
      <c r="BT19" s="19">
        <f t="shared" si="6"/>
        <v>0.89378378378378376</v>
      </c>
      <c r="BU19" s="16">
        <v>0.15490000000000001</v>
      </c>
      <c r="BV19" s="16">
        <v>0.50670000000000004</v>
      </c>
      <c r="BW19" s="16">
        <v>0.27300000000000002</v>
      </c>
      <c r="BX19" s="14">
        <f t="shared" si="7"/>
        <v>849958.49641735002</v>
      </c>
      <c r="BY19" s="19">
        <v>98.95</v>
      </c>
      <c r="BZ19" s="19">
        <f t="shared" si="8"/>
        <v>6.608399323290814</v>
      </c>
      <c r="CA19" s="19">
        <f t="shared" si="11"/>
        <v>0.75484896220299524</v>
      </c>
    </row>
    <row r="20" spans="1:79" x14ac:dyDescent="0.2">
      <c r="A20" s="4" t="s">
        <v>69</v>
      </c>
      <c r="B20" s="4">
        <v>24</v>
      </c>
      <c r="C20" s="4">
        <v>1</v>
      </c>
      <c r="D20" s="6">
        <f t="shared" si="0"/>
        <v>0.40468564223999998</v>
      </c>
      <c r="E20" s="8">
        <v>38175</v>
      </c>
      <c r="F20" s="4">
        <v>1</v>
      </c>
      <c r="G20" s="4" t="s">
        <v>70</v>
      </c>
      <c r="H20" s="4" t="s">
        <v>71</v>
      </c>
      <c r="I20" s="4">
        <v>175</v>
      </c>
      <c r="J20" s="4">
        <v>7</v>
      </c>
      <c r="M20" s="13">
        <f t="shared" si="1"/>
        <v>91</v>
      </c>
      <c r="N20" s="8">
        <v>38182</v>
      </c>
      <c r="O20" s="5">
        <v>333882</v>
      </c>
      <c r="Q20" s="5"/>
      <c r="V20" s="14">
        <f t="shared" si="2"/>
        <v>333882</v>
      </c>
      <c r="W20" s="14">
        <f t="shared" si="3"/>
        <v>825040.38975020102</v>
      </c>
      <c r="X20" s="8">
        <v>38209</v>
      </c>
      <c r="Y20" s="4">
        <f t="shared" si="4"/>
        <v>27</v>
      </c>
      <c r="Z20" s="4">
        <v>7</v>
      </c>
      <c r="AA20" s="10">
        <v>2.4</v>
      </c>
      <c r="AB20" s="4">
        <v>31.3</v>
      </c>
      <c r="AC20" s="4">
        <v>32.200000000000003</v>
      </c>
      <c r="AD20" s="4">
        <v>34.5</v>
      </c>
      <c r="AE20" s="10">
        <v>33.407999999999994</v>
      </c>
      <c r="AF20" s="4">
        <v>35</v>
      </c>
      <c r="AG20" s="4">
        <v>30</v>
      </c>
      <c r="AH20" s="4">
        <v>39</v>
      </c>
      <c r="AI20" s="10">
        <v>34</v>
      </c>
      <c r="AJ20" s="4">
        <v>9.4</v>
      </c>
      <c r="AK20" s="4">
        <v>8.6</v>
      </c>
      <c r="AL20" s="4">
        <v>9.6999999999999993</v>
      </c>
      <c r="AM20" s="10">
        <v>9.2615384615384624</v>
      </c>
      <c r="AN20" s="20">
        <v>168</v>
      </c>
      <c r="AO20" s="20">
        <v>325</v>
      </c>
      <c r="AP20" s="20">
        <v>24</v>
      </c>
      <c r="AQ20" s="20">
        <v>10</v>
      </c>
      <c r="AR20" s="5">
        <v>45</v>
      </c>
      <c r="AS20" s="5">
        <v>60</v>
      </c>
      <c r="AT20" s="5">
        <v>3875</v>
      </c>
      <c r="AU20" s="5">
        <v>3980</v>
      </c>
      <c r="AV20" s="5">
        <v>0</v>
      </c>
      <c r="AW20" s="5">
        <v>0</v>
      </c>
      <c r="AX20" s="5">
        <v>60</v>
      </c>
      <c r="AY20" s="5">
        <v>105</v>
      </c>
      <c r="AZ20" s="5">
        <v>75</v>
      </c>
      <c r="BA20" s="5">
        <v>860</v>
      </c>
      <c r="BB20" s="5">
        <v>15220</v>
      </c>
      <c r="BC20" s="5">
        <v>15230</v>
      </c>
      <c r="BD20" s="5">
        <v>27</v>
      </c>
      <c r="BE20" s="5">
        <v>133.5</v>
      </c>
      <c r="BF20" s="5">
        <v>2769</v>
      </c>
      <c r="BG20" s="5">
        <v>2929.5</v>
      </c>
      <c r="BH20" s="5">
        <v>27.5</v>
      </c>
      <c r="BI20" s="5">
        <v>27.5</v>
      </c>
      <c r="BJ20" s="5">
        <v>1520</v>
      </c>
      <c r="BK20" s="5">
        <v>1567.5</v>
      </c>
      <c r="BL20" s="5">
        <v>217496</v>
      </c>
      <c r="BM20" s="11">
        <f>(BL20/O20)*100</f>
        <v>65.141576964316741</v>
      </c>
      <c r="BN20" s="11">
        <f>((BL20)/(O20+Q20+S20+U20))*100</f>
        <v>65.141576964316741</v>
      </c>
      <c r="BO20" s="4" t="s">
        <v>72</v>
      </c>
      <c r="BP20" s="9">
        <v>28</v>
      </c>
      <c r="BQ20" s="9">
        <v>43</v>
      </c>
      <c r="BR20" s="13">
        <f t="shared" si="5"/>
        <v>15</v>
      </c>
      <c r="BS20" s="11">
        <v>35.36</v>
      </c>
      <c r="BT20" s="19">
        <f t="shared" si="6"/>
        <v>1.3096296296296297</v>
      </c>
      <c r="BU20" s="6">
        <v>0.26</v>
      </c>
      <c r="BV20" s="6">
        <v>0.72499999999999998</v>
      </c>
      <c r="BW20" s="6">
        <v>0.41422999999999993</v>
      </c>
      <c r="BX20" s="5">
        <f t="shared" si="7"/>
        <v>537444.32047582592</v>
      </c>
      <c r="BY20" s="11">
        <v>90.59</v>
      </c>
      <c r="BZ20" s="11">
        <f t="shared" si="8"/>
        <v>8.2908431507816704</v>
      </c>
      <c r="CA20" s="11">
        <f t="shared" si="11"/>
        <v>0.93692489734442552</v>
      </c>
    </row>
    <row r="21" spans="1:79" x14ac:dyDescent="0.2">
      <c r="A21" s="15" t="s">
        <v>69</v>
      </c>
      <c r="B21" s="15">
        <v>3</v>
      </c>
      <c r="C21" s="15">
        <v>2</v>
      </c>
      <c r="D21" s="16">
        <f t="shared" si="0"/>
        <v>0.80937128447999995</v>
      </c>
      <c r="E21" s="17">
        <v>39708</v>
      </c>
      <c r="F21" s="15">
        <v>1</v>
      </c>
      <c r="G21" s="15" t="s">
        <v>70</v>
      </c>
      <c r="H21" s="15" t="s">
        <v>71</v>
      </c>
      <c r="I21" s="15">
        <v>285</v>
      </c>
      <c r="J21" s="15">
        <v>172</v>
      </c>
      <c r="K21" s="15"/>
      <c r="L21" s="15"/>
      <c r="M21" s="13">
        <f t="shared" si="1"/>
        <v>228.5</v>
      </c>
      <c r="N21" s="17">
        <v>39708</v>
      </c>
      <c r="O21" s="14">
        <v>678008</v>
      </c>
      <c r="P21" s="15"/>
      <c r="Q21" s="14"/>
      <c r="R21" s="15"/>
      <c r="S21" s="14"/>
      <c r="T21" s="15"/>
      <c r="U21" s="13"/>
      <c r="V21" s="14">
        <f t="shared" si="2"/>
        <v>678008</v>
      </c>
      <c r="W21" s="14">
        <f t="shared" si="3"/>
        <v>837697.12738894927</v>
      </c>
      <c r="X21" s="17">
        <v>39749</v>
      </c>
      <c r="Y21" s="15">
        <f t="shared" si="4"/>
        <v>41</v>
      </c>
      <c r="Z21" s="15">
        <v>0</v>
      </c>
      <c r="AA21" s="18">
        <v>4</v>
      </c>
      <c r="AB21" s="18">
        <v>27.5</v>
      </c>
      <c r="AC21" s="18">
        <v>16</v>
      </c>
      <c r="AD21" s="18">
        <v>30.3</v>
      </c>
      <c r="AE21" s="18">
        <v>23.816666666666663</v>
      </c>
      <c r="AF21" s="13">
        <v>35</v>
      </c>
      <c r="AG21" s="13">
        <v>37</v>
      </c>
      <c r="AH21" s="13">
        <v>52</v>
      </c>
      <c r="AI21" s="13">
        <v>43.823529411764703</v>
      </c>
      <c r="AJ21" s="18">
        <v>8.8000000000000007</v>
      </c>
      <c r="AK21" s="18">
        <v>8.5</v>
      </c>
      <c r="AL21" s="18">
        <v>9.3000000000000007</v>
      </c>
      <c r="AM21" s="18">
        <v>8.9184899072016925</v>
      </c>
      <c r="AN21" s="21">
        <f>284*2</f>
        <v>568</v>
      </c>
      <c r="AO21" s="21">
        <v>400</v>
      </c>
      <c r="AP21" s="21">
        <v>29</v>
      </c>
      <c r="AQ21" s="21">
        <v>12.25</v>
      </c>
      <c r="AR21" s="14">
        <v>50</v>
      </c>
      <c r="AS21" s="14">
        <v>45</v>
      </c>
      <c r="AT21" s="14">
        <v>65</v>
      </c>
      <c r="AU21" s="14">
        <v>160</v>
      </c>
      <c r="AV21" s="14">
        <v>0</v>
      </c>
      <c r="AW21" s="14">
        <v>0</v>
      </c>
      <c r="AX21" s="14">
        <v>0</v>
      </c>
      <c r="AY21" s="14">
        <v>0</v>
      </c>
      <c r="AZ21" s="14">
        <v>200</v>
      </c>
      <c r="BA21" s="14">
        <v>220</v>
      </c>
      <c r="BB21" s="14">
        <v>40</v>
      </c>
      <c r="BC21" s="14">
        <v>400</v>
      </c>
      <c r="BD21" s="14">
        <v>44.090909090909093</v>
      </c>
      <c r="BE21" s="14">
        <v>74.545454545454547</v>
      </c>
      <c r="BF21" s="14">
        <v>8.1818181818181817</v>
      </c>
      <c r="BG21" s="14">
        <v>126.36363636363636</v>
      </c>
      <c r="BH21" s="14">
        <v>25</v>
      </c>
      <c r="BI21" s="14">
        <v>65</v>
      </c>
      <c r="BJ21" s="14">
        <v>0</v>
      </c>
      <c r="BK21" s="14">
        <v>85</v>
      </c>
      <c r="BL21" s="14">
        <v>247982</v>
      </c>
      <c r="BM21" s="19">
        <f>BL21/O21*100</f>
        <v>36.575084659768024</v>
      </c>
      <c r="BN21" s="19">
        <f>(BL21)/(O21+Q21+S21+U21)*100</f>
        <v>36.575084659768024</v>
      </c>
      <c r="BO21" s="15" t="s">
        <v>72</v>
      </c>
      <c r="BP21" s="13">
        <v>30</v>
      </c>
      <c r="BQ21" s="13">
        <v>50</v>
      </c>
      <c r="BR21" s="13">
        <f t="shared" si="5"/>
        <v>20</v>
      </c>
      <c r="BS21" s="19">
        <v>36.15</v>
      </c>
      <c r="BT21" s="19">
        <f t="shared" si="6"/>
        <v>0.88170731707317074</v>
      </c>
      <c r="BU21" s="16">
        <v>0.23300000000000001</v>
      </c>
      <c r="BV21" s="16">
        <v>0.95799999999999996</v>
      </c>
      <c r="BW21" s="16">
        <v>0.436</v>
      </c>
      <c r="BX21" s="14">
        <f t="shared" si="7"/>
        <v>306388.43353495299</v>
      </c>
      <c r="BY21" s="19">
        <v>79.77</v>
      </c>
      <c r="BZ21" s="19">
        <f t="shared" si="8"/>
        <v>2.4038532048336316</v>
      </c>
      <c r="CA21" s="19">
        <f t="shared" si="11"/>
        <v>0.9229147445835959</v>
      </c>
    </row>
    <row r="22" spans="1:79" x14ac:dyDescent="0.2">
      <c r="A22" s="4" t="s">
        <v>69</v>
      </c>
      <c r="B22" s="4">
        <v>31</v>
      </c>
      <c r="C22" s="4">
        <v>1</v>
      </c>
      <c r="D22" s="6">
        <f t="shared" si="0"/>
        <v>0.40468564223999998</v>
      </c>
      <c r="E22" s="8">
        <v>38978</v>
      </c>
      <c r="F22" s="4">
        <v>1</v>
      </c>
      <c r="G22" s="4" t="s">
        <v>70</v>
      </c>
      <c r="H22" s="4" t="s">
        <v>71</v>
      </c>
      <c r="I22" s="4">
        <v>175</v>
      </c>
      <c r="J22" s="4">
        <v>342</v>
      </c>
      <c r="M22" s="13">
        <f t="shared" si="1"/>
        <v>258.5</v>
      </c>
      <c r="N22" s="8">
        <v>38994</v>
      </c>
      <c r="O22" s="5">
        <v>339376</v>
      </c>
      <c r="Q22" s="5"/>
      <c r="V22" s="14">
        <f t="shared" si="2"/>
        <v>339376</v>
      </c>
      <c r="W22" s="14">
        <f t="shared" si="3"/>
        <v>838616.35940800712</v>
      </c>
      <c r="X22" s="8">
        <v>39036</v>
      </c>
      <c r="Y22" s="9">
        <f t="shared" si="4"/>
        <v>42</v>
      </c>
      <c r="Z22" s="4">
        <v>3</v>
      </c>
      <c r="AA22" s="4">
        <v>3.8</v>
      </c>
      <c r="AB22" s="4">
        <v>29.9</v>
      </c>
      <c r="AC22" s="4">
        <v>20.8</v>
      </c>
      <c r="AD22" s="4">
        <v>30.1</v>
      </c>
      <c r="AE22" s="10">
        <v>25.462499999999999</v>
      </c>
      <c r="AF22" s="4">
        <v>44</v>
      </c>
      <c r="AG22" s="4">
        <v>36</v>
      </c>
      <c r="AH22" s="4">
        <v>45</v>
      </c>
      <c r="AI22" s="9">
        <v>40.9</v>
      </c>
      <c r="AJ22" s="4">
        <v>8.6999999999999993</v>
      </c>
      <c r="AK22" s="4">
        <v>8.1999999999999993</v>
      </c>
      <c r="AL22" s="4">
        <v>9.1</v>
      </c>
      <c r="AM22" s="10">
        <v>8.8889347523493409</v>
      </c>
      <c r="AN22" s="20">
        <v>244</v>
      </c>
      <c r="AO22" s="20">
        <v>300</v>
      </c>
      <c r="AP22" s="20">
        <v>17.5</v>
      </c>
      <c r="AQ22" s="20">
        <v>10.125</v>
      </c>
      <c r="AR22" s="5">
        <v>185</v>
      </c>
      <c r="AS22" s="5">
        <v>10</v>
      </c>
      <c r="AT22" s="5">
        <v>0</v>
      </c>
      <c r="AU22" s="5">
        <v>195</v>
      </c>
      <c r="AV22" s="5">
        <v>0</v>
      </c>
      <c r="AW22" s="5">
        <v>0</v>
      </c>
      <c r="AX22" s="5">
        <v>0</v>
      </c>
      <c r="AY22" s="5">
        <v>5</v>
      </c>
      <c r="AZ22" s="5">
        <v>35</v>
      </c>
      <c r="BA22" s="5">
        <v>30</v>
      </c>
      <c r="BB22" s="5">
        <v>10</v>
      </c>
      <c r="BC22" s="5">
        <v>50</v>
      </c>
      <c r="BD22" s="5">
        <v>8.4615384615384617</v>
      </c>
      <c r="BE22" s="5">
        <v>9.615384615384615</v>
      </c>
      <c r="BF22" s="5">
        <v>0.76923076923076927</v>
      </c>
      <c r="BG22" s="5">
        <v>18.846153846153847</v>
      </c>
      <c r="BH22" s="5">
        <v>5</v>
      </c>
      <c r="BI22" s="5">
        <v>10</v>
      </c>
      <c r="BJ22" s="5">
        <v>0</v>
      </c>
      <c r="BK22" s="5">
        <v>15</v>
      </c>
      <c r="BL22" s="5">
        <v>0</v>
      </c>
      <c r="BM22" s="11">
        <f>BL22/O22*100</f>
        <v>0</v>
      </c>
      <c r="BN22" s="11">
        <f>BL22/(O22+Q22)*100</f>
        <v>0</v>
      </c>
      <c r="BO22" s="4" t="s">
        <v>73</v>
      </c>
      <c r="BR22" s="13">
        <f t="shared" si="5"/>
        <v>0</v>
      </c>
      <c r="BT22" s="19">
        <f t="shared" si="6"/>
        <v>0</v>
      </c>
      <c r="BX22" s="5">
        <f t="shared" si="7"/>
        <v>0</v>
      </c>
      <c r="BZ22" s="11">
        <f t="shared" si="8"/>
        <v>0</v>
      </c>
    </row>
    <row r="23" spans="1:79" x14ac:dyDescent="0.2">
      <c r="A23" s="15" t="s">
        <v>69</v>
      </c>
      <c r="B23" s="13">
        <v>1</v>
      </c>
      <c r="C23" s="15">
        <v>2</v>
      </c>
      <c r="D23" s="15">
        <f t="shared" si="0"/>
        <v>0.80937128447999995</v>
      </c>
      <c r="E23" s="17">
        <v>39963</v>
      </c>
      <c r="F23" s="15">
        <v>1</v>
      </c>
      <c r="G23" s="15" t="s">
        <v>70</v>
      </c>
      <c r="H23" s="15" t="s">
        <v>71</v>
      </c>
      <c r="I23" s="15">
        <v>101</v>
      </c>
      <c r="J23" s="15">
        <v>21</v>
      </c>
      <c r="K23" s="15"/>
      <c r="L23" s="15"/>
      <c r="M23" s="13">
        <f t="shared" si="1"/>
        <v>61</v>
      </c>
      <c r="N23" s="17">
        <v>39973</v>
      </c>
      <c r="O23" s="14">
        <v>685168</v>
      </c>
      <c r="P23" s="15"/>
      <c r="Q23" s="14"/>
      <c r="R23" s="15"/>
      <c r="S23" s="14"/>
      <c r="T23" s="15"/>
      <c r="U23" s="14"/>
      <c r="V23" s="14">
        <f t="shared" si="2"/>
        <v>685168</v>
      </c>
      <c r="W23" s="14">
        <f t="shared" si="3"/>
        <v>846543.5000454738</v>
      </c>
      <c r="X23" s="17">
        <v>40032</v>
      </c>
      <c r="Y23" s="15">
        <f t="shared" si="4"/>
        <v>59</v>
      </c>
      <c r="Z23" s="15">
        <v>2</v>
      </c>
      <c r="AA23" s="18">
        <v>3.7</v>
      </c>
      <c r="AB23" s="18">
        <v>30.1</v>
      </c>
      <c r="AC23" s="18">
        <v>30.2</v>
      </c>
      <c r="AD23" s="18">
        <v>33.299999999999997</v>
      </c>
      <c r="AE23" s="18">
        <v>31.556140350877193</v>
      </c>
      <c r="AF23" s="15">
        <v>44</v>
      </c>
      <c r="AG23" s="15">
        <v>45</v>
      </c>
      <c r="AH23" s="15">
        <v>65</v>
      </c>
      <c r="AI23" s="18">
        <v>53.1875</v>
      </c>
      <c r="AJ23" s="15">
        <v>9</v>
      </c>
      <c r="AK23" s="15">
        <v>8.9</v>
      </c>
      <c r="AL23" s="18">
        <v>9.6999999999999993</v>
      </c>
      <c r="AM23" s="18">
        <v>9.1038711522587121</v>
      </c>
      <c r="AN23" s="21">
        <v>458</v>
      </c>
      <c r="AO23" s="21">
        <v>540</v>
      </c>
      <c r="AP23" s="21">
        <v>20</v>
      </c>
      <c r="AQ23" s="21">
        <v>7</v>
      </c>
      <c r="AR23" s="14">
        <v>55</v>
      </c>
      <c r="AS23" s="14">
        <v>185</v>
      </c>
      <c r="AT23" s="14">
        <v>0</v>
      </c>
      <c r="AU23" s="14">
        <v>240</v>
      </c>
      <c r="AV23" s="14">
        <v>10</v>
      </c>
      <c r="AW23" s="14">
        <v>15</v>
      </c>
      <c r="AX23" s="14">
        <v>0</v>
      </c>
      <c r="AY23" s="14">
        <v>55</v>
      </c>
      <c r="AZ23" s="14">
        <v>460</v>
      </c>
      <c r="BA23" s="14">
        <v>885</v>
      </c>
      <c r="BB23" s="14">
        <v>10</v>
      </c>
      <c r="BC23" s="14">
        <v>1175</v>
      </c>
      <c r="BD23" s="14">
        <v>95.555555555555557</v>
      </c>
      <c r="BE23" s="14">
        <v>186.11111111111111</v>
      </c>
      <c r="BF23" s="14">
        <v>0.55555555555555558</v>
      </c>
      <c r="BG23" s="14">
        <v>282.77777777777777</v>
      </c>
      <c r="BH23" s="14">
        <v>40</v>
      </c>
      <c r="BI23" s="14">
        <v>112.5</v>
      </c>
      <c r="BJ23" s="14">
        <v>0</v>
      </c>
      <c r="BK23" s="14">
        <v>157.5</v>
      </c>
      <c r="BL23" s="14">
        <v>55056</v>
      </c>
      <c r="BM23" s="19">
        <f>BL23/O23*100</f>
        <v>8.0354015365574565</v>
      </c>
      <c r="BN23" s="19">
        <f>(BL23)/(O23+Q23+S23+U23)*100</f>
        <v>8.0354015365574565</v>
      </c>
      <c r="BO23" s="15" t="s">
        <v>72</v>
      </c>
      <c r="BP23" s="13">
        <v>18</v>
      </c>
      <c r="BQ23" s="13">
        <v>111</v>
      </c>
      <c r="BR23" s="13">
        <f t="shared" si="5"/>
        <v>93</v>
      </c>
      <c r="BS23" s="19">
        <v>28.84</v>
      </c>
      <c r="BT23" s="19">
        <f t="shared" si="6"/>
        <v>0.48881355932203391</v>
      </c>
      <c r="BU23" s="16">
        <v>7.1999999999999995E-2</v>
      </c>
      <c r="BV23" s="16">
        <v>4.1909999999999998</v>
      </c>
      <c r="BW23" s="16">
        <v>0.48499999999999999</v>
      </c>
      <c r="BX23" s="14">
        <f t="shared" si="7"/>
        <v>68023.169410281276</v>
      </c>
      <c r="BY23" s="19">
        <v>9.64</v>
      </c>
      <c r="BZ23" s="19">
        <f t="shared" si="8"/>
        <v>0.20187253197826052</v>
      </c>
      <c r="CA23" s="19">
        <f>(BW23/BS23^3)*100000</f>
        <v>2.0218827659724963</v>
      </c>
    </row>
    <row r="24" spans="1:79" x14ac:dyDescent="0.2">
      <c r="A24" s="15" t="s">
        <v>69</v>
      </c>
      <c r="B24" s="15">
        <v>5</v>
      </c>
      <c r="C24" s="15">
        <v>2</v>
      </c>
      <c r="D24" s="16">
        <f t="shared" si="0"/>
        <v>0.80937128447999995</v>
      </c>
      <c r="E24" s="17">
        <v>39340</v>
      </c>
      <c r="F24" s="15">
        <v>2</v>
      </c>
      <c r="G24" s="15" t="s">
        <v>70</v>
      </c>
      <c r="H24" s="15" t="s">
        <v>71</v>
      </c>
      <c r="I24" s="15"/>
      <c r="J24" s="15"/>
      <c r="K24" s="15"/>
      <c r="L24" s="15"/>
      <c r="M24" s="13" t="e">
        <f t="shared" si="1"/>
        <v>#DIV/0!</v>
      </c>
      <c r="N24" s="17">
        <v>39355</v>
      </c>
      <c r="O24" s="14">
        <v>406246</v>
      </c>
      <c r="P24" s="17">
        <v>39357</v>
      </c>
      <c r="Q24" s="14">
        <v>279838</v>
      </c>
      <c r="R24" s="15"/>
      <c r="S24" s="14"/>
      <c r="T24" s="15"/>
      <c r="U24" s="15"/>
      <c r="V24" s="14">
        <f t="shared" si="2"/>
        <v>686084</v>
      </c>
      <c r="W24" s="14">
        <f t="shared" si="3"/>
        <v>847675.24269259337</v>
      </c>
      <c r="X24" s="17">
        <v>39388</v>
      </c>
      <c r="Y24" s="13">
        <f t="shared" si="4"/>
        <v>33</v>
      </c>
      <c r="Z24" s="13">
        <v>0</v>
      </c>
      <c r="AA24" s="15">
        <v>2.8</v>
      </c>
      <c r="AB24" s="18">
        <v>28.2</v>
      </c>
      <c r="AC24" s="18">
        <v>19.5</v>
      </c>
      <c r="AD24" s="18">
        <v>32.1</v>
      </c>
      <c r="AE24" s="18">
        <v>26.741935483870968</v>
      </c>
      <c r="AF24" s="18">
        <v>28</v>
      </c>
      <c r="AG24" s="18">
        <v>20</v>
      </c>
      <c r="AH24" s="18">
        <v>30</v>
      </c>
      <c r="AI24" s="18">
        <v>24.8</v>
      </c>
      <c r="AJ24" s="18">
        <v>8.3000000000000007</v>
      </c>
      <c r="AK24" s="18">
        <v>8.3000000000000007</v>
      </c>
      <c r="AL24" s="18">
        <v>9</v>
      </c>
      <c r="AM24" s="18">
        <v>8.7843749999999989</v>
      </c>
      <c r="AN24" s="21">
        <v>236</v>
      </c>
      <c r="AO24" s="21">
        <v>650</v>
      </c>
      <c r="AP24" s="21">
        <v>26</v>
      </c>
      <c r="AQ24" s="21">
        <v>29.5</v>
      </c>
      <c r="AR24" s="14">
        <v>35</v>
      </c>
      <c r="AS24" s="14">
        <v>335</v>
      </c>
      <c r="AT24" s="14">
        <v>560</v>
      </c>
      <c r="AU24" s="14">
        <v>930</v>
      </c>
      <c r="AV24" s="14">
        <v>0</v>
      </c>
      <c r="AW24" s="14">
        <v>5</v>
      </c>
      <c r="AX24" s="14">
        <v>0</v>
      </c>
      <c r="AY24" s="14">
        <v>25</v>
      </c>
      <c r="AZ24" s="14">
        <v>540</v>
      </c>
      <c r="BA24" s="14">
        <v>340</v>
      </c>
      <c r="BB24" s="14">
        <v>430</v>
      </c>
      <c r="BC24" s="14">
        <v>560</v>
      </c>
      <c r="BD24" s="14">
        <v>103.63636363636364</v>
      </c>
      <c r="BE24" s="14">
        <v>84.545454545454547</v>
      </c>
      <c r="BF24" s="14">
        <v>86.36363636363636</v>
      </c>
      <c r="BG24" s="14">
        <v>276.36363636363637</v>
      </c>
      <c r="BH24" s="14">
        <v>25</v>
      </c>
      <c r="BI24" s="14">
        <v>30</v>
      </c>
      <c r="BJ24" s="14">
        <v>15</v>
      </c>
      <c r="BK24" s="14">
        <v>320</v>
      </c>
      <c r="BL24" s="14">
        <v>390576</v>
      </c>
      <c r="BM24" s="19">
        <f>(BL24/Q24)*100</f>
        <v>139.57218104760611</v>
      </c>
      <c r="BN24" s="19">
        <f>((BL24)/(O24+Q24+S24+U24))*100</f>
        <v>56.928306154931462</v>
      </c>
      <c r="BO24" s="15" t="s">
        <v>72</v>
      </c>
      <c r="BP24" s="13">
        <v>17</v>
      </c>
      <c r="BQ24" s="13">
        <v>43</v>
      </c>
      <c r="BR24" s="13">
        <f t="shared" si="5"/>
        <v>26</v>
      </c>
      <c r="BS24" s="19">
        <v>28.17</v>
      </c>
      <c r="BT24" s="19">
        <f t="shared" si="6"/>
        <v>0.85363636363636364</v>
      </c>
      <c r="BU24" s="16">
        <v>6.6000000000000003E-2</v>
      </c>
      <c r="BV24" s="16">
        <v>0.55100000000000005</v>
      </c>
      <c r="BW24" s="16">
        <v>0.218</v>
      </c>
      <c r="BX24" s="14">
        <f t="shared" si="7"/>
        <v>482567.15735959786</v>
      </c>
      <c r="BY24" s="19">
        <v>74.91</v>
      </c>
      <c r="BZ24" s="19">
        <f t="shared" si="8"/>
        <v>2.8046460796523265</v>
      </c>
      <c r="CA24" s="19">
        <f>(BW24/BS24^3)*100000</f>
        <v>0.97520507488321662</v>
      </c>
    </row>
    <row r="25" spans="1:79" x14ac:dyDescent="0.2">
      <c r="A25" s="15" t="s">
        <v>69</v>
      </c>
      <c r="B25" s="15">
        <v>26</v>
      </c>
      <c r="C25" s="15">
        <v>1</v>
      </c>
      <c r="D25" s="16">
        <f t="shared" si="0"/>
        <v>0.40468564223999998</v>
      </c>
      <c r="E25" s="17">
        <v>37757</v>
      </c>
      <c r="F25" s="15">
        <v>1</v>
      </c>
      <c r="G25" s="15" t="s">
        <v>70</v>
      </c>
      <c r="H25" s="15" t="s">
        <v>71</v>
      </c>
      <c r="I25" s="15">
        <v>1408</v>
      </c>
      <c r="J25" s="15">
        <v>47</v>
      </c>
      <c r="K25" s="15"/>
      <c r="L25" s="15"/>
      <c r="M25" s="13">
        <f t="shared" si="1"/>
        <v>727.5</v>
      </c>
      <c r="N25" s="17">
        <v>37767</v>
      </c>
      <c r="O25" s="14">
        <v>343958</v>
      </c>
      <c r="P25" s="15"/>
      <c r="Q25" s="14"/>
      <c r="R25" s="15"/>
      <c r="S25" s="15"/>
      <c r="T25" s="15"/>
      <c r="U25" s="15"/>
      <c r="V25" s="14">
        <f t="shared" si="2"/>
        <v>343958</v>
      </c>
      <c r="W25" s="14">
        <f t="shared" si="3"/>
        <v>849938.72798683261</v>
      </c>
      <c r="X25" s="17">
        <v>37798</v>
      </c>
      <c r="Y25" s="15">
        <f t="shared" si="4"/>
        <v>31</v>
      </c>
      <c r="Z25" s="15">
        <v>4</v>
      </c>
      <c r="AA25" s="18">
        <v>3.3</v>
      </c>
      <c r="AB25" s="18">
        <v>29.8</v>
      </c>
      <c r="AC25" s="18">
        <v>28.9</v>
      </c>
      <c r="AD25" s="18">
        <v>34</v>
      </c>
      <c r="AE25" s="18">
        <v>31.420689655172417</v>
      </c>
      <c r="AF25" s="13">
        <v>38</v>
      </c>
      <c r="AG25" s="13">
        <v>37</v>
      </c>
      <c r="AH25" s="13">
        <v>45</v>
      </c>
      <c r="AI25" s="13">
        <v>40.428571428571431</v>
      </c>
      <c r="AJ25" s="18">
        <v>9.3000000000000007</v>
      </c>
      <c r="AK25" s="18">
        <v>8.8000000000000007</v>
      </c>
      <c r="AL25" s="18">
        <v>9.9</v>
      </c>
      <c r="AM25" s="18">
        <v>9.2612497714990418</v>
      </c>
      <c r="AN25" s="21">
        <v>133</v>
      </c>
      <c r="AO25" s="21">
        <v>400</v>
      </c>
      <c r="AP25" s="21">
        <v>30</v>
      </c>
      <c r="AQ25" s="21">
        <v>12.5</v>
      </c>
      <c r="AR25" s="14">
        <v>10</v>
      </c>
      <c r="AS25" s="14">
        <v>15</v>
      </c>
      <c r="AT25" s="14">
        <v>385</v>
      </c>
      <c r="AU25" s="14">
        <v>410</v>
      </c>
      <c r="AV25" s="14">
        <v>0</v>
      </c>
      <c r="AW25" s="14">
        <v>0</v>
      </c>
      <c r="AX25" s="14">
        <v>125</v>
      </c>
      <c r="AY25" s="14">
        <v>250</v>
      </c>
      <c r="AZ25" s="14">
        <v>190</v>
      </c>
      <c r="BA25" s="14">
        <v>355</v>
      </c>
      <c r="BB25" s="14">
        <v>12800</v>
      </c>
      <c r="BC25" s="14">
        <v>12905</v>
      </c>
      <c r="BD25" s="14">
        <v>50</v>
      </c>
      <c r="BE25" s="14">
        <v>132</v>
      </c>
      <c r="BF25" s="14">
        <v>3489.5</v>
      </c>
      <c r="BG25" s="14">
        <v>4571.5</v>
      </c>
      <c r="BH25" s="14">
        <v>27.5</v>
      </c>
      <c r="BI25" s="14">
        <v>92.5</v>
      </c>
      <c r="BJ25" s="14">
        <v>842.5</v>
      </c>
      <c r="BK25" s="14">
        <v>1055</v>
      </c>
      <c r="BL25" s="14">
        <v>402948</v>
      </c>
      <c r="BM25" s="19">
        <f>BL25/(O25)*100</f>
        <v>117.1503497520046</v>
      </c>
      <c r="BN25" s="19">
        <f>BL25/(O25+Q25)*100</f>
        <v>117.1503497520046</v>
      </c>
      <c r="BO25" s="15" t="s">
        <v>72</v>
      </c>
      <c r="BP25" s="13">
        <v>28</v>
      </c>
      <c r="BQ25" s="13">
        <v>35</v>
      </c>
      <c r="BR25" s="13">
        <f t="shared" si="5"/>
        <v>7</v>
      </c>
      <c r="BS25" s="19">
        <v>30.77</v>
      </c>
      <c r="BT25" s="19">
        <f t="shared" si="6"/>
        <v>0.9925806451612903</v>
      </c>
      <c r="BU25" s="16">
        <v>0.17199999999999999</v>
      </c>
      <c r="BV25" s="16">
        <v>0.33700000000000002</v>
      </c>
      <c r="BW25" s="16">
        <v>0.23799999999999999</v>
      </c>
      <c r="BX25" s="14">
        <f t="shared" si="7"/>
        <v>995706.1925143135</v>
      </c>
      <c r="BY25" s="19">
        <v>96.91</v>
      </c>
      <c r="BZ25" s="19">
        <f t="shared" si="8"/>
        <v>7.7248330703170947</v>
      </c>
      <c r="CA25" s="19">
        <f>(BW25/BS25^3)*100000</f>
        <v>0.81694810236053261</v>
      </c>
    </row>
    <row r="26" spans="1:79" x14ac:dyDescent="0.2">
      <c r="A26" s="4" t="s">
        <v>69</v>
      </c>
      <c r="B26" s="4">
        <v>32</v>
      </c>
      <c r="C26" s="4">
        <v>1</v>
      </c>
      <c r="D26" s="6">
        <f t="shared" si="0"/>
        <v>0.40468564223999998</v>
      </c>
      <c r="E26" s="8">
        <v>39717</v>
      </c>
      <c r="F26" s="4">
        <v>1</v>
      </c>
      <c r="G26" s="4" t="s">
        <v>70</v>
      </c>
      <c r="H26" s="4" t="s">
        <v>71</v>
      </c>
      <c r="I26" s="4">
        <v>111</v>
      </c>
      <c r="J26" s="4">
        <v>336</v>
      </c>
      <c r="M26" s="13">
        <f t="shared" si="1"/>
        <v>223.5</v>
      </c>
      <c r="N26" s="8">
        <v>39728</v>
      </c>
      <c r="O26" s="5">
        <v>344416</v>
      </c>
      <c r="Q26" s="5"/>
      <c r="S26" s="5"/>
      <c r="U26" s="9"/>
      <c r="V26" s="14">
        <f t="shared" si="2"/>
        <v>344416</v>
      </c>
      <c r="W26" s="14">
        <f t="shared" si="3"/>
        <v>851070.47063395218</v>
      </c>
      <c r="X26" s="8">
        <v>39822</v>
      </c>
      <c r="Y26" s="4">
        <f t="shared" si="4"/>
        <v>94</v>
      </c>
      <c r="Z26" s="4">
        <v>1</v>
      </c>
      <c r="AA26" s="10">
        <v>4.9000000000000004</v>
      </c>
      <c r="AB26" s="10">
        <v>27.5</v>
      </c>
      <c r="AC26" s="10">
        <v>11.2</v>
      </c>
      <c r="AD26" s="10">
        <v>29.4</v>
      </c>
      <c r="AE26" s="10">
        <v>20.600543478260864</v>
      </c>
      <c r="AF26" s="9">
        <v>40</v>
      </c>
      <c r="AG26" s="9">
        <v>40</v>
      </c>
      <c r="AH26" s="9">
        <v>49</v>
      </c>
      <c r="AI26" s="9">
        <v>44.529411764705884</v>
      </c>
      <c r="AJ26" s="10">
        <v>8.8000000000000007</v>
      </c>
      <c r="AK26" s="10">
        <v>8.1</v>
      </c>
      <c r="AL26" s="10">
        <v>9.14</v>
      </c>
      <c r="AM26" s="10">
        <v>8.594045756399078</v>
      </c>
      <c r="AN26" s="21">
        <f>2*330</f>
        <v>660</v>
      </c>
      <c r="AO26" s="20">
        <v>340</v>
      </c>
      <c r="AP26" s="20">
        <v>28</v>
      </c>
      <c r="AQ26" s="20">
        <v>12</v>
      </c>
      <c r="AR26" s="5">
        <v>15</v>
      </c>
      <c r="AS26" s="5">
        <v>345</v>
      </c>
      <c r="AT26" s="5">
        <v>55</v>
      </c>
      <c r="AU26" s="5">
        <v>415</v>
      </c>
      <c r="AV26" s="5">
        <v>0</v>
      </c>
      <c r="AW26" s="5">
        <v>0</v>
      </c>
      <c r="AX26" s="5">
        <v>0</v>
      </c>
      <c r="AY26" s="5">
        <v>0</v>
      </c>
      <c r="AZ26" s="5">
        <v>190</v>
      </c>
      <c r="BA26" s="5">
        <v>175</v>
      </c>
      <c r="BB26" s="5">
        <v>20</v>
      </c>
      <c r="BC26" s="5">
        <v>290</v>
      </c>
      <c r="BD26" s="5">
        <v>52.5</v>
      </c>
      <c r="BE26" s="5">
        <v>30.625</v>
      </c>
      <c r="BF26" s="5">
        <v>6.875</v>
      </c>
      <c r="BG26" s="5">
        <v>89.375</v>
      </c>
      <c r="BH26" s="5">
        <v>2.5</v>
      </c>
      <c r="BI26" s="5">
        <v>10</v>
      </c>
      <c r="BJ26" s="5">
        <v>5</v>
      </c>
      <c r="BK26" s="5">
        <v>17.5</v>
      </c>
      <c r="BL26" s="5">
        <v>49906</v>
      </c>
      <c r="BM26" s="11">
        <f>BL26/O26*100</f>
        <v>14.49003530614141</v>
      </c>
      <c r="BN26" s="11">
        <f>(BL26)/(O26+Q26+S26+U26)*100</f>
        <v>14.49003530614141</v>
      </c>
      <c r="BO26" s="4" t="s">
        <v>72</v>
      </c>
      <c r="BP26" s="9">
        <v>40</v>
      </c>
      <c r="BQ26" s="9">
        <v>95</v>
      </c>
      <c r="BR26" s="13">
        <f t="shared" si="5"/>
        <v>55</v>
      </c>
      <c r="BS26" s="11">
        <v>60.17</v>
      </c>
      <c r="BT26" s="19">
        <f t="shared" si="6"/>
        <v>0.64010638297872346</v>
      </c>
      <c r="BU26" s="6">
        <v>0.53400000000000003</v>
      </c>
      <c r="BV26" s="6">
        <v>8.25</v>
      </c>
      <c r="BW26" s="6">
        <v>2.14</v>
      </c>
      <c r="BX26" s="5">
        <f t="shared" si="7"/>
        <v>123320.41167500355</v>
      </c>
      <c r="BY26" s="11">
        <v>80.73</v>
      </c>
      <c r="BZ26" s="11">
        <f t="shared" si="8"/>
        <v>2.1222146218983258</v>
      </c>
      <c r="CA26" s="11">
        <f>(BW26/BS26^3)*100000</f>
        <v>0.98236694072974862</v>
      </c>
    </row>
    <row r="27" spans="1:79" x14ac:dyDescent="0.2">
      <c r="A27" s="4" t="s">
        <v>69</v>
      </c>
      <c r="B27" s="4">
        <v>16</v>
      </c>
      <c r="C27" s="4">
        <v>0.5</v>
      </c>
      <c r="D27" s="6">
        <f t="shared" si="0"/>
        <v>0.20234282111999999</v>
      </c>
      <c r="E27" s="8">
        <v>39683</v>
      </c>
      <c r="F27" s="4">
        <v>1</v>
      </c>
      <c r="G27" s="4" t="s">
        <v>70</v>
      </c>
      <c r="H27" s="4" t="s">
        <v>71</v>
      </c>
      <c r="I27" s="4">
        <v>141</v>
      </c>
      <c r="J27" s="4">
        <v>10</v>
      </c>
      <c r="M27" s="13">
        <f t="shared" si="1"/>
        <v>75.5</v>
      </c>
      <c r="N27" s="8">
        <v>39690</v>
      </c>
      <c r="O27" s="5">
        <v>172668</v>
      </c>
      <c r="Q27" s="5"/>
      <c r="S27" s="5"/>
      <c r="U27" s="9"/>
      <c r="V27" s="14">
        <f t="shared" si="2"/>
        <v>172668</v>
      </c>
      <c r="W27" s="14">
        <f t="shared" si="3"/>
        <v>853343.84014345019</v>
      </c>
      <c r="X27" s="8">
        <v>39723</v>
      </c>
      <c r="Y27" s="4">
        <f t="shared" si="4"/>
        <v>33</v>
      </c>
      <c r="Z27" s="4">
        <v>0</v>
      </c>
      <c r="AA27" s="10">
        <v>2.9</v>
      </c>
      <c r="AB27" s="10">
        <v>32.299999999999997</v>
      </c>
      <c r="AC27" s="10">
        <v>24.2</v>
      </c>
      <c r="AD27" s="10">
        <v>32.4</v>
      </c>
      <c r="AE27" s="10">
        <v>28.893548387096768</v>
      </c>
      <c r="AF27" s="9">
        <v>30</v>
      </c>
      <c r="AG27" s="9">
        <v>27</v>
      </c>
      <c r="AH27" s="9">
        <v>34</v>
      </c>
      <c r="AI27" s="9">
        <v>31.5</v>
      </c>
      <c r="AJ27" s="10">
        <v>9.1999999999999993</v>
      </c>
      <c r="AK27" s="10">
        <v>8.9</v>
      </c>
      <c r="AL27" s="10">
        <v>9.3000000000000007</v>
      </c>
      <c r="AM27" s="10">
        <v>9.0827055454807901</v>
      </c>
      <c r="AN27" s="21">
        <f>2*70</f>
        <v>140</v>
      </c>
      <c r="AO27" s="20">
        <v>172.5</v>
      </c>
      <c r="AP27" s="20">
        <v>17</v>
      </c>
      <c r="AQ27" s="20">
        <v>6</v>
      </c>
      <c r="AR27" s="5">
        <v>0</v>
      </c>
      <c r="AS27" s="5">
        <v>5</v>
      </c>
      <c r="AT27" s="5">
        <v>2640</v>
      </c>
      <c r="AU27" s="5">
        <v>2645</v>
      </c>
      <c r="AV27" s="5">
        <v>5</v>
      </c>
      <c r="AW27" s="5">
        <v>10</v>
      </c>
      <c r="AX27" s="5">
        <v>85</v>
      </c>
      <c r="AY27" s="5">
        <v>150</v>
      </c>
      <c r="AZ27" s="5">
        <v>825</v>
      </c>
      <c r="BA27" s="5">
        <v>410</v>
      </c>
      <c r="BB27" s="5">
        <v>4100</v>
      </c>
      <c r="BC27" s="5">
        <v>4780</v>
      </c>
      <c r="BD27" s="5">
        <v>239.09090909090909</v>
      </c>
      <c r="BE27" s="5">
        <v>156.81818181818181</v>
      </c>
      <c r="BF27" s="5">
        <v>1930</v>
      </c>
      <c r="BG27" s="5">
        <v>2325.909090909091</v>
      </c>
      <c r="BH27" s="5">
        <v>145</v>
      </c>
      <c r="BI27" s="5">
        <v>100</v>
      </c>
      <c r="BJ27" s="5">
        <v>1525</v>
      </c>
      <c r="BK27" s="5">
        <v>2175</v>
      </c>
      <c r="BL27" s="5">
        <v>153530</v>
      </c>
      <c r="BM27" s="11">
        <f>BL27/O27*100</f>
        <v>88.916301804619266</v>
      </c>
      <c r="BN27" s="11">
        <f>(BL27)/(O27+Q27+S27+U27)*100</f>
        <v>88.916301804619266</v>
      </c>
      <c r="BO27" s="4" t="s">
        <v>72</v>
      </c>
      <c r="BP27" s="9">
        <v>30</v>
      </c>
      <c r="BQ27" s="9">
        <v>45</v>
      </c>
      <c r="BR27" s="13">
        <f t="shared" si="5"/>
        <v>15</v>
      </c>
      <c r="BS27" s="11">
        <v>35.01</v>
      </c>
      <c r="BT27" s="19">
        <f t="shared" si="6"/>
        <v>1.0609090909090908</v>
      </c>
      <c r="BU27" s="6">
        <v>0.22</v>
      </c>
      <c r="BV27" s="6">
        <v>0.64</v>
      </c>
      <c r="BW27" s="6">
        <v>0.37</v>
      </c>
      <c r="BX27" s="5">
        <f t="shared" si="7"/>
        <v>758761.78433307796</v>
      </c>
      <c r="BY27" s="11">
        <v>54.86</v>
      </c>
      <c r="BZ27" s="11">
        <f t="shared" si="8"/>
        <v>8.2158795316901152</v>
      </c>
      <c r="CA27" s="11">
        <f>(BW27/BS27^3)*100000</f>
        <v>0.86223449161769472</v>
      </c>
    </row>
    <row r="28" spans="1:79" x14ac:dyDescent="0.2">
      <c r="A28" s="15" t="s">
        <v>69</v>
      </c>
      <c r="B28" s="15">
        <v>6</v>
      </c>
      <c r="C28" s="15">
        <v>2</v>
      </c>
      <c r="D28" s="16">
        <f t="shared" si="0"/>
        <v>0.80937128447999995</v>
      </c>
      <c r="E28" s="17">
        <v>37091</v>
      </c>
      <c r="F28" s="15">
        <v>1</v>
      </c>
      <c r="G28" s="15" t="s">
        <v>70</v>
      </c>
      <c r="H28" s="15" t="s">
        <v>71</v>
      </c>
      <c r="I28" s="15">
        <v>0</v>
      </c>
      <c r="J28" s="15">
        <v>6</v>
      </c>
      <c r="K28" s="15"/>
      <c r="L28" s="15"/>
      <c r="M28" s="13">
        <f t="shared" si="1"/>
        <v>3</v>
      </c>
      <c r="N28" s="17">
        <v>37095</v>
      </c>
      <c r="O28" s="14">
        <v>697534</v>
      </c>
      <c r="P28" s="15"/>
      <c r="Q28" s="14"/>
      <c r="R28" s="15"/>
      <c r="S28" s="15"/>
      <c r="T28" s="15"/>
      <c r="U28" s="15"/>
      <c r="V28" s="14">
        <f t="shared" si="2"/>
        <v>697534</v>
      </c>
      <c r="W28" s="14">
        <f t="shared" si="3"/>
        <v>861822.02578158863</v>
      </c>
      <c r="X28" s="17">
        <v>37126</v>
      </c>
      <c r="Y28" s="15">
        <f t="shared" si="4"/>
        <v>31</v>
      </c>
      <c r="Z28" s="13">
        <v>26</v>
      </c>
      <c r="AA28" s="18">
        <v>3.2</v>
      </c>
      <c r="AB28" s="18">
        <v>32.5</v>
      </c>
      <c r="AC28" s="18">
        <v>29.4</v>
      </c>
      <c r="AD28" s="18">
        <v>35.799999999999997</v>
      </c>
      <c r="AE28" s="18">
        <v>31.869999999999997</v>
      </c>
      <c r="AF28" s="13">
        <v>54</v>
      </c>
      <c r="AG28" s="13">
        <v>51</v>
      </c>
      <c r="AH28" s="13">
        <v>58</v>
      </c>
      <c r="AI28" s="13">
        <v>54.571428571428569</v>
      </c>
      <c r="AJ28" s="18">
        <v>9</v>
      </c>
      <c r="AK28" s="18">
        <v>7.8</v>
      </c>
      <c r="AL28" s="18">
        <v>9.1999999999999993</v>
      </c>
      <c r="AM28" s="18">
        <v>8.8710308775628839</v>
      </c>
      <c r="AN28" s="21">
        <v>4</v>
      </c>
      <c r="AO28" s="21">
        <v>325</v>
      </c>
      <c r="AP28" s="21">
        <v>9</v>
      </c>
      <c r="AQ28" s="21">
        <v>3.75</v>
      </c>
      <c r="AR28" s="14">
        <v>45</v>
      </c>
      <c r="AS28" s="14">
        <v>115</v>
      </c>
      <c r="AT28" s="14">
        <v>0</v>
      </c>
      <c r="AU28" s="14">
        <v>160</v>
      </c>
      <c r="AV28" s="14">
        <v>15</v>
      </c>
      <c r="AW28" s="14">
        <v>0</v>
      </c>
      <c r="AX28" s="14">
        <v>0</v>
      </c>
      <c r="AY28" s="14">
        <v>15</v>
      </c>
      <c r="AZ28" s="14">
        <v>155</v>
      </c>
      <c r="BA28" s="14">
        <v>565</v>
      </c>
      <c r="BB28" s="14">
        <v>0</v>
      </c>
      <c r="BC28" s="14">
        <v>650</v>
      </c>
      <c r="BD28" s="14">
        <v>83.63636363636364</v>
      </c>
      <c r="BE28" s="14">
        <v>121.81818181818181</v>
      </c>
      <c r="BF28" s="14">
        <v>0</v>
      </c>
      <c r="BG28" s="14">
        <v>205.45454545454547</v>
      </c>
      <c r="BH28" s="14">
        <v>85</v>
      </c>
      <c r="BI28" s="14">
        <v>45</v>
      </c>
      <c r="BJ28" s="14">
        <v>0</v>
      </c>
      <c r="BK28" s="14">
        <v>140</v>
      </c>
      <c r="BL28" s="14">
        <v>0</v>
      </c>
      <c r="BM28" s="19">
        <f>BL28/(O28)*100</f>
        <v>0</v>
      </c>
      <c r="BN28" s="19">
        <f>BL28/(O28+Q28)*100</f>
        <v>0</v>
      </c>
      <c r="BO28" s="15" t="s">
        <v>73</v>
      </c>
      <c r="BP28" s="13"/>
      <c r="BQ28" s="13"/>
      <c r="BR28" s="13">
        <f t="shared" si="5"/>
        <v>0</v>
      </c>
      <c r="BS28" s="19"/>
      <c r="BT28" s="19">
        <f t="shared" si="6"/>
        <v>0</v>
      </c>
      <c r="BU28" s="16"/>
      <c r="BV28" s="16"/>
      <c r="BW28" s="16"/>
      <c r="BX28" s="14">
        <f t="shared" si="7"/>
        <v>0</v>
      </c>
      <c r="BY28" s="19">
        <v>0</v>
      </c>
      <c r="BZ28" s="19">
        <f t="shared" si="8"/>
        <v>0</v>
      </c>
      <c r="CA28" s="19"/>
    </row>
    <row r="29" spans="1:79" x14ac:dyDescent="0.2">
      <c r="A29" s="12" t="s">
        <v>69</v>
      </c>
      <c r="B29" s="15">
        <v>2</v>
      </c>
      <c r="C29" s="15">
        <v>2</v>
      </c>
      <c r="D29" s="16">
        <f t="shared" si="0"/>
        <v>0.80937128447999995</v>
      </c>
      <c r="E29" s="17">
        <v>40443</v>
      </c>
      <c r="F29" s="13">
        <v>1</v>
      </c>
      <c r="G29" s="13" t="s">
        <v>70</v>
      </c>
      <c r="H29" s="13" t="s">
        <v>71</v>
      </c>
      <c r="I29" s="15">
        <v>135</v>
      </c>
      <c r="J29" s="15">
        <v>285</v>
      </c>
      <c r="K29" s="15"/>
      <c r="L29" s="13"/>
      <c r="M29" s="13">
        <f t="shared" si="1"/>
        <v>210</v>
      </c>
      <c r="N29" s="17">
        <v>40455</v>
      </c>
      <c r="O29" s="14">
        <v>701198</v>
      </c>
      <c r="P29" s="17"/>
      <c r="Q29" s="14"/>
      <c r="R29" s="17"/>
      <c r="S29" s="13"/>
      <c r="T29" s="17"/>
      <c r="U29" s="17"/>
      <c r="V29" s="14">
        <f t="shared" si="2"/>
        <v>701198</v>
      </c>
      <c r="W29" s="14">
        <f t="shared" si="3"/>
        <v>866348.99637006712</v>
      </c>
      <c r="X29" s="17">
        <v>40493</v>
      </c>
      <c r="Y29" s="13">
        <f t="shared" si="4"/>
        <v>38</v>
      </c>
      <c r="Z29" s="13">
        <v>6</v>
      </c>
      <c r="AA29" s="18">
        <v>4.9000000000000004</v>
      </c>
      <c r="AB29" s="18">
        <v>26.1</v>
      </c>
      <c r="AC29" s="18">
        <v>17.7</v>
      </c>
      <c r="AD29" s="18">
        <v>28.3</v>
      </c>
      <c r="AE29" s="18">
        <v>24.627777777777776</v>
      </c>
      <c r="AF29" s="13">
        <v>17</v>
      </c>
      <c r="AG29" s="13">
        <v>17</v>
      </c>
      <c r="AH29" s="13">
        <v>20</v>
      </c>
      <c r="AI29" s="13">
        <v>17.899999999999999</v>
      </c>
      <c r="AJ29" s="18">
        <v>9</v>
      </c>
      <c r="AK29" s="18">
        <v>8.6999999999999993</v>
      </c>
      <c r="AL29" s="18">
        <v>9.3000000000000007</v>
      </c>
      <c r="AM29" s="18">
        <v>9.082271424943503</v>
      </c>
      <c r="AN29" s="21">
        <v>330</v>
      </c>
      <c r="AO29" s="21">
        <v>700</v>
      </c>
      <c r="AP29" s="21">
        <v>72</v>
      </c>
      <c r="AQ29" s="21">
        <v>30</v>
      </c>
      <c r="AR29" s="14">
        <v>290</v>
      </c>
      <c r="AS29" s="14">
        <v>415</v>
      </c>
      <c r="AT29" s="14">
        <v>355</v>
      </c>
      <c r="AU29" s="14">
        <v>1060</v>
      </c>
      <c r="AV29" s="14">
        <v>0</v>
      </c>
      <c r="AW29" s="14">
        <v>0</v>
      </c>
      <c r="AX29" s="14">
        <v>0</v>
      </c>
      <c r="AY29" s="14">
        <v>0</v>
      </c>
      <c r="AZ29" s="14">
        <v>345</v>
      </c>
      <c r="BA29" s="14">
        <v>55</v>
      </c>
      <c r="BB29" s="14">
        <v>45</v>
      </c>
      <c r="BC29" s="14">
        <v>345</v>
      </c>
      <c r="BD29" s="14">
        <v>62.666666666666664</v>
      </c>
      <c r="BE29" s="14">
        <v>13.666666666666666</v>
      </c>
      <c r="BF29" s="14">
        <v>8.3333333333333339</v>
      </c>
      <c r="BG29" s="14">
        <v>84.666666666666671</v>
      </c>
      <c r="BH29" s="14">
        <v>15</v>
      </c>
      <c r="BI29" s="14">
        <v>5</v>
      </c>
      <c r="BJ29" s="14">
        <v>0</v>
      </c>
      <c r="BK29" s="14">
        <v>40</v>
      </c>
      <c r="BL29" s="14">
        <v>60</v>
      </c>
      <c r="BM29" s="19">
        <f>(BL29/O29)*100</f>
        <v>8.5567842463897502E-3</v>
      </c>
      <c r="BN29" s="19">
        <f>((BL29/(O29+Q29+S29+U29))*100)</f>
        <v>8.5567842463897502E-3</v>
      </c>
      <c r="BO29" s="15" t="s">
        <v>72</v>
      </c>
      <c r="BP29" s="13">
        <v>38</v>
      </c>
      <c r="BQ29" s="13">
        <v>57</v>
      </c>
      <c r="BR29" s="13">
        <f t="shared" si="5"/>
        <v>19</v>
      </c>
      <c r="BS29" s="19">
        <v>48.97</v>
      </c>
      <c r="BT29" s="19">
        <f t="shared" si="6"/>
        <v>1.2886842105263157</v>
      </c>
      <c r="BU29" s="16">
        <v>0.52</v>
      </c>
      <c r="BV29" s="16">
        <v>1.58</v>
      </c>
      <c r="BW29" s="16">
        <v>1.0349999999999999</v>
      </c>
      <c r="BX29" s="14">
        <f t="shared" si="7"/>
        <v>74.131614440149605</v>
      </c>
      <c r="BY29" s="19">
        <v>0</v>
      </c>
      <c r="BZ29" s="19">
        <f t="shared" si="8"/>
        <v>0</v>
      </c>
      <c r="CA29" s="19">
        <f t="shared" ref="CA29:CA46" si="12">(BW29/BS29^3)*100000</f>
        <v>0.88135330565132197</v>
      </c>
    </row>
    <row r="30" spans="1:79" x14ac:dyDescent="0.2">
      <c r="A30" s="15" t="s">
        <v>69</v>
      </c>
      <c r="B30" s="15">
        <v>16</v>
      </c>
      <c r="C30" s="15">
        <v>0.5</v>
      </c>
      <c r="D30" s="16">
        <f t="shared" si="0"/>
        <v>0.20234282111999999</v>
      </c>
      <c r="E30" s="17">
        <v>37358</v>
      </c>
      <c r="F30" s="15">
        <v>1</v>
      </c>
      <c r="G30" s="15" t="s">
        <v>70</v>
      </c>
      <c r="H30" s="15" t="s">
        <v>71</v>
      </c>
      <c r="I30" s="15">
        <v>147</v>
      </c>
      <c r="J30" s="15">
        <v>95</v>
      </c>
      <c r="K30" s="15"/>
      <c r="L30" s="15"/>
      <c r="M30" s="13">
        <f t="shared" si="1"/>
        <v>121</v>
      </c>
      <c r="N30" s="17">
        <v>37363</v>
      </c>
      <c r="O30" s="14">
        <v>176330</v>
      </c>
      <c r="P30" s="15"/>
      <c r="Q30" s="14"/>
      <c r="R30" s="15"/>
      <c r="S30" s="15"/>
      <c r="T30" s="15"/>
      <c r="U30" s="15"/>
      <c r="V30" s="14">
        <f t="shared" si="2"/>
        <v>176330</v>
      </c>
      <c r="W30" s="14">
        <f t="shared" si="3"/>
        <v>871441.8382821054</v>
      </c>
      <c r="X30" s="17">
        <v>37405</v>
      </c>
      <c r="Y30" s="15">
        <f t="shared" si="4"/>
        <v>42</v>
      </c>
      <c r="Z30" s="15">
        <v>13</v>
      </c>
      <c r="AA30" s="18">
        <v>2.7</v>
      </c>
      <c r="AB30" s="18">
        <v>28.3</v>
      </c>
      <c r="AC30" s="18">
        <v>25.5</v>
      </c>
      <c r="AD30" s="18">
        <v>30.8</v>
      </c>
      <c r="AE30" s="18">
        <v>28.797499999999996</v>
      </c>
      <c r="AF30" s="13">
        <v>32</v>
      </c>
      <c r="AG30" s="13">
        <v>30</v>
      </c>
      <c r="AH30" s="13">
        <v>45</v>
      </c>
      <c r="AI30" s="13">
        <v>37.307692307692307</v>
      </c>
      <c r="AJ30" s="18">
        <v>8.5</v>
      </c>
      <c r="AK30" s="18">
        <v>8.6</v>
      </c>
      <c r="AL30" s="18">
        <v>9.8000000000000007</v>
      </c>
      <c r="AM30" s="18">
        <v>9.1935908476492632</v>
      </c>
      <c r="AN30" s="21">
        <v>40.5</v>
      </c>
      <c r="AO30" s="21">
        <v>225</v>
      </c>
      <c r="AP30" s="21">
        <v>21</v>
      </c>
      <c r="AQ30" s="21">
        <v>8.75</v>
      </c>
      <c r="AR30" s="14">
        <v>15</v>
      </c>
      <c r="AS30" s="14">
        <v>35</v>
      </c>
      <c r="AT30" s="14">
        <v>0</v>
      </c>
      <c r="AU30" s="14">
        <v>50</v>
      </c>
      <c r="AV30" s="14">
        <v>0</v>
      </c>
      <c r="AW30" s="14">
        <v>0</v>
      </c>
      <c r="AX30" s="14">
        <v>0</v>
      </c>
      <c r="AY30" s="14">
        <v>50</v>
      </c>
      <c r="AZ30" s="14">
        <v>620</v>
      </c>
      <c r="BA30" s="14">
        <v>380</v>
      </c>
      <c r="BB30" s="14">
        <v>2200</v>
      </c>
      <c r="BC30" s="14">
        <v>3040</v>
      </c>
      <c r="BD30" s="14">
        <v>61.666666666666664</v>
      </c>
      <c r="BE30" s="14">
        <v>94.666666666666671</v>
      </c>
      <c r="BF30" s="14">
        <v>551.66666666666663</v>
      </c>
      <c r="BG30" s="14">
        <v>840.66666666666663</v>
      </c>
      <c r="BH30" s="14">
        <v>5</v>
      </c>
      <c r="BI30" s="14">
        <v>40</v>
      </c>
      <c r="BJ30" s="14">
        <v>240</v>
      </c>
      <c r="BK30" s="14">
        <v>425</v>
      </c>
      <c r="BL30" s="14">
        <v>167546</v>
      </c>
      <c r="BM30" s="19">
        <f>BL30/(O30)*100</f>
        <v>95.018431350309086</v>
      </c>
      <c r="BN30" s="19">
        <f>BL30/(O30+Q30)*100</f>
        <v>95.018431350309086</v>
      </c>
      <c r="BO30" s="15" t="s">
        <v>72</v>
      </c>
      <c r="BP30" s="13">
        <v>27</v>
      </c>
      <c r="BQ30" s="13">
        <v>48</v>
      </c>
      <c r="BR30" s="13">
        <f t="shared" si="5"/>
        <v>21</v>
      </c>
      <c r="BS30" s="19">
        <v>33.369999999999997</v>
      </c>
      <c r="BT30" s="19">
        <f t="shared" si="6"/>
        <v>0.79452380952380941</v>
      </c>
      <c r="BU30" s="16">
        <v>0.17299999999999999</v>
      </c>
      <c r="BV30" s="16">
        <v>0.878</v>
      </c>
      <c r="BW30" s="16">
        <v>0.311</v>
      </c>
      <c r="BX30" s="14">
        <f t="shared" si="7"/>
        <v>828030.36486595368</v>
      </c>
      <c r="BY30" s="19">
        <v>59.59</v>
      </c>
      <c r="BZ30" s="19">
        <f t="shared" si="8"/>
        <v>7.0119093722039922</v>
      </c>
      <c r="CA30" s="19">
        <f t="shared" si="12"/>
        <v>0.83693507506400588</v>
      </c>
    </row>
    <row r="31" spans="1:79" x14ac:dyDescent="0.2">
      <c r="A31" s="12" t="s">
        <v>69</v>
      </c>
      <c r="B31" s="15">
        <v>5</v>
      </c>
      <c r="C31" s="15">
        <v>2</v>
      </c>
      <c r="D31" s="16">
        <f t="shared" si="0"/>
        <v>0.80937128447999995</v>
      </c>
      <c r="E31" s="17">
        <v>40281</v>
      </c>
      <c r="F31" s="13">
        <v>1</v>
      </c>
      <c r="G31" s="13" t="s">
        <v>70</v>
      </c>
      <c r="H31" s="13" t="s">
        <v>71</v>
      </c>
      <c r="I31" s="15">
        <v>52</v>
      </c>
      <c r="J31" s="15">
        <v>258</v>
      </c>
      <c r="K31" s="15"/>
      <c r="L31" s="15"/>
      <c r="M31" s="13">
        <f t="shared" si="1"/>
        <v>155</v>
      </c>
      <c r="N31" s="17">
        <v>40300</v>
      </c>
      <c r="O31" s="14">
        <v>708068</v>
      </c>
      <c r="P31" s="17"/>
      <c r="Q31" s="14"/>
      <c r="R31" s="17"/>
      <c r="S31" s="13"/>
      <c r="T31" s="17"/>
      <c r="U31" s="17"/>
      <c r="V31" s="14">
        <f t="shared" si="2"/>
        <v>708068</v>
      </c>
      <c r="W31" s="14">
        <f t="shared" si="3"/>
        <v>874837.06622346421</v>
      </c>
      <c r="X31" s="17">
        <v>40339</v>
      </c>
      <c r="Y31" s="13">
        <f t="shared" si="4"/>
        <v>39</v>
      </c>
      <c r="Z31" s="13">
        <v>3</v>
      </c>
      <c r="AA31" s="18">
        <v>3.8</v>
      </c>
      <c r="AB31" s="18">
        <v>28.4</v>
      </c>
      <c r="AC31" s="18">
        <v>26.1</v>
      </c>
      <c r="AD31" s="18">
        <v>32.9</v>
      </c>
      <c r="AE31" s="18">
        <v>29.202702702702709</v>
      </c>
      <c r="AF31" s="13">
        <v>35</v>
      </c>
      <c r="AG31" s="13">
        <v>32</v>
      </c>
      <c r="AH31" s="13">
        <v>40</v>
      </c>
      <c r="AI31" s="18">
        <v>36.636363636363633</v>
      </c>
      <c r="AJ31" s="18">
        <v>9.1</v>
      </c>
      <c r="AK31" s="18">
        <v>8.6999999999999993</v>
      </c>
      <c r="AL31" s="18">
        <v>9.4</v>
      </c>
      <c r="AM31" s="18">
        <v>9.1497228733368008</v>
      </c>
      <c r="AN31" s="21">
        <v>356</v>
      </c>
      <c r="AO31" s="21">
        <v>600</v>
      </c>
      <c r="AP31" s="21">
        <v>45</v>
      </c>
      <c r="AQ31" s="21">
        <v>15.5</v>
      </c>
      <c r="AR31" s="14">
        <v>320</v>
      </c>
      <c r="AS31" s="14">
        <v>50</v>
      </c>
      <c r="AT31" s="14">
        <v>0</v>
      </c>
      <c r="AU31" s="14">
        <v>370</v>
      </c>
      <c r="AV31" s="14">
        <v>0</v>
      </c>
      <c r="AW31" s="14">
        <v>0</v>
      </c>
      <c r="AX31" s="14">
        <v>0</v>
      </c>
      <c r="AY31" s="14">
        <v>0</v>
      </c>
      <c r="AZ31" s="14">
        <v>265</v>
      </c>
      <c r="BA31" s="14">
        <v>530</v>
      </c>
      <c r="BB31" s="14">
        <v>5</v>
      </c>
      <c r="BC31" s="14">
        <v>795</v>
      </c>
      <c r="BD31" s="14">
        <v>36.153846153846153</v>
      </c>
      <c r="BE31" s="14">
        <v>63.846153846153847</v>
      </c>
      <c r="BF31" s="14">
        <v>0.76923076923076927</v>
      </c>
      <c r="BG31" s="14">
        <v>100.76923076923077</v>
      </c>
      <c r="BH31" s="14">
        <v>15</v>
      </c>
      <c r="BI31" s="14">
        <v>20</v>
      </c>
      <c r="BJ31" s="14">
        <v>0</v>
      </c>
      <c r="BK31" s="14">
        <v>55</v>
      </c>
      <c r="BL31" s="14">
        <v>256212</v>
      </c>
      <c r="BM31" s="19">
        <v>36.18</v>
      </c>
      <c r="BN31" s="19">
        <f>((BL31/(O31+Q31+S31+U31))*100)</f>
        <v>36.184660230373353</v>
      </c>
      <c r="BO31" s="15" t="s">
        <v>72</v>
      </c>
      <c r="BP31" s="13">
        <v>17</v>
      </c>
      <c r="BQ31" s="13">
        <v>60</v>
      </c>
      <c r="BR31" s="13">
        <f t="shared" si="5"/>
        <v>43</v>
      </c>
      <c r="BS31" s="19">
        <v>25.37</v>
      </c>
      <c r="BT31" s="19">
        <f t="shared" si="6"/>
        <v>0.65051282051282056</v>
      </c>
      <c r="BU31" s="16">
        <v>4.4999999999999998E-2</v>
      </c>
      <c r="BV31" s="16">
        <v>0.27300000000000002</v>
      </c>
      <c r="BW31" s="16">
        <v>0.155</v>
      </c>
      <c r="BX31" s="14">
        <f t="shared" si="7"/>
        <v>316556.81998232688</v>
      </c>
      <c r="BY31" s="19">
        <v>22.41</v>
      </c>
      <c r="BZ31" s="19">
        <f t="shared" si="8"/>
        <v>0.70995276906143279</v>
      </c>
      <c r="CA31" s="19">
        <f t="shared" si="12"/>
        <v>0.94922746691778104</v>
      </c>
    </row>
    <row r="32" spans="1:79" x14ac:dyDescent="0.2">
      <c r="A32" s="15" t="s">
        <v>69</v>
      </c>
      <c r="B32" s="15">
        <v>5</v>
      </c>
      <c r="C32" s="15">
        <v>2</v>
      </c>
      <c r="D32" s="16">
        <f t="shared" si="0"/>
        <v>0.80937128447999995</v>
      </c>
      <c r="E32" s="17">
        <v>37016</v>
      </c>
      <c r="F32" s="15">
        <v>1</v>
      </c>
      <c r="G32" s="15" t="s">
        <v>70</v>
      </c>
      <c r="H32" s="15" t="s">
        <v>71</v>
      </c>
      <c r="I32" s="15">
        <v>16</v>
      </c>
      <c r="J32" s="15">
        <v>20</v>
      </c>
      <c r="K32" s="15"/>
      <c r="L32" s="15"/>
      <c r="M32" s="13">
        <f t="shared" si="1"/>
        <v>18</v>
      </c>
      <c r="N32" s="17">
        <v>37023</v>
      </c>
      <c r="O32" s="14">
        <v>713106</v>
      </c>
      <c r="P32" s="15"/>
      <c r="Q32" s="14"/>
      <c r="R32" s="15"/>
      <c r="S32" s="15"/>
      <c r="T32" s="15"/>
      <c r="U32" s="15"/>
      <c r="V32" s="14">
        <f t="shared" si="2"/>
        <v>713106</v>
      </c>
      <c r="W32" s="14">
        <f t="shared" si="3"/>
        <v>881061.65078262205</v>
      </c>
      <c r="X32" s="17">
        <v>37047</v>
      </c>
      <c r="Y32" s="15">
        <f t="shared" si="4"/>
        <v>24</v>
      </c>
      <c r="Z32" s="13">
        <v>14</v>
      </c>
      <c r="AA32" s="18">
        <v>6.9</v>
      </c>
      <c r="AB32" s="18">
        <v>28</v>
      </c>
      <c r="AC32" s="18">
        <v>25.9</v>
      </c>
      <c r="AD32" s="18">
        <v>31.9</v>
      </c>
      <c r="AE32" s="18">
        <v>29.168181818181814</v>
      </c>
      <c r="AF32" s="13">
        <v>39</v>
      </c>
      <c r="AG32" s="13">
        <v>36</v>
      </c>
      <c r="AH32" s="13">
        <v>43</v>
      </c>
      <c r="AI32" s="13">
        <v>38.428571428571431</v>
      </c>
      <c r="AJ32" s="18">
        <v>9.1999999999999993</v>
      </c>
      <c r="AK32" s="18">
        <v>8.6</v>
      </c>
      <c r="AL32" s="18">
        <v>9.1999999999999993</v>
      </c>
      <c r="AM32" s="18">
        <v>8.7475063280166427</v>
      </c>
      <c r="AN32" s="21">
        <v>44</v>
      </c>
      <c r="AO32" s="21">
        <v>550</v>
      </c>
      <c r="AP32" s="21">
        <v>10</v>
      </c>
      <c r="AQ32" s="21">
        <v>5</v>
      </c>
      <c r="AR32" s="14">
        <v>100</v>
      </c>
      <c r="AS32" s="14">
        <v>700</v>
      </c>
      <c r="AT32" s="14">
        <v>0</v>
      </c>
      <c r="AU32" s="14">
        <v>800</v>
      </c>
      <c r="AV32" s="14">
        <v>35</v>
      </c>
      <c r="AW32" s="14">
        <v>0</v>
      </c>
      <c r="AX32" s="14">
        <v>0</v>
      </c>
      <c r="AY32" s="14">
        <v>95</v>
      </c>
      <c r="AZ32" s="14">
        <v>325</v>
      </c>
      <c r="BA32" s="14">
        <v>575</v>
      </c>
      <c r="BB32" s="14">
        <v>70</v>
      </c>
      <c r="BC32" s="14">
        <v>805</v>
      </c>
      <c r="BD32" s="14">
        <v>152.22222222222223</v>
      </c>
      <c r="BE32" s="14">
        <v>152.77777777777777</v>
      </c>
      <c r="BF32" s="14">
        <v>8.3333333333333339</v>
      </c>
      <c r="BG32" s="14">
        <v>313.33333333333331</v>
      </c>
      <c r="BH32" s="14">
        <v>120</v>
      </c>
      <c r="BI32" s="14">
        <v>30</v>
      </c>
      <c r="BJ32" s="14">
        <v>0</v>
      </c>
      <c r="BK32" s="14">
        <v>235</v>
      </c>
      <c r="BL32" s="14">
        <v>46275</v>
      </c>
      <c r="BM32" s="19">
        <f>BL32/(O32)*100</f>
        <v>6.4892175917745751</v>
      </c>
      <c r="BN32" s="19">
        <f>BL32/(O32+Q32)*100</f>
        <v>6.4892175917745751</v>
      </c>
      <c r="BO32" s="15" t="s">
        <v>72</v>
      </c>
      <c r="BP32" s="13">
        <v>30</v>
      </c>
      <c r="BQ32" s="13">
        <v>41</v>
      </c>
      <c r="BR32" s="13">
        <f t="shared" si="5"/>
        <v>11</v>
      </c>
      <c r="BS32" s="19">
        <v>36.159999999999997</v>
      </c>
      <c r="BT32" s="19">
        <f t="shared" si="6"/>
        <v>1.5066666666666666</v>
      </c>
      <c r="BU32" s="16">
        <v>0.21299999999999999</v>
      </c>
      <c r="BV32" s="16">
        <v>0.58799999999999997</v>
      </c>
      <c r="BW32" s="16">
        <v>0.36</v>
      </c>
      <c r="BX32" s="14">
        <f t="shared" si="7"/>
        <v>57174.007636965383</v>
      </c>
      <c r="BY32" s="19">
        <v>16.32</v>
      </c>
      <c r="BZ32" s="19">
        <f t="shared" si="8"/>
        <v>0.8401582969883622</v>
      </c>
      <c r="CA32" s="19">
        <f t="shared" si="12"/>
        <v>0.7614076489867263</v>
      </c>
    </row>
    <row r="33" spans="1:79" x14ac:dyDescent="0.2">
      <c r="A33" s="15" t="s">
        <v>69</v>
      </c>
      <c r="B33" s="15">
        <v>8</v>
      </c>
      <c r="C33" s="15">
        <v>2</v>
      </c>
      <c r="D33" s="16">
        <f t="shared" si="0"/>
        <v>0.80937128447999995</v>
      </c>
      <c r="E33" s="17">
        <v>38139</v>
      </c>
      <c r="F33" s="15">
        <v>1</v>
      </c>
      <c r="G33" s="15" t="s">
        <v>70</v>
      </c>
      <c r="H33" s="15" t="s">
        <v>71</v>
      </c>
      <c r="I33" s="15">
        <v>225</v>
      </c>
      <c r="J33" s="15">
        <v>31</v>
      </c>
      <c r="K33" s="15"/>
      <c r="L33" s="15"/>
      <c r="M33" s="13">
        <f t="shared" si="1"/>
        <v>128</v>
      </c>
      <c r="N33" s="17">
        <v>38148</v>
      </c>
      <c r="O33" s="14">
        <v>714938</v>
      </c>
      <c r="P33" s="15"/>
      <c r="Q33" s="14"/>
      <c r="R33" s="15"/>
      <c r="S33" s="15"/>
      <c r="T33" s="15"/>
      <c r="U33" s="15"/>
      <c r="V33" s="14">
        <f t="shared" si="2"/>
        <v>714938</v>
      </c>
      <c r="W33" s="14">
        <f t="shared" si="3"/>
        <v>883325.13607686129</v>
      </c>
      <c r="X33" s="17">
        <v>38177</v>
      </c>
      <c r="Y33" s="15">
        <f t="shared" si="4"/>
        <v>29</v>
      </c>
      <c r="Z33" s="15">
        <v>14</v>
      </c>
      <c r="AA33" s="18">
        <v>0.7</v>
      </c>
      <c r="AB33" s="15">
        <v>30.8</v>
      </c>
      <c r="AC33" s="15">
        <v>27.6</v>
      </c>
      <c r="AD33" s="15">
        <v>33.299999999999997</v>
      </c>
      <c r="AE33" s="18">
        <v>31.512000000000004</v>
      </c>
      <c r="AF33" s="13">
        <v>26</v>
      </c>
      <c r="AG33" s="13">
        <v>26</v>
      </c>
      <c r="AH33" s="13">
        <v>34</v>
      </c>
      <c r="AI33" s="13">
        <v>30.5</v>
      </c>
      <c r="AJ33" s="15">
        <v>9.1999999999999993</v>
      </c>
      <c r="AK33" s="15">
        <v>8.5</v>
      </c>
      <c r="AL33" s="15">
        <v>9.6999999999999993</v>
      </c>
      <c r="AM33" s="18">
        <v>9.3083333333333336</v>
      </c>
      <c r="AN33" s="21">
        <v>108</v>
      </c>
      <c r="AO33" s="21">
        <v>700</v>
      </c>
      <c r="AP33" s="21">
        <v>54</v>
      </c>
      <c r="AQ33" s="21">
        <v>22.5</v>
      </c>
      <c r="AR33" s="14">
        <v>40</v>
      </c>
      <c r="AS33" s="14">
        <v>90</v>
      </c>
      <c r="AT33" s="14">
        <v>5820</v>
      </c>
      <c r="AU33" s="14">
        <v>5950</v>
      </c>
      <c r="AV33" s="14">
        <v>0</v>
      </c>
      <c r="AW33" s="14">
        <v>5</v>
      </c>
      <c r="AX33" s="14">
        <v>5</v>
      </c>
      <c r="AY33" s="14">
        <v>65</v>
      </c>
      <c r="AZ33" s="14">
        <v>440</v>
      </c>
      <c r="BA33" s="14">
        <v>435</v>
      </c>
      <c r="BB33" s="14">
        <v>1650</v>
      </c>
      <c r="BC33" s="14">
        <v>1655</v>
      </c>
      <c r="BD33" s="14">
        <v>100.18181818181819</v>
      </c>
      <c r="BE33" s="14">
        <v>141.81818181818181</v>
      </c>
      <c r="BF33" s="14">
        <v>381.81818181818181</v>
      </c>
      <c r="BG33" s="14">
        <v>633.18181818181813</v>
      </c>
      <c r="BH33" s="14">
        <v>25</v>
      </c>
      <c r="BI33" s="14">
        <v>120</v>
      </c>
      <c r="BJ33" s="14">
        <v>160</v>
      </c>
      <c r="BK33" s="14">
        <v>590</v>
      </c>
      <c r="BL33" s="14">
        <v>40920</v>
      </c>
      <c r="BM33" s="19">
        <f>(BL33/O33)*100</f>
        <v>5.7235732329236937</v>
      </c>
      <c r="BN33" s="19">
        <f>((BL33)/(O33+Q33+S33+U33))*100</f>
        <v>5.7235732329236937</v>
      </c>
      <c r="BO33" s="15" t="s">
        <v>72</v>
      </c>
      <c r="BP33" s="13">
        <v>31</v>
      </c>
      <c r="BQ33" s="13">
        <v>47</v>
      </c>
      <c r="BR33" s="13">
        <f t="shared" si="5"/>
        <v>16</v>
      </c>
      <c r="BS33" s="19">
        <v>40.69</v>
      </c>
      <c r="BT33" s="19">
        <f t="shared" si="6"/>
        <v>1.403103448275862</v>
      </c>
      <c r="BU33" s="16">
        <v>0.248</v>
      </c>
      <c r="BV33" s="16">
        <v>0.88800000000000001</v>
      </c>
      <c r="BW33" s="16">
        <v>0.57217000000000018</v>
      </c>
      <c r="BX33" s="14">
        <f t="shared" si="7"/>
        <v>50557.76104818203</v>
      </c>
      <c r="BY33" s="19">
        <v>22.55</v>
      </c>
      <c r="BZ33" s="19">
        <f t="shared" si="8"/>
        <v>0.960728681393893</v>
      </c>
      <c r="CA33" s="19">
        <f t="shared" si="12"/>
        <v>0.84930173950786358</v>
      </c>
    </row>
    <row r="34" spans="1:79" x14ac:dyDescent="0.2">
      <c r="A34" s="7" t="s">
        <v>69</v>
      </c>
      <c r="B34" s="4">
        <v>30</v>
      </c>
      <c r="C34" s="4">
        <v>1</v>
      </c>
      <c r="D34" s="6">
        <f t="shared" si="0"/>
        <v>0.40468564223999998</v>
      </c>
      <c r="E34" s="8">
        <v>40335</v>
      </c>
      <c r="F34" s="9">
        <v>1</v>
      </c>
      <c r="G34" s="9" t="s">
        <v>70</v>
      </c>
      <c r="H34" s="9" t="s">
        <v>71</v>
      </c>
      <c r="I34" s="4">
        <v>100</v>
      </c>
      <c r="J34" s="4">
        <v>22</v>
      </c>
      <c r="M34" s="13">
        <f t="shared" si="1"/>
        <v>61</v>
      </c>
      <c r="N34" s="8">
        <v>40346</v>
      </c>
      <c r="O34" s="5">
        <v>358156</v>
      </c>
      <c r="P34" s="8"/>
      <c r="Q34" s="5"/>
      <c r="R34" s="8"/>
      <c r="S34" s="9"/>
      <c r="T34" s="8"/>
      <c r="U34" s="8"/>
      <c r="V34" s="14">
        <f t="shared" si="2"/>
        <v>358156</v>
      </c>
      <c r="W34" s="14">
        <f t="shared" si="3"/>
        <v>885022.75004754076</v>
      </c>
      <c r="X34" s="8">
        <v>40388</v>
      </c>
      <c r="Y34" s="9">
        <f t="shared" si="4"/>
        <v>42</v>
      </c>
      <c r="Z34" s="9">
        <v>10</v>
      </c>
      <c r="AA34" s="10">
        <v>3.3</v>
      </c>
      <c r="AB34" s="10">
        <v>32.299999999999997</v>
      </c>
      <c r="AC34" s="10">
        <v>29.1</v>
      </c>
      <c r="AD34" s="10">
        <v>36.799999999999997</v>
      </c>
      <c r="AE34" s="10">
        <v>32.157499999999992</v>
      </c>
      <c r="AF34" s="9">
        <v>38</v>
      </c>
      <c r="AG34" s="9">
        <v>37</v>
      </c>
      <c r="AH34" s="9">
        <v>43</v>
      </c>
      <c r="AI34" s="10">
        <v>39.799999999999997</v>
      </c>
      <c r="AJ34" s="10">
        <v>9.1999999999999993</v>
      </c>
      <c r="AK34" s="10">
        <v>8.9</v>
      </c>
      <c r="AL34" s="10">
        <v>9.4</v>
      </c>
      <c r="AM34" s="10">
        <v>9.1455378675085921</v>
      </c>
      <c r="AN34" s="20">
        <v>326</v>
      </c>
      <c r="AO34" s="20">
        <v>400</v>
      </c>
      <c r="AP34" s="20">
        <v>46</v>
      </c>
      <c r="AQ34" s="20">
        <v>63.5</v>
      </c>
      <c r="AR34" s="5">
        <v>15</v>
      </c>
      <c r="AS34" s="5">
        <v>55</v>
      </c>
      <c r="AT34" s="5">
        <v>495</v>
      </c>
      <c r="AU34" s="5">
        <v>565</v>
      </c>
      <c r="AV34" s="5">
        <v>0</v>
      </c>
      <c r="AW34" s="5">
        <v>0</v>
      </c>
      <c r="AX34" s="5">
        <v>455</v>
      </c>
      <c r="AY34" s="5">
        <v>595</v>
      </c>
      <c r="AZ34" s="5">
        <v>150</v>
      </c>
      <c r="BA34" s="5">
        <v>425</v>
      </c>
      <c r="BB34" s="5">
        <v>7650</v>
      </c>
      <c r="BC34" s="5">
        <v>7655</v>
      </c>
      <c r="BD34" s="5">
        <v>54.230769230769234</v>
      </c>
      <c r="BE34" s="5">
        <v>133.46153846153845</v>
      </c>
      <c r="BF34" s="5">
        <v>1971.1538461538462</v>
      </c>
      <c r="BG34" s="5">
        <v>2169.2307692307691</v>
      </c>
      <c r="BH34" s="5">
        <v>45</v>
      </c>
      <c r="BI34" s="5">
        <v>85</v>
      </c>
      <c r="BJ34" s="5">
        <v>1500</v>
      </c>
      <c r="BK34" s="5">
        <v>1670</v>
      </c>
      <c r="BL34" s="5">
        <v>216436</v>
      </c>
      <c r="BM34" s="11">
        <v>60.43</v>
      </c>
      <c r="BN34" s="11">
        <f>((BL34/(O34+Q34+S34+U34))*100)</f>
        <v>60.430650331140626</v>
      </c>
      <c r="BO34" s="4" t="s">
        <v>72</v>
      </c>
      <c r="BP34" s="9">
        <v>30</v>
      </c>
      <c r="BQ34" s="9">
        <v>60</v>
      </c>
      <c r="BR34" s="13">
        <f t="shared" si="5"/>
        <v>30</v>
      </c>
      <c r="BS34" s="11">
        <v>37.9</v>
      </c>
      <c r="BT34" s="19">
        <f t="shared" si="6"/>
        <v>0.90238095238095239</v>
      </c>
      <c r="BU34" s="6">
        <v>0.24399999999999999</v>
      </c>
      <c r="BV34" s="6">
        <v>0.80600000000000005</v>
      </c>
      <c r="BW34" s="6">
        <v>0.52</v>
      </c>
      <c r="BX34" s="5">
        <f t="shared" ref="BX34:BX65" si="13">BL34/(C34*0.40468564224)</f>
        <v>534825.00343227398</v>
      </c>
      <c r="BY34" s="11">
        <v>96.55</v>
      </c>
      <c r="BZ34" s="11">
        <f t="shared" si="8"/>
        <v>5.6804820430130505</v>
      </c>
      <c r="CA34" s="11">
        <f t="shared" si="12"/>
        <v>0.9551810849751321</v>
      </c>
    </row>
    <row r="35" spans="1:79" x14ac:dyDescent="0.2">
      <c r="A35" s="15" t="s">
        <v>69</v>
      </c>
      <c r="B35" s="15">
        <v>26</v>
      </c>
      <c r="C35" s="15">
        <v>1</v>
      </c>
      <c r="D35" s="16">
        <f t="shared" si="0"/>
        <v>0.40468564223999998</v>
      </c>
      <c r="E35" s="17">
        <v>37418</v>
      </c>
      <c r="F35" s="15">
        <v>1</v>
      </c>
      <c r="G35" s="15" t="s">
        <v>70</v>
      </c>
      <c r="H35" s="15" t="s">
        <v>71</v>
      </c>
      <c r="I35" s="15">
        <v>0</v>
      </c>
      <c r="J35" s="15">
        <v>0</v>
      </c>
      <c r="K35" s="15"/>
      <c r="L35" s="15"/>
      <c r="M35" s="13">
        <f t="shared" si="1"/>
        <v>0</v>
      </c>
      <c r="N35" s="17">
        <v>37429</v>
      </c>
      <c r="O35" s="14">
        <v>360446</v>
      </c>
      <c r="P35" s="15"/>
      <c r="Q35" s="14"/>
      <c r="R35" s="15"/>
      <c r="S35" s="15"/>
      <c r="T35" s="15"/>
      <c r="U35" s="15"/>
      <c r="V35" s="14">
        <f t="shared" si="2"/>
        <v>360446</v>
      </c>
      <c r="W35" s="14">
        <f t="shared" si="3"/>
        <v>890681.46328313882</v>
      </c>
      <c r="X35" s="17">
        <v>37452</v>
      </c>
      <c r="Y35" s="15">
        <f t="shared" si="4"/>
        <v>23</v>
      </c>
      <c r="Z35" s="15"/>
      <c r="AA35" s="18">
        <v>3.5</v>
      </c>
      <c r="AB35" s="18">
        <v>32.5</v>
      </c>
      <c r="AC35" s="18">
        <v>27.5</v>
      </c>
      <c r="AD35" s="18">
        <v>33.5</v>
      </c>
      <c r="AE35" s="18">
        <v>30.940909090909088</v>
      </c>
      <c r="AF35" s="13">
        <v>55</v>
      </c>
      <c r="AG35" s="13">
        <v>45</v>
      </c>
      <c r="AH35" s="13">
        <v>56</v>
      </c>
      <c r="AI35" s="13">
        <v>51.333333333333336</v>
      </c>
      <c r="AJ35" s="18">
        <v>9.1999999999999993</v>
      </c>
      <c r="AK35" s="18">
        <v>9.1</v>
      </c>
      <c r="AL35" s="18">
        <v>9.5</v>
      </c>
      <c r="AM35" s="18">
        <v>9.3744498393529447</v>
      </c>
      <c r="AN35" s="21">
        <v>0</v>
      </c>
      <c r="AO35" s="21">
        <v>125</v>
      </c>
      <c r="AP35" s="21">
        <v>6</v>
      </c>
      <c r="AQ35" s="21">
        <v>2.5</v>
      </c>
      <c r="AR35" s="14">
        <v>51</v>
      </c>
      <c r="AS35" s="14">
        <v>720</v>
      </c>
      <c r="AT35" s="14">
        <v>55</v>
      </c>
      <c r="AU35" s="14">
        <v>825</v>
      </c>
      <c r="AV35" s="14">
        <v>40</v>
      </c>
      <c r="AW35" s="14">
        <v>0</v>
      </c>
      <c r="AX35" s="14">
        <v>0</v>
      </c>
      <c r="AY35" s="14">
        <v>55</v>
      </c>
      <c r="AZ35" s="14">
        <v>285</v>
      </c>
      <c r="BA35" s="14">
        <v>225</v>
      </c>
      <c r="BB35" s="14">
        <v>20</v>
      </c>
      <c r="BC35" s="14">
        <v>530</v>
      </c>
      <c r="BD35" s="14">
        <v>128.33333333333334</v>
      </c>
      <c r="BE35" s="14">
        <v>47.777777777777779</v>
      </c>
      <c r="BF35" s="14">
        <v>4.4444444444444446</v>
      </c>
      <c r="BG35" s="14">
        <v>180.55555555555554</v>
      </c>
      <c r="BH35" s="14">
        <v>90</v>
      </c>
      <c r="BI35" s="14">
        <v>20</v>
      </c>
      <c r="BJ35" s="14">
        <v>0</v>
      </c>
      <c r="BK35" s="14">
        <v>100</v>
      </c>
      <c r="BL35" s="14">
        <v>0</v>
      </c>
      <c r="BM35" s="19">
        <f>BL35/(O35)*100</f>
        <v>0</v>
      </c>
      <c r="BN35" s="19">
        <f>BL35/(O35+Q35)*100</f>
        <v>0</v>
      </c>
      <c r="BO35" s="15" t="s">
        <v>73</v>
      </c>
      <c r="BP35" s="13"/>
      <c r="BQ35" s="13"/>
      <c r="BR35" s="13">
        <f t="shared" si="5"/>
        <v>0</v>
      </c>
      <c r="BS35" s="19"/>
      <c r="BT35" s="19">
        <f t="shared" si="6"/>
        <v>0</v>
      </c>
      <c r="BU35" s="16"/>
      <c r="BV35" s="16"/>
      <c r="BW35" s="16"/>
      <c r="BX35" s="14">
        <f t="shared" si="13"/>
        <v>0</v>
      </c>
      <c r="BY35" s="19">
        <v>0</v>
      </c>
      <c r="BZ35" s="19">
        <f t="shared" si="8"/>
        <v>0</v>
      </c>
      <c r="CA35" s="19" t="e">
        <f t="shared" si="12"/>
        <v>#DIV/0!</v>
      </c>
    </row>
    <row r="36" spans="1:79" x14ac:dyDescent="0.2">
      <c r="A36" s="15" t="s">
        <v>69</v>
      </c>
      <c r="B36" s="15">
        <v>4</v>
      </c>
      <c r="C36" s="15">
        <v>2</v>
      </c>
      <c r="D36" s="16">
        <f t="shared" si="0"/>
        <v>0.80937128447999995</v>
      </c>
      <c r="E36" s="17">
        <v>37508</v>
      </c>
      <c r="F36" s="15">
        <v>1</v>
      </c>
      <c r="G36" s="15" t="s">
        <v>70</v>
      </c>
      <c r="H36" s="15" t="s">
        <v>71</v>
      </c>
      <c r="I36" s="15">
        <v>129</v>
      </c>
      <c r="J36" s="15">
        <v>26</v>
      </c>
      <c r="K36" s="15"/>
      <c r="L36" s="15"/>
      <c r="M36" s="13">
        <f t="shared" si="1"/>
        <v>77.5</v>
      </c>
      <c r="N36" s="17">
        <v>37515</v>
      </c>
      <c r="O36" s="14">
        <v>723182</v>
      </c>
      <c r="P36" s="15"/>
      <c r="Q36" s="14"/>
      <c r="R36" s="15"/>
      <c r="S36" s="15"/>
      <c r="T36" s="15"/>
      <c r="U36" s="15"/>
      <c r="V36" s="14">
        <f t="shared" si="2"/>
        <v>723182</v>
      </c>
      <c r="W36" s="14">
        <f t="shared" si="3"/>
        <v>893510.81990093784</v>
      </c>
      <c r="X36" s="17">
        <v>37547</v>
      </c>
      <c r="Y36" s="15">
        <f t="shared" si="4"/>
        <v>32</v>
      </c>
      <c r="Z36" s="15">
        <v>8</v>
      </c>
      <c r="AA36" s="18">
        <v>3.4</v>
      </c>
      <c r="AB36" s="18">
        <v>28.1</v>
      </c>
      <c r="AC36" s="18">
        <v>21.8</v>
      </c>
      <c r="AD36" s="18">
        <v>31.2</v>
      </c>
      <c r="AE36" s="18">
        <v>28.363333333333333</v>
      </c>
      <c r="AF36" s="13">
        <v>28</v>
      </c>
      <c r="AG36" s="13">
        <v>24</v>
      </c>
      <c r="AH36" s="13">
        <v>31</v>
      </c>
      <c r="AI36" s="13">
        <v>28.75</v>
      </c>
      <c r="AJ36" s="18">
        <v>8.9</v>
      </c>
      <c r="AK36" s="18">
        <v>8.9</v>
      </c>
      <c r="AL36" s="18">
        <v>9.3000000000000007</v>
      </c>
      <c r="AM36" s="18">
        <v>9.091677110084877</v>
      </c>
      <c r="AN36" s="21">
        <v>55.5</v>
      </c>
      <c r="AO36" s="21">
        <v>675</v>
      </c>
      <c r="AP36" s="21">
        <v>39</v>
      </c>
      <c r="AQ36" s="21">
        <v>16.25</v>
      </c>
      <c r="AR36" s="14">
        <v>25</v>
      </c>
      <c r="AS36" s="14">
        <v>100</v>
      </c>
      <c r="AT36" s="14">
        <v>80</v>
      </c>
      <c r="AU36" s="14">
        <v>205</v>
      </c>
      <c r="AV36" s="14">
        <v>0</v>
      </c>
      <c r="AW36" s="14">
        <v>0</v>
      </c>
      <c r="AX36" s="14">
        <v>0</v>
      </c>
      <c r="AY36" s="14">
        <v>0</v>
      </c>
      <c r="AZ36" s="14">
        <v>70</v>
      </c>
      <c r="BA36" s="14">
        <v>800</v>
      </c>
      <c r="BB36" s="14">
        <v>585</v>
      </c>
      <c r="BC36" s="14">
        <v>1415</v>
      </c>
      <c r="BD36" s="14">
        <v>29.583333333333332</v>
      </c>
      <c r="BE36" s="14">
        <v>123.33333333333333</v>
      </c>
      <c r="BF36" s="14">
        <v>105.83333333333333</v>
      </c>
      <c r="BG36" s="14">
        <v>258.75</v>
      </c>
      <c r="BH36" s="14">
        <v>35</v>
      </c>
      <c r="BI36" s="14">
        <v>37.5</v>
      </c>
      <c r="BJ36" s="14">
        <v>10</v>
      </c>
      <c r="BK36" s="14">
        <v>80</v>
      </c>
      <c r="BL36" s="14">
        <v>652104</v>
      </c>
      <c r="BM36" s="19">
        <f>BL36/(O36)*100</f>
        <v>90.171492100190548</v>
      </c>
      <c r="BN36" s="19">
        <f>BL36/(O36+Q36)*100</f>
        <v>90.171492100190548</v>
      </c>
      <c r="BO36" s="15" t="s">
        <v>72</v>
      </c>
      <c r="BP36" s="13">
        <v>26</v>
      </c>
      <c r="BQ36" s="13">
        <v>35</v>
      </c>
      <c r="BR36" s="13">
        <f t="shared" si="5"/>
        <v>9</v>
      </c>
      <c r="BS36" s="19">
        <v>29.11</v>
      </c>
      <c r="BT36" s="19">
        <f t="shared" si="6"/>
        <v>0.90968749999999998</v>
      </c>
      <c r="BU36" s="16">
        <v>0.121</v>
      </c>
      <c r="BV36" s="16">
        <v>0.32500000000000001</v>
      </c>
      <c r="BW36" s="16">
        <v>0.17499999999999999</v>
      </c>
      <c r="BX36" s="14">
        <f t="shared" si="13"/>
        <v>805692.03838132194</v>
      </c>
      <c r="BY36" s="19">
        <v>111.18</v>
      </c>
      <c r="BZ36" s="19">
        <f t="shared" si="8"/>
        <v>4.2926837986749131</v>
      </c>
      <c r="CA36" s="19">
        <f t="shared" si="12"/>
        <v>0.70943307532701927</v>
      </c>
    </row>
    <row r="37" spans="1:79" x14ac:dyDescent="0.2">
      <c r="A37" s="4" t="s">
        <v>69</v>
      </c>
      <c r="B37" s="4">
        <v>29</v>
      </c>
      <c r="C37" s="4">
        <v>1</v>
      </c>
      <c r="D37" s="6">
        <f t="shared" si="0"/>
        <v>0.40468564223999998</v>
      </c>
      <c r="E37" s="8">
        <v>38279</v>
      </c>
      <c r="F37" s="4">
        <v>1</v>
      </c>
      <c r="G37" s="4" t="s">
        <v>70</v>
      </c>
      <c r="H37" s="4" t="s">
        <v>71</v>
      </c>
      <c r="I37" s="4">
        <v>440</v>
      </c>
      <c r="J37" s="4">
        <v>353</v>
      </c>
      <c r="M37" s="13">
        <f t="shared" si="1"/>
        <v>396.5</v>
      </c>
      <c r="N37" s="8">
        <v>38285</v>
      </c>
      <c r="O37" s="5">
        <v>362278</v>
      </c>
      <c r="Q37" s="5"/>
      <c r="V37" s="14">
        <f t="shared" si="2"/>
        <v>362278</v>
      </c>
      <c r="W37" s="14">
        <f t="shared" si="3"/>
        <v>895208.43387161731</v>
      </c>
      <c r="X37" s="8">
        <v>38330</v>
      </c>
      <c r="Y37" s="4">
        <f t="shared" si="4"/>
        <v>45</v>
      </c>
      <c r="Z37" s="4">
        <v>3</v>
      </c>
      <c r="AA37" s="10">
        <v>3.1</v>
      </c>
      <c r="AB37" s="4">
        <v>30</v>
      </c>
      <c r="AC37" s="4">
        <v>16.100000000000001</v>
      </c>
      <c r="AD37" s="4">
        <v>30.3</v>
      </c>
      <c r="AE37" s="10">
        <v>23.950000000000006</v>
      </c>
      <c r="AF37" s="4">
        <v>33</v>
      </c>
      <c r="AG37" s="4">
        <v>27</v>
      </c>
      <c r="AH37" s="4">
        <v>36</v>
      </c>
      <c r="AI37" s="10">
        <v>31.272727272727273</v>
      </c>
      <c r="AJ37" s="4">
        <v>9.1</v>
      </c>
      <c r="AK37" s="4">
        <v>8.1999999999999993</v>
      </c>
      <c r="AL37" s="4">
        <v>9.5</v>
      </c>
      <c r="AM37" s="10">
        <v>9.0585365853658537</v>
      </c>
      <c r="AN37" s="20">
        <v>492</v>
      </c>
      <c r="AO37" s="20">
        <v>400</v>
      </c>
      <c r="AP37" s="20">
        <v>21</v>
      </c>
      <c r="AQ37" s="20">
        <v>8.75</v>
      </c>
      <c r="AR37" s="5">
        <v>10</v>
      </c>
      <c r="AS37" s="5">
        <v>5</v>
      </c>
      <c r="AT37" s="5">
        <v>260</v>
      </c>
      <c r="AU37" s="5">
        <v>275</v>
      </c>
      <c r="AV37" s="5">
        <v>0</v>
      </c>
      <c r="AW37" s="5">
        <v>0</v>
      </c>
      <c r="AX37" s="5">
        <v>0</v>
      </c>
      <c r="AY37" s="5">
        <v>5</v>
      </c>
      <c r="AZ37" s="5">
        <v>1250</v>
      </c>
      <c r="BA37" s="5">
        <v>415</v>
      </c>
      <c r="BB37" s="5">
        <v>1990</v>
      </c>
      <c r="BC37" s="5">
        <v>2135</v>
      </c>
      <c r="BD37" s="5">
        <v>210</v>
      </c>
      <c r="BE37" s="5">
        <v>95.714285714285708</v>
      </c>
      <c r="BF37" s="5">
        <v>197.85714285714286</v>
      </c>
      <c r="BG37" s="5">
        <v>503.57142857142856</v>
      </c>
      <c r="BH37" s="5">
        <v>30</v>
      </c>
      <c r="BI37" s="5">
        <v>25</v>
      </c>
      <c r="BJ37" s="5">
        <v>5</v>
      </c>
      <c r="BK37" s="5">
        <v>300</v>
      </c>
      <c r="BL37" s="5">
        <v>155142</v>
      </c>
      <c r="BM37" s="11">
        <f>(BL37/O37)*100</f>
        <v>42.82401912343559</v>
      </c>
      <c r="BN37" s="11">
        <f>((BL37)/(O37+Q37+S37+U37))*100</f>
        <v>42.82401912343559</v>
      </c>
      <c r="BO37" s="4" t="s">
        <v>72</v>
      </c>
      <c r="BP37" s="9">
        <v>23</v>
      </c>
      <c r="BQ37" s="9">
        <v>35</v>
      </c>
      <c r="BR37" s="13">
        <f t="shared" si="5"/>
        <v>12</v>
      </c>
      <c r="BS37" s="11">
        <v>29.010309278350515</v>
      </c>
      <c r="BT37" s="19">
        <f t="shared" si="6"/>
        <v>0.64467353951890038</v>
      </c>
      <c r="BU37" s="6">
        <v>0.11</v>
      </c>
      <c r="BV37" s="6">
        <v>0.43099999999999999</v>
      </c>
      <c r="BW37" s="6">
        <v>0.21275257731958766</v>
      </c>
      <c r="BX37" s="5">
        <f t="shared" si="13"/>
        <v>383364.23091578967</v>
      </c>
      <c r="BY37" s="11">
        <v>30.14</v>
      </c>
      <c r="BZ37" s="11">
        <f t="shared" si="8"/>
        <v>1.6550569327600808</v>
      </c>
      <c r="CA37" s="11">
        <f t="shared" si="12"/>
        <v>0.8714003968920937</v>
      </c>
    </row>
    <row r="38" spans="1:79" x14ac:dyDescent="0.2">
      <c r="A38" s="15" t="s">
        <v>69</v>
      </c>
      <c r="B38" s="15">
        <v>29</v>
      </c>
      <c r="C38" s="15">
        <v>1</v>
      </c>
      <c r="D38" s="16">
        <f t="shared" si="0"/>
        <v>0.40468564223999998</v>
      </c>
      <c r="E38" s="17">
        <v>37353</v>
      </c>
      <c r="F38" s="15">
        <v>1</v>
      </c>
      <c r="G38" s="15" t="s">
        <v>70</v>
      </c>
      <c r="H38" s="15" t="s">
        <v>71</v>
      </c>
      <c r="I38" s="15">
        <v>300</v>
      </c>
      <c r="J38" s="15">
        <v>150</v>
      </c>
      <c r="K38" s="15"/>
      <c r="L38" s="15"/>
      <c r="M38" s="13">
        <f t="shared" si="1"/>
        <v>225</v>
      </c>
      <c r="N38" s="17">
        <v>37361</v>
      </c>
      <c r="O38" s="14">
        <v>363194</v>
      </c>
      <c r="P38" s="15"/>
      <c r="Q38" s="14"/>
      <c r="R38" s="15"/>
      <c r="S38" s="15"/>
      <c r="T38" s="15"/>
      <c r="U38" s="15"/>
      <c r="V38" s="14">
        <f t="shared" si="2"/>
        <v>363194</v>
      </c>
      <c r="W38" s="14">
        <f t="shared" si="3"/>
        <v>897471.91916585655</v>
      </c>
      <c r="X38" s="17">
        <v>37391</v>
      </c>
      <c r="Y38" s="15">
        <f t="shared" si="4"/>
        <v>30</v>
      </c>
      <c r="Z38" s="15">
        <v>14</v>
      </c>
      <c r="AA38" s="18">
        <v>3.3</v>
      </c>
      <c r="AB38" s="18">
        <v>27.5</v>
      </c>
      <c r="AC38" s="18">
        <v>26</v>
      </c>
      <c r="AD38" s="18">
        <v>30.5</v>
      </c>
      <c r="AE38" s="18">
        <v>29.06071428571428</v>
      </c>
      <c r="AF38" s="13">
        <v>35</v>
      </c>
      <c r="AG38" s="13">
        <v>34</v>
      </c>
      <c r="AH38" s="13">
        <v>40</v>
      </c>
      <c r="AI38" s="13">
        <v>36.222222222222221</v>
      </c>
      <c r="AJ38" s="18">
        <v>8.9</v>
      </c>
      <c r="AK38" s="18">
        <v>8.8000000000000007</v>
      </c>
      <c r="AL38" s="18">
        <v>10</v>
      </c>
      <c r="AM38" s="18">
        <v>9.1191589417268695</v>
      </c>
      <c r="AN38" s="21">
        <v>20</v>
      </c>
      <c r="AO38" s="21">
        <v>350</v>
      </c>
      <c r="AP38" s="21">
        <v>33</v>
      </c>
      <c r="AQ38" s="21">
        <v>13.75</v>
      </c>
      <c r="AR38" s="14">
        <v>180</v>
      </c>
      <c r="AS38" s="14">
        <v>1580</v>
      </c>
      <c r="AT38" s="14">
        <v>0</v>
      </c>
      <c r="AU38" s="14">
        <v>1660</v>
      </c>
      <c r="AV38" s="14">
        <v>0</v>
      </c>
      <c r="AW38" s="14">
        <v>0</v>
      </c>
      <c r="AX38" s="14">
        <v>0</v>
      </c>
      <c r="AY38" s="14">
        <v>30</v>
      </c>
      <c r="AZ38" s="14">
        <v>260</v>
      </c>
      <c r="BA38" s="14">
        <v>800</v>
      </c>
      <c r="BB38" s="14">
        <v>9020</v>
      </c>
      <c r="BC38" s="14">
        <v>9040</v>
      </c>
      <c r="BD38" s="14">
        <v>58.333333333333336</v>
      </c>
      <c r="BE38" s="14">
        <v>100.41666666666667</v>
      </c>
      <c r="BF38" s="14">
        <v>1732.0833333333333</v>
      </c>
      <c r="BG38" s="14">
        <v>1890.8333333333333</v>
      </c>
      <c r="BH38" s="14">
        <v>30</v>
      </c>
      <c r="BI38" s="14">
        <v>35</v>
      </c>
      <c r="BJ38" s="14">
        <v>92.5</v>
      </c>
      <c r="BK38" s="14">
        <v>602.5</v>
      </c>
      <c r="BL38" s="14">
        <v>322672</v>
      </c>
      <c r="BM38" s="19">
        <f>BL38/(O38)*100</f>
        <v>88.842877360308819</v>
      </c>
      <c r="BN38" s="19">
        <f>BL38/(O38+Q38)*100</f>
        <v>88.842877360308819</v>
      </c>
      <c r="BO38" s="15" t="s">
        <v>72</v>
      </c>
      <c r="BP38" s="13">
        <v>22</v>
      </c>
      <c r="BQ38" s="13">
        <v>37</v>
      </c>
      <c r="BR38" s="13">
        <f t="shared" si="5"/>
        <v>15</v>
      </c>
      <c r="BS38" s="19">
        <v>27.35</v>
      </c>
      <c r="BT38" s="19">
        <f t="shared" si="6"/>
        <v>0.91166666666666674</v>
      </c>
      <c r="BU38" s="16">
        <v>7.5999999999999998E-2</v>
      </c>
      <c r="BV38" s="16">
        <v>0.45529999999999998</v>
      </c>
      <c r="BW38" s="16">
        <v>0.186</v>
      </c>
      <c r="BX38" s="14">
        <f t="shared" si="13"/>
        <v>797339.87648773182</v>
      </c>
      <c r="BY38" s="19">
        <v>62.55</v>
      </c>
      <c r="BZ38" s="19">
        <f t="shared" si="8"/>
        <v>5.1521472035903981</v>
      </c>
      <c r="CA38" s="19">
        <f t="shared" si="12"/>
        <v>0.90916132354654577</v>
      </c>
    </row>
    <row r="39" spans="1:79" x14ac:dyDescent="0.2">
      <c r="A39" s="7" t="s">
        <v>69</v>
      </c>
      <c r="B39" s="4">
        <v>27</v>
      </c>
      <c r="C39" s="4">
        <v>1</v>
      </c>
      <c r="D39" s="6">
        <f t="shared" si="0"/>
        <v>0.40468564223999998</v>
      </c>
      <c r="E39" s="8">
        <v>40395</v>
      </c>
      <c r="F39" s="9">
        <v>1</v>
      </c>
      <c r="G39" s="9" t="s">
        <v>70</v>
      </c>
      <c r="H39" s="9" t="s">
        <v>71</v>
      </c>
      <c r="I39" s="4">
        <v>6</v>
      </c>
      <c r="J39" s="4">
        <v>4</v>
      </c>
      <c r="L39" s="9"/>
      <c r="M39" s="13">
        <f t="shared" si="1"/>
        <v>5</v>
      </c>
      <c r="N39" s="8">
        <v>40404</v>
      </c>
      <c r="O39" s="5">
        <v>363194</v>
      </c>
      <c r="P39" s="8"/>
      <c r="Q39" s="5"/>
      <c r="R39" s="8"/>
      <c r="S39" s="9"/>
      <c r="T39" s="8"/>
      <c r="U39" s="8"/>
      <c r="V39" s="14">
        <f t="shared" si="2"/>
        <v>363194</v>
      </c>
      <c r="W39" s="14">
        <f t="shared" si="3"/>
        <v>897471.91916585655</v>
      </c>
      <c r="X39" s="8">
        <v>40436</v>
      </c>
      <c r="Y39" s="9">
        <f t="shared" si="4"/>
        <v>32</v>
      </c>
      <c r="Z39" s="9">
        <v>10</v>
      </c>
      <c r="AA39" s="10">
        <v>3.1</v>
      </c>
      <c r="AB39" s="10">
        <v>33.1</v>
      </c>
      <c r="AC39" s="10">
        <v>29.1</v>
      </c>
      <c r="AD39" s="10">
        <v>33.6</v>
      </c>
      <c r="AE39" s="10">
        <v>31.993333333333332</v>
      </c>
      <c r="AF39" s="9">
        <v>34</v>
      </c>
      <c r="AG39" s="9">
        <v>34</v>
      </c>
      <c r="AH39" s="9">
        <v>40</v>
      </c>
      <c r="AI39" s="10">
        <v>35.888888888888886</v>
      </c>
      <c r="AJ39" s="10">
        <v>8.8000000000000007</v>
      </c>
      <c r="AK39" s="10">
        <v>8.8000000000000007</v>
      </c>
      <c r="AL39" s="10">
        <v>9.6</v>
      </c>
      <c r="AM39" s="10">
        <v>9.1013755827593368</v>
      </c>
      <c r="AN39" s="20">
        <v>136</v>
      </c>
      <c r="AO39" s="20">
        <v>275</v>
      </c>
      <c r="AP39" s="20">
        <v>24</v>
      </c>
      <c r="AQ39" s="20">
        <v>9.5</v>
      </c>
      <c r="AR39" s="5">
        <v>15</v>
      </c>
      <c r="AS39" s="5">
        <v>5</v>
      </c>
      <c r="AT39" s="5">
        <v>10675</v>
      </c>
      <c r="AU39" s="5">
        <v>10695</v>
      </c>
      <c r="AV39" s="5">
        <v>0</v>
      </c>
      <c r="AW39" s="5">
        <v>0</v>
      </c>
      <c r="AX39" s="5">
        <v>25</v>
      </c>
      <c r="AY39" s="5">
        <v>80</v>
      </c>
      <c r="AZ39" s="5">
        <v>415</v>
      </c>
      <c r="BA39" s="5">
        <v>495</v>
      </c>
      <c r="BB39" s="5">
        <v>2595</v>
      </c>
      <c r="BC39" s="5">
        <v>2610</v>
      </c>
      <c r="BD39" s="5">
        <v>70</v>
      </c>
      <c r="BE39" s="5">
        <v>62.777777777777779</v>
      </c>
      <c r="BF39" s="5">
        <v>977.77777777777783</v>
      </c>
      <c r="BG39" s="5">
        <v>1110.5555555555557</v>
      </c>
      <c r="BH39" s="5">
        <v>15</v>
      </c>
      <c r="BI39" s="5">
        <v>10</v>
      </c>
      <c r="BJ39" s="5">
        <v>585</v>
      </c>
      <c r="BK39" s="5">
        <v>1055</v>
      </c>
      <c r="BL39" s="5">
        <v>33768</v>
      </c>
      <c r="BM39" s="11">
        <v>9.3000000000000007</v>
      </c>
      <c r="BN39" s="11">
        <f>((BL39/(O39+Q39+S39+U39))*100)</f>
        <v>9.2975104214276669</v>
      </c>
      <c r="BO39" s="4" t="s">
        <v>72</v>
      </c>
      <c r="BP39" s="9">
        <v>42</v>
      </c>
      <c r="BQ39" s="9">
        <v>65</v>
      </c>
      <c r="BR39" s="13">
        <f t="shared" si="5"/>
        <v>23</v>
      </c>
      <c r="BS39" s="11">
        <v>52.92</v>
      </c>
      <c r="BT39" s="19">
        <f t="shared" si="6"/>
        <v>1.6537500000000001</v>
      </c>
      <c r="BU39" s="6">
        <v>0.68</v>
      </c>
      <c r="BV39" s="6">
        <v>2.37</v>
      </c>
      <c r="BW39" s="6">
        <v>1.2929999999999999</v>
      </c>
      <c r="BX39" s="5">
        <f t="shared" si="13"/>
        <v>83442.545213832404</v>
      </c>
      <c r="BY39" s="11">
        <v>42.64</v>
      </c>
      <c r="BZ39" s="11">
        <f t="shared" si="8"/>
        <v>3.2926792080499783</v>
      </c>
      <c r="CA39" s="11">
        <f t="shared" si="12"/>
        <v>0.87244692911888699</v>
      </c>
    </row>
    <row r="40" spans="1:79" x14ac:dyDescent="0.2">
      <c r="A40" s="15" t="s">
        <v>69</v>
      </c>
      <c r="B40" s="15">
        <v>7</v>
      </c>
      <c r="C40" s="15">
        <v>2</v>
      </c>
      <c r="D40" s="16">
        <f t="shared" si="0"/>
        <v>0.80937128447999995</v>
      </c>
      <c r="E40" s="17">
        <v>37755</v>
      </c>
      <c r="F40" s="15">
        <v>1</v>
      </c>
      <c r="G40" s="15" t="s">
        <v>70</v>
      </c>
      <c r="H40" s="15" t="s">
        <v>71</v>
      </c>
      <c r="I40" s="15">
        <v>98</v>
      </c>
      <c r="J40" s="15">
        <v>94</v>
      </c>
      <c r="K40" s="15"/>
      <c r="L40" s="15"/>
      <c r="M40" s="13">
        <f t="shared" si="1"/>
        <v>96</v>
      </c>
      <c r="N40" s="17">
        <v>37763</v>
      </c>
      <c r="O40" s="14">
        <v>729594</v>
      </c>
      <c r="P40" s="15"/>
      <c r="Q40" s="14"/>
      <c r="R40" s="15"/>
      <c r="S40" s="15"/>
      <c r="T40" s="15"/>
      <c r="U40" s="15"/>
      <c r="V40" s="14">
        <f t="shared" si="2"/>
        <v>729594</v>
      </c>
      <c r="W40" s="14">
        <f t="shared" si="3"/>
        <v>901433.01843077526</v>
      </c>
      <c r="X40" s="17">
        <v>37804</v>
      </c>
      <c r="Y40" s="15">
        <f t="shared" si="4"/>
        <v>41</v>
      </c>
      <c r="Z40" s="15">
        <v>11</v>
      </c>
      <c r="AA40" s="18">
        <v>2.2999999999999998</v>
      </c>
      <c r="AB40" s="18">
        <v>29.9</v>
      </c>
      <c r="AC40" s="18">
        <v>28.3</v>
      </c>
      <c r="AD40" s="18">
        <v>34.4</v>
      </c>
      <c r="AE40" s="18">
        <v>31.25128205128205</v>
      </c>
      <c r="AF40" s="13">
        <v>31</v>
      </c>
      <c r="AG40" s="13">
        <v>31</v>
      </c>
      <c r="AH40" s="13">
        <v>45</v>
      </c>
      <c r="AI40" s="13">
        <v>38.454545454545453</v>
      </c>
      <c r="AJ40" s="18">
        <v>9.1</v>
      </c>
      <c r="AK40" s="18">
        <v>8.9</v>
      </c>
      <c r="AL40" s="18">
        <v>9.1999999999999993</v>
      </c>
      <c r="AM40" s="18">
        <v>9.1150576458559112</v>
      </c>
      <c r="AN40" s="21">
        <v>170</v>
      </c>
      <c r="AO40" s="21">
        <v>775</v>
      </c>
      <c r="AP40" s="21">
        <v>54</v>
      </c>
      <c r="AQ40" s="21">
        <v>22.5</v>
      </c>
      <c r="AR40" s="14">
        <v>5</v>
      </c>
      <c r="AS40" s="14">
        <v>85</v>
      </c>
      <c r="AT40" s="14">
        <v>0</v>
      </c>
      <c r="AU40" s="14">
        <v>90</v>
      </c>
      <c r="AV40" s="14">
        <v>0</v>
      </c>
      <c r="AW40" s="14">
        <v>0</v>
      </c>
      <c r="AX40" s="14">
        <v>25</v>
      </c>
      <c r="AY40" s="14">
        <v>185</v>
      </c>
      <c r="AZ40" s="14">
        <v>630</v>
      </c>
      <c r="BA40" s="14">
        <v>1020</v>
      </c>
      <c r="BB40" s="14">
        <v>4440</v>
      </c>
      <c r="BC40" s="14">
        <v>5090</v>
      </c>
      <c r="BD40" s="14">
        <v>76</v>
      </c>
      <c r="BE40" s="14">
        <v>134.33333333333334</v>
      </c>
      <c r="BF40" s="14">
        <v>1552.6666666666667</v>
      </c>
      <c r="BG40" s="14">
        <v>1822.6666666666667</v>
      </c>
      <c r="BH40" s="14">
        <v>10</v>
      </c>
      <c r="BI40" s="14">
        <v>25</v>
      </c>
      <c r="BJ40" s="14">
        <v>1215</v>
      </c>
      <c r="BK40" s="14">
        <v>1420</v>
      </c>
      <c r="BL40" s="14">
        <v>577376</v>
      </c>
      <c r="BM40" s="19">
        <f>BL40/(O40)*100</f>
        <v>79.136615706817764</v>
      </c>
      <c r="BN40" s="19">
        <f>BL40/(O40+Q40)*100</f>
        <v>79.136615706817764</v>
      </c>
      <c r="BO40" s="15" t="s">
        <v>72</v>
      </c>
      <c r="BP40" s="13">
        <v>25</v>
      </c>
      <c r="BQ40" s="13">
        <v>37</v>
      </c>
      <c r="BR40" s="13">
        <f t="shared" si="5"/>
        <v>12</v>
      </c>
      <c r="BS40" s="19">
        <v>31.98</v>
      </c>
      <c r="BT40" s="19">
        <f t="shared" si="6"/>
        <v>0.78</v>
      </c>
      <c r="BU40" s="16">
        <v>0.182</v>
      </c>
      <c r="BV40" s="16">
        <v>0.40500000000000003</v>
      </c>
      <c r="BW40" s="16">
        <v>0.27100000000000002</v>
      </c>
      <c r="BX40" s="14">
        <f t="shared" si="13"/>
        <v>713363.58364993031</v>
      </c>
      <c r="BY40" s="19">
        <v>146.05000000000001</v>
      </c>
      <c r="BZ40" s="19">
        <f t="shared" si="8"/>
        <v>4.4011879223511592</v>
      </c>
      <c r="CA40" s="19">
        <f t="shared" si="12"/>
        <v>0.82857898199002655</v>
      </c>
    </row>
    <row r="41" spans="1:79" x14ac:dyDescent="0.2">
      <c r="A41" s="4" t="s">
        <v>69</v>
      </c>
      <c r="B41" s="4">
        <v>14</v>
      </c>
      <c r="C41" s="4">
        <v>0.5</v>
      </c>
      <c r="D41" s="6">
        <f t="shared" si="0"/>
        <v>0.20234282111999999</v>
      </c>
      <c r="E41" s="8">
        <v>38233</v>
      </c>
      <c r="F41" s="4">
        <v>1</v>
      </c>
      <c r="G41" s="4" t="s">
        <v>70</v>
      </c>
      <c r="H41" s="4" t="s">
        <v>71</v>
      </c>
      <c r="I41" s="4">
        <v>234</v>
      </c>
      <c r="J41" s="4">
        <v>28</v>
      </c>
      <c r="M41" s="13">
        <f t="shared" si="1"/>
        <v>131</v>
      </c>
      <c r="N41" s="8">
        <v>38240</v>
      </c>
      <c r="O41" s="5">
        <v>182742</v>
      </c>
      <c r="Q41" s="5"/>
      <c r="V41" s="14">
        <f t="shared" si="2"/>
        <v>182742</v>
      </c>
      <c r="W41" s="14">
        <f t="shared" si="3"/>
        <v>903130.63240145461</v>
      </c>
      <c r="X41" s="8">
        <v>38273</v>
      </c>
      <c r="Y41" s="4">
        <f t="shared" si="4"/>
        <v>33</v>
      </c>
      <c r="Z41" s="4">
        <v>12</v>
      </c>
      <c r="AA41" s="10">
        <v>3</v>
      </c>
      <c r="AB41" s="4">
        <v>30.6</v>
      </c>
      <c r="AC41" s="4">
        <v>26.6</v>
      </c>
      <c r="AD41" s="4">
        <v>34.6</v>
      </c>
      <c r="AE41" s="10">
        <v>30.806451612903224</v>
      </c>
      <c r="AF41" s="4">
        <v>30</v>
      </c>
      <c r="AG41" s="4">
        <v>25</v>
      </c>
      <c r="AH41" s="4">
        <v>35</v>
      </c>
      <c r="AI41" s="9">
        <v>28.375</v>
      </c>
      <c r="AJ41" s="4">
        <v>9.1</v>
      </c>
      <c r="AK41" s="4">
        <v>8.8000000000000007</v>
      </c>
      <c r="AL41" s="4">
        <v>9.4</v>
      </c>
      <c r="AM41" s="10">
        <v>9.0785714285714274</v>
      </c>
      <c r="AN41" s="20">
        <v>208</v>
      </c>
      <c r="AO41" s="20">
        <v>187.5</v>
      </c>
      <c r="AP41" s="20">
        <v>12</v>
      </c>
      <c r="AQ41" s="20">
        <v>4.8999999999999995</v>
      </c>
      <c r="AR41" s="5">
        <v>40</v>
      </c>
      <c r="AS41" s="5">
        <v>465</v>
      </c>
      <c r="AT41" s="5">
        <v>60</v>
      </c>
      <c r="AU41" s="5">
        <v>565</v>
      </c>
      <c r="AV41" s="5">
        <v>0</v>
      </c>
      <c r="AW41" s="5">
        <v>5</v>
      </c>
      <c r="AX41" s="5">
        <v>180</v>
      </c>
      <c r="AY41" s="5">
        <v>205</v>
      </c>
      <c r="AZ41" s="5">
        <v>130</v>
      </c>
      <c r="BA41" s="5">
        <v>450</v>
      </c>
      <c r="BB41" s="5">
        <v>4120</v>
      </c>
      <c r="BC41" s="5">
        <v>4520</v>
      </c>
      <c r="BD41" s="5">
        <v>36.153846153846153</v>
      </c>
      <c r="BE41" s="5">
        <v>159.61538461538461</v>
      </c>
      <c r="BF41" s="5">
        <v>1770.3846153846155</v>
      </c>
      <c r="BG41" s="5">
        <v>1962.3076923076924</v>
      </c>
      <c r="BH41" s="5">
        <v>15</v>
      </c>
      <c r="BI41" s="5">
        <v>80</v>
      </c>
      <c r="BJ41" s="5">
        <v>1685</v>
      </c>
      <c r="BK41" s="5">
        <v>2150</v>
      </c>
      <c r="BL41" s="5">
        <v>149146</v>
      </c>
      <c r="BM41" s="11">
        <f>(BL41/O41)*100</f>
        <v>81.615611080101999</v>
      </c>
      <c r="BN41" s="11">
        <f>((BL41)/(O41+Q41+S41+U41))*100</f>
        <v>81.615611080101999</v>
      </c>
      <c r="BO41" s="4" t="s">
        <v>72</v>
      </c>
      <c r="BP41" s="9">
        <v>29</v>
      </c>
      <c r="BQ41" s="9">
        <v>44</v>
      </c>
      <c r="BR41" s="13">
        <f t="shared" si="5"/>
        <v>15</v>
      </c>
      <c r="BS41" s="11">
        <v>34.49</v>
      </c>
      <c r="BT41" s="19">
        <f t="shared" si="6"/>
        <v>1.0451515151515152</v>
      </c>
      <c r="BU41" s="6">
        <v>0.20399999999999999</v>
      </c>
      <c r="BV41" s="6">
        <v>0.68</v>
      </c>
      <c r="BW41" s="6">
        <v>0.34046464646464641</v>
      </c>
      <c r="BX41" s="5">
        <f t="shared" si="13"/>
        <v>737095.58448603691</v>
      </c>
      <c r="BY41" s="11">
        <v>45.05</v>
      </c>
      <c r="BZ41" s="11">
        <f t="shared" si="8"/>
        <v>6.7467257182398779</v>
      </c>
      <c r="CA41" s="11">
        <f t="shared" si="12"/>
        <v>0.82983631958625648</v>
      </c>
    </row>
    <row r="42" spans="1:79" x14ac:dyDescent="0.2">
      <c r="A42" s="15" t="s">
        <v>69</v>
      </c>
      <c r="B42" s="15">
        <v>7</v>
      </c>
      <c r="C42" s="15">
        <v>2</v>
      </c>
      <c r="D42" s="16">
        <f t="shared" si="0"/>
        <v>0.80937128447999995</v>
      </c>
      <c r="E42" s="17">
        <v>38212</v>
      </c>
      <c r="F42" s="15">
        <v>1</v>
      </c>
      <c r="G42" s="15" t="s">
        <v>70</v>
      </c>
      <c r="H42" s="15" t="s">
        <v>71</v>
      </c>
      <c r="I42" s="15">
        <v>37</v>
      </c>
      <c r="J42" s="15">
        <v>49</v>
      </c>
      <c r="K42" s="15"/>
      <c r="L42" s="15"/>
      <c r="M42" s="13">
        <f t="shared" si="1"/>
        <v>43</v>
      </c>
      <c r="N42" s="17">
        <v>38224</v>
      </c>
      <c r="O42" s="14">
        <v>732800</v>
      </c>
      <c r="P42" s="15"/>
      <c r="Q42" s="14"/>
      <c r="R42" s="15"/>
      <c r="S42" s="15"/>
      <c r="T42" s="15"/>
      <c r="U42" s="15"/>
      <c r="V42" s="14">
        <f t="shared" si="2"/>
        <v>732800</v>
      </c>
      <c r="W42" s="14">
        <f t="shared" si="3"/>
        <v>905394.11769569386</v>
      </c>
      <c r="X42" s="17">
        <v>38259</v>
      </c>
      <c r="Y42" s="15">
        <f t="shared" si="4"/>
        <v>35</v>
      </c>
      <c r="Z42" s="15">
        <v>11</v>
      </c>
      <c r="AA42" s="18">
        <v>2</v>
      </c>
      <c r="AB42" s="15">
        <v>32.299999999999997</v>
      </c>
      <c r="AC42" s="15">
        <v>28.3</v>
      </c>
      <c r="AD42" s="15">
        <v>34</v>
      </c>
      <c r="AE42" s="18">
        <v>31.59090909090909</v>
      </c>
      <c r="AF42" s="15">
        <v>31</v>
      </c>
      <c r="AG42" s="15">
        <v>25</v>
      </c>
      <c r="AH42" s="15">
        <v>37</v>
      </c>
      <c r="AI42" s="18">
        <v>29.5</v>
      </c>
      <c r="AJ42" s="15">
        <v>9.1999999999999993</v>
      </c>
      <c r="AK42" s="15">
        <v>9.1</v>
      </c>
      <c r="AL42" s="15">
        <v>9.5</v>
      </c>
      <c r="AM42" s="18">
        <v>9.2363636363636363</v>
      </c>
      <c r="AN42" s="21">
        <v>270</v>
      </c>
      <c r="AO42" s="21">
        <v>650</v>
      </c>
      <c r="AP42" s="21">
        <v>66</v>
      </c>
      <c r="AQ42" s="21">
        <v>27.5</v>
      </c>
      <c r="AR42" s="14">
        <v>620</v>
      </c>
      <c r="AS42" s="14">
        <v>255</v>
      </c>
      <c r="AT42" s="14">
        <v>860</v>
      </c>
      <c r="AU42" s="14">
        <v>1735</v>
      </c>
      <c r="AV42" s="14">
        <v>0</v>
      </c>
      <c r="AW42" s="14">
        <v>0</v>
      </c>
      <c r="AX42" s="14">
        <v>120</v>
      </c>
      <c r="AY42" s="14">
        <v>190</v>
      </c>
      <c r="AZ42" s="14">
        <v>260</v>
      </c>
      <c r="BA42" s="14">
        <v>1650</v>
      </c>
      <c r="BB42" s="14">
        <v>4100</v>
      </c>
      <c r="BC42" s="14">
        <v>4100</v>
      </c>
      <c r="BD42" s="14">
        <v>71.538461538461533</v>
      </c>
      <c r="BE42" s="14">
        <v>184.23076923076923</v>
      </c>
      <c r="BF42" s="14">
        <v>1425.3846153846155</v>
      </c>
      <c r="BG42" s="14">
        <v>1681.1538461538462</v>
      </c>
      <c r="BH42" s="14">
        <v>30</v>
      </c>
      <c r="BI42" s="14">
        <v>20</v>
      </c>
      <c r="BJ42" s="14">
        <v>935</v>
      </c>
      <c r="BK42" s="14">
        <v>1180</v>
      </c>
      <c r="BL42" s="14">
        <v>297959</v>
      </c>
      <c r="BM42" s="19">
        <f>(BL42/O42)*100</f>
        <v>40.660343886462883</v>
      </c>
      <c r="BN42" s="19">
        <f>((BL42)/(O42+Q42+S42+U42))*100</f>
        <v>40.660343886462883</v>
      </c>
      <c r="BO42" s="15" t="s">
        <v>72</v>
      </c>
      <c r="BP42" s="13">
        <v>34</v>
      </c>
      <c r="BQ42" s="13">
        <v>40</v>
      </c>
      <c r="BR42" s="13">
        <f t="shared" si="5"/>
        <v>6</v>
      </c>
      <c r="BS42" s="19">
        <v>37.42</v>
      </c>
      <c r="BT42" s="19">
        <f t="shared" si="6"/>
        <v>1.0691428571428572</v>
      </c>
      <c r="BU42" s="16">
        <v>0.32100000000000001</v>
      </c>
      <c r="BV42" s="16">
        <v>0.52700000000000002</v>
      </c>
      <c r="BW42" s="16">
        <v>0.42971000000000031</v>
      </c>
      <c r="BX42" s="14">
        <f t="shared" si="13"/>
        <v>368136.36178287561</v>
      </c>
      <c r="BY42" s="19">
        <v>131.36000000000001</v>
      </c>
      <c r="BZ42" s="19">
        <f t="shared" si="8"/>
        <v>4.6371089870752638</v>
      </c>
      <c r="CA42" s="19">
        <f t="shared" si="12"/>
        <v>0.8200948997733315</v>
      </c>
    </row>
    <row r="43" spans="1:79" x14ac:dyDescent="0.2">
      <c r="A43" s="15" t="s">
        <v>69</v>
      </c>
      <c r="B43" s="15">
        <v>1</v>
      </c>
      <c r="C43" s="15">
        <v>2</v>
      </c>
      <c r="D43" s="16">
        <f t="shared" si="0"/>
        <v>0.80937128447999995</v>
      </c>
      <c r="E43" s="17">
        <v>38278</v>
      </c>
      <c r="F43" s="15">
        <v>1</v>
      </c>
      <c r="G43" s="15" t="s">
        <v>70</v>
      </c>
      <c r="H43" s="15" t="s">
        <v>71</v>
      </c>
      <c r="I43" s="15">
        <v>331</v>
      </c>
      <c r="J43" s="15">
        <v>374</v>
      </c>
      <c r="K43" s="15"/>
      <c r="L43" s="15"/>
      <c r="M43" s="13">
        <f t="shared" si="1"/>
        <v>352.5</v>
      </c>
      <c r="N43" s="17">
        <v>38285</v>
      </c>
      <c r="O43" s="14">
        <v>738754</v>
      </c>
      <c r="P43" s="15"/>
      <c r="Q43" s="14"/>
      <c r="R43" s="15"/>
      <c r="S43" s="15"/>
      <c r="T43" s="15"/>
      <c r="U43" s="15"/>
      <c r="V43" s="14">
        <f t="shared" si="2"/>
        <v>738754</v>
      </c>
      <c r="W43" s="14">
        <f t="shared" si="3"/>
        <v>912750.44490197138</v>
      </c>
      <c r="X43" s="17">
        <v>38341</v>
      </c>
      <c r="Y43" s="15">
        <f t="shared" si="4"/>
        <v>56</v>
      </c>
      <c r="Z43" s="15">
        <v>4</v>
      </c>
      <c r="AA43" s="18">
        <v>3</v>
      </c>
      <c r="AB43" s="15">
        <v>25.7</v>
      </c>
      <c r="AC43" s="15">
        <v>15.4</v>
      </c>
      <c r="AD43" s="15">
        <v>29.9</v>
      </c>
      <c r="AE43" s="18">
        <v>22.807547169811325</v>
      </c>
      <c r="AF43" s="15">
        <v>31</v>
      </c>
      <c r="AG43" s="15">
        <v>25</v>
      </c>
      <c r="AH43" s="15">
        <v>34</v>
      </c>
      <c r="AI43" s="18">
        <v>29.533333333333335</v>
      </c>
      <c r="AJ43" s="15">
        <v>9</v>
      </c>
      <c r="AK43" s="15">
        <v>8.6</v>
      </c>
      <c r="AL43" s="15">
        <v>9.5</v>
      </c>
      <c r="AM43" s="18">
        <v>9.0625000000000018</v>
      </c>
      <c r="AN43" s="21">
        <v>586</v>
      </c>
      <c r="AO43" s="21">
        <v>750</v>
      </c>
      <c r="AP43" s="21">
        <v>42</v>
      </c>
      <c r="AQ43" s="21">
        <v>17.5</v>
      </c>
      <c r="AR43" s="14">
        <v>20</v>
      </c>
      <c r="AS43" s="14">
        <v>60</v>
      </c>
      <c r="AT43" s="14">
        <v>65</v>
      </c>
      <c r="AU43" s="14">
        <v>145</v>
      </c>
      <c r="AV43" s="14">
        <v>0</v>
      </c>
      <c r="AW43" s="14">
        <v>0</v>
      </c>
      <c r="AX43" s="14">
        <v>0</v>
      </c>
      <c r="AY43" s="14">
        <v>0</v>
      </c>
      <c r="AZ43" s="14">
        <v>455</v>
      </c>
      <c r="BA43" s="14">
        <v>465</v>
      </c>
      <c r="BB43" s="14">
        <v>1185</v>
      </c>
      <c r="BC43" s="14">
        <v>1880</v>
      </c>
      <c r="BD43" s="14">
        <v>59.722222222222221</v>
      </c>
      <c r="BE43" s="14">
        <v>51.722222222222221</v>
      </c>
      <c r="BF43" s="14">
        <v>150.88888888888889</v>
      </c>
      <c r="BG43" s="14">
        <v>262.27777777777777</v>
      </c>
      <c r="BH43" s="14">
        <v>2.5</v>
      </c>
      <c r="BI43" s="14">
        <v>20</v>
      </c>
      <c r="BJ43" s="14">
        <v>2.5</v>
      </c>
      <c r="BK43" s="14">
        <v>42.5</v>
      </c>
      <c r="BL43" s="14">
        <v>19831</v>
      </c>
      <c r="BM43" s="19">
        <f>(BL43/O43)*100</f>
        <v>2.6843847884410779</v>
      </c>
      <c r="BN43" s="19">
        <f>((BL43)/(O43+Q43+S43+U43))*100</f>
        <v>2.6843847884410779</v>
      </c>
      <c r="BO43" s="15" t="s">
        <v>72</v>
      </c>
      <c r="BP43" s="13">
        <v>18</v>
      </c>
      <c r="BQ43" s="13">
        <v>58</v>
      </c>
      <c r="BR43" s="13">
        <f t="shared" si="5"/>
        <v>40</v>
      </c>
      <c r="BS43" s="19">
        <v>30.35</v>
      </c>
      <c r="BT43" s="19">
        <f t="shared" si="6"/>
        <v>0.54196428571428579</v>
      </c>
      <c r="BU43" s="16">
        <v>6.6000000000000003E-2</v>
      </c>
      <c r="BV43" s="16">
        <v>1.85</v>
      </c>
      <c r="BW43" s="16">
        <v>0.30069000000000001</v>
      </c>
      <c r="BX43" s="14">
        <f t="shared" si="13"/>
        <v>24501.734099376779</v>
      </c>
      <c r="BY43" s="19">
        <v>6.27</v>
      </c>
      <c r="BZ43" s="19">
        <f t="shared" si="8"/>
        <v>0.13833488766063631</v>
      </c>
      <c r="CA43" s="19">
        <f t="shared" si="12"/>
        <v>1.0755804476669448</v>
      </c>
    </row>
    <row r="44" spans="1:79" x14ac:dyDescent="0.2">
      <c r="A44" s="15" t="s">
        <v>69</v>
      </c>
      <c r="B44" s="15">
        <v>1</v>
      </c>
      <c r="C44" s="15">
        <v>2</v>
      </c>
      <c r="D44" s="16">
        <f t="shared" si="0"/>
        <v>0.80937128447999995</v>
      </c>
      <c r="E44" s="17">
        <v>38971</v>
      </c>
      <c r="F44" s="15">
        <v>1</v>
      </c>
      <c r="G44" s="15" t="s">
        <v>70</v>
      </c>
      <c r="H44" s="15" t="s">
        <v>71</v>
      </c>
      <c r="I44" s="15">
        <v>130</v>
      </c>
      <c r="J44" s="15">
        <v>111</v>
      </c>
      <c r="K44" s="15"/>
      <c r="L44" s="15"/>
      <c r="M44" s="13">
        <f t="shared" si="1"/>
        <v>120.5</v>
      </c>
      <c r="N44" s="17">
        <v>38985</v>
      </c>
      <c r="O44" s="14">
        <v>740586</v>
      </c>
      <c r="P44" s="15"/>
      <c r="Q44" s="14"/>
      <c r="R44" s="15"/>
      <c r="S44" s="15"/>
      <c r="T44" s="15"/>
      <c r="U44" s="15"/>
      <c r="V44" s="14">
        <f t="shared" si="2"/>
        <v>740586</v>
      </c>
      <c r="W44" s="14">
        <f t="shared" si="3"/>
        <v>915013.93019621063</v>
      </c>
      <c r="X44" s="17">
        <v>39029</v>
      </c>
      <c r="Y44" s="13">
        <f t="shared" si="4"/>
        <v>44</v>
      </c>
      <c r="Z44" s="15">
        <v>2</v>
      </c>
      <c r="AA44" s="15">
        <v>3.4</v>
      </c>
      <c r="AB44" s="15">
        <v>26.1</v>
      </c>
      <c r="AC44" s="15">
        <v>20.6</v>
      </c>
      <c r="AD44" s="15">
        <v>30.2</v>
      </c>
      <c r="AE44" s="18">
        <v>26.473809523809525</v>
      </c>
      <c r="AF44" s="15">
        <v>40</v>
      </c>
      <c r="AG44" s="15">
        <v>35</v>
      </c>
      <c r="AH44" s="15">
        <v>40</v>
      </c>
      <c r="AI44" s="13">
        <v>38.153846153846153</v>
      </c>
      <c r="AJ44" s="15">
        <v>9.1</v>
      </c>
      <c r="AK44" s="15">
        <v>8.4</v>
      </c>
      <c r="AL44" s="15">
        <v>9.1999999999999993</v>
      </c>
      <c r="AM44" s="18">
        <v>8.9625512428981011</v>
      </c>
      <c r="AN44" s="21">
        <v>402</v>
      </c>
      <c r="AO44" s="21">
        <v>400</v>
      </c>
      <c r="AP44" s="21">
        <v>5</v>
      </c>
      <c r="AQ44" s="21">
        <v>12.25</v>
      </c>
      <c r="AR44" s="14">
        <v>145</v>
      </c>
      <c r="AS44" s="14">
        <v>10</v>
      </c>
      <c r="AT44" s="14">
        <v>0</v>
      </c>
      <c r="AU44" s="14">
        <v>155</v>
      </c>
      <c r="AV44" s="14">
        <v>0</v>
      </c>
      <c r="AW44" s="14">
        <v>0</v>
      </c>
      <c r="AX44" s="14">
        <v>0</v>
      </c>
      <c r="AY44" s="14">
        <v>5</v>
      </c>
      <c r="AZ44" s="14">
        <v>225</v>
      </c>
      <c r="BA44" s="14">
        <v>230</v>
      </c>
      <c r="BB44" s="14">
        <v>10</v>
      </c>
      <c r="BC44" s="14">
        <v>285</v>
      </c>
      <c r="BD44" s="14">
        <v>30.9375</v>
      </c>
      <c r="BE44" s="14">
        <v>56.176470588235297</v>
      </c>
      <c r="BF44" s="14">
        <v>0.88235294117647056</v>
      </c>
      <c r="BG44" s="14">
        <v>86.17647058823529</v>
      </c>
      <c r="BH44" s="14">
        <v>7.5</v>
      </c>
      <c r="BI44" s="14">
        <v>30</v>
      </c>
      <c r="BJ44" s="14">
        <v>0</v>
      </c>
      <c r="BK44" s="14">
        <v>55</v>
      </c>
      <c r="BL44" s="14">
        <v>268600</v>
      </c>
      <c r="BM44" s="19">
        <f>BL44/O44*100</f>
        <v>36.268576505632026</v>
      </c>
      <c r="BN44" s="19">
        <f>BL44/(O44+Q44)*100</f>
        <v>36.268576505632026</v>
      </c>
      <c r="BO44" s="15" t="s">
        <v>72</v>
      </c>
      <c r="BP44" s="13">
        <v>22</v>
      </c>
      <c r="BQ44" s="13">
        <v>46</v>
      </c>
      <c r="BR44" s="13">
        <f t="shared" si="5"/>
        <v>24</v>
      </c>
      <c r="BS44" s="19">
        <v>28.86</v>
      </c>
      <c r="BT44" s="19">
        <f t="shared" si="6"/>
        <v>0.65590909090909089</v>
      </c>
      <c r="BU44" s="16">
        <v>7.6999999999999999E-2</v>
      </c>
      <c r="BV44" s="16">
        <v>0.48799999999999999</v>
      </c>
      <c r="BW44" s="16">
        <v>0.20899999999999999</v>
      </c>
      <c r="BX44" s="14">
        <f t="shared" si="13"/>
        <v>331862.52731040306</v>
      </c>
      <c r="BY44" s="19">
        <v>45.45</v>
      </c>
      <c r="BZ44" s="19">
        <f t="shared" si="8"/>
        <v>1.2762431349639394</v>
      </c>
      <c r="CA44" s="19">
        <f t="shared" si="12"/>
        <v>0.86947541358613245</v>
      </c>
    </row>
    <row r="45" spans="1:79" x14ac:dyDescent="0.2">
      <c r="A45" s="4" t="s">
        <v>69</v>
      </c>
      <c r="B45" s="4">
        <v>23</v>
      </c>
      <c r="C45" s="4">
        <v>1</v>
      </c>
      <c r="D45" s="6">
        <f t="shared" si="0"/>
        <v>0.40468564223999998</v>
      </c>
      <c r="E45" s="8">
        <v>39612</v>
      </c>
      <c r="F45" s="4">
        <v>1</v>
      </c>
      <c r="G45" s="4" t="s">
        <v>70</v>
      </c>
      <c r="H45" s="4" t="s">
        <v>71</v>
      </c>
      <c r="I45" s="4">
        <v>837</v>
      </c>
      <c r="J45" s="4">
        <v>749</v>
      </c>
      <c r="M45" s="13">
        <f t="shared" si="1"/>
        <v>793</v>
      </c>
      <c r="N45" s="8">
        <v>39619</v>
      </c>
      <c r="O45" s="5">
        <v>372354</v>
      </c>
      <c r="Q45" s="5"/>
      <c r="S45" s="5"/>
      <c r="U45" s="9"/>
      <c r="V45" s="14">
        <f t="shared" si="2"/>
        <v>372354</v>
      </c>
      <c r="W45" s="14">
        <f t="shared" si="3"/>
        <v>920106.7721082489</v>
      </c>
      <c r="X45" s="8">
        <v>39667</v>
      </c>
      <c r="Y45" s="4">
        <f t="shared" si="4"/>
        <v>48</v>
      </c>
      <c r="Z45" s="4">
        <v>0</v>
      </c>
      <c r="AA45" s="10">
        <v>2</v>
      </c>
      <c r="AB45" s="10">
        <v>32.9</v>
      </c>
      <c r="AC45" s="10">
        <v>22.7</v>
      </c>
      <c r="AD45" s="10">
        <v>33.9</v>
      </c>
      <c r="AE45" s="10">
        <v>30.821739130434782</v>
      </c>
      <c r="AF45" s="9">
        <v>45</v>
      </c>
      <c r="AG45" s="9">
        <v>42</v>
      </c>
      <c r="AH45" s="9">
        <v>50</v>
      </c>
      <c r="AI45" s="9">
        <v>46.090909090909093</v>
      </c>
      <c r="AJ45" s="10">
        <v>8.8000000000000007</v>
      </c>
      <c r="AK45" s="10">
        <v>8.6999999999999993</v>
      </c>
      <c r="AL45" s="10">
        <v>9.6</v>
      </c>
      <c r="AM45" s="10">
        <v>9.1034674349975706</v>
      </c>
      <c r="AN45" s="21">
        <f>2*206.5</f>
        <v>413</v>
      </c>
      <c r="AO45" s="20">
        <v>356</v>
      </c>
      <c r="AP45" s="20">
        <v>20.5</v>
      </c>
      <c r="AQ45" s="20">
        <v>10.25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5</v>
      </c>
      <c r="AX45" s="5">
        <v>0</v>
      </c>
      <c r="AY45" s="5">
        <v>10</v>
      </c>
      <c r="AZ45" s="5">
        <v>605</v>
      </c>
      <c r="BA45" s="5">
        <v>970</v>
      </c>
      <c r="BB45" s="5">
        <v>40</v>
      </c>
      <c r="BC45" s="5">
        <v>1500</v>
      </c>
      <c r="BD45" s="5">
        <v>161.66666666666666</v>
      </c>
      <c r="BE45" s="5">
        <v>177.66666666666666</v>
      </c>
      <c r="BF45" s="5">
        <v>9.3333333333333339</v>
      </c>
      <c r="BG45" s="5">
        <v>342</v>
      </c>
      <c r="BH45" s="5">
        <v>70</v>
      </c>
      <c r="BI45" s="5">
        <v>55</v>
      </c>
      <c r="BJ45" s="5">
        <v>0</v>
      </c>
      <c r="BK45" s="5">
        <v>225</v>
      </c>
      <c r="BL45" s="5">
        <v>42575</v>
      </c>
      <c r="BM45" s="11">
        <f>BL45/O45*100</f>
        <v>11.434011720029865</v>
      </c>
      <c r="BN45" s="11">
        <f>(BL45)/(O45+Q45+S45+U45)*100</f>
        <v>11.434011720029865</v>
      </c>
      <c r="BO45" s="4" t="s">
        <v>72</v>
      </c>
      <c r="BP45" s="9">
        <v>26</v>
      </c>
      <c r="BQ45" s="9">
        <v>70</v>
      </c>
      <c r="BR45" s="13">
        <f t="shared" si="5"/>
        <v>44</v>
      </c>
      <c r="BS45" s="11">
        <v>36.04</v>
      </c>
      <c r="BT45" s="19">
        <f t="shared" si="6"/>
        <v>0.75083333333333335</v>
      </c>
      <c r="BU45" s="6">
        <v>0.189</v>
      </c>
      <c r="BV45" s="6">
        <v>3.1240000000000001</v>
      </c>
      <c r="BW45" s="6">
        <v>0.46300000000000002</v>
      </c>
      <c r="BX45" s="5">
        <f t="shared" si="13"/>
        <v>105205.11615964565</v>
      </c>
      <c r="BY45" s="11">
        <v>14.86</v>
      </c>
      <c r="BZ45" s="11">
        <f t="shared" si="8"/>
        <v>0.76499707679209938</v>
      </c>
      <c r="CA45" s="11">
        <f t="shared" si="12"/>
        <v>0.98906912284743476</v>
      </c>
    </row>
    <row r="46" spans="1:79" x14ac:dyDescent="0.2">
      <c r="A46" s="15" t="s">
        <v>69</v>
      </c>
      <c r="B46" s="15">
        <v>1</v>
      </c>
      <c r="C46" s="15">
        <v>2</v>
      </c>
      <c r="D46" s="16">
        <f t="shared" si="0"/>
        <v>0.80937128447999995</v>
      </c>
      <c r="E46" s="17">
        <v>37164</v>
      </c>
      <c r="F46" s="15">
        <v>1</v>
      </c>
      <c r="G46" s="15" t="s">
        <v>70</v>
      </c>
      <c r="H46" s="15" t="s">
        <v>71</v>
      </c>
      <c r="I46" s="15">
        <v>20</v>
      </c>
      <c r="J46" s="15">
        <v>27</v>
      </c>
      <c r="K46" s="15"/>
      <c r="L46" s="15"/>
      <c r="M46" s="13">
        <f t="shared" si="1"/>
        <v>23.5</v>
      </c>
      <c r="N46" s="17">
        <v>37172</v>
      </c>
      <c r="O46" s="14">
        <v>746540</v>
      </c>
      <c r="P46" s="15"/>
      <c r="Q46" s="14"/>
      <c r="R46" s="15"/>
      <c r="S46" s="15"/>
      <c r="T46" s="15"/>
      <c r="U46" s="15"/>
      <c r="V46" s="14">
        <f t="shared" si="2"/>
        <v>746540</v>
      </c>
      <c r="W46" s="14">
        <f t="shared" si="3"/>
        <v>922370.25740248815</v>
      </c>
      <c r="X46" s="17">
        <v>37204</v>
      </c>
      <c r="Y46" s="15">
        <f t="shared" si="4"/>
        <v>32</v>
      </c>
      <c r="Z46" s="13">
        <v>7</v>
      </c>
      <c r="AA46" s="18">
        <v>3.5</v>
      </c>
      <c r="AB46" s="18">
        <v>26.1</v>
      </c>
      <c r="AC46" s="18">
        <v>22.6</v>
      </c>
      <c r="AD46" s="18">
        <v>29.6</v>
      </c>
      <c r="AE46" s="18">
        <v>25.603333333333332</v>
      </c>
      <c r="AF46" s="13">
        <v>40</v>
      </c>
      <c r="AG46" s="13">
        <v>35</v>
      </c>
      <c r="AH46" s="13">
        <v>44</v>
      </c>
      <c r="AI46" s="13">
        <v>40.125</v>
      </c>
      <c r="AJ46" s="18">
        <v>8.6999999999999993</v>
      </c>
      <c r="AK46" s="18">
        <v>8.8000000000000007</v>
      </c>
      <c r="AL46" s="18">
        <v>9.6999999999999993</v>
      </c>
      <c r="AM46" s="18">
        <v>9.3094613938113593</v>
      </c>
      <c r="AN46" s="21">
        <v>75</v>
      </c>
      <c r="AO46" s="21">
        <v>900</v>
      </c>
      <c r="AP46" s="21">
        <v>45</v>
      </c>
      <c r="AQ46" s="21">
        <v>18.75</v>
      </c>
      <c r="AR46" s="14">
        <v>75</v>
      </c>
      <c r="AS46" s="14">
        <v>1190</v>
      </c>
      <c r="AT46" s="14">
        <v>0</v>
      </c>
      <c r="AU46" s="14">
        <v>1265</v>
      </c>
      <c r="AV46" s="14">
        <v>0</v>
      </c>
      <c r="AW46" s="14">
        <v>0</v>
      </c>
      <c r="AX46" s="14">
        <v>0</v>
      </c>
      <c r="AY46" s="14">
        <v>5</v>
      </c>
      <c r="AZ46" s="14">
        <v>145</v>
      </c>
      <c r="BA46" s="14">
        <v>525</v>
      </c>
      <c r="BB46" s="14">
        <v>25</v>
      </c>
      <c r="BC46" s="14">
        <v>560</v>
      </c>
      <c r="BD46" s="14">
        <v>35.769230769230766</v>
      </c>
      <c r="BE46" s="14">
        <v>63.07692307692308</v>
      </c>
      <c r="BF46" s="14">
        <v>3.8461538461538463</v>
      </c>
      <c r="BG46" s="14">
        <v>102.69230769230769</v>
      </c>
      <c r="BH46" s="14">
        <v>35</v>
      </c>
      <c r="BI46" s="14">
        <v>20</v>
      </c>
      <c r="BJ46" s="14">
        <v>0</v>
      </c>
      <c r="BK46" s="14">
        <v>45</v>
      </c>
      <c r="BL46" s="14">
        <v>163198</v>
      </c>
      <c r="BM46" s="19">
        <f>BL46/(O46)*100</f>
        <v>21.860583491842366</v>
      </c>
      <c r="BN46" s="19">
        <f>BL46/(O46+Q46)*100</f>
        <v>21.860583491842366</v>
      </c>
      <c r="BO46" s="15" t="s">
        <v>73</v>
      </c>
      <c r="BP46" s="13">
        <v>27</v>
      </c>
      <c r="BQ46" s="13">
        <v>39</v>
      </c>
      <c r="BR46" s="13">
        <f t="shared" si="5"/>
        <v>12</v>
      </c>
      <c r="BS46" s="19">
        <v>30.28</v>
      </c>
      <c r="BT46" s="19">
        <f t="shared" si="6"/>
        <v>0.94625000000000004</v>
      </c>
      <c r="BU46" s="16">
        <v>0.14000000000000001</v>
      </c>
      <c r="BV46" s="16">
        <v>0.437</v>
      </c>
      <c r="BW46" s="16">
        <v>0.20599999999999999</v>
      </c>
      <c r="BX46" s="14">
        <f t="shared" si="13"/>
        <v>201635.52022339226</v>
      </c>
      <c r="BY46" s="19">
        <v>27.77</v>
      </c>
      <c r="BZ46" s="19">
        <f t="shared" si="8"/>
        <v>1.0722056942723721</v>
      </c>
      <c r="CA46" s="19">
        <f t="shared" si="12"/>
        <v>0.74199265786076185</v>
      </c>
    </row>
    <row r="47" spans="1:79" x14ac:dyDescent="0.2">
      <c r="A47" s="7" t="s">
        <v>69</v>
      </c>
      <c r="B47" s="4">
        <v>33</v>
      </c>
      <c r="C47" s="4">
        <v>1</v>
      </c>
      <c r="D47" s="6">
        <f t="shared" si="0"/>
        <v>0.40468564223999998</v>
      </c>
      <c r="E47" s="8">
        <v>40341</v>
      </c>
      <c r="F47" s="9">
        <v>1</v>
      </c>
      <c r="G47" s="9" t="s">
        <v>70</v>
      </c>
      <c r="H47" s="9" t="s">
        <v>71</v>
      </c>
      <c r="I47" s="4">
        <v>27</v>
      </c>
      <c r="J47" s="4">
        <v>0</v>
      </c>
      <c r="M47" s="13">
        <f t="shared" si="1"/>
        <v>13.5</v>
      </c>
      <c r="N47" s="8">
        <v>40351</v>
      </c>
      <c r="O47" s="5">
        <v>373728</v>
      </c>
      <c r="P47" s="8"/>
      <c r="Q47" s="5"/>
      <c r="R47" s="8"/>
      <c r="S47" s="9"/>
      <c r="T47" s="8"/>
      <c r="U47" s="8"/>
      <c r="V47" s="14">
        <f t="shared" si="2"/>
        <v>373728</v>
      </c>
      <c r="W47" s="14">
        <f t="shared" si="3"/>
        <v>923502.00004960771</v>
      </c>
      <c r="X47" s="8">
        <v>40386</v>
      </c>
      <c r="Y47" s="9">
        <f t="shared" si="4"/>
        <v>35</v>
      </c>
      <c r="Z47" s="9">
        <v>9</v>
      </c>
      <c r="AA47" s="10">
        <v>3.3</v>
      </c>
      <c r="AB47" s="10">
        <v>33.200000000000003</v>
      </c>
      <c r="AC47" s="10">
        <v>28.7</v>
      </c>
      <c r="AD47" s="10">
        <v>34.200000000000003</v>
      </c>
      <c r="AE47" s="10">
        <v>31.970588235294123</v>
      </c>
      <c r="AF47" s="9">
        <v>37</v>
      </c>
      <c r="AG47" s="9">
        <v>37</v>
      </c>
      <c r="AH47" s="9">
        <v>45</v>
      </c>
      <c r="AI47" s="10">
        <v>39.75</v>
      </c>
      <c r="AJ47" s="10">
        <v>9.3000000000000007</v>
      </c>
      <c r="AK47" s="10">
        <v>8.8000000000000007</v>
      </c>
      <c r="AL47" s="10">
        <v>9.3000000000000007</v>
      </c>
      <c r="AM47" s="10">
        <v>9.1109312111858625</v>
      </c>
      <c r="AN47" s="20">
        <v>118</v>
      </c>
      <c r="AO47" s="20">
        <v>300</v>
      </c>
      <c r="AP47" s="20">
        <v>30</v>
      </c>
      <c r="AQ47" s="20">
        <v>11</v>
      </c>
      <c r="AR47" s="5">
        <v>5</v>
      </c>
      <c r="AS47" s="5">
        <v>70</v>
      </c>
      <c r="AT47" s="5">
        <v>270</v>
      </c>
      <c r="AU47" s="5">
        <v>345</v>
      </c>
      <c r="AV47" s="5">
        <v>5</v>
      </c>
      <c r="AW47" s="5">
        <v>5</v>
      </c>
      <c r="AX47" s="5">
        <v>0</v>
      </c>
      <c r="AY47" s="5">
        <v>45</v>
      </c>
      <c r="AZ47" s="5">
        <v>785</v>
      </c>
      <c r="BA47" s="5">
        <v>50</v>
      </c>
      <c r="BB47" s="5">
        <v>5280</v>
      </c>
      <c r="BC47" s="5">
        <v>5295</v>
      </c>
      <c r="BD47" s="5">
        <v>123.63636363636364</v>
      </c>
      <c r="BE47" s="5">
        <v>25.90909090909091</v>
      </c>
      <c r="BF47" s="5">
        <v>1880.4545454545455</v>
      </c>
      <c r="BG47" s="5">
        <v>1975.4545454545455</v>
      </c>
      <c r="BH47" s="5">
        <v>20</v>
      </c>
      <c r="BI47" s="5">
        <v>25</v>
      </c>
      <c r="BJ47" s="5">
        <v>1795</v>
      </c>
      <c r="BK47" s="5">
        <v>1905</v>
      </c>
      <c r="BL47" s="5">
        <v>0</v>
      </c>
      <c r="BM47" s="11">
        <v>0</v>
      </c>
      <c r="BN47" s="11">
        <f>((BL47/(O47+Q47+S47+U47))*100)</f>
        <v>0</v>
      </c>
      <c r="BO47" s="4" t="s">
        <v>73</v>
      </c>
      <c r="BR47" s="13">
        <f t="shared" si="5"/>
        <v>0</v>
      </c>
      <c r="BT47" s="19">
        <f t="shared" si="6"/>
        <v>0</v>
      </c>
      <c r="BX47" s="5">
        <f t="shared" si="13"/>
        <v>0</v>
      </c>
    </row>
    <row r="48" spans="1:79" x14ac:dyDescent="0.2">
      <c r="A48" s="12" t="s">
        <v>69</v>
      </c>
      <c r="B48" s="15">
        <v>6</v>
      </c>
      <c r="C48" s="15">
        <v>2</v>
      </c>
      <c r="D48" s="16">
        <f t="shared" si="0"/>
        <v>0.80937128447999995</v>
      </c>
      <c r="E48" s="17">
        <v>40363</v>
      </c>
      <c r="F48" s="13">
        <v>1</v>
      </c>
      <c r="G48" s="13" t="s">
        <v>70</v>
      </c>
      <c r="H48" s="13" t="s">
        <v>71</v>
      </c>
      <c r="I48" s="15">
        <v>222</v>
      </c>
      <c r="J48" s="15">
        <v>229</v>
      </c>
      <c r="K48" s="15"/>
      <c r="L48" s="15"/>
      <c r="M48" s="13">
        <f t="shared" si="1"/>
        <v>225.5</v>
      </c>
      <c r="N48" s="17">
        <v>40378</v>
      </c>
      <c r="O48" s="14">
        <v>749296</v>
      </c>
      <c r="P48" s="17"/>
      <c r="Q48" s="14"/>
      <c r="R48" s="17"/>
      <c r="S48" s="13"/>
      <c r="T48" s="17"/>
      <c r="U48" s="17"/>
      <c r="V48" s="14">
        <f t="shared" si="2"/>
        <v>749296</v>
      </c>
      <c r="W48" s="14">
        <f t="shared" si="3"/>
        <v>925775.36955910572</v>
      </c>
      <c r="X48" s="17">
        <v>40416</v>
      </c>
      <c r="Y48" s="13">
        <f t="shared" si="4"/>
        <v>38</v>
      </c>
      <c r="Z48" s="13">
        <v>10</v>
      </c>
      <c r="AA48" s="18">
        <v>2.8</v>
      </c>
      <c r="AB48" s="18">
        <v>32.9</v>
      </c>
      <c r="AC48" s="18">
        <v>28.7</v>
      </c>
      <c r="AD48" s="18">
        <v>33.700000000000003</v>
      </c>
      <c r="AE48" s="18">
        <v>32.291666666666664</v>
      </c>
      <c r="AF48" s="13">
        <v>35</v>
      </c>
      <c r="AG48" s="13">
        <v>34</v>
      </c>
      <c r="AH48" s="13">
        <v>40</v>
      </c>
      <c r="AI48" s="18">
        <v>37.9</v>
      </c>
      <c r="AJ48" s="18">
        <v>8.9</v>
      </c>
      <c r="AK48" s="18">
        <v>8.6999999999999993</v>
      </c>
      <c r="AL48" s="18">
        <v>9.6999999999999993</v>
      </c>
      <c r="AM48" s="18">
        <v>9.1834992218272209</v>
      </c>
      <c r="AN48" s="21">
        <v>376</v>
      </c>
      <c r="AO48" s="21">
        <v>650</v>
      </c>
      <c r="AP48" s="21">
        <v>72</v>
      </c>
      <c r="AQ48" s="21">
        <v>30</v>
      </c>
      <c r="AR48" s="14">
        <v>160</v>
      </c>
      <c r="AS48" s="14">
        <v>65</v>
      </c>
      <c r="AT48" s="14">
        <v>130</v>
      </c>
      <c r="AU48" s="14">
        <v>355</v>
      </c>
      <c r="AV48" s="14">
        <v>0</v>
      </c>
      <c r="AW48" s="14">
        <v>0</v>
      </c>
      <c r="AX48" s="14">
        <v>25</v>
      </c>
      <c r="AY48" s="14">
        <v>45</v>
      </c>
      <c r="AZ48" s="14">
        <v>460</v>
      </c>
      <c r="BA48" s="14">
        <v>2620</v>
      </c>
      <c r="BB48" s="14">
        <v>3715</v>
      </c>
      <c r="BC48" s="14">
        <v>3485</v>
      </c>
      <c r="BD48" s="14">
        <v>56.071428571428569</v>
      </c>
      <c r="BE48" s="14">
        <v>228.21428571428572</v>
      </c>
      <c r="BF48" s="14">
        <v>995</v>
      </c>
      <c r="BG48" s="14">
        <v>1207.8571428571429</v>
      </c>
      <c r="BH48" s="14">
        <v>5</v>
      </c>
      <c r="BI48" s="14">
        <v>15</v>
      </c>
      <c r="BJ48" s="14">
        <v>285</v>
      </c>
      <c r="BK48" s="14">
        <v>470</v>
      </c>
      <c r="BL48" s="14">
        <v>246626</v>
      </c>
      <c r="BM48" s="19">
        <v>32.89</v>
      </c>
      <c r="BN48" s="19">
        <f>((BL48/(O48+Q48+S48+U48))*100)</f>
        <v>32.914362281394801</v>
      </c>
      <c r="BO48" s="15" t="s">
        <v>72</v>
      </c>
      <c r="BP48" s="13">
        <v>32</v>
      </c>
      <c r="BQ48" s="13">
        <v>45</v>
      </c>
      <c r="BR48" s="13">
        <f t="shared" si="5"/>
        <v>13</v>
      </c>
      <c r="BS48" s="19">
        <v>38</v>
      </c>
      <c r="BT48" s="19">
        <f t="shared" si="6"/>
        <v>1</v>
      </c>
      <c r="BU48" s="16">
        <v>0.28899999999999998</v>
      </c>
      <c r="BV48" s="16">
        <v>0.97499999999999998</v>
      </c>
      <c r="BW48" s="16">
        <v>0.45400000000000001</v>
      </c>
      <c r="BX48" s="14">
        <f t="shared" si="13"/>
        <v>304713.05904860562</v>
      </c>
      <c r="BY48" s="19">
        <v>111.45</v>
      </c>
      <c r="BZ48" s="19">
        <f t="shared" ref="BZ48:BZ78" si="14">(BY48/D48)/Y48</f>
        <v>3.6236703637520495</v>
      </c>
      <c r="CA48" s="19">
        <f>(BW48/BS48^3)*100000</f>
        <v>0.82738008456043166</v>
      </c>
    </row>
    <row r="49" spans="1:79" x14ac:dyDescent="0.2">
      <c r="A49" s="15" t="s">
        <v>69</v>
      </c>
      <c r="B49" s="15">
        <v>25</v>
      </c>
      <c r="C49" s="15">
        <v>1</v>
      </c>
      <c r="D49" s="16">
        <f t="shared" si="0"/>
        <v>0.40468564223999998</v>
      </c>
      <c r="E49" s="17">
        <v>37074</v>
      </c>
      <c r="F49" s="15">
        <v>1</v>
      </c>
      <c r="G49" s="15" t="s">
        <v>70</v>
      </c>
      <c r="H49" s="15" t="s">
        <v>71</v>
      </c>
      <c r="I49" s="15">
        <v>93</v>
      </c>
      <c r="J49" s="15">
        <v>244</v>
      </c>
      <c r="K49" s="15"/>
      <c r="L49" s="15"/>
      <c r="M49" s="13">
        <f t="shared" si="1"/>
        <v>168.5</v>
      </c>
      <c r="N49" s="23">
        <v>37079</v>
      </c>
      <c r="O49" s="24">
        <v>375560</v>
      </c>
      <c r="P49" s="15"/>
      <c r="Q49" s="14"/>
      <c r="R49" s="15"/>
      <c r="S49" s="15"/>
      <c r="T49" s="15"/>
      <c r="U49" s="15"/>
      <c r="V49" s="14">
        <f t="shared" si="2"/>
        <v>375560</v>
      </c>
      <c r="W49" s="14">
        <f t="shared" si="3"/>
        <v>928028.9706380862</v>
      </c>
      <c r="X49" s="17">
        <v>37112</v>
      </c>
      <c r="Y49" s="15">
        <f t="shared" si="4"/>
        <v>33</v>
      </c>
      <c r="Z49" s="13">
        <v>12</v>
      </c>
      <c r="AA49" s="18">
        <v>4</v>
      </c>
      <c r="AB49" s="18">
        <v>30.6</v>
      </c>
      <c r="AC49" s="18">
        <v>30.7</v>
      </c>
      <c r="AD49" s="18">
        <v>33.9</v>
      </c>
      <c r="AE49" s="18">
        <v>32.206451612903237</v>
      </c>
      <c r="AF49" s="13">
        <v>42</v>
      </c>
      <c r="AG49" s="13">
        <v>36</v>
      </c>
      <c r="AH49" s="13">
        <v>51</v>
      </c>
      <c r="AI49" s="13">
        <v>45.555555555555557</v>
      </c>
      <c r="AJ49" s="18">
        <v>9.5399999999999991</v>
      </c>
      <c r="AK49" s="18">
        <v>9.1999999999999993</v>
      </c>
      <c r="AL49" s="18">
        <v>9.58</v>
      </c>
      <c r="AM49" s="18">
        <v>9.2673194118837934</v>
      </c>
      <c r="AN49" s="21">
        <v>37</v>
      </c>
      <c r="AO49" s="21">
        <v>162.5</v>
      </c>
      <c r="AP49" s="21">
        <v>7.5</v>
      </c>
      <c r="AQ49" s="21">
        <v>3.25</v>
      </c>
      <c r="AR49" s="14">
        <v>10</v>
      </c>
      <c r="AS49" s="14">
        <v>195</v>
      </c>
      <c r="AT49" s="14">
        <v>0</v>
      </c>
      <c r="AU49" s="14">
        <v>205</v>
      </c>
      <c r="AV49" s="14">
        <v>5</v>
      </c>
      <c r="AW49" s="14">
        <v>0</v>
      </c>
      <c r="AX49" s="14">
        <v>0</v>
      </c>
      <c r="AY49" s="14">
        <v>50</v>
      </c>
      <c r="AZ49" s="14">
        <v>305</v>
      </c>
      <c r="BA49" s="14">
        <v>2400</v>
      </c>
      <c r="BB49" s="14">
        <v>0</v>
      </c>
      <c r="BC49" s="14">
        <v>2680</v>
      </c>
      <c r="BD49" s="14">
        <v>116.92307692307692</v>
      </c>
      <c r="BE49" s="14">
        <v>306.92307692307691</v>
      </c>
      <c r="BF49" s="14">
        <v>0</v>
      </c>
      <c r="BG49" s="14">
        <v>424.23076923076923</v>
      </c>
      <c r="BH49" s="14">
        <v>85</v>
      </c>
      <c r="BI49" s="14">
        <v>75</v>
      </c>
      <c r="BJ49" s="14">
        <v>0</v>
      </c>
      <c r="BK49" s="14">
        <v>205</v>
      </c>
      <c r="BL49" s="14">
        <v>166457</v>
      </c>
      <c r="BM49" s="19">
        <f>BL49/(O49)*100</f>
        <v>44.322345297688784</v>
      </c>
      <c r="BN49" s="19">
        <f>BL49/(O49+Q49)*100</f>
        <v>44.322345297688784</v>
      </c>
      <c r="BO49" s="15" t="s">
        <v>72</v>
      </c>
      <c r="BP49" s="13">
        <v>16</v>
      </c>
      <c r="BQ49" s="13">
        <v>32</v>
      </c>
      <c r="BR49" s="13">
        <f t="shared" si="5"/>
        <v>16</v>
      </c>
      <c r="BS49" s="19">
        <v>22.52</v>
      </c>
      <c r="BT49" s="19">
        <f t="shared" si="6"/>
        <v>0.68242424242424238</v>
      </c>
      <c r="BU49" s="16">
        <v>5.3999999999999999E-2</v>
      </c>
      <c r="BV49" s="16">
        <v>0.28999999999999998</v>
      </c>
      <c r="BW49" s="16">
        <v>0.115</v>
      </c>
      <c r="BX49" s="14">
        <f t="shared" si="13"/>
        <v>411324.20482879941</v>
      </c>
      <c r="BY49" s="19">
        <v>17.23</v>
      </c>
      <c r="BZ49" s="19">
        <f t="shared" si="14"/>
        <v>1.2901896129331087</v>
      </c>
      <c r="CA49" s="19">
        <f>(BW49/BS49^3)*100000</f>
        <v>1.0069147014488875</v>
      </c>
    </row>
    <row r="50" spans="1:79" x14ac:dyDescent="0.2">
      <c r="A50" s="15" t="s">
        <v>69</v>
      </c>
      <c r="B50" s="13">
        <v>8</v>
      </c>
      <c r="C50" s="15">
        <v>2</v>
      </c>
      <c r="D50" s="15">
        <f t="shared" si="0"/>
        <v>0.80937128447999995</v>
      </c>
      <c r="E50" s="17">
        <v>40081</v>
      </c>
      <c r="F50" s="15">
        <v>1</v>
      </c>
      <c r="G50" s="15" t="s">
        <v>70</v>
      </c>
      <c r="H50" s="15" t="s">
        <v>71</v>
      </c>
      <c r="I50" s="15">
        <v>268</v>
      </c>
      <c r="J50" s="15">
        <v>239</v>
      </c>
      <c r="K50" s="15"/>
      <c r="L50" s="15"/>
      <c r="M50" s="13">
        <f t="shared" si="1"/>
        <v>253.5</v>
      </c>
      <c r="N50" s="17">
        <v>40092</v>
      </c>
      <c r="O50" s="14">
        <v>751578</v>
      </c>
      <c r="P50" s="15"/>
      <c r="Q50" s="14"/>
      <c r="R50" s="15"/>
      <c r="S50" s="14"/>
      <c r="T50" s="15"/>
      <c r="U50" s="14"/>
      <c r="V50" s="14">
        <f t="shared" si="2"/>
        <v>751578</v>
      </c>
      <c r="W50" s="14">
        <f t="shared" si="3"/>
        <v>928594.84196164599</v>
      </c>
      <c r="X50" s="17">
        <v>40141</v>
      </c>
      <c r="Y50" s="15">
        <f t="shared" si="4"/>
        <v>49</v>
      </c>
      <c r="Z50" s="15">
        <v>7</v>
      </c>
      <c r="AA50" s="18">
        <v>3.4</v>
      </c>
      <c r="AB50" s="18">
        <v>30.9</v>
      </c>
      <c r="AC50" s="18">
        <v>18.7</v>
      </c>
      <c r="AD50" s="18">
        <v>31.6</v>
      </c>
      <c r="AE50" s="18">
        <v>24.093478260869571</v>
      </c>
      <c r="AF50" s="15">
        <v>38</v>
      </c>
      <c r="AG50" s="15">
        <v>42</v>
      </c>
      <c r="AH50" s="15">
        <v>48</v>
      </c>
      <c r="AI50" s="18">
        <v>45.307692307692307</v>
      </c>
      <c r="AJ50" s="15">
        <v>8.5</v>
      </c>
      <c r="AK50" s="15">
        <v>8.5</v>
      </c>
      <c r="AL50" s="18">
        <v>9.1</v>
      </c>
      <c r="AM50" s="18">
        <v>8.7282379648812576</v>
      </c>
      <c r="AN50" s="21">
        <v>588</v>
      </c>
      <c r="AO50" s="21">
        <v>650</v>
      </c>
      <c r="AP50" s="21">
        <v>31</v>
      </c>
      <c r="AQ50" s="21">
        <v>13.5</v>
      </c>
      <c r="AR50" s="14">
        <v>80</v>
      </c>
      <c r="AS50" s="14">
        <v>105</v>
      </c>
      <c r="AT50" s="14">
        <v>610</v>
      </c>
      <c r="AU50" s="14">
        <v>795</v>
      </c>
      <c r="AV50" s="14">
        <v>0</v>
      </c>
      <c r="AW50" s="14">
        <v>0</v>
      </c>
      <c r="AX50" s="14">
        <v>0</v>
      </c>
      <c r="AY50" s="14">
        <v>0</v>
      </c>
      <c r="AZ50" s="14">
        <v>405</v>
      </c>
      <c r="BA50" s="14">
        <v>305</v>
      </c>
      <c r="BB50" s="14">
        <v>1100</v>
      </c>
      <c r="BC50" s="14">
        <v>1340</v>
      </c>
      <c r="BD50" s="14">
        <v>80.769230769230774</v>
      </c>
      <c r="BE50" s="14">
        <v>30.384615384615383</v>
      </c>
      <c r="BF50" s="14">
        <v>178.84615384615384</v>
      </c>
      <c r="BG50" s="14">
        <v>290</v>
      </c>
      <c r="BH50" s="14">
        <v>0</v>
      </c>
      <c r="BI50" s="14">
        <v>5</v>
      </c>
      <c r="BJ50" s="14">
        <v>0</v>
      </c>
      <c r="BK50" s="14">
        <v>5</v>
      </c>
      <c r="BL50" s="14">
        <v>124745</v>
      </c>
      <c r="BM50" s="19">
        <f>BL50/O50*100</f>
        <v>16.597745011163177</v>
      </c>
      <c r="BN50" s="19">
        <f>(BL50)/(O50+Q50+S50+U50)*100</f>
        <v>16.597745011163177</v>
      </c>
      <c r="BO50" s="15" t="s">
        <v>72</v>
      </c>
      <c r="BP50" s="13">
        <v>16</v>
      </c>
      <c r="BQ50" s="13">
        <v>65</v>
      </c>
      <c r="BR50" s="13">
        <f t="shared" si="5"/>
        <v>49</v>
      </c>
      <c r="BS50" s="19">
        <v>29.78</v>
      </c>
      <c r="BT50" s="19">
        <f t="shared" si="6"/>
        <v>0.6077551020408164</v>
      </c>
      <c r="BU50" s="16">
        <v>2.7E-2</v>
      </c>
      <c r="BV50" s="16">
        <v>1.9419999999999999</v>
      </c>
      <c r="BW50" s="16">
        <v>0.29599999999999999</v>
      </c>
      <c r="BX50" s="14">
        <f t="shared" si="13"/>
        <v>154125.8040556077</v>
      </c>
      <c r="BY50" s="19">
        <v>24.41</v>
      </c>
      <c r="BZ50" s="19">
        <f t="shared" si="14"/>
        <v>0.61549411853199043</v>
      </c>
      <c r="CA50" s="19">
        <f>(BW50/BS50^3)*100000</f>
        <v>1.1207729246054121</v>
      </c>
    </row>
    <row r="51" spans="1:79" x14ac:dyDescent="0.2">
      <c r="A51" s="4" t="s">
        <v>69</v>
      </c>
      <c r="B51" s="4">
        <v>31</v>
      </c>
      <c r="C51" s="4">
        <v>1</v>
      </c>
      <c r="D51" s="6">
        <f t="shared" si="0"/>
        <v>0.40468564223999998</v>
      </c>
      <c r="E51" s="8">
        <v>38830</v>
      </c>
      <c r="F51" s="4">
        <v>1</v>
      </c>
      <c r="G51" s="4" t="s">
        <v>70</v>
      </c>
      <c r="H51" s="4" t="s">
        <v>71</v>
      </c>
      <c r="I51" s="4">
        <v>0</v>
      </c>
      <c r="J51" s="4">
        <v>0</v>
      </c>
      <c r="M51" s="13">
        <f t="shared" si="1"/>
        <v>0</v>
      </c>
      <c r="N51" s="8">
        <v>38840</v>
      </c>
      <c r="O51" s="5">
        <v>376018</v>
      </c>
      <c r="Q51" s="5"/>
      <c r="V51" s="14">
        <f t="shared" si="2"/>
        <v>376018</v>
      </c>
      <c r="W51" s="14">
        <f t="shared" si="3"/>
        <v>929160.71328520589</v>
      </c>
      <c r="X51" s="8">
        <v>38863</v>
      </c>
      <c r="Y51" s="4">
        <f t="shared" si="4"/>
        <v>23</v>
      </c>
      <c r="AA51" s="4">
        <v>3.9</v>
      </c>
      <c r="AB51" s="4">
        <v>28.1</v>
      </c>
      <c r="AC51" s="4">
        <v>26.2</v>
      </c>
      <c r="AD51" s="4">
        <v>31.3</v>
      </c>
      <c r="AE51" s="10">
        <v>28.504999999999995</v>
      </c>
      <c r="AF51" s="4">
        <v>58</v>
      </c>
      <c r="AG51" s="4">
        <v>60</v>
      </c>
      <c r="AH51" s="4">
        <v>65</v>
      </c>
      <c r="AI51" s="9">
        <v>62</v>
      </c>
      <c r="AJ51" s="4">
        <v>9.1999999999999993</v>
      </c>
      <c r="AK51" s="4">
        <v>8.8000000000000007</v>
      </c>
      <c r="AL51" s="4">
        <v>9.3000000000000007</v>
      </c>
      <c r="AM51" s="10">
        <v>8.9939243156283801</v>
      </c>
      <c r="AN51" s="20">
        <v>0</v>
      </c>
      <c r="AO51" s="20">
        <v>236</v>
      </c>
      <c r="AP51" s="20">
        <v>0</v>
      </c>
      <c r="AQ51" s="20">
        <v>0</v>
      </c>
      <c r="AR51" s="5">
        <v>160</v>
      </c>
      <c r="AS51" s="5">
        <v>660</v>
      </c>
      <c r="AT51" s="5">
        <v>0</v>
      </c>
      <c r="AU51" s="5">
        <v>820</v>
      </c>
      <c r="AV51" s="5">
        <v>30</v>
      </c>
      <c r="AW51" s="5">
        <v>35</v>
      </c>
      <c r="AX51" s="5">
        <v>0</v>
      </c>
      <c r="AY51" s="5">
        <v>175</v>
      </c>
      <c r="AZ51" s="5">
        <v>365</v>
      </c>
      <c r="BA51" s="5">
        <v>375</v>
      </c>
      <c r="BB51" s="5">
        <v>0</v>
      </c>
      <c r="BC51" s="5">
        <v>525</v>
      </c>
      <c r="BD51" s="5">
        <v>146.25</v>
      </c>
      <c r="BE51" s="5">
        <v>208.125</v>
      </c>
      <c r="BF51" s="5">
        <v>0</v>
      </c>
      <c r="BG51" s="5">
        <v>354.375</v>
      </c>
      <c r="BH51" s="5">
        <v>105</v>
      </c>
      <c r="BI51" s="5">
        <v>182.5</v>
      </c>
      <c r="BJ51" s="5">
        <v>0</v>
      </c>
      <c r="BK51" s="5">
        <v>365</v>
      </c>
      <c r="BL51" s="5">
        <v>0</v>
      </c>
      <c r="BM51" s="11">
        <f>BL51/O51*100</f>
        <v>0</v>
      </c>
      <c r="BN51" s="11">
        <f>BL51/(O51+Q51)*100</f>
        <v>0</v>
      </c>
      <c r="BO51" s="4" t="s">
        <v>73</v>
      </c>
      <c r="BR51" s="13">
        <f t="shared" si="5"/>
        <v>0</v>
      </c>
      <c r="BT51" s="19">
        <f t="shared" si="6"/>
        <v>0</v>
      </c>
      <c r="BX51" s="5">
        <f t="shared" si="13"/>
        <v>0</v>
      </c>
      <c r="BY51" s="11">
        <v>0</v>
      </c>
      <c r="BZ51" s="11">
        <f t="shared" si="14"/>
        <v>0</v>
      </c>
    </row>
    <row r="52" spans="1:79" x14ac:dyDescent="0.2">
      <c r="A52" s="15" t="s">
        <v>69</v>
      </c>
      <c r="B52" s="15">
        <v>9</v>
      </c>
      <c r="C52" s="15">
        <v>2</v>
      </c>
      <c r="D52" s="16">
        <f t="shared" si="0"/>
        <v>0.80937128447999995</v>
      </c>
      <c r="E52" s="17">
        <v>39271</v>
      </c>
      <c r="F52" s="15">
        <v>1</v>
      </c>
      <c r="G52" s="15" t="s">
        <v>70</v>
      </c>
      <c r="H52" s="15" t="s">
        <v>71</v>
      </c>
      <c r="I52" s="15">
        <v>475</v>
      </c>
      <c r="J52" s="15">
        <v>430</v>
      </c>
      <c r="K52" s="15"/>
      <c r="L52" s="15"/>
      <c r="M52" s="13">
        <f t="shared" si="1"/>
        <v>452.5</v>
      </c>
      <c r="N52" s="17">
        <v>39292</v>
      </c>
      <c r="O52" s="14">
        <v>753410</v>
      </c>
      <c r="P52" s="15"/>
      <c r="Q52" s="14"/>
      <c r="R52" s="15"/>
      <c r="S52" s="14"/>
      <c r="T52" s="15"/>
      <c r="U52" s="15"/>
      <c r="V52" s="14">
        <f t="shared" si="2"/>
        <v>753410</v>
      </c>
      <c r="W52" s="14">
        <f t="shared" si="3"/>
        <v>930858.32725588523</v>
      </c>
      <c r="X52" s="17">
        <v>39345</v>
      </c>
      <c r="Y52" s="13">
        <f t="shared" si="4"/>
        <v>53</v>
      </c>
      <c r="Z52" s="13">
        <v>0</v>
      </c>
      <c r="AA52" s="15">
        <v>1.8</v>
      </c>
      <c r="AB52" s="18">
        <v>31.5</v>
      </c>
      <c r="AC52" s="18">
        <v>28.2</v>
      </c>
      <c r="AD52" s="18">
        <v>33.5</v>
      </c>
      <c r="AE52" s="18">
        <v>31.056862745098041</v>
      </c>
      <c r="AF52" s="13">
        <v>29</v>
      </c>
      <c r="AG52" s="13">
        <v>27</v>
      </c>
      <c r="AH52" s="13">
        <v>32</v>
      </c>
      <c r="AI52" s="13">
        <v>29.75</v>
      </c>
      <c r="AJ52" s="18">
        <v>9.3000000000000007</v>
      </c>
      <c r="AK52" s="18">
        <v>8.6999999999999993</v>
      </c>
      <c r="AL52" s="18">
        <v>9.6999999999999993</v>
      </c>
      <c r="AM52" s="18">
        <v>9.259615384615385</v>
      </c>
      <c r="AN52" s="21">
        <v>366</v>
      </c>
      <c r="AO52" s="21">
        <v>505</v>
      </c>
      <c r="AP52" s="21">
        <v>34</v>
      </c>
      <c r="AQ52" s="21">
        <v>15.5</v>
      </c>
      <c r="AR52" s="14">
        <v>35</v>
      </c>
      <c r="AS52" s="14">
        <v>80</v>
      </c>
      <c r="AT52" s="14">
        <v>40</v>
      </c>
      <c r="AU52" s="14">
        <v>155</v>
      </c>
      <c r="AV52" s="14">
        <v>0</v>
      </c>
      <c r="AW52" s="14">
        <v>0</v>
      </c>
      <c r="AX52" s="14">
        <v>0</v>
      </c>
      <c r="AY52" s="14">
        <v>0</v>
      </c>
      <c r="AZ52" s="14">
        <v>280</v>
      </c>
      <c r="BA52" s="14">
        <v>255</v>
      </c>
      <c r="BB52" s="14">
        <v>0</v>
      </c>
      <c r="BC52" s="14">
        <v>300</v>
      </c>
      <c r="BD52" s="14">
        <v>52.857142857142854</v>
      </c>
      <c r="BE52" s="14">
        <v>83.928571428571431</v>
      </c>
      <c r="BF52" s="14">
        <v>0</v>
      </c>
      <c r="BG52" s="14">
        <v>136.78571428571428</v>
      </c>
      <c r="BH52" s="14">
        <v>17.5</v>
      </c>
      <c r="BI52" s="14">
        <v>60</v>
      </c>
      <c r="BJ52" s="14">
        <v>0</v>
      </c>
      <c r="BK52" s="14">
        <v>130</v>
      </c>
      <c r="BL52" s="14">
        <v>115115</v>
      </c>
      <c r="BM52" s="19">
        <f>(BL52/O52)*100</f>
        <v>15.279197249837406</v>
      </c>
      <c r="BN52" s="19">
        <f>((BL52)/(O52+Q52+S52+U52))*100</f>
        <v>15.279197249837406</v>
      </c>
      <c r="BO52" s="15" t="s">
        <v>72</v>
      </c>
      <c r="BP52" s="13">
        <v>24</v>
      </c>
      <c r="BQ52" s="13">
        <v>132</v>
      </c>
      <c r="BR52" s="13">
        <f t="shared" si="5"/>
        <v>108</v>
      </c>
      <c r="BS52" s="19">
        <v>46.54</v>
      </c>
      <c r="BT52" s="19">
        <f t="shared" si="6"/>
        <v>0.87811320754716982</v>
      </c>
      <c r="BU52" s="16">
        <v>0.114</v>
      </c>
      <c r="BV52" s="16">
        <v>22.141999999999999</v>
      </c>
      <c r="BW52" s="16">
        <v>1.4139999999999999</v>
      </c>
      <c r="BX52" s="14">
        <f t="shared" si="13"/>
        <v>142227.67993796369</v>
      </c>
      <c r="BY52" s="19">
        <v>65</v>
      </c>
      <c r="BZ52" s="19">
        <f t="shared" si="14"/>
        <v>1.5152688486194101</v>
      </c>
      <c r="CA52" s="19">
        <f>(BW52/BS52^3)*100000</f>
        <v>1.4027176854634595</v>
      </c>
    </row>
    <row r="53" spans="1:79" x14ac:dyDescent="0.2">
      <c r="A53" s="15" t="s">
        <v>69</v>
      </c>
      <c r="B53" s="15">
        <v>7</v>
      </c>
      <c r="C53" s="15">
        <v>2</v>
      </c>
      <c r="D53" s="16">
        <f t="shared" si="0"/>
        <v>0.80937128447999995</v>
      </c>
      <c r="E53" s="17">
        <v>39611</v>
      </c>
      <c r="F53" s="15">
        <v>1</v>
      </c>
      <c r="G53" s="15" t="s">
        <v>70</v>
      </c>
      <c r="H53" s="15" t="s">
        <v>71</v>
      </c>
      <c r="I53" s="15">
        <v>330</v>
      </c>
      <c r="J53" s="15">
        <v>60</v>
      </c>
      <c r="K53" s="15"/>
      <c r="L53" s="15"/>
      <c r="M53" s="13">
        <f t="shared" si="1"/>
        <v>195</v>
      </c>
      <c r="N53" s="17">
        <v>39624</v>
      </c>
      <c r="O53" s="14">
        <v>754784</v>
      </c>
      <c r="P53" s="15"/>
      <c r="Q53" s="14"/>
      <c r="R53" s="15"/>
      <c r="S53" s="14"/>
      <c r="T53" s="15"/>
      <c r="U53" s="13"/>
      <c r="V53" s="14">
        <f t="shared" si="2"/>
        <v>754784</v>
      </c>
      <c r="W53" s="14">
        <f t="shared" si="3"/>
        <v>932555.9412265647</v>
      </c>
      <c r="X53" s="17">
        <v>39667</v>
      </c>
      <c r="Y53" s="15">
        <f t="shared" si="4"/>
        <v>43</v>
      </c>
      <c r="Z53" s="15">
        <v>2</v>
      </c>
      <c r="AA53" s="18">
        <v>2.2000000000000002</v>
      </c>
      <c r="AB53" s="18">
        <v>30.5</v>
      </c>
      <c r="AC53" s="18">
        <v>27.2</v>
      </c>
      <c r="AD53" s="18">
        <v>33.1</v>
      </c>
      <c r="AE53" s="18">
        <v>30.698048780487795</v>
      </c>
      <c r="AF53" s="13">
        <v>45</v>
      </c>
      <c r="AG53" s="13">
        <v>42</v>
      </c>
      <c r="AH53" s="13">
        <v>51</v>
      </c>
      <c r="AI53" s="13">
        <v>46.1</v>
      </c>
      <c r="AJ53" s="18">
        <v>8.9</v>
      </c>
      <c r="AK53" s="18">
        <v>8.6999999999999993</v>
      </c>
      <c r="AL53" s="18">
        <v>9.6999999999999993</v>
      </c>
      <c r="AM53" s="18">
        <v>9.241081203931131</v>
      </c>
      <c r="AN53" s="21">
        <f>2*214</f>
        <v>428</v>
      </c>
      <c r="AO53" s="21">
        <v>500</v>
      </c>
      <c r="AP53" s="21">
        <v>47</v>
      </c>
      <c r="AQ53" s="21">
        <v>24.5</v>
      </c>
      <c r="AR53" s="14">
        <v>105</v>
      </c>
      <c r="AS53" s="14">
        <v>230</v>
      </c>
      <c r="AT53" s="14">
        <v>0</v>
      </c>
      <c r="AU53" s="14">
        <v>335</v>
      </c>
      <c r="AV53" s="14">
        <v>0</v>
      </c>
      <c r="AW53" s="14">
        <v>0</v>
      </c>
      <c r="AX53" s="14">
        <v>0</v>
      </c>
      <c r="AY53" s="14">
        <v>15</v>
      </c>
      <c r="AZ53" s="14">
        <v>385</v>
      </c>
      <c r="BA53" s="14">
        <v>155</v>
      </c>
      <c r="BB53" s="14">
        <v>15</v>
      </c>
      <c r="BC53" s="14">
        <v>545</v>
      </c>
      <c r="BD53" s="14">
        <v>46</v>
      </c>
      <c r="BE53" s="14">
        <v>30.666666666666668</v>
      </c>
      <c r="BF53" s="14">
        <v>2.3333333333333335</v>
      </c>
      <c r="BG53" s="14">
        <v>79</v>
      </c>
      <c r="BH53" s="14">
        <v>5</v>
      </c>
      <c r="BI53" s="14">
        <v>20</v>
      </c>
      <c r="BJ53" s="14">
        <v>0</v>
      </c>
      <c r="BK53" s="14">
        <v>35</v>
      </c>
      <c r="BL53" s="14">
        <v>4313</v>
      </c>
      <c r="BM53" s="19">
        <f>BL53/O53*100</f>
        <v>0.57142175774791193</v>
      </c>
      <c r="BN53" s="19">
        <f>(BL53)/(O53+Q53+S53+U53)*100</f>
        <v>0.57142175774791193</v>
      </c>
      <c r="BO53" s="15" t="s">
        <v>72</v>
      </c>
      <c r="BP53" s="13">
        <v>23</v>
      </c>
      <c r="BQ53" s="13">
        <v>46</v>
      </c>
      <c r="BR53" s="13">
        <f t="shared" si="5"/>
        <v>23</v>
      </c>
      <c r="BS53" s="19">
        <v>29.93</v>
      </c>
      <c r="BT53" s="19">
        <f t="shared" si="6"/>
        <v>0.69604651162790698</v>
      </c>
      <c r="BU53" s="16">
        <v>0.106</v>
      </c>
      <c r="BV53" s="16">
        <v>0.83199999999999996</v>
      </c>
      <c r="BW53" s="16">
        <v>0.27900000000000003</v>
      </c>
      <c r="BX53" s="14">
        <f t="shared" si="13"/>
        <v>5328.827551339421</v>
      </c>
      <c r="BY53" s="19">
        <v>1.0900000000000001</v>
      </c>
      <c r="BZ53" s="19">
        <f t="shared" si="14"/>
        <v>3.1319170441768636E-2</v>
      </c>
      <c r="CA53" s="19">
        <f>(BW53/BS53^3)*100000</f>
        <v>1.0406005539547833</v>
      </c>
    </row>
    <row r="54" spans="1:79" x14ac:dyDescent="0.2">
      <c r="A54" s="15" t="s">
        <v>69</v>
      </c>
      <c r="B54" s="15">
        <v>33</v>
      </c>
      <c r="C54" s="15">
        <v>1</v>
      </c>
      <c r="D54" s="16">
        <f t="shared" si="0"/>
        <v>0.40468564223999998</v>
      </c>
      <c r="E54" s="17">
        <v>37751</v>
      </c>
      <c r="F54" s="15">
        <v>1</v>
      </c>
      <c r="G54" s="15" t="s">
        <v>70</v>
      </c>
      <c r="H54" s="15" t="s">
        <v>71</v>
      </c>
      <c r="I54" s="15">
        <v>51</v>
      </c>
      <c r="J54" s="15">
        <v>87</v>
      </c>
      <c r="K54" s="15"/>
      <c r="L54" s="15"/>
      <c r="M54" s="13">
        <f t="shared" si="1"/>
        <v>69</v>
      </c>
      <c r="N54" s="17">
        <v>37758</v>
      </c>
      <c r="O54" s="14">
        <v>378766</v>
      </c>
      <c r="P54" s="15"/>
      <c r="Q54" s="14"/>
      <c r="R54" s="15"/>
      <c r="S54" s="15"/>
      <c r="T54" s="15"/>
      <c r="U54" s="15"/>
      <c r="V54" s="14">
        <f t="shared" si="2"/>
        <v>378766</v>
      </c>
      <c r="W54" s="14">
        <f t="shared" si="3"/>
        <v>935951.16916792351</v>
      </c>
      <c r="X54" s="17">
        <v>37788</v>
      </c>
      <c r="Y54" s="15">
        <f t="shared" si="4"/>
        <v>30</v>
      </c>
      <c r="Z54" s="15">
        <v>12</v>
      </c>
      <c r="AA54" s="18">
        <v>2.9</v>
      </c>
      <c r="AB54" s="18">
        <v>30.1</v>
      </c>
      <c r="AC54" s="18">
        <v>28.7</v>
      </c>
      <c r="AD54" s="18">
        <v>32.4</v>
      </c>
      <c r="AE54" s="18">
        <v>30.835714285714293</v>
      </c>
      <c r="AF54" s="13">
        <v>35</v>
      </c>
      <c r="AG54" s="13">
        <v>37</v>
      </c>
      <c r="AH54" s="13">
        <v>42</v>
      </c>
      <c r="AI54" s="13">
        <v>39.5</v>
      </c>
      <c r="AJ54" s="18">
        <v>9</v>
      </c>
      <c r="AK54" s="18">
        <v>8.9</v>
      </c>
      <c r="AL54" s="18">
        <v>9.9</v>
      </c>
      <c r="AM54" s="18">
        <v>9.2687460826470929</v>
      </c>
      <c r="AN54" s="21">
        <v>65</v>
      </c>
      <c r="AO54" s="21">
        <v>350</v>
      </c>
      <c r="AP54" s="21">
        <v>36</v>
      </c>
      <c r="AQ54" s="21">
        <v>15</v>
      </c>
      <c r="AR54" s="14">
        <v>15</v>
      </c>
      <c r="AS54" s="14">
        <v>45</v>
      </c>
      <c r="AT54" s="14">
        <v>185</v>
      </c>
      <c r="AU54" s="14">
        <v>245</v>
      </c>
      <c r="AV54" s="14">
        <v>0</v>
      </c>
      <c r="AW54" s="14">
        <v>0</v>
      </c>
      <c r="AX54" s="14">
        <v>480</v>
      </c>
      <c r="AY54" s="14">
        <v>900</v>
      </c>
      <c r="AZ54" s="14">
        <v>220</v>
      </c>
      <c r="BA54" s="14">
        <v>345</v>
      </c>
      <c r="BB54" s="14">
        <v>21800</v>
      </c>
      <c r="BC54" s="14">
        <v>21835</v>
      </c>
      <c r="BD54" s="14">
        <v>59.583333333333336</v>
      </c>
      <c r="BE54" s="14">
        <v>115.83333333333333</v>
      </c>
      <c r="BF54" s="14">
        <v>6567.916666666667</v>
      </c>
      <c r="BG54" s="14">
        <v>6743.333333333333</v>
      </c>
      <c r="BH54" s="14">
        <v>27.5</v>
      </c>
      <c r="BI54" s="14">
        <v>47.5</v>
      </c>
      <c r="BJ54" s="14">
        <v>2280</v>
      </c>
      <c r="BK54" s="14">
        <v>2350</v>
      </c>
      <c r="BL54" s="14">
        <v>203642</v>
      </c>
      <c r="BM54" s="19">
        <f>BL54/(O54)*100</f>
        <v>53.76459344291726</v>
      </c>
      <c r="BN54" s="19">
        <f>BL54/(O54+Q54)*100</f>
        <v>53.76459344291726</v>
      </c>
      <c r="BO54" s="15" t="s">
        <v>72</v>
      </c>
      <c r="BP54" s="13">
        <v>29</v>
      </c>
      <c r="BQ54" s="13">
        <v>38</v>
      </c>
      <c r="BR54" s="13">
        <f t="shared" si="5"/>
        <v>9</v>
      </c>
      <c r="BS54" s="19">
        <v>33.409999999999997</v>
      </c>
      <c r="BT54" s="19">
        <f t="shared" si="6"/>
        <v>1.1136666666666666</v>
      </c>
      <c r="BU54" s="16">
        <v>0.20200000000000001</v>
      </c>
      <c r="BV54" s="16">
        <v>0.47</v>
      </c>
      <c r="BW54" s="16">
        <v>0.318</v>
      </c>
      <c r="BX54" s="14">
        <f t="shared" si="13"/>
        <v>503210.34092736489</v>
      </c>
      <c r="BY54" s="19">
        <v>66.55</v>
      </c>
      <c r="BZ54" s="19">
        <f t="shared" si="14"/>
        <v>5.4816210455466177</v>
      </c>
      <c r="CA54" s="19">
        <f>(BW54/BS54^3)*100000</f>
        <v>0.85270280785738861</v>
      </c>
    </row>
    <row r="55" spans="1:79" x14ac:dyDescent="0.2">
      <c r="A55" s="15" t="s">
        <v>69</v>
      </c>
      <c r="B55" s="15">
        <v>7</v>
      </c>
      <c r="C55" s="15">
        <v>2</v>
      </c>
      <c r="D55" s="16">
        <f t="shared" si="0"/>
        <v>0.80937128447999995</v>
      </c>
      <c r="E55" s="17">
        <v>39697</v>
      </c>
      <c r="F55" s="15">
        <v>1</v>
      </c>
      <c r="G55" s="15" t="s">
        <v>70</v>
      </c>
      <c r="H55" s="15" t="s">
        <v>71</v>
      </c>
      <c r="I55" s="15">
        <v>91</v>
      </c>
      <c r="J55" s="15">
        <v>48</v>
      </c>
      <c r="K55" s="15"/>
      <c r="L55" s="15"/>
      <c r="M55" s="13">
        <f t="shared" si="1"/>
        <v>69.5</v>
      </c>
      <c r="N55" s="17">
        <v>39708</v>
      </c>
      <c r="O55" s="14">
        <v>758448</v>
      </c>
      <c r="P55" s="15"/>
      <c r="Q55" s="14"/>
      <c r="R55" s="15"/>
      <c r="S55" s="14"/>
      <c r="T55" s="15"/>
      <c r="U55" s="13"/>
      <c r="V55" s="14">
        <f t="shared" si="2"/>
        <v>758448</v>
      </c>
      <c r="W55" s="14">
        <f t="shared" si="3"/>
        <v>937082.91181504319</v>
      </c>
      <c r="X55" s="17">
        <v>39749</v>
      </c>
      <c r="Y55" s="15">
        <f t="shared" si="4"/>
        <v>41</v>
      </c>
      <c r="Z55" s="15">
        <v>0</v>
      </c>
      <c r="AA55" s="18">
        <v>1.2</v>
      </c>
      <c r="AB55" s="18">
        <v>25.6</v>
      </c>
      <c r="AC55" s="18">
        <v>21.7</v>
      </c>
      <c r="AD55" s="18">
        <v>29.9</v>
      </c>
      <c r="AE55" s="18">
        <v>27.033333333333331</v>
      </c>
      <c r="AF55" s="13">
        <v>35</v>
      </c>
      <c r="AG55" s="13">
        <v>34</v>
      </c>
      <c r="AH55" s="13">
        <v>45</v>
      </c>
      <c r="AI55" s="13">
        <v>39.333333333333336</v>
      </c>
      <c r="AJ55" s="18">
        <v>9.4</v>
      </c>
      <c r="AK55" s="18">
        <v>8.5</v>
      </c>
      <c r="AL55" s="18">
        <v>9.5</v>
      </c>
      <c r="AM55" s="18">
        <v>9.1671688855101294</v>
      </c>
      <c r="AN55" s="21">
        <f>2*165</f>
        <v>330</v>
      </c>
      <c r="AO55" s="21">
        <v>650</v>
      </c>
      <c r="AP55" s="21">
        <v>48</v>
      </c>
      <c r="AQ55" s="21">
        <v>20</v>
      </c>
      <c r="AR55" s="14">
        <v>10</v>
      </c>
      <c r="AS55" s="14">
        <v>40</v>
      </c>
      <c r="AT55" s="14">
        <v>80</v>
      </c>
      <c r="AU55" s="14">
        <v>130</v>
      </c>
      <c r="AV55" s="14">
        <v>0</v>
      </c>
      <c r="AW55" s="14">
        <v>0</v>
      </c>
      <c r="AX55" s="14">
        <v>0</v>
      </c>
      <c r="AY55" s="14">
        <v>15</v>
      </c>
      <c r="AZ55" s="14">
        <v>120</v>
      </c>
      <c r="BA55" s="14">
        <v>120</v>
      </c>
      <c r="BB55" s="14">
        <v>20</v>
      </c>
      <c r="BC55" s="14">
        <v>165</v>
      </c>
      <c r="BD55" s="14">
        <v>35.5</v>
      </c>
      <c r="BE55" s="14">
        <v>37.5</v>
      </c>
      <c r="BF55" s="14">
        <v>3.5</v>
      </c>
      <c r="BG55" s="14">
        <v>76.5</v>
      </c>
      <c r="BH55" s="14">
        <v>25</v>
      </c>
      <c r="BI55" s="14">
        <v>17.5</v>
      </c>
      <c r="BJ55" s="14">
        <v>0</v>
      </c>
      <c r="BK55" s="14">
        <v>60</v>
      </c>
      <c r="BL55" s="14">
        <v>0</v>
      </c>
      <c r="BM55" s="19">
        <f>BL55/O55*100</f>
        <v>0</v>
      </c>
      <c r="BN55" s="19">
        <f>(BL55)/(O55+Q55+S55+U55)*100</f>
        <v>0</v>
      </c>
      <c r="BO55" s="15" t="s">
        <v>73</v>
      </c>
      <c r="BP55" s="13"/>
      <c r="BQ55" s="13"/>
      <c r="BR55" s="13">
        <f t="shared" si="5"/>
        <v>0</v>
      </c>
      <c r="BS55" s="19"/>
      <c r="BT55" s="19">
        <f t="shared" si="6"/>
        <v>0</v>
      </c>
      <c r="BU55" s="16"/>
      <c r="BV55" s="16"/>
      <c r="BW55" s="16"/>
      <c r="BX55" s="14">
        <f t="shared" si="13"/>
        <v>0</v>
      </c>
      <c r="BY55" s="19">
        <v>0</v>
      </c>
      <c r="BZ55" s="19">
        <f t="shared" si="14"/>
        <v>0</v>
      </c>
      <c r="CA55" s="19"/>
    </row>
    <row r="56" spans="1:79" x14ac:dyDescent="0.2">
      <c r="A56" s="4" t="s">
        <v>69</v>
      </c>
      <c r="B56" s="4">
        <v>24</v>
      </c>
      <c r="C56" s="4">
        <v>1</v>
      </c>
      <c r="D56" s="6">
        <f t="shared" si="0"/>
        <v>0.40468564223999998</v>
      </c>
      <c r="E56" s="8">
        <v>38223</v>
      </c>
      <c r="F56" s="4">
        <v>1</v>
      </c>
      <c r="G56" s="4" t="s">
        <v>70</v>
      </c>
      <c r="H56" s="4" t="s">
        <v>71</v>
      </c>
      <c r="I56" s="4">
        <v>0</v>
      </c>
      <c r="J56" s="4">
        <v>0</v>
      </c>
      <c r="M56" s="13">
        <f t="shared" si="1"/>
        <v>0</v>
      </c>
      <c r="N56" s="8">
        <v>38231</v>
      </c>
      <c r="O56" s="5">
        <v>379244</v>
      </c>
      <c r="Q56" s="5"/>
      <c r="V56" s="14">
        <f t="shared" si="2"/>
        <v>379244</v>
      </c>
      <c r="W56" s="14">
        <f t="shared" si="3"/>
        <v>937132.33289133664</v>
      </c>
      <c r="X56" s="8">
        <v>38255</v>
      </c>
      <c r="Y56" s="4">
        <f t="shared" si="4"/>
        <v>24</v>
      </c>
      <c r="Z56" s="4">
        <v>7</v>
      </c>
      <c r="AA56" s="10">
        <v>3.6</v>
      </c>
      <c r="AB56" s="4">
        <v>31.2</v>
      </c>
      <c r="AC56" s="4">
        <v>28.8</v>
      </c>
      <c r="AD56" s="4">
        <v>34.299999999999997</v>
      </c>
      <c r="AE56" s="10">
        <v>31.431818181818191</v>
      </c>
      <c r="AF56" s="4">
        <v>38</v>
      </c>
      <c r="AG56" s="4">
        <v>25</v>
      </c>
      <c r="AH56" s="4">
        <v>40</v>
      </c>
      <c r="AI56" s="10">
        <v>33.714285714285715</v>
      </c>
      <c r="AJ56" s="4">
        <v>8.9</v>
      </c>
      <c r="AK56" s="4">
        <v>8.5</v>
      </c>
      <c r="AL56" s="4">
        <v>9.8000000000000007</v>
      </c>
      <c r="AM56" s="10">
        <v>8.9478260869565212</v>
      </c>
      <c r="AN56" s="20">
        <v>0</v>
      </c>
      <c r="AO56" s="20">
        <v>375</v>
      </c>
      <c r="AP56" s="20">
        <v>21</v>
      </c>
      <c r="AQ56" s="20">
        <v>9</v>
      </c>
      <c r="AR56" s="5">
        <v>260</v>
      </c>
      <c r="AS56" s="5">
        <v>330</v>
      </c>
      <c r="AT56" s="5">
        <v>2025</v>
      </c>
      <c r="AU56" s="5">
        <v>2615</v>
      </c>
      <c r="AV56" s="5">
        <v>0</v>
      </c>
      <c r="AW56" s="5">
        <v>0</v>
      </c>
      <c r="AX56" s="5">
        <v>0</v>
      </c>
      <c r="AY56" s="5">
        <v>0</v>
      </c>
      <c r="AZ56" s="5">
        <v>110</v>
      </c>
      <c r="BA56" s="5">
        <v>335</v>
      </c>
      <c r="BB56" s="5">
        <v>2725</v>
      </c>
      <c r="BC56" s="5">
        <v>3125</v>
      </c>
      <c r="BD56" s="5">
        <v>29.444444444444443</v>
      </c>
      <c r="BE56" s="5">
        <v>65</v>
      </c>
      <c r="BF56" s="5">
        <v>885.55555555555554</v>
      </c>
      <c r="BG56" s="5">
        <v>982.22222222222217</v>
      </c>
      <c r="BH56" s="5">
        <v>10</v>
      </c>
      <c r="BI56" s="5">
        <v>20</v>
      </c>
      <c r="BJ56" s="5">
        <v>35</v>
      </c>
      <c r="BK56" s="5">
        <v>95</v>
      </c>
      <c r="BL56" s="5">
        <v>0</v>
      </c>
      <c r="BM56" s="11">
        <f>(BL56/O56)*100</f>
        <v>0</v>
      </c>
      <c r="BN56" s="11">
        <f>((BL56)/(O56+Q56+S56+U56))*100</f>
        <v>0</v>
      </c>
      <c r="BO56" s="4" t="s">
        <v>73</v>
      </c>
      <c r="BP56" s="9">
        <v>0</v>
      </c>
      <c r="BQ56" s="9">
        <v>0</v>
      </c>
      <c r="BR56" s="13">
        <f t="shared" si="5"/>
        <v>0</v>
      </c>
      <c r="BS56" s="11">
        <v>0</v>
      </c>
      <c r="BT56" s="19">
        <f t="shared" si="6"/>
        <v>0</v>
      </c>
      <c r="BU56" s="6">
        <v>0</v>
      </c>
      <c r="BV56" s="6">
        <v>0</v>
      </c>
      <c r="BW56" s="6">
        <v>0</v>
      </c>
      <c r="BX56" s="5">
        <f t="shared" si="13"/>
        <v>0</v>
      </c>
      <c r="BY56" s="11">
        <v>0</v>
      </c>
      <c r="BZ56" s="11">
        <f t="shared" si="14"/>
        <v>0</v>
      </c>
      <c r="CA56" s="11" t="e">
        <f t="shared" ref="CA56:CA62" si="15">(BW56/BS56^3)*100000</f>
        <v>#DIV/0!</v>
      </c>
    </row>
    <row r="57" spans="1:79" x14ac:dyDescent="0.2">
      <c r="A57" s="15" t="s">
        <v>69</v>
      </c>
      <c r="B57" s="15">
        <v>9</v>
      </c>
      <c r="C57" s="15">
        <v>2</v>
      </c>
      <c r="D57" s="16">
        <f t="shared" si="0"/>
        <v>0.80937128447999995</v>
      </c>
      <c r="E57" s="17">
        <v>39676</v>
      </c>
      <c r="F57" s="15">
        <v>1</v>
      </c>
      <c r="G57" s="15" t="s">
        <v>70</v>
      </c>
      <c r="H57" s="15" t="s">
        <v>71</v>
      </c>
      <c r="I57" s="15">
        <v>290</v>
      </c>
      <c r="J57" s="15">
        <v>93</v>
      </c>
      <c r="K57" s="15"/>
      <c r="L57" s="15"/>
      <c r="M57" s="13">
        <f t="shared" si="1"/>
        <v>191.5</v>
      </c>
      <c r="N57" s="17">
        <v>39687</v>
      </c>
      <c r="O57" s="14">
        <v>758906</v>
      </c>
      <c r="P57" s="15"/>
      <c r="Q57" s="14"/>
      <c r="R57" s="15"/>
      <c r="S57" s="14"/>
      <c r="T57" s="15"/>
      <c r="U57" s="13"/>
      <c r="V57" s="14">
        <f t="shared" si="2"/>
        <v>758906</v>
      </c>
      <c r="W57" s="14">
        <f t="shared" si="3"/>
        <v>937648.78313860297</v>
      </c>
      <c r="X57" s="17">
        <v>39729</v>
      </c>
      <c r="Y57" s="15">
        <f t="shared" si="4"/>
        <v>42</v>
      </c>
      <c r="Z57" s="15">
        <v>0</v>
      </c>
      <c r="AA57" s="18">
        <v>1.7</v>
      </c>
      <c r="AB57" s="18">
        <v>31.1</v>
      </c>
      <c r="AC57" s="18">
        <v>23</v>
      </c>
      <c r="AD57" s="18">
        <v>32.299999999999997</v>
      </c>
      <c r="AE57" s="18">
        <v>28.777499999999996</v>
      </c>
      <c r="AF57" s="13">
        <v>35</v>
      </c>
      <c r="AG57" s="13">
        <v>28</v>
      </c>
      <c r="AH57" s="13">
        <v>39</v>
      </c>
      <c r="AI57" s="13">
        <v>33.083333333333336</v>
      </c>
      <c r="AJ57" s="18">
        <v>8.6</v>
      </c>
      <c r="AK57" s="18">
        <v>8.4</v>
      </c>
      <c r="AL57" s="18">
        <v>9.3000000000000007</v>
      </c>
      <c r="AM57" s="18">
        <v>8.9791094000496958</v>
      </c>
      <c r="AN57" s="21">
        <f>2*231</f>
        <v>462</v>
      </c>
      <c r="AO57" s="21">
        <v>750</v>
      </c>
      <c r="AP57" s="21">
        <v>68</v>
      </c>
      <c r="AQ57" s="21">
        <v>29</v>
      </c>
      <c r="AR57" s="14">
        <v>5</v>
      </c>
      <c r="AS57" s="14">
        <v>5</v>
      </c>
      <c r="AT57" s="14">
        <v>10</v>
      </c>
      <c r="AU57" s="14">
        <v>20</v>
      </c>
      <c r="AV57" s="14">
        <v>0</v>
      </c>
      <c r="AW57" s="14">
        <v>5</v>
      </c>
      <c r="AX57" s="14">
        <v>0</v>
      </c>
      <c r="AY57" s="14">
        <v>5</v>
      </c>
      <c r="AZ57" s="14">
        <v>35</v>
      </c>
      <c r="BA57" s="14">
        <v>135</v>
      </c>
      <c r="BB57" s="14">
        <v>1610</v>
      </c>
      <c r="BC57" s="14">
        <v>1680</v>
      </c>
      <c r="BD57" s="14">
        <v>11.153846153846153</v>
      </c>
      <c r="BE57" s="14">
        <v>30.384615384615383</v>
      </c>
      <c r="BF57" s="14">
        <v>180</v>
      </c>
      <c r="BG57" s="14">
        <v>215</v>
      </c>
      <c r="BH57" s="14">
        <v>10</v>
      </c>
      <c r="BI57" s="14">
        <v>15</v>
      </c>
      <c r="BJ57" s="14">
        <v>5</v>
      </c>
      <c r="BK57" s="14">
        <v>35</v>
      </c>
      <c r="BL57" s="14">
        <v>64020</v>
      </c>
      <c r="BM57" s="19">
        <f>BL57/O57*100</f>
        <v>8.4358273620184843</v>
      </c>
      <c r="BN57" s="19">
        <f>(BL57)/(O57+Q57+S57+U57)*100</f>
        <v>8.4358273620184843</v>
      </c>
      <c r="BO57" s="15" t="s">
        <v>72</v>
      </c>
      <c r="BP57" s="13">
        <v>29</v>
      </c>
      <c r="BQ57" s="13">
        <v>83</v>
      </c>
      <c r="BR57" s="13">
        <f t="shared" si="5"/>
        <v>54</v>
      </c>
      <c r="BS57" s="19">
        <v>43.82</v>
      </c>
      <c r="BT57" s="19">
        <f t="shared" si="6"/>
        <v>1.0433333333333334</v>
      </c>
      <c r="BU57" s="16">
        <v>0.17399999999999999</v>
      </c>
      <c r="BV57" s="16">
        <v>3.7290000000000001</v>
      </c>
      <c r="BW57" s="16">
        <v>0.79600000000000004</v>
      </c>
      <c r="BX57" s="14">
        <f t="shared" si="13"/>
        <v>79098.432607639625</v>
      </c>
      <c r="BY57" s="19">
        <v>30</v>
      </c>
      <c r="BZ57" s="19">
        <f t="shared" si="14"/>
        <v>0.88251921952559054</v>
      </c>
      <c r="CA57" s="19">
        <f t="shared" si="15"/>
        <v>0.94601048103875107</v>
      </c>
    </row>
    <row r="58" spans="1:79" x14ac:dyDescent="0.2">
      <c r="A58" s="7" t="s">
        <v>69</v>
      </c>
      <c r="B58" s="4">
        <v>32</v>
      </c>
      <c r="C58" s="4">
        <v>1</v>
      </c>
      <c r="D58" s="6">
        <f t="shared" si="0"/>
        <v>0.40468564223999998</v>
      </c>
      <c r="E58" s="8">
        <v>40279</v>
      </c>
      <c r="F58" s="9">
        <v>1</v>
      </c>
      <c r="G58" s="9" t="s">
        <v>70</v>
      </c>
      <c r="H58" s="9" t="s">
        <v>71</v>
      </c>
      <c r="I58" s="4">
        <v>77</v>
      </c>
      <c r="J58" s="4">
        <v>216</v>
      </c>
      <c r="M58" s="13">
        <f t="shared" si="1"/>
        <v>146.5</v>
      </c>
      <c r="N58" s="8">
        <v>40300</v>
      </c>
      <c r="O58" s="5">
        <v>379682</v>
      </c>
      <c r="P58" s="8"/>
      <c r="Q58" s="5"/>
      <c r="R58" s="8"/>
      <c r="S58" s="9"/>
      <c r="T58" s="8"/>
      <c r="U58" s="8"/>
      <c r="V58" s="14">
        <f t="shared" si="2"/>
        <v>379682</v>
      </c>
      <c r="W58" s="14">
        <f t="shared" si="3"/>
        <v>938214.65446216275</v>
      </c>
      <c r="X58" s="8">
        <v>40332</v>
      </c>
      <c r="Y58" s="9">
        <f t="shared" si="4"/>
        <v>32</v>
      </c>
      <c r="Z58" s="9">
        <v>5</v>
      </c>
      <c r="AA58" s="10">
        <v>2.9</v>
      </c>
      <c r="AB58" s="10">
        <v>27.1</v>
      </c>
      <c r="AC58" s="10">
        <v>26.8</v>
      </c>
      <c r="AD58" s="10">
        <v>31.9</v>
      </c>
      <c r="AE58" s="10">
        <v>29.256666666666664</v>
      </c>
      <c r="AF58" s="9">
        <v>35</v>
      </c>
      <c r="AG58" s="9">
        <v>32</v>
      </c>
      <c r="AH58" s="9">
        <v>40</v>
      </c>
      <c r="AI58" s="10">
        <v>35.888888888888886</v>
      </c>
      <c r="AJ58" s="10">
        <v>9.1999999999999993</v>
      </c>
      <c r="AK58" s="10">
        <v>9</v>
      </c>
      <c r="AL58" s="10">
        <v>9.6</v>
      </c>
      <c r="AM58" s="10">
        <v>9.2824048450392684</v>
      </c>
      <c r="AN58" s="20">
        <v>208</v>
      </c>
      <c r="AO58" s="20">
        <v>280</v>
      </c>
      <c r="AP58" s="20">
        <v>21</v>
      </c>
      <c r="AQ58" s="20">
        <v>8.35</v>
      </c>
      <c r="AR58" s="5">
        <v>250</v>
      </c>
      <c r="AS58" s="5">
        <v>5</v>
      </c>
      <c r="AT58" s="5">
        <v>0</v>
      </c>
      <c r="AU58" s="5">
        <v>255</v>
      </c>
      <c r="AV58" s="5">
        <v>0</v>
      </c>
      <c r="AW58" s="5">
        <v>10</v>
      </c>
      <c r="AX58" s="5">
        <v>0</v>
      </c>
      <c r="AY58" s="5">
        <v>10</v>
      </c>
      <c r="AZ58" s="5">
        <v>90</v>
      </c>
      <c r="BA58" s="5">
        <v>70</v>
      </c>
      <c r="BB58" s="5">
        <v>5</v>
      </c>
      <c r="BC58" s="5">
        <v>110</v>
      </c>
      <c r="BD58" s="5">
        <v>15.909090909090908</v>
      </c>
      <c r="BE58" s="5">
        <v>28.181818181818183</v>
      </c>
      <c r="BF58" s="5">
        <v>0.45454545454545453</v>
      </c>
      <c r="BG58" s="5">
        <v>47.272727272727273</v>
      </c>
      <c r="BH58" s="5">
        <v>10</v>
      </c>
      <c r="BI58" s="5">
        <v>20</v>
      </c>
      <c r="BJ58" s="5">
        <v>0</v>
      </c>
      <c r="BK58" s="5">
        <v>35</v>
      </c>
      <c r="BL58" s="5">
        <v>95271</v>
      </c>
      <c r="BM58" s="11">
        <v>25.09</v>
      </c>
      <c r="BN58" s="11">
        <f>((BL58/(O58+Q58+S58+U58))*100)</f>
        <v>25.092314094426388</v>
      </c>
      <c r="BO58" s="4" t="s">
        <v>72</v>
      </c>
      <c r="BP58" s="9">
        <v>13</v>
      </c>
      <c r="BQ58" s="9">
        <v>48</v>
      </c>
      <c r="BR58" s="13">
        <f t="shared" si="5"/>
        <v>35</v>
      </c>
      <c r="BS58" s="11">
        <v>25.92</v>
      </c>
      <c r="BT58" s="19">
        <f t="shared" si="6"/>
        <v>0.81</v>
      </c>
      <c r="BU58" s="6">
        <v>1.6E-2</v>
      </c>
      <c r="BV58" s="6">
        <v>0.84199999999999997</v>
      </c>
      <c r="BW58" s="6">
        <v>0.192</v>
      </c>
      <c r="BX58" s="5">
        <f t="shared" si="13"/>
        <v>235419.76797758311</v>
      </c>
      <c r="BY58" s="11">
        <v>15</v>
      </c>
      <c r="BZ58" s="11">
        <f t="shared" si="14"/>
        <v>1.1583064756273376</v>
      </c>
      <c r="CA58" s="11">
        <f t="shared" si="15"/>
        <v>1.1025447791946799</v>
      </c>
    </row>
    <row r="59" spans="1:79" x14ac:dyDescent="0.2">
      <c r="A59" s="15" t="s">
        <v>69</v>
      </c>
      <c r="B59" s="15">
        <v>6</v>
      </c>
      <c r="C59" s="15">
        <v>2</v>
      </c>
      <c r="D59" s="16">
        <f t="shared" si="0"/>
        <v>0.80937128447999995</v>
      </c>
      <c r="E59" s="17">
        <v>37747</v>
      </c>
      <c r="F59" s="15">
        <v>1</v>
      </c>
      <c r="G59" s="15" t="s">
        <v>70</v>
      </c>
      <c r="H59" s="15" t="s">
        <v>71</v>
      </c>
      <c r="I59" s="15">
        <v>91</v>
      </c>
      <c r="J59" s="15">
        <v>30</v>
      </c>
      <c r="K59" s="15"/>
      <c r="L59" s="15"/>
      <c r="M59" s="13">
        <f t="shared" si="1"/>
        <v>60.5</v>
      </c>
      <c r="N59" s="17">
        <v>37756</v>
      </c>
      <c r="O59" s="14">
        <v>759364</v>
      </c>
      <c r="P59" s="15"/>
      <c r="Q59" s="14"/>
      <c r="R59" s="15"/>
      <c r="S59" s="15"/>
      <c r="T59" s="15"/>
      <c r="U59" s="15"/>
      <c r="V59" s="14">
        <f t="shared" si="2"/>
        <v>759364</v>
      </c>
      <c r="W59" s="14">
        <f t="shared" si="3"/>
        <v>938214.65446216275</v>
      </c>
      <c r="X59" s="17">
        <v>37792</v>
      </c>
      <c r="Y59" s="15">
        <f t="shared" si="4"/>
        <v>36</v>
      </c>
      <c r="Z59" s="15">
        <v>11</v>
      </c>
      <c r="AA59" s="18">
        <v>2.8</v>
      </c>
      <c r="AB59" s="18">
        <v>29.4</v>
      </c>
      <c r="AC59" s="18">
        <v>28.2</v>
      </c>
      <c r="AD59" s="18">
        <v>31.9</v>
      </c>
      <c r="AE59" s="18">
        <v>30.324242424242417</v>
      </c>
      <c r="AF59" s="13">
        <v>35</v>
      </c>
      <c r="AG59" s="13">
        <v>32</v>
      </c>
      <c r="AH59" s="13">
        <v>41</v>
      </c>
      <c r="AI59" s="13">
        <v>36</v>
      </c>
      <c r="AJ59" s="18">
        <v>9.4</v>
      </c>
      <c r="AK59" s="18">
        <v>8.6999999999999993</v>
      </c>
      <c r="AL59" s="18">
        <v>9.3000000000000007</v>
      </c>
      <c r="AM59" s="18">
        <v>9.0987991892475328</v>
      </c>
      <c r="AN59" s="21">
        <v>116</v>
      </c>
      <c r="AO59" s="21">
        <v>850</v>
      </c>
      <c r="AP59" s="21">
        <v>60</v>
      </c>
      <c r="AQ59" s="21">
        <v>25</v>
      </c>
      <c r="AR59" s="14">
        <v>10</v>
      </c>
      <c r="AS59" s="14">
        <v>395</v>
      </c>
      <c r="AT59" s="14">
        <v>20</v>
      </c>
      <c r="AU59" s="14">
        <v>425</v>
      </c>
      <c r="AV59" s="14">
        <v>0</v>
      </c>
      <c r="AW59" s="14">
        <v>0</v>
      </c>
      <c r="AX59" s="14">
        <v>20</v>
      </c>
      <c r="AY59" s="14">
        <v>495</v>
      </c>
      <c r="AZ59" s="14">
        <v>360</v>
      </c>
      <c r="BA59" s="14">
        <v>675</v>
      </c>
      <c r="BB59" s="14">
        <v>17600</v>
      </c>
      <c r="BC59" s="14">
        <v>17675</v>
      </c>
      <c r="BD59" s="14">
        <v>113.92857142857143</v>
      </c>
      <c r="BE59" s="14">
        <v>119.28571428571429</v>
      </c>
      <c r="BF59" s="14">
        <v>4355.7142857142853</v>
      </c>
      <c r="BG59" s="14">
        <v>4588.9285714285716</v>
      </c>
      <c r="BH59" s="14">
        <v>42.5</v>
      </c>
      <c r="BI59" s="14">
        <v>42.5</v>
      </c>
      <c r="BJ59" s="14">
        <v>2550</v>
      </c>
      <c r="BK59" s="14">
        <v>2647.5</v>
      </c>
      <c r="BL59" s="14">
        <v>620381</v>
      </c>
      <c r="BM59" s="19">
        <f>BL59/(O59)*100</f>
        <v>81.697446810752155</v>
      </c>
      <c r="BN59" s="19">
        <f>BL59/(O59+Q59)*100</f>
        <v>81.697446810752155</v>
      </c>
      <c r="BO59" s="15" t="s">
        <v>72</v>
      </c>
      <c r="BP59" s="13">
        <v>28</v>
      </c>
      <c r="BQ59" s="13">
        <v>39</v>
      </c>
      <c r="BR59" s="13">
        <f t="shared" si="5"/>
        <v>11</v>
      </c>
      <c r="BS59" s="19">
        <v>32.18</v>
      </c>
      <c r="BT59" s="19">
        <f t="shared" si="6"/>
        <v>0.89388888888888884</v>
      </c>
      <c r="BU59" s="16">
        <v>0.17499999999999999</v>
      </c>
      <c r="BV59" s="16">
        <v>0.49299999999999999</v>
      </c>
      <c r="BW59" s="16">
        <v>0.28100000000000003</v>
      </c>
      <c r="BX59" s="14">
        <f t="shared" si="13"/>
        <v>766497.41829990759</v>
      </c>
      <c r="BY59" s="19">
        <v>170.18</v>
      </c>
      <c r="BZ59" s="19">
        <f t="shared" si="14"/>
        <v>5.840610252511417</v>
      </c>
      <c r="CA59" s="19">
        <f t="shared" si="15"/>
        <v>0.84323417712676185</v>
      </c>
    </row>
    <row r="60" spans="1:79" x14ac:dyDescent="0.2">
      <c r="A60" s="15" t="s">
        <v>69</v>
      </c>
      <c r="B60" s="15">
        <v>8</v>
      </c>
      <c r="C60" s="15">
        <v>2</v>
      </c>
      <c r="D60" s="16">
        <f t="shared" si="0"/>
        <v>0.80937128447999995</v>
      </c>
      <c r="E60" s="17">
        <v>39574</v>
      </c>
      <c r="F60" s="15">
        <v>1</v>
      </c>
      <c r="G60" s="15" t="s">
        <v>70</v>
      </c>
      <c r="H60" s="15" t="s">
        <v>71</v>
      </c>
      <c r="I60" s="15">
        <v>159</v>
      </c>
      <c r="J60" s="15">
        <v>519</v>
      </c>
      <c r="K60" s="15"/>
      <c r="L60" s="15"/>
      <c r="M60" s="13">
        <f t="shared" si="1"/>
        <v>339</v>
      </c>
      <c r="N60" s="17">
        <v>39579</v>
      </c>
      <c r="O60" s="14">
        <v>760280</v>
      </c>
      <c r="P60" s="15"/>
      <c r="Q60" s="14"/>
      <c r="R60" s="15"/>
      <c r="S60" s="14"/>
      <c r="T60" s="15"/>
      <c r="U60" s="13"/>
      <c r="V60" s="14">
        <f t="shared" si="2"/>
        <v>760280</v>
      </c>
      <c r="W60" s="14">
        <f t="shared" si="3"/>
        <v>939346.39710928244</v>
      </c>
      <c r="X60" s="17">
        <v>39617</v>
      </c>
      <c r="Y60" s="15">
        <f t="shared" si="4"/>
        <v>38</v>
      </c>
      <c r="Z60" s="15">
        <v>1</v>
      </c>
      <c r="AA60" s="18">
        <v>2.2999999999999998</v>
      </c>
      <c r="AB60" s="18">
        <v>26.3</v>
      </c>
      <c r="AC60" s="18">
        <v>25.3</v>
      </c>
      <c r="AD60" s="18">
        <v>32.1</v>
      </c>
      <c r="AE60" s="18">
        <v>29.925000000000004</v>
      </c>
      <c r="AF60" s="13">
        <v>37</v>
      </c>
      <c r="AG60" s="13">
        <v>37</v>
      </c>
      <c r="AH60" s="13">
        <v>46</v>
      </c>
      <c r="AI60" s="13">
        <v>40.727272727272727</v>
      </c>
      <c r="AJ60" s="18">
        <v>8.5</v>
      </c>
      <c r="AK60" s="18">
        <v>8.5</v>
      </c>
      <c r="AL60" s="18">
        <v>9.9</v>
      </c>
      <c r="AM60" s="18">
        <v>8.9638888888888886</v>
      </c>
      <c r="AN60" s="21">
        <v>288</v>
      </c>
      <c r="AO60" s="21">
        <v>285</v>
      </c>
      <c r="AP60" s="21">
        <v>19</v>
      </c>
      <c r="AQ60" s="21">
        <v>8.5</v>
      </c>
      <c r="AR60" s="14">
        <v>10</v>
      </c>
      <c r="AS60" s="14">
        <v>40</v>
      </c>
      <c r="AT60" s="14">
        <v>10</v>
      </c>
      <c r="AU60" s="14">
        <v>60</v>
      </c>
      <c r="AV60" s="14">
        <v>0</v>
      </c>
      <c r="AW60" s="14">
        <v>0</v>
      </c>
      <c r="AX60" s="14">
        <v>0</v>
      </c>
      <c r="AY60" s="14">
        <v>0</v>
      </c>
      <c r="AZ60" s="14">
        <v>120</v>
      </c>
      <c r="BA60" s="14">
        <v>690</v>
      </c>
      <c r="BB60" s="14">
        <v>0</v>
      </c>
      <c r="BC60" s="14">
        <v>810</v>
      </c>
      <c r="BD60" s="14">
        <v>43.928571428571431</v>
      </c>
      <c r="BE60" s="14">
        <v>173.21428571428572</v>
      </c>
      <c r="BF60" s="14">
        <v>0</v>
      </c>
      <c r="BG60" s="14">
        <v>217.14285714285714</v>
      </c>
      <c r="BH60" s="14">
        <v>37.5</v>
      </c>
      <c r="BI60" s="14">
        <v>82.5</v>
      </c>
      <c r="BJ60" s="14">
        <v>0</v>
      </c>
      <c r="BK60" s="14">
        <v>125</v>
      </c>
      <c r="BL60" s="14">
        <v>90882</v>
      </c>
      <c r="BM60" s="19">
        <f>BL60/O60*100</f>
        <v>11.953753880149419</v>
      </c>
      <c r="BN60" s="19">
        <f>(BL60)/(O60+Q60+S60+U60)*100</f>
        <v>11.953753880149419</v>
      </c>
      <c r="BO60" s="15" t="s">
        <v>72</v>
      </c>
      <c r="BP60" s="13">
        <v>25</v>
      </c>
      <c r="BQ60" s="13">
        <v>63</v>
      </c>
      <c r="BR60" s="13">
        <f t="shared" si="5"/>
        <v>38</v>
      </c>
      <c r="BS60" s="19">
        <v>36.51</v>
      </c>
      <c r="BT60" s="19">
        <f t="shared" si="6"/>
        <v>0.96078947368421053</v>
      </c>
      <c r="BU60" s="16">
        <v>0.12</v>
      </c>
      <c r="BV60" s="16">
        <v>1.1539999999999999</v>
      </c>
      <c r="BW60" s="16">
        <v>0.42499999999999999</v>
      </c>
      <c r="BX60" s="14">
        <f t="shared" si="13"/>
        <v>112287.15639249461</v>
      </c>
      <c r="BY60" s="19">
        <v>30</v>
      </c>
      <c r="BZ60" s="19">
        <f t="shared" si="14"/>
        <v>0.97541597947565273</v>
      </c>
      <c r="CA60" s="19">
        <f t="shared" si="15"/>
        <v>0.87327983352842686</v>
      </c>
    </row>
    <row r="61" spans="1:79" x14ac:dyDescent="0.2">
      <c r="A61" s="53" t="s">
        <v>69</v>
      </c>
      <c r="B61" s="53">
        <v>33</v>
      </c>
      <c r="C61" s="53">
        <v>1</v>
      </c>
      <c r="D61" s="22">
        <f t="shared" si="0"/>
        <v>0.40468564223999998</v>
      </c>
      <c r="E61" s="54">
        <v>38897</v>
      </c>
      <c r="F61" s="53">
        <v>1</v>
      </c>
      <c r="G61" s="53" t="s">
        <v>70</v>
      </c>
      <c r="H61" s="53" t="s">
        <v>71</v>
      </c>
      <c r="I61" s="53">
        <v>119</v>
      </c>
      <c r="J61" s="53">
        <v>192</v>
      </c>
      <c r="K61" s="53"/>
      <c r="L61" s="53"/>
      <c r="M61" s="13">
        <f t="shared" si="1"/>
        <v>155.5</v>
      </c>
      <c r="N61" s="54">
        <v>38908</v>
      </c>
      <c r="O61" s="55">
        <v>380140</v>
      </c>
      <c r="P61" s="53"/>
      <c r="Q61" s="55"/>
      <c r="R61" s="53"/>
      <c r="S61" s="53"/>
      <c r="T61" s="53"/>
      <c r="U61" s="53"/>
      <c r="V61" s="14">
        <f t="shared" si="2"/>
        <v>380140</v>
      </c>
      <c r="W61" s="14">
        <f t="shared" si="3"/>
        <v>939346.39710928244</v>
      </c>
      <c r="X61" s="54">
        <v>38947</v>
      </c>
      <c r="Y61" s="57">
        <f t="shared" si="4"/>
        <v>39</v>
      </c>
      <c r="Z61" s="53">
        <v>4</v>
      </c>
      <c r="AA61" s="53">
        <v>2.1</v>
      </c>
      <c r="AB61" s="53">
        <v>31.7</v>
      </c>
      <c r="AC61" s="53">
        <v>29.3</v>
      </c>
      <c r="AD61" s="53">
        <v>33.5</v>
      </c>
      <c r="AE61" s="56">
        <v>31.964864864864865</v>
      </c>
      <c r="AF61" s="53">
        <v>38</v>
      </c>
      <c r="AG61" s="53">
        <v>42</v>
      </c>
      <c r="AH61" s="53">
        <v>50</v>
      </c>
      <c r="AI61" s="57">
        <v>46.454545454545453</v>
      </c>
      <c r="AJ61" s="53">
        <v>9.3000000000000007</v>
      </c>
      <c r="AK61" s="53">
        <v>9</v>
      </c>
      <c r="AL61" s="53">
        <v>9.5</v>
      </c>
      <c r="AM61" s="56">
        <v>9.3287147679384166</v>
      </c>
      <c r="AN61" s="25">
        <v>278</v>
      </c>
      <c r="AO61" s="25">
        <v>40</v>
      </c>
      <c r="AP61" s="25">
        <v>0</v>
      </c>
      <c r="AQ61" s="25">
        <v>13</v>
      </c>
      <c r="AR61" s="55">
        <v>135</v>
      </c>
      <c r="AS61" s="55">
        <v>115</v>
      </c>
      <c r="AT61" s="55">
        <v>0</v>
      </c>
      <c r="AU61" s="55">
        <v>250</v>
      </c>
      <c r="AV61" s="55">
        <v>0</v>
      </c>
      <c r="AW61" s="55">
        <v>0</v>
      </c>
      <c r="AX61" s="55">
        <v>0</v>
      </c>
      <c r="AY61" s="55">
        <v>5</v>
      </c>
      <c r="AZ61" s="55">
        <v>805</v>
      </c>
      <c r="BA61" s="55">
        <v>500</v>
      </c>
      <c r="BB61" s="55">
        <v>20</v>
      </c>
      <c r="BC61" s="55">
        <v>1305</v>
      </c>
      <c r="BD61" s="55">
        <v>75.3125</v>
      </c>
      <c r="BE61" s="55">
        <v>89.375</v>
      </c>
      <c r="BF61" s="55">
        <v>1.25</v>
      </c>
      <c r="BG61" s="55">
        <v>165.9375</v>
      </c>
      <c r="BH61" s="55">
        <v>10</v>
      </c>
      <c r="BI61" s="55">
        <v>27.5</v>
      </c>
      <c r="BJ61" s="55">
        <v>0</v>
      </c>
      <c r="BK61" s="55">
        <v>42.5</v>
      </c>
      <c r="BL61" s="55">
        <v>13709</v>
      </c>
      <c r="BM61" s="58">
        <f>BL61/O61*100</f>
        <v>3.6063029410217289</v>
      </c>
      <c r="BN61" s="58">
        <f>BL61/(O61+Q61)*100</f>
        <v>3.6063029410217289</v>
      </c>
      <c r="BO61" s="53" t="s">
        <v>72</v>
      </c>
      <c r="BP61" s="57">
        <v>16</v>
      </c>
      <c r="BQ61" s="57">
        <v>58</v>
      </c>
      <c r="BR61" s="13">
        <f t="shared" si="5"/>
        <v>42</v>
      </c>
      <c r="BS61" s="58">
        <v>31.35</v>
      </c>
      <c r="BT61" s="19">
        <f t="shared" si="6"/>
        <v>0.80384615384615388</v>
      </c>
      <c r="BU61" s="22">
        <v>4.5999999999999999E-2</v>
      </c>
      <c r="BV61" s="22">
        <v>0.95099999999999996</v>
      </c>
      <c r="BW61" s="22">
        <v>0.40100000000000002</v>
      </c>
      <c r="BX61" s="55">
        <f t="shared" si="13"/>
        <v>33875.676745333702</v>
      </c>
      <c r="BY61" s="58">
        <v>5.41</v>
      </c>
      <c r="BZ61" s="58">
        <f t="shared" si="14"/>
        <v>0.34277951634291398</v>
      </c>
      <c r="CA61" s="58">
        <f t="shared" si="15"/>
        <v>1.3014627341704392</v>
      </c>
    </row>
    <row r="62" spans="1:79" x14ac:dyDescent="0.2">
      <c r="A62" s="4" t="s">
        <v>69</v>
      </c>
      <c r="B62" s="4">
        <v>27</v>
      </c>
      <c r="C62" s="4">
        <v>1</v>
      </c>
      <c r="D62" s="6">
        <f t="shared" si="0"/>
        <v>0.40468564223999998</v>
      </c>
      <c r="E62" s="8">
        <v>39190</v>
      </c>
      <c r="F62" s="4">
        <v>1</v>
      </c>
      <c r="G62" s="4" t="s">
        <v>70</v>
      </c>
      <c r="H62" s="4" t="s">
        <v>71</v>
      </c>
      <c r="I62" s="4">
        <v>60</v>
      </c>
      <c r="J62" s="4">
        <v>99</v>
      </c>
      <c r="M62" s="13">
        <f t="shared" si="1"/>
        <v>79.5</v>
      </c>
      <c r="N62" s="8">
        <v>39198</v>
      </c>
      <c r="O62" s="5">
        <v>380598</v>
      </c>
      <c r="Q62" s="5"/>
      <c r="S62" s="5"/>
      <c r="V62" s="14">
        <f t="shared" si="2"/>
        <v>380598</v>
      </c>
      <c r="W62" s="14">
        <f t="shared" si="3"/>
        <v>940478.139756402</v>
      </c>
      <c r="X62" s="8">
        <v>39234</v>
      </c>
      <c r="Y62" s="4">
        <f t="shared" si="4"/>
        <v>36</v>
      </c>
      <c r="Z62" s="4">
        <v>1</v>
      </c>
      <c r="AA62" s="4">
        <v>3.8</v>
      </c>
      <c r="AB62" s="10">
        <v>28.3</v>
      </c>
      <c r="AC62" s="10">
        <v>24</v>
      </c>
      <c r="AD62" s="10">
        <v>30.5</v>
      </c>
      <c r="AE62" s="10">
        <v>27.708823529411774</v>
      </c>
      <c r="AF62" s="10">
        <v>32</v>
      </c>
      <c r="AG62" s="10">
        <v>32</v>
      </c>
      <c r="AH62" s="10">
        <v>41</v>
      </c>
      <c r="AI62" s="10">
        <v>37.090909090909093</v>
      </c>
      <c r="AJ62" s="10">
        <v>8.9</v>
      </c>
      <c r="AK62" s="10">
        <v>8.6999999999999993</v>
      </c>
      <c r="AL62" s="10">
        <v>9.5</v>
      </c>
      <c r="AM62" s="10">
        <v>8.9342857142857159</v>
      </c>
      <c r="AN62" s="20">
        <v>158</v>
      </c>
      <c r="AO62" s="20">
        <v>362.5</v>
      </c>
      <c r="AP62" s="20">
        <v>33</v>
      </c>
      <c r="AQ62" s="20">
        <v>13.75</v>
      </c>
      <c r="AR62" s="5">
        <v>20</v>
      </c>
      <c r="AS62" s="5">
        <v>60</v>
      </c>
      <c r="AT62" s="5">
        <v>150</v>
      </c>
      <c r="AU62" s="5">
        <v>230</v>
      </c>
      <c r="AV62" s="5">
        <v>0</v>
      </c>
      <c r="AW62" s="5">
        <v>0</v>
      </c>
      <c r="AX62" s="5">
        <v>0</v>
      </c>
      <c r="AY62" s="5">
        <v>10</v>
      </c>
      <c r="AZ62" s="5">
        <v>190</v>
      </c>
      <c r="BA62" s="5">
        <v>425</v>
      </c>
      <c r="BB62" s="5">
        <v>3250</v>
      </c>
      <c r="BC62" s="5">
        <v>3625</v>
      </c>
      <c r="BD62" s="5">
        <v>41</v>
      </c>
      <c r="BE62" s="5">
        <v>121.33333333333333</v>
      </c>
      <c r="BF62" s="5">
        <v>219</v>
      </c>
      <c r="BG62" s="5">
        <v>374.66666666666669</v>
      </c>
      <c r="BH62" s="5">
        <v>20</v>
      </c>
      <c r="BI62" s="5">
        <v>90</v>
      </c>
      <c r="BJ62" s="5">
        <v>0</v>
      </c>
      <c r="BK62" s="5">
        <v>95</v>
      </c>
      <c r="BL62" s="5">
        <v>206144</v>
      </c>
      <c r="BM62" s="11">
        <f>(BL62/O62)*100</f>
        <v>54.163185303128238</v>
      </c>
      <c r="BN62" s="11">
        <f>((BL62)/(O62+Q62+S62+U62))*100</f>
        <v>54.163185303128238</v>
      </c>
      <c r="BO62" s="4" t="s">
        <v>72</v>
      </c>
      <c r="BP62" s="9">
        <v>27</v>
      </c>
      <c r="BQ62" s="9">
        <v>49</v>
      </c>
      <c r="BR62" s="13">
        <f t="shared" si="5"/>
        <v>22</v>
      </c>
      <c r="BS62" s="11">
        <v>34.619999999999997</v>
      </c>
      <c r="BT62" s="19">
        <f t="shared" si="6"/>
        <v>0.96166666666666656</v>
      </c>
      <c r="BU62" s="6">
        <v>0.127</v>
      </c>
      <c r="BV62" s="6">
        <v>0.58599999999999997</v>
      </c>
      <c r="BW62" s="6">
        <v>0.30599999999999999</v>
      </c>
      <c r="BX62" s="5">
        <f t="shared" si="13"/>
        <v>509392.91757167334</v>
      </c>
      <c r="BY62" s="11">
        <v>61.73</v>
      </c>
      <c r="BZ62" s="11">
        <f t="shared" si="14"/>
        <v>4.237170888324477</v>
      </c>
      <c r="CA62" s="11">
        <f t="shared" si="15"/>
        <v>0.73746300015818689</v>
      </c>
    </row>
    <row r="63" spans="1:79" x14ac:dyDescent="0.2">
      <c r="A63" s="4" t="s">
        <v>69</v>
      </c>
      <c r="B63" s="4">
        <v>33</v>
      </c>
      <c r="C63" s="4">
        <v>1</v>
      </c>
      <c r="D63" s="6">
        <f t="shared" si="0"/>
        <v>0.40468564223999998</v>
      </c>
      <c r="E63" s="8">
        <v>38955</v>
      </c>
      <c r="F63" s="4">
        <v>1</v>
      </c>
      <c r="G63" s="4" t="s">
        <v>70</v>
      </c>
      <c r="H63" s="4" t="s">
        <v>71</v>
      </c>
      <c r="I63" s="4">
        <v>7</v>
      </c>
      <c r="J63" s="4">
        <v>1</v>
      </c>
      <c r="M63" s="13">
        <f t="shared" si="1"/>
        <v>4</v>
      </c>
      <c r="N63" s="8">
        <v>38962</v>
      </c>
      <c r="O63" s="5">
        <v>381514</v>
      </c>
      <c r="Q63" s="5"/>
      <c r="V63" s="14">
        <f t="shared" si="2"/>
        <v>381514</v>
      </c>
      <c r="W63" s="14">
        <f t="shared" si="3"/>
        <v>942741.62505064125</v>
      </c>
      <c r="X63" s="8">
        <v>38988</v>
      </c>
      <c r="Y63" s="4">
        <f t="shared" si="4"/>
        <v>26</v>
      </c>
      <c r="Z63" s="4">
        <v>2</v>
      </c>
      <c r="AA63" s="4">
        <v>3.9</v>
      </c>
      <c r="AB63" s="4">
        <v>31.4</v>
      </c>
      <c r="AC63" s="4">
        <v>26.1</v>
      </c>
      <c r="AD63" s="4">
        <v>32.200000000000003</v>
      </c>
      <c r="AE63" s="10">
        <v>29.628</v>
      </c>
      <c r="AF63" s="4">
        <v>52</v>
      </c>
      <c r="AG63" s="4">
        <v>45</v>
      </c>
      <c r="AH63" s="4">
        <v>58</v>
      </c>
      <c r="AI63" s="9">
        <v>50.571428571428569</v>
      </c>
      <c r="AJ63" s="4">
        <v>9.1999999999999993</v>
      </c>
      <c r="AK63" s="4">
        <v>9.1999999999999993</v>
      </c>
      <c r="AL63" s="4">
        <v>9.6</v>
      </c>
      <c r="AM63" s="10">
        <v>9.4162379868307529</v>
      </c>
      <c r="AN63" s="20">
        <v>88</v>
      </c>
      <c r="AO63" s="20">
        <v>10</v>
      </c>
      <c r="AP63" s="20">
        <v>0</v>
      </c>
      <c r="AQ63" s="20">
        <v>2</v>
      </c>
      <c r="AR63" s="5">
        <v>10</v>
      </c>
      <c r="AS63" s="5">
        <v>85</v>
      </c>
      <c r="AT63" s="5">
        <v>0</v>
      </c>
      <c r="AU63" s="5">
        <v>95</v>
      </c>
      <c r="AV63" s="5">
        <v>10</v>
      </c>
      <c r="AW63" s="5">
        <v>0</v>
      </c>
      <c r="AX63" s="5">
        <v>0</v>
      </c>
      <c r="AY63" s="5">
        <v>20</v>
      </c>
      <c r="AZ63" s="5">
        <v>225</v>
      </c>
      <c r="BA63" s="5">
        <v>140</v>
      </c>
      <c r="BB63" s="5">
        <v>0</v>
      </c>
      <c r="BC63" s="5">
        <v>240</v>
      </c>
      <c r="BD63" s="5">
        <v>80.625</v>
      </c>
      <c r="BE63" s="5">
        <v>27.5</v>
      </c>
      <c r="BF63" s="5">
        <v>0</v>
      </c>
      <c r="BG63" s="5">
        <v>108.125</v>
      </c>
      <c r="BH63" s="5">
        <v>52.5</v>
      </c>
      <c r="BI63" s="5">
        <v>12.5</v>
      </c>
      <c r="BJ63" s="5">
        <v>0</v>
      </c>
      <c r="BK63" s="5">
        <v>62.5</v>
      </c>
      <c r="BL63" s="5">
        <v>0</v>
      </c>
      <c r="BM63" s="11">
        <f>BL63/O63*100</f>
        <v>0</v>
      </c>
      <c r="BN63" s="11">
        <f>BL63/(O63+Q63)*100</f>
        <v>0</v>
      </c>
      <c r="BO63" s="4" t="s">
        <v>73</v>
      </c>
      <c r="BR63" s="13">
        <f t="shared" si="5"/>
        <v>0</v>
      </c>
      <c r="BT63" s="19">
        <f t="shared" si="6"/>
        <v>0</v>
      </c>
      <c r="BX63" s="5">
        <f t="shared" si="13"/>
        <v>0</v>
      </c>
      <c r="BY63" s="11">
        <v>0</v>
      </c>
      <c r="BZ63" s="11">
        <f t="shared" si="14"/>
        <v>0</v>
      </c>
    </row>
    <row r="64" spans="1:79" x14ac:dyDescent="0.2">
      <c r="A64" s="4" t="s">
        <v>69</v>
      </c>
      <c r="B64" s="4">
        <v>27</v>
      </c>
      <c r="C64" s="4">
        <v>1</v>
      </c>
      <c r="D64" s="6">
        <f t="shared" si="0"/>
        <v>0.40468564223999998</v>
      </c>
      <c r="E64" s="8">
        <v>39619</v>
      </c>
      <c r="F64" s="4">
        <v>1</v>
      </c>
      <c r="G64" s="4" t="s">
        <v>70</v>
      </c>
      <c r="H64" s="4" t="s">
        <v>71</v>
      </c>
      <c r="I64" s="4">
        <v>575</v>
      </c>
      <c r="J64" s="4">
        <v>228</v>
      </c>
      <c r="M64" s="13">
        <f t="shared" si="1"/>
        <v>401.5</v>
      </c>
      <c r="N64" s="8">
        <v>39626</v>
      </c>
      <c r="O64" s="5">
        <v>381972</v>
      </c>
      <c r="Q64" s="5"/>
      <c r="S64" s="5"/>
      <c r="U64" s="9"/>
      <c r="V64" s="14">
        <f t="shared" si="2"/>
        <v>381972</v>
      </c>
      <c r="W64" s="14">
        <f t="shared" si="3"/>
        <v>943873.36769776081</v>
      </c>
      <c r="X64" s="8">
        <v>39668</v>
      </c>
      <c r="Y64" s="4">
        <f t="shared" si="4"/>
        <v>42</v>
      </c>
      <c r="Z64" s="4">
        <v>0</v>
      </c>
      <c r="AA64" s="10">
        <v>2.4</v>
      </c>
      <c r="AB64" s="10">
        <v>31.5</v>
      </c>
      <c r="AC64" s="10">
        <v>27.1</v>
      </c>
      <c r="AD64" s="10">
        <v>32.9</v>
      </c>
      <c r="AE64" s="10">
        <v>30.995000000000005</v>
      </c>
      <c r="AF64" s="9">
        <v>46</v>
      </c>
      <c r="AG64" s="9">
        <v>42</v>
      </c>
      <c r="AH64" s="9">
        <v>50</v>
      </c>
      <c r="AI64" s="9">
        <v>45.8</v>
      </c>
      <c r="AJ64" s="10">
        <v>8.4</v>
      </c>
      <c r="AK64" s="10">
        <v>8.9</v>
      </c>
      <c r="AL64" s="10">
        <v>9.6</v>
      </c>
      <c r="AM64" s="10">
        <v>9.1496004545403515</v>
      </c>
      <c r="AN64" s="21">
        <f>2*180</f>
        <v>360</v>
      </c>
      <c r="AO64" s="20">
        <v>300</v>
      </c>
      <c r="AP64" s="20">
        <v>24</v>
      </c>
      <c r="AQ64" s="20">
        <v>11.25</v>
      </c>
      <c r="AR64" s="5">
        <v>40</v>
      </c>
      <c r="AS64" s="5">
        <v>95</v>
      </c>
      <c r="AT64" s="5">
        <v>20</v>
      </c>
      <c r="AU64" s="5">
        <v>155</v>
      </c>
      <c r="AV64" s="5">
        <v>0</v>
      </c>
      <c r="AW64" s="5">
        <v>25</v>
      </c>
      <c r="AX64" s="5">
        <v>10</v>
      </c>
      <c r="AY64" s="5">
        <v>225</v>
      </c>
      <c r="AZ64" s="5">
        <v>330</v>
      </c>
      <c r="BA64" s="5">
        <v>330</v>
      </c>
      <c r="BB64" s="5">
        <v>4625</v>
      </c>
      <c r="BC64" s="5">
        <v>4730</v>
      </c>
      <c r="BD64" s="5">
        <v>82.8125</v>
      </c>
      <c r="BE64" s="5">
        <v>115</v>
      </c>
      <c r="BF64" s="5">
        <v>2646.25</v>
      </c>
      <c r="BG64" s="5">
        <v>2850.3125</v>
      </c>
      <c r="BH64" s="5">
        <v>42.5</v>
      </c>
      <c r="BI64" s="5">
        <v>92.5</v>
      </c>
      <c r="BJ64" s="5">
        <v>2725</v>
      </c>
      <c r="BK64" s="5">
        <v>3122.5</v>
      </c>
      <c r="BL64" s="5">
        <v>441720</v>
      </c>
      <c r="BM64" s="11">
        <f>BL64/O64*100</f>
        <v>115.64198422921052</v>
      </c>
      <c r="BN64" s="11">
        <f>(BL64)/(O64+Q64+S64+U64)*100</f>
        <v>115.64198422921052</v>
      </c>
      <c r="BO64" s="4" t="s">
        <v>72</v>
      </c>
      <c r="BP64" s="9">
        <v>26</v>
      </c>
      <c r="BQ64" s="9">
        <v>53</v>
      </c>
      <c r="BR64" s="13">
        <f t="shared" si="5"/>
        <v>27</v>
      </c>
      <c r="BS64" s="11">
        <v>32.19</v>
      </c>
      <c r="BT64" s="19">
        <f t="shared" si="6"/>
        <v>0.76642857142857135</v>
      </c>
      <c r="BU64" s="6">
        <v>0.127</v>
      </c>
      <c r="BV64" s="6">
        <v>0.42099999999999999</v>
      </c>
      <c r="BW64" s="6">
        <v>0.27400000000000002</v>
      </c>
      <c r="BX64" s="5">
        <f t="shared" si="13"/>
        <v>1091513.8910167627</v>
      </c>
      <c r="BY64" s="11">
        <v>92.95</v>
      </c>
      <c r="BZ64" s="11">
        <f t="shared" si="14"/>
        <v>5.4686774303269097</v>
      </c>
      <c r="CA64" s="11">
        <f t="shared" ref="CA64:CA78" si="16">(BW64/BS64^3)*100000</f>
        <v>0.82146229233039658</v>
      </c>
    </row>
    <row r="65" spans="1:79" x14ac:dyDescent="0.2">
      <c r="A65" s="15" t="s">
        <v>69</v>
      </c>
      <c r="B65" s="15">
        <v>27</v>
      </c>
      <c r="C65" s="15">
        <v>1</v>
      </c>
      <c r="D65" s="16">
        <f t="shared" si="0"/>
        <v>0.40468564223999998</v>
      </c>
      <c r="E65" s="17">
        <v>37358</v>
      </c>
      <c r="F65" s="15">
        <v>1</v>
      </c>
      <c r="G65" s="15" t="s">
        <v>70</v>
      </c>
      <c r="H65" s="15" t="s">
        <v>71</v>
      </c>
      <c r="I65" s="15">
        <v>246</v>
      </c>
      <c r="J65" s="15">
        <v>362</v>
      </c>
      <c r="K65" s="15"/>
      <c r="L65" s="15"/>
      <c r="M65" s="13">
        <f t="shared" si="1"/>
        <v>304</v>
      </c>
      <c r="N65" s="17">
        <v>37366</v>
      </c>
      <c r="O65" s="14">
        <v>382430</v>
      </c>
      <c r="P65" s="15"/>
      <c r="Q65" s="14"/>
      <c r="R65" s="15"/>
      <c r="S65" s="15"/>
      <c r="T65" s="15"/>
      <c r="U65" s="15"/>
      <c r="V65" s="14">
        <f t="shared" si="2"/>
        <v>382430</v>
      </c>
      <c r="W65" s="14">
        <f t="shared" si="3"/>
        <v>945005.11034488049</v>
      </c>
      <c r="X65" s="17">
        <v>37410</v>
      </c>
      <c r="Y65" s="15">
        <f t="shared" si="4"/>
        <v>44</v>
      </c>
      <c r="Z65" s="15">
        <v>9</v>
      </c>
      <c r="AA65" s="18">
        <v>2.8</v>
      </c>
      <c r="AB65" s="18">
        <v>27.6</v>
      </c>
      <c r="AC65" s="18">
        <v>25.6</v>
      </c>
      <c r="AD65" s="18">
        <v>31</v>
      </c>
      <c r="AE65" s="18">
        <v>29.019047619047623</v>
      </c>
      <c r="AF65" s="13">
        <v>36</v>
      </c>
      <c r="AG65" s="13">
        <v>34</v>
      </c>
      <c r="AH65" s="13">
        <v>45</v>
      </c>
      <c r="AI65" s="13">
        <v>38.307692307692307</v>
      </c>
      <c r="AJ65" s="18">
        <v>8.8000000000000007</v>
      </c>
      <c r="AK65" s="18">
        <v>9</v>
      </c>
      <c r="AL65" s="18">
        <v>9.6</v>
      </c>
      <c r="AM65" s="18">
        <v>9.3403500724029218</v>
      </c>
      <c r="AN65" s="21">
        <v>45.5</v>
      </c>
      <c r="AO65" s="21">
        <v>475</v>
      </c>
      <c r="AP65" s="21">
        <v>51</v>
      </c>
      <c r="AQ65" s="21">
        <v>21.25</v>
      </c>
      <c r="AR65" s="14">
        <v>20</v>
      </c>
      <c r="AS65" s="14">
        <v>245</v>
      </c>
      <c r="AT65" s="14">
        <v>0</v>
      </c>
      <c r="AU65" s="14">
        <v>265</v>
      </c>
      <c r="AV65" s="14">
        <v>0</v>
      </c>
      <c r="AW65" s="14">
        <v>0</v>
      </c>
      <c r="AX65" s="14">
        <v>0</v>
      </c>
      <c r="AY65" s="14">
        <v>45</v>
      </c>
      <c r="AZ65" s="14">
        <v>440</v>
      </c>
      <c r="BA65" s="14">
        <v>270</v>
      </c>
      <c r="BB65" s="14">
        <v>7920</v>
      </c>
      <c r="BC65" s="14">
        <v>7980</v>
      </c>
      <c r="BD65" s="14">
        <v>64.722222222222229</v>
      </c>
      <c r="BE65" s="14">
        <v>80.555555555555557</v>
      </c>
      <c r="BF65" s="14">
        <v>1143.3333333333333</v>
      </c>
      <c r="BG65" s="14">
        <v>1089.6428571428571</v>
      </c>
      <c r="BH65" s="14">
        <v>27.5</v>
      </c>
      <c r="BI65" s="14">
        <v>60</v>
      </c>
      <c r="BJ65" s="14">
        <v>377.5</v>
      </c>
      <c r="BK65" s="14">
        <v>475</v>
      </c>
      <c r="BL65" s="14">
        <v>352227</v>
      </c>
      <c r="BM65" s="19">
        <f>BL65/(O65)*100</f>
        <v>92.102345527286047</v>
      </c>
      <c r="BN65" s="19">
        <f>BL65/(O65+Q65)*100</f>
        <v>92.102345527286047</v>
      </c>
      <c r="BO65" s="15" t="s">
        <v>72</v>
      </c>
      <c r="BP65" s="13">
        <v>24</v>
      </c>
      <c r="BQ65" s="13">
        <v>38</v>
      </c>
      <c r="BR65" s="13">
        <f t="shared" si="5"/>
        <v>14</v>
      </c>
      <c r="BS65" s="19">
        <v>28.65</v>
      </c>
      <c r="BT65" s="19">
        <f t="shared" si="6"/>
        <v>0.65113636363636362</v>
      </c>
      <c r="BU65" s="16">
        <v>0.14099999999999999</v>
      </c>
      <c r="BV65" s="16">
        <v>0.51900000000000002</v>
      </c>
      <c r="BW65" s="16">
        <v>0.20300000000000001</v>
      </c>
      <c r="BX65" s="14">
        <f t="shared" si="13"/>
        <v>870371.87198035256</v>
      </c>
      <c r="BY65" s="19">
        <v>61.86</v>
      </c>
      <c r="BZ65" s="19">
        <f t="shared" si="14"/>
        <v>3.4740770221724659</v>
      </c>
      <c r="CA65" s="19">
        <f t="shared" si="16"/>
        <v>0.86322132180903122</v>
      </c>
    </row>
    <row r="66" spans="1:79" x14ac:dyDescent="0.2">
      <c r="A66" s="12" t="s">
        <v>69</v>
      </c>
      <c r="B66" s="15">
        <v>3</v>
      </c>
      <c r="C66" s="15">
        <v>2</v>
      </c>
      <c r="D66" s="16">
        <f t="shared" ref="D66:D129" si="17">C66*0.40468564224</f>
        <v>0.80937128447999995</v>
      </c>
      <c r="E66" s="17">
        <v>40306</v>
      </c>
      <c r="F66" s="13">
        <v>1</v>
      </c>
      <c r="G66" s="13" t="s">
        <v>70</v>
      </c>
      <c r="H66" s="13" t="s">
        <v>71</v>
      </c>
      <c r="I66" s="15">
        <v>186</v>
      </c>
      <c r="J66" s="15">
        <v>170</v>
      </c>
      <c r="K66" s="15"/>
      <c r="L66" s="15"/>
      <c r="M66" s="13">
        <f t="shared" ref="M66:M129" si="18">AVERAGE(I66:L66)</f>
        <v>178</v>
      </c>
      <c r="N66" s="17">
        <v>40323</v>
      </c>
      <c r="O66" s="14">
        <v>766234</v>
      </c>
      <c r="P66" s="17"/>
      <c r="Q66" s="14"/>
      <c r="R66" s="17"/>
      <c r="S66" s="13"/>
      <c r="T66" s="17"/>
      <c r="U66" s="17"/>
      <c r="V66" s="14">
        <f t="shared" ref="V66:V129" si="19">SUM(O66,Q66,S66,U66)</f>
        <v>766234</v>
      </c>
      <c r="W66" s="14">
        <f t="shared" ref="W66:W129" si="20">V66/D66</f>
        <v>946702.72431555996</v>
      </c>
      <c r="X66" s="17">
        <v>40366</v>
      </c>
      <c r="Y66" s="13">
        <f t="shared" ref="Y66:Y129" si="21">X66-N66</f>
        <v>43</v>
      </c>
      <c r="Z66" s="13">
        <v>5</v>
      </c>
      <c r="AA66" s="18">
        <v>2.5</v>
      </c>
      <c r="AB66" s="18">
        <v>26.9</v>
      </c>
      <c r="AC66" s="18">
        <v>28.7</v>
      </c>
      <c r="AD66" s="18">
        <v>32.9</v>
      </c>
      <c r="AE66" s="18">
        <v>31.365853658536587</v>
      </c>
      <c r="AF66" s="13">
        <v>42</v>
      </c>
      <c r="AG66" s="13">
        <v>37</v>
      </c>
      <c r="AH66" s="13">
        <v>46</v>
      </c>
      <c r="AI66" s="18">
        <v>42.6</v>
      </c>
      <c r="AJ66" s="18">
        <v>8.6</v>
      </c>
      <c r="AK66" s="18">
        <v>8.4</v>
      </c>
      <c r="AL66" s="18">
        <v>9.3000000000000007</v>
      </c>
      <c r="AM66" s="18">
        <v>8.9549668260208453</v>
      </c>
      <c r="AN66" s="21">
        <v>442</v>
      </c>
      <c r="AO66" s="21">
        <v>600</v>
      </c>
      <c r="AP66" s="21">
        <v>33</v>
      </c>
      <c r="AQ66" s="21">
        <v>9.75</v>
      </c>
      <c r="AR66" s="14">
        <v>15</v>
      </c>
      <c r="AS66" s="14">
        <v>80</v>
      </c>
      <c r="AT66" s="14">
        <v>0</v>
      </c>
      <c r="AU66" s="14">
        <v>95</v>
      </c>
      <c r="AV66" s="14">
        <v>0</v>
      </c>
      <c r="AW66" s="14">
        <v>0</v>
      </c>
      <c r="AX66" s="14">
        <v>0</v>
      </c>
      <c r="AY66" s="14">
        <v>0</v>
      </c>
      <c r="AZ66" s="14">
        <v>430</v>
      </c>
      <c r="BA66" s="14">
        <v>1065</v>
      </c>
      <c r="BB66" s="14">
        <v>1015</v>
      </c>
      <c r="BC66" s="14">
        <v>1505</v>
      </c>
      <c r="BD66" s="14">
        <v>114.66666666666667</v>
      </c>
      <c r="BE66" s="14">
        <v>145.66666666666666</v>
      </c>
      <c r="BF66" s="14">
        <v>78</v>
      </c>
      <c r="BG66" s="14">
        <v>341.33333333333331</v>
      </c>
      <c r="BH66" s="14">
        <v>45</v>
      </c>
      <c r="BI66" s="14">
        <v>40</v>
      </c>
      <c r="BJ66" s="14">
        <v>0</v>
      </c>
      <c r="BK66" s="14">
        <v>180</v>
      </c>
      <c r="BL66" s="14">
        <v>71800</v>
      </c>
      <c r="BM66" s="19">
        <v>9.3699999999999992</v>
      </c>
      <c r="BN66" s="19">
        <f>((BL66/(O66+Q66+S66+U66))*100)</f>
        <v>9.3705056157779474</v>
      </c>
      <c r="BO66" s="15" t="s">
        <v>72</v>
      </c>
      <c r="BP66" s="13">
        <v>18</v>
      </c>
      <c r="BQ66" s="13">
        <v>74</v>
      </c>
      <c r="BR66" s="13">
        <f t="shared" ref="BR66:BR129" si="22">BQ66-BP66</f>
        <v>56</v>
      </c>
      <c r="BS66" s="19">
        <v>30.09</v>
      </c>
      <c r="BT66" s="19">
        <f t="shared" ref="BT66:BT129" si="23">BS66/Y66</f>
        <v>0.69976744186046513</v>
      </c>
      <c r="BU66" s="16">
        <v>5.3999999999999999E-2</v>
      </c>
      <c r="BV66" s="16">
        <v>1.44</v>
      </c>
      <c r="BW66" s="16">
        <v>0.314</v>
      </c>
      <c r="BX66" s="14">
        <f t="shared" ref="BX66:BX78" si="24">BL66/(C66*0.40468564224)</f>
        <v>88710.831946712366</v>
      </c>
      <c r="BY66" s="19">
        <v>15.41</v>
      </c>
      <c r="BZ66" s="19">
        <f t="shared" si="14"/>
        <v>0.4427783637684905</v>
      </c>
      <c r="CA66" s="19">
        <f t="shared" si="16"/>
        <v>1.1525587837033853</v>
      </c>
    </row>
    <row r="67" spans="1:79" x14ac:dyDescent="0.2">
      <c r="A67" s="15" t="s">
        <v>69</v>
      </c>
      <c r="B67" s="15">
        <v>30</v>
      </c>
      <c r="C67" s="15">
        <v>1</v>
      </c>
      <c r="D67" s="16">
        <f t="shared" si="17"/>
        <v>0.40468564223999998</v>
      </c>
      <c r="E67" s="17">
        <v>37160</v>
      </c>
      <c r="F67" s="15">
        <v>1</v>
      </c>
      <c r="G67" s="15" t="s">
        <v>70</v>
      </c>
      <c r="H67" s="15" t="s">
        <v>71</v>
      </c>
      <c r="I67" s="15">
        <v>202</v>
      </c>
      <c r="J67" s="15">
        <v>147</v>
      </c>
      <c r="K67" s="15"/>
      <c r="L67" s="15"/>
      <c r="M67" s="13">
        <f t="shared" si="18"/>
        <v>174.5</v>
      </c>
      <c r="N67" s="23">
        <v>37164</v>
      </c>
      <c r="O67" s="24">
        <v>384262</v>
      </c>
      <c r="P67" s="15"/>
      <c r="Q67" s="14"/>
      <c r="R67" s="15"/>
      <c r="S67" s="15"/>
      <c r="T67" s="15"/>
      <c r="U67" s="15"/>
      <c r="V67" s="14">
        <f t="shared" si="19"/>
        <v>384262</v>
      </c>
      <c r="W67" s="14">
        <f t="shared" si="20"/>
        <v>949532.08093335899</v>
      </c>
      <c r="X67" s="17">
        <v>37210</v>
      </c>
      <c r="Y67" s="15">
        <f t="shared" si="21"/>
        <v>46</v>
      </c>
      <c r="Z67" s="13">
        <v>3</v>
      </c>
      <c r="AA67" s="18">
        <v>4.2</v>
      </c>
      <c r="AB67" s="18">
        <v>26.3</v>
      </c>
      <c r="AC67" s="18">
        <v>23.1</v>
      </c>
      <c r="AD67" s="18">
        <v>29.7</v>
      </c>
      <c r="AE67" s="18">
        <v>26.120454545454535</v>
      </c>
      <c r="AF67" s="13">
        <v>50</v>
      </c>
      <c r="AG67" s="13">
        <v>40</v>
      </c>
      <c r="AH67" s="13">
        <v>50</v>
      </c>
      <c r="AI67" s="13">
        <v>44.692307692307693</v>
      </c>
      <c r="AJ67" s="18">
        <v>8.6</v>
      </c>
      <c r="AK67" s="18">
        <v>8.5</v>
      </c>
      <c r="AL67" s="18">
        <v>9.6</v>
      </c>
      <c r="AM67" s="18">
        <v>9.1336664163490351</v>
      </c>
      <c r="AN67" s="21">
        <v>96</v>
      </c>
      <c r="AO67" s="21">
        <v>537.5</v>
      </c>
      <c r="AP67" s="21">
        <v>30</v>
      </c>
      <c r="AQ67" s="21">
        <v>12.5</v>
      </c>
      <c r="AR67" s="14">
        <v>10</v>
      </c>
      <c r="AS67" s="14">
        <v>80</v>
      </c>
      <c r="AT67" s="14">
        <v>0</v>
      </c>
      <c r="AU67" s="14">
        <v>90</v>
      </c>
      <c r="AV67" s="14">
        <v>0</v>
      </c>
      <c r="AW67" s="14">
        <v>10</v>
      </c>
      <c r="AX67" s="14">
        <v>0</v>
      </c>
      <c r="AY67" s="14">
        <v>20</v>
      </c>
      <c r="AZ67" s="14">
        <v>620</v>
      </c>
      <c r="BA67" s="14">
        <v>930</v>
      </c>
      <c r="BB67" s="14">
        <v>75</v>
      </c>
      <c r="BC67" s="14">
        <v>975</v>
      </c>
      <c r="BD67" s="14">
        <v>78.421052631578945</v>
      </c>
      <c r="BE67" s="14">
        <v>114.47368421052632</v>
      </c>
      <c r="BF67" s="14">
        <v>18.421052631578949</v>
      </c>
      <c r="BG67" s="14">
        <v>211.31578947368422</v>
      </c>
      <c r="BH67" s="14">
        <v>45</v>
      </c>
      <c r="BI67" s="14">
        <v>50</v>
      </c>
      <c r="BJ67" s="14">
        <v>0</v>
      </c>
      <c r="BK67" s="14">
        <v>95</v>
      </c>
      <c r="BL67" s="14">
        <v>186446</v>
      </c>
      <c r="BM67" s="19">
        <f>BL67/(O67)*100</f>
        <v>48.520540672770139</v>
      </c>
      <c r="BN67" s="19">
        <f>BL67/(O67+Q67)*100</f>
        <v>48.520540672770139</v>
      </c>
      <c r="BO67" s="15" t="s">
        <v>72</v>
      </c>
      <c r="BP67" s="13">
        <v>24</v>
      </c>
      <c r="BQ67" s="13">
        <v>30</v>
      </c>
      <c r="BR67" s="13">
        <f t="shared" si="22"/>
        <v>6</v>
      </c>
      <c r="BS67" s="19">
        <v>26.66</v>
      </c>
      <c r="BT67" s="19">
        <f t="shared" si="23"/>
        <v>0.5795652173913044</v>
      </c>
      <c r="BU67" s="16">
        <v>0.107</v>
      </c>
      <c r="BV67" s="16">
        <v>0.223</v>
      </c>
      <c r="BW67" s="16">
        <v>0.14799999999999999</v>
      </c>
      <c r="BX67" s="14">
        <f t="shared" si="24"/>
        <v>460718.09953027114</v>
      </c>
      <c r="BY67" s="19">
        <v>29.59</v>
      </c>
      <c r="BZ67" s="19">
        <f t="shared" si="14"/>
        <v>1.5895322255681352</v>
      </c>
      <c r="CA67" s="19">
        <f t="shared" si="16"/>
        <v>0.78105439436027524</v>
      </c>
    </row>
    <row r="68" spans="1:79" x14ac:dyDescent="0.2">
      <c r="A68" s="4" t="s">
        <v>69</v>
      </c>
      <c r="B68" s="4">
        <v>24</v>
      </c>
      <c r="C68" s="4">
        <v>1</v>
      </c>
      <c r="D68" s="6">
        <f t="shared" si="17"/>
        <v>0.40468564223999998</v>
      </c>
      <c r="E68" s="8">
        <v>39674</v>
      </c>
      <c r="F68" s="4">
        <v>1</v>
      </c>
      <c r="G68" s="4" t="s">
        <v>70</v>
      </c>
      <c r="H68" s="4" t="s">
        <v>71</v>
      </c>
      <c r="I68" s="4">
        <v>335</v>
      </c>
      <c r="J68" s="4">
        <v>26</v>
      </c>
      <c r="M68" s="13">
        <f t="shared" si="18"/>
        <v>180.5</v>
      </c>
      <c r="N68" s="8">
        <v>39689</v>
      </c>
      <c r="O68" s="5">
        <v>384262</v>
      </c>
      <c r="Q68" s="5"/>
      <c r="S68" s="5"/>
      <c r="U68" s="9"/>
      <c r="V68" s="14">
        <f t="shared" si="19"/>
        <v>384262</v>
      </c>
      <c r="W68" s="14">
        <f t="shared" si="20"/>
        <v>949532.08093335899</v>
      </c>
      <c r="X68" s="8">
        <v>39730</v>
      </c>
      <c r="Y68" s="4">
        <f t="shared" si="21"/>
        <v>41</v>
      </c>
      <c r="Z68" s="4">
        <v>0</v>
      </c>
      <c r="AA68" s="10">
        <v>3.3</v>
      </c>
      <c r="AB68" s="10">
        <v>31.3</v>
      </c>
      <c r="AC68" s="10">
        <v>25.3</v>
      </c>
      <c r="AD68" s="10">
        <v>32.9</v>
      </c>
      <c r="AE68" s="10">
        <v>28.974358974358974</v>
      </c>
      <c r="AF68" s="9">
        <v>30</v>
      </c>
      <c r="AG68" s="9">
        <v>31</v>
      </c>
      <c r="AH68" s="9">
        <v>42</v>
      </c>
      <c r="AI68" s="9">
        <v>34.636363636363633</v>
      </c>
      <c r="AJ68" s="10">
        <v>9</v>
      </c>
      <c r="AK68" s="10">
        <v>8.5</v>
      </c>
      <c r="AL68" s="10">
        <v>9.3000000000000007</v>
      </c>
      <c r="AM68" s="10">
        <v>8.9302908842737363</v>
      </c>
      <c r="AN68" s="21">
        <f>2*182</f>
        <v>364</v>
      </c>
      <c r="AO68" s="20">
        <v>350</v>
      </c>
      <c r="AP68" s="20">
        <v>30</v>
      </c>
      <c r="AQ68" s="20">
        <v>13</v>
      </c>
      <c r="AR68" s="5">
        <v>5</v>
      </c>
      <c r="AS68" s="5">
        <v>0</v>
      </c>
      <c r="AT68" s="5">
        <v>90</v>
      </c>
      <c r="AU68" s="5">
        <v>95</v>
      </c>
      <c r="AV68" s="5">
        <v>15</v>
      </c>
      <c r="AW68" s="5">
        <v>35</v>
      </c>
      <c r="AX68" s="5">
        <v>0</v>
      </c>
      <c r="AY68" s="5">
        <v>185</v>
      </c>
      <c r="AZ68" s="5">
        <v>665</v>
      </c>
      <c r="BA68" s="5">
        <v>490</v>
      </c>
      <c r="BB68" s="5">
        <v>1925</v>
      </c>
      <c r="BC68" s="5">
        <v>2295</v>
      </c>
      <c r="BD68" s="5">
        <v>159.28571428571428</v>
      </c>
      <c r="BE68" s="5">
        <v>242.5</v>
      </c>
      <c r="BF68" s="5">
        <v>302.14285714285717</v>
      </c>
      <c r="BG68" s="5">
        <v>703.92857142857144</v>
      </c>
      <c r="BH68" s="5">
        <v>90</v>
      </c>
      <c r="BI68" s="5">
        <v>172.5</v>
      </c>
      <c r="BJ68" s="5">
        <v>25</v>
      </c>
      <c r="BK68" s="5">
        <v>585</v>
      </c>
      <c r="BL68" s="5">
        <v>264010</v>
      </c>
      <c r="BM68" s="11">
        <f>BL68/O68*100</f>
        <v>68.705726821803864</v>
      </c>
      <c r="BN68" s="11">
        <f>(BL68)/(O68+Q68+S68+U68)*100</f>
        <v>68.705726821803864</v>
      </c>
      <c r="BO68" s="4" t="s">
        <v>72</v>
      </c>
      <c r="BP68" s="9">
        <v>25</v>
      </c>
      <c r="BQ68" s="9">
        <v>55</v>
      </c>
      <c r="BR68" s="13">
        <f t="shared" si="22"/>
        <v>30</v>
      </c>
      <c r="BS68" s="11">
        <v>37.520000000000003</v>
      </c>
      <c r="BT68" s="19">
        <f t="shared" si="23"/>
        <v>0.91512195121951223</v>
      </c>
      <c r="BU68" s="6">
        <v>0.123</v>
      </c>
      <c r="BV68" s="6">
        <v>0.95299999999999996</v>
      </c>
      <c r="BW68" s="6">
        <v>0.44600000000000001</v>
      </c>
      <c r="BX68" s="5">
        <f t="shared" si="24"/>
        <v>652382.91761146323</v>
      </c>
      <c r="BY68" s="11">
        <v>95.09</v>
      </c>
      <c r="BZ68" s="11">
        <f t="shared" si="14"/>
        <v>5.7310367618811604</v>
      </c>
      <c r="CA68" s="11">
        <f t="shared" si="16"/>
        <v>0.84439639323927818</v>
      </c>
    </row>
    <row r="69" spans="1:79" x14ac:dyDescent="0.2">
      <c r="A69" s="15" t="s">
        <v>69</v>
      </c>
      <c r="B69" s="15">
        <v>5</v>
      </c>
      <c r="C69" s="15">
        <v>2</v>
      </c>
      <c r="D69" s="16">
        <f t="shared" si="17"/>
        <v>0.80937128447999995</v>
      </c>
      <c r="E69" s="17">
        <v>37374</v>
      </c>
      <c r="F69" s="15">
        <v>1</v>
      </c>
      <c r="G69" s="15" t="s">
        <v>70</v>
      </c>
      <c r="H69" s="15" t="s">
        <v>71</v>
      </c>
      <c r="I69" s="15">
        <v>202</v>
      </c>
      <c r="J69" s="15">
        <v>258</v>
      </c>
      <c r="K69" s="15"/>
      <c r="L69" s="15"/>
      <c r="M69" s="13">
        <f t="shared" si="18"/>
        <v>230</v>
      </c>
      <c r="N69" s="17">
        <v>37379</v>
      </c>
      <c r="O69" s="14">
        <v>768982</v>
      </c>
      <c r="P69" s="15"/>
      <c r="Q69" s="14"/>
      <c r="R69" s="15"/>
      <c r="S69" s="15"/>
      <c r="T69" s="15"/>
      <c r="U69" s="15"/>
      <c r="V69" s="14">
        <f t="shared" si="19"/>
        <v>768982</v>
      </c>
      <c r="W69" s="14">
        <f t="shared" si="20"/>
        <v>950097.95225691877</v>
      </c>
      <c r="X69" s="17">
        <v>37434</v>
      </c>
      <c r="Y69" s="15">
        <f t="shared" si="21"/>
        <v>55</v>
      </c>
      <c r="Z69" s="15">
        <v>0</v>
      </c>
      <c r="AA69" s="18">
        <v>2</v>
      </c>
      <c r="AB69" s="18">
        <v>29.9</v>
      </c>
      <c r="AC69" s="18">
        <v>24.8</v>
      </c>
      <c r="AD69" s="18">
        <v>33</v>
      </c>
      <c r="AE69" s="18">
        <v>29.581132075471693</v>
      </c>
      <c r="AF69" s="13">
        <v>44</v>
      </c>
      <c r="AG69" s="13">
        <v>45</v>
      </c>
      <c r="AH69" s="13">
        <v>49</v>
      </c>
      <c r="AI69" s="13">
        <v>46.6</v>
      </c>
      <c r="AJ69" s="18">
        <v>8.9</v>
      </c>
      <c r="AK69" s="18">
        <v>8.9</v>
      </c>
      <c r="AL69" s="18">
        <v>9.9</v>
      </c>
      <c r="AM69" s="18">
        <v>9.3221460266791425</v>
      </c>
      <c r="AN69" s="21">
        <v>73.5</v>
      </c>
      <c r="AO69" s="21">
        <v>750</v>
      </c>
      <c r="AP69" s="21">
        <v>84</v>
      </c>
      <c r="AQ69" s="21">
        <v>35</v>
      </c>
      <c r="AR69" s="14">
        <v>10</v>
      </c>
      <c r="AS69" s="14">
        <v>20</v>
      </c>
      <c r="AT69" s="14">
        <v>0</v>
      </c>
      <c r="AU69" s="14">
        <v>30</v>
      </c>
      <c r="AV69" s="14">
        <v>0</v>
      </c>
      <c r="AW69" s="14">
        <v>5</v>
      </c>
      <c r="AX69" s="14">
        <v>0</v>
      </c>
      <c r="AY69" s="14">
        <v>35</v>
      </c>
      <c r="AZ69" s="14">
        <v>270</v>
      </c>
      <c r="BA69" s="14">
        <v>320</v>
      </c>
      <c r="BB69" s="14">
        <v>2060</v>
      </c>
      <c r="BC69" s="14">
        <v>2170</v>
      </c>
      <c r="BD69" s="14">
        <v>65.75</v>
      </c>
      <c r="BE69" s="14">
        <v>70.5</v>
      </c>
      <c r="BF69" s="14">
        <v>195.5</v>
      </c>
      <c r="BG69" s="14">
        <v>331.75</v>
      </c>
      <c r="BH69" s="14">
        <v>40</v>
      </c>
      <c r="BI69" s="14">
        <v>50</v>
      </c>
      <c r="BJ69" s="14">
        <v>0</v>
      </c>
      <c r="BK69" s="14">
        <v>122.5</v>
      </c>
      <c r="BL69" s="14">
        <v>102776</v>
      </c>
      <c r="BM69" s="19">
        <f>BL69/(O69)*100</f>
        <v>13.365202306425896</v>
      </c>
      <c r="BN69" s="19">
        <f>BL69/(O69+Q69)*100</f>
        <v>13.365202306425896</v>
      </c>
      <c r="BO69" s="15" t="s">
        <v>72</v>
      </c>
      <c r="BP69" s="13">
        <v>19</v>
      </c>
      <c r="BQ69" s="13">
        <v>35</v>
      </c>
      <c r="BR69" s="13">
        <f t="shared" si="22"/>
        <v>16</v>
      </c>
      <c r="BS69" s="19">
        <v>26.79</v>
      </c>
      <c r="BT69" s="19">
        <f t="shared" si="23"/>
        <v>0.48709090909090907</v>
      </c>
      <c r="BU69" s="16">
        <v>6.4000000000000001E-2</v>
      </c>
      <c r="BV69" s="16">
        <v>0.35199999999999998</v>
      </c>
      <c r="BW69" s="16">
        <v>0.154</v>
      </c>
      <c r="BX69" s="14">
        <f t="shared" si="24"/>
        <v>126982.51342834694</v>
      </c>
      <c r="BY69" s="19">
        <v>15.05</v>
      </c>
      <c r="BZ69" s="19">
        <f t="shared" si="14"/>
        <v>0.33808509009825805</v>
      </c>
      <c r="CA69" s="19">
        <f t="shared" si="16"/>
        <v>0.80094478868929253</v>
      </c>
    </row>
    <row r="70" spans="1:79" x14ac:dyDescent="0.2">
      <c r="A70" s="4" t="s">
        <v>69</v>
      </c>
      <c r="B70" s="9">
        <v>33</v>
      </c>
      <c r="C70" s="4">
        <v>1</v>
      </c>
      <c r="D70" s="4">
        <f t="shared" si="17"/>
        <v>0.40468564223999998</v>
      </c>
      <c r="E70" s="8">
        <v>40075</v>
      </c>
      <c r="F70" s="4">
        <v>1</v>
      </c>
      <c r="G70" s="4" t="s">
        <v>70</v>
      </c>
      <c r="H70" s="4" t="s">
        <v>71</v>
      </c>
      <c r="I70" s="4">
        <v>101</v>
      </c>
      <c r="J70" s="4">
        <v>82</v>
      </c>
      <c r="M70" s="13">
        <f t="shared" si="18"/>
        <v>91.5</v>
      </c>
      <c r="N70" s="8">
        <v>40087</v>
      </c>
      <c r="O70" s="5">
        <v>386094</v>
      </c>
      <c r="Q70" s="5"/>
      <c r="S70" s="5"/>
      <c r="U70" s="5"/>
      <c r="V70" s="14">
        <f t="shared" si="19"/>
        <v>386094</v>
      </c>
      <c r="W70" s="14">
        <f t="shared" si="20"/>
        <v>954059.05152183736</v>
      </c>
      <c r="X70" s="8">
        <v>40122</v>
      </c>
      <c r="Y70" s="4">
        <f t="shared" si="21"/>
        <v>35</v>
      </c>
      <c r="Z70" s="4">
        <v>5</v>
      </c>
      <c r="AA70" s="10">
        <v>3.8</v>
      </c>
      <c r="AB70" s="10">
        <v>31.2</v>
      </c>
      <c r="AC70" s="10">
        <v>20.8</v>
      </c>
      <c r="AD70" s="10">
        <v>31.5</v>
      </c>
      <c r="AE70" s="10">
        <v>25.921875</v>
      </c>
      <c r="AF70" s="4">
        <v>45</v>
      </c>
      <c r="AG70" s="4">
        <v>41</v>
      </c>
      <c r="AH70" s="4">
        <v>48</v>
      </c>
      <c r="AI70" s="10">
        <v>45.888888888888886</v>
      </c>
      <c r="AJ70" s="4">
        <v>8.6999999999999993</v>
      </c>
      <c r="AK70" s="4">
        <v>8.6</v>
      </c>
      <c r="AL70" s="10">
        <v>9.6</v>
      </c>
      <c r="AM70" s="10">
        <v>9.0194176335515301</v>
      </c>
      <c r="AN70" s="20">
        <v>356</v>
      </c>
      <c r="AO70" s="20">
        <v>315</v>
      </c>
      <c r="AP70" s="20">
        <v>16</v>
      </c>
      <c r="AQ70" s="20">
        <v>6</v>
      </c>
      <c r="AR70" s="5">
        <v>30</v>
      </c>
      <c r="AS70" s="5">
        <v>1985</v>
      </c>
      <c r="AT70" s="5">
        <v>0</v>
      </c>
      <c r="AU70" s="5">
        <v>2015</v>
      </c>
      <c r="AV70" s="5">
        <v>0</v>
      </c>
      <c r="AW70" s="5">
        <v>0</v>
      </c>
      <c r="AX70" s="5">
        <v>0</v>
      </c>
      <c r="AY70" s="5">
        <v>20</v>
      </c>
      <c r="AZ70" s="5">
        <v>430</v>
      </c>
      <c r="BA70" s="5">
        <v>940</v>
      </c>
      <c r="BB70" s="5">
        <v>65</v>
      </c>
      <c r="BC70" s="5">
        <v>1040</v>
      </c>
      <c r="BD70" s="5">
        <v>95</v>
      </c>
      <c r="BE70" s="5">
        <v>135.90909090909091</v>
      </c>
      <c r="BF70" s="5">
        <v>6.8181818181818183</v>
      </c>
      <c r="BG70" s="5">
        <v>233.18181818181819</v>
      </c>
      <c r="BH70" s="5">
        <v>35</v>
      </c>
      <c r="BI70" s="5">
        <v>35</v>
      </c>
      <c r="BJ70" s="5">
        <v>0</v>
      </c>
      <c r="BK70" s="5">
        <v>135</v>
      </c>
      <c r="BL70" s="5">
        <v>202011</v>
      </c>
      <c r="BM70" s="11">
        <f>BL70/O70*100</f>
        <v>52.321714401156193</v>
      </c>
      <c r="BN70" s="11">
        <f>(BL70)/(O70+Q70+S70+U70)*100</f>
        <v>52.321714401156193</v>
      </c>
      <c r="BO70" s="4" t="s">
        <v>72</v>
      </c>
      <c r="BP70" s="9">
        <v>29</v>
      </c>
      <c r="BQ70" s="9">
        <v>45</v>
      </c>
      <c r="BR70" s="13">
        <f t="shared" si="22"/>
        <v>16</v>
      </c>
      <c r="BS70" s="11">
        <v>35.1</v>
      </c>
      <c r="BT70" s="19">
        <f t="shared" si="23"/>
        <v>1.0028571428571429</v>
      </c>
      <c r="BU70" s="6">
        <v>0.19900000000000001</v>
      </c>
      <c r="BV70" s="6">
        <v>0.71</v>
      </c>
      <c r="BW70" s="6">
        <v>0.38200000000000001</v>
      </c>
      <c r="BX70" s="5">
        <f t="shared" si="24"/>
        <v>499180.05215563544</v>
      </c>
      <c r="BY70" s="11">
        <v>78.819999999999993</v>
      </c>
      <c r="BZ70" s="11">
        <f t="shared" si="14"/>
        <v>5.5648131906405629</v>
      </c>
      <c r="CA70" s="11">
        <f t="shared" si="16"/>
        <v>0.88336871317528942</v>
      </c>
    </row>
    <row r="71" spans="1:79" x14ac:dyDescent="0.2">
      <c r="A71" s="4" t="s">
        <v>69</v>
      </c>
      <c r="B71" s="4">
        <v>28</v>
      </c>
      <c r="C71" s="4">
        <v>1</v>
      </c>
      <c r="D71" s="6">
        <f t="shared" si="17"/>
        <v>0.40468564223999998</v>
      </c>
      <c r="E71" s="8">
        <v>38127</v>
      </c>
      <c r="F71" s="4">
        <v>1</v>
      </c>
      <c r="G71" s="4" t="s">
        <v>70</v>
      </c>
      <c r="H71" s="4" t="s">
        <v>71</v>
      </c>
      <c r="I71" s="4">
        <v>553</v>
      </c>
      <c r="J71" s="4">
        <v>548</v>
      </c>
      <c r="M71" s="13">
        <f t="shared" si="18"/>
        <v>550.5</v>
      </c>
      <c r="N71" s="8">
        <v>38137</v>
      </c>
      <c r="O71" s="5">
        <v>386552</v>
      </c>
      <c r="Q71" s="5"/>
      <c r="V71" s="14">
        <f t="shared" si="19"/>
        <v>386552</v>
      </c>
      <c r="W71" s="14">
        <f t="shared" si="20"/>
        <v>955190.79416895704</v>
      </c>
      <c r="X71" s="8">
        <v>38169</v>
      </c>
      <c r="Y71" s="4">
        <f t="shared" si="21"/>
        <v>32</v>
      </c>
      <c r="Z71" s="4">
        <v>15</v>
      </c>
      <c r="AA71" s="10">
        <v>2.8</v>
      </c>
      <c r="AB71" s="4">
        <v>31</v>
      </c>
      <c r="AC71" s="4">
        <v>27.8</v>
      </c>
      <c r="AD71" s="4">
        <v>33.799999999999997</v>
      </c>
      <c r="AE71" s="10">
        <v>31.637931034482758</v>
      </c>
      <c r="AF71" s="4">
        <v>31</v>
      </c>
      <c r="AG71" s="4">
        <v>31</v>
      </c>
      <c r="AH71" s="4">
        <v>37</v>
      </c>
      <c r="AI71" s="10">
        <v>33.833333333333336</v>
      </c>
      <c r="AJ71" s="4">
        <v>9.3000000000000007</v>
      </c>
      <c r="AK71" s="4">
        <v>8.9</v>
      </c>
      <c r="AL71" s="4">
        <v>9.8000000000000007</v>
      </c>
      <c r="AM71" s="10">
        <v>9.3137931034482762</v>
      </c>
      <c r="AN71" s="20">
        <v>124</v>
      </c>
      <c r="AO71" s="20">
        <v>375</v>
      </c>
      <c r="AP71" s="20">
        <v>42</v>
      </c>
      <c r="AQ71" s="20">
        <v>17.5</v>
      </c>
      <c r="AR71" s="5">
        <v>35</v>
      </c>
      <c r="AS71" s="5">
        <v>140</v>
      </c>
      <c r="AT71" s="5">
        <v>140</v>
      </c>
      <c r="AU71" s="5">
        <v>315</v>
      </c>
      <c r="AV71" s="5">
        <v>0</v>
      </c>
      <c r="AW71" s="5">
        <v>0</v>
      </c>
      <c r="AX71" s="5">
        <v>205</v>
      </c>
      <c r="AY71" s="5">
        <v>365</v>
      </c>
      <c r="AZ71" s="5">
        <v>130</v>
      </c>
      <c r="BA71" s="5">
        <v>225</v>
      </c>
      <c r="BB71" s="5">
        <v>5050</v>
      </c>
      <c r="BC71" s="5">
        <v>5075</v>
      </c>
      <c r="BD71" s="5">
        <v>32.916666666666664</v>
      </c>
      <c r="BE71" s="5">
        <v>90.416666666666671</v>
      </c>
      <c r="BF71" s="5">
        <v>1528.3333333333333</v>
      </c>
      <c r="BG71" s="5">
        <v>1662.5</v>
      </c>
      <c r="BH71" s="5">
        <v>17.5</v>
      </c>
      <c r="BI71" s="5">
        <v>70</v>
      </c>
      <c r="BJ71" s="5">
        <v>1245</v>
      </c>
      <c r="BK71" s="5">
        <v>1327.5</v>
      </c>
      <c r="BL71" s="5">
        <v>274798</v>
      </c>
      <c r="BM71" s="11">
        <f>(BL71/O71)*100</f>
        <v>71.089529998551299</v>
      </c>
      <c r="BN71" s="11">
        <f>((BL71)/(O71+Q71+S71+U71))*100</f>
        <v>71.089529998551299</v>
      </c>
      <c r="BO71" s="4" t="s">
        <v>72</v>
      </c>
      <c r="BP71" s="9">
        <v>25</v>
      </c>
      <c r="BQ71" s="9">
        <v>52</v>
      </c>
      <c r="BR71" s="13">
        <f t="shared" si="22"/>
        <v>27</v>
      </c>
      <c r="BS71" s="11">
        <v>33.94</v>
      </c>
      <c r="BT71" s="19">
        <f t="shared" si="23"/>
        <v>1.0606249999999999</v>
      </c>
      <c r="BU71" s="6">
        <v>0.124</v>
      </c>
      <c r="BV71" s="6">
        <v>1.226</v>
      </c>
      <c r="BW71" s="6">
        <v>0.33088100000000004</v>
      </c>
      <c r="BX71" s="5">
        <f t="shared" si="24"/>
        <v>679040.64616414101</v>
      </c>
      <c r="BY71" s="11">
        <v>84.45</v>
      </c>
      <c r="BZ71" s="11">
        <f t="shared" si="14"/>
        <v>6.5212654577819107</v>
      </c>
      <c r="CA71" s="11">
        <f t="shared" si="16"/>
        <v>0.84632333534745086</v>
      </c>
    </row>
    <row r="72" spans="1:79" x14ac:dyDescent="0.2">
      <c r="A72" s="4" t="s">
        <v>69</v>
      </c>
      <c r="B72" s="4">
        <v>32</v>
      </c>
      <c r="C72" s="4">
        <v>1</v>
      </c>
      <c r="D72" s="6">
        <f t="shared" si="17"/>
        <v>0.40468564223999998</v>
      </c>
      <c r="E72" s="8">
        <v>39628</v>
      </c>
      <c r="F72" s="4">
        <v>1</v>
      </c>
      <c r="G72" s="4" t="s">
        <v>70</v>
      </c>
      <c r="H72" s="4" t="s">
        <v>71</v>
      </c>
      <c r="I72" s="4">
        <v>48</v>
      </c>
      <c r="J72" s="4">
        <v>60</v>
      </c>
      <c r="M72" s="13">
        <f t="shared" si="18"/>
        <v>54</v>
      </c>
      <c r="N72" s="8">
        <v>39640</v>
      </c>
      <c r="O72" s="5">
        <v>387468</v>
      </c>
      <c r="Q72" s="5"/>
      <c r="S72" s="5"/>
      <c r="U72" s="9"/>
      <c r="V72" s="14">
        <f t="shared" si="19"/>
        <v>387468</v>
      </c>
      <c r="W72" s="14">
        <f t="shared" si="20"/>
        <v>957454.27946319629</v>
      </c>
      <c r="X72" s="8">
        <v>39674</v>
      </c>
      <c r="Y72" s="4">
        <f t="shared" si="21"/>
        <v>34</v>
      </c>
      <c r="Z72" s="4">
        <v>0</v>
      </c>
      <c r="AA72" s="10">
        <v>2.6</v>
      </c>
      <c r="AB72" s="10">
        <v>31.4</v>
      </c>
      <c r="AC72" s="10">
        <v>27.5</v>
      </c>
      <c r="AD72" s="10">
        <v>32.700000000000003</v>
      </c>
      <c r="AE72" s="10">
        <v>31.340625000000006</v>
      </c>
      <c r="AF72" s="9">
        <v>45</v>
      </c>
      <c r="AG72" s="9">
        <v>40</v>
      </c>
      <c r="AH72" s="9">
        <v>47</v>
      </c>
      <c r="AI72" s="9">
        <v>43.888888888888886</v>
      </c>
      <c r="AJ72" s="10">
        <v>9.1</v>
      </c>
      <c r="AK72" s="10">
        <v>8.8000000000000007</v>
      </c>
      <c r="AL72" s="10">
        <v>9.4</v>
      </c>
      <c r="AM72" s="10">
        <v>9.1046652069933085</v>
      </c>
      <c r="AN72" s="21">
        <f>2*106</f>
        <v>212</v>
      </c>
      <c r="AO72" s="20">
        <v>350</v>
      </c>
      <c r="AP72" s="20">
        <v>29</v>
      </c>
      <c r="AQ72" s="20">
        <v>34.950000000000003</v>
      </c>
      <c r="AR72" s="5">
        <v>25</v>
      </c>
      <c r="AS72" s="5">
        <v>85</v>
      </c>
      <c r="AT72" s="5">
        <v>35</v>
      </c>
      <c r="AU72" s="5">
        <v>145</v>
      </c>
      <c r="AV72" s="5">
        <v>0</v>
      </c>
      <c r="AW72" s="5">
        <v>0</v>
      </c>
      <c r="AX72" s="5">
        <v>55</v>
      </c>
      <c r="AY72" s="5">
        <v>65</v>
      </c>
      <c r="AZ72" s="5">
        <v>155</v>
      </c>
      <c r="BA72" s="5">
        <v>630</v>
      </c>
      <c r="BB72" s="5">
        <v>8090</v>
      </c>
      <c r="BC72" s="5">
        <v>8090</v>
      </c>
      <c r="BD72" s="5">
        <v>35.416666666666664</v>
      </c>
      <c r="BE72" s="5">
        <v>133.75</v>
      </c>
      <c r="BF72" s="5">
        <v>2419.1666666666665</v>
      </c>
      <c r="BG72" s="5">
        <v>2588.3333333333335</v>
      </c>
      <c r="BH72" s="5">
        <v>25</v>
      </c>
      <c r="BI72" s="5">
        <v>17.5</v>
      </c>
      <c r="BJ72" s="5">
        <v>977.5</v>
      </c>
      <c r="BK72" s="5">
        <v>995</v>
      </c>
      <c r="BL72" s="5">
        <v>47061</v>
      </c>
      <c r="BM72" s="11">
        <f>BL72/O72*100</f>
        <v>12.14577719966552</v>
      </c>
      <c r="BN72" s="11">
        <f>(BL72)/(O72+Q72+S72+U72)*100</f>
        <v>12.14577719966552</v>
      </c>
      <c r="BO72" s="4" t="s">
        <v>72</v>
      </c>
      <c r="BP72" s="9">
        <v>10</v>
      </c>
      <c r="BQ72" s="9">
        <v>57</v>
      </c>
      <c r="BR72" s="13">
        <f t="shared" si="22"/>
        <v>47</v>
      </c>
      <c r="BS72" s="11">
        <v>43.52</v>
      </c>
      <c r="BT72" s="19">
        <f t="shared" si="23"/>
        <v>1.28</v>
      </c>
      <c r="BU72" s="6">
        <v>0.124</v>
      </c>
      <c r="BV72" s="6">
        <v>1.508</v>
      </c>
      <c r="BW72" s="6">
        <v>0.85099999999999998</v>
      </c>
      <c r="BX72" s="5">
        <f t="shared" si="24"/>
        <v>116290.26357226269</v>
      </c>
      <c r="BY72" s="11">
        <v>37.729999999999997</v>
      </c>
      <c r="BZ72" s="11">
        <f t="shared" si="14"/>
        <v>2.7421429537518081</v>
      </c>
      <c r="CA72" s="11">
        <f t="shared" si="16"/>
        <v>1.0324354305690495</v>
      </c>
    </row>
    <row r="73" spans="1:79" x14ac:dyDescent="0.2">
      <c r="A73" s="4" t="s">
        <v>69</v>
      </c>
      <c r="B73" s="4">
        <v>25</v>
      </c>
      <c r="C73" s="4">
        <v>1</v>
      </c>
      <c r="D73" s="6">
        <f t="shared" si="17"/>
        <v>0.40468564223999998</v>
      </c>
      <c r="E73" s="8">
        <v>38894</v>
      </c>
      <c r="F73" s="4">
        <v>1</v>
      </c>
      <c r="G73" s="4" t="s">
        <v>70</v>
      </c>
      <c r="H73" s="4" t="s">
        <v>71</v>
      </c>
      <c r="I73" s="4">
        <v>6</v>
      </c>
      <c r="J73" s="4">
        <v>4</v>
      </c>
      <c r="M73" s="13">
        <f t="shared" si="18"/>
        <v>5</v>
      </c>
      <c r="N73" s="8">
        <v>38907</v>
      </c>
      <c r="O73" s="5">
        <v>387468</v>
      </c>
      <c r="Q73" s="5"/>
      <c r="V73" s="14">
        <f t="shared" si="19"/>
        <v>387468</v>
      </c>
      <c r="W73" s="14">
        <f t="shared" si="20"/>
        <v>957454.27946319629</v>
      </c>
      <c r="X73" s="8">
        <v>38947</v>
      </c>
      <c r="Y73" s="9">
        <f t="shared" si="21"/>
        <v>40</v>
      </c>
      <c r="Z73" s="4">
        <v>8</v>
      </c>
      <c r="AA73" s="4">
        <v>2.4</v>
      </c>
      <c r="AB73" s="4">
        <v>32.700000000000003</v>
      </c>
      <c r="AC73" s="4">
        <v>29.5</v>
      </c>
      <c r="AD73" s="4">
        <v>33.200000000000003</v>
      </c>
      <c r="AE73" s="10">
        <v>31.984210526315792</v>
      </c>
      <c r="AF73" s="4">
        <v>44</v>
      </c>
      <c r="AG73" s="4">
        <v>44</v>
      </c>
      <c r="AH73" s="4">
        <v>52</v>
      </c>
      <c r="AI73" s="9">
        <v>49.833333333333336</v>
      </c>
      <c r="AJ73" s="4">
        <v>9.3000000000000007</v>
      </c>
      <c r="AK73" s="4">
        <v>9</v>
      </c>
      <c r="AL73" s="4">
        <v>9.6</v>
      </c>
      <c r="AM73" s="10">
        <v>9.243895534522002</v>
      </c>
      <c r="AN73" s="20">
        <v>266</v>
      </c>
      <c r="AO73" s="20">
        <v>100</v>
      </c>
      <c r="AP73" s="20">
        <v>0</v>
      </c>
      <c r="AQ73" s="20">
        <v>11</v>
      </c>
      <c r="AR73" s="5">
        <v>45</v>
      </c>
      <c r="AS73" s="5">
        <v>205</v>
      </c>
      <c r="AT73" s="5">
        <v>0</v>
      </c>
      <c r="AU73" s="5">
        <v>330</v>
      </c>
      <c r="AV73" s="5">
        <v>0</v>
      </c>
      <c r="AW73" s="5">
        <v>30</v>
      </c>
      <c r="AX73" s="5">
        <v>0</v>
      </c>
      <c r="AY73" s="5">
        <v>60</v>
      </c>
      <c r="AZ73" s="5">
        <v>160</v>
      </c>
      <c r="BA73" s="5">
        <v>250</v>
      </c>
      <c r="BB73" s="5">
        <v>305</v>
      </c>
      <c r="BC73" s="5">
        <v>370</v>
      </c>
      <c r="BD73" s="5">
        <v>49.0625</v>
      </c>
      <c r="BE73" s="5">
        <v>96.25</v>
      </c>
      <c r="BF73" s="5">
        <v>19.0625</v>
      </c>
      <c r="BG73" s="5">
        <v>164.6875</v>
      </c>
      <c r="BH73" s="5">
        <v>40</v>
      </c>
      <c r="BI73" s="5">
        <v>90</v>
      </c>
      <c r="BJ73" s="5">
        <v>0</v>
      </c>
      <c r="BK73" s="5">
        <v>137.5</v>
      </c>
      <c r="BL73" s="5">
        <v>111817</v>
      </c>
      <c r="BM73" s="11">
        <f>BL73/O73*100</f>
        <v>28.858383143898337</v>
      </c>
      <c r="BN73" s="11">
        <f>BL73/(O73+Q73)*100</f>
        <v>28.858383143898337</v>
      </c>
      <c r="BO73" s="4" t="s">
        <v>72</v>
      </c>
      <c r="BP73" s="9">
        <v>19</v>
      </c>
      <c r="BQ73" s="9">
        <v>40</v>
      </c>
      <c r="BR73" s="13">
        <f t="shared" si="22"/>
        <v>21</v>
      </c>
      <c r="BS73" s="11">
        <v>27.74</v>
      </c>
      <c r="BT73" s="19">
        <f t="shared" si="23"/>
        <v>0.69350000000000001</v>
      </c>
      <c r="BU73" s="6">
        <v>7.2999999999999995E-2</v>
      </c>
      <c r="BV73" s="6">
        <v>0.217</v>
      </c>
      <c r="BW73" s="6">
        <v>0.17499999999999999</v>
      </c>
      <c r="BX73" s="5">
        <f t="shared" si="24"/>
        <v>276305.82439514028</v>
      </c>
      <c r="BY73" s="11">
        <v>22.86</v>
      </c>
      <c r="BZ73" s="11">
        <f t="shared" si="14"/>
        <v>1.4122072550848501</v>
      </c>
      <c r="CA73" s="11">
        <f t="shared" si="16"/>
        <v>0.81982031994862126</v>
      </c>
    </row>
    <row r="74" spans="1:79" x14ac:dyDescent="0.2">
      <c r="A74" s="4" t="s">
        <v>69</v>
      </c>
      <c r="B74" s="9">
        <v>32</v>
      </c>
      <c r="C74" s="4">
        <v>1</v>
      </c>
      <c r="D74" s="4">
        <f t="shared" si="17"/>
        <v>0.40468564223999998</v>
      </c>
      <c r="E74" s="8">
        <v>40089</v>
      </c>
      <c r="F74" s="4">
        <v>1</v>
      </c>
      <c r="G74" s="4" t="s">
        <v>70</v>
      </c>
      <c r="H74" s="4" t="s">
        <v>71</v>
      </c>
      <c r="I74" s="4">
        <v>87</v>
      </c>
      <c r="J74" s="4">
        <v>292</v>
      </c>
      <c r="M74" s="13">
        <f t="shared" si="18"/>
        <v>189.5</v>
      </c>
      <c r="N74" s="8">
        <v>40101</v>
      </c>
      <c r="O74" s="5">
        <v>387468</v>
      </c>
      <c r="Q74" s="5"/>
      <c r="S74" s="5"/>
      <c r="U74" s="5"/>
      <c r="V74" s="14">
        <f t="shared" si="19"/>
        <v>387468</v>
      </c>
      <c r="W74" s="14">
        <f t="shared" si="20"/>
        <v>957454.27946319629</v>
      </c>
      <c r="X74" s="8">
        <v>40151</v>
      </c>
      <c r="Y74" s="4">
        <f t="shared" si="21"/>
        <v>50</v>
      </c>
      <c r="Z74" s="4">
        <v>7</v>
      </c>
      <c r="AA74" s="10">
        <v>3.3</v>
      </c>
      <c r="AB74" s="10">
        <v>30.3</v>
      </c>
      <c r="AC74" s="10">
        <v>15.3</v>
      </c>
      <c r="AD74" s="10">
        <v>27.1</v>
      </c>
      <c r="AE74" s="10">
        <v>22.363829787234046</v>
      </c>
      <c r="AF74" s="4">
        <v>45</v>
      </c>
      <c r="AG74" s="4">
        <v>37</v>
      </c>
      <c r="AH74" s="4">
        <v>48</v>
      </c>
      <c r="AI74" s="10">
        <v>45</v>
      </c>
      <c r="AJ74" s="4">
        <v>8.8000000000000007</v>
      </c>
      <c r="AK74" s="4">
        <v>8.1999999999999993</v>
      </c>
      <c r="AL74" s="10">
        <v>9</v>
      </c>
      <c r="AM74" s="10">
        <v>8.6031372143124649</v>
      </c>
      <c r="AN74" s="20">
        <v>460</v>
      </c>
      <c r="AO74" s="20">
        <v>250</v>
      </c>
      <c r="AP74" s="20">
        <v>21</v>
      </c>
      <c r="AQ74" s="20">
        <v>8.75</v>
      </c>
      <c r="AR74" s="5">
        <v>110</v>
      </c>
      <c r="AS74" s="5">
        <v>165</v>
      </c>
      <c r="AT74" s="5">
        <v>1140</v>
      </c>
      <c r="AU74" s="5">
        <v>1415</v>
      </c>
      <c r="AV74" s="5">
        <v>0</v>
      </c>
      <c r="AW74" s="5">
        <v>5</v>
      </c>
      <c r="AX74" s="5">
        <v>0</v>
      </c>
      <c r="AY74" s="5">
        <v>5</v>
      </c>
      <c r="AZ74" s="5">
        <v>255</v>
      </c>
      <c r="BA74" s="5">
        <v>180</v>
      </c>
      <c r="BB74" s="5">
        <v>525</v>
      </c>
      <c r="BC74" s="5">
        <v>805</v>
      </c>
      <c r="BD74" s="5">
        <v>43.928571428571431</v>
      </c>
      <c r="BE74" s="5">
        <v>34.285714285714285</v>
      </c>
      <c r="BF74" s="5">
        <v>39.642857142857146</v>
      </c>
      <c r="BG74" s="5">
        <v>117.85714285714286</v>
      </c>
      <c r="BH74" s="5">
        <v>7.5</v>
      </c>
      <c r="BI74" s="5">
        <v>25</v>
      </c>
      <c r="BJ74" s="5">
        <v>0</v>
      </c>
      <c r="BK74" s="5">
        <v>37.5</v>
      </c>
      <c r="BL74" s="5">
        <v>107402</v>
      </c>
      <c r="BM74" s="11">
        <f>BL74/O74*100</f>
        <v>27.718934208760466</v>
      </c>
      <c r="BN74" s="11">
        <f>(BL74)/(O74+Q74+S74+U74)*100</f>
        <v>27.718934208760466</v>
      </c>
      <c r="BO74" s="4" t="s">
        <v>72</v>
      </c>
      <c r="BP74" s="9">
        <v>20</v>
      </c>
      <c r="BQ74" s="9">
        <v>51</v>
      </c>
      <c r="BR74" s="13">
        <f t="shared" si="22"/>
        <v>31</v>
      </c>
      <c r="BS74" s="11">
        <v>28.29</v>
      </c>
      <c r="BT74" s="19">
        <f t="shared" si="23"/>
        <v>0.56579999999999997</v>
      </c>
      <c r="BU74" s="6">
        <v>0.08</v>
      </c>
      <c r="BV74" s="6">
        <v>0.57799999999999996</v>
      </c>
      <c r="BW74" s="6">
        <v>0.24</v>
      </c>
      <c r="BX74" s="5">
        <f t="shared" si="24"/>
        <v>265396.12180336495</v>
      </c>
      <c r="BY74" s="11">
        <v>18.86</v>
      </c>
      <c r="BZ74" s="11">
        <f t="shared" si="14"/>
        <v>0.93208149889414771</v>
      </c>
      <c r="CA74" s="11">
        <f t="shared" si="16"/>
        <v>1.0600159481015918</v>
      </c>
    </row>
    <row r="75" spans="1:79" x14ac:dyDescent="0.2">
      <c r="A75" s="15" t="s">
        <v>69</v>
      </c>
      <c r="B75" s="15">
        <v>9</v>
      </c>
      <c r="C75" s="15">
        <v>2</v>
      </c>
      <c r="D75" s="16">
        <f t="shared" si="17"/>
        <v>0.80937128447999995</v>
      </c>
      <c r="E75" s="17">
        <v>37833</v>
      </c>
      <c r="F75" s="15">
        <v>1</v>
      </c>
      <c r="G75" s="15" t="s">
        <v>70</v>
      </c>
      <c r="H75" s="15" t="s">
        <v>71</v>
      </c>
      <c r="I75" s="15">
        <v>5</v>
      </c>
      <c r="J75" s="15">
        <v>255</v>
      </c>
      <c r="K75" s="15"/>
      <c r="L75" s="15"/>
      <c r="M75" s="13">
        <f t="shared" si="18"/>
        <v>130</v>
      </c>
      <c r="N75" s="17">
        <v>37844</v>
      </c>
      <c r="O75" s="14">
        <v>775852</v>
      </c>
      <c r="P75" s="15"/>
      <c r="Q75" s="14"/>
      <c r="R75" s="15"/>
      <c r="S75" s="15"/>
      <c r="T75" s="15"/>
      <c r="U75" s="15"/>
      <c r="V75" s="14">
        <f t="shared" si="19"/>
        <v>775852</v>
      </c>
      <c r="W75" s="14">
        <f t="shared" si="20"/>
        <v>958586.02211031585</v>
      </c>
      <c r="X75" s="17">
        <v>37903</v>
      </c>
      <c r="Y75" s="15">
        <f t="shared" si="21"/>
        <v>59</v>
      </c>
      <c r="Z75" s="15">
        <v>10</v>
      </c>
      <c r="AA75" s="18">
        <v>1.2</v>
      </c>
      <c r="AB75" s="18">
        <v>32</v>
      </c>
      <c r="AC75" s="18">
        <v>24.5</v>
      </c>
      <c r="AD75" s="18">
        <v>33.6</v>
      </c>
      <c r="AE75" s="18">
        <v>30.175438596491233</v>
      </c>
      <c r="AF75" s="13">
        <v>42</v>
      </c>
      <c r="AG75" s="13">
        <v>28</v>
      </c>
      <c r="AH75" s="13">
        <v>46</v>
      </c>
      <c r="AI75" s="13">
        <v>37.733333333333334</v>
      </c>
      <c r="AJ75" s="18">
        <v>9.1</v>
      </c>
      <c r="AK75" s="18">
        <v>8.6</v>
      </c>
      <c r="AL75" s="18">
        <v>10</v>
      </c>
      <c r="AM75" s="18">
        <v>9.1249702431637747</v>
      </c>
      <c r="AN75" s="21">
        <v>304</v>
      </c>
      <c r="AO75" s="21">
        <v>950</v>
      </c>
      <c r="AP75" s="21">
        <v>78</v>
      </c>
      <c r="AQ75" s="21">
        <v>32.5</v>
      </c>
      <c r="AR75" s="14">
        <v>65</v>
      </c>
      <c r="AS75" s="14">
        <v>455</v>
      </c>
      <c r="AT75" s="14">
        <v>1835</v>
      </c>
      <c r="AU75" s="14">
        <v>2355</v>
      </c>
      <c r="AV75" s="14">
        <v>0</v>
      </c>
      <c r="AW75" s="14">
        <v>0</v>
      </c>
      <c r="AX75" s="14">
        <v>0</v>
      </c>
      <c r="AY75" s="14">
        <v>5</v>
      </c>
      <c r="AZ75" s="14">
        <v>640</v>
      </c>
      <c r="BA75" s="14">
        <v>380</v>
      </c>
      <c r="BB75" s="14">
        <v>3815</v>
      </c>
      <c r="BC75" s="14">
        <v>4260</v>
      </c>
      <c r="BD75" s="14">
        <v>58.18181818181818</v>
      </c>
      <c r="BE75" s="14">
        <v>48.18181818181818</v>
      </c>
      <c r="BF75" s="14">
        <v>545</v>
      </c>
      <c r="BG75" s="14">
        <v>666.36363636363637</v>
      </c>
      <c r="BH75" s="14">
        <v>5</v>
      </c>
      <c r="BI75" s="14">
        <v>12.5</v>
      </c>
      <c r="BJ75" s="14">
        <v>190</v>
      </c>
      <c r="BK75" s="14">
        <v>262.5</v>
      </c>
      <c r="BL75" s="14">
        <v>116010</v>
      </c>
      <c r="BM75" s="19">
        <f>BL75/(O75)*100</f>
        <v>14.9525940514428</v>
      </c>
      <c r="BN75" s="19">
        <f>BL75/(O75+Q75)*100</f>
        <v>14.9525940514428</v>
      </c>
      <c r="BO75" s="15" t="s">
        <v>72</v>
      </c>
      <c r="BP75" s="13">
        <v>43</v>
      </c>
      <c r="BQ75" s="13">
        <v>80</v>
      </c>
      <c r="BR75" s="13">
        <f t="shared" si="22"/>
        <v>37</v>
      </c>
      <c r="BS75" s="19">
        <v>54.95</v>
      </c>
      <c r="BT75" s="19">
        <f t="shared" si="23"/>
        <v>0.93135593220338986</v>
      </c>
      <c r="BU75" s="16">
        <v>0.66900000000000004</v>
      </c>
      <c r="BV75" s="16">
        <v>4.1719999999999997</v>
      </c>
      <c r="BW75" s="16">
        <v>1.4730000000000001</v>
      </c>
      <c r="BX75" s="14">
        <f t="shared" si="24"/>
        <v>143333.47652002927</v>
      </c>
      <c r="BY75" s="19">
        <v>134.86000000000001</v>
      </c>
      <c r="BZ75" s="19">
        <f t="shared" si="14"/>
        <v>2.8241213342933835</v>
      </c>
      <c r="CA75" s="19">
        <f t="shared" si="16"/>
        <v>0.88776834737279109</v>
      </c>
    </row>
    <row r="76" spans="1:79" x14ac:dyDescent="0.2">
      <c r="A76" s="15" t="s">
        <v>69</v>
      </c>
      <c r="B76" s="15">
        <v>2</v>
      </c>
      <c r="C76" s="15">
        <v>2</v>
      </c>
      <c r="D76" s="16">
        <f t="shared" si="17"/>
        <v>0.80937128447999995</v>
      </c>
      <c r="E76" s="17">
        <v>39348</v>
      </c>
      <c r="F76" s="15">
        <v>2</v>
      </c>
      <c r="G76" s="15" t="s">
        <v>70</v>
      </c>
      <c r="H76" s="15" t="s">
        <v>71</v>
      </c>
      <c r="I76" s="15">
        <v>436</v>
      </c>
      <c r="J76" s="15">
        <v>86</v>
      </c>
      <c r="K76" s="15"/>
      <c r="L76" s="15"/>
      <c r="M76" s="13">
        <f t="shared" si="18"/>
        <v>261</v>
      </c>
      <c r="N76" s="17">
        <v>39358</v>
      </c>
      <c r="O76" s="14">
        <v>524410</v>
      </c>
      <c r="P76" s="17">
        <v>39359</v>
      </c>
      <c r="Q76" s="14">
        <v>251900</v>
      </c>
      <c r="R76" s="15"/>
      <c r="S76" s="14"/>
      <c r="T76" s="15"/>
      <c r="U76" s="15"/>
      <c r="V76" s="14">
        <f t="shared" si="19"/>
        <v>776310</v>
      </c>
      <c r="W76" s="14">
        <f t="shared" si="20"/>
        <v>959151.89343387564</v>
      </c>
      <c r="X76" s="17">
        <v>39401</v>
      </c>
      <c r="Y76" s="13">
        <f t="shared" si="21"/>
        <v>43</v>
      </c>
      <c r="Z76" s="13">
        <v>0</v>
      </c>
      <c r="AA76" s="15">
        <v>3.7</v>
      </c>
      <c r="AB76" s="18">
        <v>29.4</v>
      </c>
      <c r="AC76" s="18">
        <v>19.600000000000001</v>
      </c>
      <c r="AD76" s="18">
        <v>30.6</v>
      </c>
      <c r="AE76" s="18">
        <v>25.675609756097558</v>
      </c>
      <c r="AF76" s="18">
        <v>24</v>
      </c>
      <c r="AG76" s="18">
        <v>22</v>
      </c>
      <c r="AH76" s="18">
        <v>30</v>
      </c>
      <c r="AI76" s="18">
        <v>24.923076923076923</v>
      </c>
      <c r="AJ76" s="18">
        <v>8.5</v>
      </c>
      <c r="AK76" s="18">
        <v>7.6</v>
      </c>
      <c r="AL76" s="18">
        <v>8.9</v>
      </c>
      <c r="AM76" s="18">
        <v>8.5024999999999995</v>
      </c>
      <c r="AN76" s="21">
        <v>328</v>
      </c>
      <c r="AO76" s="21">
        <v>725</v>
      </c>
      <c r="AP76" s="21">
        <v>24</v>
      </c>
      <c r="AQ76" s="21">
        <v>10</v>
      </c>
      <c r="AR76" s="14">
        <v>10</v>
      </c>
      <c r="AS76" s="14">
        <v>620</v>
      </c>
      <c r="AT76" s="14">
        <v>75</v>
      </c>
      <c r="AU76" s="14">
        <v>705</v>
      </c>
      <c r="AV76" s="14">
        <v>0</v>
      </c>
      <c r="AW76" s="14">
        <v>5</v>
      </c>
      <c r="AX76" s="14">
        <v>0</v>
      </c>
      <c r="AY76" s="14">
        <v>15</v>
      </c>
      <c r="AZ76" s="14">
        <v>210</v>
      </c>
      <c r="BA76" s="14">
        <v>580</v>
      </c>
      <c r="BB76" s="14">
        <v>1540</v>
      </c>
      <c r="BC76" s="14">
        <v>2150</v>
      </c>
      <c r="BD76" s="14">
        <v>32.307692307692307</v>
      </c>
      <c r="BE76" s="14">
        <v>125.76923076923077</v>
      </c>
      <c r="BF76" s="14">
        <v>206.53846153846155</v>
      </c>
      <c r="BG76" s="14">
        <v>364.61538461538464</v>
      </c>
      <c r="BH76" s="14">
        <v>5</v>
      </c>
      <c r="BI76" s="14">
        <v>40</v>
      </c>
      <c r="BJ76" s="14">
        <v>65</v>
      </c>
      <c r="BK76" s="14">
        <v>65</v>
      </c>
      <c r="BL76" s="14">
        <v>349028</v>
      </c>
      <c r="BM76" s="19">
        <f>(BL76/Q76)*100</f>
        <v>138.55815799920603</v>
      </c>
      <c r="BN76" s="19">
        <f>((BL76)/(O76+Q76+S76+U76))*100</f>
        <v>44.959874277028504</v>
      </c>
      <c r="BO76" s="15" t="s">
        <v>72</v>
      </c>
      <c r="BP76" s="13">
        <v>28</v>
      </c>
      <c r="BQ76" s="13">
        <v>60</v>
      </c>
      <c r="BR76" s="13">
        <f t="shared" si="22"/>
        <v>32</v>
      </c>
      <c r="BS76" s="19">
        <v>39.22</v>
      </c>
      <c r="BT76" s="19">
        <f t="shared" si="23"/>
        <v>0.91209302325581387</v>
      </c>
      <c r="BU76" s="16">
        <v>0.155</v>
      </c>
      <c r="BV76" s="16">
        <v>2.0030000000000001</v>
      </c>
      <c r="BW76" s="16">
        <v>0.46800000000000003</v>
      </c>
      <c r="BX76" s="14">
        <f t="shared" si="24"/>
        <v>431233.48541360896</v>
      </c>
      <c r="BY76" s="19">
        <v>141.27000000000001</v>
      </c>
      <c r="BZ76" s="19">
        <f t="shared" si="14"/>
        <v>4.0591368883565639</v>
      </c>
      <c r="CA76" s="19">
        <f t="shared" si="16"/>
        <v>0.77575232357237933</v>
      </c>
    </row>
    <row r="77" spans="1:79" x14ac:dyDescent="0.2">
      <c r="A77" s="4" t="s">
        <v>69</v>
      </c>
      <c r="B77" s="4">
        <v>29</v>
      </c>
      <c r="C77" s="4">
        <v>1</v>
      </c>
      <c r="D77" s="6">
        <f t="shared" si="17"/>
        <v>0.40468564223999998</v>
      </c>
      <c r="E77" s="8">
        <v>39563</v>
      </c>
      <c r="F77" s="4">
        <v>1</v>
      </c>
      <c r="G77" s="4" t="s">
        <v>70</v>
      </c>
      <c r="H77" s="4" t="s">
        <v>71</v>
      </c>
      <c r="I77" s="4">
        <v>455</v>
      </c>
      <c r="J77" s="4">
        <v>512</v>
      </c>
      <c r="M77" s="13">
        <f t="shared" si="18"/>
        <v>483.5</v>
      </c>
      <c r="N77" s="8">
        <v>39573</v>
      </c>
      <c r="O77" s="5">
        <v>388842</v>
      </c>
      <c r="Q77" s="5"/>
      <c r="S77" s="5"/>
      <c r="U77" s="9"/>
      <c r="V77" s="14">
        <f t="shared" si="19"/>
        <v>388842</v>
      </c>
      <c r="W77" s="14">
        <f t="shared" si="20"/>
        <v>960849.5074045551</v>
      </c>
      <c r="X77" s="8">
        <v>39617</v>
      </c>
      <c r="Y77" s="4">
        <f t="shared" si="21"/>
        <v>44</v>
      </c>
      <c r="Z77" s="4">
        <v>0</v>
      </c>
      <c r="AA77" s="10">
        <v>3</v>
      </c>
      <c r="AB77" s="10">
        <v>26.2</v>
      </c>
      <c r="AC77" s="10">
        <v>26</v>
      </c>
      <c r="AD77" s="10">
        <v>31.8</v>
      </c>
      <c r="AE77" s="10">
        <v>29.673571428571432</v>
      </c>
      <c r="AF77" s="9">
        <v>38</v>
      </c>
      <c r="AG77" s="9">
        <v>35</v>
      </c>
      <c r="AH77" s="9">
        <v>47</v>
      </c>
      <c r="AI77" s="9">
        <v>39.846153846153847</v>
      </c>
      <c r="AJ77" s="10">
        <v>8.9</v>
      </c>
      <c r="AK77" s="10">
        <v>8.6</v>
      </c>
      <c r="AL77" s="10">
        <v>9.1999999999999993</v>
      </c>
      <c r="AM77" s="10">
        <v>8.9476288774677943</v>
      </c>
      <c r="AN77" s="21">
        <v>290</v>
      </c>
      <c r="AO77" s="20">
        <v>195</v>
      </c>
      <c r="AP77" s="20">
        <v>18</v>
      </c>
      <c r="AQ77" s="20">
        <v>10.25</v>
      </c>
      <c r="AR77" s="5">
        <v>10</v>
      </c>
      <c r="AS77" s="5">
        <v>75</v>
      </c>
      <c r="AT77" s="5">
        <v>0</v>
      </c>
      <c r="AU77" s="5">
        <v>85</v>
      </c>
      <c r="AV77" s="5">
        <v>0</v>
      </c>
      <c r="AW77" s="5">
        <v>0</v>
      </c>
      <c r="AX77" s="5">
        <v>0</v>
      </c>
      <c r="AY77" s="5">
        <v>0</v>
      </c>
      <c r="AZ77" s="5">
        <v>210</v>
      </c>
      <c r="BA77" s="5">
        <v>1015</v>
      </c>
      <c r="BB77" s="5">
        <v>20</v>
      </c>
      <c r="BC77" s="5">
        <v>1225</v>
      </c>
      <c r="BD77" s="5">
        <v>56.470588235294116</v>
      </c>
      <c r="BE77" s="5">
        <v>170.29411764705881</v>
      </c>
      <c r="BF77" s="5">
        <v>3.2352941176470589</v>
      </c>
      <c r="BG77" s="5">
        <v>228.23529411764707</v>
      </c>
      <c r="BH77" s="5">
        <v>20</v>
      </c>
      <c r="BI77" s="5">
        <v>55</v>
      </c>
      <c r="BJ77" s="5">
        <v>0</v>
      </c>
      <c r="BK77" s="5">
        <v>120</v>
      </c>
      <c r="BL77" s="5">
        <v>131461</v>
      </c>
      <c r="BM77" s="11">
        <f>BL77/O77*100</f>
        <v>33.808333461920263</v>
      </c>
      <c r="BN77" s="11">
        <f>(BL77)/(O77+Q77+S77+U77)*100</f>
        <v>33.808333461920263</v>
      </c>
      <c r="BO77" s="4" t="s">
        <v>72</v>
      </c>
      <c r="BP77" s="9">
        <v>19</v>
      </c>
      <c r="BQ77" s="9">
        <v>64</v>
      </c>
      <c r="BR77" s="13">
        <f t="shared" si="22"/>
        <v>45</v>
      </c>
      <c r="BS77" s="11">
        <v>43.55</v>
      </c>
      <c r="BT77" s="19">
        <f t="shared" si="23"/>
        <v>0.98977272727272725</v>
      </c>
      <c r="BU77" s="6">
        <v>7.2999999999999995E-2</v>
      </c>
      <c r="BV77" s="6">
        <v>1.54</v>
      </c>
      <c r="BW77" s="6">
        <v>0.79100000000000004</v>
      </c>
      <c r="BX77" s="5">
        <f t="shared" si="24"/>
        <v>324847.20553055027</v>
      </c>
      <c r="BY77" s="11">
        <v>63.91</v>
      </c>
      <c r="BZ77" s="11">
        <f t="shared" si="14"/>
        <v>3.5892056658105762</v>
      </c>
      <c r="CA77" s="11">
        <f t="shared" si="16"/>
        <v>0.9576614498215571</v>
      </c>
    </row>
    <row r="78" spans="1:79" x14ac:dyDescent="0.2">
      <c r="A78" s="15" t="s">
        <v>69</v>
      </c>
      <c r="B78" s="15">
        <v>9</v>
      </c>
      <c r="C78" s="15">
        <v>2</v>
      </c>
      <c r="D78" s="16">
        <f t="shared" si="17"/>
        <v>0.80937128447999995</v>
      </c>
      <c r="E78" s="17">
        <v>38971</v>
      </c>
      <c r="F78" s="15">
        <v>1</v>
      </c>
      <c r="G78" s="15" t="s">
        <v>70</v>
      </c>
      <c r="H78" s="15" t="s">
        <v>71</v>
      </c>
      <c r="I78" s="15">
        <v>51</v>
      </c>
      <c r="J78" s="15">
        <v>14</v>
      </c>
      <c r="K78" s="15"/>
      <c r="L78" s="15"/>
      <c r="M78" s="13">
        <f t="shared" si="18"/>
        <v>32.5</v>
      </c>
      <c r="N78" s="17">
        <v>38986</v>
      </c>
      <c r="O78" s="14">
        <v>778142</v>
      </c>
      <c r="P78" s="15"/>
      <c r="Q78" s="14"/>
      <c r="R78" s="15"/>
      <c r="S78" s="15"/>
      <c r="T78" s="15"/>
      <c r="U78" s="15"/>
      <c r="V78" s="14">
        <f t="shared" si="19"/>
        <v>778142</v>
      </c>
      <c r="W78" s="14">
        <f t="shared" si="20"/>
        <v>961415.37872811488</v>
      </c>
      <c r="X78" s="17">
        <v>39030</v>
      </c>
      <c r="Y78" s="13">
        <f t="shared" si="21"/>
        <v>44</v>
      </c>
      <c r="Z78" s="15">
        <v>3</v>
      </c>
      <c r="AA78" s="15">
        <v>3.5</v>
      </c>
      <c r="AB78" s="15">
        <v>27.3</v>
      </c>
      <c r="AC78" s="15">
        <v>20.8</v>
      </c>
      <c r="AD78" s="15">
        <v>29.9</v>
      </c>
      <c r="AE78" s="18">
        <v>26.197500000000002</v>
      </c>
      <c r="AF78" s="15">
        <v>39</v>
      </c>
      <c r="AG78" s="15">
        <v>9</v>
      </c>
      <c r="AH78" s="15">
        <v>41</v>
      </c>
      <c r="AI78" s="13">
        <v>33.153846153846153</v>
      </c>
      <c r="AJ78" s="15">
        <v>9.1</v>
      </c>
      <c r="AK78" s="15">
        <v>8.1</v>
      </c>
      <c r="AL78" s="15">
        <v>9.9</v>
      </c>
      <c r="AM78" s="18">
        <v>8.9477803118954995</v>
      </c>
      <c r="AN78" s="21">
        <v>806</v>
      </c>
      <c r="AO78" s="21">
        <v>627</v>
      </c>
      <c r="AP78" s="21">
        <v>32</v>
      </c>
      <c r="AQ78" s="21">
        <v>116.75</v>
      </c>
      <c r="AR78" s="14">
        <v>280</v>
      </c>
      <c r="AS78" s="14">
        <v>32</v>
      </c>
      <c r="AT78" s="14">
        <v>0</v>
      </c>
      <c r="AU78" s="14">
        <v>310</v>
      </c>
      <c r="AV78" s="14">
        <v>0</v>
      </c>
      <c r="AW78" s="14">
        <v>5</v>
      </c>
      <c r="AX78" s="14">
        <v>0</v>
      </c>
      <c r="AY78" s="14">
        <v>5</v>
      </c>
      <c r="AZ78" s="14">
        <v>700</v>
      </c>
      <c r="BA78" s="14">
        <v>1175</v>
      </c>
      <c r="BB78" s="14">
        <v>100</v>
      </c>
      <c r="BC78" s="14">
        <v>1205</v>
      </c>
      <c r="BD78" s="14">
        <v>81.129032258064512</v>
      </c>
      <c r="BE78" s="14">
        <v>150.64516129032259</v>
      </c>
      <c r="BF78" s="14">
        <v>12.419354838709678</v>
      </c>
      <c r="BG78" s="14">
        <v>242.33333333333334</v>
      </c>
      <c r="BH78" s="14">
        <v>15</v>
      </c>
      <c r="BI78" s="14">
        <v>35</v>
      </c>
      <c r="BJ78" s="14">
        <v>0</v>
      </c>
      <c r="BK78" s="14">
        <v>95</v>
      </c>
      <c r="BL78" s="14">
        <v>181757</v>
      </c>
      <c r="BM78" s="19">
        <f>BL78/O78*100</f>
        <v>23.357819009897938</v>
      </c>
      <c r="BN78" s="19">
        <f>BL78/(O78+Q78)*100</f>
        <v>23.357819009897938</v>
      </c>
      <c r="BO78" s="15" t="s">
        <v>72</v>
      </c>
      <c r="BP78" s="13">
        <v>27</v>
      </c>
      <c r="BQ78" s="13">
        <v>98</v>
      </c>
      <c r="BR78" s="13">
        <f t="shared" si="22"/>
        <v>71</v>
      </c>
      <c r="BS78" s="19">
        <v>32.24</v>
      </c>
      <c r="BT78" s="19">
        <f t="shared" si="23"/>
        <v>0.73272727272727278</v>
      </c>
      <c r="BU78" s="16">
        <v>0.14899999999999999</v>
      </c>
      <c r="BV78" s="16">
        <v>7.6849999999999996</v>
      </c>
      <c r="BW78" s="16">
        <v>0.32</v>
      </c>
      <c r="BX78" s="14">
        <f t="shared" si="24"/>
        <v>224565.66409663786</v>
      </c>
      <c r="BY78" s="19">
        <v>44.68</v>
      </c>
      <c r="BZ78" s="19">
        <f t="shared" si="14"/>
        <v>1.2546214140855623</v>
      </c>
      <c r="CA78" s="19">
        <f t="shared" si="16"/>
        <v>0.95491535958743479</v>
      </c>
    </row>
    <row r="79" spans="1:79" x14ac:dyDescent="0.2">
      <c r="A79" s="15" t="s">
        <v>74</v>
      </c>
      <c r="B79" s="13">
        <v>29</v>
      </c>
      <c r="C79" s="15">
        <v>1</v>
      </c>
      <c r="D79" s="15">
        <f t="shared" si="17"/>
        <v>0.40468564223999998</v>
      </c>
      <c r="E79" s="17">
        <v>40115</v>
      </c>
      <c r="F79" s="15">
        <v>1</v>
      </c>
      <c r="G79" s="15" t="s">
        <v>70</v>
      </c>
      <c r="H79" s="15" t="s">
        <v>71</v>
      </c>
      <c r="I79" s="15">
        <v>24</v>
      </c>
      <c r="J79" s="15">
        <v>74</v>
      </c>
      <c r="K79" s="15"/>
      <c r="L79" s="15"/>
      <c r="M79" s="13">
        <f t="shared" si="18"/>
        <v>49</v>
      </c>
      <c r="N79" s="17">
        <v>40131</v>
      </c>
      <c r="O79" s="14">
        <v>389300</v>
      </c>
      <c r="P79" s="17"/>
      <c r="Q79" s="14"/>
      <c r="R79" s="15"/>
      <c r="S79" s="14"/>
      <c r="T79" s="15"/>
      <c r="U79" s="14"/>
      <c r="V79" s="14">
        <f t="shared" si="19"/>
        <v>389300</v>
      </c>
      <c r="W79" s="14">
        <f t="shared" si="20"/>
        <v>961981.25005167478</v>
      </c>
      <c r="X79" s="17">
        <v>40158</v>
      </c>
      <c r="Y79" s="15">
        <f t="shared" si="21"/>
        <v>27</v>
      </c>
      <c r="Z79" s="15">
        <v>4</v>
      </c>
      <c r="AA79" s="18">
        <v>4.5</v>
      </c>
      <c r="AB79" s="18">
        <v>24.8</v>
      </c>
      <c r="AC79" s="18">
        <v>9.6</v>
      </c>
      <c r="AD79" s="18">
        <v>25.6</v>
      </c>
      <c r="AE79" s="18">
        <v>17.615999999999996</v>
      </c>
      <c r="AF79" s="15">
        <v>46</v>
      </c>
      <c r="AG79" s="15">
        <v>40</v>
      </c>
      <c r="AH79" s="15">
        <v>47</v>
      </c>
      <c r="AI79" s="18">
        <v>43</v>
      </c>
      <c r="AJ79" s="15">
        <v>8.9</v>
      </c>
      <c r="AK79" s="15">
        <v>8.5</v>
      </c>
      <c r="AL79" s="18">
        <v>8.9</v>
      </c>
      <c r="AM79" s="18">
        <v>8.6033781742872044</v>
      </c>
      <c r="AN79" s="21">
        <v>89</v>
      </c>
      <c r="AO79" s="21">
        <v>250</v>
      </c>
      <c r="AP79" s="21">
        <v>10</v>
      </c>
      <c r="AQ79" s="21">
        <v>4</v>
      </c>
      <c r="AR79" s="14">
        <v>160</v>
      </c>
      <c r="AS79" s="14">
        <v>545</v>
      </c>
      <c r="AT79" s="14">
        <v>0</v>
      </c>
      <c r="AU79" s="14">
        <v>705</v>
      </c>
      <c r="AV79" s="14">
        <v>35</v>
      </c>
      <c r="AW79" s="14">
        <v>5</v>
      </c>
      <c r="AX79" s="14">
        <v>0</v>
      </c>
      <c r="AY79" s="14">
        <v>20</v>
      </c>
      <c r="AZ79" s="14">
        <v>490</v>
      </c>
      <c r="BA79" s="14">
        <v>190</v>
      </c>
      <c r="BB79" s="14">
        <v>190</v>
      </c>
      <c r="BC79" s="14">
        <v>680</v>
      </c>
      <c r="BD79" s="14">
        <v>198.88888888888889</v>
      </c>
      <c r="BE79" s="14">
        <v>60.555555555555557</v>
      </c>
      <c r="BF79" s="14">
        <v>21.111111111111111</v>
      </c>
      <c r="BG79" s="14">
        <v>269.44444444444446</v>
      </c>
      <c r="BH79" s="14">
        <v>165</v>
      </c>
      <c r="BI79" s="14">
        <v>50</v>
      </c>
      <c r="BJ79" s="14">
        <v>0</v>
      </c>
      <c r="BK79" s="14">
        <v>230</v>
      </c>
      <c r="BL79" s="14">
        <v>0</v>
      </c>
      <c r="BM79" s="19">
        <v>0</v>
      </c>
      <c r="BN79" s="19">
        <v>0</v>
      </c>
      <c r="BO79" s="15" t="s">
        <v>73</v>
      </c>
      <c r="BP79" s="13"/>
      <c r="BQ79" s="13"/>
      <c r="BR79" s="13">
        <f t="shared" si="22"/>
        <v>0</v>
      </c>
      <c r="BS79" s="19"/>
      <c r="BT79" s="19">
        <f t="shared" si="23"/>
        <v>0</v>
      </c>
      <c r="BU79" s="16"/>
      <c r="BV79" s="16"/>
      <c r="BW79" s="16"/>
      <c r="BX79" s="14">
        <v>0</v>
      </c>
      <c r="BY79" s="19">
        <v>0</v>
      </c>
      <c r="BZ79" s="19">
        <v>0</v>
      </c>
      <c r="CA79" s="19"/>
    </row>
    <row r="80" spans="1:79" x14ac:dyDescent="0.2">
      <c r="A80" s="4" t="s">
        <v>69</v>
      </c>
      <c r="B80" s="4">
        <v>30</v>
      </c>
      <c r="C80" s="4">
        <v>1</v>
      </c>
      <c r="D80" s="6">
        <f t="shared" si="17"/>
        <v>0.40468564223999998</v>
      </c>
      <c r="E80" s="8">
        <v>38137</v>
      </c>
      <c r="F80" s="4">
        <v>1</v>
      </c>
      <c r="G80" s="4" t="s">
        <v>70</v>
      </c>
      <c r="H80" s="4" t="s">
        <v>71</v>
      </c>
      <c r="I80" s="4">
        <v>33</v>
      </c>
      <c r="J80" s="4">
        <v>95</v>
      </c>
      <c r="M80" s="13">
        <f t="shared" si="18"/>
        <v>64</v>
      </c>
      <c r="N80" s="8">
        <v>38144</v>
      </c>
      <c r="O80" s="5">
        <v>389300</v>
      </c>
      <c r="Q80" s="5"/>
      <c r="V80" s="14">
        <f t="shared" si="19"/>
        <v>389300</v>
      </c>
      <c r="W80" s="14">
        <f t="shared" si="20"/>
        <v>961981.25005167478</v>
      </c>
      <c r="X80" s="8">
        <v>38175</v>
      </c>
      <c r="Y80" s="4">
        <f t="shared" si="21"/>
        <v>31</v>
      </c>
      <c r="Z80" s="4">
        <v>9</v>
      </c>
      <c r="AA80" s="10">
        <v>2.2000000000000002</v>
      </c>
      <c r="AB80" s="4">
        <v>31.2</v>
      </c>
      <c r="AC80" s="4">
        <v>28.9</v>
      </c>
      <c r="AD80" s="4">
        <v>33.5</v>
      </c>
      <c r="AE80" s="10">
        <v>31.485714285714291</v>
      </c>
      <c r="AF80" s="4">
        <v>31</v>
      </c>
      <c r="AG80" s="4">
        <v>30</v>
      </c>
      <c r="AH80" s="4">
        <v>40</v>
      </c>
      <c r="AI80" s="10">
        <v>33.875</v>
      </c>
      <c r="AJ80" s="4">
        <v>9.3000000000000007</v>
      </c>
      <c r="AK80" s="4">
        <v>9</v>
      </c>
      <c r="AL80" s="4">
        <v>9.6</v>
      </c>
      <c r="AM80" s="10">
        <v>9.3142857142857149</v>
      </c>
      <c r="AN80" s="20">
        <v>124</v>
      </c>
      <c r="AO80" s="20">
        <v>350</v>
      </c>
      <c r="AP80" s="20">
        <v>30</v>
      </c>
      <c r="AQ80" s="20">
        <v>12.5</v>
      </c>
      <c r="AR80" s="5">
        <v>50</v>
      </c>
      <c r="AS80" s="5">
        <v>30</v>
      </c>
      <c r="AT80" s="5">
        <v>935</v>
      </c>
      <c r="AU80" s="5">
        <v>1015</v>
      </c>
      <c r="AV80" s="5">
        <v>5</v>
      </c>
      <c r="AW80" s="5">
        <v>0</v>
      </c>
      <c r="AX80" s="5">
        <v>0</v>
      </c>
      <c r="AY80" s="5">
        <v>10</v>
      </c>
      <c r="AZ80" s="5">
        <v>185</v>
      </c>
      <c r="BA80" s="5">
        <v>500</v>
      </c>
      <c r="BB80" s="5">
        <v>7040</v>
      </c>
      <c r="BC80" s="5">
        <v>7600</v>
      </c>
      <c r="BD80" s="5">
        <v>44.583333333333336</v>
      </c>
      <c r="BE80" s="5">
        <v>137.91666666666666</v>
      </c>
      <c r="BF80" s="5">
        <v>1187.0833333333333</v>
      </c>
      <c r="BG80" s="5">
        <v>1386.25</v>
      </c>
      <c r="BH80" s="5">
        <v>15</v>
      </c>
      <c r="BI80" s="5">
        <v>52.5</v>
      </c>
      <c r="BJ80" s="5">
        <v>270</v>
      </c>
      <c r="BK80" s="5">
        <v>467.5</v>
      </c>
      <c r="BL80" s="5">
        <v>29195</v>
      </c>
      <c r="BM80" s="11">
        <f>(BL80/O80)*100</f>
        <v>7.499357821731313</v>
      </c>
      <c r="BN80" s="11">
        <f>((BL80)/(O80+Q80+S80+U80))*100</f>
        <v>7.499357821731313</v>
      </c>
      <c r="BO80" s="4" t="s">
        <v>72</v>
      </c>
      <c r="BP80" s="9">
        <v>21</v>
      </c>
      <c r="BQ80" s="9">
        <v>60</v>
      </c>
      <c r="BR80" s="13">
        <f t="shared" si="22"/>
        <v>39</v>
      </c>
      <c r="BS80" s="11">
        <v>42.67</v>
      </c>
      <c r="BT80" s="19">
        <f t="shared" si="23"/>
        <v>1.3764516129032258</v>
      </c>
      <c r="BU80" s="6">
        <v>8.7999999999999995E-2</v>
      </c>
      <c r="BV80" s="6">
        <v>1.8572</v>
      </c>
      <c r="BW80" s="6">
        <v>0.77376699999999954</v>
      </c>
      <c r="BX80" s="5">
        <f t="shared" ref="BX80:BX143" si="25">BL80/(C80*0.40468564224)</f>
        <v>72142.41611933893</v>
      </c>
      <c r="BY80" s="11">
        <v>25.82</v>
      </c>
      <c r="BZ80" s="11">
        <f t="shared" ref="BZ80:BZ143" si="26">(BY80/D80)/Y80</f>
        <v>2.0581486933813578</v>
      </c>
      <c r="CA80" s="11">
        <f t="shared" ref="CA80:CA86" si="27">(BW80/BS80^3)*100000</f>
        <v>0.99596086839107212</v>
      </c>
    </row>
    <row r="81" spans="1:79" x14ac:dyDescent="0.2">
      <c r="A81" s="15" t="s">
        <v>69</v>
      </c>
      <c r="B81" s="15">
        <v>5</v>
      </c>
      <c r="C81" s="15">
        <v>2</v>
      </c>
      <c r="D81" s="16">
        <f t="shared" si="17"/>
        <v>0.80937128447999995</v>
      </c>
      <c r="E81" s="17">
        <v>37759</v>
      </c>
      <c r="F81" s="15">
        <v>1</v>
      </c>
      <c r="G81" s="15" t="s">
        <v>70</v>
      </c>
      <c r="H81" s="15" t="s">
        <v>71</v>
      </c>
      <c r="I81" s="15">
        <v>258</v>
      </c>
      <c r="J81" s="15">
        <v>14</v>
      </c>
      <c r="K81" s="15"/>
      <c r="L81" s="15"/>
      <c r="M81" s="13">
        <f t="shared" si="18"/>
        <v>136</v>
      </c>
      <c r="N81" s="17">
        <v>37767</v>
      </c>
      <c r="O81" s="14">
        <v>779058</v>
      </c>
      <c r="P81" s="15"/>
      <c r="Q81" s="14"/>
      <c r="R81" s="15"/>
      <c r="S81" s="15"/>
      <c r="T81" s="15"/>
      <c r="U81" s="15"/>
      <c r="V81" s="14">
        <f t="shared" si="19"/>
        <v>779058</v>
      </c>
      <c r="W81" s="14">
        <f t="shared" si="20"/>
        <v>962547.12137523456</v>
      </c>
      <c r="X81" s="17">
        <v>37805</v>
      </c>
      <c r="Y81" s="15">
        <f t="shared" si="21"/>
        <v>38</v>
      </c>
      <c r="Z81" s="15">
        <v>10</v>
      </c>
      <c r="AA81" s="18">
        <v>2.9</v>
      </c>
      <c r="AB81" s="18">
        <v>29.3</v>
      </c>
      <c r="AC81" s="18">
        <v>28.3</v>
      </c>
      <c r="AD81" s="18">
        <v>33.4</v>
      </c>
      <c r="AE81" s="18">
        <v>31.18055555555555</v>
      </c>
      <c r="AF81" s="13">
        <v>38</v>
      </c>
      <c r="AG81" s="13">
        <v>35</v>
      </c>
      <c r="AH81" s="13">
        <v>46</v>
      </c>
      <c r="AI81" s="13">
        <v>39.222222222222221</v>
      </c>
      <c r="AJ81" s="18">
        <v>9.1999999999999993</v>
      </c>
      <c r="AK81" s="18">
        <v>7.9</v>
      </c>
      <c r="AL81" s="18">
        <v>9.6999999999999993</v>
      </c>
      <c r="AM81" s="18">
        <v>9.1645606844016658</v>
      </c>
      <c r="AN81" s="21">
        <v>182</v>
      </c>
      <c r="AO81" s="21">
        <v>850</v>
      </c>
      <c r="AP81" s="21">
        <v>66</v>
      </c>
      <c r="AQ81" s="21">
        <v>27.5</v>
      </c>
      <c r="AR81" s="14">
        <v>75</v>
      </c>
      <c r="AS81" s="14">
        <v>120</v>
      </c>
      <c r="AT81" s="14">
        <v>355</v>
      </c>
      <c r="AU81" s="14">
        <v>550</v>
      </c>
      <c r="AV81" s="14">
        <v>0</v>
      </c>
      <c r="AW81" s="14">
        <v>0</v>
      </c>
      <c r="AX81" s="14">
        <v>125</v>
      </c>
      <c r="AY81" s="14">
        <v>135</v>
      </c>
      <c r="AZ81" s="14">
        <v>220</v>
      </c>
      <c r="BA81" s="14">
        <v>415</v>
      </c>
      <c r="BB81" s="14">
        <v>9000</v>
      </c>
      <c r="BC81" s="14">
        <v>9255</v>
      </c>
      <c r="BD81" s="14">
        <v>55.384615384615387</v>
      </c>
      <c r="BE81" s="14">
        <v>114.23076923076923</v>
      </c>
      <c r="BF81" s="14">
        <v>2482.6923076923076</v>
      </c>
      <c r="BG81" s="14">
        <v>2652.3076923076924</v>
      </c>
      <c r="BH81" s="14">
        <v>25</v>
      </c>
      <c r="BI81" s="14">
        <v>15</v>
      </c>
      <c r="BJ81" s="14">
        <v>1030</v>
      </c>
      <c r="BK81" s="14">
        <v>1030</v>
      </c>
      <c r="BL81" s="14">
        <v>346580</v>
      </c>
      <c r="BM81" s="19">
        <f>BL81/(O81)*100</f>
        <v>44.487060013503488</v>
      </c>
      <c r="BN81" s="19">
        <f>BL81/(O81+Q81)*100</f>
        <v>44.487060013503488</v>
      </c>
      <c r="BO81" s="15" t="s">
        <v>72</v>
      </c>
      <c r="BP81" s="13">
        <v>24</v>
      </c>
      <c r="BQ81" s="13">
        <v>48</v>
      </c>
      <c r="BR81" s="13">
        <f t="shared" si="22"/>
        <v>24</v>
      </c>
      <c r="BS81" s="19">
        <v>31.81</v>
      </c>
      <c r="BT81" s="19">
        <f t="shared" si="23"/>
        <v>0.83710526315789469</v>
      </c>
      <c r="BU81" s="16">
        <v>0.10199999999999999</v>
      </c>
      <c r="BV81" s="16">
        <v>0.872</v>
      </c>
      <c r="BW81" s="16">
        <v>0.27700000000000002</v>
      </c>
      <c r="BX81" s="14">
        <f t="shared" si="25"/>
        <v>428208.91554445087</v>
      </c>
      <c r="BY81" s="19">
        <v>70.45</v>
      </c>
      <c r="BZ81" s="19">
        <f t="shared" si="26"/>
        <v>2.290601858468658</v>
      </c>
      <c r="CA81" s="19">
        <f t="shared" si="27"/>
        <v>0.86057507176524806</v>
      </c>
    </row>
    <row r="82" spans="1:79" x14ac:dyDescent="0.2">
      <c r="A82" s="15" t="s">
        <v>69</v>
      </c>
      <c r="B82" s="15">
        <v>7</v>
      </c>
      <c r="C82" s="15">
        <v>2</v>
      </c>
      <c r="D82" s="16">
        <f t="shared" si="17"/>
        <v>0.80937128447999995</v>
      </c>
      <c r="E82" s="17">
        <v>37504</v>
      </c>
      <c r="F82" s="15">
        <v>1</v>
      </c>
      <c r="G82" s="15" t="s">
        <v>70</v>
      </c>
      <c r="H82" s="15" t="s">
        <v>71</v>
      </c>
      <c r="I82" s="15">
        <v>287</v>
      </c>
      <c r="J82" s="15">
        <v>98</v>
      </c>
      <c r="K82" s="15"/>
      <c r="L82" s="15"/>
      <c r="M82" s="13">
        <f t="shared" si="18"/>
        <v>192.5</v>
      </c>
      <c r="N82" s="17">
        <v>37520</v>
      </c>
      <c r="O82" s="14">
        <v>779516</v>
      </c>
      <c r="P82" s="15"/>
      <c r="Q82" s="14"/>
      <c r="R82" s="15"/>
      <c r="S82" s="15"/>
      <c r="T82" s="15"/>
      <c r="U82" s="15"/>
      <c r="V82" s="14">
        <f t="shared" si="19"/>
        <v>779516</v>
      </c>
      <c r="W82" s="14">
        <f t="shared" si="20"/>
        <v>963112.99269879435</v>
      </c>
      <c r="X82" s="17">
        <v>37553</v>
      </c>
      <c r="Y82" s="15">
        <f t="shared" si="21"/>
        <v>33</v>
      </c>
      <c r="Z82" s="15">
        <v>15</v>
      </c>
      <c r="AA82" s="18">
        <v>2.7</v>
      </c>
      <c r="AB82" s="18">
        <v>29.7</v>
      </c>
      <c r="AC82" s="18">
        <v>22.3</v>
      </c>
      <c r="AD82" s="18">
        <v>31</v>
      </c>
      <c r="AE82" s="18">
        <v>27.958064516129031</v>
      </c>
      <c r="AF82" s="13">
        <v>27</v>
      </c>
      <c r="AG82" s="13">
        <v>26</v>
      </c>
      <c r="AH82" s="13">
        <v>30</v>
      </c>
      <c r="AI82" s="13">
        <v>28.888888888888889</v>
      </c>
      <c r="AJ82" s="18">
        <v>9.3000000000000007</v>
      </c>
      <c r="AK82" s="18">
        <v>9.1</v>
      </c>
      <c r="AL82" s="18">
        <v>9.3000000000000007</v>
      </c>
      <c r="AM82" s="18">
        <v>9.1996376668894673</v>
      </c>
      <c r="AN82" s="21">
        <v>47</v>
      </c>
      <c r="AO82" s="21">
        <v>800</v>
      </c>
      <c r="AP82" s="21">
        <v>75</v>
      </c>
      <c r="AQ82" s="21">
        <v>31.25</v>
      </c>
      <c r="AR82" s="14">
        <v>135</v>
      </c>
      <c r="AS82" s="14">
        <v>1305</v>
      </c>
      <c r="AT82" s="14">
        <v>65</v>
      </c>
      <c r="AU82" s="14">
        <v>1505</v>
      </c>
      <c r="AV82" s="14">
        <v>0</v>
      </c>
      <c r="AW82" s="14">
        <v>0</v>
      </c>
      <c r="AX82" s="14">
        <v>0</v>
      </c>
      <c r="AY82" s="14">
        <v>0</v>
      </c>
      <c r="AZ82" s="14">
        <v>110</v>
      </c>
      <c r="BA82" s="14">
        <v>305</v>
      </c>
      <c r="BB82" s="14">
        <v>40</v>
      </c>
      <c r="BC82" s="14">
        <v>430</v>
      </c>
      <c r="BD82" s="14">
        <v>24.583333333333332</v>
      </c>
      <c r="BE82" s="14">
        <v>45.833333333333336</v>
      </c>
      <c r="BF82" s="14">
        <v>9.1666666666666661</v>
      </c>
      <c r="BG82" s="14">
        <v>79.583333333333329</v>
      </c>
      <c r="BH82" s="14">
        <v>15</v>
      </c>
      <c r="BI82" s="14">
        <v>12.5</v>
      </c>
      <c r="BJ82" s="14">
        <v>2.5</v>
      </c>
      <c r="BK82" s="14">
        <v>40</v>
      </c>
      <c r="BL82" s="14">
        <v>200498</v>
      </c>
      <c r="BM82" s="19">
        <f>BL82/(O82)*100</f>
        <v>25.720831900820507</v>
      </c>
      <c r="BN82" s="19">
        <f>BL82/(O82+Q82)*100</f>
        <v>25.720831900820507</v>
      </c>
      <c r="BO82" s="15" t="s">
        <v>72</v>
      </c>
      <c r="BP82" s="13">
        <v>18</v>
      </c>
      <c r="BQ82" s="13">
        <v>52</v>
      </c>
      <c r="BR82" s="13">
        <f t="shared" si="22"/>
        <v>34</v>
      </c>
      <c r="BS82" s="19">
        <v>27.93</v>
      </c>
      <c r="BT82" s="19">
        <f t="shared" si="23"/>
        <v>0.84636363636363632</v>
      </c>
      <c r="BU82" s="16">
        <v>1.7000000000000001E-2</v>
      </c>
      <c r="BV82" s="16">
        <v>1.0740000000000001</v>
      </c>
      <c r="BW82" s="16">
        <v>0.188</v>
      </c>
      <c r="BX82" s="14">
        <f t="shared" si="25"/>
        <v>247720.6738670186</v>
      </c>
      <c r="BY82" s="19">
        <v>30.23</v>
      </c>
      <c r="BZ82" s="19">
        <f t="shared" si="26"/>
        <v>1.1318175275382436</v>
      </c>
      <c r="CA82" s="19">
        <f t="shared" si="27"/>
        <v>0.86286934896839973</v>
      </c>
    </row>
    <row r="83" spans="1:79" x14ac:dyDescent="0.2">
      <c r="A83" s="15" t="s">
        <v>69</v>
      </c>
      <c r="B83" s="15">
        <v>4</v>
      </c>
      <c r="C83" s="15">
        <v>2</v>
      </c>
      <c r="D83" s="16">
        <f t="shared" si="17"/>
        <v>0.80937128447999995</v>
      </c>
      <c r="E83" s="17">
        <v>37751</v>
      </c>
      <c r="F83" s="15">
        <v>1</v>
      </c>
      <c r="G83" s="15" t="s">
        <v>70</v>
      </c>
      <c r="H83" s="15" t="s">
        <v>71</v>
      </c>
      <c r="I83" s="15">
        <v>158</v>
      </c>
      <c r="J83" s="15">
        <v>157</v>
      </c>
      <c r="K83" s="15"/>
      <c r="L83" s="15"/>
      <c r="M83" s="13">
        <f t="shared" si="18"/>
        <v>157.5</v>
      </c>
      <c r="N83" s="17">
        <v>37760</v>
      </c>
      <c r="O83" s="14">
        <v>779974</v>
      </c>
      <c r="P83" s="15"/>
      <c r="Q83" s="14"/>
      <c r="R83" s="15"/>
      <c r="S83" s="15"/>
      <c r="T83" s="15"/>
      <c r="U83" s="15"/>
      <c r="V83" s="14">
        <f t="shared" si="19"/>
        <v>779974</v>
      </c>
      <c r="W83" s="14">
        <f t="shared" si="20"/>
        <v>963678.86402235413</v>
      </c>
      <c r="X83" s="17">
        <v>37799</v>
      </c>
      <c r="Y83" s="15">
        <f t="shared" si="21"/>
        <v>39</v>
      </c>
      <c r="Z83" s="15">
        <v>11</v>
      </c>
      <c r="AA83" s="18">
        <v>2.4</v>
      </c>
      <c r="AB83" s="18">
        <v>30.9</v>
      </c>
      <c r="AC83" s="18">
        <v>20.6</v>
      </c>
      <c r="AD83" s="18">
        <v>33.9</v>
      </c>
      <c r="AE83" s="18">
        <v>30.772972972972969</v>
      </c>
      <c r="AF83" s="13">
        <v>30</v>
      </c>
      <c r="AG83" s="13">
        <v>31</v>
      </c>
      <c r="AH83" s="13">
        <v>41</v>
      </c>
      <c r="AI83" s="13">
        <v>37.1</v>
      </c>
      <c r="AJ83" s="18">
        <v>9.3000000000000007</v>
      </c>
      <c r="AK83" s="18">
        <v>8.8000000000000007</v>
      </c>
      <c r="AL83" s="18">
        <v>9.4</v>
      </c>
      <c r="AM83" s="18">
        <v>9.1216291323684597</v>
      </c>
      <c r="AN83" s="21">
        <v>135</v>
      </c>
      <c r="AO83" s="21">
        <v>700</v>
      </c>
      <c r="AP83" s="21">
        <v>78</v>
      </c>
      <c r="AQ83" s="21">
        <v>32.5</v>
      </c>
      <c r="AR83" s="14">
        <v>10</v>
      </c>
      <c r="AS83" s="14">
        <v>45</v>
      </c>
      <c r="AT83" s="14">
        <v>320</v>
      </c>
      <c r="AU83" s="14">
        <v>375</v>
      </c>
      <c r="AV83" s="14">
        <v>0</v>
      </c>
      <c r="AW83" s="14">
        <v>0</v>
      </c>
      <c r="AX83" s="14">
        <v>10</v>
      </c>
      <c r="AY83" s="14">
        <v>50</v>
      </c>
      <c r="AZ83" s="14">
        <v>1005</v>
      </c>
      <c r="BA83" s="14">
        <v>560</v>
      </c>
      <c r="BB83" s="14">
        <v>15000</v>
      </c>
      <c r="BC83" s="14">
        <v>15020</v>
      </c>
      <c r="BD83" s="14">
        <v>110</v>
      </c>
      <c r="BE83" s="14">
        <v>86.92307692307692</v>
      </c>
      <c r="BF83" s="14">
        <v>2096.9230769230771</v>
      </c>
      <c r="BG83" s="14">
        <v>2296.1538461538462</v>
      </c>
      <c r="BH83" s="14">
        <v>30</v>
      </c>
      <c r="BI83" s="14">
        <v>55</v>
      </c>
      <c r="BJ83" s="14">
        <v>160</v>
      </c>
      <c r="BK83" s="14">
        <v>290</v>
      </c>
      <c r="BL83" s="14">
        <v>388774</v>
      </c>
      <c r="BM83" s="19">
        <f>BL83/(O83)*100</f>
        <v>49.8444819955537</v>
      </c>
      <c r="BN83" s="19">
        <f>BL83/(O83+Q83)*100</f>
        <v>49.8444819955537</v>
      </c>
      <c r="BO83" s="15" t="s">
        <v>72</v>
      </c>
      <c r="BP83" s="13">
        <v>25</v>
      </c>
      <c r="BQ83" s="13">
        <v>43</v>
      </c>
      <c r="BR83" s="13">
        <f t="shared" si="22"/>
        <v>18</v>
      </c>
      <c r="BS83" s="19">
        <v>31.18</v>
      </c>
      <c r="BT83" s="19">
        <f t="shared" si="23"/>
        <v>0.79948717948717951</v>
      </c>
      <c r="BU83" s="16">
        <v>0.17799999999999999</v>
      </c>
      <c r="BV83" s="16">
        <v>0.749</v>
      </c>
      <c r="BW83" s="16">
        <v>0.29599999999999999</v>
      </c>
      <c r="BX83" s="14">
        <f t="shared" si="25"/>
        <v>480340.73787257873</v>
      </c>
      <c r="BY83" s="19">
        <v>102.68</v>
      </c>
      <c r="BZ83" s="19">
        <f t="shared" si="26"/>
        <v>3.252920585775454</v>
      </c>
      <c r="CA83" s="19">
        <f t="shared" si="27"/>
        <v>0.97648005820720563</v>
      </c>
    </row>
    <row r="84" spans="1:79" x14ac:dyDescent="0.2">
      <c r="A84" s="7" t="s">
        <v>69</v>
      </c>
      <c r="B84" s="4">
        <v>26</v>
      </c>
      <c r="C84" s="4">
        <v>1</v>
      </c>
      <c r="D84" s="6">
        <f t="shared" si="17"/>
        <v>0.40468564223999998</v>
      </c>
      <c r="E84" s="8">
        <v>40353</v>
      </c>
      <c r="F84" s="9">
        <v>1</v>
      </c>
      <c r="G84" s="9" t="s">
        <v>70</v>
      </c>
      <c r="H84" s="9" t="s">
        <v>71</v>
      </c>
      <c r="I84" s="4">
        <v>85</v>
      </c>
      <c r="J84" s="4">
        <v>33</v>
      </c>
      <c r="M84" s="13">
        <f t="shared" si="18"/>
        <v>59</v>
      </c>
      <c r="N84" s="8">
        <v>40368</v>
      </c>
      <c r="O84" s="5">
        <v>390216</v>
      </c>
      <c r="P84" s="8"/>
      <c r="Q84" s="5"/>
      <c r="R84" s="8"/>
      <c r="S84" s="9"/>
      <c r="T84" s="8"/>
      <c r="U84" s="8"/>
      <c r="V84" s="14">
        <f t="shared" si="19"/>
        <v>390216</v>
      </c>
      <c r="W84" s="14">
        <f t="shared" si="20"/>
        <v>964244.73534591391</v>
      </c>
      <c r="X84" s="8">
        <v>40408</v>
      </c>
      <c r="Y84" s="9">
        <f t="shared" si="21"/>
        <v>40</v>
      </c>
      <c r="Z84" s="9">
        <v>10</v>
      </c>
      <c r="AA84" s="10">
        <v>2.9</v>
      </c>
      <c r="AB84" s="10">
        <v>30.3</v>
      </c>
      <c r="AC84" s="10">
        <v>29</v>
      </c>
      <c r="AD84" s="10">
        <v>34.200000000000003</v>
      </c>
      <c r="AE84" s="10">
        <v>32.536842105263155</v>
      </c>
      <c r="AF84" s="9">
        <v>38</v>
      </c>
      <c r="AG84" s="9">
        <v>36</v>
      </c>
      <c r="AH84" s="9">
        <v>43</v>
      </c>
      <c r="AI84" s="10">
        <v>40.299999999999997</v>
      </c>
      <c r="AJ84" s="10">
        <v>9</v>
      </c>
      <c r="AK84" s="10">
        <v>8.5</v>
      </c>
      <c r="AL84" s="10">
        <v>9.4</v>
      </c>
      <c r="AM84" s="10">
        <v>9.113018382411429</v>
      </c>
      <c r="AN84" s="20">
        <v>260</v>
      </c>
      <c r="AO84" s="20">
        <v>375</v>
      </c>
      <c r="AP84" s="20">
        <v>42</v>
      </c>
      <c r="AQ84" s="20">
        <v>17.45</v>
      </c>
      <c r="AR84" s="5">
        <v>40</v>
      </c>
      <c r="AS84" s="5">
        <v>80</v>
      </c>
      <c r="AT84" s="5">
        <v>2340</v>
      </c>
      <c r="AU84" s="5">
        <v>2460</v>
      </c>
      <c r="AV84" s="5">
        <v>0</v>
      </c>
      <c r="AW84" s="5">
        <v>0</v>
      </c>
      <c r="AX84" s="5">
        <v>31</v>
      </c>
      <c r="AY84" s="5">
        <v>35.5</v>
      </c>
      <c r="AZ84" s="5">
        <v>960</v>
      </c>
      <c r="BA84" s="5">
        <v>1745</v>
      </c>
      <c r="BB84" s="5">
        <v>5190</v>
      </c>
      <c r="BC84" s="5">
        <v>6955</v>
      </c>
      <c r="BD84" s="5">
        <v>111.66666666666667</v>
      </c>
      <c r="BE84" s="5">
        <v>382.33333333333331</v>
      </c>
      <c r="BF84" s="5">
        <v>1275.4000000000001</v>
      </c>
      <c r="BG84" s="5">
        <v>1753.3666666666666</v>
      </c>
      <c r="BH84" s="5">
        <v>10</v>
      </c>
      <c r="BI84" s="5">
        <v>40</v>
      </c>
      <c r="BJ84" s="5">
        <v>720</v>
      </c>
      <c r="BK84" s="5">
        <v>770</v>
      </c>
      <c r="BL84" s="5">
        <v>265927</v>
      </c>
      <c r="BM84" s="11">
        <v>68.150000000000006</v>
      </c>
      <c r="BN84" s="11">
        <f>((BL84/(O84+Q84+S84+U84))*100)</f>
        <v>68.148666379646144</v>
      </c>
      <c r="BO84" s="4" t="s">
        <v>72</v>
      </c>
      <c r="BP84" s="9">
        <v>27</v>
      </c>
      <c r="BQ84" s="9">
        <v>52</v>
      </c>
      <c r="BR84" s="13">
        <f t="shared" si="22"/>
        <v>25</v>
      </c>
      <c r="BS84" s="11">
        <v>35.75</v>
      </c>
      <c r="BT84" s="19">
        <f t="shared" si="23"/>
        <v>0.89375000000000004</v>
      </c>
      <c r="BU84" s="6">
        <v>0.20100000000000001</v>
      </c>
      <c r="BV84" s="6">
        <v>0.746</v>
      </c>
      <c r="BW84" s="6">
        <v>0.39800000000000002</v>
      </c>
      <c r="BX84" s="5">
        <f t="shared" si="25"/>
        <v>657119.92777418881</v>
      </c>
      <c r="BY84" s="11">
        <v>110.59</v>
      </c>
      <c r="BZ84" s="11">
        <f t="shared" si="26"/>
        <v>6.8318460341134539</v>
      </c>
      <c r="CA84" s="11">
        <f t="shared" si="27"/>
        <v>0.87107376461379105</v>
      </c>
    </row>
    <row r="85" spans="1:79" x14ac:dyDescent="0.2">
      <c r="A85" s="15" t="s">
        <v>69</v>
      </c>
      <c r="B85" s="15">
        <v>6</v>
      </c>
      <c r="C85" s="15">
        <v>2</v>
      </c>
      <c r="D85" s="16">
        <f t="shared" si="17"/>
        <v>0.80937128447999995</v>
      </c>
      <c r="E85" s="17">
        <v>37365</v>
      </c>
      <c r="F85" s="15">
        <v>1</v>
      </c>
      <c r="G85" s="15" t="s">
        <v>70</v>
      </c>
      <c r="H85" s="15" t="s">
        <v>71</v>
      </c>
      <c r="I85" s="15">
        <v>106</v>
      </c>
      <c r="J85" s="15">
        <v>38</v>
      </c>
      <c r="K85" s="15"/>
      <c r="L85" s="15"/>
      <c r="M85" s="13">
        <f t="shared" si="18"/>
        <v>72</v>
      </c>
      <c r="N85" s="17">
        <v>37373</v>
      </c>
      <c r="O85" s="14">
        <v>780890</v>
      </c>
      <c r="P85" s="15"/>
      <c r="Q85" s="14"/>
      <c r="R85" s="15"/>
      <c r="S85" s="15"/>
      <c r="T85" s="15"/>
      <c r="U85" s="15"/>
      <c r="V85" s="14">
        <f t="shared" si="19"/>
        <v>780890</v>
      </c>
      <c r="W85" s="14">
        <f t="shared" si="20"/>
        <v>964810.60666947381</v>
      </c>
      <c r="X85" s="17">
        <v>37414</v>
      </c>
      <c r="Y85" s="15">
        <f t="shared" si="21"/>
        <v>41</v>
      </c>
      <c r="Z85" s="15">
        <v>2</v>
      </c>
      <c r="AA85" s="18">
        <v>2.8</v>
      </c>
      <c r="AB85" s="18">
        <v>28.5</v>
      </c>
      <c r="AC85" s="18">
        <v>25.2</v>
      </c>
      <c r="AD85" s="18">
        <v>31.9</v>
      </c>
      <c r="AE85" s="18">
        <v>28.8</v>
      </c>
      <c r="AF85" s="13">
        <v>39</v>
      </c>
      <c r="AG85" s="13">
        <v>40</v>
      </c>
      <c r="AH85" s="13">
        <v>47</v>
      </c>
      <c r="AI85" s="13">
        <v>43.727272727272727</v>
      </c>
      <c r="AJ85" s="18">
        <v>8.9</v>
      </c>
      <c r="AK85" s="18">
        <v>8.8000000000000007</v>
      </c>
      <c r="AL85" s="18">
        <v>9.6999999999999993</v>
      </c>
      <c r="AM85" s="18">
        <v>9.1375696163589062</v>
      </c>
      <c r="AN85" s="21">
        <v>61</v>
      </c>
      <c r="AO85" s="21">
        <v>800</v>
      </c>
      <c r="AP85" s="21">
        <v>90</v>
      </c>
      <c r="AQ85" s="21">
        <v>37.5</v>
      </c>
      <c r="AR85" s="14">
        <v>5</v>
      </c>
      <c r="AS85" s="14">
        <v>90</v>
      </c>
      <c r="AT85" s="14">
        <v>0</v>
      </c>
      <c r="AU85" s="14">
        <v>95</v>
      </c>
      <c r="AV85" s="14">
        <v>0</v>
      </c>
      <c r="AW85" s="14">
        <v>10</v>
      </c>
      <c r="AX85" s="14">
        <v>0</v>
      </c>
      <c r="AY85" s="14">
        <v>10</v>
      </c>
      <c r="AZ85" s="14">
        <v>250</v>
      </c>
      <c r="BA85" s="14">
        <v>665</v>
      </c>
      <c r="BB85" s="14">
        <v>1045</v>
      </c>
      <c r="BC85" s="14">
        <v>1080</v>
      </c>
      <c r="BD85" s="14">
        <v>26.428571428571427</v>
      </c>
      <c r="BE85" s="14">
        <v>77.857142857142861</v>
      </c>
      <c r="BF85" s="14">
        <v>245.71428571428572</v>
      </c>
      <c r="BG85" s="14">
        <v>350</v>
      </c>
      <c r="BH85" s="14">
        <v>2.5</v>
      </c>
      <c r="BI85" s="14">
        <v>27.5</v>
      </c>
      <c r="BJ85" s="14">
        <v>107.5</v>
      </c>
      <c r="BK85" s="14">
        <v>410</v>
      </c>
      <c r="BL85" s="14">
        <v>498098</v>
      </c>
      <c r="BM85" s="19">
        <f>BL85/(O85)*100</f>
        <v>63.78593655956665</v>
      </c>
      <c r="BN85" s="19">
        <f>BL85/(O85+Q85)*100</f>
        <v>63.78593655956665</v>
      </c>
      <c r="BO85" s="15" t="s">
        <v>72</v>
      </c>
      <c r="BP85" s="13">
        <v>24</v>
      </c>
      <c r="BQ85" s="13">
        <v>34</v>
      </c>
      <c r="BR85" s="13">
        <f t="shared" si="22"/>
        <v>10</v>
      </c>
      <c r="BS85" s="19">
        <v>29.09</v>
      </c>
      <c r="BT85" s="19">
        <f t="shared" si="23"/>
        <v>0.70951219512195118</v>
      </c>
      <c r="BU85" s="16">
        <v>0.129</v>
      </c>
      <c r="BV85" s="16">
        <v>3.173</v>
      </c>
      <c r="BW85" s="16">
        <v>0.245</v>
      </c>
      <c r="BX85" s="14">
        <f t="shared" si="25"/>
        <v>615413.48149016069</v>
      </c>
      <c r="BY85" s="19">
        <v>98.95</v>
      </c>
      <c r="BZ85" s="19">
        <f t="shared" si="26"/>
        <v>2.9818387190458551</v>
      </c>
      <c r="CA85" s="19">
        <f t="shared" si="27"/>
        <v>0.99525626622638663</v>
      </c>
    </row>
    <row r="86" spans="1:79" x14ac:dyDescent="0.2">
      <c r="A86" s="15" t="s">
        <v>69</v>
      </c>
      <c r="B86" s="15">
        <v>4</v>
      </c>
      <c r="C86" s="15">
        <v>2</v>
      </c>
      <c r="D86" s="16">
        <f t="shared" si="17"/>
        <v>0.80937128447999995</v>
      </c>
      <c r="E86" s="17">
        <v>39717</v>
      </c>
      <c r="F86" s="15">
        <v>1</v>
      </c>
      <c r="G86" s="15" t="s">
        <v>70</v>
      </c>
      <c r="H86" s="15" t="s">
        <v>71</v>
      </c>
      <c r="I86" s="15">
        <v>159</v>
      </c>
      <c r="J86" s="15">
        <v>321</v>
      </c>
      <c r="K86" s="15"/>
      <c r="L86" s="15"/>
      <c r="M86" s="13">
        <f t="shared" si="18"/>
        <v>240</v>
      </c>
      <c r="N86" s="17">
        <v>39728</v>
      </c>
      <c r="O86" s="14">
        <v>780890</v>
      </c>
      <c r="P86" s="15"/>
      <c r="Q86" s="14"/>
      <c r="R86" s="15"/>
      <c r="S86" s="14"/>
      <c r="T86" s="15"/>
      <c r="U86" s="13"/>
      <c r="V86" s="14">
        <f t="shared" si="19"/>
        <v>780890</v>
      </c>
      <c r="W86" s="14">
        <f t="shared" si="20"/>
        <v>964810.60666947381</v>
      </c>
      <c r="X86" s="17">
        <v>39787</v>
      </c>
      <c r="Y86" s="15">
        <f t="shared" si="21"/>
        <v>59</v>
      </c>
      <c r="Z86" s="15">
        <v>1</v>
      </c>
      <c r="AA86" s="18">
        <v>3.3</v>
      </c>
      <c r="AB86" s="18">
        <v>27.5</v>
      </c>
      <c r="AC86" s="18">
        <v>15.7</v>
      </c>
      <c r="AD86" s="18">
        <v>30</v>
      </c>
      <c r="AE86" s="18">
        <v>22.789473684210517</v>
      </c>
      <c r="AF86" s="13">
        <v>39</v>
      </c>
      <c r="AG86" s="13">
        <v>38</v>
      </c>
      <c r="AH86" s="13">
        <v>49</v>
      </c>
      <c r="AI86" s="13">
        <v>41.235294117647058</v>
      </c>
      <c r="AJ86" s="18">
        <v>8.8000000000000007</v>
      </c>
      <c r="AK86" s="18">
        <v>8.6</v>
      </c>
      <c r="AL86" s="18">
        <v>9.1</v>
      </c>
      <c r="AM86" s="18">
        <v>8.8044596121443082</v>
      </c>
      <c r="AN86" s="21">
        <f>247*2</f>
        <v>494</v>
      </c>
      <c r="AO86" s="21">
        <v>675</v>
      </c>
      <c r="AP86" s="21">
        <v>47</v>
      </c>
      <c r="AQ86" s="21">
        <v>20</v>
      </c>
      <c r="AR86" s="14">
        <v>5</v>
      </c>
      <c r="AS86" s="14">
        <v>60</v>
      </c>
      <c r="AT86" s="14">
        <v>40</v>
      </c>
      <c r="AU86" s="14">
        <v>105</v>
      </c>
      <c r="AV86" s="14">
        <v>0</v>
      </c>
      <c r="AW86" s="14">
        <v>5</v>
      </c>
      <c r="AX86" s="14">
        <v>0</v>
      </c>
      <c r="AY86" s="14">
        <v>5</v>
      </c>
      <c r="AZ86" s="14">
        <v>160</v>
      </c>
      <c r="BA86" s="14">
        <v>380</v>
      </c>
      <c r="BB86" s="14">
        <v>40</v>
      </c>
      <c r="BC86" s="14">
        <v>545</v>
      </c>
      <c r="BD86" s="14">
        <v>51.25</v>
      </c>
      <c r="BE86" s="14">
        <v>80</v>
      </c>
      <c r="BF86" s="14">
        <v>6.875</v>
      </c>
      <c r="BG86" s="14">
        <v>138.125</v>
      </c>
      <c r="BH86" s="14">
        <v>0</v>
      </c>
      <c r="BI86" s="14">
        <v>42.5</v>
      </c>
      <c r="BJ86" s="14">
        <v>0</v>
      </c>
      <c r="BK86" s="14">
        <v>42.5</v>
      </c>
      <c r="BL86" s="14">
        <v>205948</v>
      </c>
      <c r="BM86" s="19">
        <f>BL86/O86*100</f>
        <v>26.373496907374914</v>
      </c>
      <c r="BN86" s="19">
        <f>(BL86)/(O86+Q86+S86+U86)*100</f>
        <v>26.373496907374914</v>
      </c>
      <c r="BO86" s="15" t="s">
        <v>72</v>
      </c>
      <c r="BP86" s="13">
        <v>27</v>
      </c>
      <c r="BQ86" s="13">
        <v>53</v>
      </c>
      <c r="BR86" s="13">
        <f t="shared" si="22"/>
        <v>26</v>
      </c>
      <c r="BS86" s="19">
        <v>36.47</v>
      </c>
      <c r="BT86" s="19">
        <f t="shared" si="23"/>
        <v>0.61813559322033895</v>
      </c>
      <c r="BU86" s="16">
        <v>0.14499999999999999</v>
      </c>
      <c r="BV86" s="16">
        <v>0.5</v>
      </c>
      <c r="BW86" s="16">
        <v>0.40200000000000002</v>
      </c>
      <c r="BX86" s="14">
        <f t="shared" si="25"/>
        <v>254454.29551199885</v>
      </c>
      <c r="BY86" s="19">
        <v>71.95</v>
      </c>
      <c r="BZ86" s="19">
        <f t="shared" si="26"/>
        <v>1.5067145929290295</v>
      </c>
      <c r="CA86" s="19">
        <f t="shared" si="27"/>
        <v>0.8287408818338774</v>
      </c>
    </row>
    <row r="87" spans="1:79" x14ac:dyDescent="0.2">
      <c r="A87" s="15" t="s">
        <v>69</v>
      </c>
      <c r="B87" s="15">
        <v>31</v>
      </c>
      <c r="C87" s="15">
        <v>1</v>
      </c>
      <c r="D87" s="16">
        <f t="shared" si="17"/>
        <v>0.40468564223999998</v>
      </c>
      <c r="E87" s="17">
        <v>37057</v>
      </c>
      <c r="F87" s="15">
        <v>1</v>
      </c>
      <c r="G87" s="15" t="s">
        <v>70</v>
      </c>
      <c r="H87" s="15" t="s">
        <v>71</v>
      </c>
      <c r="I87" s="15">
        <v>0</v>
      </c>
      <c r="J87" s="15">
        <v>0</v>
      </c>
      <c r="K87" s="15"/>
      <c r="L87" s="15"/>
      <c r="M87" s="13">
        <f t="shared" si="18"/>
        <v>0</v>
      </c>
      <c r="N87" s="23">
        <v>37065</v>
      </c>
      <c r="O87" s="24">
        <v>391132</v>
      </c>
      <c r="P87" s="15"/>
      <c r="Q87" s="14"/>
      <c r="R87" s="15"/>
      <c r="S87" s="15"/>
      <c r="T87" s="15"/>
      <c r="U87" s="15"/>
      <c r="V87" s="14">
        <f t="shared" si="19"/>
        <v>391132</v>
      </c>
      <c r="W87" s="14">
        <f t="shared" si="20"/>
        <v>966508.22064015316</v>
      </c>
      <c r="X87" s="17">
        <v>37089</v>
      </c>
      <c r="Y87" s="15">
        <f t="shared" si="21"/>
        <v>24</v>
      </c>
      <c r="Z87" s="13"/>
      <c r="AA87" s="18">
        <v>2.8</v>
      </c>
      <c r="AB87" s="18">
        <v>32.299999999999997</v>
      </c>
      <c r="AC87" s="18">
        <v>28.3</v>
      </c>
      <c r="AD87" s="18">
        <v>32.799999999999997</v>
      </c>
      <c r="AE87" s="18">
        <v>30.991304347826084</v>
      </c>
      <c r="AF87" s="13">
        <v>52</v>
      </c>
      <c r="AG87" s="13">
        <v>44</v>
      </c>
      <c r="AH87" s="13">
        <v>55</v>
      </c>
      <c r="AI87" s="13">
        <v>50.222222222222221</v>
      </c>
      <c r="AJ87" s="18">
        <v>8.8000000000000007</v>
      </c>
      <c r="AK87" s="18">
        <v>8.9</v>
      </c>
      <c r="AL87" s="18">
        <v>9.1999999999999993</v>
      </c>
      <c r="AM87" s="18">
        <v>9.0395350663058931</v>
      </c>
      <c r="AN87" s="21">
        <v>0</v>
      </c>
      <c r="AO87" s="21">
        <v>180</v>
      </c>
      <c r="AP87" s="21">
        <v>3</v>
      </c>
      <c r="AQ87" s="21">
        <v>1.5</v>
      </c>
      <c r="AR87" s="14">
        <v>45</v>
      </c>
      <c r="AS87" s="14">
        <v>145</v>
      </c>
      <c r="AT87" s="14">
        <v>0</v>
      </c>
      <c r="AU87" s="14">
        <v>185</v>
      </c>
      <c r="AV87" s="14">
        <v>5</v>
      </c>
      <c r="AW87" s="14">
        <v>0</v>
      </c>
      <c r="AX87" s="14">
        <v>0</v>
      </c>
      <c r="AY87" s="14">
        <v>25</v>
      </c>
      <c r="AZ87" s="14">
        <v>1830</v>
      </c>
      <c r="BA87" s="14">
        <v>150</v>
      </c>
      <c r="BB87" s="14">
        <v>0</v>
      </c>
      <c r="BC87" s="14">
        <v>1870</v>
      </c>
      <c r="BD87" s="14">
        <v>315</v>
      </c>
      <c r="BE87" s="14">
        <v>31.111111111111111</v>
      </c>
      <c r="BF87" s="14">
        <v>0</v>
      </c>
      <c r="BG87" s="14">
        <v>346.11111111111109</v>
      </c>
      <c r="BH87" s="14">
        <v>80</v>
      </c>
      <c r="BI87" s="14">
        <v>20</v>
      </c>
      <c r="BJ87" s="14">
        <v>0</v>
      </c>
      <c r="BK87" s="14">
        <v>80</v>
      </c>
      <c r="BL87" s="14">
        <v>0</v>
      </c>
      <c r="BM87" s="19">
        <f>BL87/(O87)*100</f>
        <v>0</v>
      </c>
      <c r="BN87" s="19">
        <f>BL87/(O87+Q87)*100</f>
        <v>0</v>
      </c>
      <c r="BO87" s="15" t="s">
        <v>73</v>
      </c>
      <c r="BP87" s="13"/>
      <c r="BQ87" s="13"/>
      <c r="BR87" s="13">
        <f t="shared" si="22"/>
        <v>0</v>
      </c>
      <c r="BS87" s="19"/>
      <c r="BT87" s="19">
        <f t="shared" si="23"/>
        <v>0</v>
      </c>
      <c r="BU87" s="16"/>
      <c r="BV87" s="16"/>
      <c r="BW87" s="16"/>
      <c r="BX87" s="14">
        <f t="shared" si="25"/>
        <v>0</v>
      </c>
      <c r="BY87" s="19">
        <v>0</v>
      </c>
      <c r="BZ87" s="19">
        <f t="shared" si="26"/>
        <v>0</v>
      </c>
      <c r="CA87" s="19"/>
    </row>
    <row r="88" spans="1:79" x14ac:dyDescent="0.2">
      <c r="A88" s="12" t="s">
        <v>69</v>
      </c>
      <c r="B88" s="15">
        <v>4</v>
      </c>
      <c r="C88" s="15">
        <v>2</v>
      </c>
      <c r="D88" s="16">
        <f t="shared" si="17"/>
        <v>0.80937128447999995</v>
      </c>
      <c r="E88" s="17">
        <v>40274</v>
      </c>
      <c r="F88" s="13">
        <v>2</v>
      </c>
      <c r="G88" s="13" t="s">
        <v>70</v>
      </c>
      <c r="H88" s="13" t="s">
        <v>71</v>
      </c>
      <c r="I88" s="15">
        <v>441</v>
      </c>
      <c r="J88" s="15">
        <v>179</v>
      </c>
      <c r="K88" s="15"/>
      <c r="L88" s="15"/>
      <c r="M88" s="13">
        <f t="shared" si="18"/>
        <v>310</v>
      </c>
      <c r="N88" s="17">
        <v>40290</v>
      </c>
      <c r="O88" s="14">
        <v>352202</v>
      </c>
      <c r="P88" s="17">
        <v>40291</v>
      </c>
      <c r="Q88" s="14">
        <v>430978</v>
      </c>
      <c r="R88" s="17"/>
      <c r="S88" s="13"/>
      <c r="T88" s="17"/>
      <c r="U88" s="17"/>
      <c r="V88" s="14">
        <f t="shared" si="19"/>
        <v>783180</v>
      </c>
      <c r="W88" s="14">
        <f t="shared" si="20"/>
        <v>967639.96328727284</v>
      </c>
      <c r="X88" s="17">
        <v>40331</v>
      </c>
      <c r="Y88" s="13">
        <f t="shared" si="21"/>
        <v>41</v>
      </c>
      <c r="Z88" s="13">
        <v>7</v>
      </c>
      <c r="AA88" s="18">
        <v>2.9</v>
      </c>
      <c r="AB88" s="18">
        <v>24.7</v>
      </c>
      <c r="AC88" s="18">
        <v>24.7</v>
      </c>
      <c r="AD88" s="18">
        <v>34.299999999999997</v>
      </c>
      <c r="AE88" s="18">
        <v>28.633333333333333</v>
      </c>
      <c r="AF88" s="13">
        <v>45</v>
      </c>
      <c r="AG88" s="13">
        <v>37</v>
      </c>
      <c r="AH88" s="13">
        <v>45</v>
      </c>
      <c r="AI88" s="18">
        <v>40.833333333333336</v>
      </c>
      <c r="AJ88" s="18">
        <v>9.3000000000000007</v>
      </c>
      <c r="AK88" s="18">
        <v>8.6</v>
      </c>
      <c r="AL88" s="18">
        <v>9.5</v>
      </c>
      <c r="AM88" s="18">
        <v>9.1308705730889201</v>
      </c>
      <c r="AN88" s="21">
        <v>368</v>
      </c>
      <c r="AO88" s="21">
        <v>450</v>
      </c>
      <c r="AP88" s="21">
        <v>23</v>
      </c>
      <c r="AQ88" s="21">
        <v>10</v>
      </c>
      <c r="AR88" s="14">
        <v>225</v>
      </c>
      <c r="AS88" s="14">
        <v>130</v>
      </c>
      <c r="AT88" s="14">
        <v>0</v>
      </c>
      <c r="AU88" s="14">
        <v>355</v>
      </c>
      <c r="AV88" s="14">
        <v>0</v>
      </c>
      <c r="AW88" s="14">
        <v>5</v>
      </c>
      <c r="AX88" s="14">
        <v>0</v>
      </c>
      <c r="AY88" s="14">
        <v>5</v>
      </c>
      <c r="AZ88" s="14">
        <v>175</v>
      </c>
      <c r="BA88" s="14">
        <v>140</v>
      </c>
      <c r="BB88" s="14">
        <v>10</v>
      </c>
      <c r="BC88" s="14">
        <v>230</v>
      </c>
      <c r="BD88" s="14">
        <v>31.53846153846154</v>
      </c>
      <c r="BE88" s="14">
        <v>45</v>
      </c>
      <c r="BF88" s="14">
        <v>0.76923076923076927</v>
      </c>
      <c r="BG88" s="14">
        <v>77.307692307692307</v>
      </c>
      <c r="BH88" s="14">
        <v>5</v>
      </c>
      <c r="BI88" s="14">
        <v>35</v>
      </c>
      <c r="BJ88" s="14">
        <v>0</v>
      </c>
      <c r="BK88" s="14">
        <v>60</v>
      </c>
      <c r="BL88" s="14">
        <v>219978</v>
      </c>
      <c r="BM88" s="19">
        <v>28.09</v>
      </c>
      <c r="BN88" s="19">
        <f>((BL88/(O88+Q88+S88+U88))*100)</f>
        <v>28.08779590898644</v>
      </c>
      <c r="BO88" s="15" t="s">
        <v>72</v>
      </c>
      <c r="BP88" s="13">
        <v>24</v>
      </c>
      <c r="BQ88" s="13">
        <v>48</v>
      </c>
      <c r="BR88" s="13">
        <f t="shared" si="22"/>
        <v>24</v>
      </c>
      <c r="BS88" s="19">
        <v>32.04</v>
      </c>
      <c r="BT88" s="19">
        <f t="shared" si="23"/>
        <v>0.78146341463414637</v>
      </c>
      <c r="BU88" s="16">
        <v>0.109</v>
      </c>
      <c r="BV88" s="16">
        <v>0.65900000000000003</v>
      </c>
      <c r="BW88" s="16">
        <v>0.309</v>
      </c>
      <c r="BX88" s="14">
        <f t="shared" si="25"/>
        <v>271788.73802192049</v>
      </c>
      <c r="BY88" s="19">
        <v>52.68</v>
      </c>
      <c r="BZ88" s="19">
        <f t="shared" si="26"/>
        <v>1.5875014019134477</v>
      </c>
      <c r="CA88" s="19">
        <f>(BW88/BS88^3)*100000</f>
        <v>0.93946576187481645</v>
      </c>
    </row>
    <row r="89" spans="1:79" x14ac:dyDescent="0.2">
      <c r="A89" s="4" t="s">
        <v>69</v>
      </c>
      <c r="B89" s="4">
        <v>26</v>
      </c>
      <c r="C89" s="4">
        <v>1</v>
      </c>
      <c r="D89" s="6">
        <f t="shared" si="17"/>
        <v>0.40468564223999998</v>
      </c>
      <c r="E89" s="8">
        <v>39260</v>
      </c>
      <c r="F89" s="4">
        <v>1</v>
      </c>
      <c r="G89" s="4" t="s">
        <v>70</v>
      </c>
      <c r="H89" s="4" t="s">
        <v>71</v>
      </c>
      <c r="I89" s="4">
        <v>126</v>
      </c>
      <c r="J89" s="4">
        <v>94</v>
      </c>
      <c r="M89" s="13">
        <f t="shared" si="18"/>
        <v>110</v>
      </c>
      <c r="N89" s="8">
        <v>39274</v>
      </c>
      <c r="O89" s="5">
        <v>392048</v>
      </c>
      <c r="Q89" s="5"/>
      <c r="S89" s="5"/>
      <c r="V89" s="14">
        <f t="shared" si="19"/>
        <v>392048</v>
      </c>
      <c r="W89" s="14">
        <f t="shared" si="20"/>
        <v>968771.7059343924</v>
      </c>
      <c r="X89" s="8">
        <v>39330</v>
      </c>
      <c r="Y89" s="4">
        <f t="shared" si="21"/>
        <v>56</v>
      </c>
      <c r="Z89" s="4">
        <v>0</v>
      </c>
      <c r="AA89" s="4">
        <v>2.6</v>
      </c>
      <c r="AB89" s="10">
        <v>32.5</v>
      </c>
      <c r="AC89" s="10">
        <v>27.6</v>
      </c>
      <c r="AD89" s="10">
        <v>34.1</v>
      </c>
      <c r="AE89" s="10">
        <v>31.205555555555552</v>
      </c>
      <c r="AF89" s="9">
        <v>30</v>
      </c>
      <c r="AG89" s="9">
        <v>25</v>
      </c>
      <c r="AH89" s="9">
        <v>35</v>
      </c>
      <c r="AI89" s="9">
        <v>30.9375</v>
      </c>
      <c r="AJ89" s="10">
        <v>9.3000000000000007</v>
      </c>
      <c r="AK89" s="10">
        <v>8.6</v>
      </c>
      <c r="AL89" s="10">
        <v>9.6</v>
      </c>
      <c r="AM89" s="10">
        <v>9.1054545454545455</v>
      </c>
      <c r="AN89" s="20">
        <v>294</v>
      </c>
      <c r="AO89" s="20">
        <v>310</v>
      </c>
      <c r="AP89" s="20">
        <v>21</v>
      </c>
      <c r="AQ89" s="20">
        <v>8.75</v>
      </c>
      <c r="AR89" s="5">
        <v>5</v>
      </c>
      <c r="AS89" s="5">
        <v>10</v>
      </c>
      <c r="AT89" s="5">
        <v>0</v>
      </c>
      <c r="AU89" s="5">
        <v>15</v>
      </c>
      <c r="AV89" s="5">
        <v>0</v>
      </c>
      <c r="AW89" s="5">
        <v>0</v>
      </c>
      <c r="AX89" s="5">
        <v>0</v>
      </c>
      <c r="AY89" s="5">
        <v>0</v>
      </c>
      <c r="AZ89" s="5">
        <v>155</v>
      </c>
      <c r="BA89" s="5">
        <v>235</v>
      </c>
      <c r="BB89" s="5">
        <v>0</v>
      </c>
      <c r="BC89" s="5">
        <v>255</v>
      </c>
      <c r="BD89" s="5">
        <v>40.833333333333336</v>
      </c>
      <c r="BE89" s="5">
        <v>47.083333333333336</v>
      </c>
      <c r="BF89" s="5">
        <v>0</v>
      </c>
      <c r="BG89" s="5">
        <v>87.916666666666671</v>
      </c>
      <c r="BH89" s="5">
        <v>20</v>
      </c>
      <c r="BI89" s="5">
        <v>17.5</v>
      </c>
      <c r="BJ89" s="5">
        <v>0</v>
      </c>
      <c r="BK89" s="5">
        <v>72.5</v>
      </c>
      <c r="BL89" s="5">
        <v>29033</v>
      </c>
      <c r="BM89" s="11">
        <f>(BL89/O89)*100</f>
        <v>7.4054707586826103</v>
      </c>
      <c r="BN89" s="11">
        <f>((BL89)/(O89+Q89+S89+U89))*100</f>
        <v>7.4054707586826103</v>
      </c>
      <c r="BO89" s="4" t="s">
        <v>72</v>
      </c>
      <c r="BP89" s="9">
        <v>43</v>
      </c>
      <c r="BQ89" s="9">
        <v>102</v>
      </c>
      <c r="BR89" s="13">
        <f t="shared" si="22"/>
        <v>59</v>
      </c>
      <c r="BS89" s="11">
        <v>60.25</v>
      </c>
      <c r="BT89" s="19">
        <f t="shared" si="23"/>
        <v>1.0758928571428572</v>
      </c>
      <c r="BU89" s="6">
        <v>0.70899999999999996</v>
      </c>
      <c r="BV89" s="6">
        <v>10.805999999999999</v>
      </c>
      <c r="BW89" s="6">
        <v>2.0619999999999998</v>
      </c>
      <c r="BX89" s="5">
        <f t="shared" si="25"/>
        <v>71742.105401362118</v>
      </c>
      <c r="BY89" s="11">
        <v>55.68</v>
      </c>
      <c r="BZ89" s="11">
        <f t="shared" si="26"/>
        <v>2.4569335071592442</v>
      </c>
      <c r="CA89" s="11">
        <f>(BW89/BS89^3)*100000</f>
        <v>0.94279551357701119</v>
      </c>
    </row>
    <row r="90" spans="1:79" x14ac:dyDescent="0.2">
      <c r="A90" s="15" t="s">
        <v>69</v>
      </c>
      <c r="B90" s="15">
        <v>5</v>
      </c>
      <c r="C90" s="15">
        <v>2</v>
      </c>
      <c r="D90" s="16">
        <f t="shared" si="17"/>
        <v>0.80937128447999995</v>
      </c>
      <c r="E90" s="17">
        <v>38906</v>
      </c>
      <c r="F90" s="15">
        <v>1</v>
      </c>
      <c r="G90" s="15" t="s">
        <v>70</v>
      </c>
      <c r="H90" s="15" t="s">
        <v>71</v>
      </c>
      <c r="I90" s="15">
        <v>110</v>
      </c>
      <c r="J90" s="15">
        <v>621</v>
      </c>
      <c r="K90" s="15"/>
      <c r="L90" s="15"/>
      <c r="M90" s="13">
        <f t="shared" si="18"/>
        <v>365.5</v>
      </c>
      <c r="N90" s="17">
        <v>38913</v>
      </c>
      <c r="O90" s="14">
        <v>785012</v>
      </c>
      <c r="P90" s="15"/>
      <c r="Q90" s="14"/>
      <c r="R90" s="15"/>
      <c r="S90" s="15"/>
      <c r="T90" s="15"/>
      <c r="U90" s="15"/>
      <c r="V90" s="14">
        <f t="shared" si="19"/>
        <v>785012</v>
      </c>
      <c r="W90" s="14">
        <f t="shared" si="20"/>
        <v>969903.44858151209</v>
      </c>
      <c r="X90" s="17">
        <v>38953</v>
      </c>
      <c r="Y90" s="13">
        <f t="shared" si="21"/>
        <v>40</v>
      </c>
      <c r="Z90" s="15">
        <v>3</v>
      </c>
      <c r="AA90" s="15">
        <v>2.9</v>
      </c>
      <c r="AB90" s="15">
        <v>32</v>
      </c>
      <c r="AC90" s="15">
        <v>28.9</v>
      </c>
      <c r="AD90" s="15">
        <v>36.1</v>
      </c>
      <c r="AE90" s="18">
        <v>31.613513513513514</v>
      </c>
      <c r="AF90" s="15">
        <v>40</v>
      </c>
      <c r="AG90" s="15">
        <v>42</v>
      </c>
      <c r="AH90" s="15">
        <v>55</v>
      </c>
      <c r="AI90" s="13">
        <v>48.090909090909093</v>
      </c>
      <c r="AJ90" s="15">
        <v>9</v>
      </c>
      <c r="AK90" s="15">
        <v>9</v>
      </c>
      <c r="AL90" s="15">
        <v>9.4</v>
      </c>
      <c r="AM90" s="18">
        <v>9.191322087601618</v>
      </c>
      <c r="AN90" s="21">
        <v>390</v>
      </c>
      <c r="AO90" s="21">
        <v>365</v>
      </c>
      <c r="AP90" s="21">
        <v>0</v>
      </c>
      <c r="AQ90" s="21">
        <v>20.5</v>
      </c>
      <c r="AR90" s="14">
        <v>25</v>
      </c>
      <c r="AS90" s="14">
        <v>885</v>
      </c>
      <c r="AT90" s="14">
        <v>0</v>
      </c>
      <c r="AU90" s="14">
        <v>910</v>
      </c>
      <c r="AV90" s="14">
        <v>0</v>
      </c>
      <c r="AW90" s="14">
        <v>0</v>
      </c>
      <c r="AX90" s="14">
        <v>0</v>
      </c>
      <c r="AY90" s="14">
        <v>10</v>
      </c>
      <c r="AZ90" s="14">
        <v>260</v>
      </c>
      <c r="BA90" s="14">
        <v>350</v>
      </c>
      <c r="BB90" s="14">
        <v>10</v>
      </c>
      <c r="BC90" s="14">
        <v>525</v>
      </c>
      <c r="BD90" s="14">
        <v>79.333333333333329</v>
      </c>
      <c r="BE90" s="14">
        <v>111</v>
      </c>
      <c r="BF90" s="14">
        <v>0.66666666666666663</v>
      </c>
      <c r="BG90" s="14">
        <v>191</v>
      </c>
      <c r="BH90" s="14">
        <v>70</v>
      </c>
      <c r="BI90" s="14">
        <v>100</v>
      </c>
      <c r="BJ90" s="14">
        <v>0</v>
      </c>
      <c r="BK90" s="14">
        <v>175</v>
      </c>
      <c r="BL90" s="14">
        <v>159614</v>
      </c>
      <c r="BM90" s="19">
        <f>BL90/O90*100</f>
        <v>20.332682812492038</v>
      </c>
      <c r="BN90" s="19">
        <f>BL90/(O90+Q90)*100</f>
        <v>20.332682812492038</v>
      </c>
      <c r="BO90" s="15" t="s">
        <v>72</v>
      </c>
      <c r="BP90" s="13">
        <v>18</v>
      </c>
      <c r="BQ90" s="13">
        <v>40</v>
      </c>
      <c r="BR90" s="13">
        <f t="shared" si="22"/>
        <v>22</v>
      </c>
      <c r="BS90" s="19">
        <v>24.44</v>
      </c>
      <c r="BT90" s="19">
        <f t="shared" si="23"/>
        <v>0.61099999999999999</v>
      </c>
      <c r="BU90" s="16">
        <v>4.5999999999999999E-2</v>
      </c>
      <c r="BV90" s="16">
        <v>0.46400000000000002</v>
      </c>
      <c r="BW90" s="16">
        <v>0.153</v>
      </c>
      <c r="BX90" s="14">
        <f t="shared" si="25"/>
        <v>197207.39178750064</v>
      </c>
      <c r="BY90" s="19">
        <v>24</v>
      </c>
      <c r="BZ90" s="19">
        <f t="shared" si="26"/>
        <v>0.74131614440149607</v>
      </c>
      <c r="CA90" s="19">
        <f>(BW90/BS90^3)*100000</f>
        <v>1.0480640542203556</v>
      </c>
    </row>
    <row r="91" spans="1:79" x14ac:dyDescent="0.2">
      <c r="A91" s="15" t="s">
        <v>69</v>
      </c>
      <c r="B91" s="15">
        <v>33</v>
      </c>
      <c r="C91" s="15">
        <v>1</v>
      </c>
      <c r="D91" s="16">
        <f t="shared" si="17"/>
        <v>0.40468564223999998</v>
      </c>
      <c r="E91" s="17">
        <v>37367</v>
      </c>
      <c r="F91" s="15">
        <v>1</v>
      </c>
      <c r="G91" s="15" t="s">
        <v>70</v>
      </c>
      <c r="H91" s="15" t="s">
        <v>71</v>
      </c>
      <c r="I91" s="15">
        <v>298</v>
      </c>
      <c r="J91" s="15">
        <v>14</v>
      </c>
      <c r="K91" s="15"/>
      <c r="L91" s="15"/>
      <c r="M91" s="13">
        <f t="shared" si="18"/>
        <v>156</v>
      </c>
      <c r="N91" s="17">
        <v>37375</v>
      </c>
      <c r="O91" s="14">
        <v>392964</v>
      </c>
      <c r="P91" s="15"/>
      <c r="Q91" s="14"/>
      <c r="R91" s="15"/>
      <c r="S91" s="15"/>
      <c r="T91" s="15"/>
      <c r="U91" s="15"/>
      <c r="V91" s="14">
        <f t="shared" si="19"/>
        <v>392964</v>
      </c>
      <c r="W91" s="14">
        <f t="shared" si="20"/>
        <v>971035.19122863165</v>
      </c>
      <c r="X91" s="17">
        <v>37420</v>
      </c>
      <c r="Y91" s="15">
        <f t="shared" si="21"/>
        <v>45</v>
      </c>
      <c r="Z91" s="15">
        <v>10</v>
      </c>
      <c r="AA91" s="18">
        <v>2.6</v>
      </c>
      <c r="AB91" s="18">
        <v>30.8</v>
      </c>
      <c r="AC91" s="18">
        <v>25.9</v>
      </c>
      <c r="AD91" s="18">
        <v>32.200000000000003</v>
      </c>
      <c r="AE91" s="18">
        <v>29.374418604651162</v>
      </c>
      <c r="AF91" s="13">
        <v>40</v>
      </c>
      <c r="AG91" s="13">
        <v>41</v>
      </c>
      <c r="AH91" s="13">
        <v>51</v>
      </c>
      <c r="AI91" s="13">
        <v>45.916666666666664</v>
      </c>
      <c r="AJ91" s="18">
        <v>9.1</v>
      </c>
      <c r="AK91" s="18">
        <v>8.9</v>
      </c>
      <c r="AL91" s="18">
        <v>9.1999999999999993</v>
      </c>
      <c r="AM91" s="18">
        <v>9.0595739626261089</v>
      </c>
      <c r="AN91" s="21">
        <v>25.5</v>
      </c>
      <c r="AO91" s="21">
        <v>425</v>
      </c>
      <c r="AP91" s="21">
        <v>36</v>
      </c>
      <c r="AQ91" s="21">
        <v>15</v>
      </c>
      <c r="AR91" s="14">
        <v>10</v>
      </c>
      <c r="AS91" s="14">
        <v>260</v>
      </c>
      <c r="AT91" s="14">
        <v>0</v>
      </c>
      <c r="AU91" s="14">
        <v>270</v>
      </c>
      <c r="AV91" s="14">
        <v>0</v>
      </c>
      <c r="AW91" s="14">
        <v>0</v>
      </c>
      <c r="AX91" s="14">
        <v>10</v>
      </c>
      <c r="AY91" s="14">
        <v>40</v>
      </c>
      <c r="AZ91" s="14">
        <v>200</v>
      </c>
      <c r="BA91" s="14">
        <v>920</v>
      </c>
      <c r="BB91" s="14">
        <v>460</v>
      </c>
      <c r="BC91" s="14">
        <v>1060</v>
      </c>
      <c r="BD91" s="14">
        <v>58.07692307692308</v>
      </c>
      <c r="BE91" s="14">
        <v>152.69230769230768</v>
      </c>
      <c r="BF91" s="14">
        <v>168.07692307692307</v>
      </c>
      <c r="BG91" s="14">
        <v>378.84615384615387</v>
      </c>
      <c r="BH91" s="14">
        <v>20</v>
      </c>
      <c r="BI91" s="14">
        <v>40</v>
      </c>
      <c r="BJ91" s="14">
        <v>90</v>
      </c>
      <c r="BK91" s="14">
        <v>320</v>
      </c>
      <c r="BL91" s="14">
        <v>244051</v>
      </c>
      <c r="BM91" s="19">
        <f>BL91/(O91)*100</f>
        <v>62.105180118280558</v>
      </c>
      <c r="BN91" s="19">
        <f>BL91/(O91+Q91)*100</f>
        <v>62.105180118280558</v>
      </c>
      <c r="BO91" s="15" t="s">
        <v>72</v>
      </c>
      <c r="BP91" s="13">
        <v>27</v>
      </c>
      <c r="BQ91" s="13">
        <v>47</v>
      </c>
      <c r="BR91" s="13">
        <f t="shared" si="22"/>
        <v>20</v>
      </c>
      <c r="BS91" s="19">
        <v>34.51</v>
      </c>
      <c r="BT91" s="19">
        <f t="shared" si="23"/>
        <v>0.76688888888888884</v>
      </c>
      <c r="BU91" s="16">
        <v>0.185</v>
      </c>
      <c r="BV91" s="16">
        <v>0.78</v>
      </c>
      <c r="BW91" s="16">
        <v>0.318</v>
      </c>
      <c r="BX91" s="14">
        <f t="shared" si="25"/>
        <v>603063.15452443168</v>
      </c>
      <c r="BY91" s="19">
        <v>81.09</v>
      </c>
      <c r="BZ91" s="19">
        <f t="shared" si="26"/>
        <v>4.4528389740383201</v>
      </c>
      <c r="CA91" s="19">
        <f>(BW91/BS91^3)*100000</f>
        <v>0.77373499900683373</v>
      </c>
    </row>
    <row r="92" spans="1:79" x14ac:dyDescent="0.2">
      <c r="A92" s="15" t="s">
        <v>69</v>
      </c>
      <c r="B92" s="15">
        <v>25</v>
      </c>
      <c r="C92" s="15">
        <v>1</v>
      </c>
      <c r="D92" s="16">
        <f t="shared" si="17"/>
        <v>0.40468564223999998</v>
      </c>
      <c r="E92" s="17">
        <v>37141</v>
      </c>
      <c r="F92" s="15">
        <v>1</v>
      </c>
      <c r="G92" s="15" t="s">
        <v>70</v>
      </c>
      <c r="H92" s="15" t="s">
        <v>71</v>
      </c>
      <c r="I92" s="15">
        <v>5</v>
      </c>
      <c r="J92" s="15">
        <v>0</v>
      </c>
      <c r="K92" s="15"/>
      <c r="L92" s="15"/>
      <c r="M92" s="13">
        <f t="shared" si="18"/>
        <v>2.5</v>
      </c>
      <c r="N92" s="23">
        <v>37148</v>
      </c>
      <c r="O92" s="24">
        <v>392964</v>
      </c>
      <c r="P92" s="15"/>
      <c r="Q92" s="14"/>
      <c r="R92" s="15"/>
      <c r="S92" s="15"/>
      <c r="T92" s="15"/>
      <c r="U92" s="15"/>
      <c r="V92" s="14">
        <f t="shared" si="19"/>
        <v>392964</v>
      </c>
      <c r="W92" s="14">
        <f t="shared" si="20"/>
        <v>971035.19122863165</v>
      </c>
      <c r="X92" s="17">
        <v>37165</v>
      </c>
      <c r="Y92" s="15">
        <f t="shared" si="21"/>
        <v>17</v>
      </c>
      <c r="Z92" s="13"/>
      <c r="AA92" s="18">
        <v>4.0999999999999996</v>
      </c>
      <c r="AB92" s="18">
        <v>32.1</v>
      </c>
      <c r="AC92" s="18">
        <v>26.2</v>
      </c>
      <c r="AD92" s="18">
        <v>32.1</v>
      </c>
      <c r="AE92" s="18">
        <v>29.231249999999999</v>
      </c>
      <c r="AF92" s="13">
        <v>50</v>
      </c>
      <c r="AG92" s="13">
        <v>51</v>
      </c>
      <c r="AH92" s="13">
        <v>55</v>
      </c>
      <c r="AI92" s="13">
        <v>52.25</v>
      </c>
      <c r="AJ92" s="18">
        <v>9.4</v>
      </c>
      <c r="AK92" s="18">
        <v>9.1</v>
      </c>
      <c r="AL92" s="18">
        <v>9.6999999999999993</v>
      </c>
      <c r="AM92" s="18">
        <v>9.3892218538614856</v>
      </c>
      <c r="AN92" s="21">
        <v>0</v>
      </c>
      <c r="AO92" s="21">
        <v>275</v>
      </c>
      <c r="AP92" s="21">
        <v>18</v>
      </c>
      <c r="AQ92" s="21">
        <v>7.5</v>
      </c>
      <c r="AR92" s="14">
        <v>100</v>
      </c>
      <c r="AS92" s="14">
        <v>535</v>
      </c>
      <c r="AT92" s="14">
        <v>15</v>
      </c>
      <c r="AU92" s="14">
        <v>650</v>
      </c>
      <c r="AV92" s="14">
        <v>155</v>
      </c>
      <c r="AW92" s="14">
        <v>0</v>
      </c>
      <c r="AX92" s="14">
        <v>0</v>
      </c>
      <c r="AY92" s="14">
        <v>160</v>
      </c>
      <c r="AZ92" s="14">
        <v>510</v>
      </c>
      <c r="BA92" s="14">
        <v>170</v>
      </c>
      <c r="BB92" s="14">
        <v>0</v>
      </c>
      <c r="BC92" s="14">
        <v>680</v>
      </c>
      <c r="BD92" s="14">
        <v>300</v>
      </c>
      <c r="BE92" s="14">
        <v>37.5</v>
      </c>
      <c r="BF92" s="14">
        <v>0</v>
      </c>
      <c r="BG92" s="14">
        <v>337.5</v>
      </c>
      <c r="BH92" s="14">
        <v>285</v>
      </c>
      <c r="BI92" s="14">
        <v>7.5</v>
      </c>
      <c r="BJ92" s="14">
        <v>0</v>
      </c>
      <c r="BK92" s="14">
        <v>290</v>
      </c>
      <c r="BL92" s="14">
        <v>0</v>
      </c>
      <c r="BM92" s="19">
        <f>BL92/(O92)*100</f>
        <v>0</v>
      </c>
      <c r="BN92" s="19">
        <f>BL92/(O92+Q92)*100</f>
        <v>0</v>
      </c>
      <c r="BO92" s="15" t="s">
        <v>73</v>
      </c>
      <c r="BP92" s="13"/>
      <c r="BQ92" s="13"/>
      <c r="BR92" s="13">
        <f t="shared" si="22"/>
        <v>0</v>
      </c>
      <c r="BS92" s="19"/>
      <c r="BT92" s="19">
        <f t="shared" si="23"/>
        <v>0</v>
      </c>
      <c r="BU92" s="16"/>
      <c r="BV92" s="16"/>
      <c r="BW92" s="16"/>
      <c r="BX92" s="14">
        <f t="shared" si="25"/>
        <v>0</v>
      </c>
      <c r="BY92" s="19">
        <v>0</v>
      </c>
      <c r="BZ92" s="19">
        <f t="shared" si="26"/>
        <v>0</v>
      </c>
      <c r="CA92" s="19"/>
    </row>
    <row r="93" spans="1:79" x14ac:dyDescent="0.2">
      <c r="A93" s="4" t="s">
        <v>69</v>
      </c>
      <c r="B93" s="4">
        <v>33</v>
      </c>
      <c r="C93" s="4">
        <v>1</v>
      </c>
      <c r="D93" s="6">
        <f t="shared" si="17"/>
        <v>0.40468564223999998</v>
      </c>
      <c r="E93" s="8">
        <v>38156</v>
      </c>
      <c r="F93" s="4">
        <v>1</v>
      </c>
      <c r="G93" s="4" t="s">
        <v>70</v>
      </c>
      <c r="H93" s="4" t="s">
        <v>71</v>
      </c>
      <c r="I93" s="4">
        <v>66</v>
      </c>
      <c r="J93" s="4">
        <v>14</v>
      </c>
      <c r="M93" s="13">
        <f t="shared" si="18"/>
        <v>40</v>
      </c>
      <c r="N93" s="8">
        <v>38162</v>
      </c>
      <c r="O93" s="5">
        <v>393422</v>
      </c>
      <c r="Q93" s="5"/>
      <c r="V93" s="14">
        <f t="shared" si="19"/>
        <v>393422</v>
      </c>
      <c r="W93" s="14">
        <f t="shared" si="20"/>
        <v>972166.93387575133</v>
      </c>
      <c r="X93" s="8">
        <v>38198</v>
      </c>
      <c r="Y93" s="4">
        <f t="shared" si="21"/>
        <v>36</v>
      </c>
      <c r="Z93" s="4">
        <v>15</v>
      </c>
      <c r="AA93" s="10">
        <v>0.1</v>
      </c>
      <c r="AB93" s="4">
        <v>32.1</v>
      </c>
      <c r="AC93" s="4">
        <v>29.8</v>
      </c>
      <c r="AD93" s="4">
        <v>34.200000000000003</v>
      </c>
      <c r="AE93" s="10">
        <v>32.362500000000004</v>
      </c>
      <c r="AF93" s="4">
        <v>31</v>
      </c>
      <c r="AG93" s="4">
        <v>29</v>
      </c>
      <c r="AH93" s="4">
        <v>35</v>
      </c>
      <c r="AI93" s="10">
        <v>31.5</v>
      </c>
      <c r="AJ93" s="4">
        <v>9.6</v>
      </c>
      <c r="AK93" s="4">
        <v>8.5</v>
      </c>
      <c r="AL93" s="4">
        <v>9.6999999999999993</v>
      </c>
      <c r="AM93" s="10">
        <v>9.3848484848484848</v>
      </c>
      <c r="AN93" s="20">
        <v>232</v>
      </c>
      <c r="AO93" s="20">
        <v>350</v>
      </c>
      <c r="AP93" s="20">
        <v>24</v>
      </c>
      <c r="AQ93" s="20">
        <v>10</v>
      </c>
      <c r="AR93" s="5">
        <v>15</v>
      </c>
      <c r="AS93" s="5">
        <v>50</v>
      </c>
      <c r="AT93" s="5">
        <v>75</v>
      </c>
      <c r="AU93" s="5">
        <v>220</v>
      </c>
      <c r="AV93" s="5">
        <v>0</v>
      </c>
      <c r="AW93" s="5">
        <v>0</v>
      </c>
      <c r="AX93" s="5">
        <v>20</v>
      </c>
      <c r="AY93" s="5">
        <v>55</v>
      </c>
      <c r="AZ93" s="5">
        <v>2600</v>
      </c>
      <c r="BA93" s="5">
        <v>1000</v>
      </c>
      <c r="BB93" s="5">
        <v>1860</v>
      </c>
      <c r="BC93" s="5">
        <v>4225</v>
      </c>
      <c r="BD93" s="5">
        <v>317.14285714285717</v>
      </c>
      <c r="BE93" s="5">
        <v>226.07142857142858</v>
      </c>
      <c r="BF93" s="5">
        <v>398.57142857142856</v>
      </c>
      <c r="BG93" s="5">
        <v>941.78571428571433</v>
      </c>
      <c r="BH93" s="5">
        <v>37.5</v>
      </c>
      <c r="BI93" s="5">
        <v>72.5</v>
      </c>
      <c r="BJ93" s="5">
        <v>220</v>
      </c>
      <c r="BK93" s="5">
        <v>742.5</v>
      </c>
      <c r="BL93" s="5">
        <v>62848</v>
      </c>
      <c r="BM93" s="11">
        <f>(BL93/O93)*100</f>
        <v>15.974704007401721</v>
      </c>
      <c r="BN93" s="11">
        <f>((BL93)/(O93+Q93+S93+U93))*100</f>
        <v>15.974704007401721</v>
      </c>
      <c r="BO93" s="4" t="s">
        <v>72</v>
      </c>
      <c r="BP93" s="9">
        <v>35</v>
      </c>
      <c r="BQ93" s="9">
        <v>51</v>
      </c>
      <c r="BR93" s="13">
        <f t="shared" si="22"/>
        <v>16</v>
      </c>
      <c r="BS93" s="11">
        <v>39.54</v>
      </c>
      <c r="BT93" s="19">
        <f t="shared" si="23"/>
        <v>1.0983333333333334</v>
      </c>
      <c r="BU93" s="6">
        <v>0.38</v>
      </c>
      <c r="BV93" s="6">
        <v>1.02</v>
      </c>
      <c r="BW93" s="6">
        <v>0.54329999999999967</v>
      </c>
      <c r="BX93" s="5">
        <f t="shared" si="25"/>
        <v>155300.79014448408</v>
      </c>
      <c r="BY93" s="11">
        <v>38.909999999999997</v>
      </c>
      <c r="BZ93" s="11">
        <f t="shared" si="26"/>
        <v>2.6707973313576119</v>
      </c>
      <c r="CA93" s="11">
        <f>(BW93/BS93^3)*100000</f>
        <v>0.87888025989011231</v>
      </c>
    </row>
    <row r="94" spans="1:79" x14ac:dyDescent="0.2">
      <c r="A94" s="15" t="s">
        <v>69</v>
      </c>
      <c r="B94" s="15">
        <v>3</v>
      </c>
      <c r="C94" s="15">
        <v>2</v>
      </c>
      <c r="D94" s="16">
        <f t="shared" si="17"/>
        <v>0.80937128447999995</v>
      </c>
      <c r="E94" s="17">
        <v>39268</v>
      </c>
      <c r="F94" s="15">
        <v>1</v>
      </c>
      <c r="G94" s="15" t="s">
        <v>70</v>
      </c>
      <c r="H94" s="15" t="s">
        <v>71</v>
      </c>
      <c r="I94" s="15">
        <v>473</v>
      </c>
      <c r="J94" s="15">
        <v>260</v>
      </c>
      <c r="K94" s="15"/>
      <c r="L94" s="15"/>
      <c r="M94" s="13">
        <f t="shared" si="18"/>
        <v>366.5</v>
      </c>
      <c r="N94" s="17">
        <v>39291</v>
      </c>
      <c r="O94" s="14">
        <v>787760</v>
      </c>
      <c r="P94" s="17"/>
      <c r="Q94" s="14"/>
      <c r="R94" s="17"/>
      <c r="S94" s="14"/>
      <c r="T94" s="17"/>
      <c r="U94" s="14"/>
      <c r="V94" s="14">
        <f t="shared" si="19"/>
        <v>787760</v>
      </c>
      <c r="W94" s="14">
        <f t="shared" si="20"/>
        <v>973298.6765228709</v>
      </c>
      <c r="X94" s="17">
        <v>39331</v>
      </c>
      <c r="Y94" s="15">
        <f t="shared" si="21"/>
        <v>40</v>
      </c>
      <c r="Z94" s="15">
        <v>0</v>
      </c>
      <c r="AA94" s="15">
        <v>3.6</v>
      </c>
      <c r="AB94" s="18">
        <v>31.7</v>
      </c>
      <c r="AC94" s="18">
        <v>28.1</v>
      </c>
      <c r="AD94" s="18">
        <v>34.5</v>
      </c>
      <c r="AE94" s="18">
        <v>31.281578947368423</v>
      </c>
      <c r="AF94" s="13">
        <v>28</v>
      </c>
      <c r="AG94" s="13">
        <v>25</v>
      </c>
      <c r="AH94" s="13">
        <v>32</v>
      </c>
      <c r="AI94" s="13">
        <v>28.454545454545453</v>
      </c>
      <c r="AJ94" s="18">
        <v>8.6999999999999993</v>
      </c>
      <c r="AK94" s="18">
        <v>8.6999999999999993</v>
      </c>
      <c r="AL94" s="18">
        <v>9.4</v>
      </c>
      <c r="AM94" s="18">
        <v>9.0230769230769265</v>
      </c>
      <c r="AN94" s="21">
        <v>268</v>
      </c>
      <c r="AO94" s="21">
        <v>600</v>
      </c>
      <c r="AP94" s="21">
        <v>30</v>
      </c>
      <c r="AQ94" s="21">
        <v>11.75</v>
      </c>
      <c r="AR94" s="14">
        <v>25</v>
      </c>
      <c r="AS94" s="14">
        <v>140</v>
      </c>
      <c r="AT94" s="14">
        <v>10</v>
      </c>
      <c r="AU94" s="14">
        <v>175</v>
      </c>
      <c r="AV94" s="14">
        <v>0</v>
      </c>
      <c r="AW94" s="14">
        <v>0</v>
      </c>
      <c r="AX94" s="14">
        <v>0</v>
      </c>
      <c r="AY94" s="14">
        <v>0</v>
      </c>
      <c r="AZ94" s="14">
        <v>875</v>
      </c>
      <c r="BA94" s="14">
        <v>165</v>
      </c>
      <c r="BB94" s="14">
        <v>5</v>
      </c>
      <c r="BC94" s="14">
        <v>1000</v>
      </c>
      <c r="BD94" s="14">
        <v>91.5</v>
      </c>
      <c r="BE94" s="14">
        <v>46</v>
      </c>
      <c r="BF94" s="14">
        <v>0.5</v>
      </c>
      <c r="BG94" s="14">
        <v>137.5</v>
      </c>
      <c r="BH94" s="14">
        <v>2.5</v>
      </c>
      <c r="BI94" s="14">
        <v>7.5</v>
      </c>
      <c r="BJ94" s="14">
        <v>15</v>
      </c>
      <c r="BK94" s="14">
        <v>15</v>
      </c>
      <c r="BL94" s="14">
        <v>44544</v>
      </c>
      <c r="BM94" s="19">
        <f>(BL94/O94)*100</f>
        <v>5.6545140651975219</v>
      </c>
      <c r="BN94" s="19">
        <f>((BL94)/(O94+Q94+S94+U94))*100</f>
        <v>5.6545140651975219</v>
      </c>
      <c r="BO94" s="15" t="s">
        <v>72</v>
      </c>
      <c r="BP94" s="13">
        <v>21</v>
      </c>
      <c r="BQ94" s="13">
        <v>78</v>
      </c>
      <c r="BR94" s="13">
        <f t="shared" si="22"/>
        <v>57</v>
      </c>
      <c r="BS94" s="19">
        <v>46.25</v>
      </c>
      <c r="BT94" s="19">
        <f t="shared" si="23"/>
        <v>1.15625</v>
      </c>
      <c r="BU94" s="16">
        <v>0.108</v>
      </c>
      <c r="BV94" s="16">
        <v>3.55</v>
      </c>
      <c r="BW94" s="16">
        <v>1.03</v>
      </c>
      <c r="BX94" s="14">
        <f t="shared" si="25"/>
        <v>55035.31056036707</v>
      </c>
      <c r="BY94" s="19">
        <v>43.64</v>
      </c>
      <c r="BZ94" s="19">
        <f t="shared" si="26"/>
        <v>1.3479598559033872</v>
      </c>
      <c r="CA94" s="19">
        <f>(BW94/BS94^3)*100000</f>
        <v>1.0411229344757467</v>
      </c>
    </row>
    <row r="95" spans="1:79" x14ac:dyDescent="0.2">
      <c r="A95" s="15" t="s">
        <v>69</v>
      </c>
      <c r="B95" s="15">
        <v>7</v>
      </c>
      <c r="C95" s="15">
        <v>2</v>
      </c>
      <c r="D95" s="16">
        <f t="shared" si="17"/>
        <v>0.80937128447999995</v>
      </c>
      <c r="E95" s="17">
        <v>37007</v>
      </c>
      <c r="F95" s="15">
        <v>1</v>
      </c>
      <c r="G95" s="15" t="s">
        <v>70</v>
      </c>
      <c r="H95" s="15" t="s">
        <v>71</v>
      </c>
      <c r="I95" s="15">
        <v>56</v>
      </c>
      <c r="J95" s="15">
        <v>14</v>
      </c>
      <c r="K95" s="15"/>
      <c r="L95" s="15"/>
      <c r="M95" s="13">
        <f t="shared" si="18"/>
        <v>35</v>
      </c>
      <c r="N95" s="17">
        <v>37016</v>
      </c>
      <c r="O95" s="14">
        <v>788218</v>
      </c>
      <c r="P95" s="15"/>
      <c r="Q95" s="14"/>
      <c r="R95" s="15"/>
      <c r="S95" s="15"/>
      <c r="T95" s="15"/>
      <c r="U95" s="15"/>
      <c r="V95" s="14">
        <f t="shared" si="19"/>
        <v>788218</v>
      </c>
      <c r="W95" s="14">
        <f t="shared" si="20"/>
        <v>973864.54784643068</v>
      </c>
      <c r="X95" s="17">
        <v>37049</v>
      </c>
      <c r="Y95" s="15">
        <f t="shared" si="21"/>
        <v>33</v>
      </c>
      <c r="Z95" s="13">
        <v>8</v>
      </c>
      <c r="AA95" s="18">
        <v>2.8</v>
      </c>
      <c r="AB95" s="18">
        <v>26.7</v>
      </c>
      <c r="AC95" s="18">
        <v>26.4</v>
      </c>
      <c r="AD95" s="18">
        <v>33.6</v>
      </c>
      <c r="AE95" s="18">
        <v>29.467741935483875</v>
      </c>
      <c r="AF95" s="13">
        <v>37</v>
      </c>
      <c r="AG95" s="13">
        <v>36</v>
      </c>
      <c r="AH95" s="13">
        <v>42</v>
      </c>
      <c r="AI95" s="13">
        <v>38.888888888888886</v>
      </c>
      <c r="AJ95" s="18">
        <v>9.5</v>
      </c>
      <c r="AK95" s="18">
        <v>9.3000000000000007</v>
      </c>
      <c r="AL95" s="18">
        <v>9.8000000000000007</v>
      </c>
      <c r="AM95" s="18">
        <v>9.5543795197142902</v>
      </c>
      <c r="AN95" s="21">
        <v>64</v>
      </c>
      <c r="AO95" s="21">
        <v>550</v>
      </c>
      <c r="AP95" s="21">
        <v>24</v>
      </c>
      <c r="AQ95" s="21">
        <v>10</v>
      </c>
      <c r="AR95" s="14">
        <v>15</v>
      </c>
      <c r="AS95" s="14">
        <v>95</v>
      </c>
      <c r="AT95" s="14">
        <v>0</v>
      </c>
      <c r="AU95" s="14">
        <v>110</v>
      </c>
      <c r="AV95" s="14">
        <v>10</v>
      </c>
      <c r="AW95" s="14">
        <v>0</v>
      </c>
      <c r="AX95" s="14">
        <v>0</v>
      </c>
      <c r="AY95" s="14">
        <v>15</v>
      </c>
      <c r="AZ95" s="14">
        <v>720</v>
      </c>
      <c r="BA95" s="14">
        <v>640</v>
      </c>
      <c r="BB95" s="14">
        <v>5</v>
      </c>
      <c r="BC95" s="14">
        <v>920</v>
      </c>
      <c r="BD95" s="14">
        <v>168.84615384615384</v>
      </c>
      <c r="BE95" s="14">
        <v>76.92307692307692</v>
      </c>
      <c r="BF95" s="14">
        <v>0.76923076923076927</v>
      </c>
      <c r="BG95" s="14">
        <v>246.53846153846155</v>
      </c>
      <c r="BH95" s="14">
        <v>60</v>
      </c>
      <c r="BI95" s="14">
        <v>15</v>
      </c>
      <c r="BJ95" s="14">
        <v>0</v>
      </c>
      <c r="BK95" s="14">
        <v>100</v>
      </c>
      <c r="BL95" s="14">
        <v>40145</v>
      </c>
      <c r="BM95" s="19">
        <f>BL95/(O95)*100</f>
        <v>5.0931341329429172</v>
      </c>
      <c r="BN95" s="19">
        <f>BL95/(O95+Q95)*100</f>
        <v>5.0931341329429172</v>
      </c>
      <c r="BO95" s="15" t="s">
        <v>72</v>
      </c>
      <c r="BP95" s="13">
        <v>21</v>
      </c>
      <c r="BQ95" s="13">
        <v>41</v>
      </c>
      <c r="BR95" s="13">
        <f t="shared" si="22"/>
        <v>20</v>
      </c>
      <c r="BS95" s="19">
        <v>29.95</v>
      </c>
      <c r="BT95" s="19">
        <f t="shared" si="23"/>
        <v>0.90757575757575759</v>
      </c>
      <c r="BU95" s="16">
        <v>7.0999999999999994E-2</v>
      </c>
      <c r="BV95" s="16">
        <v>0.57899999999999996</v>
      </c>
      <c r="BW95" s="16">
        <v>0.219</v>
      </c>
      <c r="BX95" s="14">
        <f t="shared" si="25"/>
        <v>49600.227694996764</v>
      </c>
      <c r="BY95" s="19">
        <v>7.5</v>
      </c>
      <c r="BZ95" s="19">
        <f t="shared" si="26"/>
        <v>0.28080156984905152</v>
      </c>
      <c r="CA95" s="19">
        <f>(BW95/BS95^3)*100000</f>
        <v>0.81518022283072367</v>
      </c>
    </row>
    <row r="96" spans="1:79" x14ac:dyDescent="0.2">
      <c r="A96" s="15" t="s">
        <v>69</v>
      </c>
      <c r="B96" s="15">
        <v>27</v>
      </c>
      <c r="C96" s="15">
        <v>1</v>
      </c>
      <c r="D96" s="16">
        <f t="shared" si="17"/>
        <v>0.40468564223999998</v>
      </c>
      <c r="E96" s="17">
        <v>37072</v>
      </c>
      <c r="F96" s="15">
        <v>1</v>
      </c>
      <c r="G96" s="15" t="s">
        <v>70</v>
      </c>
      <c r="H96" s="15" t="s">
        <v>71</v>
      </c>
      <c r="I96" s="15">
        <v>9</v>
      </c>
      <c r="J96" s="15">
        <v>9</v>
      </c>
      <c r="K96" s="15"/>
      <c r="L96" s="15"/>
      <c r="M96" s="13">
        <f t="shared" si="18"/>
        <v>9</v>
      </c>
      <c r="N96" s="23">
        <v>37079</v>
      </c>
      <c r="O96" s="24">
        <v>394796</v>
      </c>
      <c r="P96" s="15"/>
      <c r="Q96" s="14"/>
      <c r="R96" s="15"/>
      <c r="S96" s="15"/>
      <c r="T96" s="15"/>
      <c r="U96" s="15"/>
      <c r="V96" s="14">
        <f t="shared" si="19"/>
        <v>394796</v>
      </c>
      <c r="W96" s="14">
        <f t="shared" si="20"/>
        <v>975562.16181711014</v>
      </c>
      <c r="X96" s="17">
        <v>37101</v>
      </c>
      <c r="Y96" s="15">
        <f t="shared" si="21"/>
        <v>22</v>
      </c>
      <c r="Z96" s="13"/>
      <c r="AA96" s="18">
        <v>3.2</v>
      </c>
      <c r="AB96" s="18">
        <v>30.7</v>
      </c>
      <c r="AC96" s="18">
        <v>32.1</v>
      </c>
      <c r="AD96" s="18">
        <v>34.1</v>
      </c>
      <c r="AE96" s="18">
        <v>32.804761904761911</v>
      </c>
      <c r="AF96" s="13">
        <v>45</v>
      </c>
      <c r="AG96" s="13">
        <v>39</v>
      </c>
      <c r="AH96" s="13">
        <v>50</v>
      </c>
      <c r="AI96" s="13">
        <v>46.142857142857146</v>
      </c>
      <c r="AJ96" s="18">
        <v>9.8000000000000007</v>
      </c>
      <c r="AK96" s="18">
        <v>9.3000000000000007</v>
      </c>
      <c r="AL96" s="18">
        <v>9.8000000000000007</v>
      </c>
      <c r="AM96" s="18">
        <v>9.4086987027957623</v>
      </c>
      <c r="AN96" s="21">
        <v>0</v>
      </c>
      <c r="AO96" s="21">
        <v>165</v>
      </c>
      <c r="AP96" s="21">
        <v>3</v>
      </c>
      <c r="AQ96" s="21">
        <v>1.5</v>
      </c>
      <c r="AR96" s="14">
        <v>0</v>
      </c>
      <c r="AS96" s="14">
        <v>205</v>
      </c>
      <c r="AT96" s="14">
        <v>0</v>
      </c>
      <c r="AU96" s="14">
        <v>205</v>
      </c>
      <c r="AV96" s="14">
        <v>45</v>
      </c>
      <c r="AW96" s="14">
        <v>0</v>
      </c>
      <c r="AX96" s="14">
        <v>0</v>
      </c>
      <c r="AY96" s="14">
        <v>55</v>
      </c>
      <c r="AZ96" s="14">
        <v>510</v>
      </c>
      <c r="BA96" s="14">
        <v>170</v>
      </c>
      <c r="BB96" s="14">
        <v>0</v>
      </c>
      <c r="BC96" s="14">
        <v>515</v>
      </c>
      <c r="BD96" s="14">
        <v>151.66666666666666</v>
      </c>
      <c r="BE96" s="14">
        <v>27.222222222222221</v>
      </c>
      <c r="BF96" s="14">
        <v>0</v>
      </c>
      <c r="BG96" s="14">
        <v>178.88888888888889</v>
      </c>
      <c r="BH96" s="14">
        <v>80</v>
      </c>
      <c r="BI96" s="14">
        <v>5</v>
      </c>
      <c r="BJ96" s="14">
        <v>0</v>
      </c>
      <c r="BK96" s="14">
        <v>130</v>
      </c>
      <c r="BL96" s="14">
        <v>0</v>
      </c>
      <c r="BM96" s="19">
        <f>BL96/(O96)*100</f>
        <v>0</v>
      </c>
      <c r="BN96" s="19">
        <f>BL96/(O96+Q96)*100</f>
        <v>0</v>
      </c>
      <c r="BO96" s="15" t="s">
        <v>73</v>
      </c>
      <c r="BP96" s="13"/>
      <c r="BQ96" s="13"/>
      <c r="BR96" s="13">
        <f t="shared" si="22"/>
        <v>0</v>
      </c>
      <c r="BS96" s="19"/>
      <c r="BT96" s="19">
        <f t="shared" si="23"/>
        <v>0</v>
      </c>
      <c r="BU96" s="16"/>
      <c r="BV96" s="16"/>
      <c r="BW96" s="16"/>
      <c r="BX96" s="14">
        <f t="shared" si="25"/>
        <v>0</v>
      </c>
      <c r="BY96" s="19">
        <v>0</v>
      </c>
      <c r="BZ96" s="19">
        <f t="shared" si="26"/>
        <v>0</v>
      </c>
      <c r="CA96" s="19"/>
    </row>
    <row r="97" spans="1:79" x14ac:dyDescent="0.2">
      <c r="A97" s="15" t="s">
        <v>69</v>
      </c>
      <c r="B97" s="15">
        <v>34</v>
      </c>
      <c r="C97" s="15">
        <v>1</v>
      </c>
      <c r="D97" s="16">
        <f t="shared" si="17"/>
        <v>0.40468564223999998</v>
      </c>
      <c r="E97" s="17">
        <v>37760</v>
      </c>
      <c r="F97" s="15">
        <v>1</v>
      </c>
      <c r="G97" s="15" t="s">
        <v>70</v>
      </c>
      <c r="H97" s="15" t="s">
        <v>71</v>
      </c>
      <c r="I97" s="15">
        <v>33</v>
      </c>
      <c r="J97" s="15">
        <v>18</v>
      </c>
      <c r="K97" s="15"/>
      <c r="L97" s="15"/>
      <c r="M97" s="13">
        <f t="shared" si="18"/>
        <v>25.5</v>
      </c>
      <c r="N97" s="17">
        <v>37768</v>
      </c>
      <c r="O97" s="14">
        <v>395254</v>
      </c>
      <c r="P97" s="15"/>
      <c r="Q97" s="14"/>
      <c r="R97" s="15"/>
      <c r="S97" s="15"/>
      <c r="T97" s="15"/>
      <c r="U97" s="15"/>
      <c r="V97" s="14">
        <f t="shared" si="19"/>
        <v>395254</v>
      </c>
      <c r="W97" s="14">
        <f t="shared" si="20"/>
        <v>976693.90446422971</v>
      </c>
      <c r="X97" s="17">
        <v>37811</v>
      </c>
      <c r="Y97" s="15">
        <f t="shared" si="21"/>
        <v>43</v>
      </c>
      <c r="Z97" s="15">
        <v>7</v>
      </c>
      <c r="AA97" s="18">
        <v>3</v>
      </c>
      <c r="AB97" s="18">
        <v>30.2</v>
      </c>
      <c r="AC97" s="18">
        <v>27.6</v>
      </c>
      <c r="AD97" s="18">
        <v>33.9</v>
      </c>
      <c r="AE97" s="18">
        <v>31.414634146341474</v>
      </c>
      <c r="AF97" s="13">
        <v>38</v>
      </c>
      <c r="AG97" s="13">
        <v>37</v>
      </c>
      <c r="AH97" s="13">
        <v>45</v>
      </c>
      <c r="AI97" s="13">
        <v>41.545454545454547</v>
      </c>
      <c r="AJ97" s="18">
        <v>9.1</v>
      </c>
      <c r="AK97" s="18">
        <v>8.6</v>
      </c>
      <c r="AL97" s="18">
        <v>9.9</v>
      </c>
      <c r="AM97" s="18">
        <v>9.1534203362852882</v>
      </c>
      <c r="AN97" s="21">
        <v>177</v>
      </c>
      <c r="AO97" s="21">
        <v>425</v>
      </c>
      <c r="AP97" s="21">
        <v>30</v>
      </c>
      <c r="AQ97" s="21">
        <v>12.5</v>
      </c>
      <c r="AR97" s="14">
        <v>50</v>
      </c>
      <c r="AS97" s="14">
        <v>70</v>
      </c>
      <c r="AT97" s="14">
        <v>170</v>
      </c>
      <c r="AU97" s="14">
        <v>290</v>
      </c>
      <c r="AV97" s="14">
        <v>0</v>
      </c>
      <c r="AW97" s="14">
        <v>0</v>
      </c>
      <c r="AX97" s="14">
        <v>80</v>
      </c>
      <c r="AY97" s="14">
        <v>160</v>
      </c>
      <c r="AZ97" s="14">
        <v>600</v>
      </c>
      <c r="BA97" s="14">
        <v>565</v>
      </c>
      <c r="BB97" s="14">
        <v>12400</v>
      </c>
      <c r="BC97" s="14">
        <v>12950</v>
      </c>
      <c r="BD97" s="14">
        <v>95.666666666666671</v>
      </c>
      <c r="BE97" s="14">
        <v>153</v>
      </c>
      <c r="BF97" s="14">
        <v>3478.3333333333335</v>
      </c>
      <c r="BG97" s="14">
        <v>4793.666666666667</v>
      </c>
      <c r="BH97" s="14">
        <v>20</v>
      </c>
      <c r="BI97" s="14">
        <v>45</v>
      </c>
      <c r="BJ97" s="14">
        <v>2760</v>
      </c>
      <c r="BK97" s="14">
        <v>3930</v>
      </c>
      <c r="BL97" s="14">
        <v>255778</v>
      </c>
      <c r="BM97" s="19">
        <f>BL97/(O97)*100</f>
        <v>64.712311576859435</v>
      </c>
      <c r="BN97" s="19">
        <f>BL97/(O97+Q97)*100</f>
        <v>64.712311576859435</v>
      </c>
      <c r="BO97" s="15" t="s">
        <v>72</v>
      </c>
      <c r="BP97" s="13">
        <v>25</v>
      </c>
      <c r="BQ97" s="13">
        <v>52</v>
      </c>
      <c r="BR97" s="13">
        <f t="shared" si="22"/>
        <v>27</v>
      </c>
      <c r="BS97" s="19">
        <v>32.46</v>
      </c>
      <c r="BT97" s="19">
        <f t="shared" si="23"/>
        <v>0.75488372093023259</v>
      </c>
      <c r="BU97" s="16">
        <v>0.13300000000000001</v>
      </c>
      <c r="BV97" s="16">
        <v>1.226</v>
      </c>
      <c r="BW97" s="16">
        <v>0.29699999999999999</v>
      </c>
      <c r="BX97" s="14">
        <f t="shared" si="25"/>
        <v>632041.20260908618</v>
      </c>
      <c r="BY97" s="19">
        <v>65.5</v>
      </c>
      <c r="BZ97" s="19">
        <f t="shared" si="26"/>
        <v>3.7640470897905423</v>
      </c>
      <c r="CA97" s="19">
        <f t="shared" ref="CA97:CA102" si="28">(BW97/BS97^3)*100000</f>
        <v>0.8683821801888475</v>
      </c>
    </row>
    <row r="98" spans="1:79" x14ac:dyDescent="0.2">
      <c r="A98" s="4" t="s">
        <v>69</v>
      </c>
      <c r="B98" s="4">
        <v>27</v>
      </c>
      <c r="C98" s="4">
        <v>1</v>
      </c>
      <c r="D98" s="6">
        <f t="shared" si="17"/>
        <v>0.40468564223999998</v>
      </c>
      <c r="E98" s="8">
        <v>38134</v>
      </c>
      <c r="F98" s="4">
        <v>1</v>
      </c>
      <c r="G98" s="4" t="s">
        <v>70</v>
      </c>
      <c r="H98" s="4" t="s">
        <v>71</v>
      </c>
      <c r="I98" s="4">
        <v>87</v>
      </c>
      <c r="J98" s="4">
        <v>71</v>
      </c>
      <c r="M98" s="13">
        <f t="shared" si="18"/>
        <v>79</v>
      </c>
      <c r="N98" s="8">
        <v>38142</v>
      </c>
      <c r="O98" s="5">
        <v>395254</v>
      </c>
      <c r="Q98" s="5"/>
      <c r="V98" s="14">
        <f t="shared" si="19"/>
        <v>395254</v>
      </c>
      <c r="W98" s="14">
        <f t="shared" si="20"/>
        <v>976693.90446422971</v>
      </c>
      <c r="X98" s="8">
        <v>38162</v>
      </c>
      <c r="Y98" s="4">
        <f t="shared" si="21"/>
        <v>20</v>
      </c>
      <c r="Z98" s="4">
        <v>12</v>
      </c>
      <c r="AA98" s="10">
        <v>2.2000000000000002</v>
      </c>
      <c r="AB98" s="4">
        <v>33.1</v>
      </c>
      <c r="AC98" s="4">
        <v>27.9</v>
      </c>
      <c r="AD98" s="4">
        <v>33.799999999999997</v>
      </c>
      <c r="AE98" s="10">
        <v>31.905555555555559</v>
      </c>
      <c r="AF98" s="4">
        <v>32</v>
      </c>
      <c r="AG98" s="4">
        <v>31</v>
      </c>
      <c r="AH98" s="4">
        <v>38</v>
      </c>
      <c r="AI98" s="10">
        <v>34.6</v>
      </c>
      <c r="AJ98" s="4">
        <v>9</v>
      </c>
      <c r="AK98" s="4">
        <v>8.5</v>
      </c>
      <c r="AL98" s="4">
        <v>9.1999999999999993</v>
      </c>
      <c r="AM98" s="10">
        <v>9.0421052631578931</v>
      </c>
      <c r="AN98" s="20">
        <v>48</v>
      </c>
      <c r="AO98" s="20">
        <v>300</v>
      </c>
      <c r="AP98" s="20">
        <v>9</v>
      </c>
      <c r="AQ98" s="20">
        <v>3.75</v>
      </c>
      <c r="AR98" s="5">
        <v>95</v>
      </c>
      <c r="AS98" s="5">
        <v>305</v>
      </c>
      <c r="AT98" s="5">
        <v>1305</v>
      </c>
      <c r="AU98" s="5">
        <v>1705</v>
      </c>
      <c r="AV98" s="5">
        <v>0</v>
      </c>
      <c r="AW98" s="5">
        <v>0</v>
      </c>
      <c r="AX98" s="5">
        <v>0</v>
      </c>
      <c r="AY98" s="5">
        <v>65</v>
      </c>
      <c r="AZ98" s="5">
        <v>170</v>
      </c>
      <c r="BA98" s="5">
        <v>140</v>
      </c>
      <c r="BB98" s="5">
        <v>1420</v>
      </c>
      <c r="BC98" s="5">
        <v>1720</v>
      </c>
      <c r="BD98" s="5">
        <v>80.833333333333329</v>
      </c>
      <c r="BE98" s="5">
        <v>65</v>
      </c>
      <c r="BF98" s="5">
        <v>310.83333333333331</v>
      </c>
      <c r="BG98" s="5">
        <v>456.66666666666669</v>
      </c>
      <c r="BH98" s="5">
        <v>72.5</v>
      </c>
      <c r="BI98" s="5">
        <v>60</v>
      </c>
      <c r="BJ98" s="5">
        <v>42.5</v>
      </c>
      <c r="BK98" s="5">
        <v>225</v>
      </c>
      <c r="BL98" s="5">
        <v>18259</v>
      </c>
      <c r="BM98" s="11">
        <f>(BL98/O98)*100</f>
        <v>4.6195610923608621</v>
      </c>
      <c r="BN98" s="11">
        <f>((BL98)/(O98+Q98+S98+U98))*100</f>
        <v>4.6195610923608621</v>
      </c>
      <c r="BO98" s="4" t="s">
        <v>72</v>
      </c>
      <c r="BP98" s="9">
        <v>29</v>
      </c>
      <c r="BQ98" s="9">
        <v>40</v>
      </c>
      <c r="BR98" s="13">
        <f t="shared" si="22"/>
        <v>11</v>
      </c>
      <c r="BS98" s="11">
        <v>35.049999999999997</v>
      </c>
      <c r="BT98" s="19">
        <f t="shared" si="23"/>
        <v>1.7524999999999999</v>
      </c>
      <c r="BU98" s="6">
        <v>0.218</v>
      </c>
      <c r="BV98" s="6">
        <v>0.54100000000000004</v>
      </c>
      <c r="BW98" s="6">
        <v>0.37497999999999992</v>
      </c>
      <c r="BX98" s="5">
        <f t="shared" si="25"/>
        <v>45118.971602089725</v>
      </c>
      <c r="BY98" s="11">
        <v>6.55</v>
      </c>
      <c r="BZ98" s="11">
        <f t="shared" si="26"/>
        <v>0.80927012430496659</v>
      </c>
      <c r="CA98" s="11">
        <f t="shared" si="28"/>
        <v>0.87085136685713782</v>
      </c>
    </row>
    <row r="99" spans="1:79" x14ac:dyDescent="0.2">
      <c r="A99" s="15" t="s">
        <v>69</v>
      </c>
      <c r="B99" s="15">
        <v>10</v>
      </c>
      <c r="C99" s="15">
        <v>2</v>
      </c>
      <c r="D99" s="16">
        <f t="shared" si="17"/>
        <v>0.80937128447999995</v>
      </c>
      <c r="E99" s="17">
        <v>37744</v>
      </c>
      <c r="F99" s="15">
        <v>1</v>
      </c>
      <c r="G99" s="15" t="s">
        <v>70</v>
      </c>
      <c r="H99" s="15" t="s">
        <v>71</v>
      </c>
      <c r="I99" s="15">
        <v>93</v>
      </c>
      <c r="J99" s="15">
        <v>148</v>
      </c>
      <c r="K99" s="15"/>
      <c r="L99" s="15"/>
      <c r="M99" s="13">
        <f t="shared" si="18"/>
        <v>120.5</v>
      </c>
      <c r="N99" s="17">
        <v>37753</v>
      </c>
      <c r="O99" s="14">
        <v>792340</v>
      </c>
      <c r="P99" s="15"/>
      <c r="Q99" s="14"/>
      <c r="R99" s="15"/>
      <c r="S99" s="15"/>
      <c r="T99" s="15"/>
      <c r="U99" s="15"/>
      <c r="V99" s="14">
        <f t="shared" si="19"/>
        <v>792340</v>
      </c>
      <c r="W99" s="14">
        <f t="shared" si="20"/>
        <v>978957.38975846895</v>
      </c>
      <c r="X99" s="17">
        <v>37789</v>
      </c>
      <c r="Y99" s="15">
        <f t="shared" si="21"/>
        <v>36</v>
      </c>
      <c r="Z99" s="15">
        <v>10</v>
      </c>
      <c r="AA99" s="18">
        <v>3.6</v>
      </c>
      <c r="AB99" s="18">
        <v>30.3</v>
      </c>
      <c r="AC99" s="18">
        <v>28.6</v>
      </c>
      <c r="AD99" s="18">
        <v>32.1</v>
      </c>
      <c r="AE99" s="18">
        <v>30.402941176470584</v>
      </c>
      <c r="AF99" s="13">
        <v>29</v>
      </c>
      <c r="AG99" s="13">
        <v>30</v>
      </c>
      <c r="AH99" s="13">
        <v>41</v>
      </c>
      <c r="AI99" s="13">
        <v>36</v>
      </c>
      <c r="AJ99" s="18">
        <v>9.3000000000000007</v>
      </c>
      <c r="AK99" s="18">
        <v>9.1999999999999993</v>
      </c>
      <c r="AL99" s="18">
        <v>9.5</v>
      </c>
      <c r="AM99" s="18">
        <v>9.3137603950407222</v>
      </c>
      <c r="AN99" s="21">
        <v>116</v>
      </c>
      <c r="AO99" s="21">
        <v>825</v>
      </c>
      <c r="AP99" s="21">
        <v>72</v>
      </c>
      <c r="AQ99" s="21">
        <v>35</v>
      </c>
      <c r="AR99" s="14">
        <v>20</v>
      </c>
      <c r="AS99" s="14">
        <v>175</v>
      </c>
      <c r="AT99" s="14">
        <v>35</v>
      </c>
      <c r="AU99" s="14">
        <v>230</v>
      </c>
      <c r="AV99" s="14">
        <v>5</v>
      </c>
      <c r="AW99" s="14">
        <v>10</v>
      </c>
      <c r="AX99" s="14">
        <v>205</v>
      </c>
      <c r="AY99" s="14">
        <v>525</v>
      </c>
      <c r="AZ99" s="14">
        <v>840</v>
      </c>
      <c r="BA99" s="14">
        <v>505</v>
      </c>
      <c r="BB99" s="14">
        <v>16100</v>
      </c>
      <c r="BC99" s="14">
        <v>16175</v>
      </c>
      <c r="BD99" s="14">
        <v>112.5</v>
      </c>
      <c r="BE99" s="14">
        <v>195.71428571428572</v>
      </c>
      <c r="BF99" s="14">
        <v>3840</v>
      </c>
      <c r="BG99" s="14">
        <v>4154.2857142857147</v>
      </c>
      <c r="BH99" s="14">
        <v>37.5</v>
      </c>
      <c r="BI99" s="14">
        <v>172.5</v>
      </c>
      <c r="BJ99" s="14">
        <v>2452.5</v>
      </c>
      <c r="BK99" s="14">
        <v>2605</v>
      </c>
      <c r="BL99" s="14">
        <v>899815</v>
      </c>
      <c r="BM99" s="19">
        <f>BL99/(O99)*100</f>
        <v>113.56425271979201</v>
      </c>
      <c r="BN99" s="19">
        <f>BL99/(O99+Q99)*100</f>
        <v>113.56425271979201</v>
      </c>
      <c r="BO99" s="15" t="s">
        <v>72</v>
      </c>
      <c r="BP99" s="13">
        <v>24</v>
      </c>
      <c r="BQ99" s="13">
        <v>40</v>
      </c>
      <c r="BR99" s="13">
        <f t="shared" si="22"/>
        <v>16</v>
      </c>
      <c r="BS99" s="19">
        <v>31.56</v>
      </c>
      <c r="BT99" s="19">
        <f t="shared" si="23"/>
        <v>0.87666666666666659</v>
      </c>
      <c r="BU99" s="16">
        <v>0.11700000000000001</v>
      </c>
      <c r="BV99" s="16">
        <v>0.495</v>
      </c>
      <c r="BW99" s="16">
        <v>0.27200000000000002</v>
      </c>
      <c r="BX99" s="14">
        <f t="shared" si="25"/>
        <v>1111745.6441243871</v>
      </c>
      <c r="BY99" s="19">
        <v>239.05</v>
      </c>
      <c r="BZ99" s="19">
        <f t="shared" si="26"/>
        <v>8.2042418666285943</v>
      </c>
      <c r="CA99" s="19">
        <f t="shared" si="28"/>
        <v>0.86528250010792129</v>
      </c>
    </row>
    <row r="100" spans="1:79" x14ac:dyDescent="0.2">
      <c r="A100" s="15" t="s">
        <v>69</v>
      </c>
      <c r="B100" s="15">
        <v>23</v>
      </c>
      <c r="C100" s="15">
        <v>1</v>
      </c>
      <c r="D100" s="16">
        <f t="shared" si="17"/>
        <v>0.40468564223999998</v>
      </c>
      <c r="E100" s="17">
        <v>39546</v>
      </c>
      <c r="F100" s="15">
        <v>1</v>
      </c>
      <c r="G100" s="15" t="s">
        <v>70</v>
      </c>
      <c r="H100" s="15" t="s">
        <v>71</v>
      </c>
      <c r="I100" s="15"/>
      <c r="J100" s="15"/>
      <c r="K100" s="15"/>
      <c r="L100" s="15"/>
      <c r="M100" s="13" t="e">
        <f t="shared" si="18"/>
        <v>#DIV/0!</v>
      </c>
      <c r="N100" s="17">
        <v>39559</v>
      </c>
      <c r="O100" s="14">
        <v>396170</v>
      </c>
      <c r="P100" s="15"/>
      <c r="Q100" s="14"/>
      <c r="R100" s="15"/>
      <c r="S100" s="14"/>
      <c r="T100" s="15"/>
      <c r="U100" s="13"/>
      <c r="V100" s="14">
        <f t="shared" si="19"/>
        <v>396170</v>
      </c>
      <c r="W100" s="14">
        <f t="shared" si="20"/>
        <v>978957.38975846895</v>
      </c>
      <c r="X100" s="17">
        <v>39598</v>
      </c>
      <c r="Y100" s="15">
        <f t="shared" si="21"/>
        <v>39</v>
      </c>
      <c r="Z100" s="15">
        <v>2</v>
      </c>
      <c r="AA100" s="18">
        <v>3.4</v>
      </c>
      <c r="AB100" s="18">
        <v>26</v>
      </c>
      <c r="AC100" s="18">
        <v>23.1</v>
      </c>
      <c r="AD100" s="18">
        <v>31</v>
      </c>
      <c r="AE100" s="18">
        <v>27.632432432432427</v>
      </c>
      <c r="AF100" s="13">
        <v>39</v>
      </c>
      <c r="AG100" s="13">
        <v>35</v>
      </c>
      <c r="AH100" s="13">
        <v>39</v>
      </c>
      <c r="AI100" s="13">
        <v>37.25</v>
      </c>
      <c r="AJ100" s="18">
        <v>8.9</v>
      </c>
      <c r="AK100" s="18">
        <v>8.5</v>
      </c>
      <c r="AL100" s="18">
        <v>9</v>
      </c>
      <c r="AM100" s="18">
        <v>8.8280775731361665</v>
      </c>
      <c r="AN100" s="21">
        <v>236</v>
      </c>
      <c r="AO100" s="21">
        <v>315</v>
      </c>
      <c r="AP100" s="21">
        <v>21.5</v>
      </c>
      <c r="AQ100" s="21">
        <v>8.875</v>
      </c>
      <c r="AR100" s="14">
        <v>60</v>
      </c>
      <c r="AS100" s="14">
        <v>450</v>
      </c>
      <c r="AT100" s="14">
        <v>0</v>
      </c>
      <c r="AU100" s="14">
        <v>510</v>
      </c>
      <c r="AV100" s="14">
        <v>0</v>
      </c>
      <c r="AW100" s="14">
        <v>0</v>
      </c>
      <c r="AX100" s="14">
        <v>0</v>
      </c>
      <c r="AY100" s="14">
        <v>0</v>
      </c>
      <c r="AZ100" s="14">
        <v>300</v>
      </c>
      <c r="BA100" s="14">
        <v>575</v>
      </c>
      <c r="BB100" s="14">
        <v>5</v>
      </c>
      <c r="BC100" s="14">
        <v>740</v>
      </c>
      <c r="BD100" s="14">
        <v>68.666666666666671</v>
      </c>
      <c r="BE100" s="14">
        <v>67.666666666666671</v>
      </c>
      <c r="BF100" s="14">
        <v>0.33333333333333331</v>
      </c>
      <c r="BG100" s="14">
        <v>136.66666666666666</v>
      </c>
      <c r="BH100" s="14">
        <v>5</v>
      </c>
      <c r="BI100" s="14">
        <v>25</v>
      </c>
      <c r="BJ100" s="14">
        <v>0</v>
      </c>
      <c r="BK100" s="14">
        <v>70</v>
      </c>
      <c r="BL100" s="14">
        <v>70798</v>
      </c>
      <c r="BM100" s="19">
        <f>BL100/O100*100</f>
        <v>17.870611101294898</v>
      </c>
      <c r="BN100" s="19">
        <f>(BL100)/(O100+Q100+S100+U100)*100</f>
        <v>17.870611101294898</v>
      </c>
      <c r="BO100" s="15" t="s">
        <v>72</v>
      </c>
      <c r="BP100" s="13">
        <v>20</v>
      </c>
      <c r="BQ100" s="13">
        <v>65</v>
      </c>
      <c r="BR100" s="13">
        <f t="shared" si="22"/>
        <v>45</v>
      </c>
      <c r="BS100" s="19">
        <v>35.22</v>
      </c>
      <c r="BT100" s="19">
        <f t="shared" si="23"/>
        <v>0.903076923076923</v>
      </c>
      <c r="BU100" s="16">
        <v>7.0000000000000007E-2</v>
      </c>
      <c r="BV100" s="16">
        <v>2.52</v>
      </c>
      <c r="BW100" s="16">
        <v>0.41599999999999998</v>
      </c>
      <c r="BX100" s="14">
        <f t="shared" si="25"/>
        <v>174945.66797112374</v>
      </c>
      <c r="BY100" s="19">
        <v>20.68</v>
      </c>
      <c r="BZ100" s="19">
        <f t="shared" si="26"/>
        <v>1.3102921253181998</v>
      </c>
      <c r="CA100" s="19">
        <f t="shared" si="28"/>
        <v>0.95219363862718498</v>
      </c>
    </row>
    <row r="101" spans="1:79" x14ac:dyDescent="0.2">
      <c r="A101" s="15" t="s">
        <v>69</v>
      </c>
      <c r="B101" s="13">
        <v>6</v>
      </c>
      <c r="C101" s="15">
        <v>2</v>
      </c>
      <c r="D101" s="15">
        <f t="shared" si="17"/>
        <v>0.80937128447999995</v>
      </c>
      <c r="E101" s="17">
        <v>40089</v>
      </c>
      <c r="F101" s="15">
        <v>1</v>
      </c>
      <c r="G101" s="15" t="s">
        <v>70</v>
      </c>
      <c r="H101" s="15" t="s">
        <v>71</v>
      </c>
      <c r="I101" s="15">
        <v>741</v>
      </c>
      <c r="J101" s="15">
        <v>861</v>
      </c>
      <c r="K101" s="15"/>
      <c r="L101" s="15"/>
      <c r="M101" s="13">
        <f t="shared" si="18"/>
        <v>801</v>
      </c>
      <c r="N101" s="17">
        <v>40102</v>
      </c>
      <c r="O101" s="14">
        <v>792798</v>
      </c>
      <c r="P101" s="15"/>
      <c r="Q101" s="14"/>
      <c r="R101" s="15"/>
      <c r="S101" s="14"/>
      <c r="T101" s="15"/>
      <c r="U101" s="14"/>
      <c r="V101" s="14">
        <f t="shared" si="19"/>
        <v>792798</v>
      </c>
      <c r="W101" s="14">
        <f t="shared" si="20"/>
        <v>979523.26108202885</v>
      </c>
      <c r="X101" s="17">
        <v>40150</v>
      </c>
      <c r="Y101" s="15">
        <f t="shared" si="21"/>
        <v>48</v>
      </c>
      <c r="Z101" s="15">
        <v>3</v>
      </c>
      <c r="AA101" s="18">
        <v>3.3</v>
      </c>
      <c r="AB101" s="18">
        <v>26.9</v>
      </c>
      <c r="AC101" s="18">
        <v>14.8</v>
      </c>
      <c r="AD101" s="18">
        <v>26.8</v>
      </c>
      <c r="AE101" s="18">
        <v>21.915555555555557</v>
      </c>
      <c r="AF101" s="15">
        <v>45</v>
      </c>
      <c r="AG101" s="15">
        <v>43</v>
      </c>
      <c r="AH101" s="15">
        <v>52</v>
      </c>
      <c r="AI101" s="18">
        <v>46.909090909090907</v>
      </c>
      <c r="AJ101" s="15">
        <v>8.6</v>
      </c>
      <c r="AK101" s="15">
        <v>8.4</v>
      </c>
      <c r="AL101" s="18">
        <v>9.1999999999999993</v>
      </c>
      <c r="AM101" s="18">
        <v>8.7781703709017656</v>
      </c>
      <c r="AN101" s="21">
        <v>540</v>
      </c>
      <c r="AO101" s="21">
        <v>500</v>
      </c>
      <c r="AP101" s="21">
        <v>31</v>
      </c>
      <c r="AQ101" s="21">
        <v>13</v>
      </c>
      <c r="AR101" s="14">
        <v>190</v>
      </c>
      <c r="AS101" s="14">
        <v>255</v>
      </c>
      <c r="AT101" s="14">
        <v>5</v>
      </c>
      <c r="AU101" s="14">
        <v>450</v>
      </c>
      <c r="AV101" s="14">
        <v>0</v>
      </c>
      <c r="AW101" s="14">
        <v>0</v>
      </c>
      <c r="AX101" s="14">
        <v>0</v>
      </c>
      <c r="AY101" s="14">
        <v>0</v>
      </c>
      <c r="AZ101" s="14">
        <v>120</v>
      </c>
      <c r="BA101" s="14">
        <v>45</v>
      </c>
      <c r="BB101" s="14">
        <v>0</v>
      </c>
      <c r="BC101" s="14">
        <v>140</v>
      </c>
      <c r="BD101" s="14">
        <v>27.5</v>
      </c>
      <c r="BE101" s="14">
        <v>8.75</v>
      </c>
      <c r="BF101" s="14">
        <v>0</v>
      </c>
      <c r="BG101" s="14">
        <v>36.25</v>
      </c>
      <c r="BH101" s="14">
        <v>5</v>
      </c>
      <c r="BI101" s="14">
        <v>2.5</v>
      </c>
      <c r="BJ101" s="14">
        <v>0</v>
      </c>
      <c r="BK101" s="14">
        <v>10</v>
      </c>
      <c r="BL101" s="14">
        <v>32237</v>
      </c>
      <c r="BM101" s="19">
        <f>BL101/O101*100</f>
        <v>4.0662312467993109</v>
      </c>
      <c r="BN101" s="19">
        <f>(BL101)/(O101+Q101+S101+U101)*100</f>
        <v>4.0662312467993109</v>
      </c>
      <c r="BO101" s="15" t="s">
        <v>72</v>
      </c>
      <c r="BP101" s="13">
        <v>10</v>
      </c>
      <c r="BQ101" s="13">
        <v>40</v>
      </c>
      <c r="BR101" s="13">
        <f t="shared" si="22"/>
        <v>30</v>
      </c>
      <c r="BS101" s="19">
        <v>25.56</v>
      </c>
      <c r="BT101" s="19">
        <f t="shared" si="23"/>
        <v>0.53249999999999997</v>
      </c>
      <c r="BU101" s="16">
        <v>4.2000000000000003E-2</v>
      </c>
      <c r="BV101" s="16">
        <v>0.46100000000000002</v>
      </c>
      <c r="BW101" s="16">
        <v>0.17299999999999999</v>
      </c>
      <c r="BX101" s="14">
        <f t="shared" si="25"/>
        <v>39829.68091178505</v>
      </c>
      <c r="BY101" s="19">
        <v>5.86</v>
      </c>
      <c r="BZ101" s="19">
        <f t="shared" si="26"/>
        <v>0.15083724327058221</v>
      </c>
      <c r="CA101" s="19">
        <f t="shared" si="28"/>
        <v>1.0360090630925602</v>
      </c>
    </row>
    <row r="102" spans="1:79" x14ac:dyDescent="0.2">
      <c r="A102" s="15" t="s">
        <v>69</v>
      </c>
      <c r="B102" s="15">
        <v>30</v>
      </c>
      <c r="C102" s="15">
        <v>1</v>
      </c>
      <c r="D102" s="16">
        <f t="shared" si="17"/>
        <v>0.40468564223999998</v>
      </c>
      <c r="E102" s="17">
        <v>37476</v>
      </c>
      <c r="F102" s="15">
        <v>1</v>
      </c>
      <c r="G102" s="15" t="s">
        <v>70</v>
      </c>
      <c r="H102" s="15" t="s">
        <v>71</v>
      </c>
      <c r="I102" s="15">
        <v>213</v>
      </c>
      <c r="J102" s="15">
        <v>56</v>
      </c>
      <c r="K102" s="15"/>
      <c r="L102" s="15"/>
      <c r="M102" s="13">
        <f t="shared" si="18"/>
        <v>134.5</v>
      </c>
      <c r="N102" s="17">
        <v>37482</v>
      </c>
      <c r="O102" s="14">
        <v>396628</v>
      </c>
      <c r="P102" s="15"/>
      <c r="Q102" s="14"/>
      <c r="R102" s="15"/>
      <c r="S102" s="15"/>
      <c r="T102" s="15"/>
      <c r="U102" s="15"/>
      <c r="V102" s="14">
        <f t="shared" si="19"/>
        <v>396628</v>
      </c>
      <c r="W102" s="14">
        <f t="shared" si="20"/>
        <v>980089.13240558864</v>
      </c>
      <c r="X102" s="17">
        <v>37519</v>
      </c>
      <c r="Y102" s="15">
        <f t="shared" si="21"/>
        <v>37</v>
      </c>
      <c r="Z102" s="15">
        <v>13</v>
      </c>
      <c r="AA102" s="18">
        <v>2.5</v>
      </c>
      <c r="AB102" s="18">
        <v>29.7</v>
      </c>
      <c r="AC102" s="18">
        <v>28.2</v>
      </c>
      <c r="AD102" s="18">
        <v>32.700000000000003</v>
      </c>
      <c r="AE102" s="18">
        <v>31.068571428571431</v>
      </c>
      <c r="AF102" s="13">
        <v>43</v>
      </c>
      <c r="AG102" s="13">
        <v>32</v>
      </c>
      <c r="AH102" s="13">
        <v>45</v>
      </c>
      <c r="AI102" s="13">
        <v>41.090909090909093</v>
      </c>
      <c r="AJ102" s="18">
        <v>8.8000000000000007</v>
      </c>
      <c r="AK102" s="18">
        <v>8.9</v>
      </c>
      <c r="AL102" s="18">
        <v>9.1999999999999993</v>
      </c>
      <c r="AM102" s="18">
        <v>9.0841176472782443</v>
      </c>
      <c r="AN102" s="21">
        <v>18.5</v>
      </c>
      <c r="AO102" s="21">
        <v>325</v>
      </c>
      <c r="AP102" s="21">
        <v>42</v>
      </c>
      <c r="AQ102" s="21">
        <v>17.5</v>
      </c>
      <c r="AR102" s="14">
        <v>155</v>
      </c>
      <c r="AS102" s="14">
        <v>1020</v>
      </c>
      <c r="AT102" s="14">
        <v>25</v>
      </c>
      <c r="AU102" s="14">
        <v>1200</v>
      </c>
      <c r="AV102" s="14">
        <v>0</v>
      </c>
      <c r="AW102" s="14">
        <v>0</v>
      </c>
      <c r="AX102" s="14">
        <v>75</v>
      </c>
      <c r="AY102" s="14">
        <v>150</v>
      </c>
      <c r="AZ102" s="14">
        <v>445</v>
      </c>
      <c r="BA102" s="14">
        <v>1060</v>
      </c>
      <c r="BB102" s="14">
        <v>3405</v>
      </c>
      <c r="BC102" s="14">
        <v>4565</v>
      </c>
      <c r="BD102" s="14">
        <v>130.66666666666666</v>
      </c>
      <c r="BE102" s="14">
        <v>256.66666666666669</v>
      </c>
      <c r="BF102" s="14">
        <v>1288.3333333333333</v>
      </c>
      <c r="BG102" s="14">
        <v>1675</v>
      </c>
      <c r="BH102" s="14">
        <v>90</v>
      </c>
      <c r="BI102" s="14">
        <v>50</v>
      </c>
      <c r="BJ102" s="14">
        <v>1015</v>
      </c>
      <c r="BK102" s="14">
        <v>1700</v>
      </c>
      <c r="BL102" s="14">
        <v>368031</v>
      </c>
      <c r="BM102" s="19">
        <f>BL102/(O102)*100</f>
        <v>92.789969442399425</v>
      </c>
      <c r="BN102" s="19">
        <f>BL102/(O102+Q102)*100</f>
        <v>92.789969442399425</v>
      </c>
      <c r="BO102" s="15" t="s">
        <v>72</v>
      </c>
      <c r="BP102" s="13">
        <v>27</v>
      </c>
      <c r="BQ102" s="13">
        <v>39</v>
      </c>
      <c r="BR102" s="13">
        <f t="shared" si="22"/>
        <v>12</v>
      </c>
      <c r="BS102" s="19">
        <v>30.62</v>
      </c>
      <c r="BT102" s="19">
        <f t="shared" si="23"/>
        <v>0.82756756756756755</v>
      </c>
      <c r="BU102" s="16">
        <v>0.154</v>
      </c>
      <c r="BV102" s="16">
        <v>2.7890000000000001</v>
      </c>
      <c r="BW102" s="16">
        <v>0.28100000000000003</v>
      </c>
      <c r="BX102" s="14">
        <f t="shared" si="25"/>
        <v>909424.40646742331</v>
      </c>
      <c r="BY102" s="19">
        <v>91.36</v>
      </c>
      <c r="BZ102" s="19">
        <f t="shared" si="26"/>
        <v>6.1014993650919536</v>
      </c>
      <c r="CA102" s="19">
        <f t="shared" si="28"/>
        <v>0.97879278827401928</v>
      </c>
    </row>
    <row r="103" spans="1:79" x14ac:dyDescent="0.2">
      <c r="A103" s="4" t="s">
        <v>69</v>
      </c>
      <c r="B103" s="9">
        <v>34</v>
      </c>
      <c r="C103" s="4">
        <v>1</v>
      </c>
      <c r="D103" s="4">
        <f t="shared" si="17"/>
        <v>0.40468564223999998</v>
      </c>
      <c r="E103" s="8">
        <v>39974</v>
      </c>
      <c r="F103" s="4">
        <v>1</v>
      </c>
      <c r="G103" s="4" t="s">
        <v>70</v>
      </c>
      <c r="H103" s="4" t="s">
        <v>71</v>
      </c>
      <c r="I103" s="4">
        <v>0</v>
      </c>
      <c r="J103" s="4">
        <v>2</v>
      </c>
      <c r="M103" s="13">
        <f t="shared" si="18"/>
        <v>1</v>
      </c>
      <c r="N103" s="8">
        <v>39985</v>
      </c>
      <c r="O103" s="5">
        <v>397086</v>
      </c>
      <c r="Q103" s="5"/>
      <c r="S103" s="5"/>
      <c r="U103" s="5"/>
      <c r="V103" s="14">
        <f t="shared" si="19"/>
        <v>397086</v>
      </c>
      <c r="W103" s="14">
        <f t="shared" si="20"/>
        <v>981220.8750527082</v>
      </c>
      <c r="X103" s="8">
        <v>40010</v>
      </c>
      <c r="Y103" s="4">
        <f t="shared" si="21"/>
        <v>25</v>
      </c>
      <c r="Z103" s="4">
        <v>11</v>
      </c>
      <c r="AA103" s="10">
        <v>3.5</v>
      </c>
      <c r="AB103" s="10">
        <v>31.7</v>
      </c>
      <c r="AC103" s="10">
        <v>30.7</v>
      </c>
      <c r="AD103" s="10">
        <v>34.1</v>
      </c>
      <c r="AE103" s="10">
        <v>32.683333333333337</v>
      </c>
      <c r="AF103" s="4">
        <v>53</v>
      </c>
      <c r="AG103" s="4">
        <v>53</v>
      </c>
      <c r="AH103" s="4">
        <v>60</v>
      </c>
      <c r="AI103" s="10">
        <v>56</v>
      </c>
      <c r="AJ103" s="4">
        <v>9.1999999999999993</v>
      </c>
      <c r="AK103" s="4">
        <v>8.8000000000000007</v>
      </c>
      <c r="AL103" s="10">
        <v>9.4</v>
      </c>
      <c r="AM103" s="10">
        <v>9.0278609384351718</v>
      </c>
      <c r="AN103" s="20">
        <v>42</v>
      </c>
      <c r="AO103" s="20">
        <v>125</v>
      </c>
      <c r="AP103" s="20">
        <v>5</v>
      </c>
      <c r="AQ103" s="20">
        <v>0</v>
      </c>
      <c r="AR103" s="5">
        <v>20</v>
      </c>
      <c r="AS103" s="5">
        <v>235</v>
      </c>
      <c r="AT103" s="5">
        <v>0</v>
      </c>
      <c r="AU103" s="5">
        <v>255</v>
      </c>
      <c r="AV103" s="5">
        <v>40</v>
      </c>
      <c r="AW103" s="5">
        <v>30</v>
      </c>
      <c r="AX103" s="5">
        <v>0</v>
      </c>
      <c r="AY103" s="5">
        <v>90</v>
      </c>
      <c r="AZ103" s="5">
        <v>215</v>
      </c>
      <c r="BA103" s="5">
        <v>320</v>
      </c>
      <c r="BB103" s="5">
        <v>0</v>
      </c>
      <c r="BC103" s="5">
        <v>535</v>
      </c>
      <c r="BD103" s="5">
        <v>115</v>
      </c>
      <c r="BE103" s="5">
        <v>148</v>
      </c>
      <c r="BF103" s="5">
        <v>0</v>
      </c>
      <c r="BG103" s="5">
        <v>253</v>
      </c>
      <c r="BH103" s="5">
        <v>117.5</v>
      </c>
      <c r="BI103" s="5">
        <v>117.5</v>
      </c>
      <c r="BJ103" s="5">
        <v>0</v>
      </c>
      <c r="BK103" s="5">
        <v>190</v>
      </c>
      <c r="BL103" s="5">
        <v>0</v>
      </c>
      <c r="BM103" s="11">
        <f>BL103/O103*100</f>
        <v>0</v>
      </c>
      <c r="BN103" s="11">
        <f>(BL103)/(O103+Q103+S103+U103)*100</f>
        <v>0</v>
      </c>
      <c r="BO103" s="4" t="s">
        <v>73</v>
      </c>
      <c r="BR103" s="13">
        <f t="shared" si="22"/>
        <v>0</v>
      </c>
      <c r="BT103" s="19">
        <f t="shared" si="23"/>
        <v>0</v>
      </c>
      <c r="BX103" s="5">
        <f t="shared" si="25"/>
        <v>0</v>
      </c>
      <c r="BY103" s="11">
        <v>0</v>
      </c>
      <c r="BZ103" s="11">
        <f t="shared" si="26"/>
        <v>0</v>
      </c>
    </row>
    <row r="104" spans="1:79" x14ac:dyDescent="0.2">
      <c r="A104" s="15" t="s">
        <v>69</v>
      </c>
      <c r="B104" s="15">
        <v>7</v>
      </c>
      <c r="C104" s="15">
        <v>2</v>
      </c>
      <c r="D104" s="16">
        <f t="shared" si="17"/>
        <v>0.80937128447999995</v>
      </c>
      <c r="E104" s="17">
        <v>37368</v>
      </c>
      <c r="F104" s="15">
        <v>1</v>
      </c>
      <c r="G104" s="15" t="s">
        <v>70</v>
      </c>
      <c r="H104" s="15" t="s">
        <v>71</v>
      </c>
      <c r="I104" s="15">
        <v>289</v>
      </c>
      <c r="J104" s="15">
        <v>128</v>
      </c>
      <c r="K104" s="15"/>
      <c r="L104" s="15"/>
      <c r="M104" s="13">
        <f t="shared" si="18"/>
        <v>208.5</v>
      </c>
      <c r="N104" s="17">
        <v>37375</v>
      </c>
      <c r="O104" s="14">
        <v>794630</v>
      </c>
      <c r="P104" s="15"/>
      <c r="Q104" s="14"/>
      <c r="R104" s="15"/>
      <c r="S104" s="15"/>
      <c r="T104" s="15"/>
      <c r="U104" s="15"/>
      <c r="V104" s="14">
        <f t="shared" si="19"/>
        <v>794630</v>
      </c>
      <c r="W104" s="14">
        <f t="shared" si="20"/>
        <v>981786.74637626798</v>
      </c>
      <c r="X104" s="17">
        <v>37432</v>
      </c>
      <c r="Y104" s="15">
        <f t="shared" si="21"/>
        <v>57</v>
      </c>
      <c r="Z104" s="15">
        <v>0</v>
      </c>
      <c r="AA104" s="18">
        <v>1.9</v>
      </c>
      <c r="AB104" s="18">
        <v>30.2</v>
      </c>
      <c r="AC104" s="18">
        <v>25.7</v>
      </c>
      <c r="AD104" s="18">
        <v>33</v>
      </c>
      <c r="AE104" s="18">
        <v>29.767272727272733</v>
      </c>
      <c r="AF104" s="13">
        <v>43</v>
      </c>
      <c r="AG104" s="13">
        <v>41</v>
      </c>
      <c r="AH104" s="13">
        <v>53</v>
      </c>
      <c r="AI104" s="13">
        <v>46.8125</v>
      </c>
      <c r="AJ104" s="18">
        <v>9</v>
      </c>
      <c r="AK104" s="18">
        <v>8.9</v>
      </c>
      <c r="AL104" s="18">
        <v>9.8000000000000007</v>
      </c>
      <c r="AM104" s="18">
        <v>9.3962297806854735</v>
      </c>
      <c r="AN104" s="21">
        <v>51</v>
      </c>
      <c r="AO104" s="21">
        <v>775</v>
      </c>
      <c r="AP104" s="21">
        <v>72</v>
      </c>
      <c r="AQ104" s="21">
        <v>30</v>
      </c>
      <c r="AR104" s="14">
        <v>15</v>
      </c>
      <c r="AS104" s="14">
        <v>130</v>
      </c>
      <c r="AT104" s="14">
        <v>5</v>
      </c>
      <c r="AU104" s="14">
        <v>150</v>
      </c>
      <c r="AV104" s="14">
        <v>0</v>
      </c>
      <c r="AW104" s="14">
        <v>0</v>
      </c>
      <c r="AX104" s="14">
        <v>0</v>
      </c>
      <c r="AY104" s="14">
        <v>0</v>
      </c>
      <c r="AZ104" s="14">
        <v>650</v>
      </c>
      <c r="BA104" s="14">
        <v>350</v>
      </c>
      <c r="BB104" s="14">
        <v>10</v>
      </c>
      <c r="BC104" s="14">
        <v>650</v>
      </c>
      <c r="BD104" s="14">
        <v>95</v>
      </c>
      <c r="BE104" s="14">
        <v>41.428571428571431</v>
      </c>
      <c r="BF104" s="14">
        <v>1.4285714285714286</v>
      </c>
      <c r="BG104" s="14">
        <v>137.85714285714286</v>
      </c>
      <c r="BH104" s="14">
        <v>35</v>
      </c>
      <c r="BI104" s="14">
        <v>10</v>
      </c>
      <c r="BJ104" s="14">
        <v>0</v>
      </c>
      <c r="BK104" s="14">
        <v>80</v>
      </c>
      <c r="BL104" s="14">
        <v>0</v>
      </c>
      <c r="BM104" s="19">
        <f>BL104/(O104)*100</f>
        <v>0</v>
      </c>
      <c r="BN104" s="19">
        <f>BL104/(O104+Q104)*100</f>
        <v>0</v>
      </c>
      <c r="BO104" s="15" t="s">
        <v>73</v>
      </c>
      <c r="BP104" s="13"/>
      <c r="BQ104" s="13"/>
      <c r="BR104" s="13">
        <f t="shared" si="22"/>
        <v>0</v>
      </c>
      <c r="BS104" s="19"/>
      <c r="BT104" s="19">
        <f t="shared" si="23"/>
        <v>0</v>
      </c>
      <c r="BU104" s="16"/>
      <c r="BV104" s="16"/>
      <c r="BW104" s="16"/>
      <c r="BX104" s="14">
        <f t="shared" si="25"/>
        <v>0</v>
      </c>
      <c r="BY104" s="19">
        <v>0</v>
      </c>
      <c r="BZ104" s="19">
        <f t="shared" si="26"/>
        <v>0</v>
      </c>
      <c r="CA104" s="19" t="e">
        <f t="shared" ref="CA104:CA134" si="29">(BW104/BS104^3)*100000</f>
        <v>#DIV/0!</v>
      </c>
    </row>
    <row r="105" spans="1:79" x14ac:dyDescent="0.2">
      <c r="A105" s="15" t="s">
        <v>69</v>
      </c>
      <c r="B105" s="15">
        <v>6</v>
      </c>
      <c r="C105" s="15">
        <v>2</v>
      </c>
      <c r="D105" s="16">
        <f t="shared" si="17"/>
        <v>0.80937128447999995</v>
      </c>
      <c r="E105" s="17">
        <v>40638</v>
      </c>
      <c r="F105" s="15">
        <v>1</v>
      </c>
      <c r="G105" s="15" t="s">
        <v>70</v>
      </c>
      <c r="H105" s="15" t="s">
        <v>71</v>
      </c>
      <c r="I105" s="15">
        <v>168</v>
      </c>
      <c r="J105" s="15">
        <v>521</v>
      </c>
      <c r="K105" s="15"/>
      <c r="L105" s="15"/>
      <c r="M105" s="13">
        <f t="shared" si="18"/>
        <v>344.5</v>
      </c>
      <c r="N105" s="17">
        <v>39193</v>
      </c>
      <c r="O105" s="14">
        <v>795088</v>
      </c>
      <c r="P105" s="15"/>
      <c r="Q105" s="14"/>
      <c r="R105" s="15"/>
      <c r="S105" s="14"/>
      <c r="T105" s="15"/>
      <c r="U105" s="15"/>
      <c r="V105" s="14">
        <f t="shared" si="19"/>
        <v>795088</v>
      </c>
      <c r="W105" s="14">
        <f t="shared" si="20"/>
        <v>982352.61769982788</v>
      </c>
      <c r="X105" s="17">
        <v>39227</v>
      </c>
      <c r="Y105" s="15">
        <f t="shared" si="21"/>
        <v>34</v>
      </c>
      <c r="Z105" s="15">
        <v>2</v>
      </c>
      <c r="AA105" s="15">
        <v>3.8</v>
      </c>
      <c r="AB105" s="18">
        <v>25</v>
      </c>
      <c r="AC105" s="18">
        <v>23.8</v>
      </c>
      <c r="AD105" s="18">
        <v>29.7</v>
      </c>
      <c r="AE105" s="18">
        <v>26.978125000000006</v>
      </c>
      <c r="AF105" s="18">
        <v>36</v>
      </c>
      <c r="AG105" s="18">
        <v>34</v>
      </c>
      <c r="AH105" s="18">
        <v>41</v>
      </c>
      <c r="AI105" s="18">
        <v>37.5</v>
      </c>
      <c r="AJ105" s="18">
        <v>8.6999999999999993</v>
      </c>
      <c r="AK105" s="18">
        <v>8.6</v>
      </c>
      <c r="AL105" s="18">
        <v>9.5</v>
      </c>
      <c r="AM105" s="18">
        <v>8.9787878787878803</v>
      </c>
      <c r="AN105" s="21">
        <v>212</v>
      </c>
      <c r="AO105" s="21">
        <v>750</v>
      </c>
      <c r="AP105" s="21">
        <v>54</v>
      </c>
      <c r="AQ105" s="21">
        <v>22.5</v>
      </c>
      <c r="AR105" s="14">
        <v>20</v>
      </c>
      <c r="AS105" s="14">
        <v>20</v>
      </c>
      <c r="AT105" s="14">
        <v>0</v>
      </c>
      <c r="AU105" s="14">
        <v>40</v>
      </c>
      <c r="AV105" s="14">
        <v>0</v>
      </c>
      <c r="AW105" s="14">
        <v>0</v>
      </c>
      <c r="AX105" s="14">
        <v>0</v>
      </c>
      <c r="AY105" s="14">
        <v>5</v>
      </c>
      <c r="AZ105" s="14">
        <v>335</v>
      </c>
      <c r="BA105" s="14">
        <v>545</v>
      </c>
      <c r="BB105" s="14">
        <v>0</v>
      </c>
      <c r="BC105" s="14">
        <v>630</v>
      </c>
      <c r="BD105" s="14">
        <v>61.363636363636367</v>
      </c>
      <c r="BE105" s="14">
        <v>108.18181818181819</v>
      </c>
      <c r="BF105" s="14">
        <v>0</v>
      </c>
      <c r="BG105" s="14">
        <v>169.54545454545453</v>
      </c>
      <c r="BH105" s="14">
        <v>5</v>
      </c>
      <c r="BI105" s="14">
        <v>25</v>
      </c>
      <c r="BJ105" s="14">
        <v>0</v>
      </c>
      <c r="BK105" s="14">
        <v>45</v>
      </c>
      <c r="BL105" s="14">
        <v>294274</v>
      </c>
      <c r="BM105" s="19">
        <f>(BL105/O105)*100</f>
        <v>37.01150061376854</v>
      </c>
      <c r="BN105" s="19">
        <f>((BL105)/(O105+Q105+S105+U105))*100</f>
        <v>37.01150061376854</v>
      </c>
      <c r="BO105" s="15" t="s">
        <v>72</v>
      </c>
      <c r="BP105" s="13">
        <v>22</v>
      </c>
      <c r="BQ105" s="13">
        <v>48</v>
      </c>
      <c r="BR105" s="13">
        <f t="shared" si="22"/>
        <v>26</v>
      </c>
      <c r="BS105" s="19">
        <v>30.7</v>
      </c>
      <c r="BT105" s="19">
        <f t="shared" si="23"/>
        <v>0.90294117647058825</v>
      </c>
      <c r="BU105" s="16">
        <v>8.2000000000000003E-2</v>
      </c>
      <c r="BV105" s="16">
        <v>0.37</v>
      </c>
      <c r="BW105" s="16">
        <v>0.22</v>
      </c>
      <c r="BX105" s="14">
        <f t="shared" si="25"/>
        <v>363583.44512934308</v>
      </c>
      <c r="BY105" s="19">
        <v>55.09</v>
      </c>
      <c r="BZ105" s="19">
        <f t="shared" si="26"/>
        <v>2.0019169801509031</v>
      </c>
      <c r="CA105" s="19">
        <f t="shared" si="29"/>
        <v>0.76033950264741579</v>
      </c>
    </row>
    <row r="106" spans="1:79" x14ac:dyDescent="0.2">
      <c r="A106" s="15" t="s">
        <v>69</v>
      </c>
      <c r="B106" s="15">
        <v>6</v>
      </c>
      <c r="C106" s="15">
        <v>2</v>
      </c>
      <c r="D106" s="16">
        <f t="shared" si="17"/>
        <v>0.80937128447999995</v>
      </c>
      <c r="E106" s="17">
        <v>39560</v>
      </c>
      <c r="F106" s="15">
        <v>1</v>
      </c>
      <c r="G106" s="15" t="s">
        <v>70</v>
      </c>
      <c r="H106" s="15" t="s">
        <v>71</v>
      </c>
      <c r="I106" s="15">
        <v>348</v>
      </c>
      <c r="J106" s="15">
        <v>289</v>
      </c>
      <c r="K106" s="15"/>
      <c r="L106" s="15"/>
      <c r="M106" s="13">
        <f t="shared" si="18"/>
        <v>318.5</v>
      </c>
      <c r="N106" s="17">
        <v>39572</v>
      </c>
      <c r="O106" s="14">
        <v>795456</v>
      </c>
      <c r="P106" s="15"/>
      <c r="Q106" s="14"/>
      <c r="R106" s="15"/>
      <c r="S106" s="14"/>
      <c r="T106" s="15"/>
      <c r="U106" s="13"/>
      <c r="V106" s="14">
        <f t="shared" si="19"/>
        <v>795456</v>
      </c>
      <c r="W106" s="14">
        <f t="shared" si="20"/>
        <v>982807.29160172748</v>
      </c>
      <c r="X106" s="17">
        <v>39618</v>
      </c>
      <c r="Y106" s="15">
        <f t="shared" si="21"/>
        <v>46</v>
      </c>
      <c r="Z106" s="15">
        <v>0</v>
      </c>
      <c r="AA106" s="18">
        <v>2.6</v>
      </c>
      <c r="AB106" s="18">
        <v>24.8</v>
      </c>
      <c r="AC106" s="18">
        <v>25.3</v>
      </c>
      <c r="AD106" s="18">
        <v>32.799999999999997</v>
      </c>
      <c r="AE106" s="18">
        <v>29.452272727272724</v>
      </c>
      <c r="AF106" s="13">
        <v>36</v>
      </c>
      <c r="AG106" s="13">
        <v>36</v>
      </c>
      <c r="AH106" s="13">
        <v>49</v>
      </c>
      <c r="AI106" s="13">
        <v>39.846153846153847</v>
      </c>
      <c r="AJ106" s="18">
        <v>8.5</v>
      </c>
      <c r="AK106" s="18">
        <v>8.6</v>
      </c>
      <c r="AL106" s="18">
        <v>9.6</v>
      </c>
      <c r="AM106" s="18">
        <v>9.0022222222222226</v>
      </c>
      <c r="AN106" s="21">
        <v>352</v>
      </c>
      <c r="AO106" s="21">
        <v>365</v>
      </c>
      <c r="AP106" s="21">
        <v>32</v>
      </c>
      <c r="AQ106" s="21">
        <v>12</v>
      </c>
      <c r="AR106" s="14">
        <v>40</v>
      </c>
      <c r="AS106" s="14">
        <v>105</v>
      </c>
      <c r="AT106" s="14">
        <v>0</v>
      </c>
      <c r="AU106" s="14">
        <v>145</v>
      </c>
      <c r="AV106" s="14">
        <v>0</v>
      </c>
      <c r="AW106" s="14">
        <v>0</v>
      </c>
      <c r="AX106" s="14">
        <v>0</v>
      </c>
      <c r="AY106" s="14">
        <v>0</v>
      </c>
      <c r="AZ106" s="14">
        <v>395</v>
      </c>
      <c r="BA106" s="14">
        <v>2015</v>
      </c>
      <c r="BB106" s="14">
        <v>0</v>
      </c>
      <c r="BC106" s="14">
        <v>2300</v>
      </c>
      <c r="BD106" s="14">
        <v>68.888888888888886</v>
      </c>
      <c r="BE106" s="14">
        <v>168.61111111111111</v>
      </c>
      <c r="BF106" s="14">
        <v>0</v>
      </c>
      <c r="BG106" s="14">
        <v>236.38888888888889</v>
      </c>
      <c r="BH106" s="14">
        <v>15</v>
      </c>
      <c r="BI106" s="14">
        <v>27.5</v>
      </c>
      <c r="BJ106" s="14">
        <v>0</v>
      </c>
      <c r="BK106" s="14">
        <v>50</v>
      </c>
      <c r="BL106" s="14">
        <v>17734</v>
      </c>
      <c r="BM106" s="19">
        <f>BL106/O106*100</f>
        <v>2.2294130662161074</v>
      </c>
      <c r="BN106" s="19">
        <f>(BL106)/(O106+Q106+S106+U106)*100</f>
        <v>2.2294130662161074</v>
      </c>
      <c r="BO106" s="15" t="s">
        <v>72</v>
      </c>
      <c r="BP106" s="13">
        <v>12</v>
      </c>
      <c r="BQ106" s="13">
        <v>85</v>
      </c>
      <c r="BR106" s="13">
        <f t="shared" si="22"/>
        <v>73</v>
      </c>
      <c r="BS106" s="19">
        <v>43.29</v>
      </c>
      <c r="BT106" s="19">
        <f t="shared" si="23"/>
        <v>0.94108695652173913</v>
      </c>
      <c r="BU106" s="16">
        <v>7.1999999999999995E-2</v>
      </c>
      <c r="BV106" s="16">
        <v>6.218</v>
      </c>
      <c r="BW106" s="16">
        <v>0.89800000000000002</v>
      </c>
      <c r="BX106" s="14">
        <f t="shared" si="25"/>
        <v>21910.834174693551</v>
      </c>
      <c r="BY106" s="19">
        <v>12.36</v>
      </c>
      <c r="BZ106" s="19">
        <f t="shared" si="26"/>
        <v>0.33198070814501779</v>
      </c>
      <c r="CA106" s="19">
        <f t="shared" si="29"/>
        <v>1.1069132325363771</v>
      </c>
    </row>
    <row r="107" spans="1:79" s="77" customFormat="1" x14ac:dyDescent="0.2">
      <c r="A107" s="15" t="s">
        <v>69</v>
      </c>
      <c r="B107" s="15">
        <v>30</v>
      </c>
      <c r="C107" s="15">
        <v>1</v>
      </c>
      <c r="D107" s="16">
        <f t="shared" si="17"/>
        <v>0.40468564223999998</v>
      </c>
      <c r="E107" s="17">
        <v>38634</v>
      </c>
      <c r="F107" s="15">
        <v>1</v>
      </c>
      <c r="G107" s="15" t="s">
        <v>70</v>
      </c>
      <c r="H107" s="15" t="s">
        <v>71</v>
      </c>
      <c r="I107" s="15">
        <v>67</v>
      </c>
      <c r="J107" s="15">
        <v>7</v>
      </c>
      <c r="K107" s="15"/>
      <c r="L107" s="15"/>
      <c r="M107" s="13">
        <f t="shared" si="18"/>
        <v>37</v>
      </c>
      <c r="N107" s="17">
        <v>38641</v>
      </c>
      <c r="O107" s="14">
        <v>398002</v>
      </c>
      <c r="P107" s="15"/>
      <c r="Q107" s="14"/>
      <c r="R107" s="15"/>
      <c r="S107" s="15"/>
      <c r="T107" s="15"/>
      <c r="U107" s="15"/>
      <c r="V107" s="14">
        <f t="shared" si="19"/>
        <v>398002</v>
      </c>
      <c r="W107" s="14">
        <f t="shared" si="20"/>
        <v>983484.36034694745</v>
      </c>
      <c r="X107" s="17">
        <v>38700</v>
      </c>
      <c r="Y107" s="15">
        <f t="shared" si="21"/>
        <v>59</v>
      </c>
      <c r="Z107" s="15">
        <v>14</v>
      </c>
      <c r="AA107" s="18">
        <v>3.9</v>
      </c>
      <c r="AB107" s="18">
        <v>27.7</v>
      </c>
      <c r="AC107" s="18">
        <v>9.5</v>
      </c>
      <c r="AD107" s="18">
        <v>29</v>
      </c>
      <c r="AE107" s="18">
        <v>21.766071428571422</v>
      </c>
      <c r="AF107" s="13">
        <v>40</v>
      </c>
      <c r="AG107" s="13">
        <v>40</v>
      </c>
      <c r="AH107" s="13">
        <v>44</v>
      </c>
      <c r="AI107" s="13">
        <v>42.6875</v>
      </c>
      <c r="AJ107" s="18">
        <v>9</v>
      </c>
      <c r="AK107" s="18">
        <v>8.6999999999999993</v>
      </c>
      <c r="AL107" s="18">
        <v>9.3000000000000007</v>
      </c>
      <c r="AM107" s="18">
        <v>9.0172737677718739</v>
      </c>
      <c r="AN107" s="21">
        <v>272</v>
      </c>
      <c r="AO107" s="21">
        <v>350</v>
      </c>
      <c r="AP107" s="21">
        <v>21</v>
      </c>
      <c r="AQ107" s="21">
        <v>8.75</v>
      </c>
      <c r="AR107" s="14">
        <v>15</v>
      </c>
      <c r="AS107" s="14">
        <v>15</v>
      </c>
      <c r="AT107" s="14">
        <v>15</v>
      </c>
      <c r="AU107" s="14">
        <v>45</v>
      </c>
      <c r="AV107" s="14">
        <v>0</v>
      </c>
      <c r="AW107" s="14">
        <v>0</v>
      </c>
      <c r="AX107" s="14">
        <v>0</v>
      </c>
      <c r="AY107" s="14">
        <v>0</v>
      </c>
      <c r="AZ107" s="14">
        <v>65</v>
      </c>
      <c r="BA107" s="14">
        <v>485</v>
      </c>
      <c r="BB107" s="14">
        <v>545</v>
      </c>
      <c r="BC107" s="14">
        <v>635</v>
      </c>
      <c r="BD107" s="14">
        <v>13.684210526315789</v>
      </c>
      <c r="BE107" s="14">
        <v>83.94736842105263</v>
      </c>
      <c r="BF107" s="14">
        <v>31.05263157894737</v>
      </c>
      <c r="BG107" s="14">
        <v>128.68421052631578</v>
      </c>
      <c r="BH107" s="14">
        <v>5</v>
      </c>
      <c r="BI107" s="14">
        <v>30</v>
      </c>
      <c r="BJ107" s="14">
        <v>0</v>
      </c>
      <c r="BK107" s="14">
        <v>45</v>
      </c>
      <c r="BL107" s="14">
        <v>49402</v>
      </c>
      <c r="BM107" s="19">
        <f>BL107/O107*100</f>
        <v>12.412500439696284</v>
      </c>
      <c r="BN107" s="19">
        <f>BL107/(O107+Q107)*100</f>
        <v>12.412500439696284</v>
      </c>
      <c r="BO107" s="15" t="s">
        <v>72</v>
      </c>
      <c r="BP107" s="13">
        <v>17</v>
      </c>
      <c r="BQ107" s="13">
        <v>47</v>
      </c>
      <c r="BR107" s="13">
        <f t="shared" si="22"/>
        <v>30</v>
      </c>
      <c r="BS107" s="19">
        <v>26.48</v>
      </c>
      <c r="BT107" s="19">
        <f t="shared" si="23"/>
        <v>0.44881355932203393</v>
      </c>
      <c r="BU107" s="16">
        <v>5.6000000000000001E-2</v>
      </c>
      <c r="BV107" s="16">
        <v>0.61</v>
      </c>
      <c r="BW107" s="16">
        <v>0.186</v>
      </c>
      <c r="BX107" s="14">
        <f t="shared" si="25"/>
        <v>122075.00055240902</v>
      </c>
      <c r="BY107" s="19">
        <v>7.77</v>
      </c>
      <c r="BZ107" s="19">
        <f t="shared" si="26"/>
        <v>0.32542522271184321</v>
      </c>
      <c r="CA107" s="19">
        <f t="shared" si="29"/>
        <v>1.0017491945540082</v>
      </c>
    </row>
    <row r="108" spans="1:79" x14ac:dyDescent="0.2">
      <c r="A108" s="12" t="s">
        <v>69</v>
      </c>
      <c r="B108" s="15">
        <v>1</v>
      </c>
      <c r="C108" s="15">
        <v>2</v>
      </c>
      <c r="D108" s="16">
        <f t="shared" si="17"/>
        <v>0.80937128447999995</v>
      </c>
      <c r="E108" s="17">
        <v>40270</v>
      </c>
      <c r="F108" s="13">
        <v>1</v>
      </c>
      <c r="G108" s="13" t="s">
        <v>70</v>
      </c>
      <c r="H108" s="13" t="s">
        <v>71</v>
      </c>
      <c r="I108" s="15">
        <v>85</v>
      </c>
      <c r="J108" s="15">
        <v>752</v>
      </c>
      <c r="K108" s="15"/>
      <c r="L108" s="15"/>
      <c r="M108" s="13">
        <f t="shared" si="18"/>
        <v>418.5</v>
      </c>
      <c r="N108" s="17">
        <v>40281</v>
      </c>
      <c r="O108" s="14">
        <v>796004</v>
      </c>
      <c r="P108" s="17"/>
      <c r="Q108" s="14"/>
      <c r="R108" s="17"/>
      <c r="S108" s="13"/>
      <c r="T108" s="17"/>
      <c r="U108" s="17"/>
      <c r="V108" s="14">
        <f t="shared" si="19"/>
        <v>796004</v>
      </c>
      <c r="W108" s="14">
        <f t="shared" si="20"/>
        <v>983484.36034694745</v>
      </c>
      <c r="X108" s="17">
        <v>40324</v>
      </c>
      <c r="Y108" s="13">
        <f t="shared" si="21"/>
        <v>43</v>
      </c>
      <c r="Z108" s="13">
        <v>6</v>
      </c>
      <c r="AA108" s="18">
        <v>2.7</v>
      </c>
      <c r="AB108" s="18">
        <v>23.6</v>
      </c>
      <c r="AC108" s="18">
        <v>22.6</v>
      </c>
      <c r="AD108" s="18">
        <v>31</v>
      </c>
      <c r="AE108" s="18">
        <v>27.200000000000003</v>
      </c>
      <c r="AF108" s="13">
        <v>40</v>
      </c>
      <c r="AG108" s="13">
        <v>36</v>
      </c>
      <c r="AH108" s="13">
        <v>44</v>
      </c>
      <c r="AI108" s="18">
        <v>38.666666666666664</v>
      </c>
      <c r="AJ108" s="18">
        <v>8.6</v>
      </c>
      <c r="AK108" s="18">
        <v>8.6</v>
      </c>
      <c r="AL108" s="18">
        <v>9.5</v>
      </c>
      <c r="AM108" s="18">
        <v>9.0428390930101195</v>
      </c>
      <c r="AN108" s="21">
        <v>420</v>
      </c>
      <c r="AO108" s="21">
        <v>450</v>
      </c>
      <c r="AP108" s="21">
        <v>23</v>
      </c>
      <c r="AQ108" s="21">
        <v>11</v>
      </c>
      <c r="AR108" s="14">
        <v>5</v>
      </c>
      <c r="AS108" s="14">
        <v>365</v>
      </c>
      <c r="AT108" s="14">
        <v>20</v>
      </c>
      <c r="AU108" s="14">
        <v>390</v>
      </c>
      <c r="AV108" s="14">
        <v>0</v>
      </c>
      <c r="AW108" s="14">
        <v>0</v>
      </c>
      <c r="AX108" s="14">
        <v>0</v>
      </c>
      <c r="AY108" s="14">
        <v>0</v>
      </c>
      <c r="AZ108" s="14">
        <v>620</v>
      </c>
      <c r="BA108" s="14">
        <v>450</v>
      </c>
      <c r="BB108" s="14">
        <v>30</v>
      </c>
      <c r="BC108" s="14">
        <v>760</v>
      </c>
      <c r="BD108" s="14">
        <v>105.625</v>
      </c>
      <c r="BE108" s="14">
        <v>116.25</v>
      </c>
      <c r="BF108" s="14">
        <v>3.4375</v>
      </c>
      <c r="BG108" s="14">
        <v>225.3125</v>
      </c>
      <c r="BH108" s="14">
        <v>32.5</v>
      </c>
      <c r="BI108" s="14">
        <v>90</v>
      </c>
      <c r="BJ108" s="14">
        <v>0</v>
      </c>
      <c r="BK108" s="14">
        <v>132.5</v>
      </c>
      <c r="BL108" s="14">
        <v>371023</v>
      </c>
      <c r="BM108" s="19">
        <v>46.61</v>
      </c>
      <c r="BN108" s="19">
        <f>((BL108/(O108+Q108+S108+U108))*100)</f>
        <v>46.610695423641083</v>
      </c>
      <c r="BO108" s="15" t="s">
        <v>72</v>
      </c>
      <c r="BP108" s="13">
        <v>20</v>
      </c>
      <c r="BQ108" s="13">
        <v>54</v>
      </c>
      <c r="BR108" s="13">
        <f t="shared" si="22"/>
        <v>34</v>
      </c>
      <c r="BS108" s="19">
        <v>34.49</v>
      </c>
      <c r="BT108" s="19">
        <f t="shared" si="23"/>
        <v>0.802093023255814</v>
      </c>
      <c r="BU108" s="16">
        <v>0.111</v>
      </c>
      <c r="BV108" s="16">
        <v>0.47499999999999998</v>
      </c>
      <c r="BW108" s="16">
        <v>0.40699999999999997</v>
      </c>
      <c r="BX108" s="14">
        <f t="shared" si="25"/>
        <v>458408.89974046045</v>
      </c>
      <c r="BY108" s="19">
        <v>72.819999999999993</v>
      </c>
      <c r="BZ108" s="19">
        <f t="shared" si="26"/>
        <v>2.0923504509812765</v>
      </c>
      <c r="CA108" s="19">
        <f t="shared" si="29"/>
        <v>0.99200720420960753</v>
      </c>
    </row>
    <row r="109" spans="1:79" x14ac:dyDescent="0.2">
      <c r="A109" s="4" t="s">
        <v>69</v>
      </c>
      <c r="B109" s="4">
        <v>17</v>
      </c>
      <c r="C109" s="4">
        <v>0.5</v>
      </c>
      <c r="D109" s="6">
        <f t="shared" si="17"/>
        <v>0.20234282111999999</v>
      </c>
      <c r="E109" s="8">
        <v>39265</v>
      </c>
      <c r="F109" s="4">
        <v>1</v>
      </c>
      <c r="G109" s="4" t="s">
        <v>70</v>
      </c>
      <c r="H109" s="4" t="s">
        <v>71</v>
      </c>
      <c r="I109" s="4">
        <v>23</v>
      </c>
      <c r="J109" s="4">
        <v>181</v>
      </c>
      <c r="M109" s="13">
        <f t="shared" si="18"/>
        <v>102</v>
      </c>
      <c r="N109" s="8">
        <v>39278</v>
      </c>
      <c r="O109" s="5">
        <v>199230</v>
      </c>
      <c r="Q109" s="5"/>
      <c r="S109" s="5"/>
      <c r="V109" s="14">
        <f t="shared" si="19"/>
        <v>199230</v>
      </c>
      <c r="W109" s="14">
        <f t="shared" si="20"/>
        <v>984616.10299406713</v>
      </c>
      <c r="X109" s="8">
        <v>39338</v>
      </c>
      <c r="Y109" s="9">
        <f t="shared" si="21"/>
        <v>60</v>
      </c>
      <c r="Z109" s="9">
        <v>0</v>
      </c>
      <c r="AA109" s="4">
        <v>2.5</v>
      </c>
      <c r="AB109" s="10">
        <v>29.5</v>
      </c>
      <c r="AC109" s="10">
        <v>27.4</v>
      </c>
      <c r="AD109" s="10">
        <v>35.1</v>
      </c>
      <c r="AE109" s="10">
        <v>31.248275862068969</v>
      </c>
      <c r="AF109" s="9">
        <v>27</v>
      </c>
      <c r="AG109" s="9">
        <v>25</v>
      </c>
      <c r="AH109" s="9">
        <v>31</v>
      </c>
      <c r="AI109" s="9">
        <v>27.375</v>
      </c>
      <c r="AJ109" s="10">
        <v>8.8000000000000007</v>
      </c>
      <c r="AK109" s="10">
        <v>8.8000000000000007</v>
      </c>
      <c r="AL109" s="10">
        <v>9.6999999999999993</v>
      </c>
      <c r="AM109" s="10">
        <v>9.2796610169491505</v>
      </c>
      <c r="AN109" s="20">
        <v>262</v>
      </c>
      <c r="AO109" s="20">
        <v>150</v>
      </c>
      <c r="AP109" s="20">
        <v>12</v>
      </c>
      <c r="AQ109" s="20">
        <v>4.8499999999999996</v>
      </c>
      <c r="AR109" s="5">
        <v>0</v>
      </c>
      <c r="AS109" s="5">
        <v>15</v>
      </c>
      <c r="AT109" s="5">
        <v>25</v>
      </c>
      <c r="AU109" s="5">
        <v>40</v>
      </c>
      <c r="AV109" s="5">
        <v>5</v>
      </c>
      <c r="AW109" s="5">
        <v>15</v>
      </c>
      <c r="AX109" s="5">
        <v>0</v>
      </c>
      <c r="AY109" s="5">
        <v>20</v>
      </c>
      <c r="AZ109" s="5">
        <v>160</v>
      </c>
      <c r="BA109" s="5">
        <v>140</v>
      </c>
      <c r="BB109" s="5">
        <v>0</v>
      </c>
      <c r="BC109" s="5">
        <v>200</v>
      </c>
      <c r="BD109" s="5">
        <v>37.5</v>
      </c>
      <c r="BE109" s="5">
        <v>53.928571428571431</v>
      </c>
      <c r="BF109" s="5">
        <v>0</v>
      </c>
      <c r="BG109" s="5">
        <v>91.428571428571431</v>
      </c>
      <c r="BH109" s="5">
        <v>27.5</v>
      </c>
      <c r="BI109" s="5">
        <v>37.5</v>
      </c>
      <c r="BJ109" s="5">
        <v>0</v>
      </c>
      <c r="BK109" s="5">
        <v>85</v>
      </c>
      <c r="BL109" s="5">
        <v>24745</v>
      </c>
      <c r="BM109" s="11">
        <f>(BL109/O109)*100</f>
        <v>12.420318225166893</v>
      </c>
      <c r="BN109" s="11">
        <f>((BL109)/(O109+Q109+S109+U109))*100</f>
        <v>12.420318225166893</v>
      </c>
      <c r="BO109" s="4" t="s">
        <v>72</v>
      </c>
      <c r="BP109" s="9">
        <v>29</v>
      </c>
      <c r="BQ109" s="9">
        <v>149</v>
      </c>
      <c r="BR109" s="13">
        <f t="shared" si="22"/>
        <v>120</v>
      </c>
      <c r="BS109" s="11">
        <v>47.64</v>
      </c>
      <c r="BT109" s="19">
        <f t="shared" si="23"/>
        <v>0.79400000000000004</v>
      </c>
      <c r="BU109" s="6">
        <v>0.19400000000000001</v>
      </c>
      <c r="BV109" s="6">
        <v>2.6619999999999999</v>
      </c>
      <c r="BW109" s="6">
        <v>1.1759999999999999</v>
      </c>
      <c r="BX109" s="5">
        <f t="shared" si="25"/>
        <v>122292.45328810014</v>
      </c>
      <c r="BY109" s="11">
        <v>16.09</v>
      </c>
      <c r="BZ109" s="11">
        <f t="shared" si="26"/>
        <v>1.3253085292688966</v>
      </c>
      <c r="CA109" s="11">
        <f t="shared" si="29"/>
        <v>1.0876572606120041</v>
      </c>
    </row>
    <row r="110" spans="1:79" x14ac:dyDescent="0.2">
      <c r="A110" s="15" t="s">
        <v>69</v>
      </c>
      <c r="B110" s="15">
        <v>12</v>
      </c>
      <c r="C110" s="15">
        <v>0.5</v>
      </c>
      <c r="D110" s="16">
        <f t="shared" si="17"/>
        <v>0.20234282111999999</v>
      </c>
      <c r="E110" s="17">
        <v>37348</v>
      </c>
      <c r="F110" s="15">
        <v>1</v>
      </c>
      <c r="G110" s="15" t="s">
        <v>70</v>
      </c>
      <c r="H110" s="15" t="s">
        <v>71</v>
      </c>
      <c r="I110" s="15">
        <v>22</v>
      </c>
      <c r="J110" s="15">
        <v>86</v>
      </c>
      <c r="K110" s="15"/>
      <c r="L110" s="15"/>
      <c r="M110" s="13">
        <f t="shared" si="18"/>
        <v>54</v>
      </c>
      <c r="N110" s="17">
        <v>37356</v>
      </c>
      <c r="O110" s="14">
        <v>199230</v>
      </c>
      <c r="P110" s="15"/>
      <c r="Q110" s="14"/>
      <c r="R110" s="15"/>
      <c r="S110" s="15"/>
      <c r="T110" s="15"/>
      <c r="U110" s="15"/>
      <c r="V110" s="14">
        <f t="shared" si="19"/>
        <v>199230</v>
      </c>
      <c r="W110" s="14">
        <f t="shared" si="20"/>
        <v>984616.10299406713</v>
      </c>
      <c r="X110" s="17">
        <v>37399</v>
      </c>
      <c r="Y110" s="15">
        <f t="shared" si="21"/>
        <v>43</v>
      </c>
      <c r="Z110" s="15">
        <v>10</v>
      </c>
      <c r="AA110" s="18">
        <v>3.1</v>
      </c>
      <c r="AB110" s="18">
        <v>25.3</v>
      </c>
      <c r="AC110" s="18">
        <v>25.7</v>
      </c>
      <c r="AD110" s="18">
        <v>31.1</v>
      </c>
      <c r="AE110" s="18">
        <v>28.651219512195116</v>
      </c>
      <c r="AF110" s="13">
        <v>33</v>
      </c>
      <c r="AG110" s="13">
        <v>35</v>
      </c>
      <c r="AH110" s="13">
        <v>46</v>
      </c>
      <c r="AI110" s="13">
        <v>38.384615384615387</v>
      </c>
      <c r="AJ110" s="18">
        <v>9.1</v>
      </c>
      <c r="AK110" s="18">
        <v>8.5</v>
      </c>
      <c r="AL110" s="18">
        <v>9.9</v>
      </c>
      <c r="AM110" s="18">
        <v>8.9454397576371623</v>
      </c>
      <c r="AN110" s="21">
        <v>47.5</v>
      </c>
      <c r="AO110" s="21">
        <v>250</v>
      </c>
      <c r="AP110" s="21">
        <v>22.5</v>
      </c>
      <c r="AQ110" s="21">
        <v>9.75</v>
      </c>
      <c r="AR110" s="14">
        <v>0</v>
      </c>
      <c r="AS110" s="14">
        <v>80</v>
      </c>
      <c r="AT110" s="14">
        <v>0</v>
      </c>
      <c r="AU110" s="14">
        <v>80</v>
      </c>
      <c r="AV110" s="14">
        <v>0</v>
      </c>
      <c r="AW110" s="14">
        <v>0</v>
      </c>
      <c r="AX110" s="14">
        <v>0</v>
      </c>
      <c r="AY110" s="14">
        <v>20</v>
      </c>
      <c r="AZ110" s="14">
        <v>220</v>
      </c>
      <c r="BA110" s="14">
        <v>750</v>
      </c>
      <c r="BB110" s="14">
        <v>11220</v>
      </c>
      <c r="BC110" s="14">
        <v>11220</v>
      </c>
      <c r="BD110" s="14">
        <v>47.941176470588232</v>
      </c>
      <c r="BE110" s="14">
        <v>139.11764705882354</v>
      </c>
      <c r="BF110" s="14">
        <v>2054.4117647058824</v>
      </c>
      <c r="BG110" s="14">
        <v>2217.9411764705883</v>
      </c>
      <c r="BH110" s="14">
        <v>20</v>
      </c>
      <c r="BI110" s="14">
        <v>30</v>
      </c>
      <c r="BJ110" s="14">
        <v>600</v>
      </c>
      <c r="BK110" s="14">
        <v>625</v>
      </c>
      <c r="BL110" s="14">
        <v>56384</v>
      </c>
      <c r="BM110" s="19">
        <f>BL110/(O110)*100</f>
        <v>28.300958690960197</v>
      </c>
      <c r="BN110" s="19">
        <f>BL110/(O110+Q110)*100</f>
        <v>28.300958690960197</v>
      </c>
      <c r="BO110" s="15" t="s">
        <v>72</v>
      </c>
      <c r="BP110" s="13">
        <v>20</v>
      </c>
      <c r="BQ110" s="13">
        <v>56</v>
      </c>
      <c r="BR110" s="13">
        <f t="shared" si="22"/>
        <v>36</v>
      </c>
      <c r="BS110" s="19">
        <v>42.62</v>
      </c>
      <c r="BT110" s="19">
        <f t="shared" si="23"/>
        <v>0.99116279069767432</v>
      </c>
      <c r="BU110" s="16">
        <v>0.2334</v>
      </c>
      <c r="BV110" s="16">
        <v>1.3241000000000001</v>
      </c>
      <c r="BW110" s="16">
        <v>0.63600000000000001</v>
      </c>
      <c r="BX110" s="14">
        <f t="shared" si="25"/>
        <v>278655.79657289304</v>
      </c>
      <c r="BY110" s="19">
        <v>29.09</v>
      </c>
      <c r="BZ110" s="19">
        <f t="shared" si="26"/>
        <v>3.3433932776185302</v>
      </c>
      <c r="CA110" s="19">
        <f t="shared" si="29"/>
        <v>0.82151742487475388</v>
      </c>
    </row>
    <row r="111" spans="1:79" x14ac:dyDescent="0.2">
      <c r="A111" s="4" t="s">
        <v>69</v>
      </c>
      <c r="B111" s="4">
        <v>25</v>
      </c>
      <c r="C111" s="4">
        <v>1</v>
      </c>
      <c r="D111" s="6">
        <f t="shared" si="17"/>
        <v>0.40468564223999998</v>
      </c>
      <c r="E111" s="8">
        <v>39543</v>
      </c>
      <c r="F111" s="4">
        <v>1</v>
      </c>
      <c r="G111" s="4" t="s">
        <v>70</v>
      </c>
      <c r="H111" s="4" t="s">
        <v>71</v>
      </c>
      <c r="I111" s="4">
        <v>139</v>
      </c>
      <c r="J111" s="4">
        <v>154</v>
      </c>
      <c r="M111" s="13">
        <f t="shared" si="18"/>
        <v>146.5</v>
      </c>
      <c r="N111" s="8">
        <v>39193</v>
      </c>
      <c r="O111" s="5">
        <v>398918</v>
      </c>
      <c r="Q111" s="5"/>
      <c r="S111" s="5"/>
      <c r="V111" s="14">
        <f t="shared" si="19"/>
        <v>398918</v>
      </c>
      <c r="W111" s="14">
        <f t="shared" si="20"/>
        <v>985747.84564118669</v>
      </c>
      <c r="X111" s="8">
        <v>39238</v>
      </c>
      <c r="Y111" s="4">
        <f t="shared" si="21"/>
        <v>45</v>
      </c>
      <c r="Z111" s="4">
        <v>2</v>
      </c>
      <c r="AA111" s="4">
        <v>4.2</v>
      </c>
      <c r="AB111" s="10">
        <v>25.1</v>
      </c>
      <c r="AC111" s="10">
        <v>23.7</v>
      </c>
      <c r="AD111" s="10">
        <v>31.5</v>
      </c>
      <c r="AE111" s="10">
        <v>27.518604651162786</v>
      </c>
      <c r="AF111" s="10">
        <v>35</v>
      </c>
      <c r="AG111" s="10">
        <v>35</v>
      </c>
      <c r="AH111" s="10">
        <v>42</v>
      </c>
      <c r="AI111" s="10">
        <v>38.692307692307693</v>
      </c>
      <c r="AJ111" s="10">
        <v>8.6999999999999993</v>
      </c>
      <c r="AK111" s="10">
        <v>8.1999999999999993</v>
      </c>
      <c r="AL111" s="10">
        <v>9.5</v>
      </c>
      <c r="AM111" s="10">
        <v>8.9953488372092991</v>
      </c>
      <c r="AN111" s="20">
        <v>242</v>
      </c>
      <c r="AO111" s="20">
        <v>400</v>
      </c>
      <c r="AP111" s="20">
        <v>18</v>
      </c>
      <c r="AQ111" s="20">
        <v>7.5</v>
      </c>
      <c r="AR111" s="5">
        <v>0</v>
      </c>
      <c r="AS111" s="5">
        <v>20</v>
      </c>
      <c r="AT111" s="5">
        <v>0</v>
      </c>
      <c r="AU111" s="5">
        <v>20</v>
      </c>
      <c r="AV111" s="5">
        <v>0</v>
      </c>
      <c r="AW111" s="5">
        <v>0</v>
      </c>
      <c r="AX111" s="5">
        <v>0</v>
      </c>
      <c r="AY111" s="5">
        <v>15</v>
      </c>
      <c r="AZ111" s="5">
        <v>325</v>
      </c>
      <c r="BA111" s="5">
        <v>230</v>
      </c>
      <c r="BB111" s="5">
        <v>350</v>
      </c>
      <c r="BC111" s="5">
        <v>415</v>
      </c>
      <c r="BD111" s="5">
        <v>32.058823529411768</v>
      </c>
      <c r="BE111" s="5">
        <v>67.058823529411768</v>
      </c>
      <c r="BF111" s="5">
        <v>22.647058823529413</v>
      </c>
      <c r="BG111" s="5">
        <v>121.76470588235294</v>
      </c>
      <c r="BH111" s="5">
        <v>10</v>
      </c>
      <c r="BI111" s="5">
        <v>60</v>
      </c>
      <c r="BJ111" s="5">
        <v>0</v>
      </c>
      <c r="BK111" s="5">
        <v>80</v>
      </c>
      <c r="BL111" s="5">
        <v>159161</v>
      </c>
      <c r="BM111" s="11">
        <f>(BL111/O111)*100</f>
        <v>39.898174562190725</v>
      </c>
      <c r="BN111" s="11">
        <f>((BL111)/(O111+Q111+S111+U111))*100</f>
        <v>39.898174562190725</v>
      </c>
      <c r="BO111" s="4" t="s">
        <v>72</v>
      </c>
      <c r="BP111" s="9">
        <v>24</v>
      </c>
      <c r="BQ111" s="9">
        <v>55</v>
      </c>
      <c r="BR111" s="13">
        <f t="shared" si="22"/>
        <v>31</v>
      </c>
      <c r="BS111" s="11">
        <v>35.17</v>
      </c>
      <c r="BT111" s="19">
        <f t="shared" si="23"/>
        <v>0.78155555555555556</v>
      </c>
      <c r="BU111" s="6">
        <v>0.104</v>
      </c>
      <c r="BV111" s="6">
        <v>0.63200000000000001</v>
      </c>
      <c r="BW111" s="6">
        <v>0.35599999999999998</v>
      </c>
      <c r="BX111" s="5">
        <f t="shared" si="25"/>
        <v>393295.39619695506</v>
      </c>
      <c r="BY111" s="11">
        <v>46.23</v>
      </c>
      <c r="BZ111" s="11">
        <f t="shared" si="26"/>
        <v>2.5385959522726784</v>
      </c>
      <c r="CA111" s="11">
        <f t="shared" si="29"/>
        <v>0.81833832911324988</v>
      </c>
    </row>
    <row r="112" spans="1:79" x14ac:dyDescent="0.2">
      <c r="A112" s="7" t="s">
        <v>69</v>
      </c>
      <c r="B112" s="4">
        <v>26</v>
      </c>
      <c r="C112" s="4">
        <v>1</v>
      </c>
      <c r="D112" s="6">
        <f t="shared" si="17"/>
        <v>0.40468564223999998</v>
      </c>
      <c r="E112" s="8">
        <v>40293</v>
      </c>
      <c r="F112" s="9">
        <v>1</v>
      </c>
      <c r="G112" s="9" t="s">
        <v>70</v>
      </c>
      <c r="H112" s="9" t="s">
        <v>71</v>
      </c>
      <c r="I112" s="4">
        <v>469</v>
      </c>
      <c r="J112" s="4">
        <v>420</v>
      </c>
      <c r="M112" s="13">
        <f t="shared" si="18"/>
        <v>444.5</v>
      </c>
      <c r="N112" s="8">
        <v>40303</v>
      </c>
      <c r="O112" s="5">
        <v>399376</v>
      </c>
      <c r="P112" s="8"/>
      <c r="Q112" s="5"/>
      <c r="R112" s="8"/>
      <c r="S112" s="9"/>
      <c r="T112" s="8"/>
      <c r="U112" s="8"/>
      <c r="V112" s="14">
        <f t="shared" si="19"/>
        <v>399376</v>
      </c>
      <c r="W112" s="14">
        <f t="shared" si="20"/>
        <v>986879.58828830626</v>
      </c>
      <c r="X112" s="8">
        <v>40338</v>
      </c>
      <c r="Y112" s="9">
        <f t="shared" si="21"/>
        <v>35</v>
      </c>
      <c r="Z112" s="9">
        <v>8</v>
      </c>
      <c r="AA112" s="10">
        <v>2.9</v>
      </c>
      <c r="AB112" s="10">
        <v>28</v>
      </c>
      <c r="AC112" s="10">
        <v>27</v>
      </c>
      <c r="AD112" s="10">
        <v>32.6</v>
      </c>
      <c r="AE112" s="10">
        <v>29.854545454545459</v>
      </c>
      <c r="AF112" s="9">
        <v>38</v>
      </c>
      <c r="AG112" s="9">
        <v>37</v>
      </c>
      <c r="AH112" s="9">
        <v>43</v>
      </c>
      <c r="AI112" s="10">
        <v>40.333333333333336</v>
      </c>
      <c r="AJ112" s="10">
        <v>9</v>
      </c>
      <c r="AK112" s="10">
        <v>8.9</v>
      </c>
      <c r="AL112" s="4">
        <v>9.6</v>
      </c>
      <c r="AM112" s="10">
        <v>9.2399945275815547</v>
      </c>
      <c r="AN112" s="25">
        <v>254</v>
      </c>
      <c r="AO112" s="20">
        <v>225</v>
      </c>
      <c r="AP112" s="20">
        <v>13</v>
      </c>
      <c r="AQ112" s="20">
        <v>10.5</v>
      </c>
      <c r="AR112" s="5">
        <v>50</v>
      </c>
      <c r="AS112" s="5">
        <v>265</v>
      </c>
      <c r="AT112" s="5">
        <v>0</v>
      </c>
      <c r="AU112" s="5">
        <v>315</v>
      </c>
      <c r="AV112" s="5">
        <v>5</v>
      </c>
      <c r="AW112" s="5">
        <v>10</v>
      </c>
      <c r="AX112" s="5">
        <v>0</v>
      </c>
      <c r="AY112" s="5">
        <v>35</v>
      </c>
      <c r="AZ112" s="5">
        <v>300</v>
      </c>
      <c r="BA112" s="5">
        <v>680</v>
      </c>
      <c r="BB112" s="5">
        <v>45</v>
      </c>
      <c r="BC112" s="5">
        <v>840</v>
      </c>
      <c r="BD112" s="5">
        <v>83.5</v>
      </c>
      <c r="BE112" s="5">
        <v>144</v>
      </c>
      <c r="BF112" s="5">
        <v>4.5</v>
      </c>
      <c r="BG112" s="5">
        <v>242</v>
      </c>
      <c r="BH112" s="5">
        <v>40</v>
      </c>
      <c r="BI112" s="5">
        <v>42.5</v>
      </c>
      <c r="BJ112" s="5">
        <v>0</v>
      </c>
      <c r="BK112" s="5">
        <v>155</v>
      </c>
      <c r="BL112" s="5">
        <v>133131</v>
      </c>
      <c r="BM112" s="11">
        <v>33.33</v>
      </c>
      <c r="BN112" s="11">
        <f>((BL112/(O112+Q112+S112+U112))*100)</f>
        <v>33.334752213452987</v>
      </c>
      <c r="BO112" s="4" t="s">
        <v>72</v>
      </c>
      <c r="BP112" s="9">
        <v>21</v>
      </c>
      <c r="BQ112" s="9">
        <v>40</v>
      </c>
      <c r="BR112" s="13">
        <f t="shared" si="22"/>
        <v>19</v>
      </c>
      <c r="BS112" s="11">
        <v>27.01</v>
      </c>
      <c r="BT112" s="19">
        <f t="shared" si="23"/>
        <v>0.7717142857142858</v>
      </c>
      <c r="BU112" s="6">
        <v>7.6999999999999999E-2</v>
      </c>
      <c r="BV112" s="6">
        <v>0.309</v>
      </c>
      <c r="BW112" s="6">
        <v>0.16700000000000001</v>
      </c>
      <c r="BX112" s="5">
        <f t="shared" si="25"/>
        <v>328973.86540105194</v>
      </c>
      <c r="BY112" s="11">
        <v>17.41</v>
      </c>
      <c r="BZ112" s="11">
        <f t="shared" si="26"/>
        <v>1.2291727689552425</v>
      </c>
      <c r="CA112" s="11">
        <f t="shared" si="29"/>
        <v>0.84750587719456594</v>
      </c>
    </row>
    <row r="113" spans="1:79" x14ac:dyDescent="0.2">
      <c r="A113" s="4" t="s">
        <v>69</v>
      </c>
      <c r="B113" s="4">
        <v>31</v>
      </c>
      <c r="C113" s="4">
        <v>1</v>
      </c>
      <c r="D113" s="6">
        <f t="shared" si="17"/>
        <v>0.40468564223999998</v>
      </c>
      <c r="E113" s="8">
        <v>38211</v>
      </c>
      <c r="F113" s="4">
        <v>1</v>
      </c>
      <c r="G113" s="4" t="s">
        <v>70</v>
      </c>
      <c r="H113" s="4" t="s">
        <v>71</v>
      </c>
      <c r="I113" s="4">
        <v>247</v>
      </c>
      <c r="J113" s="4">
        <v>225</v>
      </c>
      <c r="M113" s="13">
        <f t="shared" si="18"/>
        <v>236</v>
      </c>
      <c r="N113" s="8">
        <v>38222</v>
      </c>
      <c r="O113" s="5">
        <v>399376</v>
      </c>
      <c r="Q113" s="5"/>
      <c r="V113" s="14">
        <f t="shared" si="19"/>
        <v>399376</v>
      </c>
      <c r="W113" s="14">
        <f t="shared" si="20"/>
        <v>986879.58828830626</v>
      </c>
      <c r="X113" s="8">
        <v>38258</v>
      </c>
      <c r="Y113" s="4">
        <f t="shared" si="21"/>
        <v>36</v>
      </c>
      <c r="Z113" s="4">
        <v>9</v>
      </c>
      <c r="AA113" s="10">
        <v>2.5</v>
      </c>
      <c r="AB113" s="4">
        <v>32.299999999999997</v>
      </c>
      <c r="AC113" s="4">
        <v>27.9</v>
      </c>
      <c r="AD113" s="4">
        <v>34.200000000000003</v>
      </c>
      <c r="AE113" s="10">
        <v>31.755882352941178</v>
      </c>
      <c r="AF113" s="4">
        <v>33</v>
      </c>
      <c r="AG113" s="4">
        <v>28</v>
      </c>
      <c r="AH113" s="4">
        <v>38</v>
      </c>
      <c r="AI113" s="10">
        <v>32.4</v>
      </c>
      <c r="AJ113" s="4">
        <v>8.6999999999999993</v>
      </c>
      <c r="AK113" s="4">
        <v>8.6999999999999993</v>
      </c>
      <c r="AL113" s="4">
        <v>9.6999999999999993</v>
      </c>
      <c r="AM113" s="10">
        <v>9.0666666666666664</v>
      </c>
      <c r="AN113" s="20">
        <v>290</v>
      </c>
      <c r="AO113" s="20">
        <v>325</v>
      </c>
      <c r="AP113" s="20">
        <v>36</v>
      </c>
      <c r="AQ113" s="20">
        <v>15</v>
      </c>
      <c r="AR113" s="5">
        <v>85</v>
      </c>
      <c r="AS113" s="5">
        <v>285</v>
      </c>
      <c r="AT113" s="5">
        <v>815</v>
      </c>
      <c r="AU113" s="5">
        <v>1186</v>
      </c>
      <c r="AV113" s="5">
        <v>0</v>
      </c>
      <c r="AW113" s="5">
        <v>0</v>
      </c>
      <c r="AX113" s="5">
        <v>0</v>
      </c>
      <c r="AY113" s="5">
        <v>10</v>
      </c>
      <c r="AZ113" s="5">
        <v>615</v>
      </c>
      <c r="BA113" s="5">
        <v>500</v>
      </c>
      <c r="BB113" s="5">
        <v>2790</v>
      </c>
      <c r="BC113" s="5">
        <v>3190</v>
      </c>
      <c r="BD113" s="5">
        <v>92.692307692307693</v>
      </c>
      <c r="BE113" s="5">
        <v>141.15384615384616</v>
      </c>
      <c r="BF113" s="5">
        <v>595.76923076923072</v>
      </c>
      <c r="BG113" s="5">
        <v>829.61538461538464</v>
      </c>
      <c r="BH113" s="5">
        <v>5</v>
      </c>
      <c r="BI113" s="5">
        <v>30</v>
      </c>
      <c r="BJ113" s="5">
        <v>20</v>
      </c>
      <c r="BK113" s="5">
        <v>510</v>
      </c>
      <c r="BL113" s="5">
        <v>214367</v>
      </c>
      <c r="BM113" s="11">
        <f>(BL113/O113)*100</f>
        <v>53.675483754657257</v>
      </c>
      <c r="BN113" s="11">
        <f>((BL113)/(O113+Q113+S113+U113))*100</f>
        <v>53.675483754657257</v>
      </c>
      <c r="BO113" s="4" t="s">
        <v>72</v>
      </c>
      <c r="BP113" s="9">
        <v>26</v>
      </c>
      <c r="BQ113" s="9">
        <v>44</v>
      </c>
      <c r="BR113" s="13">
        <f t="shared" si="22"/>
        <v>18</v>
      </c>
      <c r="BS113" s="11">
        <v>33.99</v>
      </c>
      <c r="BT113" s="19">
        <f t="shared" si="23"/>
        <v>0.94416666666666671</v>
      </c>
      <c r="BU113" s="6">
        <v>0.156</v>
      </c>
      <c r="BV113" s="6">
        <v>0.66100000000000003</v>
      </c>
      <c r="BW113" s="6">
        <v>0.35064000000000001</v>
      </c>
      <c r="BX113" s="5">
        <f t="shared" si="25"/>
        <v>529712.39308971842</v>
      </c>
      <c r="BY113" s="11">
        <v>53.86</v>
      </c>
      <c r="BZ113" s="11">
        <f t="shared" si="26"/>
        <v>3.6969710682837569</v>
      </c>
      <c r="CA113" s="11">
        <f t="shared" si="29"/>
        <v>0.89291056970696459</v>
      </c>
    </row>
    <row r="114" spans="1:79" x14ac:dyDescent="0.2">
      <c r="A114" s="15" t="s">
        <v>69</v>
      </c>
      <c r="B114" s="15">
        <v>9</v>
      </c>
      <c r="C114" s="15">
        <v>2</v>
      </c>
      <c r="D114" s="16">
        <f t="shared" si="17"/>
        <v>0.80937128447999995</v>
      </c>
      <c r="E114" s="17">
        <v>37767</v>
      </c>
      <c r="F114" s="15">
        <v>1</v>
      </c>
      <c r="G114" s="15" t="s">
        <v>70</v>
      </c>
      <c r="H114" s="15" t="s">
        <v>71</v>
      </c>
      <c r="I114" s="15">
        <v>13</v>
      </c>
      <c r="J114" s="15">
        <v>21</v>
      </c>
      <c r="K114" s="15"/>
      <c r="L114" s="15"/>
      <c r="M114" s="13">
        <f t="shared" si="18"/>
        <v>17</v>
      </c>
      <c r="N114" s="17">
        <v>37775</v>
      </c>
      <c r="O114" s="14">
        <v>799210</v>
      </c>
      <c r="P114" s="15"/>
      <c r="Q114" s="14"/>
      <c r="R114" s="15"/>
      <c r="S114" s="15"/>
      <c r="T114" s="15"/>
      <c r="U114" s="15"/>
      <c r="V114" s="14">
        <f t="shared" si="19"/>
        <v>799210</v>
      </c>
      <c r="W114" s="14">
        <f t="shared" si="20"/>
        <v>987445.45961186616</v>
      </c>
      <c r="X114" s="17">
        <v>37812</v>
      </c>
      <c r="Y114" s="15">
        <f t="shared" si="21"/>
        <v>37</v>
      </c>
      <c r="Z114" s="15">
        <v>8</v>
      </c>
      <c r="AA114" s="18">
        <v>2.2999999999999998</v>
      </c>
      <c r="AB114" s="18">
        <v>31.6</v>
      </c>
      <c r="AC114" s="18">
        <v>26.9</v>
      </c>
      <c r="AD114" s="18">
        <v>33.799999999999997</v>
      </c>
      <c r="AE114" s="18">
        <v>31.272222222222222</v>
      </c>
      <c r="AF114" s="13">
        <v>35</v>
      </c>
      <c r="AG114" s="13">
        <v>37</v>
      </c>
      <c r="AH114" s="13">
        <v>43</v>
      </c>
      <c r="AI114" s="13">
        <v>40.428571428571431</v>
      </c>
      <c r="AJ114" s="18">
        <v>9.1999999999999993</v>
      </c>
      <c r="AK114" s="18">
        <v>8.8000000000000007</v>
      </c>
      <c r="AL114" s="18">
        <v>10</v>
      </c>
      <c r="AM114" s="18">
        <v>9.3277828536734777</v>
      </c>
      <c r="AN114" s="21">
        <v>112</v>
      </c>
      <c r="AO114" s="21">
        <v>850</v>
      </c>
      <c r="AP114" s="21">
        <v>72</v>
      </c>
      <c r="AQ114" s="21">
        <v>30</v>
      </c>
      <c r="AR114" s="14">
        <v>20</v>
      </c>
      <c r="AS114" s="14">
        <v>0</v>
      </c>
      <c r="AT114" s="14">
        <v>40</v>
      </c>
      <c r="AU114" s="14">
        <v>60</v>
      </c>
      <c r="AV114" s="14">
        <v>0</v>
      </c>
      <c r="AW114" s="14">
        <v>0</v>
      </c>
      <c r="AX114" s="14">
        <v>5</v>
      </c>
      <c r="AY114" s="14">
        <v>115</v>
      </c>
      <c r="AZ114" s="14">
        <v>35</v>
      </c>
      <c r="BA114" s="14">
        <v>50</v>
      </c>
      <c r="BB114" s="14">
        <v>29245</v>
      </c>
      <c r="BC114" s="14">
        <v>29245</v>
      </c>
      <c r="BD114" s="14">
        <v>17.272727272727273</v>
      </c>
      <c r="BE114" s="14">
        <v>23.333333333333332</v>
      </c>
      <c r="BF114" s="14">
        <v>5892.916666666667</v>
      </c>
      <c r="BG114" s="14">
        <v>5976.666666666667</v>
      </c>
      <c r="BH114" s="14">
        <v>20</v>
      </c>
      <c r="BI114" s="14">
        <v>20</v>
      </c>
      <c r="BJ114" s="14">
        <v>1160</v>
      </c>
      <c r="BK114" s="14">
        <v>1172.5</v>
      </c>
      <c r="BL114" s="14">
        <v>9057</v>
      </c>
      <c r="BM114" s="19">
        <f>BL114/(O114)*100</f>
        <v>1.1332440785275459</v>
      </c>
      <c r="BN114" s="19">
        <f>BL114/(O114+Q114)*100</f>
        <v>1.1332440785275459</v>
      </c>
      <c r="BO114" s="15" t="s">
        <v>72</v>
      </c>
      <c r="BP114" s="13">
        <v>45</v>
      </c>
      <c r="BQ114" s="13">
        <v>67</v>
      </c>
      <c r="BR114" s="13">
        <f t="shared" si="22"/>
        <v>22</v>
      </c>
      <c r="BS114" s="19">
        <v>58</v>
      </c>
      <c r="BT114" s="19">
        <f t="shared" si="23"/>
        <v>1.5675675675675675</v>
      </c>
      <c r="BU114" s="16">
        <v>0.72</v>
      </c>
      <c r="BV114" s="16">
        <v>2.58</v>
      </c>
      <c r="BW114" s="16">
        <v>1.647</v>
      </c>
      <c r="BX114" s="14">
        <f t="shared" si="25"/>
        <v>11190.167199740583</v>
      </c>
      <c r="BY114" s="19">
        <v>15.77</v>
      </c>
      <c r="BZ114" s="19">
        <f t="shared" si="26"/>
        <v>0.52660160347799967</v>
      </c>
      <c r="CA114" s="19">
        <f t="shared" si="29"/>
        <v>0.84413055065808362</v>
      </c>
    </row>
    <row r="115" spans="1:79" x14ac:dyDescent="0.2">
      <c r="A115" s="15" t="s">
        <v>69</v>
      </c>
      <c r="B115" s="15">
        <v>5</v>
      </c>
      <c r="C115" s="15">
        <v>2</v>
      </c>
      <c r="D115" s="16">
        <f t="shared" si="17"/>
        <v>0.80937128447999995</v>
      </c>
      <c r="E115" s="17">
        <v>38081</v>
      </c>
      <c r="F115" s="15">
        <v>1</v>
      </c>
      <c r="G115" s="15" t="s">
        <v>70</v>
      </c>
      <c r="H115" s="15" t="s">
        <v>71</v>
      </c>
      <c r="I115" s="15">
        <v>37</v>
      </c>
      <c r="J115" s="15">
        <v>67</v>
      </c>
      <c r="K115" s="15"/>
      <c r="L115" s="15"/>
      <c r="M115" s="13">
        <f t="shared" si="18"/>
        <v>52</v>
      </c>
      <c r="N115" s="17">
        <v>38086</v>
      </c>
      <c r="O115" s="14">
        <v>799210</v>
      </c>
      <c r="P115" s="15"/>
      <c r="Q115" s="14"/>
      <c r="R115" s="15"/>
      <c r="S115" s="15"/>
      <c r="T115" s="15"/>
      <c r="U115" s="15"/>
      <c r="V115" s="14">
        <f t="shared" si="19"/>
        <v>799210</v>
      </c>
      <c r="W115" s="14">
        <f t="shared" si="20"/>
        <v>987445.45961186616</v>
      </c>
      <c r="X115" s="17">
        <v>38127</v>
      </c>
      <c r="Y115" s="15">
        <f t="shared" si="21"/>
        <v>41</v>
      </c>
      <c r="Z115" s="15">
        <v>11</v>
      </c>
      <c r="AA115" s="18">
        <v>3.3</v>
      </c>
      <c r="AB115" s="15">
        <v>27.3</v>
      </c>
      <c r="AC115" s="15">
        <v>18.7</v>
      </c>
      <c r="AD115" s="15">
        <v>30.3</v>
      </c>
      <c r="AE115" s="18">
        <v>25.163157894736841</v>
      </c>
      <c r="AF115" s="15">
        <v>32</v>
      </c>
      <c r="AG115" s="15">
        <v>20</v>
      </c>
      <c r="AH115" s="15">
        <v>36</v>
      </c>
      <c r="AI115" s="18">
        <v>25.636363636363637</v>
      </c>
      <c r="AJ115" s="15">
        <v>8.4</v>
      </c>
      <c r="AK115" s="15">
        <v>8.4</v>
      </c>
      <c r="AL115" s="15">
        <v>9.6</v>
      </c>
      <c r="AM115" s="18">
        <v>8.9571428571428573</v>
      </c>
      <c r="AN115" s="21">
        <v>274</v>
      </c>
      <c r="AO115" s="21">
        <v>800</v>
      </c>
      <c r="AP115" s="21">
        <v>66</v>
      </c>
      <c r="AQ115" s="21">
        <v>27.5</v>
      </c>
      <c r="AR115" s="14">
        <v>90</v>
      </c>
      <c r="AS115" s="14">
        <v>215</v>
      </c>
      <c r="AT115" s="14">
        <v>5</v>
      </c>
      <c r="AU115" s="14">
        <v>310</v>
      </c>
      <c r="AV115" s="14">
        <v>0</v>
      </c>
      <c r="AW115" s="14">
        <v>10</v>
      </c>
      <c r="AX115" s="14">
        <v>0</v>
      </c>
      <c r="AY115" s="14">
        <v>10</v>
      </c>
      <c r="AZ115" s="14">
        <v>620</v>
      </c>
      <c r="BA115" s="14">
        <v>1250</v>
      </c>
      <c r="BB115" s="14">
        <v>125</v>
      </c>
      <c r="BC115" s="14">
        <v>1410</v>
      </c>
      <c r="BD115" s="14">
        <v>102.66666666666667</v>
      </c>
      <c r="BE115" s="14">
        <v>221.66666666666666</v>
      </c>
      <c r="BF115" s="14">
        <v>31.333333333333332</v>
      </c>
      <c r="BG115" s="14">
        <v>358.33333333333331</v>
      </c>
      <c r="BH115" s="14">
        <v>35</v>
      </c>
      <c r="BI115" s="14">
        <v>25</v>
      </c>
      <c r="BJ115" s="14">
        <v>10</v>
      </c>
      <c r="BK115" s="14">
        <v>180</v>
      </c>
      <c r="BL115" s="14">
        <v>57756</v>
      </c>
      <c r="BM115" s="19">
        <f>(BL115/O115)*100</f>
        <v>7.226636303349558</v>
      </c>
      <c r="BN115" s="19">
        <f>((BL115)/(O115+Q115+S115+U115))*100</f>
        <v>7.226636303349558</v>
      </c>
      <c r="BO115" s="15" t="s">
        <v>72</v>
      </c>
      <c r="BP115" s="13">
        <v>32</v>
      </c>
      <c r="BQ115" s="13">
        <v>52</v>
      </c>
      <c r="BR115" s="13">
        <f t="shared" si="22"/>
        <v>20</v>
      </c>
      <c r="BS115" s="19">
        <v>42.87</v>
      </c>
      <c r="BT115" s="19">
        <f t="shared" si="23"/>
        <v>1.045609756097561</v>
      </c>
      <c r="BU115" s="16">
        <v>0.26600000000000001</v>
      </c>
      <c r="BV115" s="16">
        <v>1.1499999999999999</v>
      </c>
      <c r="BW115" s="16">
        <v>0.59460999999999986</v>
      </c>
      <c r="BX115" s="14">
        <f t="shared" si="25"/>
        <v>71359.092060088005</v>
      </c>
      <c r="BY115" s="19">
        <v>34.270000000000003</v>
      </c>
      <c r="BZ115" s="19">
        <f t="shared" si="26"/>
        <v>1.0327196857170435</v>
      </c>
      <c r="CA115" s="19">
        <f t="shared" si="29"/>
        <v>0.75469549619119303</v>
      </c>
    </row>
    <row r="116" spans="1:79" x14ac:dyDescent="0.2">
      <c r="A116" s="15" t="s">
        <v>69</v>
      </c>
      <c r="B116" s="15">
        <v>30</v>
      </c>
      <c r="C116" s="15">
        <v>1</v>
      </c>
      <c r="D116" s="16">
        <f t="shared" si="17"/>
        <v>0.40468564223999998</v>
      </c>
      <c r="E116" s="17">
        <v>37826</v>
      </c>
      <c r="F116" s="15">
        <v>1</v>
      </c>
      <c r="G116" s="15" t="s">
        <v>70</v>
      </c>
      <c r="H116" s="15" t="s">
        <v>71</v>
      </c>
      <c r="I116" s="15">
        <v>46</v>
      </c>
      <c r="J116" s="15">
        <v>16</v>
      </c>
      <c r="K116" s="15"/>
      <c r="L116" s="15"/>
      <c r="M116" s="13">
        <f t="shared" si="18"/>
        <v>31</v>
      </c>
      <c r="N116" s="17">
        <v>37832</v>
      </c>
      <c r="O116" s="14">
        <v>399834</v>
      </c>
      <c r="P116" s="15"/>
      <c r="Q116" s="14"/>
      <c r="R116" s="15"/>
      <c r="S116" s="15"/>
      <c r="T116" s="15"/>
      <c r="U116" s="15"/>
      <c r="V116" s="14">
        <f t="shared" si="19"/>
        <v>399834</v>
      </c>
      <c r="W116" s="14">
        <f t="shared" si="20"/>
        <v>988011.33093542594</v>
      </c>
      <c r="X116" s="17">
        <v>37854</v>
      </c>
      <c r="Y116" s="15">
        <f t="shared" si="21"/>
        <v>22</v>
      </c>
      <c r="Z116" s="15">
        <v>9</v>
      </c>
      <c r="AA116" s="18">
        <v>2.5</v>
      </c>
      <c r="AB116" s="18">
        <v>31.5</v>
      </c>
      <c r="AC116" s="18">
        <v>28.9</v>
      </c>
      <c r="AD116" s="18">
        <v>33.1</v>
      </c>
      <c r="AE116" s="18">
        <v>31.7</v>
      </c>
      <c r="AF116" s="13">
        <v>35</v>
      </c>
      <c r="AG116" s="13">
        <v>40</v>
      </c>
      <c r="AH116" s="13">
        <v>45</v>
      </c>
      <c r="AI116" s="13">
        <v>43</v>
      </c>
      <c r="AJ116" s="18">
        <v>9.1</v>
      </c>
      <c r="AK116" s="18">
        <v>8.6999999999999993</v>
      </c>
      <c r="AL116" s="18">
        <v>9.4</v>
      </c>
      <c r="AM116" s="18">
        <v>9.127336061584657</v>
      </c>
      <c r="AN116" s="21">
        <v>44</v>
      </c>
      <c r="AO116" s="21">
        <v>325</v>
      </c>
      <c r="AP116" s="21">
        <v>24</v>
      </c>
      <c r="AQ116" s="21">
        <v>10</v>
      </c>
      <c r="AR116" s="14">
        <v>5</v>
      </c>
      <c r="AS116" s="14">
        <v>40</v>
      </c>
      <c r="AT116" s="14">
        <v>90</v>
      </c>
      <c r="AU116" s="14">
        <v>135</v>
      </c>
      <c r="AV116" s="14">
        <v>0</v>
      </c>
      <c r="AW116" s="14">
        <v>0</v>
      </c>
      <c r="AX116" s="14">
        <v>0</v>
      </c>
      <c r="AY116" s="14">
        <v>0</v>
      </c>
      <c r="AZ116" s="14">
        <v>170</v>
      </c>
      <c r="BA116" s="14">
        <v>280</v>
      </c>
      <c r="BB116" s="14">
        <v>2380</v>
      </c>
      <c r="BC116" s="14">
        <v>2570</v>
      </c>
      <c r="BD116" s="14">
        <v>51.111111111111114</v>
      </c>
      <c r="BE116" s="14">
        <v>74.444444444444443</v>
      </c>
      <c r="BF116" s="14">
        <v>743.55555555555554</v>
      </c>
      <c r="BG116" s="14">
        <v>972.44444444444446</v>
      </c>
      <c r="BH116" s="14">
        <v>40</v>
      </c>
      <c r="BI116" s="14">
        <v>10</v>
      </c>
      <c r="BJ116" s="14">
        <v>145</v>
      </c>
      <c r="BK116" s="14">
        <v>375</v>
      </c>
      <c r="BL116" s="14">
        <v>25953</v>
      </c>
      <c r="BM116" s="19">
        <f>BL116/(O116)*100</f>
        <v>6.4909437416527851</v>
      </c>
      <c r="BN116" s="19">
        <f>BL116/(O116+Q116)*100</f>
        <v>6.4909437416527851</v>
      </c>
      <c r="BO116" s="15" t="s">
        <v>72</v>
      </c>
      <c r="BP116" s="13">
        <v>29</v>
      </c>
      <c r="BQ116" s="13">
        <v>42</v>
      </c>
      <c r="BR116" s="13">
        <f t="shared" si="22"/>
        <v>13</v>
      </c>
      <c r="BS116" s="19">
        <v>35.299999999999997</v>
      </c>
      <c r="BT116" s="19">
        <f t="shared" si="23"/>
        <v>1.6045454545454545</v>
      </c>
      <c r="BU116" s="16">
        <v>0.1923</v>
      </c>
      <c r="BV116" s="16">
        <v>0.60340000000000005</v>
      </c>
      <c r="BW116" s="16">
        <v>0.36499999999999999</v>
      </c>
      <c r="BX116" s="14">
        <f t="shared" si="25"/>
        <v>64131.259652173423</v>
      </c>
      <c r="BY116" s="19">
        <v>9.59</v>
      </c>
      <c r="BZ116" s="19">
        <f t="shared" si="26"/>
        <v>1.0771548219409617</v>
      </c>
      <c r="CA116" s="19">
        <f t="shared" si="29"/>
        <v>0.82979105383850338</v>
      </c>
    </row>
    <row r="117" spans="1:79" x14ac:dyDescent="0.2">
      <c r="A117" s="4" t="s">
        <v>69</v>
      </c>
      <c r="B117" s="4">
        <v>27</v>
      </c>
      <c r="C117" s="4">
        <v>1</v>
      </c>
      <c r="D117" s="6">
        <f t="shared" si="17"/>
        <v>0.40468564223999998</v>
      </c>
      <c r="E117" s="8">
        <v>39552</v>
      </c>
      <c r="F117" s="4">
        <v>1</v>
      </c>
      <c r="G117" s="4" t="s">
        <v>70</v>
      </c>
      <c r="H117" s="4" t="s">
        <v>71</v>
      </c>
      <c r="I117" s="4">
        <v>350</v>
      </c>
      <c r="J117" s="4">
        <v>355</v>
      </c>
      <c r="M117" s="13">
        <f t="shared" si="18"/>
        <v>352.5</v>
      </c>
      <c r="N117" s="8">
        <v>39562</v>
      </c>
      <c r="O117" s="5">
        <v>399834</v>
      </c>
      <c r="Q117" s="5"/>
      <c r="S117" s="5"/>
      <c r="U117" s="9"/>
      <c r="V117" s="14">
        <f t="shared" si="19"/>
        <v>399834</v>
      </c>
      <c r="W117" s="14">
        <f t="shared" si="20"/>
        <v>988011.33093542594</v>
      </c>
      <c r="X117" s="8">
        <v>39605</v>
      </c>
      <c r="Y117" s="4">
        <f t="shared" si="21"/>
        <v>43</v>
      </c>
      <c r="Z117" s="4">
        <v>0</v>
      </c>
      <c r="AA117" s="10">
        <v>2.7</v>
      </c>
      <c r="AB117" s="10">
        <v>27</v>
      </c>
      <c r="AC117" s="10">
        <v>23.2</v>
      </c>
      <c r="AD117" s="10">
        <v>31.4</v>
      </c>
      <c r="AE117" s="10">
        <v>28.258536585365853</v>
      </c>
      <c r="AF117" s="9">
        <v>38</v>
      </c>
      <c r="AG117" s="9">
        <v>34</v>
      </c>
      <c r="AH117" s="9">
        <v>40</v>
      </c>
      <c r="AI117" s="9">
        <v>36.92307692307692</v>
      </c>
      <c r="AJ117" s="10">
        <v>9</v>
      </c>
      <c r="AK117" s="10">
        <v>8.6999999999999993</v>
      </c>
      <c r="AL117" s="10">
        <v>9.4</v>
      </c>
      <c r="AM117" s="10">
        <v>9.0170398022729845</v>
      </c>
      <c r="AN117" s="21">
        <v>264</v>
      </c>
      <c r="AO117" s="20">
        <v>280</v>
      </c>
      <c r="AP117" s="20">
        <v>25</v>
      </c>
      <c r="AQ117" s="20">
        <v>10.75</v>
      </c>
      <c r="AR117" s="5">
        <v>10</v>
      </c>
      <c r="AS117" s="5">
        <v>145</v>
      </c>
      <c r="AT117" s="5">
        <v>0</v>
      </c>
      <c r="AU117" s="5">
        <v>155</v>
      </c>
      <c r="AV117" s="5">
        <v>0</v>
      </c>
      <c r="AW117" s="5">
        <v>0</v>
      </c>
      <c r="AX117" s="5">
        <v>0</v>
      </c>
      <c r="AY117" s="5">
        <v>110</v>
      </c>
      <c r="AZ117" s="5">
        <v>605</v>
      </c>
      <c r="BA117" s="5">
        <v>1750</v>
      </c>
      <c r="BB117" s="5">
        <v>3685</v>
      </c>
      <c r="BC117" s="5">
        <v>3770</v>
      </c>
      <c r="BD117" s="5">
        <v>176.8235294117647</v>
      </c>
      <c r="BE117" s="5">
        <v>480.88235294117646</v>
      </c>
      <c r="BF117" s="5">
        <v>773.23529411764707</v>
      </c>
      <c r="BG117" s="5">
        <v>1435.8823529411766</v>
      </c>
      <c r="BH117" s="5">
        <v>125</v>
      </c>
      <c r="BI117" s="5">
        <v>290</v>
      </c>
      <c r="BJ117" s="5">
        <v>70</v>
      </c>
      <c r="BK117" s="5">
        <v>1350</v>
      </c>
      <c r="BL117" s="5">
        <v>227851</v>
      </c>
      <c r="BM117" s="11">
        <f>BL117/O117*100</f>
        <v>56.98639935573263</v>
      </c>
      <c r="BN117" s="11">
        <f>(BL117)/(O117+Q117+S117+U117)*100</f>
        <v>56.98639935573263</v>
      </c>
      <c r="BO117" s="4" t="s">
        <v>72</v>
      </c>
      <c r="BP117" s="9">
        <v>35</v>
      </c>
      <c r="BQ117" s="9">
        <v>53</v>
      </c>
      <c r="BR117" s="13">
        <f t="shared" si="22"/>
        <v>18</v>
      </c>
      <c r="BS117" s="11">
        <v>36.630000000000003</v>
      </c>
      <c r="BT117" s="19">
        <f t="shared" si="23"/>
        <v>0.85186046511627911</v>
      </c>
      <c r="BU117" s="6">
        <v>0.14199999999999999</v>
      </c>
      <c r="BV117" s="6">
        <v>1.2629999999999999</v>
      </c>
      <c r="BW117" s="6">
        <v>0.44800000000000001</v>
      </c>
      <c r="BX117" s="5">
        <f t="shared" si="25"/>
        <v>563032.08272675099</v>
      </c>
      <c r="BY117" s="11">
        <v>93.73</v>
      </c>
      <c r="BZ117" s="11">
        <f t="shared" si="26"/>
        <v>5.386322652306375</v>
      </c>
      <c r="CA117" s="11">
        <f t="shared" si="29"/>
        <v>0.91152221616391382</v>
      </c>
    </row>
    <row r="118" spans="1:79" x14ac:dyDescent="0.2">
      <c r="A118" s="7" t="s">
        <v>69</v>
      </c>
      <c r="B118" s="4">
        <v>27</v>
      </c>
      <c r="C118" s="4">
        <v>1</v>
      </c>
      <c r="D118" s="6">
        <f t="shared" si="17"/>
        <v>0.40468564223999998</v>
      </c>
      <c r="E118" s="8">
        <v>40448</v>
      </c>
      <c r="F118" s="9">
        <v>1</v>
      </c>
      <c r="G118" s="9" t="s">
        <v>70</v>
      </c>
      <c r="H118" s="9" t="s">
        <v>71</v>
      </c>
      <c r="I118" s="4">
        <v>73</v>
      </c>
      <c r="J118" s="4">
        <v>48</v>
      </c>
      <c r="L118" s="9"/>
      <c r="M118" s="13">
        <f t="shared" si="18"/>
        <v>60.5</v>
      </c>
      <c r="N118" s="8">
        <v>40463</v>
      </c>
      <c r="O118" s="5">
        <v>399834</v>
      </c>
      <c r="P118" s="8"/>
      <c r="Q118" s="5"/>
      <c r="R118" s="8"/>
      <c r="S118" s="9"/>
      <c r="T118" s="8"/>
      <c r="U118" s="8"/>
      <c r="V118" s="14">
        <f t="shared" si="19"/>
        <v>399834</v>
      </c>
      <c r="W118" s="14">
        <f t="shared" si="20"/>
        <v>988011.33093542594</v>
      </c>
      <c r="X118" s="8">
        <v>40499</v>
      </c>
      <c r="Y118" s="9">
        <f t="shared" si="21"/>
        <v>36</v>
      </c>
      <c r="Z118" s="9">
        <v>10</v>
      </c>
      <c r="AA118" s="10">
        <v>5.5</v>
      </c>
      <c r="AB118" s="10">
        <v>28.7</v>
      </c>
      <c r="AC118" s="10">
        <v>17.5</v>
      </c>
      <c r="AD118" s="10">
        <v>28.5</v>
      </c>
      <c r="AE118" s="10">
        <v>23.958823529411763</v>
      </c>
      <c r="AF118" s="9">
        <v>19</v>
      </c>
      <c r="AG118" s="9">
        <v>18</v>
      </c>
      <c r="AH118" s="9">
        <v>23</v>
      </c>
      <c r="AI118" s="9">
        <v>20.2</v>
      </c>
      <c r="AJ118" s="10">
        <v>9</v>
      </c>
      <c r="AK118" s="10">
        <v>8.3000000000000007</v>
      </c>
      <c r="AL118" s="10">
        <v>9.6</v>
      </c>
      <c r="AM118" s="10">
        <v>8.9850088032769584</v>
      </c>
      <c r="AN118" s="20">
        <v>144</v>
      </c>
      <c r="AO118" s="20">
        <v>325</v>
      </c>
      <c r="AP118" s="20">
        <v>31</v>
      </c>
      <c r="AQ118" s="20">
        <v>13.25</v>
      </c>
      <c r="AR118" s="5">
        <v>390</v>
      </c>
      <c r="AS118" s="5">
        <v>295</v>
      </c>
      <c r="AT118" s="5">
        <v>410</v>
      </c>
      <c r="AU118" s="5">
        <v>1095</v>
      </c>
      <c r="AV118" s="5">
        <v>0</v>
      </c>
      <c r="AW118" s="5">
        <v>0</v>
      </c>
      <c r="AX118" s="5">
        <v>0</v>
      </c>
      <c r="AY118" s="5">
        <v>10</v>
      </c>
      <c r="AZ118" s="5">
        <v>215</v>
      </c>
      <c r="BA118" s="5">
        <v>50</v>
      </c>
      <c r="BB118" s="5">
        <v>1880</v>
      </c>
      <c r="BC118" s="5">
        <v>1960</v>
      </c>
      <c r="BD118" s="5">
        <v>59.666666666666664</v>
      </c>
      <c r="BE118" s="5">
        <v>19.666666666666668</v>
      </c>
      <c r="BF118" s="5">
        <v>291.66666666666669</v>
      </c>
      <c r="BG118" s="5">
        <v>371</v>
      </c>
      <c r="BH118" s="5">
        <v>30</v>
      </c>
      <c r="BI118" s="5">
        <v>15</v>
      </c>
      <c r="BJ118" s="5">
        <v>30</v>
      </c>
      <c r="BK118" s="5">
        <v>120</v>
      </c>
      <c r="BL118" s="5">
        <v>92159</v>
      </c>
      <c r="BM118" s="11">
        <v>23.05</v>
      </c>
      <c r="BN118" s="11">
        <f>((BL118/(O118+Q118+S118+U118))*100)</f>
        <v>23.049315465918358</v>
      </c>
      <c r="BO118" s="4" t="s">
        <v>72</v>
      </c>
      <c r="BP118" s="9">
        <v>27</v>
      </c>
      <c r="BQ118" s="9">
        <v>40</v>
      </c>
      <c r="BR118" s="13">
        <f t="shared" si="22"/>
        <v>13</v>
      </c>
      <c r="BS118" s="11">
        <v>35.36</v>
      </c>
      <c r="BT118" s="19">
        <f t="shared" si="23"/>
        <v>0.98222222222222222</v>
      </c>
      <c r="BU118" s="6">
        <v>0.17399999999999999</v>
      </c>
      <c r="BV118" s="6">
        <v>0.64100000000000001</v>
      </c>
      <c r="BW118" s="6">
        <v>0.375</v>
      </c>
      <c r="BX118" s="5">
        <f t="shared" si="25"/>
        <v>227729.84850632492</v>
      </c>
      <c r="BY118" s="11">
        <v>33.270000000000003</v>
      </c>
      <c r="BZ118" s="11">
        <f t="shared" si="26"/>
        <v>2.2836655670590535</v>
      </c>
      <c r="CA118" s="11">
        <f t="shared" si="29"/>
        <v>0.84819263815793067</v>
      </c>
    </row>
    <row r="119" spans="1:79" x14ac:dyDescent="0.2">
      <c r="A119" s="4" t="s">
        <v>69</v>
      </c>
      <c r="B119" s="4">
        <v>33</v>
      </c>
      <c r="C119" s="4">
        <v>1</v>
      </c>
      <c r="D119" s="6">
        <f t="shared" si="17"/>
        <v>0.40468564223999998</v>
      </c>
      <c r="E119" s="8">
        <v>38225</v>
      </c>
      <c r="F119" s="4">
        <v>1</v>
      </c>
      <c r="G119" s="4" t="s">
        <v>70</v>
      </c>
      <c r="H119" s="4" t="s">
        <v>71</v>
      </c>
      <c r="I119" s="4">
        <v>2</v>
      </c>
      <c r="J119" s="4">
        <v>26</v>
      </c>
      <c r="M119" s="13">
        <f t="shared" si="18"/>
        <v>14</v>
      </c>
      <c r="N119" s="8">
        <v>38232</v>
      </c>
      <c r="O119" s="5">
        <v>400750</v>
      </c>
      <c r="Q119" s="5"/>
      <c r="V119" s="14">
        <f t="shared" si="19"/>
        <v>400750</v>
      </c>
      <c r="W119" s="14">
        <f t="shared" si="20"/>
        <v>990274.81622966519</v>
      </c>
      <c r="X119" s="8">
        <v>38273</v>
      </c>
      <c r="Y119" s="4">
        <f t="shared" si="21"/>
        <v>41</v>
      </c>
      <c r="Z119" s="4">
        <v>6</v>
      </c>
      <c r="AA119" s="10">
        <v>2.1</v>
      </c>
      <c r="AB119" s="4">
        <v>28.9</v>
      </c>
      <c r="AC119" s="4">
        <v>26.9</v>
      </c>
      <c r="AD119" s="4">
        <v>34</v>
      </c>
      <c r="AE119" s="10">
        <v>30.897435897435905</v>
      </c>
      <c r="AF119" s="4">
        <v>36</v>
      </c>
      <c r="AG119" s="4">
        <v>28</v>
      </c>
      <c r="AH119" s="4">
        <v>36</v>
      </c>
      <c r="AI119" s="10">
        <v>33.545454545454547</v>
      </c>
      <c r="AJ119" s="4">
        <v>8.9</v>
      </c>
      <c r="AK119" s="4">
        <v>8.4</v>
      </c>
      <c r="AL119" s="4">
        <v>9.8000000000000007</v>
      </c>
      <c r="AM119" s="10">
        <v>9.0722222222222229</v>
      </c>
      <c r="AN119" s="20">
        <v>376</v>
      </c>
      <c r="AO119" s="20">
        <v>375</v>
      </c>
      <c r="AP119" s="20">
        <v>24</v>
      </c>
      <c r="AQ119" s="20">
        <v>10</v>
      </c>
      <c r="AR119" s="5">
        <v>125</v>
      </c>
      <c r="AS119" s="5">
        <v>140</v>
      </c>
      <c r="AT119" s="5">
        <v>155</v>
      </c>
      <c r="AU119" s="5">
        <v>420</v>
      </c>
      <c r="AV119" s="5">
        <v>0</v>
      </c>
      <c r="AW119" s="5">
        <v>0</v>
      </c>
      <c r="AX119" s="5">
        <v>0</v>
      </c>
      <c r="AY119" s="5">
        <v>0</v>
      </c>
      <c r="AZ119" s="5">
        <v>255</v>
      </c>
      <c r="BA119" s="5">
        <v>525</v>
      </c>
      <c r="BB119" s="5">
        <v>5535</v>
      </c>
      <c r="BC119" s="5">
        <v>5590</v>
      </c>
      <c r="BD119" s="5">
        <v>44.666666666666664</v>
      </c>
      <c r="BE119" s="5">
        <v>113.66666666666667</v>
      </c>
      <c r="BF119" s="5">
        <v>750.66666666666663</v>
      </c>
      <c r="BG119" s="5">
        <v>910.33333333333337</v>
      </c>
      <c r="BH119" s="5">
        <v>5</v>
      </c>
      <c r="BI119" s="5">
        <v>35</v>
      </c>
      <c r="BJ119" s="5">
        <v>20</v>
      </c>
      <c r="BK119" s="5">
        <v>270</v>
      </c>
      <c r="BL119" s="5">
        <v>230541</v>
      </c>
      <c r="BM119" s="11">
        <f>(BL119/O119)*100</f>
        <v>57.52738615096694</v>
      </c>
      <c r="BN119" s="11">
        <f>((BL119)/(O119+Q119+S119+U119))*100</f>
        <v>57.52738615096694</v>
      </c>
      <c r="BO119" s="4" t="s">
        <v>72</v>
      </c>
      <c r="BP119" s="9">
        <v>31</v>
      </c>
      <c r="BQ119" s="9">
        <v>56</v>
      </c>
      <c r="BR119" s="13">
        <f t="shared" si="22"/>
        <v>25</v>
      </c>
      <c r="BS119" s="11">
        <v>40.11</v>
      </c>
      <c r="BT119" s="19">
        <f t="shared" si="23"/>
        <v>0.97829268292682925</v>
      </c>
      <c r="BU119" s="6">
        <v>4.3999999999999997E-2</v>
      </c>
      <c r="BV119" s="6">
        <v>1.3360000000000001</v>
      </c>
      <c r="BW119" s="6">
        <v>0.52205000000000001</v>
      </c>
      <c r="BX119" s="5">
        <f t="shared" si="25"/>
        <v>569679.21748821763</v>
      </c>
      <c r="BY119" s="11">
        <v>96.23</v>
      </c>
      <c r="BZ119" s="11">
        <f t="shared" si="26"/>
        <v>5.799744111850079</v>
      </c>
      <c r="CA119" s="11">
        <f t="shared" si="29"/>
        <v>0.80901041780437144</v>
      </c>
    </row>
    <row r="120" spans="1:79" x14ac:dyDescent="0.2">
      <c r="A120" s="7" t="s">
        <v>69</v>
      </c>
      <c r="B120" s="4">
        <v>25</v>
      </c>
      <c r="C120" s="4">
        <v>1</v>
      </c>
      <c r="D120" s="6">
        <f t="shared" si="17"/>
        <v>0.40468564223999998</v>
      </c>
      <c r="E120" s="8">
        <v>40371</v>
      </c>
      <c r="F120" s="9">
        <v>1</v>
      </c>
      <c r="G120" s="9" t="s">
        <v>70</v>
      </c>
      <c r="H120" s="9" t="s">
        <v>71</v>
      </c>
      <c r="I120" s="4">
        <v>97</v>
      </c>
      <c r="J120" s="4">
        <v>264</v>
      </c>
      <c r="L120" s="9"/>
      <c r="M120" s="13">
        <f t="shared" si="18"/>
        <v>180.5</v>
      </c>
      <c r="N120" s="8">
        <v>40381</v>
      </c>
      <c r="O120" s="5">
        <v>401208</v>
      </c>
      <c r="P120" s="8"/>
      <c r="Q120" s="5"/>
      <c r="R120" s="8"/>
      <c r="S120" s="9"/>
      <c r="T120" s="8"/>
      <c r="U120" s="8"/>
      <c r="V120" s="14">
        <f t="shared" si="19"/>
        <v>401208</v>
      </c>
      <c r="W120" s="14">
        <f t="shared" si="20"/>
        <v>991406.55887678475</v>
      </c>
      <c r="X120" s="8">
        <v>40423</v>
      </c>
      <c r="Y120" s="9">
        <f t="shared" si="21"/>
        <v>42</v>
      </c>
      <c r="Z120" s="9">
        <v>10</v>
      </c>
      <c r="AA120" s="10">
        <v>3.1</v>
      </c>
      <c r="AB120" s="10">
        <v>32.299999999999997</v>
      </c>
      <c r="AC120" s="10">
        <v>29.2</v>
      </c>
      <c r="AD120" s="10">
        <v>33.9</v>
      </c>
      <c r="AE120" s="10">
        <v>32.620000000000005</v>
      </c>
      <c r="AF120" s="9">
        <v>40</v>
      </c>
      <c r="AG120" s="9">
        <v>40</v>
      </c>
      <c r="AH120" s="9">
        <v>43</v>
      </c>
      <c r="AI120" s="10">
        <v>41.083333333333336</v>
      </c>
      <c r="AJ120" s="10">
        <v>9.1999999999999993</v>
      </c>
      <c r="AK120" s="10">
        <v>8.6</v>
      </c>
      <c r="AL120" s="10">
        <v>9.4</v>
      </c>
      <c r="AM120" s="10">
        <v>9.0682036680625622</v>
      </c>
      <c r="AN120" s="20">
        <v>394</v>
      </c>
      <c r="AO120" s="20">
        <v>375</v>
      </c>
      <c r="AP120" s="20">
        <v>37</v>
      </c>
      <c r="AQ120" s="20">
        <v>15.75</v>
      </c>
      <c r="AR120" s="5">
        <v>5</v>
      </c>
      <c r="AS120" s="5">
        <v>60</v>
      </c>
      <c r="AT120" s="5">
        <v>1035</v>
      </c>
      <c r="AU120" s="5">
        <v>1100</v>
      </c>
      <c r="AV120" s="5">
        <v>0</v>
      </c>
      <c r="AW120" s="5">
        <v>0</v>
      </c>
      <c r="AX120" s="5">
        <v>0</v>
      </c>
      <c r="AY120" s="5">
        <v>0</v>
      </c>
      <c r="AZ120" s="5">
        <v>320</v>
      </c>
      <c r="BA120" s="5">
        <v>1110</v>
      </c>
      <c r="BB120" s="5">
        <v>12850</v>
      </c>
      <c r="BC120" s="5">
        <v>12915</v>
      </c>
      <c r="BD120" s="5">
        <v>79.230769230769226</v>
      </c>
      <c r="BE120" s="5">
        <v>260.76923076923077</v>
      </c>
      <c r="BF120" s="5">
        <v>1461.1538461538462</v>
      </c>
      <c r="BG120" s="5">
        <v>1795.0769230769231</v>
      </c>
      <c r="BH120" s="5">
        <v>45</v>
      </c>
      <c r="BI120" s="5">
        <v>115</v>
      </c>
      <c r="BJ120" s="5">
        <v>40</v>
      </c>
      <c r="BK120" s="5">
        <v>640</v>
      </c>
      <c r="BL120" s="5">
        <v>288090</v>
      </c>
      <c r="BM120" s="11">
        <v>71.81</v>
      </c>
      <c r="BN120" s="11">
        <f>((BL120/(O120+Q120+S120+U120))*100)</f>
        <v>71.80564694622241</v>
      </c>
      <c r="BO120" s="4" t="s">
        <v>72</v>
      </c>
      <c r="BP120" s="9">
        <v>29</v>
      </c>
      <c r="BQ120" s="9">
        <v>45</v>
      </c>
      <c r="BR120" s="13">
        <f t="shared" si="22"/>
        <v>16</v>
      </c>
      <c r="BS120" s="11">
        <v>36.42</v>
      </c>
      <c r="BT120" s="19">
        <f t="shared" si="23"/>
        <v>0.86714285714285722</v>
      </c>
      <c r="BU120" s="6">
        <v>0.21099999999999999</v>
      </c>
      <c r="BV120" s="6">
        <v>0.72499999999999998</v>
      </c>
      <c r="BW120" s="6">
        <v>0.39</v>
      </c>
      <c r="BX120" s="5">
        <f t="shared" si="25"/>
        <v>711885.89346875669</v>
      </c>
      <c r="BY120" s="11">
        <v>110.23</v>
      </c>
      <c r="BZ120" s="11">
        <f t="shared" si="26"/>
        <v>6.4853395712203898</v>
      </c>
      <c r="CA120" s="11">
        <f t="shared" si="29"/>
        <v>0.80731827327645755</v>
      </c>
    </row>
    <row r="121" spans="1:79" x14ac:dyDescent="0.2">
      <c r="A121" s="7" t="s">
        <v>69</v>
      </c>
      <c r="B121" s="4">
        <v>29</v>
      </c>
      <c r="C121" s="4">
        <v>1</v>
      </c>
      <c r="D121" s="6">
        <f t="shared" si="17"/>
        <v>0.40468564223999998</v>
      </c>
      <c r="E121" s="8">
        <v>40366</v>
      </c>
      <c r="F121" s="9">
        <v>1</v>
      </c>
      <c r="G121" s="9" t="s">
        <v>70</v>
      </c>
      <c r="H121" s="9" t="s">
        <v>71</v>
      </c>
      <c r="I121" s="4">
        <v>227</v>
      </c>
      <c r="J121" s="4">
        <v>42</v>
      </c>
      <c r="L121" s="9"/>
      <c r="M121" s="13">
        <f t="shared" si="18"/>
        <v>134.5</v>
      </c>
      <c r="N121" s="8">
        <v>40379</v>
      </c>
      <c r="O121" s="5">
        <v>401208</v>
      </c>
      <c r="P121" s="8"/>
      <c r="Q121" s="5"/>
      <c r="R121" s="8"/>
      <c r="S121" s="9"/>
      <c r="T121" s="8"/>
      <c r="U121" s="8"/>
      <c r="V121" s="14">
        <f t="shared" si="19"/>
        <v>401208</v>
      </c>
      <c r="W121" s="14">
        <f t="shared" si="20"/>
        <v>991406.55887678475</v>
      </c>
      <c r="X121" s="8">
        <v>40423</v>
      </c>
      <c r="Y121" s="9">
        <f t="shared" si="21"/>
        <v>44</v>
      </c>
      <c r="Z121" s="9">
        <v>10</v>
      </c>
      <c r="AA121" s="10">
        <v>2.1</v>
      </c>
      <c r="AB121" s="10">
        <v>32.9</v>
      </c>
      <c r="AC121" s="10">
        <v>29.2</v>
      </c>
      <c r="AD121" s="10">
        <v>34</v>
      </c>
      <c r="AE121" s="10">
        <v>32.530952380952371</v>
      </c>
      <c r="AF121" s="9">
        <v>38</v>
      </c>
      <c r="AG121" s="9">
        <v>37</v>
      </c>
      <c r="AH121" s="9">
        <v>45</v>
      </c>
      <c r="AI121" s="10">
        <v>40.583333333333336</v>
      </c>
      <c r="AJ121" s="10">
        <v>9</v>
      </c>
      <c r="AK121" s="10">
        <v>9</v>
      </c>
      <c r="AL121" s="10">
        <v>9.6999999999999993</v>
      </c>
      <c r="AM121" s="10">
        <v>9.3317316087177868</v>
      </c>
      <c r="AN121" s="20">
        <v>476</v>
      </c>
      <c r="AO121" s="20">
        <v>375</v>
      </c>
      <c r="AP121" s="20">
        <v>57</v>
      </c>
      <c r="AQ121" s="20">
        <v>23.75</v>
      </c>
      <c r="AR121" s="5">
        <v>0</v>
      </c>
      <c r="AS121" s="5">
        <v>35</v>
      </c>
      <c r="AT121" s="5">
        <v>4885</v>
      </c>
      <c r="AU121" s="5">
        <v>4920</v>
      </c>
      <c r="AV121" s="5">
        <v>0</v>
      </c>
      <c r="AW121" s="5">
        <v>0</v>
      </c>
      <c r="AX121" s="5">
        <v>10</v>
      </c>
      <c r="AY121" s="5">
        <v>110</v>
      </c>
      <c r="AZ121" s="5">
        <v>265</v>
      </c>
      <c r="BA121" s="5">
        <v>300</v>
      </c>
      <c r="BB121" s="5">
        <v>18400</v>
      </c>
      <c r="BC121" s="5">
        <v>18515</v>
      </c>
      <c r="BD121" s="5">
        <v>58.928571428571431</v>
      </c>
      <c r="BE121" s="5">
        <v>62.214285714285715</v>
      </c>
      <c r="BF121" s="5">
        <v>2495</v>
      </c>
      <c r="BG121" s="5">
        <v>2622.1428571428573</v>
      </c>
      <c r="BH121" s="5">
        <v>25</v>
      </c>
      <c r="BI121" s="5">
        <v>20</v>
      </c>
      <c r="BJ121" s="5">
        <v>447.5</v>
      </c>
      <c r="BK121" s="5">
        <v>557.5</v>
      </c>
      <c r="BL121" s="5">
        <v>379105</v>
      </c>
      <c r="BM121" s="11">
        <v>94.49</v>
      </c>
      <c r="BN121" s="11">
        <f>((BL121/(O121+Q121+S121+U121))*100)</f>
        <v>94.490887519690531</v>
      </c>
      <c r="BO121" s="4" t="s">
        <v>72</v>
      </c>
      <c r="BP121" s="9">
        <v>25</v>
      </c>
      <c r="BQ121" s="9">
        <v>45</v>
      </c>
      <c r="BR121" s="13">
        <f t="shared" si="22"/>
        <v>20</v>
      </c>
      <c r="BS121" s="11">
        <v>33.19</v>
      </c>
      <c r="BT121" s="19">
        <f t="shared" si="23"/>
        <v>0.75431818181818178</v>
      </c>
      <c r="BU121" s="6">
        <v>0.161</v>
      </c>
      <c r="BV121" s="6">
        <v>3.17</v>
      </c>
      <c r="BW121" s="6">
        <v>0.37</v>
      </c>
      <c r="BX121" s="5">
        <f t="shared" si="25"/>
        <v>936788.85641109722</v>
      </c>
      <c r="BY121" s="11">
        <v>129.27000000000001</v>
      </c>
      <c r="BZ121" s="11">
        <f t="shared" si="26"/>
        <v>7.2598437868773793</v>
      </c>
      <c r="CA121" s="11">
        <f t="shared" si="29"/>
        <v>1.0119987284890222</v>
      </c>
    </row>
    <row r="122" spans="1:79" x14ac:dyDescent="0.2">
      <c r="A122" s="4" t="s">
        <v>69</v>
      </c>
      <c r="B122" s="4">
        <v>25</v>
      </c>
      <c r="C122" s="4">
        <v>1</v>
      </c>
      <c r="D122" s="6">
        <f t="shared" si="17"/>
        <v>0.40468564223999998</v>
      </c>
      <c r="E122" s="8">
        <v>39015</v>
      </c>
      <c r="F122" s="4">
        <v>1</v>
      </c>
      <c r="G122" s="4" t="s">
        <v>70</v>
      </c>
      <c r="H122" s="4" t="s">
        <v>71</v>
      </c>
      <c r="I122" s="4">
        <v>53</v>
      </c>
      <c r="J122" s="4">
        <v>0</v>
      </c>
      <c r="M122" s="13">
        <f t="shared" si="18"/>
        <v>26.5</v>
      </c>
      <c r="N122" s="8">
        <v>39021</v>
      </c>
      <c r="O122" s="5">
        <v>401666</v>
      </c>
      <c r="Q122" s="5"/>
      <c r="V122" s="14">
        <f t="shared" si="19"/>
        <v>401666</v>
      </c>
      <c r="W122" s="14">
        <f t="shared" si="20"/>
        <v>992538.30152390443</v>
      </c>
      <c r="X122" s="8">
        <v>39064</v>
      </c>
      <c r="Y122" s="4">
        <f t="shared" si="21"/>
        <v>43</v>
      </c>
      <c r="Z122" s="4">
        <v>0</v>
      </c>
      <c r="AA122" s="4">
        <v>4.7</v>
      </c>
      <c r="AB122" s="4">
        <v>25.3</v>
      </c>
      <c r="AC122" s="4">
        <v>11.5</v>
      </c>
      <c r="AD122" s="4">
        <v>27.6</v>
      </c>
      <c r="AE122" s="10">
        <v>19.914285714285718</v>
      </c>
      <c r="AF122" s="4">
        <v>41</v>
      </c>
      <c r="AG122" s="4">
        <v>40</v>
      </c>
      <c r="AH122" s="4">
        <v>48</v>
      </c>
      <c r="AI122" s="9">
        <v>45</v>
      </c>
      <c r="AJ122" s="4">
        <v>8.6</v>
      </c>
      <c r="AK122" s="4">
        <v>8.4</v>
      </c>
      <c r="AL122" s="4">
        <v>9.3000000000000007</v>
      </c>
      <c r="AM122" s="10">
        <v>8.9482133196524121</v>
      </c>
      <c r="AN122" s="20">
        <v>252</v>
      </c>
      <c r="AO122" s="20">
        <v>200</v>
      </c>
      <c r="AP122" s="20">
        <v>25</v>
      </c>
      <c r="AQ122" s="20">
        <v>10.25</v>
      </c>
      <c r="AR122" s="5">
        <v>0</v>
      </c>
      <c r="AS122" s="5">
        <v>0</v>
      </c>
      <c r="AT122" s="5">
        <v>210</v>
      </c>
      <c r="AU122" s="5">
        <v>210</v>
      </c>
      <c r="AV122" s="5">
        <v>0</v>
      </c>
      <c r="AW122" s="5">
        <v>0</v>
      </c>
      <c r="AX122" s="5">
        <v>0</v>
      </c>
      <c r="AY122" s="5">
        <v>10</v>
      </c>
      <c r="AZ122" s="5">
        <v>270</v>
      </c>
      <c r="BA122" s="5">
        <v>410</v>
      </c>
      <c r="BB122" s="5">
        <v>55</v>
      </c>
      <c r="BC122" s="5">
        <v>510</v>
      </c>
      <c r="BD122" s="5">
        <v>76.071428571428569</v>
      </c>
      <c r="BE122" s="5">
        <v>61.071428571428569</v>
      </c>
      <c r="BF122" s="5">
        <v>7.1428571428571432</v>
      </c>
      <c r="BG122" s="5">
        <v>144.64285714285714</v>
      </c>
      <c r="BH122" s="5">
        <v>20</v>
      </c>
      <c r="BI122" s="5">
        <v>35</v>
      </c>
      <c r="BJ122" s="5">
        <v>0</v>
      </c>
      <c r="BK122" s="5">
        <v>90</v>
      </c>
      <c r="BL122" s="5">
        <v>30088</v>
      </c>
      <c r="BM122" s="11">
        <f>BL122/O122*100</f>
        <v>7.4908008146071614</v>
      </c>
      <c r="BN122" s="11">
        <f>BL122/(O122+Q122)*100</f>
        <v>7.4908008146071614</v>
      </c>
      <c r="BO122" s="4" t="s">
        <v>72</v>
      </c>
      <c r="BP122" s="9">
        <v>26</v>
      </c>
      <c r="BQ122" s="9">
        <v>32</v>
      </c>
      <c r="BR122" s="13">
        <f t="shared" si="22"/>
        <v>6</v>
      </c>
      <c r="BS122" s="11">
        <v>29.77</v>
      </c>
      <c r="BT122" s="19">
        <f t="shared" si="23"/>
        <v>0.69232558139534883</v>
      </c>
      <c r="BU122" s="6">
        <v>0.121</v>
      </c>
      <c r="BV122" s="6">
        <v>0.26600000000000001</v>
      </c>
      <c r="BW122" s="6">
        <v>0.21034920634920634</v>
      </c>
      <c r="BX122" s="5">
        <f t="shared" si="25"/>
        <v>74349.067175840712</v>
      </c>
      <c r="BY122" s="11">
        <v>6.59</v>
      </c>
      <c r="BZ122" s="11">
        <f t="shared" si="26"/>
        <v>0.37870336369037666</v>
      </c>
      <c r="CA122" s="11">
        <f t="shared" si="29"/>
        <v>0.79726807467977379</v>
      </c>
    </row>
    <row r="123" spans="1:79" x14ac:dyDescent="0.2">
      <c r="A123" s="4" t="s">
        <v>69</v>
      </c>
      <c r="B123" s="4">
        <v>26</v>
      </c>
      <c r="C123" s="4">
        <v>1</v>
      </c>
      <c r="D123" s="6">
        <f t="shared" si="17"/>
        <v>0.40468564223999998</v>
      </c>
      <c r="E123" s="8">
        <v>38155</v>
      </c>
      <c r="F123" s="4">
        <v>1</v>
      </c>
      <c r="G123" s="4" t="s">
        <v>70</v>
      </c>
      <c r="H123" s="4" t="s">
        <v>71</v>
      </c>
      <c r="I123" s="4">
        <v>161</v>
      </c>
      <c r="J123" s="4">
        <v>3</v>
      </c>
      <c r="M123" s="13">
        <f t="shared" si="18"/>
        <v>82</v>
      </c>
      <c r="N123" s="8">
        <v>38162</v>
      </c>
      <c r="O123" s="5">
        <v>401666</v>
      </c>
      <c r="Q123" s="5"/>
      <c r="V123" s="14">
        <f t="shared" si="19"/>
        <v>401666</v>
      </c>
      <c r="W123" s="14">
        <f t="shared" si="20"/>
        <v>992538.30152390443</v>
      </c>
      <c r="X123" s="8">
        <v>38198</v>
      </c>
      <c r="Y123" s="4">
        <f t="shared" si="21"/>
        <v>36</v>
      </c>
      <c r="Z123" s="4">
        <v>11</v>
      </c>
      <c r="AA123" s="10">
        <v>0.1</v>
      </c>
      <c r="AB123" s="4">
        <v>32.5</v>
      </c>
      <c r="AC123" s="4">
        <v>29.9</v>
      </c>
      <c r="AD123" s="4">
        <v>34.4</v>
      </c>
      <c r="AE123" s="10">
        <v>32.387878787878783</v>
      </c>
      <c r="AF123" s="4">
        <v>31</v>
      </c>
      <c r="AG123" s="4">
        <v>30</v>
      </c>
      <c r="AH123" s="4">
        <v>40</v>
      </c>
      <c r="AI123" s="10">
        <v>33</v>
      </c>
      <c r="AJ123" s="4">
        <v>9.4</v>
      </c>
      <c r="AK123" s="4">
        <v>8.9</v>
      </c>
      <c r="AL123" s="4">
        <v>9.9</v>
      </c>
      <c r="AM123" s="10">
        <v>9.4035714285714285</v>
      </c>
      <c r="AN123" s="20">
        <v>264</v>
      </c>
      <c r="AO123" s="20">
        <v>350</v>
      </c>
      <c r="AP123" s="20">
        <v>36</v>
      </c>
      <c r="AQ123" s="20">
        <v>15</v>
      </c>
      <c r="AR123" s="5">
        <v>50</v>
      </c>
      <c r="AS123" s="5">
        <v>115</v>
      </c>
      <c r="AT123" s="5">
        <v>225</v>
      </c>
      <c r="AU123" s="5">
        <v>225</v>
      </c>
      <c r="AV123" s="5">
        <v>0</v>
      </c>
      <c r="AW123" s="5">
        <v>5</v>
      </c>
      <c r="AX123" s="5">
        <v>10</v>
      </c>
      <c r="AY123" s="5">
        <v>325</v>
      </c>
      <c r="AZ123" s="5">
        <v>380</v>
      </c>
      <c r="BA123" s="5">
        <v>625</v>
      </c>
      <c r="BB123" s="5">
        <v>5160</v>
      </c>
      <c r="BC123" s="5">
        <v>5460</v>
      </c>
      <c r="BD123" s="5">
        <v>70.384615384615387</v>
      </c>
      <c r="BE123" s="5">
        <v>186.53846153846155</v>
      </c>
      <c r="BF123" s="5">
        <v>1368.1538461538462</v>
      </c>
      <c r="BG123" s="5">
        <v>1624.6153846153845</v>
      </c>
      <c r="BH123" s="5">
        <v>15</v>
      </c>
      <c r="BI123" s="5">
        <v>125</v>
      </c>
      <c r="BJ123" s="5">
        <v>1010</v>
      </c>
      <c r="BK123" s="5">
        <v>1360</v>
      </c>
      <c r="BL123" s="5">
        <v>250592</v>
      </c>
      <c r="BM123" s="11">
        <f>(BL123/O123)*100</f>
        <v>62.388153341333343</v>
      </c>
      <c r="BN123" s="11">
        <f>((BL123)/(O123+Q123+S123+U123))*100</f>
        <v>62.388153341333343</v>
      </c>
      <c r="BO123" s="4" t="s">
        <v>72</v>
      </c>
      <c r="BP123" s="9">
        <v>27</v>
      </c>
      <c r="BQ123" s="9">
        <v>45</v>
      </c>
      <c r="BR123" s="13">
        <f t="shared" si="22"/>
        <v>18</v>
      </c>
      <c r="BS123" s="11">
        <v>31.92</v>
      </c>
      <c r="BT123" s="19">
        <f t="shared" si="23"/>
        <v>0.88666666666666671</v>
      </c>
      <c r="BU123" s="6">
        <v>0.22500000000000001</v>
      </c>
      <c r="BV123" s="6">
        <v>0.82499999999999996</v>
      </c>
      <c r="BW123" s="6">
        <v>0.34259000000000001</v>
      </c>
      <c r="BX123" s="5">
        <f t="shared" si="25"/>
        <v>619226.31752619904</v>
      </c>
      <c r="BY123" s="11">
        <v>86.82</v>
      </c>
      <c r="BZ123" s="11">
        <f t="shared" si="26"/>
        <v>5.9593581163831377</v>
      </c>
      <c r="CA123" s="11">
        <f t="shared" si="29"/>
        <v>1.0533823420902366</v>
      </c>
    </row>
    <row r="124" spans="1:79" x14ac:dyDescent="0.2">
      <c r="A124" s="15" t="s">
        <v>69</v>
      </c>
      <c r="B124" s="15">
        <v>3</v>
      </c>
      <c r="C124" s="15">
        <v>2</v>
      </c>
      <c r="D124" s="16">
        <f t="shared" si="17"/>
        <v>0.80937128447999995</v>
      </c>
      <c r="E124" s="17">
        <v>39196</v>
      </c>
      <c r="F124" s="15">
        <v>1</v>
      </c>
      <c r="G124" s="15" t="s">
        <v>70</v>
      </c>
      <c r="H124" s="15" t="s">
        <v>71</v>
      </c>
      <c r="I124" s="15">
        <v>854</v>
      </c>
      <c r="J124" s="15">
        <v>237</v>
      </c>
      <c r="K124" s="15"/>
      <c r="L124" s="15"/>
      <c r="M124" s="13">
        <f t="shared" si="18"/>
        <v>545.5</v>
      </c>
      <c r="N124" s="17">
        <v>39208</v>
      </c>
      <c r="O124" s="14">
        <v>803332</v>
      </c>
      <c r="P124" s="15"/>
      <c r="Q124" s="14"/>
      <c r="R124" s="15"/>
      <c r="S124" s="14"/>
      <c r="T124" s="15"/>
      <c r="U124" s="15"/>
      <c r="V124" s="14">
        <f t="shared" si="19"/>
        <v>803332</v>
      </c>
      <c r="W124" s="14">
        <f t="shared" si="20"/>
        <v>992538.30152390443</v>
      </c>
      <c r="X124" s="17">
        <v>39253</v>
      </c>
      <c r="Y124" s="15">
        <f t="shared" si="21"/>
        <v>45</v>
      </c>
      <c r="Z124" s="15">
        <v>4</v>
      </c>
      <c r="AA124" s="15">
        <v>3.1</v>
      </c>
      <c r="AB124" s="18">
        <v>27.1</v>
      </c>
      <c r="AC124" s="18">
        <v>24.3</v>
      </c>
      <c r="AD124" s="18">
        <v>32.799999999999997</v>
      </c>
      <c r="AE124" s="18">
        <v>29.081395348837209</v>
      </c>
      <c r="AF124" s="18">
        <v>35</v>
      </c>
      <c r="AG124" s="18">
        <v>34</v>
      </c>
      <c r="AH124" s="18">
        <v>40</v>
      </c>
      <c r="AI124" s="18">
        <v>36.214285714285715</v>
      </c>
      <c r="AJ124" s="18">
        <v>8.9</v>
      </c>
      <c r="AK124" s="18">
        <v>8.4</v>
      </c>
      <c r="AL124" s="18">
        <v>9.3000000000000007</v>
      </c>
      <c r="AM124" s="18">
        <v>8.9704545454545421</v>
      </c>
      <c r="AN124" s="21">
        <v>244</v>
      </c>
      <c r="AO124" s="21">
        <v>725</v>
      </c>
      <c r="AP124" s="21">
        <v>46</v>
      </c>
      <c r="AQ124" s="21">
        <v>19.5</v>
      </c>
      <c r="AR124" s="14">
        <v>10</v>
      </c>
      <c r="AS124" s="14">
        <v>490</v>
      </c>
      <c r="AT124" s="14">
        <v>0</v>
      </c>
      <c r="AU124" s="14">
        <v>500</v>
      </c>
      <c r="AV124" s="14">
        <v>0</v>
      </c>
      <c r="AW124" s="14">
        <v>0</v>
      </c>
      <c r="AX124" s="14">
        <v>0</v>
      </c>
      <c r="AY124" s="14">
        <v>15</v>
      </c>
      <c r="AZ124" s="14">
        <v>300</v>
      </c>
      <c r="BA124" s="14">
        <v>245</v>
      </c>
      <c r="BB124" s="14">
        <v>60</v>
      </c>
      <c r="BC124" s="14">
        <v>335</v>
      </c>
      <c r="BD124" s="14">
        <v>53.888888888888886</v>
      </c>
      <c r="BE124" s="14">
        <v>58.055555555555557</v>
      </c>
      <c r="BF124" s="14">
        <v>13.888888888888889</v>
      </c>
      <c r="BG124" s="14">
        <v>125.83333333333333</v>
      </c>
      <c r="BH124" s="14">
        <v>22.5</v>
      </c>
      <c r="BI124" s="14">
        <v>50</v>
      </c>
      <c r="BJ124" s="14">
        <v>117.5</v>
      </c>
      <c r="BK124" s="14">
        <v>117.5</v>
      </c>
      <c r="BL124" s="14">
        <v>377006</v>
      </c>
      <c r="BM124" s="19">
        <f>(BL124/O124)*100</f>
        <v>46.93028536146948</v>
      </c>
      <c r="BN124" s="19">
        <f>((BL124)/(O124+Q124+S124+U124))*100</f>
        <v>46.93028536146948</v>
      </c>
      <c r="BO124" s="15" t="s">
        <v>72</v>
      </c>
      <c r="BP124" s="13">
        <v>22</v>
      </c>
      <c r="BQ124" s="13">
        <v>60</v>
      </c>
      <c r="BR124" s="13">
        <f t="shared" si="22"/>
        <v>38</v>
      </c>
      <c r="BS124" s="19">
        <v>29.73</v>
      </c>
      <c r="BT124" s="19">
        <f t="shared" si="23"/>
        <v>0.66066666666666662</v>
      </c>
      <c r="BU124" s="16">
        <v>8.8999999999999996E-2</v>
      </c>
      <c r="BV124" s="16">
        <v>1.21</v>
      </c>
      <c r="BW124" s="16">
        <v>0.22700000000000001</v>
      </c>
      <c r="BX124" s="14">
        <f t="shared" si="25"/>
        <v>465801.05722705071</v>
      </c>
      <c r="BY124" s="19">
        <v>58.73</v>
      </c>
      <c r="BZ124" s="19">
        <f t="shared" si="26"/>
        <v>1.6124998948407356</v>
      </c>
      <c r="CA124" s="19">
        <f t="shared" si="29"/>
        <v>0.86385555353744059</v>
      </c>
    </row>
    <row r="125" spans="1:79" x14ac:dyDescent="0.2">
      <c r="A125" s="15" t="s">
        <v>69</v>
      </c>
      <c r="B125" s="15">
        <v>5</v>
      </c>
      <c r="C125" s="15">
        <v>2</v>
      </c>
      <c r="D125" s="16">
        <f t="shared" si="17"/>
        <v>0.80937128447999995</v>
      </c>
      <c r="E125" s="17">
        <v>38274</v>
      </c>
      <c r="F125" s="15">
        <v>1</v>
      </c>
      <c r="G125" s="15" t="s">
        <v>70</v>
      </c>
      <c r="H125" s="15" t="s">
        <v>71</v>
      </c>
      <c r="I125" s="15">
        <v>91</v>
      </c>
      <c r="J125" s="15">
        <v>20</v>
      </c>
      <c r="K125" s="15"/>
      <c r="L125" s="15"/>
      <c r="M125" s="13">
        <f t="shared" si="18"/>
        <v>55.5</v>
      </c>
      <c r="N125" s="17">
        <v>38280</v>
      </c>
      <c r="O125" s="14">
        <v>803790</v>
      </c>
      <c r="P125" s="15"/>
      <c r="Q125" s="14"/>
      <c r="R125" s="15"/>
      <c r="S125" s="15"/>
      <c r="T125" s="15"/>
      <c r="U125" s="15"/>
      <c r="V125" s="14">
        <f t="shared" si="19"/>
        <v>803790</v>
      </c>
      <c r="W125" s="14">
        <f t="shared" si="20"/>
        <v>993104.17284746422</v>
      </c>
      <c r="X125" s="17">
        <v>38329</v>
      </c>
      <c r="Y125" s="15">
        <f t="shared" si="21"/>
        <v>49</v>
      </c>
      <c r="Z125" s="15">
        <v>8</v>
      </c>
      <c r="AA125" s="18">
        <v>3.6</v>
      </c>
      <c r="AB125" s="15">
        <v>31</v>
      </c>
      <c r="AC125" s="15">
        <v>16.3</v>
      </c>
      <c r="AD125" s="15">
        <v>31</v>
      </c>
      <c r="AE125" s="18">
        <v>24.122448979591827</v>
      </c>
      <c r="AF125" s="13">
        <v>27</v>
      </c>
      <c r="AG125" s="13">
        <v>25</v>
      </c>
      <c r="AH125" s="13">
        <v>35</v>
      </c>
      <c r="AI125" s="13">
        <v>29</v>
      </c>
      <c r="AJ125" s="15">
        <v>8.8000000000000007</v>
      </c>
      <c r="AK125" s="15">
        <v>8.5</v>
      </c>
      <c r="AL125" s="15">
        <v>9.3000000000000007</v>
      </c>
      <c r="AM125" s="18">
        <v>8.9071428571428566</v>
      </c>
      <c r="AN125" s="21">
        <v>552</v>
      </c>
      <c r="AO125" s="21">
        <v>850</v>
      </c>
      <c r="AP125" s="21">
        <v>54</v>
      </c>
      <c r="AQ125" s="21">
        <v>22.5</v>
      </c>
      <c r="AR125" s="14">
        <v>5</v>
      </c>
      <c r="AS125" s="14">
        <v>35</v>
      </c>
      <c r="AT125" s="14">
        <v>715</v>
      </c>
      <c r="AU125" s="14">
        <v>755</v>
      </c>
      <c r="AV125" s="14">
        <v>0</v>
      </c>
      <c r="AW125" s="14">
        <v>0</v>
      </c>
      <c r="AX125" s="14">
        <v>0</v>
      </c>
      <c r="AY125" s="14">
        <v>0</v>
      </c>
      <c r="AZ125" s="14">
        <v>125</v>
      </c>
      <c r="BA125" s="14">
        <v>1090</v>
      </c>
      <c r="BB125" s="14">
        <v>1920</v>
      </c>
      <c r="BC125" s="14">
        <v>3060</v>
      </c>
      <c r="BD125" s="14">
        <v>30.882352941176471</v>
      </c>
      <c r="BE125" s="14">
        <v>136.47058823529412</v>
      </c>
      <c r="BF125" s="14">
        <v>246.1764705882353</v>
      </c>
      <c r="BG125" s="14">
        <v>413.52941176470586</v>
      </c>
      <c r="BH125" s="14">
        <v>20</v>
      </c>
      <c r="BI125" s="14">
        <v>40</v>
      </c>
      <c r="BJ125" s="14">
        <v>10</v>
      </c>
      <c r="BK125" s="14">
        <v>85</v>
      </c>
      <c r="BL125" s="14">
        <v>556012</v>
      </c>
      <c r="BM125" s="19">
        <f>(BL125/O125)*100</f>
        <v>69.173789173789174</v>
      </c>
      <c r="BN125" s="19">
        <f>((BL125)/(O125+Q125+S125+U125))*100</f>
        <v>69.173789173789174</v>
      </c>
      <c r="BO125" s="15" t="s">
        <v>72</v>
      </c>
      <c r="BP125" s="13">
        <v>22</v>
      </c>
      <c r="BQ125" s="13">
        <v>39</v>
      </c>
      <c r="BR125" s="13">
        <f t="shared" si="22"/>
        <v>17</v>
      </c>
      <c r="BS125" s="19">
        <v>29.97</v>
      </c>
      <c r="BT125" s="19">
        <f t="shared" si="23"/>
        <v>0.6116326530612245</v>
      </c>
      <c r="BU125" s="16">
        <v>0.11899999999999999</v>
      </c>
      <c r="BV125" s="16">
        <v>0.56000000000000005</v>
      </c>
      <c r="BW125" s="16">
        <v>0.2526199999999999</v>
      </c>
      <c r="BX125" s="14">
        <f t="shared" si="25"/>
        <v>686967.7868016077</v>
      </c>
      <c r="BY125" s="19">
        <v>106.86</v>
      </c>
      <c r="BZ125" s="19">
        <f t="shared" si="26"/>
        <v>2.6944572513858458</v>
      </c>
      <c r="CA125" s="19">
        <f t="shared" si="29"/>
        <v>0.93844214166664641</v>
      </c>
    </row>
    <row r="126" spans="1:79" x14ac:dyDescent="0.2">
      <c r="A126" s="15" t="s">
        <v>69</v>
      </c>
      <c r="B126" s="15">
        <v>32</v>
      </c>
      <c r="C126" s="15">
        <v>1</v>
      </c>
      <c r="D126" s="16">
        <f t="shared" si="17"/>
        <v>0.40468564223999998</v>
      </c>
      <c r="E126" s="17">
        <v>37731</v>
      </c>
      <c r="F126" s="15">
        <v>1</v>
      </c>
      <c r="G126" s="15" t="s">
        <v>70</v>
      </c>
      <c r="H126" s="15" t="s">
        <v>71</v>
      </c>
      <c r="I126" s="15">
        <v>128</v>
      </c>
      <c r="J126" s="15">
        <v>249</v>
      </c>
      <c r="K126" s="15"/>
      <c r="L126" s="15"/>
      <c r="M126" s="13">
        <f t="shared" si="18"/>
        <v>188.5</v>
      </c>
      <c r="N126" s="17">
        <v>37740</v>
      </c>
      <c r="O126" s="14">
        <v>402124</v>
      </c>
      <c r="P126" s="15"/>
      <c r="Q126" s="14"/>
      <c r="R126" s="15"/>
      <c r="S126" s="15"/>
      <c r="T126" s="15"/>
      <c r="U126" s="15"/>
      <c r="V126" s="14">
        <f t="shared" si="19"/>
        <v>402124</v>
      </c>
      <c r="W126" s="14">
        <f t="shared" si="20"/>
        <v>993670.044171024</v>
      </c>
      <c r="X126" s="17">
        <v>37770</v>
      </c>
      <c r="Y126" s="15">
        <f t="shared" si="21"/>
        <v>30</v>
      </c>
      <c r="Z126" s="15">
        <v>22</v>
      </c>
      <c r="AA126" s="18">
        <v>4.0999999999999996</v>
      </c>
      <c r="AB126" s="18">
        <v>25</v>
      </c>
      <c r="AC126" s="18">
        <v>26.1</v>
      </c>
      <c r="AD126" s="18">
        <v>31.2</v>
      </c>
      <c r="AE126" s="18">
        <v>29.496428571428577</v>
      </c>
      <c r="AF126" s="13">
        <v>29</v>
      </c>
      <c r="AG126" s="13">
        <v>29</v>
      </c>
      <c r="AH126" s="13">
        <v>35</v>
      </c>
      <c r="AI126" s="13">
        <v>31</v>
      </c>
      <c r="AJ126" s="18">
        <v>8.6999999999999993</v>
      </c>
      <c r="AK126" s="18">
        <v>8.8000000000000007</v>
      </c>
      <c r="AL126" s="18">
        <v>9.5</v>
      </c>
      <c r="AM126" s="18">
        <v>9.182365690817802</v>
      </c>
      <c r="AN126" s="21">
        <v>9</v>
      </c>
      <c r="AO126" s="21">
        <v>450</v>
      </c>
      <c r="AP126" s="21">
        <v>48</v>
      </c>
      <c r="AQ126" s="21">
        <v>20</v>
      </c>
      <c r="AR126" s="14">
        <v>20</v>
      </c>
      <c r="AS126" s="14">
        <v>60</v>
      </c>
      <c r="AT126" s="14">
        <v>0</v>
      </c>
      <c r="AU126" s="14">
        <v>80</v>
      </c>
      <c r="AV126" s="14">
        <v>0</v>
      </c>
      <c r="AW126" s="14">
        <v>0</v>
      </c>
      <c r="AX126" s="14">
        <v>10</v>
      </c>
      <c r="AY126" s="14">
        <v>200</v>
      </c>
      <c r="AZ126" s="14">
        <v>130</v>
      </c>
      <c r="BA126" s="14">
        <v>855</v>
      </c>
      <c r="BB126" s="14">
        <v>10200</v>
      </c>
      <c r="BC126" s="14">
        <v>10280</v>
      </c>
      <c r="BD126" s="14">
        <v>44.166666666666664</v>
      </c>
      <c r="BE126" s="14">
        <v>172.5</v>
      </c>
      <c r="BF126" s="14">
        <v>2106.25</v>
      </c>
      <c r="BG126" s="14">
        <v>2322.9166666666665</v>
      </c>
      <c r="BH126" s="14">
        <v>35</v>
      </c>
      <c r="BI126" s="14">
        <v>40</v>
      </c>
      <c r="BJ126" s="14">
        <v>1462.5</v>
      </c>
      <c r="BK126" s="14">
        <v>1595</v>
      </c>
      <c r="BL126" s="14">
        <v>469242</v>
      </c>
      <c r="BM126" s="19">
        <f>BL126/(O126)*100</f>
        <v>116.69087147248112</v>
      </c>
      <c r="BN126" s="19">
        <f>BL126/(O126+Q126)*100</f>
        <v>116.69087147248112</v>
      </c>
      <c r="BO126" s="15" t="s">
        <v>72</v>
      </c>
      <c r="BP126" s="13">
        <v>17</v>
      </c>
      <c r="BQ126" s="13">
        <v>29</v>
      </c>
      <c r="BR126" s="13">
        <f t="shared" si="22"/>
        <v>12</v>
      </c>
      <c r="BS126" s="19">
        <v>24.02</v>
      </c>
      <c r="BT126" s="19">
        <f t="shared" si="23"/>
        <v>0.80066666666666664</v>
      </c>
      <c r="BU126" s="16">
        <v>3.9E-2</v>
      </c>
      <c r="BV126" s="16">
        <v>0.214</v>
      </c>
      <c r="BW126" s="16">
        <v>9.5000000000000001E-2</v>
      </c>
      <c r="BX126" s="14">
        <f t="shared" si="25"/>
        <v>1159522.234104156</v>
      </c>
      <c r="BY126" s="19">
        <v>42.45</v>
      </c>
      <c r="BZ126" s="19">
        <f t="shared" si="26"/>
        <v>3.4965411477603898</v>
      </c>
      <c r="CA126" s="19">
        <f t="shared" si="29"/>
        <v>0.6854954809335303</v>
      </c>
    </row>
    <row r="127" spans="1:79" x14ac:dyDescent="0.2">
      <c r="A127" s="4" t="s">
        <v>69</v>
      </c>
      <c r="B127" s="4">
        <v>32</v>
      </c>
      <c r="C127" s="4">
        <v>1</v>
      </c>
      <c r="D127" s="6">
        <f t="shared" si="17"/>
        <v>0.40468564223999998</v>
      </c>
      <c r="E127" s="8">
        <v>38902</v>
      </c>
      <c r="F127" s="4">
        <v>1</v>
      </c>
      <c r="G127" s="4" t="s">
        <v>70</v>
      </c>
      <c r="H127" s="4" t="s">
        <v>71</v>
      </c>
      <c r="I127" s="4">
        <v>198</v>
      </c>
      <c r="J127" s="4">
        <v>184</v>
      </c>
      <c r="M127" s="13">
        <f t="shared" si="18"/>
        <v>191</v>
      </c>
      <c r="N127" s="8">
        <v>38912</v>
      </c>
      <c r="O127" s="5">
        <v>402124</v>
      </c>
      <c r="Q127" s="5"/>
      <c r="V127" s="14">
        <f t="shared" si="19"/>
        <v>402124</v>
      </c>
      <c r="W127" s="14">
        <f t="shared" si="20"/>
        <v>993670.044171024</v>
      </c>
      <c r="X127" s="8">
        <v>38959</v>
      </c>
      <c r="Y127" s="9">
        <f t="shared" si="21"/>
        <v>47</v>
      </c>
      <c r="Z127" s="4">
        <v>5</v>
      </c>
      <c r="AA127" s="4">
        <v>2.2999999999999998</v>
      </c>
      <c r="AB127" s="4">
        <v>31.8</v>
      </c>
      <c r="AC127" s="4">
        <v>29.1</v>
      </c>
      <c r="AD127" s="4">
        <v>33.700000000000003</v>
      </c>
      <c r="AE127" s="10">
        <v>32.073333333333331</v>
      </c>
      <c r="AF127" s="4">
        <v>40</v>
      </c>
      <c r="AG127" s="4">
        <v>40</v>
      </c>
      <c r="AH127" s="4">
        <v>54</v>
      </c>
      <c r="AI127" s="9">
        <v>46.714285714285715</v>
      </c>
      <c r="AJ127" s="4">
        <v>9.3000000000000007</v>
      </c>
      <c r="AK127" s="4">
        <v>9</v>
      </c>
      <c r="AL127" s="4">
        <v>9.6</v>
      </c>
      <c r="AM127" s="10">
        <v>9.3189401581000606</v>
      </c>
      <c r="AN127" s="20">
        <v>410</v>
      </c>
      <c r="AO127" s="20">
        <v>120</v>
      </c>
      <c r="AP127" s="20">
        <v>0</v>
      </c>
      <c r="AQ127" s="20">
        <v>8</v>
      </c>
      <c r="AR127" s="5">
        <v>135</v>
      </c>
      <c r="AS127" s="5">
        <v>55</v>
      </c>
      <c r="AT127" s="5">
        <v>0</v>
      </c>
      <c r="AU127" s="5">
        <v>190</v>
      </c>
      <c r="AV127" s="5">
        <v>0</v>
      </c>
      <c r="AW127" s="5">
        <v>0</v>
      </c>
      <c r="AX127" s="5">
        <v>0</v>
      </c>
      <c r="AY127" s="5">
        <v>5</v>
      </c>
      <c r="AZ127" s="5">
        <v>285</v>
      </c>
      <c r="BA127" s="5">
        <v>455</v>
      </c>
      <c r="BB127" s="5">
        <v>10</v>
      </c>
      <c r="BC127" s="5">
        <v>640</v>
      </c>
      <c r="BD127" s="5">
        <v>70.882352941176464</v>
      </c>
      <c r="BE127" s="5">
        <v>117.64705882352941</v>
      </c>
      <c r="BF127" s="5">
        <v>0.58823529411764708</v>
      </c>
      <c r="BG127" s="5">
        <v>189.11764705882354</v>
      </c>
      <c r="BH127" s="5">
        <v>50</v>
      </c>
      <c r="BI127" s="5">
        <v>90</v>
      </c>
      <c r="BJ127" s="5">
        <v>0</v>
      </c>
      <c r="BK127" s="5">
        <v>105</v>
      </c>
      <c r="BL127" s="5">
        <v>92234</v>
      </c>
      <c r="BM127" s="11">
        <f>BL127/O127*100</f>
        <v>22.936706090658603</v>
      </c>
      <c r="BN127" s="11">
        <f>BL127/(O127+Q127)*100</f>
        <v>22.936706090658603</v>
      </c>
      <c r="BO127" s="4" t="s">
        <v>72</v>
      </c>
      <c r="BP127" s="9">
        <v>15</v>
      </c>
      <c r="BQ127" s="9">
        <v>95</v>
      </c>
      <c r="BR127" s="13">
        <f t="shared" si="22"/>
        <v>80</v>
      </c>
      <c r="BS127" s="11">
        <v>23.3</v>
      </c>
      <c r="BT127" s="19">
        <f t="shared" si="23"/>
        <v>0.49574468085106382</v>
      </c>
      <c r="BU127" s="6">
        <v>0.03</v>
      </c>
      <c r="BV127" s="6">
        <v>0.92500000000000004</v>
      </c>
      <c r="BW127" s="6">
        <v>0.27400000000000002</v>
      </c>
      <c r="BX127" s="5">
        <f t="shared" si="25"/>
        <v>227915.17754242528</v>
      </c>
      <c r="BY127" s="11">
        <v>7.59</v>
      </c>
      <c r="BZ127" s="11">
        <f t="shared" si="26"/>
        <v>0.39904890326293296</v>
      </c>
      <c r="CA127" s="11">
        <f t="shared" si="29"/>
        <v>2.1661214338743608</v>
      </c>
    </row>
    <row r="128" spans="1:79" x14ac:dyDescent="0.2">
      <c r="A128" s="15" t="s">
        <v>69</v>
      </c>
      <c r="B128" s="15">
        <v>9</v>
      </c>
      <c r="C128" s="15">
        <v>2</v>
      </c>
      <c r="D128" s="16">
        <f t="shared" si="17"/>
        <v>0.80937128447999995</v>
      </c>
      <c r="E128" s="17">
        <v>38148</v>
      </c>
      <c r="F128" s="15">
        <v>1</v>
      </c>
      <c r="G128" s="15" t="s">
        <v>70</v>
      </c>
      <c r="H128" s="15" t="s">
        <v>71</v>
      </c>
      <c r="I128" s="15">
        <v>56</v>
      </c>
      <c r="J128" s="15">
        <v>24</v>
      </c>
      <c r="K128" s="15"/>
      <c r="L128" s="15"/>
      <c r="M128" s="13">
        <f t="shared" si="18"/>
        <v>40</v>
      </c>
      <c r="N128" s="17">
        <v>38157</v>
      </c>
      <c r="O128" s="14">
        <v>804706</v>
      </c>
      <c r="P128" s="15"/>
      <c r="Q128" s="14"/>
      <c r="R128" s="15"/>
      <c r="S128" s="15"/>
      <c r="T128" s="15"/>
      <c r="U128" s="15"/>
      <c r="V128" s="14">
        <f t="shared" si="19"/>
        <v>804706</v>
      </c>
      <c r="W128" s="14">
        <f t="shared" si="20"/>
        <v>994235.91549458378</v>
      </c>
      <c r="X128" s="17">
        <v>38184</v>
      </c>
      <c r="Y128" s="15">
        <f t="shared" si="21"/>
        <v>27</v>
      </c>
      <c r="Z128" s="15">
        <v>5</v>
      </c>
      <c r="AA128" s="18">
        <v>2.2999999999999998</v>
      </c>
      <c r="AB128" s="15">
        <v>32.700000000000003</v>
      </c>
      <c r="AC128" s="15">
        <v>29.5</v>
      </c>
      <c r="AD128" s="15">
        <v>33.200000000000003</v>
      </c>
      <c r="AE128" s="18">
        <v>31.425000000000008</v>
      </c>
      <c r="AF128" s="15">
        <v>30</v>
      </c>
      <c r="AG128" s="15">
        <v>30</v>
      </c>
      <c r="AH128" s="15">
        <v>35</v>
      </c>
      <c r="AI128" s="13">
        <v>31.857142857142858</v>
      </c>
      <c r="AJ128" s="15">
        <v>9.6</v>
      </c>
      <c r="AK128" s="15">
        <v>9.1</v>
      </c>
      <c r="AL128" s="15">
        <v>9.6999999999999993</v>
      </c>
      <c r="AM128" s="18">
        <v>9.3090909090909104</v>
      </c>
      <c r="AN128" s="21">
        <v>160</v>
      </c>
      <c r="AO128" s="21">
        <v>350</v>
      </c>
      <c r="AP128" s="21">
        <v>36</v>
      </c>
      <c r="AQ128" s="21">
        <v>15</v>
      </c>
      <c r="AR128" s="14">
        <v>35</v>
      </c>
      <c r="AS128" s="14">
        <v>5</v>
      </c>
      <c r="AT128" s="14">
        <v>2173</v>
      </c>
      <c r="AU128" s="14">
        <v>2215</v>
      </c>
      <c r="AV128" s="14">
        <v>20</v>
      </c>
      <c r="AW128" s="14">
        <v>0</v>
      </c>
      <c r="AX128" s="14">
        <v>5</v>
      </c>
      <c r="AY128" s="14">
        <v>115</v>
      </c>
      <c r="AZ128" s="14">
        <v>245</v>
      </c>
      <c r="BA128" s="14">
        <v>150</v>
      </c>
      <c r="BB128" s="14">
        <v>1655</v>
      </c>
      <c r="BC128" s="14">
        <v>1740</v>
      </c>
      <c r="BD128" s="14">
        <v>97.5</v>
      </c>
      <c r="BE128" s="14">
        <v>49</v>
      </c>
      <c r="BF128" s="14">
        <v>369</v>
      </c>
      <c r="BG128" s="14">
        <v>515.5</v>
      </c>
      <c r="BH128" s="14">
        <v>65</v>
      </c>
      <c r="BI128" s="14">
        <v>40</v>
      </c>
      <c r="BJ128" s="14">
        <v>162.5</v>
      </c>
      <c r="BK128" s="14">
        <v>297.5</v>
      </c>
      <c r="BL128" s="14">
        <v>23587</v>
      </c>
      <c r="BM128" s="19">
        <f>(BL128/O128)*100</f>
        <v>2.9311326124075125</v>
      </c>
      <c r="BN128" s="19">
        <f>((BL128)/(O128+Q128+S128+U128))*100</f>
        <v>2.9311326124075125</v>
      </c>
      <c r="BO128" s="15" t="s">
        <v>72</v>
      </c>
      <c r="BP128" s="13">
        <v>29</v>
      </c>
      <c r="BQ128" s="13">
        <v>45</v>
      </c>
      <c r="BR128" s="13">
        <f t="shared" si="22"/>
        <v>16</v>
      </c>
      <c r="BS128" s="19">
        <v>39.25</v>
      </c>
      <c r="BT128" s="19">
        <f t="shared" si="23"/>
        <v>1.4537037037037037</v>
      </c>
      <c r="BU128" s="16">
        <v>0.24099999999999999</v>
      </c>
      <c r="BV128" s="16">
        <v>0.84599999999999997</v>
      </c>
      <c r="BW128" s="16">
        <v>0.51273000000000002</v>
      </c>
      <c r="BX128" s="14">
        <f t="shared" si="25"/>
        <v>29142.373163330147</v>
      </c>
      <c r="BY128" s="19">
        <v>13.09</v>
      </c>
      <c r="BZ128" s="19">
        <f t="shared" si="26"/>
        <v>0.59900174877873968</v>
      </c>
      <c r="CA128" s="19">
        <f t="shared" si="29"/>
        <v>0.84794902598082167</v>
      </c>
    </row>
    <row r="129" spans="1:79" x14ac:dyDescent="0.2">
      <c r="A129" s="4" t="s">
        <v>69</v>
      </c>
      <c r="B129" s="4">
        <v>33</v>
      </c>
      <c r="C129" s="4">
        <v>1</v>
      </c>
      <c r="D129" s="6">
        <f t="shared" si="17"/>
        <v>0.40468564223999998</v>
      </c>
      <c r="E129" s="8">
        <v>38282</v>
      </c>
      <c r="F129" s="4">
        <v>1</v>
      </c>
      <c r="G129" s="4" t="s">
        <v>70</v>
      </c>
      <c r="H129" s="4" t="s">
        <v>71</v>
      </c>
      <c r="I129" s="4">
        <v>216</v>
      </c>
      <c r="J129" s="4">
        <v>700</v>
      </c>
      <c r="M129" s="13">
        <f t="shared" si="18"/>
        <v>458</v>
      </c>
      <c r="N129" s="8">
        <v>38292</v>
      </c>
      <c r="O129" s="5">
        <v>402582</v>
      </c>
      <c r="Q129" s="5"/>
      <c r="V129" s="14">
        <f t="shared" si="19"/>
        <v>402582</v>
      </c>
      <c r="W129" s="14">
        <f t="shared" si="20"/>
        <v>994801.78681814368</v>
      </c>
      <c r="X129" s="8">
        <v>38321</v>
      </c>
      <c r="Y129" s="4">
        <f t="shared" si="21"/>
        <v>29</v>
      </c>
      <c r="Z129" s="4">
        <v>7</v>
      </c>
      <c r="AA129" s="10">
        <v>2.2999999999999998</v>
      </c>
      <c r="AB129" s="4">
        <v>27.9</v>
      </c>
      <c r="AC129" s="4">
        <v>18.8</v>
      </c>
      <c r="AD129" s="4">
        <v>26.7</v>
      </c>
      <c r="AE129" s="10">
        <v>24.011111111111113</v>
      </c>
      <c r="AF129" s="4">
        <v>35</v>
      </c>
      <c r="AG129" s="4">
        <v>28</v>
      </c>
      <c r="AH129" s="4">
        <v>36</v>
      </c>
      <c r="AI129" s="10">
        <v>31.75</v>
      </c>
      <c r="AJ129" s="4">
        <v>9.1999999999999993</v>
      </c>
      <c r="AK129" s="4">
        <v>8.6999999999999993</v>
      </c>
      <c r="AL129" s="4">
        <v>9.6999999999999993</v>
      </c>
      <c r="AM129" s="10">
        <v>9.174074074074074</v>
      </c>
      <c r="AN129" s="20">
        <v>112</v>
      </c>
      <c r="AO129" s="20">
        <v>350</v>
      </c>
      <c r="AP129" s="20">
        <v>15</v>
      </c>
      <c r="AQ129" s="20">
        <v>6.25</v>
      </c>
      <c r="AR129" s="5">
        <v>40</v>
      </c>
      <c r="AS129" s="5">
        <v>165</v>
      </c>
      <c r="AT129" s="5">
        <v>0</v>
      </c>
      <c r="AU129" s="5">
        <v>205</v>
      </c>
      <c r="AV129" s="5">
        <v>0</v>
      </c>
      <c r="AW129" s="5">
        <v>0</v>
      </c>
      <c r="AX129" s="5">
        <v>0</v>
      </c>
      <c r="AY129" s="5">
        <v>0</v>
      </c>
      <c r="AZ129" s="5">
        <v>480</v>
      </c>
      <c r="BA129" s="5">
        <v>140</v>
      </c>
      <c r="BB129" s="5">
        <v>460</v>
      </c>
      <c r="BC129" s="5">
        <v>490</v>
      </c>
      <c r="BD129" s="5">
        <v>84.5</v>
      </c>
      <c r="BE129" s="5">
        <v>30.5</v>
      </c>
      <c r="BF129" s="5">
        <v>47.5</v>
      </c>
      <c r="BG129" s="5">
        <v>162.5</v>
      </c>
      <c r="BH129" s="5">
        <v>20</v>
      </c>
      <c r="BI129" s="5">
        <v>7.5</v>
      </c>
      <c r="BJ129" s="5">
        <v>0</v>
      </c>
      <c r="BK129" s="5">
        <v>87.5</v>
      </c>
      <c r="BL129" s="5">
        <v>0</v>
      </c>
      <c r="BM129" s="11">
        <f>(BL129/O129)*100</f>
        <v>0</v>
      </c>
      <c r="BN129" s="11">
        <f>((BL129)/(O129+Q129+S129+U129))*100</f>
        <v>0</v>
      </c>
      <c r="BO129" s="4" t="s">
        <v>73</v>
      </c>
      <c r="BP129" s="9">
        <v>0</v>
      </c>
      <c r="BQ129" s="9">
        <v>0</v>
      </c>
      <c r="BR129" s="13">
        <f t="shared" si="22"/>
        <v>0</v>
      </c>
      <c r="BS129" s="11">
        <v>0</v>
      </c>
      <c r="BT129" s="19">
        <f t="shared" si="23"/>
        <v>0</v>
      </c>
      <c r="BU129" s="6">
        <v>0</v>
      </c>
      <c r="BV129" s="6">
        <v>0</v>
      </c>
      <c r="BW129" s="6">
        <v>0</v>
      </c>
      <c r="BX129" s="5">
        <f t="shared" si="25"/>
        <v>0</v>
      </c>
      <c r="BY129" s="11">
        <v>0</v>
      </c>
      <c r="BZ129" s="11">
        <f t="shared" si="26"/>
        <v>0</v>
      </c>
      <c r="CA129" s="11" t="e">
        <f t="shared" si="29"/>
        <v>#DIV/0!</v>
      </c>
    </row>
    <row r="130" spans="1:79" x14ac:dyDescent="0.2">
      <c r="A130" s="4" t="s">
        <v>69</v>
      </c>
      <c r="B130" s="4">
        <v>15</v>
      </c>
      <c r="C130" s="4">
        <v>0.5</v>
      </c>
      <c r="D130" s="6">
        <f t="shared" ref="D130:D193" si="30">C130*0.40468564224</f>
        <v>0.20234282111999999</v>
      </c>
      <c r="E130" s="8">
        <v>39015</v>
      </c>
      <c r="F130" s="4">
        <v>1</v>
      </c>
      <c r="G130" s="4" t="s">
        <v>70</v>
      </c>
      <c r="H130" s="4" t="s">
        <v>71</v>
      </c>
      <c r="I130" s="4">
        <v>18</v>
      </c>
      <c r="J130" s="4">
        <v>105</v>
      </c>
      <c r="M130" s="13">
        <f t="shared" ref="M130:M193" si="31">AVERAGE(I130:L130)</f>
        <v>61.5</v>
      </c>
      <c r="N130" s="8">
        <v>39020</v>
      </c>
      <c r="O130" s="5">
        <v>201520</v>
      </c>
      <c r="Q130" s="5"/>
      <c r="V130" s="14">
        <f t="shared" ref="V130:V193" si="32">SUM(O130,Q130,S130,U130)</f>
        <v>201520</v>
      </c>
      <c r="W130" s="14">
        <f t="shared" ref="W130:W193" si="33">V130/D130</f>
        <v>995933.52946526324</v>
      </c>
      <c r="X130" s="8">
        <v>39066</v>
      </c>
      <c r="Y130" s="4">
        <f t="shared" ref="Y130:Y193" si="34">X130-N130</f>
        <v>46</v>
      </c>
      <c r="Z130" s="4">
        <v>1</v>
      </c>
      <c r="AA130" s="4">
        <v>4.7</v>
      </c>
      <c r="AB130" s="4">
        <v>24</v>
      </c>
      <c r="AC130" s="4">
        <v>10.7</v>
      </c>
      <c r="AD130" s="4">
        <v>27.8</v>
      </c>
      <c r="AE130" s="10">
        <v>19.684090909090912</v>
      </c>
      <c r="AF130" s="4">
        <v>40</v>
      </c>
      <c r="AG130" s="4">
        <v>40</v>
      </c>
      <c r="AH130" s="4">
        <v>47</v>
      </c>
      <c r="AI130" s="9">
        <v>43.833333333333336</v>
      </c>
      <c r="AJ130" s="4">
        <v>9</v>
      </c>
      <c r="AK130" s="4">
        <v>8.4</v>
      </c>
      <c r="AL130" s="4">
        <v>10.1</v>
      </c>
      <c r="AM130" s="10">
        <v>9.2889493410664166</v>
      </c>
      <c r="AN130" s="20">
        <v>194</v>
      </c>
      <c r="AO130" s="20">
        <v>172</v>
      </c>
      <c r="AP130" s="20">
        <v>14.75</v>
      </c>
      <c r="AQ130" s="20">
        <v>6.25</v>
      </c>
      <c r="AR130" s="5">
        <v>0</v>
      </c>
      <c r="AS130" s="5">
        <v>5</v>
      </c>
      <c r="AT130" s="5">
        <v>345</v>
      </c>
      <c r="AU130" s="5">
        <v>350</v>
      </c>
      <c r="AV130" s="5">
        <v>0</v>
      </c>
      <c r="AW130" s="5">
        <v>0</v>
      </c>
      <c r="AX130" s="5">
        <v>0</v>
      </c>
      <c r="AY130" s="5">
        <v>10</v>
      </c>
      <c r="AZ130" s="5">
        <v>50</v>
      </c>
      <c r="BA130" s="5">
        <v>660</v>
      </c>
      <c r="BB130" s="5">
        <v>5</v>
      </c>
      <c r="BC130" s="5">
        <v>720</v>
      </c>
      <c r="BD130" s="5">
        <v>17.727272727272727</v>
      </c>
      <c r="BE130" s="5">
        <v>132.27272727272728</v>
      </c>
      <c r="BF130" s="5">
        <v>0.45454545454545453</v>
      </c>
      <c r="BG130" s="5">
        <v>151.36363636363637</v>
      </c>
      <c r="BH130" s="5">
        <v>15</v>
      </c>
      <c r="BI130" s="5">
        <v>15</v>
      </c>
      <c r="BJ130" s="5">
        <v>0</v>
      </c>
      <c r="BK130" s="5">
        <v>35</v>
      </c>
      <c r="BL130" s="5">
        <v>7484</v>
      </c>
      <c r="BM130" s="11">
        <f>BL130/O130*100</f>
        <v>3.7137753076617708</v>
      </c>
      <c r="BN130" s="11">
        <f>BL130/(O130+Q130)*100</f>
        <v>3.7137753076617708</v>
      </c>
      <c r="BO130" s="4" t="s">
        <v>72</v>
      </c>
      <c r="BP130" s="9">
        <v>16</v>
      </c>
      <c r="BQ130" s="9">
        <v>27</v>
      </c>
      <c r="BR130" s="13">
        <f t="shared" ref="BR130:BR193" si="35">BQ130-BP130</f>
        <v>11</v>
      </c>
      <c r="BS130" s="11">
        <v>23.04</v>
      </c>
      <c r="BT130" s="19">
        <f t="shared" ref="BT130:BT193" si="36">BS130/Y130</f>
        <v>0.50086956521739123</v>
      </c>
      <c r="BU130" s="6">
        <v>0.04</v>
      </c>
      <c r="BV130" s="6">
        <v>0.14199999999999999</v>
      </c>
      <c r="BW130" s="6">
        <v>8.7523809523809559E-2</v>
      </c>
      <c r="BX130" s="5">
        <f t="shared" si="25"/>
        <v>36986.733498005313</v>
      </c>
      <c r="BY130" s="11">
        <v>0.68</v>
      </c>
      <c r="BZ130" s="11">
        <f t="shared" si="26"/>
        <v>7.3057243216379325E-2</v>
      </c>
      <c r="CA130" s="11">
        <f t="shared" si="29"/>
        <v>0.71561393361531145</v>
      </c>
    </row>
    <row r="131" spans="1:79" x14ac:dyDescent="0.2">
      <c r="A131" s="15" t="s">
        <v>69</v>
      </c>
      <c r="B131" s="15">
        <v>30</v>
      </c>
      <c r="C131" s="15">
        <v>1</v>
      </c>
      <c r="D131" s="16">
        <f t="shared" si="30"/>
        <v>0.40468564223999998</v>
      </c>
      <c r="E131" s="17">
        <v>37741</v>
      </c>
      <c r="F131" s="15">
        <v>1</v>
      </c>
      <c r="G131" s="15" t="s">
        <v>70</v>
      </c>
      <c r="H131" s="15" t="s">
        <v>71</v>
      </c>
      <c r="I131" s="15">
        <v>264</v>
      </c>
      <c r="J131" s="15">
        <v>399</v>
      </c>
      <c r="K131" s="15"/>
      <c r="L131" s="15"/>
      <c r="M131" s="13">
        <f t="shared" si="31"/>
        <v>331.5</v>
      </c>
      <c r="N131" s="17">
        <v>37747</v>
      </c>
      <c r="O131" s="14">
        <v>403498</v>
      </c>
      <c r="P131" s="15"/>
      <c r="Q131" s="14"/>
      <c r="R131" s="15"/>
      <c r="S131" s="15"/>
      <c r="T131" s="15"/>
      <c r="U131" s="15"/>
      <c r="V131" s="14">
        <f t="shared" si="32"/>
        <v>403498</v>
      </c>
      <c r="W131" s="14">
        <f t="shared" si="33"/>
        <v>997065.27211238293</v>
      </c>
      <c r="X131" s="17">
        <v>37795</v>
      </c>
      <c r="Y131" s="15">
        <f t="shared" si="34"/>
        <v>48</v>
      </c>
      <c r="Z131" s="15">
        <v>15</v>
      </c>
      <c r="AA131" s="18">
        <v>3</v>
      </c>
      <c r="AB131" s="18">
        <v>28.3</v>
      </c>
      <c r="AC131" s="18">
        <v>28.8</v>
      </c>
      <c r="AD131" s="18">
        <v>34</v>
      </c>
      <c r="AE131" s="18">
        <v>30.604347826086954</v>
      </c>
      <c r="AF131" s="13">
        <v>29</v>
      </c>
      <c r="AG131" s="13">
        <v>30</v>
      </c>
      <c r="AH131" s="13">
        <v>40</v>
      </c>
      <c r="AI131" s="13">
        <v>35</v>
      </c>
      <c r="AJ131" s="18">
        <v>9</v>
      </c>
      <c r="AK131" s="18">
        <v>8.8000000000000007</v>
      </c>
      <c r="AL131" s="18">
        <v>9.4</v>
      </c>
      <c r="AM131" s="18">
        <v>9.1452817083372171</v>
      </c>
      <c r="AN131" s="21">
        <v>128</v>
      </c>
      <c r="AO131" s="21">
        <v>400</v>
      </c>
      <c r="AP131" s="21">
        <v>45</v>
      </c>
      <c r="AQ131" s="21">
        <v>18.75</v>
      </c>
      <c r="AR131" s="14">
        <v>10</v>
      </c>
      <c r="AS131" s="14">
        <v>15</v>
      </c>
      <c r="AT131" s="14">
        <v>175</v>
      </c>
      <c r="AU131" s="14">
        <v>200</v>
      </c>
      <c r="AV131" s="14">
        <v>0</v>
      </c>
      <c r="AW131" s="14">
        <v>0</v>
      </c>
      <c r="AX131" s="14">
        <v>30</v>
      </c>
      <c r="AY131" s="14">
        <v>235</v>
      </c>
      <c r="AZ131" s="14">
        <v>215</v>
      </c>
      <c r="BA131" s="14">
        <v>760</v>
      </c>
      <c r="BB131" s="14">
        <v>6000</v>
      </c>
      <c r="BC131" s="14">
        <v>6020</v>
      </c>
      <c r="BD131" s="14">
        <v>46.315789473684212</v>
      </c>
      <c r="BE131" s="14">
        <v>152.10526315789474</v>
      </c>
      <c r="BF131" s="14">
        <v>1673.6842105263158</v>
      </c>
      <c r="BG131" s="14">
        <v>1867.8947368421052</v>
      </c>
      <c r="BH131" s="14">
        <v>15</v>
      </c>
      <c r="BI131" s="14">
        <v>50</v>
      </c>
      <c r="BJ131" s="14">
        <v>930</v>
      </c>
      <c r="BK131" s="14">
        <v>1155</v>
      </c>
      <c r="BL131" s="14">
        <v>371594</v>
      </c>
      <c r="BM131" s="19">
        <f>BL131/(O131)*100</f>
        <v>92.093145443100084</v>
      </c>
      <c r="BN131" s="19">
        <f>BL131/(O131+Q131)*100</f>
        <v>92.093145443100084</v>
      </c>
      <c r="BO131" s="15" t="s">
        <v>72</v>
      </c>
      <c r="BP131" s="13">
        <v>23</v>
      </c>
      <c r="BQ131" s="13">
        <v>50</v>
      </c>
      <c r="BR131" s="13">
        <f t="shared" si="35"/>
        <v>27</v>
      </c>
      <c r="BS131" s="19">
        <v>33.57</v>
      </c>
      <c r="BT131" s="19">
        <f t="shared" si="36"/>
        <v>0.69937499999999997</v>
      </c>
      <c r="BU131" s="16">
        <v>0.17100000000000001</v>
      </c>
      <c r="BV131" s="16">
        <v>0.90900000000000003</v>
      </c>
      <c r="BW131" s="16">
        <v>0.316</v>
      </c>
      <c r="BX131" s="14">
        <f t="shared" si="25"/>
        <v>918228.7712090984</v>
      </c>
      <c r="BY131" s="19">
        <v>102.18</v>
      </c>
      <c r="BZ131" s="19">
        <f t="shared" si="26"/>
        <v>5.2602558079822828</v>
      </c>
      <c r="CA131" s="19">
        <f t="shared" si="29"/>
        <v>0.83528187737698256</v>
      </c>
    </row>
    <row r="132" spans="1:79" x14ac:dyDescent="0.2">
      <c r="A132" s="4" t="s">
        <v>69</v>
      </c>
      <c r="B132" s="4">
        <v>17</v>
      </c>
      <c r="C132" s="4">
        <v>0.5</v>
      </c>
      <c r="D132" s="6">
        <f t="shared" si="30"/>
        <v>0.20234282111999999</v>
      </c>
      <c r="E132" s="8">
        <v>39218</v>
      </c>
      <c r="F132" s="4">
        <v>1</v>
      </c>
      <c r="G132" s="4" t="s">
        <v>70</v>
      </c>
      <c r="H132" s="4" t="s">
        <v>71</v>
      </c>
      <c r="I132" s="4">
        <v>86</v>
      </c>
      <c r="J132" s="4">
        <v>61</v>
      </c>
      <c r="M132" s="13">
        <f t="shared" si="31"/>
        <v>73.5</v>
      </c>
      <c r="N132" s="8">
        <v>39228</v>
      </c>
      <c r="O132" s="5">
        <v>201928</v>
      </c>
      <c r="Q132" s="5"/>
      <c r="S132" s="5"/>
      <c r="V132" s="14">
        <f t="shared" si="32"/>
        <v>201928</v>
      </c>
      <c r="W132" s="14">
        <f t="shared" si="33"/>
        <v>997949.90937803534</v>
      </c>
      <c r="X132" s="8">
        <v>39262</v>
      </c>
      <c r="Y132" s="4">
        <f t="shared" si="34"/>
        <v>34</v>
      </c>
      <c r="Z132" s="4">
        <v>3</v>
      </c>
      <c r="AA132" s="4">
        <v>3.3</v>
      </c>
      <c r="AB132" s="10">
        <v>24.2</v>
      </c>
      <c r="AC132" s="10">
        <v>26.7</v>
      </c>
      <c r="AD132" s="10">
        <v>32.5</v>
      </c>
      <c r="AE132" s="10">
        <v>30.7258064516129</v>
      </c>
      <c r="AF132" s="10">
        <v>40</v>
      </c>
      <c r="AG132" s="10">
        <v>35</v>
      </c>
      <c r="AH132" s="10">
        <v>45</v>
      </c>
      <c r="AI132" s="10">
        <v>39</v>
      </c>
      <c r="AJ132" s="10">
        <v>9.1</v>
      </c>
      <c r="AK132" s="10">
        <v>8.1999999999999993</v>
      </c>
      <c r="AL132" s="10">
        <v>9.4</v>
      </c>
      <c r="AM132" s="10">
        <v>8.9999999999999964</v>
      </c>
      <c r="AN132" s="20">
        <v>60</v>
      </c>
      <c r="AO132" s="20">
        <v>135</v>
      </c>
      <c r="AP132" s="20">
        <v>13.5</v>
      </c>
      <c r="AQ132" s="20">
        <v>5.6499999999999995</v>
      </c>
      <c r="AR132" s="5">
        <v>20</v>
      </c>
      <c r="AS132" s="5">
        <v>140</v>
      </c>
      <c r="AT132" s="5">
        <v>5</v>
      </c>
      <c r="AU132" s="5">
        <v>165</v>
      </c>
      <c r="AV132" s="5">
        <v>0</v>
      </c>
      <c r="AW132" s="5">
        <v>0</v>
      </c>
      <c r="AX132" s="5">
        <v>0</v>
      </c>
      <c r="AY132" s="5">
        <v>5</v>
      </c>
      <c r="AZ132" s="5">
        <v>85</v>
      </c>
      <c r="BA132" s="5">
        <v>655</v>
      </c>
      <c r="BB132" s="5">
        <v>220</v>
      </c>
      <c r="BC132" s="5">
        <v>805</v>
      </c>
      <c r="BD132" s="5">
        <v>13.461538461538462</v>
      </c>
      <c r="BE132" s="5">
        <v>95.384615384615387</v>
      </c>
      <c r="BF132" s="5">
        <v>38.07692307692308</v>
      </c>
      <c r="BG132" s="5">
        <v>148.46153846153845</v>
      </c>
      <c r="BH132" s="5">
        <v>0</v>
      </c>
      <c r="BI132" s="5">
        <v>30</v>
      </c>
      <c r="BJ132" s="5">
        <v>5</v>
      </c>
      <c r="BK132" s="5">
        <v>60</v>
      </c>
      <c r="BL132" s="5">
        <v>18297</v>
      </c>
      <c r="BM132" s="11">
        <f>(BL132/O132)*100</f>
        <v>9.0611505090923501</v>
      </c>
      <c r="BN132" s="11">
        <f>((BL132)/(O132+Q132+S132+U132))*100</f>
        <v>9.0611505090923501</v>
      </c>
      <c r="BO132" s="4" t="s">
        <v>72</v>
      </c>
      <c r="BP132" s="9">
        <v>33</v>
      </c>
      <c r="BQ132" s="9">
        <v>51</v>
      </c>
      <c r="BR132" s="13">
        <f t="shared" si="35"/>
        <v>18</v>
      </c>
      <c r="BS132" s="11">
        <v>39.049999999999997</v>
      </c>
      <c r="BT132" s="19">
        <f t="shared" si="36"/>
        <v>1.1485294117647058</v>
      </c>
      <c r="BU132" s="6">
        <v>0.26600000000000001</v>
      </c>
      <c r="BV132" s="6">
        <v>0.99099999999999999</v>
      </c>
      <c r="BW132" s="6">
        <v>0.48699999999999999</v>
      </c>
      <c r="BX132" s="5">
        <f t="shared" si="25"/>
        <v>90425.743294094485</v>
      </c>
      <c r="BY132" s="11">
        <v>8.64</v>
      </c>
      <c r="BZ132" s="11">
        <f t="shared" si="26"/>
        <v>1.2558767622801816</v>
      </c>
      <c r="CA132" s="11">
        <f t="shared" si="29"/>
        <v>0.81783528986606946</v>
      </c>
    </row>
    <row r="133" spans="1:79" x14ac:dyDescent="0.2">
      <c r="A133" s="15" t="s">
        <v>69</v>
      </c>
      <c r="B133" s="15">
        <v>6</v>
      </c>
      <c r="C133" s="15">
        <v>2</v>
      </c>
      <c r="D133" s="16">
        <f t="shared" si="30"/>
        <v>0.80937128447999995</v>
      </c>
      <c r="E133" s="17">
        <v>39368</v>
      </c>
      <c r="F133" s="15">
        <v>1</v>
      </c>
      <c r="G133" s="15" t="s">
        <v>70</v>
      </c>
      <c r="H133" s="15" t="s">
        <v>71</v>
      </c>
      <c r="I133" s="15">
        <v>302</v>
      </c>
      <c r="J133" s="15">
        <v>144</v>
      </c>
      <c r="K133" s="15"/>
      <c r="L133" s="15"/>
      <c r="M133" s="13">
        <f t="shared" si="31"/>
        <v>223</v>
      </c>
      <c r="N133" s="17">
        <v>39374</v>
      </c>
      <c r="O133" s="14">
        <v>807912</v>
      </c>
      <c r="P133" s="15"/>
      <c r="Q133" s="14"/>
      <c r="R133" s="15"/>
      <c r="S133" s="14"/>
      <c r="T133" s="15"/>
      <c r="U133" s="15"/>
      <c r="V133" s="14">
        <f t="shared" si="32"/>
        <v>807912</v>
      </c>
      <c r="W133" s="14">
        <f t="shared" si="33"/>
        <v>998197.01475950249</v>
      </c>
      <c r="X133" s="17">
        <v>39428</v>
      </c>
      <c r="Y133" s="13">
        <f t="shared" si="34"/>
        <v>54</v>
      </c>
      <c r="Z133" s="13">
        <v>0</v>
      </c>
      <c r="AA133" s="15">
        <v>3.6</v>
      </c>
      <c r="AB133" s="18">
        <v>29.4</v>
      </c>
      <c r="AC133" s="18">
        <v>12.6</v>
      </c>
      <c r="AD133" s="18">
        <v>28</v>
      </c>
      <c r="AE133" s="18">
        <v>21.699999999999996</v>
      </c>
      <c r="AF133" s="13">
        <v>24</v>
      </c>
      <c r="AG133" s="13">
        <v>24</v>
      </c>
      <c r="AH133" s="13">
        <v>28</v>
      </c>
      <c r="AI133" s="13">
        <v>26.428571428571427</v>
      </c>
      <c r="AJ133" s="18">
        <v>8.4</v>
      </c>
      <c r="AK133" s="18">
        <v>8.4</v>
      </c>
      <c r="AL133" s="18">
        <v>8.9</v>
      </c>
      <c r="AM133" s="18">
        <v>8.6285714285714246</v>
      </c>
      <c r="AN133" s="21">
        <v>426</v>
      </c>
      <c r="AO133" s="21">
        <v>550</v>
      </c>
      <c r="AP133" s="21">
        <v>18</v>
      </c>
      <c r="AQ133" s="21">
        <v>8</v>
      </c>
      <c r="AR133" s="14">
        <v>35</v>
      </c>
      <c r="AS133" s="14">
        <v>15</v>
      </c>
      <c r="AT133" s="14">
        <v>45</v>
      </c>
      <c r="AU133" s="14">
        <v>95</v>
      </c>
      <c r="AV133" s="14">
        <v>0</v>
      </c>
      <c r="AW133" s="14">
        <v>0</v>
      </c>
      <c r="AX133" s="14">
        <v>0</v>
      </c>
      <c r="AY133" s="14">
        <v>5</v>
      </c>
      <c r="AZ133" s="14">
        <v>150</v>
      </c>
      <c r="BA133" s="14">
        <v>780</v>
      </c>
      <c r="BB133" s="14">
        <v>10</v>
      </c>
      <c r="BC133" s="14">
        <v>780</v>
      </c>
      <c r="BD133" s="14">
        <v>31.578947368421051</v>
      </c>
      <c r="BE133" s="14">
        <v>129.47368421052633</v>
      </c>
      <c r="BF133" s="14">
        <v>1.5789473684210527</v>
      </c>
      <c r="BG133" s="14">
        <v>162.63157894736841</v>
      </c>
      <c r="BH133" s="14">
        <v>10</v>
      </c>
      <c r="BI133" s="14">
        <v>45</v>
      </c>
      <c r="BJ133" s="14">
        <v>0</v>
      </c>
      <c r="BK133" s="14">
        <v>75</v>
      </c>
      <c r="BL133" s="14">
        <v>298278</v>
      </c>
      <c r="BM133" s="19">
        <f>(BL133/O133)*100</f>
        <v>36.919615007575082</v>
      </c>
      <c r="BN133" s="19">
        <f>((BL133)/(O133+Q133+S133+U133))*100</f>
        <v>36.919615007575082</v>
      </c>
      <c r="BO133" s="15" t="s">
        <v>72</v>
      </c>
      <c r="BP133" s="13">
        <v>24</v>
      </c>
      <c r="BQ133" s="13">
        <v>52</v>
      </c>
      <c r="BR133" s="13">
        <f t="shared" si="35"/>
        <v>28</v>
      </c>
      <c r="BS133" s="19">
        <v>34.659999999999997</v>
      </c>
      <c r="BT133" s="19">
        <f t="shared" si="36"/>
        <v>0.64185185185185178</v>
      </c>
      <c r="BU133" s="16">
        <v>9.2999999999999999E-2</v>
      </c>
      <c r="BV133" s="16">
        <v>0.49099999999999999</v>
      </c>
      <c r="BW133" s="16">
        <v>0.34499999999999997</v>
      </c>
      <c r="BX133" s="14">
        <f t="shared" si="25"/>
        <v>368530.49486631574</v>
      </c>
      <c r="BY133" s="19">
        <v>96.64</v>
      </c>
      <c r="BZ133" s="19">
        <f t="shared" si="26"/>
        <v>2.2111355615728576</v>
      </c>
      <c r="CA133" s="19">
        <f t="shared" si="29"/>
        <v>0.82857804197325913</v>
      </c>
    </row>
    <row r="134" spans="1:79" x14ac:dyDescent="0.2">
      <c r="A134" s="4" t="s">
        <v>69</v>
      </c>
      <c r="B134" s="4">
        <v>32</v>
      </c>
      <c r="C134" s="4">
        <v>1</v>
      </c>
      <c r="D134" s="6">
        <f t="shared" si="30"/>
        <v>0.40468564223999998</v>
      </c>
      <c r="E134" s="8">
        <v>39356</v>
      </c>
      <c r="F134" s="4">
        <v>1</v>
      </c>
      <c r="G134" s="4" t="s">
        <v>70</v>
      </c>
      <c r="H134" s="4" t="s">
        <v>71</v>
      </c>
      <c r="I134" s="4">
        <v>121</v>
      </c>
      <c r="J134" s="4">
        <v>79</v>
      </c>
      <c r="M134" s="13">
        <f t="shared" si="31"/>
        <v>100</v>
      </c>
      <c r="N134" s="8">
        <v>39365</v>
      </c>
      <c r="O134" s="5">
        <v>403956</v>
      </c>
      <c r="Q134" s="5"/>
      <c r="S134" s="5"/>
      <c r="V134" s="14">
        <f t="shared" si="32"/>
        <v>403956</v>
      </c>
      <c r="W134" s="14">
        <f t="shared" si="33"/>
        <v>998197.01475950249</v>
      </c>
      <c r="X134" s="8">
        <v>39400</v>
      </c>
      <c r="Y134" s="9">
        <f t="shared" si="34"/>
        <v>35</v>
      </c>
      <c r="Z134" s="9">
        <v>0</v>
      </c>
      <c r="AA134" s="4">
        <v>4.5</v>
      </c>
      <c r="AB134" s="10">
        <v>29.9</v>
      </c>
      <c r="AC134" s="10">
        <v>19.899999999999999</v>
      </c>
      <c r="AD134" s="10">
        <v>30.8</v>
      </c>
      <c r="AE134" s="10">
        <v>25.572727272727274</v>
      </c>
      <c r="AF134" s="9">
        <v>24</v>
      </c>
      <c r="AG134" s="9">
        <v>24</v>
      </c>
      <c r="AH134" s="9">
        <v>30</v>
      </c>
      <c r="AI134" s="9">
        <v>26</v>
      </c>
      <c r="AJ134" s="10">
        <v>8.4</v>
      </c>
      <c r="AK134" s="10">
        <v>7.7</v>
      </c>
      <c r="AL134" s="10">
        <v>9.3000000000000007</v>
      </c>
      <c r="AM134" s="10">
        <v>8.65</v>
      </c>
      <c r="AN134" s="20">
        <v>212</v>
      </c>
      <c r="AO134" s="20">
        <v>225</v>
      </c>
      <c r="AP134" s="20">
        <v>18</v>
      </c>
      <c r="AQ134" s="20">
        <v>6</v>
      </c>
      <c r="AR134" s="5">
        <v>10</v>
      </c>
      <c r="AS134" s="5">
        <v>65</v>
      </c>
      <c r="AT134" s="5">
        <v>630</v>
      </c>
      <c r="AU134" s="5">
        <v>705</v>
      </c>
      <c r="AV134" s="5">
        <v>5</v>
      </c>
      <c r="AW134" s="5">
        <v>25</v>
      </c>
      <c r="AX134" s="5">
        <v>0</v>
      </c>
      <c r="AY134" s="5">
        <v>50</v>
      </c>
      <c r="AZ134" s="5">
        <v>140</v>
      </c>
      <c r="BA134" s="5">
        <v>820</v>
      </c>
      <c r="BB134" s="5">
        <v>1165</v>
      </c>
      <c r="BC134" s="5">
        <v>1530</v>
      </c>
      <c r="BD134" s="5">
        <v>67.083333333333329</v>
      </c>
      <c r="BE134" s="5">
        <v>318.75</v>
      </c>
      <c r="BF134" s="5">
        <v>103.33333333333333</v>
      </c>
      <c r="BG134" s="5">
        <v>489.16666666666669</v>
      </c>
      <c r="BH134" s="5">
        <v>55</v>
      </c>
      <c r="BI134" s="5">
        <v>232.5</v>
      </c>
      <c r="BJ134" s="5">
        <v>5</v>
      </c>
      <c r="BK134" s="5">
        <v>317.5</v>
      </c>
      <c r="BL134" s="5">
        <v>426262</v>
      </c>
      <c r="BM134" s="11">
        <f>(BL134/O134)*100</f>
        <v>105.52188852251237</v>
      </c>
      <c r="BN134" s="11">
        <f>((BL134)/(O134+Q134+S134+U134))*100</f>
        <v>105.52188852251237</v>
      </c>
      <c r="BO134" s="4" t="s">
        <v>72</v>
      </c>
      <c r="BP134" s="9">
        <v>24</v>
      </c>
      <c r="BQ134" s="9">
        <v>44</v>
      </c>
      <c r="BR134" s="13">
        <f t="shared" si="35"/>
        <v>20</v>
      </c>
      <c r="BS134" s="11">
        <v>35.22</v>
      </c>
      <c r="BT134" s="19">
        <f t="shared" si="36"/>
        <v>1.0062857142857142</v>
      </c>
      <c r="BU134" s="6">
        <v>9.1999999999999998E-2</v>
      </c>
      <c r="BV134" s="6">
        <v>0.60799999999999998</v>
      </c>
      <c r="BW134" s="6">
        <v>0.33700000000000002</v>
      </c>
      <c r="BX134" s="5">
        <f t="shared" si="25"/>
        <v>1053316.3411495683</v>
      </c>
      <c r="BY134" s="11">
        <v>124.68</v>
      </c>
      <c r="BZ134" s="11">
        <f t="shared" si="26"/>
        <v>8.8025997032360515</v>
      </c>
      <c r="CA134" s="11">
        <f t="shared" si="29"/>
        <v>0.77136840436865717</v>
      </c>
    </row>
    <row r="135" spans="1:79" x14ac:dyDescent="0.2">
      <c r="A135" s="15" t="s">
        <v>69</v>
      </c>
      <c r="B135" s="15">
        <v>13</v>
      </c>
      <c r="C135" s="15">
        <v>0.5</v>
      </c>
      <c r="D135" s="16">
        <f t="shared" si="30"/>
        <v>0.20234282111999999</v>
      </c>
      <c r="E135" s="17">
        <v>37150</v>
      </c>
      <c r="F135" s="15">
        <v>1</v>
      </c>
      <c r="G135" s="15" t="s">
        <v>70</v>
      </c>
      <c r="H135" s="15" t="s">
        <v>71</v>
      </c>
      <c r="I135" s="15">
        <v>17</v>
      </c>
      <c r="J135" s="15">
        <v>77</v>
      </c>
      <c r="K135" s="15"/>
      <c r="L135" s="15"/>
      <c r="M135" s="13">
        <f t="shared" si="31"/>
        <v>47</v>
      </c>
      <c r="N135" s="17">
        <v>37160</v>
      </c>
      <c r="O135" s="14">
        <v>201978</v>
      </c>
      <c r="P135" s="15"/>
      <c r="Q135" s="14"/>
      <c r="R135" s="15"/>
      <c r="S135" s="15"/>
      <c r="T135" s="15"/>
      <c r="U135" s="15"/>
      <c r="V135" s="14">
        <f t="shared" si="32"/>
        <v>201978</v>
      </c>
      <c r="W135" s="14">
        <f t="shared" si="33"/>
        <v>998197.01475950249</v>
      </c>
      <c r="X135" s="17">
        <v>37201</v>
      </c>
      <c r="Y135" s="15">
        <f t="shared" si="34"/>
        <v>41</v>
      </c>
      <c r="Z135" s="13">
        <v>6</v>
      </c>
      <c r="AA135" s="18">
        <v>4</v>
      </c>
      <c r="AB135" s="18">
        <v>25.7</v>
      </c>
      <c r="AC135" s="18">
        <v>22.4</v>
      </c>
      <c r="AD135" s="18">
        <v>30.5</v>
      </c>
      <c r="AE135" s="18">
        <v>26.361538461538466</v>
      </c>
      <c r="AF135" s="13">
        <v>50</v>
      </c>
      <c r="AG135" s="13">
        <v>40</v>
      </c>
      <c r="AH135" s="13">
        <v>50</v>
      </c>
      <c r="AI135" s="13">
        <v>45.272727272727273</v>
      </c>
      <c r="AJ135" s="18">
        <v>8.6999999999999993</v>
      </c>
      <c r="AK135" s="18">
        <v>8.6999999999999993</v>
      </c>
      <c r="AL135" s="18">
        <v>9.8000000000000007</v>
      </c>
      <c r="AM135" s="18">
        <v>9.1944647098835404</v>
      </c>
      <c r="AN135" s="21">
        <v>46</v>
      </c>
      <c r="AO135" s="21">
        <v>225</v>
      </c>
      <c r="AP135" s="21">
        <v>21</v>
      </c>
      <c r="AQ135" s="21">
        <v>8.75</v>
      </c>
      <c r="AR135" s="14">
        <v>935</v>
      </c>
      <c r="AS135" s="14">
        <v>925</v>
      </c>
      <c r="AT135" s="14">
        <v>0</v>
      </c>
      <c r="AU135" s="14">
        <v>1860</v>
      </c>
      <c r="AV135" s="14">
        <v>0</v>
      </c>
      <c r="AW135" s="14">
        <v>0</v>
      </c>
      <c r="AX135" s="14">
        <v>0</v>
      </c>
      <c r="AY135" s="14">
        <v>10</v>
      </c>
      <c r="AZ135" s="14">
        <v>735</v>
      </c>
      <c r="BA135" s="14">
        <v>165</v>
      </c>
      <c r="BB135" s="14">
        <v>280</v>
      </c>
      <c r="BC135" s="14">
        <v>825</v>
      </c>
      <c r="BD135" s="14">
        <v>82.941176470588232</v>
      </c>
      <c r="BE135" s="14">
        <v>36.176470588235297</v>
      </c>
      <c r="BF135" s="14">
        <v>38.529411764705884</v>
      </c>
      <c r="BG135" s="14">
        <v>157.64705882352942</v>
      </c>
      <c r="BH135" s="14">
        <v>15</v>
      </c>
      <c r="BI135" s="14">
        <v>15</v>
      </c>
      <c r="BJ135" s="14">
        <v>0</v>
      </c>
      <c r="BK135" s="14">
        <v>60</v>
      </c>
      <c r="BL135" s="14">
        <v>0</v>
      </c>
      <c r="BM135" s="19">
        <f>BL135/(O135)*100</f>
        <v>0</v>
      </c>
      <c r="BN135" s="19">
        <f>BL135/(O135+Q135)*100</f>
        <v>0</v>
      </c>
      <c r="BO135" s="15" t="s">
        <v>73</v>
      </c>
      <c r="BP135" s="13"/>
      <c r="BQ135" s="13"/>
      <c r="BR135" s="13">
        <f t="shared" si="35"/>
        <v>0</v>
      </c>
      <c r="BS135" s="19"/>
      <c r="BT135" s="19">
        <f t="shared" si="36"/>
        <v>0</v>
      </c>
      <c r="BU135" s="16"/>
      <c r="BV135" s="16"/>
      <c r="BW135" s="16"/>
      <c r="BX135" s="14">
        <f t="shared" si="25"/>
        <v>0</v>
      </c>
      <c r="BY135" s="19">
        <v>0</v>
      </c>
      <c r="BZ135" s="19">
        <f t="shared" si="26"/>
        <v>0</v>
      </c>
      <c r="CA135" s="19"/>
    </row>
    <row r="136" spans="1:79" x14ac:dyDescent="0.2">
      <c r="A136" s="15" t="s">
        <v>69</v>
      </c>
      <c r="B136" s="15">
        <v>3</v>
      </c>
      <c r="C136" s="15">
        <v>2</v>
      </c>
      <c r="D136" s="16">
        <f t="shared" si="30"/>
        <v>0.80937128447999995</v>
      </c>
      <c r="E136" s="17">
        <v>38982</v>
      </c>
      <c r="F136" s="15">
        <v>1</v>
      </c>
      <c r="G136" s="15" t="s">
        <v>70</v>
      </c>
      <c r="H136" s="15" t="s">
        <v>71</v>
      </c>
      <c r="I136" s="15">
        <v>566</v>
      </c>
      <c r="J136" s="15">
        <v>300</v>
      </c>
      <c r="K136" s="15"/>
      <c r="L136" s="15"/>
      <c r="M136" s="13">
        <f t="shared" si="31"/>
        <v>433</v>
      </c>
      <c r="N136" s="17">
        <v>39001</v>
      </c>
      <c r="O136" s="14">
        <v>808370</v>
      </c>
      <c r="P136" s="15"/>
      <c r="Q136" s="14"/>
      <c r="R136" s="15"/>
      <c r="S136" s="15"/>
      <c r="T136" s="15"/>
      <c r="U136" s="15"/>
      <c r="V136" s="14">
        <f t="shared" si="32"/>
        <v>808370</v>
      </c>
      <c r="W136" s="14">
        <f t="shared" si="33"/>
        <v>998762.88608306227</v>
      </c>
      <c r="X136" s="17">
        <v>39050</v>
      </c>
      <c r="Y136" s="13">
        <f t="shared" si="34"/>
        <v>49</v>
      </c>
      <c r="Z136" s="15">
        <v>2</v>
      </c>
      <c r="AA136" s="15">
        <v>4.2</v>
      </c>
      <c r="AB136" s="15">
        <v>28.2</v>
      </c>
      <c r="AC136" s="15">
        <v>20.3</v>
      </c>
      <c r="AD136" s="15">
        <v>30.2</v>
      </c>
      <c r="AE136" s="18">
        <v>24.49130434782608</v>
      </c>
      <c r="AF136" s="15">
        <v>45</v>
      </c>
      <c r="AG136" s="15">
        <v>40</v>
      </c>
      <c r="AH136" s="15">
        <v>44</v>
      </c>
      <c r="AI136" s="13">
        <v>41.375</v>
      </c>
      <c r="AJ136" s="15">
        <v>8.8000000000000007</v>
      </c>
      <c r="AK136" s="15">
        <v>8.8000000000000007</v>
      </c>
      <c r="AL136" s="15">
        <v>9.1</v>
      </c>
      <c r="AM136" s="18">
        <v>8.9423499590293893</v>
      </c>
      <c r="AN136" s="21">
        <v>226</v>
      </c>
      <c r="AO136" s="21">
        <v>425</v>
      </c>
      <c r="AP136" s="21">
        <v>27</v>
      </c>
      <c r="AQ136" s="21">
        <v>10</v>
      </c>
      <c r="AR136" s="14">
        <v>190</v>
      </c>
      <c r="AS136" s="14">
        <v>5</v>
      </c>
      <c r="AT136" s="14">
        <v>0</v>
      </c>
      <c r="AU136" s="14">
        <v>195</v>
      </c>
      <c r="AV136" s="14">
        <v>0</v>
      </c>
      <c r="AW136" s="14">
        <v>5</v>
      </c>
      <c r="AX136" s="14">
        <v>0</v>
      </c>
      <c r="AY136" s="14">
        <v>10</v>
      </c>
      <c r="AZ136" s="14">
        <v>345</v>
      </c>
      <c r="BA136" s="14">
        <v>105</v>
      </c>
      <c r="BB136" s="14">
        <v>0</v>
      </c>
      <c r="BC136" s="14">
        <v>350</v>
      </c>
      <c r="BD136" s="14">
        <v>46.25</v>
      </c>
      <c r="BE136" s="14">
        <v>23.75</v>
      </c>
      <c r="BF136" s="14">
        <v>0</v>
      </c>
      <c r="BG136" s="14">
        <v>69.583333333333329</v>
      </c>
      <c r="BH136" s="14">
        <v>7.5</v>
      </c>
      <c r="BI136" s="14">
        <v>10</v>
      </c>
      <c r="BJ136" s="14">
        <v>0</v>
      </c>
      <c r="BK136" s="14">
        <v>27.5</v>
      </c>
      <c r="BL136" s="14">
        <v>116635</v>
      </c>
      <c r="BM136" s="19">
        <f>BL136/O136*100</f>
        <v>14.428417680022761</v>
      </c>
      <c r="BN136" s="19">
        <f>BL136/(O136+Q136)*100</f>
        <v>14.428417680022761</v>
      </c>
      <c r="BO136" s="15" t="s">
        <v>72</v>
      </c>
      <c r="BP136" s="13">
        <v>20</v>
      </c>
      <c r="BQ136" s="13">
        <v>49</v>
      </c>
      <c r="BR136" s="13">
        <f t="shared" si="35"/>
        <v>29</v>
      </c>
      <c r="BS136" s="19">
        <v>31.66</v>
      </c>
      <c r="BT136" s="19">
        <f t="shared" si="36"/>
        <v>0.64612244897959181</v>
      </c>
      <c r="BU136" s="16">
        <v>6.6000000000000003E-2</v>
      </c>
      <c r="BV136" s="16">
        <v>0.42499999999999999</v>
      </c>
      <c r="BW136" s="16">
        <v>0.28899999999999998</v>
      </c>
      <c r="BX136" s="14">
        <f t="shared" si="25"/>
        <v>144105.68083711417</v>
      </c>
      <c r="BY136" s="19"/>
      <c r="BZ136" s="19">
        <f t="shared" si="26"/>
        <v>0</v>
      </c>
      <c r="CA136" s="19">
        <f>(BW136/BS136^3)*100000</f>
        <v>0.91067855795779429</v>
      </c>
    </row>
    <row r="137" spans="1:79" x14ac:dyDescent="0.2">
      <c r="A137" s="15" t="s">
        <v>69</v>
      </c>
      <c r="B137" s="15">
        <v>31</v>
      </c>
      <c r="C137" s="15">
        <v>1</v>
      </c>
      <c r="D137" s="16">
        <f t="shared" si="30"/>
        <v>0.40468564223999998</v>
      </c>
      <c r="E137" s="17">
        <v>38633</v>
      </c>
      <c r="F137" s="15">
        <v>1</v>
      </c>
      <c r="G137" s="15" t="s">
        <v>70</v>
      </c>
      <c r="H137" s="15" t="s">
        <v>71</v>
      </c>
      <c r="I137" s="15">
        <v>293</v>
      </c>
      <c r="J137" s="15">
        <v>205</v>
      </c>
      <c r="K137" s="15"/>
      <c r="L137" s="15"/>
      <c r="M137" s="13">
        <f t="shared" si="31"/>
        <v>249</v>
      </c>
      <c r="N137" s="17">
        <v>38641</v>
      </c>
      <c r="O137" s="14">
        <v>404414</v>
      </c>
      <c r="P137" s="15"/>
      <c r="Q137" s="14"/>
      <c r="R137" s="15"/>
      <c r="S137" s="15"/>
      <c r="T137" s="15"/>
      <c r="U137" s="15"/>
      <c r="V137" s="14">
        <f t="shared" si="32"/>
        <v>404414</v>
      </c>
      <c r="W137" s="14">
        <f t="shared" si="33"/>
        <v>999328.75740662205</v>
      </c>
      <c r="X137" s="17">
        <v>38700</v>
      </c>
      <c r="Y137" s="15">
        <f t="shared" si="34"/>
        <v>59</v>
      </c>
      <c r="Z137" s="15">
        <v>14</v>
      </c>
      <c r="AA137" s="18">
        <v>4.0999999999999996</v>
      </c>
      <c r="AB137" s="18">
        <v>27.9</v>
      </c>
      <c r="AC137" s="18">
        <v>9.3000000000000007</v>
      </c>
      <c r="AD137" s="18">
        <v>28.9</v>
      </c>
      <c r="AE137" s="18">
        <v>21.594642857142851</v>
      </c>
      <c r="AF137" s="13">
        <v>40</v>
      </c>
      <c r="AG137" s="13">
        <v>40</v>
      </c>
      <c r="AH137" s="13">
        <v>45</v>
      </c>
      <c r="AI137" s="13">
        <v>42.625</v>
      </c>
      <c r="AJ137" s="18">
        <v>9</v>
      </c>
      <c r="AK137" s="18">
        <v>8.6999999999999993</v>
      </c>
      <c r="AL137" s="18">
        <v>9.3000000000000007</v>
      </c>
      <c r="AM137" s="18">
        <v>9.0734391830092669</v>
      </c>
      <c r="AN137" s="21">
        <v>298</v>
      </c>
      <c r="AO137" s="21">
        <v>325</v>
      </c>
      <c r="AP137" s="21">
        <v>15</v>
      </c>
      <c r="AQ137" s="21">
        <v>6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125</v>
      </c>
      <c r="BA137" s="14">
        <v>310</v>
      </c>
      <c r="BB137" s="14">
        <v>590</v>
      </c>
      <c r="BC137" s="14">
        <v>660</v>
      </c>
      <c r="BD137" s="14">
        <v>26.578947368421051</v>
      </c>
      <c r="BE137" s="14">
        <v>96.578947368421055</v>
      </c>
      <c r="BF137" s="14">
        <v>38.421052631578945</v>
      </c>
      <c r="BG137" s="14">
        <v>161.57894736842104</v>
      </c>
      <c r="BH137" s="14">
        <v>20</v>
      </c>
      <c r="BI137" s="14">
        <v>60</v>
      </c>
      <c r="BJ137" s="14">
        <v>0</v>
      </c>
      <c r="BK137" s="14">
        <v>115</v>
      </c>
      <c r="BL137" s="14">
        <v>33484</v>
      </c>
      <c r="BM137" s="19">
        <f>BL137/O137*100</f>
        <v>8.2796342362034938</v>
      </c>
      <c r="BN137" s="19">
        <f>BL137/(O137+Q137)*100</f>
        <v>8.2796342362034938</v>
      </c>
      <c r="BO137" s="15" t="s">
        <v>72</v>
      </c>
      <c r="BP137" s="13">
        <v>27</v>
      </c>
      <c r="BQ137" s="13">
        <v>44</v>
      </c>
      <c r="BR137" s="13">
        <f t="shared" si="35"/>
        <v>17</v>
      </c>
      <c r="BS137" s="19">
        <v>36.270000000000003</v>
      </c>
      <c r="BT137" s="19">
        <f t="shared" si="36"/>
        <v>0.61474576271186443</v>
      </c>
      <c r="BU137" s="16">
        <v>0.14099999999999999</v>
      </c>
      <c r="BV137" s="16">
        <v>0.57499999999999996</v>
      </c>
      <c r="BW137" s="16">
        <v>0.377</v>
      </c>
      <c r="BX137" s="14">
        <f t="shared" si="25"/>
        <v>82740.765930465641</v>
      </c>
      <c r="BY137" s="19">
        <v>12.91</v>
      </c>
      <c r="BZ137" s="19">
        <f t="shared" si="26"/>
        <v>0.54070008046459406</v>
      </c>
      <c r="CA137" s="19">
        <f>(BW137/BS137^3)*100000</f>
        <v>0.79013023992200371</v>
      </c>
    </row>
    <row r="138" spans="1:79" x14ac:dyDescent="0.2">
      <c r="A138" s="4" t="s">
        <v>69</v>
      </c>
      <c r="B138" s="4">
        <v>32</v>
      </c>
      <c r="C138" s="4">
        <v>1</v>
      </c>
      <c r="D138" s="6">
        <f t="shared" si="30"/>
        <v>0.40468564223999998</v>
      </c>
      <c r="E138" s="8">
        <v>38291</v>
      </c>
      <c r="F138" s="4">
        <v>1</v>
      </c>
      <c r="G138" s="4" t="s">
        <v>70</v>
      </c>
      <c r="H138" s="4" t="s">
        <v>71</v>
      </c>
      <c r="I138" s="4">
        <v>20</v>
      </c>
      <c r="J138" s="4">
        <v>7</v>
      </c>
      <c r="M138" s="13">
        <f t="shared" si="31"/>
        <v>13.5</v>
      </c>
      <c r="N138" s="8">
        <v>38296</v>
      </c>
      <c r="O138" s="5">
        <v>404414</v>
      </c>
      <c r="Q138" s="5"/>
      <c r="V138" s="14">
        <f t="shared" si="32"/>
        <v>404414</v>
      </c>
      <c r="W138" s="14">
        <f t="shared" si="33"/>
        <v>999328.75740662205</v>
      </c>
      <c r="X138" s="8">
        <v>38341</v>
      </c>
      <c r="Y138" s="4">
        <f t="shared" si="34"/>
        <v>45</v>
      </c>
      <c r="Z138" s="4">
        <v>3</v>
      </c>
      <c r="AA138" s="10">
        <v>1</v>
      </c>
      <c r="AB138" s="4">
        <v>21.3</v>
      </c>
      <c r="AC138" s="4">
        <v>16</v>
      </c>
      <c r="AD138" s="4">
        <v>26.9</v>
      </c>
      <c r="AE138" s="10">
        <v>21.978571428571428</v>
      </c>
      <c r="AF138" s="4">
        <v>33</v>
      </c>
      <c r="AG138" s="4">
        <v>25</v>
      </c>
      <c r="AH138" s="4">
        <v>35</v>
      </c>
      <c r="AI138" s="10">
        <v>31.166666666666668</v>
      </c>
      <c r="AJ138" s="4">
        <v>9</v>
      </c>
      <c r="AK138" s="4">
        <v>8.6</v>
      </c>
      <c r="AL138" s="4">
        <v>9.4</v>
      </c>
      <c r="AM138" s="10">
        <v>9.0209302325581362</v>
      </c>
      <c r="AN138" s="20">
        <v>200</v>
      </c>
      <c r="AO138" s="20">
        <v>362.5</v>
      </c>
      <c r="AP138" s="20">
        <v>15</v>
      </c>
      <c r="AQ138" s="20">
        <v>6.25</v>
      </c>
      <c r="AR138" s="5">
        <v>15</v>
      </c>
      <c r="AS138" s="5">
        <v>20</v>
      </c>
      <c r="AT138" s="5">
        <v>15</v>
      </c>
      <c r="AU138" s="5">
        <v>50</v>
      </c>
      <c r="AV138" s="5">
        <v>0</v>
      </c>
      <c r="AW138" s="5">
        <v>0</v>
      </c>
      <c r="AX138" s="5">
        <v>0</v>
      </c>
      <c r="AY138" s="5">
        <v>5</v>
      </c>
      <c r="AZ138" s="5">
        <v>265</v>
      </c>
      <c r="BA138" s="5">
        <v>310</v>
      </c>
      <c r="BB138" s="5">
        <v>365</v>
      </c>
      <c r="BC138" s="5">
        <v>420</v>
      </c>
      <c r="BD138" s="5">
        <v>64</v>
      </c>
      <c r="BE138" s="5">
        <v>60.333333333333336</v>
      </c>
      <c r="BF138" s="5">
        <v>42.333333333333336</v>
      </c>
      <c r="BG138" s="5">
        <v>166.66666666666666</v>
      </c>
      <c r="BH138" s="5">
        <v>20</v>
      </c>
      <c r="BI138" s="5">
        <v>25</v>
      </c>
      <c r="BJ138" s="5">
        <v>0</v>
      </c>
      <c r="BK138" s="5">
        <v>185</v>
      </c>
      <c r="BL138" s="5">
        <v>36637</v>
      </c>
      <c r="BM138" s="11">
        <f>(BL138/O138)*100</f>
        <v>9.0592808359750165</v>
      </c>
      <c r="BN138" s="11">
        <f>((BL138)/(O138+Q138+S138+U138))*100</f>
        <v>9.0592808359750165</v>
      </c>
      <c r="BO138" s="4" t="s">
        <v>72</v>
      </c>
      <c r="BP138" s="9">
        <v>22</v>
      </c>
      <c r="BQ138" s="9">
        <v>34</v>
      </c>
      <c r="BR138" s="13">
        <f t="shared" si="35"/>
        <v>12</v>
      </c>
      <c r="BS138" s="11">
        <v>29.11</v>
      </c>
      <c r="BT138" s="19">
        <f t="shared" si="36"/>
        <v>0.64688888888888885</v>
      </c>
      <c r="BU138" s="6">
        <v>9.4E-2</v>
      </c>
      <c r="BV138" s="6">
        <v>0.312</v>
      </c>
      <c r="BW138" s="6">
        <v>0.21133000000000002</v>
      </c>
      <c r="BX138" s="5">
        <f t="shared" si="25"/>
        <v>90531.998608125374</v>
      </c>
      <c r="BY138" s="11">
        <v>9.73</v>
      </c>
      <c r="BZ138" s="11">
        <f t="shared" si="26"/>
        <v>0.53429674703900421</v>
      </c>
      <c r="CA138" s="11">
        <f>(BW138/BS138^3)*100000</f>
        <v>0.85671138176490846</v>
      </c>
    </row>
    <row r="139" spans="1:79" x14ac:dyDescent="0.2">
      <c r="A139" s="4" t="s">
        <v>69</v>
      </c>
      <c r="B139" s="9">
        <v>34</v>
      </c>
      <c r="C139" s="4">
        <v>1</v>
      </c>
      <c r="D139" s="4">
        <f t="shared" si="30"/>
        <v>0.40468564223999998</v>
      </c>
      <c r="E139" s="8">
        <v>40069</v>
      </c>
      <c r="F139" s="4">
        <v>1</v>
      </c>
      <c r="G139" s="4" t="s">
        <v>70</v>
      </c>
      <c r="H139" s="4" t="s">
        <v>71</v>
      </c>
      <c r="I139" s="4">
        <v>82</v>
      </c>
      <c r="J139" s="4">
        <v>424</v>
      </c>
      <c r="M139" s="13">
        <f t="shared" si="31"/>
        <v>253</v>
      </c>
      <c r="N139" s="8">
        <v>40077</v>
      </c>
      <c r="O139" s="5">
        <v>404414</v>
      </c>
      <c r="Q139" s="5"/>
      <c r="S139" s="5"/>
      <c r="U139" s="5"/>
      <c r="V139" s="14">
        <f t="shared" si="32"/>
        <v>404414</v>
      </c>
      <c r="W139" s="14">
        <f t="shared" si="33"/>
        <v>999328.75740662205</v>
      </c>
      <c r="X139" s="8">
        <v>40121</v>
      </c>
      <c r="Y139" s="4">
        <f t="shared" si="34"/>
        <v>44</v>
      </c>
      <c r="Z139" s="4">
        <v>1</v>
      </c>
      <c r="AA139" s="10">
        <v>3.5</v>
      </c>
      <c r="AB139" s="10">
        <v>31.3</v>
      </c>
      <c r="AC139" s="10">
        <v>20.399999999999999</v>
      </c>
      <c r="AD139" s="10">
        <v>31.6</v>
      </c>
      <c r="AE139" s="10">
        <v>26.585365853658537</v>
      </c>
      <c r="AF139" s="4">
        <v>40</v>
      </c>
      <c r="AG139" s="4">
        <v>36</v>
      </c>
      <c r="AH139" s="4">
        <v>47</v>
      </c>
      <c r="AI139" s="10">
        <v>39.909090909090907</v>
      </c>
      <c r="AJ139" s="4">
        <v>8.6</v>
      </c>
      <c r="AK139" s="4">
        <v>8.6</v>
      </c>
      <c r="AL139" s="10">
        <v>9.4</v>
      </c>
      <c r="AM139" s="10">
        <v>9.0209223272290071</v>
      </c>
      <c r="AN139" s="20">
        <v>524</v>
      </c>
      <c r="AO139" s="20">
        <v>250</v>
      </c>
      <c r="AP139" s="20">
        <v>16</v>
      </c>
      <c r="AQ139" s="20">
        <v>6</v>
      </c>
      <c r="AR139" s="5">
        <v>300</v>
      </c>
      <c r="AS139" s="5">
        <v>340</v>
      </c>
      <c r="AT139" s="5">
        <v>45</v>
      </c>
      <c r="AU139" s="5">
        <v>685</v>
      </c>
      <c r="AV139" s="5">
        <v>5</v>
      </c>
      <c r="AW139" s="5">
        <v>0</v>
      </c>
      <c r="AX139" s="5">
        <v>0</v>
      </c>
      <c r="AY139" s="5">
        <v>30</v>
      </c>
      <c r="AZ139" s="5">
        <v>95</v>
      </c>
      <c r="BA139" s="5">
        <v>210</v>
      </c>
      <c r="BB139" s="5">
        <v>80</v>
      </c>
      <c r="BC139" s="5">
        <v>285</v>
      </c>
      <c r="BD139" s="5">
        <v>35.666666666666664</v>
      </c>
      <c r="BE139" s="5">
        <v>64.666666666666671</v>
      </c>
      <c r="BF139" s="5">
        <v>12.333333333333334</v>
      </c>
      <c r="BG139" s="5">
        <v>112.66666666666667</v>
      </c>
      <c r="BH139" s="5">
        <v>30</v>
      </c>
      <c r="BI139" s="5">
        <v>25</v>
      </c>
      <c r="BJ139" s="5">
        <v>5</v>
      </c>
      <c r="BK139" s="5">
        <v>100</v>
      </c>
      <c r="BL139" s="5">
        <v>190913</v>
      </c>
      <c r="BM139" s="11">
        <f>BL139/O139*100</f>
        <v>47.207317254100992</v>
      </c>
      <c r="BN139" s="11">
        <f>(BL139)/(O139+Q139+S139+U139)*100</f>
        <v>47.207317254100992</v>
      </c>
      <c r="BO139" s="4" t="s">
        <v>72</v>
      </c>
      <c r="BP139" s="9">
        <v>24</v>
      </c>
      <c r="BQ139" s="9">
        <v>58</v>
      </c>
      <c r="BR139" s="13">
        <f t="shared" si="35"/>
        <v>34</v>
      </c>
      <c r="BS139" s="11">
        <v>37.61</v>
      </c>
      <c r="BT139" s="19">
        <f t="shared" si="36"/>
        <v>0.85477272727272724</v>
      </c>
      <c r="BU139" s="6">
        <v>9.6000000000000002E-2</v>
      </c>
      <c r="BV139" s="6">
        <v>1.2729999999999999</v>
      </c>
      <c r="BW139" s="6">
        <v>0.46899999999999997</v>
      </c>
      <c r="BX139" s="5">
        <f t="shared" si="25"/>
        <v>471756.29692040943</v>
      </c>
      <c r="BY139" s="11">
        <v>78.819999999999993</v>
      </c>
      <c r="BZ139" s="11">
        <f t="shared" si="26"/>
        <v>4.4265559471004474</v>
      </c>
      <c r="CA139" s="11">
        <f>(BW139/BS139^3)*100000</f>
        <v>0.88158226024518582</v>
      </c>
    </row>
    <row r="140" spans="1:79" x14ac:dyDescent="0.2">
      <c r="A140" s="15" t="s">
        <v>69</v>
      </c>
      <c r="B140" s="15">
        <v>29</v>
      </c>
      <c r="C140" s="15">
        <v>1</v>
      </c>
      <c r="D140" s="16">
        <f t="shared" si="30"/>
        <v>0.40468564223999998</v>
      </c>
      <c r="E140" s="17">
        <v>37844</v>
      </c>
      <c r="F140" s="15">
        <v>1</v>
      </c>
      <c r="G140" s="15" t="s">
        <v>70</v>
      </c>
      <c r="H140" s="15" t="s">
        <v>71</v>
      </c>
      <c r="I140" s="15">
        <v>150</v>
      </c>
      <c r="J140" s="15">
        <v>124</v>
      </c>
      <c r="K140" s="15"/>
      <c r="L140" s="15"/>
      <c r="M140" s="13">
        <f t="shared" si="31"/>
        <v>137</v>
      </c>
      <c r="N140" s="17">
        <v>37850</v>
      </c>
      <c r="O140" s="14">
        <v>404872</v>
      </c>
      <c r="P140" s="15"/>
      <c r="Q140" s="14"/>
      <c r="R140" s="15"/>
      <c r="S140" s="15"/>
      <c r="T140" s="15"/>
      <c r="U140" s="15"/>
      <c r="V140" s="14">
        <f t="shared" si="32"/>
        <v>404872</v>
      </c>
      <c r="W140" s="14">
        <f t="shared" si="33"/>
        <v>1000460.5000537417</v>
      </c>
      <c r="X140" s="17">
        <v>37887</v>
      </c>
      <c r="Y140" s="15">
        <f t="shared" si="34"/>
        <v>37</v>
      </c>
      <c r="Z140" s="15">
        <v>9</v>
      </c>
      <c r="AA140" s="18">
        <v>1.9</v>
      </c>
      <c r="AB140" s="18">
        <v>33.5</v>
      </c>
      <c r="AC140" s="18">
        <v>25</v>
      </c>
      <c r="AD140" s="18">
        <v>33.299999999999997</v>
      </c>
      <c r="AE140" s="18">
        <v>31.065714285714296</v>
      </c>
      <c r="AF140" s="13">
        <v>44</v>
      </c>
      <c r="AG140" s="13">
        <v>30</v>
      </c>
      <c r="AH140" s="13">
        <v>47</v>
      </c>
      <c r="AI140" s="13">
        <v>41.222222222222221</v>
      </c>
      <c r="AJ140" s="18">
        <v>9.1</v>
      </c>
      <c r="AK140" s="18">
        <v>8.8000000000000007</v>
      </c>
      <c r="AL140" s="18">
        <v>9.6999999999999993</v>
      </c>
      <c r="AM140" s="18">
        <v>9.1546913113959008</v>
      </c>
      <c r="AN140" s="21">
        <v>128</v>
      </c>
      <c r="AO140" s="21">
        <v>375</v>
      </c>
      <c r="AP140" s="21">
        <v>39</v>
      </c>
      <c r="AQ140" s="21">
        <v>16.25</v>
      </c>
      <c r="AR140" s="14">
        <v>20</v>
      </c>
      <c r="AS140" s="14">
        <v>15</v>
      </c>
      <c r="AT140" s="14">
        <v>190</v>
      </c>
      <c r="AU140" s="14">
        <v>225</v>
      </c>
      <c r="AV140" s="14">
        <v>0</v>
      </c>
      <c r="AW140" s="14">
        <v>0</v>
      </c>
      <c r="AX140" s="14">
        <v>5</v>
      </c>
      <c r="AY140" s="14">
        <v>20</v>
      </c>
      <c r="AZ140" s="14">
        <v>1100</v>
      </c>
      <c r="BA140" s="14">
        <v>440</v>
      </c>
      <c r="BB140" s="14">
        <v>6880</v>
      </c>
      <c r="BC140" s="14">
        <v>6915</v>
      </c>
      <c r="BD140" s="14">
        <v>105.9375</v>
      </c>
      <c r="BE140" s="14">
        <v>90.625</v>
      </c>
      <c r="BF140" s="14">
        <v>2352.1875</v>
      </c>
      <c r="BG140" s="14">
        <v>2548.75</v>
      </c>
      <c r="BH140" s="14">
        <v>20</v>
      </c>
      <c r="BI140" s="14">
        <v>35</v>
      </c>
      <c r="BJ140" s="14">
        <v>2162.5</v>
      </c>
      <c r="BK140" s="14">
        <v>2217.5</v>
      </c>
      <c r="BL140" s="14">
        <v>45638</v>
      </c>
      <c r="BM140" s="19">
        <f>BL140/(O140)*100</f>
        <v>11.272204548598076</v>
      </c>
      <c r="BN140" s="19">
        <f>BL140/(O140+Q140)*100</f>
        <v>11.272204548598076</v>
      </c>
      <c r="BO140" s="15" t="s">
        <v>72</v>
      </c>
      <c r="BP140" s="13">
        <v>31</v>
      </c>
      <c r="BQ140" s="13">
        <v>54</v>
      </c>
      <c r="BR140" s="13">
        <f t="shared" si="35"/>
        <v>23</v>
      </c>
      <c r="BS140" s="19">
        <v>45.25</v>
      </c>
      <c r="BT140" s="19">
        <f t="shared" si="36"/>
        <v>1.222972972972973</v>
      </c>
      <c r="BU140" s="16">
        <v>0.3</v>
      </c>
      <c r="BV140" s="16">
        <v>1.7</v>
      </c>
      <c r="BW140" s="16">
        <v>0.83</v>
      </c>
      <c r="BX140" s="14">
        <f t="shared" si="25"/>
        <v>112773.95399398492</v>
      </c>
      <c r="BY140" s="19">
        <v>39.36</v>
      </c>
      <c r="BZ140" s="19">
        <f t="shared" si="26"/>
        <v>2.6286669769047641</v>
      </c>
      <c r="CA140" s="19">
        <f>(BW140/BS140^3)*100000</f>
        <v>0.89582327457472422</v>
      </c>
    </row>
    <row r="141" spans="1:79" x14ac:dyDescent="0.2">
      <c r="A141" s="4" t="s">
        <v>69</v>
      </c>
      <c r="B141" s="4">
        <v>32</v>
      </c>
      <c r="C141" s="4">
        <v>1</v>
      </c>
      <c r="D141" s="6">
        <f t="shared" si="30"/>
        <v>0.40468564223999998</v>
      </c>
      <c r="E141" s="8">
        <v>38977</v>
      </c>
      <c r="F141" s="4">
        <v>1</v>
      </c>
      <c r="G141" s="4" t="s">
        <v>70</v>
      </c>
      <c r="H141" s="4" t="s">
        <v>71</v>
      </c>
      <c r="I141" s="4">
        <v>50</v>
      </c>
      <c r="J141" s="4">
        <v>51</v>
      </c>
      <c r="M141" s="13">
        <f t="shared" si="31"/>
        <v>50.5</v>
      </c>
      <c r="N141" s="8">
        <v>38990</v>
      </c>
      <c r="O141" s="5">
        <v>405330</v>
      </c>
      <c r="Q141" s="5"/>
      <c r="V141" s="14">
        <f t="shared" si="32"/>
        <v>405330</v>
      </c>
      <c r="W141" s="14">
        <f t="shared" si="33"/>
        <v>1001592.2427008613</v>
      </c>
      <c r="X141" s="8">
        <v>39036</v>
      </c>
      <c r="Y141" s="9">
        <f t="shared" si="34"/>
        <v>46</v>
      </c>
      <c r="Z141" s="4">
        <v>8</v>
      </c>
      <c r="AA141" s="4">
        <v>3.3</v>
      </c>
      <c r="AB141" s="4">
        <v>29.8</v>
      </c>
      <c r="AC141" s="4">
        <v>20.399999999999999</v>
      </c>
      <c r="AD141" s="4">
        <v>30.3</v>
      </c>
      <c r="AE141" s="10">
        <v>26.002272727272736</v>
      </c>
      <c r="AF141" s="4">
        <v>40</v>
      </c>
      <c r="AG141" s="4">
        <v>32</v>
      </c>
      <c r="AH141" s="4">
        <v>43</v>
      </c>
      <c r="AI141" s="9">
        <v>38.928571428571431</v>
      </c>
      <c r="AJ141" s="4">
        <v>8.9</v>
      </c>
      <c r="AK141" s="4">
        <v>8.1</v>
      </c>
      <c r="AL141" s="4">
        <v>9.1999999999999993</v>
      </c>
      <c r="AM141" s="10">
        <v>8.9510676047335949</v>
      </c>
      <c r="AN141" s="20">
        <v>280</v>
      </c>
      <c r="AO141" s="20">
        <v>199</v>
      </c>
      <c r="AP141" s="20">
        <v>8.5</v>
      </c>
      <c r="AQ141" s="20">
        <v>7.375</v>
      </c>
      <c r="AR141" s="5">
        <v>195</v>
      </c>
      <c r="AS141" s="5">
        <v>80</v>
      </c>
      <c r="AT141" s="5">
        <v>0</v>
      </c>
      <c r="AU141" s="5">
        <v>275</v>
      </c>
      <c r="AV141" s="5">
        <v>0</v>
      </c>
      <c r="AW141" s="5">
        <v>0</v>
      </c>
      <c r="AX141" s="5">
        <v>0</v>
      </c>
      <c r="AY141" s="5">
        <v>10</v>
      </c>
      <c r="AZ141" s="5">
        <v>175</v>
      </c>
      <c r="BA141" s="5">
        <v>55</v>
      </c>
      <c r="BB141" s="5">
        <v>5</v>
      </c>
      <c r="BC141" s="5">
        <v>230</v>
      </c>
      <c r="BD141" s="5">
        <v>28.214285714285715</v>
      </c>
      <c r="BE141" s="5">
        <v>16.785714285714285</v>
      </c>
      <c r="BF141" s="5">
        <v>0.35714285714285715</v>
      </c>
      <c r="BG141" s="5">
        <v>45</v>
      </c>
      <c r="BH141" s="5">
        <v>7.5</v>
      </c>
      <c r="BI141" s="5">
        <v>10</v>
      </c>
      <c r="BJ141" s="5">
        <v>0</v>
      </c>
      <c r="BK141" s="5">
        <v>25</v>
      </c>
      <c r="BL141" s="5">
        <v>0</v>
      </c>
      <c r="BM141" s="11">
        <f>BL141/O141*100</f>
        <v>0</v>
      </c>
      <c r="BN141" s="11">
        <f>BL141/(O141+Q141)*100</f>
        <v>0</v>
      </c>
      <c r="BO141" s="4" t="s">
        <v>73</v>
      </c>
      <c r="BR141" s="13">
        <f t="shared" si="35"/>
        <v>0</v>
      </c>
      <c r="BT141" s="19">
        <f t="shared" si="36"/>
        <v>0</v>
      </c>
      <c r="BX141" s="5">
        <f t="shared" si="25"/>
        <v>0</v>
      </c>
      <c r="BZ141" s="11">
        <f t="shared" si="26"/>
        <v>0</v>
      </c>
    </row>
    <row r="142" spans="1:79" x14ac:dyDescent="0.2">
      <c r="A142" s="15" t="s">
        <v>69</v>
      </c>
      <c r="B142" s="13">
        <v>7</v>
      </c>
      <c r="C142" s="15">
        <v>2</v>
      </c>
      <c r="D142" s="15">
        <f t="shared" si="30"/>
        <v>0.80937128447999995</v>
      </c>
      <c r="E142" s="17">
        <v>40069</v>
      </c>
      <c r="F142" s="15">
        <v>1</v>
      </c>
      <c r="G142" s="15" t="s">
        <v>70</v>
      </c>
      <c r="H142" s="15" t="s">
        <v>71</v>
      </c>
      <c r="I142" s="15">
        <v>92</v>
      </c>
      <c r="J142" s="15">
        <v>186</v>
      </c>
      <c r="K142" s="15"/>
      <c r="L142" s="15"/>
      <c r="M142" s="13">
        <f t="shared" si="31"/>
        <v>139</v>
      </c>
      <c r="N142" s="17">
        <v>40077</v>
      </c>
      <c r="O142" s="14">
        <v>810660</v>
      </c>
      <c r="P142" s="15"/>
      <c r="Q142" s="14"/>
      <c r="R142" s="15"/>
      <c r="S142" s="14"/>
      <c r="T142" s="15"/>
      <c r="U142" s="14"/>
      <c r="V142" s="14">
        <f t="shared" si="32"/>
        <v>810660</v>
      </c>
      <c r="W142" s="14">
        <f t="shared" si="33"/>
        <v>1001592.2427008613</v>
      </c>
      <c r="X142" s="17">
        <v>40122</v>
      </c>
      <c r="Y142" s="15">
        <f t="shared" si="34"/>
        <v>45</v>
      </c>
      <c r="Z142" s="15">
        <v>2</v>
      </c>
      <c r="AA142" s="18">
        <v>3.4</v>
      </c>
      <c r="AB142" s="18">
        <v>30.9</v>
      </c>
      <c r="AC142" s="18">
        <v>20.3</v>
      </c>
      <c r="AD142" s="18">
        <v>31.6</v>
      </c>
      <c r="AE142" s="18">
        <v>26.340476190476185</v>
      </c>
      <c r="AF142" s="15">
        <v>43</v>
      </c>
      <c r="AG142" s="15">
        <v>38</v>
      </c>
      <c r="AH142" s="15">
        <v>48</v>
      </c>
      <c r="AI142" s="18">
        <v>43.909090909090907</v>
      </c>
      <c r="AJ142" s="15">
        <v>8.4</v>
      </c>
      <c r="AK142" s="15">
        <v>8.4</v>
      </c>
      <c r="AL142" s="18">
        <v>9.1999999999999993</v>
      </c>
      <c r="AM142" s="18">
        <v>8.8235317914981604</v>
      </c>
      <c r="AN142" s="21">
        <v>598</v>
      </c>
      <c r="AO142" s="21">
        <v>575</v>
      </c>
      <c r="AP142" s="21">
        <v>28</v>
      </c>
      <c r="AQ142" s="21">
        <v>13</v>
      </c>
      <c r="AR142" s="14">
        <v>115</v>
      </c>
      <c r="AS142" s="14">
        <v>1045</v>
      </c>
      <c r="AT142" s="14">
        <v>10</v>
      </c>
      <c r="AU142" s="14">
        <v>1170</v>
      </c>
      <c r="AV142" s="14">
        <v>0</v>
      </c>
      <c r="AW142" s="14">
        <v>0</v>
      </c>
      <c r="AX142" s="14">
        <v>0</v>
      </c>
      <c r="AY142" s="14">
        <v>25</v>
      </c>
      <c r="AZ142" s="14">
        <v>110</v>
      </c>
      <c r="BA142" s="14">
        <v>190</v>
      </c>
      <c r="BB142" s="14">
        <v>270</v>
      </c>
      <c r="BC142" s="14">
        <v>325</v>
      </c>
      <c r="BD142" s="14">
        <v>25.333333333333332</v>
      </c>
      <c r="BE142" s="14">
        <v>72.666666666666671</v>
      </c>
      <c r="BF142" s="14">
        <v>35</v>
      </c>
      <c r="BG142" s="14">
        <v>132.66666666666666</v>
      </c>
      <c r="BH142" s="14">
        <v>10</v>
      </c>
      <c r="BI142" s="14">
        <v>60</v>
      </c>
      <c r="BJ142" s="14">
        <v>0</v>
      </c>
      <c r="BK142" s="14">
        <v>110</v>
      </c>
      <c r="BL142" s="14">
        <v>540894</v>
      </c>
      <c r="BM142" s="19">
        <f>BL142/O142*100</f>
        <v>66.722670416697511</v>
      </c>
      <c r="BN142" s="19">
        <f>(BL142)/(O142+Q142+S142+U142)*100</f>
        <v>66.722670416697511</v>
      </c>
      <c r="BO142" s="15" t="s">
        <v>72</v>
      </c>
      <c r="BP142" s="13">
        <v>27</v>
      </c>
      <c r="BQ142" s="13">
        <v>47</v>
      </c>
      <c r="BR142" s="13">
        <f t="shared" si="35"/>
        <v>20</v>
      </c>
      <c r="BS142" s="19">
        <v>34.619999999999997</v>
      </c>
      <c r="BT142" s="19">
        <f t="shared" si="36"/>
        <v>0.76933333333333331</v>
      </c>
      <c r="BU142" s="16">
        <v>0.14899999999999999</v>
      </c>
      <c r="BV142" s="16">
        <v>0.48</v>
      </c>
      <c r="BW142" s="16">
        <v>0.32200000000000001</v>
      </c>
      <c r="BX142" s="14">
        <f t="shared" si="25"/>
        <v>668289.09101650468</v>
      </c>
      <c r="BY142" s="19">
        <v>145.13999999999999</v>
      </c>
      <c r="BZ142" s="19">
        <f t="shared" si="26"/>
        <v>3.9849861184604864</v>
      </c>
      <c r="CA142" s="19">
        <f>(BW142/BS142^3)*100000</f>
        <v>0.77602315702920321</v>
      </c>
    </row>
    <row r="143" spans="1:79" x14ac:dyDescent="0.2">
      <c r="A143" s="15" t="s">
        <v>69</v>
      </c>
      <c r="B143" s="15">
        <v>2</v>
      </c>
      <c r="C143" s="15">
        <v>2</v>
      </c>
      <c r="D143" s="16">
        <f t="shared" si="30"/>
        <v>0.80937128447999995</v>
      </c>
      <c r="E143" s="17">
        <v>37094</v>
      </c>
      <c r="F143" s="15">
        <v>1</v>
      </c>
      <c r="G143" s="15" t="s">
        <v>70</v>
      </c>
      <c r="H143" s="15" t="s">
        <v>71</v>
      </c>
      <c r="I143" s="15">
        <v>4</v>
      </c>
      <c r="J143" s="15">
        <v>6</v>
      </c>
      <c r="K143" s="15"/>
      <c r="L143" s="15"/>
      <c r="M143" s="13">
        <f t="shared" si="31"/>
        <v>5</v>
      </c>
      <c r="N143" s="17">
        <v>37094</v>
      </c>
      <c r="O143" s="14">
        <v>811118</v>
      </c>
      <c r="P143" s="15"/>
      <c r="Q143" s="14"/>
      <c r="R143" s="15"/>
      <c r="S143" s="15"/>
      <c r="T143" s="15"/>
      <c r="U143" s="15"/>
      <c r="V143" s="14">
        <f t="shared" si="32"/>
        <v>811118</v>
      </c>
      <c r="W143" s="14">
        <f t="shared" si="33"/>
        <v>1002158.1140244212</v>
      </c>
      <c r="X143" s="17">
        <v>37127</v>
      </c>
      <c r="Y143" s="15">
        <f t="shared" si="34"/>
        <v>33</v>
      </c>
      <c r="Z143" s="13">
        <v>13</v>
      </c>
      <c r="AA143" s="18">
        <v>3.9</v>
      </c>
      <c r="AB143" s="18">
        <v>31.5</v>
      </c>
      <c r="AC143" s="18">
        <v>29.6</v>
      </c>
      <c r="AD143" s="18">
        <v>33.1</v>
      </c>
      <c r="AE143" s="18">
        <v>31.696774193548386</v>
      </c>
      <c r="AF143" s="13">
        <v>55</v>
      </c>
      <c r="AG143" s="13">
        <v>53</v>
      </c>
      <c r="AH143" s="13">
        <v>60</v>
      </c>
      <c r="AI143" s="13">
        <v>56</v>
      </c>
      <c r="AJ143" s="18">
        <v>9</v>
      </c>
      <c r="AK143" s="18">
        <v>7.8</v>
      </c>
      <c r="AL143" s="18">
        <v>9.1999999999999993</v>
      </c>
      <c r="AM143" s="18">
        <v>8.8020123521364404</v>
      </c>
      <c r="AN143" s="21">
        <v>42</v>
      </c>
      <c r="AO143" s="21">
        <v>325</v>
      </c>
      <c r="AP143" s="21">
        <v>9</v>
      </c>
      <c r="AQ143" s="21">
        <v>3.75</v>
      </c>
      <c r="AR143" s="14">
        <v>295</v>
      </c>
      <c r="AS143" s="14">
        <v>35</v>
      </c>
      <c r="AT143" s="14">
        <v>0</v>
      </c>
      <c r="AU143" s="14">
        <v>330</v>
      </c>
      <c r="AV143" s="14">
        <v>15</v>
      </c>
      <c r="AW143" s="14">
        <v>5</v>
      </c>
      <c r="AX143" s="14">
        <v>0</v>
      </c>
      <c r="AY143" s="14">
        <v>45</v>
      </c>
      <c r="AZ143" s="14">
        <v>280</v>
      </c>
      <c r="BA143" s="14">
        <v>150</v>
      </c>
      <c r="BB143" s="14">
        <v>0</v>
      </c>
      <c r="BC143" s="14">
        <v>335</v>
      </c>
      <c r="BD143" s="14">
        <v>67.692307692307693</v>
      </c>
      <c r="BE143" s="14">
        <v>43.07692307692308</v>
      </c>
      <c r="BF143" s="14">
        <v>0</v>
      </c>
      <c r="BG143" s="14">
        <v>110.76923076923077</v>
      </c>
      <c r="BH143" s="14">
        <v>60</v>
      </c>
      <c r="BI143" s="14">
        <v>40</v>
      </c>
      <c r="BJ143" s="14">
        <v>0</v>
      </c>
      <c r="BK143" s="14">
        <v>85</v>
      </c>
      <c r="BL143" s="14">
        <v>16159</v>
      </c>
      <c r="BM143" s="19">
        <f>BL143/(O143)*100</f>
        <v>1.992188559494426</v>
      </c>
      <c r="BN143" s="19">
        <f>BL143/(O143+Q143)*100</f>
        <v>1.992188559494426</v>
      </c>
      <c r="BO143" s="15" t="s">
        <v>72</v>
      </c>
      <c r="BP143" s="13">
        <v>19</v>
      </c>
      <c r="BQ143" s="13">
        <v>41</v>
      </c>
      <c r="BR143" s="13">
        <f t="shared" si="35"/>
        <v>22</v>
      </c>
      <c r="BS143" s="19">
        <v>29.13</v>
      </c>
      <c r="BT143" s="19">
        <f t="shared" si="36"/>
        <v>0.88272727272727269</v>
      </c>
      <c r="BU143" s="16">
        <v>0.06</v>
      </c>
      <c r="BV143" s="16">
        <v>0.42599999999999999</v>
      </c>
      <c r="BW143" s="16">
        <v>0.217</v>
      </c>
      <c r="BX143" s="14">
        <f t="shared" si="25"/>
        <v>19964.879295639625</v>
      </c>
      <c r="BY143" s="19">
        <v>3.91</v>
      </c>
      <c r="BZ143" s="19">
        <f t="shared" si="26"/>
        <v>0.14639121841463887</v>
      </c>
      <c r="CA143" s="19">
        <f>(BW143/BS143^3)*100000</f>
        <v>0.87788631686269569</v>
      </c>
    </row>
    <row r="144" spans="1:79" x14ac:dyDescent="0.2">
      <c r="A144" s="15" t="s">
        <v>69</v>
      </c>
      <c r="B144" s="15">
        <v>12</v>
      </c>
      <c r="C144" s="15">
        <v>0.5</v>
      </c>
      <c r="D144" s="16">
        <f t="shared" si="30"/>
        <v>0.20234282111999999</v>
      </c>
      <c r="E144" s="17">
        <v>37089</v>
      </c>
      <c r="F144" s="15">
        <v>1</v>
      </c>
      <c r="G144" s="15" t="s">
        <v>70</v>
      </c>
      <c r="H144" s="15" t="s">
        <v>71</v>
      </c>
      <c r="I144" s="15">
        <v>0</v>
      </c>
      <c r="J144" s="15">
        <v>1</v>
      </c>
      <c r="K144" s="15"/>
      <c r="L144" s="15"/>
      <c r="M144" s="13">
        <f t="shared" si="31"/>
        <v>0.5</v>
      </c>
      <c r="N144" s="17">
        <v>37096</v>
      </c>
      <c r="O144" s="14">
        <v>202894</v>
      </c>
      <c r="P144" s="15"/>
      <c r="Q144" s="14"/>
      <c r="R144" s="15"/>
      <c r="S144" s="15"/>
      <c r="T144" s="15"/>
      <c r="U144" s="15"/>
      <c r="V144" s="14">
        <f t="shared" si="32"/>
        <v>202894</v>
      </c>
      <c r="W144" s="14">
        <f t="shared" si="33"/>
        <v>1002723.985347981</v>
      </c>
      <c r="X144" s="17">
        <v>37117</v>
      </c>
      <c r="Y144" s="15">
        <f t="shared" si="34"/>
        <v>21</v>
      </c>
      <c r="Z144" s="13"/>
      <c r="AA144" s="18">
        <v>4</v>
      </c>
      <c r="AB144" s="18">
        <v>33.200000000000003</v>
      </c>
      <c r="AC144" s="18">
        <v>31.1</v>
      </c>
      <c r="AD144" s="18">
        <v>34.200000000000003</v>
      </c>
      <c r="AE144" s="18">
        <v>32.868421052631582</v>
      </c>
      <c r="AF144" s="13">
        <v>53</v>
      </c>
      <c r="AG144" s="13">
        <v>53</v>
      </c>
      <c r="AH144" s="13">
        <v>60</v>
      </c>
      <c r="AI144" s="13">
        <v>56.6</v>
      </c>
      <c r="AJ144" s="18">
        <v>9.1999999999999993</v>
      </c>
      <c r="AK144" s="18">
        <v>8.9</v>
      </c>
      <c r="AL144" s="18">
        <v>9.4</v>
      </c>
      <c r="AM144" s="18">
        <v>9.0884179087167265</v>
      </c>
      <c r="AN144" s="21">
        <v>0</v>
      </c>
      <c r="AO144" s="21">
        <v>87.5</v>
      </c>
      <c r="AP144" s="21">
        <v>1.5</v>
      </c>
      <c r="AQ144" s="21">
        <v>0.75</v>
      </c>
      <c r="AR144" s="14">
        <v>20</v>
      </c>
      <c r="AS144" s="14">
        <v>325</v>
      </c>
      <c r="AT144" s="14">
        <v>0</v>
      </c>
      <c r="AU144" s="14">
        <v>345</v>
      </c>
      <c r="AV144" s="14">
        <v>75</v>
      </c>
      <c r="AW144" s="14">
        <v>5</v>
      </c>
      <c r="AX144" s="14">
        <v>0</v>
      </c>
      <c r="AY144" s="14">
        <v>80</v>
      </c>
      <c r="AZ144" s="14">
        <v>335</v>
      </c>
      <c r="BA144" s="14">
        <v>490</v>
      </c>
      <c r="BB144" s="14">
        <v>0</v>
      </c>
      <c r="BC144" s="14">
        <v>720</v>
      </c>
      <c r="BD144" s="14">
        <v>148.75</v>
      </c>
      <c r="BE144" s="14">
        <v>78.75</v>
      </c>
      <c r="BF144" s="14">
        <v>0</v>
      </c>
      <c r="BG144" s="14">
        <v>227.5</v>
      </c>
      <c r="BH144" s="14">
        <v>115</v>
      </c>
      <c r="BI144" s="14">
        <v>17.5</v>
      </c>
      <c r="BJ144" s="14">
        <v>0</v>
      </c>
      <c r="BK144" s="14">
        <v>130</v>
      </c>
      <c r="BL144" s="14">
        <v>0</v>
      </c>
      <c r="BM144" s="19">
        <f>BL144/(O144)*100</f>
        <v>0</v>
      </c>
      <c r="BN144" s="19">
        <f>BL144/(O144+Q144)*100</f>
        <v>0</v>
      </c>
      <c r="BO144" s="15" t="s">
        <v>73</v>
      </c>
      <c r="BP144" s="13"/>
      <c r="BQ144" s="13"/>
      <c r="BR144" s="13">
        <f t="shared" si="35"/>
        <v>0</v>
      </c>
      <c r="BS144" s="19"/>
      <c r="BT144" s="19">
        <f t="shared" si="36"/>
        <v>0</v>
      </c>
      <c r="BU144" s="16"/>
      <c r="BV144" s="16"/>
      <c r="BW144" s="16"/>
      <c r="BX144" s="14">
        <f t="shared" ref="BX144:BX207" si="37">BL144/(C144*0.40468564224)</f>
        <v>0</v>
      </c>
      <c r="BY144" s="19">
        <v>0</v>
      </c>
      <c r="BZ144" s="19">
        <f t="shared" ref="BZ144:BZ207" si="38">(BY144/D144)/Y144</f>
        <v>0</v>
      </c>
      <c r="CA144" s="19"/>
    </row>
    <row r="145" spans="1:79" x14ac:dyDescent="0.2">
      <c r="A145" s="4" t="s">
        <v>69</v>
      </c>
      <c r="B145" s="4">
        <v>13</v>
      </c>
      <c r="C145" s="4">
        <v>0.5</v>
      </c>
      <c r="D145" s="6">
        <f t="shared" si="30"/>
        <v>0.20234282111999999</v>
      </c>
      <c r="E145" s="8">
        <v>39190</v>
      </c>
      <c r="F145" s="4">
        <v>1</v>
      </c>
      <c r="G145" s="4" t="s">
        <v>70</v>
      </c>
      <c r="H145" s="4" t="s">
        <v>71</v>
      </c>
      <c r="I145" s="4">
        <v>188</v>
      </c>
      <c r="J145" s="4">
        <v>119</v>
      </c>
      <c r="M145" s="13">
        <f t="shared" si="31"/>
        <v>153.5</v>
      </c>
      <c r="N145" s="8">
        <v>39198</v>
      </c>
      <c r="O145" s="5">
        <v>202894</v>
      </c>
      <c r="Q145" s="5"/>
      <c r="S145" s="5"/>
      <c r="V145" s="14">
        <f t="shared" si="32"/>
        <v>202894</v>
      </c>
      <c r="W145" s="14">
        <f t="shared" si="33"/>
        <v>1002723.985347981</v>
      </c>
      <c r="X145" s="8">
        <v>39234</v>
      </c>
      <c r="Y145" s="4">
        <f t="shared" si="34"/>
        <v>36</v>
      </c>
      <c r="Z145" s="4">
        <v>1</v>
      </c>
      <c r="AA145" s="4">
        <v>3.3</v>
      </c>
      <c r="AB145" s="10">
        <v>28.5</v>
      </c>
      <c r="AC145" s="10">
        <v>24.7</v>
      </c>
      <c r="AD145" s="10">
        <v>31</v>
      </c>
      <c r="AE145" s="10">
        <v>27.885294117647064</v>
      </c>
      <c r="AF145" s="10">
        <v>31</v>
      </c>
      <c r="AG145" s="10">
        <v>31</v>
      </c>
      <c r="AH145" s="10">
        <v>40</v>
      </c>
      <c r="AI145" s="10">
        <v>36.454545454545453</v>
      </c>
      <c r="AJ145" s="10">
        <v>8.9</v>
      </c>
      <c r="AK145" s="10">
        <v>8.8000000000000007</v>
      </c>
      <c r="AL145" s="10">
        <v>9.4</v>
      </c>
      <c r="AM145" s="10">
        <v>9.1457142857142877</v>
      </c>
      <c r="AN145" s="20">
        <v>126</v>
      </c>
      <c r="AO145" s="20">
        <v>162.5</v>
      </c>
      <c r="AP145" s="20">
        <v>12</v>
      </c>
      <c r="AQ145" s="20">
        <v>5.2250000000000005</v>
      </c>
      <c r="AR145" s="5">
        <v>50</v>
      </c>
      <c r="AS145" s="5">
        <v>115</v>
      </c>
      <c r="AT145" s="5">
        <v>270</v>
      </c>
      <c r="AU145" s="5">
        <v>435</v>
      </c>
      <c r="AV145" s="5">
        <v>0</v>
      </c>
      <c r="AW145" s="5">
        <v>0</v>
      </c>
      <c r="AX145" s="5">
        <v>0</v>
      </c>
      <c r="AY145" s="5">
        <v>5</v>
      </c>
      <c r="AZ145" s="5">
        <v>360</v>
      </c>
      <c r="BA145" s="5">
        <v>860</v>
      </c>
      <c r="BB145" s="5">
        <v>470</v>
      </c>
      <c r="BC145" s="5">
        <v>1130</v>
      </c>
      <c r="BD145" s="5">
        <v>56.428571428571431</v>
      </c>
      <c r="BE145" s="5">
        <v>191.07142857142858</v>
      </c>
      <c r="BF145" s="5">
        <v>80.357142857142861</v>
      </c>
      <c r="BG145" s="5">
        <v>327.85714285714283</v>
      </c>
      <c r="BH145" s="5">
        <v>10</v>
      </c>
      <c r="BI145" s="5">
        <v>85</v>
      </c>
      <c r="BJ145" s="5">
        <v>0</v>
      </c>
      <c r="BK145" s="5">
        <v>160</v>
      </c>
      <c r="BL145" s="5">
        <v>155738</v>
      </c>
      <c r="BM145" s="11">
        <f>(BL145/O145)*100</f>
        <v>76.758307293463574</v>
      </c>
      <c r="BN145" s="11">
        <f>((BL145)/(O145+Q145+S145+U145))*100</f>
        <v>76.758307293463574</v>
      </c>
      <c r="BO145" s="4" t="s">
        <v>72</v>
      </c>
      <c r="BP145" s="9">
        <v>25</v>
      </c>
      <c r="BQ145" s="9">
        <v>44</v>
      </c>
      <c r="BR145" s="13">
        <f t="shared" si="35"/>
        <v>19</v>
      </c>
      <c r="BS145" s="11">
        <v>30.3</v>
      </c>
      <c r="BT145" s="19">
        <f t="shared" si="36"/>
        <v>0.84166666666666667</v>
      </c>
      <c r="BU145" s="6">
        <v>0.111</v>
      </c>
      <c r="BV145" s="6">
        <v>0.63100000000000001</v>
      </c>
      <c r="BW145" s="6">
        <v>0.219</v>
      </c>
      <c r="BX145" s="5">
        <f t="shared" si="37"/>
        <v>769673.95797866792</v>
      </c>
      <c r="BY145" s="11">
        <v>33.450000000000003</v>
      </c>
      <c r="BZ145" s="11">
        <f t="shared" si="38"/>
        <v>4.5920416722648234</v>
      </c>
      <c r="CA145" s="11">
        <f t="shared" ref="CA145:CA150" si="39">(BW145/BS145^3)*100000</f>
        <v>0.78725645331908944</v>
      </c>
    </row>
    <row r="146" spans="1:79" x14ac:dyDescent="0.2">
      <c r="A146" s="15" t="s">
        <v>69</v>
      </c>
      <c r="B146" s="15">
        <v>2</v>
      </c>
      <c r="C146" s="15">
        <v>2</v>
      </c>
      <c r="D146" s="16">
        <f t="shared" si="30"/>
        <v>0.80937128447999995</v>
      </c>
      <c r="E146" s="17">
        <v>37134</v>
      </c>
      <c r="F146" s="15">
        <v>1</v>
      </c>
      <c r="G146" s="15" t="s">
        <v>70</v>
      </c>
      <c r="H146" s="15" t="s">
        <v>71</v>
      </c>
      <c r="I146" s="15">
        <v>142</v>
      </c>
      <c r="J146" s="15">
        <v>182</v>
      </c>
      <c r="K146" s="15"/>
      <c r="L146" s="15"/>
      <c r="M146" s="13">
        <f t="shared" si="31"/>
        <v>162</v>
      </c>
      <c r="N146" s="17">
        <v>37141</v>
      </c>
      <c r="O146" s="14">
        <v>811576</v>
      </c>
      <c r="P146" s="15"/>
      <c r="Q146" s="14"/>
      <c r="R146" s="15"/>
      <c r="S146" s="15"/>
      <c r="T146" s="15"/>
      <c r="U146" s="15"/>
      <c r="V146" s="14">
        <f t="shared" si="32"/>
        <v>811576</v>
      </c>
      <c r="W146" s="14">
        <f t="shared" si="33"/>
        <v>1002723.985347981</v>
      </c>
      <c r="X146" s="17">
        <v>37175</v>
      </c>
      <c r="Y146" s="15">
        <f t="shared" si="34"/>
        <v>34</v>
      </c>
      <c r="Z146" s="13">
        <v>6</v>
      </c>
      <c r="AA146" s="18">
        <v>3.8</v>
      </c>
      <c r="AB146" s="18">
        <v>31.5</v>
      </c>
      <c r="AC146" s="18">
        <v>24</v>
      </c>
      <c r="AD146" s="18">
        <v>31.7</v>
      </c>
      <c r="AE146" s="18">
        <v>28.118750000000009</v>
      </c>
      <c r="AF146" s="13">
        <v>46</v>
      </c>
      <c r="AG146" s="13">
        <v>45</v>
      </c>
      <c r="AH146" s="13">
        <v>56</v>
      </c>
      <c r="AI146" s="13">
        <v>49.2</v>
      </c>
      <c r="AJ146" s="18">
        <v>8.6</v>
      </c>
      <c r="AK146" s="18">
        <v>9</v>
      </c>
      <c r="AL146" s="18">
        <v>9.6999999999999993</v>
      </c>
      <c r="AM146" s="18">
        <v>9.2381484078948493</v>
      </c>
      <c r="AN146" s="21">
        <v>59</v>
      </c>
      <c r="AO146" s="21">
        <v>750</v>
      </c>
      <c r="AP146" s="21">
        <v>48</v>
      </c>
      <c r="AQ146" s="21">
        <v>20</v>
      </c>
      <c r="AR146" s="14">
        <v>140</v>
      </c>
      <c r="AS146" s="14">
        <v>1165</v>
      </c>
      <c r="AT146" s="14">
        <v>0</v>
      </c>
      <c r="AU146" s="14">
        <v>1305</v>
      </c>
      <c r="AV146" s="14">
        <v>5</v>
      </c>
      <c r="AW146" s="14">
        <v>0</v>
      </c>
      <c r="AX146" s="14">
        <v>0</v>
      </c>
      <c r="AY146" s="14">
        <v>10</v>
      </c>
      <c r="AZ146" s="14">
        <v>195</v>
      </c>
      <c r="BA146" s="14">
        <v>150</v>
      </c>
      <c r="BB146" s="14">
        <v>0</v>
      </c>
      <c r="BC146" s="14">
        <v>345</v>
      </c>
      <c r="BD146" s="14">
        <v>41.92307692307692</v>
      </c>
      <c r="BE146" s="14">
        <v>39.230769230769234</v>
      </c>
      <c r="BF146" s="14">
        <v>0</v>
      </c>
      <c r="BG146" s="14">
        <v>81.15384615384616</v>
      </c>
      <c r="BH146" s="14">
        <v>20</v>
      </c>
      <c r="BI146" s="14">
        <v>45</v>
      </c>
      <c r="BJ146" s="14">
        <v>0</v>
      </c>
      <c r="BK146" s="14">
        <v>50</v>
      </c>
      <c r="BL146" s="14">
        <v>135059</v>
      </c>
      <c r="BM146" s="19">
        <f>BL146/(O146)*100</f>
        <v>16.641571460959913</v>
      </c>
      <c r="BN146" s="19">
        <f>BL146/(O146+Q146)*100</f>
        <v>16.641571460959913</v>
      </c>
      <c r="BO146" s="15" t="s">
        <v>72</v>
      </c>
      <c r="BP146" s="13">
        <v>18</v>
      </c>
      <c r="BQ146" s="13">
        <v>35</v>
      </c>
      <c r="BR146" s="13">
        <f t="shared" si="35"/>
        <v>17</v>
      </c>
      <c r="BS146" s="19">
        <v>24.1</v>
      </c>
      <c r="BT146" s="19">
        <f t="shared" si="36"/>
        <v>0.70882352941176474</v>
      </c>
      <c r="BU146" s="16">
        <v>5.6000000000000001E-2</v>
      </c>
      <c r="BV146" s="16">
        <v>0.37</v>
      </c>
      <c r="BW146" s="16">
        <v>0.14099999999999999</v>
      </c>
      <c r="BX146" s="14">
        <f t="shared" si="37"/>
        <v>166869.02857786944</v>
      </c>
      <c r="BY146" s="19">
        <v>20.41</v>
      </c>
      <c r="BZ146" s="19">
        <f t="shared" si="38"/>
        <v>0.74167953466835956</v>
      </c>
      <c r="CA146" s="19">
        <f t="shared" si="39"/>
        <v>1.0073212249511894</v>
      </c>
    </row>
    <row r="147" spans="1:79" x14ac:dyDescent="0.2">
      <c r="A147" s="15" t="s">
        <v>69</v>
      </c>
      <c r="B147" s="15">
        <v>8</v>
      </c>
      <c r="C147" s="15">
        <v>2</v>
      </c>
      <c r="D147" s="16">
        <f t="shared" si="30"/>
        <v>0.80937128447999995</v>
      </c>
      <c r="E147" s="17">
        <v>37478</v>
      </c>
      <c r="F147" s="15">
        <v>1</v>
      </c>
      <c r="G147" s="15" t="s">
        <v>70</v>
      </c>
      <c r="H147" s="15" t="s">
        <v>71</v>
      </c>
      <c r="I147" s="15">
        <v>122</v>
      </c>
      <c r="J147" s="15">
        <v>61</v>
      </c>
      <c r="K147" s="15"/>
      <c r="L147" s="15"/>
      <c r="M147" s="13">
        <f t="shared" si="31"/>
        <v>91.5</v>
      </c>
      <c r="N147" s="17">
        <v>37486</v>
      </c>
      <c r="O147" s="14">
        <v>813866</v>
      </c>
      <c r="P147" s="15"/>
      <c r="Q147" s="14"/>
      <c r="R147" s="15"/>
      <c r="S147" s="15"/>
      <c r="T147" s="15"/>
      <c r="U147" s="15"/>
      <c r="V147" s="14">
        <f t="shared" si="32"/>
        <v>813866</v>
      </c>
      <c r="W147" s="14">
        <f t="shared" si="33"/>
        <v>1005553.34196578</v>
      </c>
      <c r="X147" s="17">
        <v>37524</v>
      </c>
      <c r="Y147" s="15">
        <f t="shared" si="34"/>
        <v>38</v>
      </c>
      <c r="Z147" s="15">
        <v>11</v>
      </c>
      <c r="AA147" s="18">
        <v>2.1</v>
      </c>
      <c r="AB147" s="18">
        <v>31.6</v>
      </c>
      <c r="AC147" s="18">
        <v>27.2</v>
      </c>
      <c r="AD147" s="18">
        <v>32.5</v>
      </c>
      <c r="AE147" s="18">
        <v>30.452777777777776</v>
      </c>
      <c r="AF147" s="13">
        <v>25</v>
      </c>
      <c r="AG147" s="13">
        <v>25</v>
      </c>
      <c r="AH147" s="13">
        <v>38</v>
      </c>
      <c r="AI147" s="13">
        <v>32.666666666666664</v>
      </c>
      <c r="AJ147" s="18">
        <v>8.6999999999999993</v>
      </c>
      <c r="AK147" s="18">
        <v>8.6999999999999993</v>
      </c>
      <c r="AL147" s="18">
        <v>9.1999999999999993</v>
      </c>
      <c r="AM147" s="18">
        <v>8.9604640667160567</v>
      </c>
      <c r="AN147" s="21">
        <v>45.5</v>
      </c>
      <c r="AO147" s="21">
        <v>775</v>
      </c>
      <c r="AP147" s="21">
        <v>60</v>
      </c>
      <c r="AQ147" s="21">
        <v>25</v>
      </c>
      <c r="AR147" s="14">
        <v>450</v>
      </c>
      <c r="AS147" s="14">
        <v>540</v>
      </c>
      <c r="AT147" s="14">
        <v>70</v>
      </c>
      <c r="AU147" s="14">
        <v>1060</v>
      </c>
      <c r="AV147" s="14">
        <v>0</v>
      </c>
      <c r="AW147" s="14">
        <v>5</v>
      </c>
      <c r="AX147" s="14">
        <v>2</v>
      </c>
      <c r="AY147" s="14">
        <v>40</v>
      </c>
      <c r="AZ147" s="14">
        <v>1870</v>
      </c>
      <c r="BA147" s="14">
        <v>3020</v>
      </c>
      <c r="BB147" s="14">
        <v>2280</v>
      </c>
      <c r="BC147" s="14">
        <v>4360</v>
      </c>
      <c r="BD147" s="14">
        <v>259.375</v>
      </c>
      <c r="BE147" s="14">
        <v>266.5625</v>
      </c>
      <c r="BF147" s="14">
        <v>430.75</v>
      </c>
      <c r="BG147" s="14">
        <v>956.875</v>
      </c>
      <c r="BH147" s="14">
        <v>22.5</v>
      </c>
      <c r="BI147" s="14">
        <v>70</v>
      </c>
      <c r="BJ147" s="14">
        <v>85</v>
      </c>
      <c r="BK147" s="14">
        <v>170</v>
      </c>
      <c r="BL147" s="14">
        <v>436170</v>
      </c>
      <c r="BM147" s="19">
        <f>BL147/(O147)*100</f>
        <v>53.592360413139261</v>
      </c>
      <c r="BN147" s="19">
        <f>BL147/(O147+Q147)*100</f>
        <v>53.592360413139261</v>
      </c>
      <c r="BO147" s="15" t="s">
        <v>72</v>
      </c>
      <c r="BP147" s="13">
        <v>22</v>
      </c>
      <c r="BQ147" s="13">
        <v>50</v>
      </c>
      <c r="BR147" s="13">
        <f t="shared" si="35"/>
        <v>28</v>
      </c>
      <c r="BS147" s="19">
        <v>31.37</v>
      </c>
      <c r="BT147" s="19">
        <f t="shared" si="36"/>
        <v>0.82552631578947366</v>
      </c>
      <c r="BU147" s="16">
        <v>8.5000000000000006E-2</v>
      </c>
      <c r="BV147" s="16">
        <v>0.79</v>
      </c>
      <c r="BW147" s="16">
        <v>0.23400000000000001</v>
      </c>
      <c r="BX147" s="14">
        <f t="shared" si="37"/>
        <v>538899.77117266762</v>
      </c>
      <c r="BY147" s="19">
        <v>105.68</v>
      </c>
      <c r="BZ147" s="19">
        <f t="shared" si="38"/>
        <v>3.4360653570328998</v>
      </c>
      <c r="CA147" s="19">
        <f t="shared" si="39"/>
        <v>0.75800540310222764</v>
      </c>
    </row>
    <row r="148" spans="1:79" x14ac:dyDescent="0.2">
      <c r="A148" s="4" t="s">
        <v>69</v>
      </c>
      <c r="B148" s="4">
        <v>32</v>
      </c>
      <c r="C148" s="4">
        <v>1</v>
      </c>
      <c r="D148" s="6">
        <f t="shared" si="30"/>
        <v>0.40468564223999998</v>
      </c>
      <c r="E148" s="8">
        <v>39554</v>
      </c>
      <c r="F148" s="4">
        <v>1</v>
      </c>
      <c r="G148" s="4" t="s">
        <v>70</v>
      </c>
      <c r="H148" s="4" t="s">
        <v>71</v>
      </c>
      <c r="I148" s="4">
        <v>182</v>
      </c>
      <c r="J148" s="4">
        <v>1134</v>
      </c>
      <c r="M148" s="13">
        <f t="shared" si="31"/>
        <v>658</v>
      </c>
      <c r="N148" s="8">
        <v>39567</v>
      </c>
      <c r="O148" s="5">
        <v>407162</v>
      </c>
      <c r="Q148" s="5"/>
      <c r="S148" s="5"/>
      <c r="U148" s="9"/>
      <c r="V148" s="14">
        <f t="shared" si="32"/>
        <v>407162</v>
      </c>
      <c r="W148" s="14">
        <f t="shared" si="33"/>
        <v>1006119.2132893398</v>
      </c>
      <c r="X148" s="8">
        <v>39604</v>
      </c>
      <c r="Y148" s="4">
        <f t="shared" si="34"/>
        <v>37</v>
      </c>
      <c r="Z148" s="4">
        <v>0</v>
      </c>
      <c r="AA148" s="10">
        <v>3.3</v>
      </c>
      <c r="AB148" s="10">
        <v>24.4</v>
      </c>
      <c r="AC148" s="10">
        <v>24.1</v>
      </c>
      <c r="AD148" s="10">
        <v>31.4</v>
      </c>
      <c r="AE148" s="10">
        <v>28.388823529411766</v>
      </c>
      <c r="AF148" s="9">
        <v>40</v>
      </c>
      <c r="AG148" s="9">
        <v>35</v>
      </c>
      <c r="AH148" s="9">
        <v>45</v>
      </c>
      <c r="AI148" s="9">
        <v>37.700000000000003</v>
      </c>
      <c r="AJ148" s="10">
        <v>8.9</v>
      </c>
      <c r="AK148" s="10">
        <v>8.6</v>
      </c>
      <c r="AL148" s="10">
        <v>9</v>
      </c>
      <c r="AM148" s="10">
        <v>8.7383740515174573</v>
      </c>
      <c r="AN148" s="21">
        <v>212</v>
      </c>
      <c r="AO148" s="20">
        <v>260</v>
      </c>
      <c r="AP148" s="20">
        <v>21</v>
      </c>
      <c r="AQ148" s="20">
        <v>8.875</v>
      </c>
      <c r="AR148" s="5">
        <v>5</v>
      </c>
      <c r="AS148" s="5">
        <v>5</v>
      </c>
      <c r="AT148" s="5">
        <v>0</v>
      </c>
      <c r="AU148" s="5">
        <v>10</v>
      </c>
      <c r="AV148" s="5">
        <v>0</v>
      </c>
      <c r="AW148" s="5">
        <v>15</v>
      </c>
      <c r="AX148" s="5">
        <v>0</v>
      </c>
      <c r="AY148" s="5">
        <v>25</v>
      </c>
      <c r="AZ148" s="5">
        <v>190</v>
      </c>
      <c r="BA148" s="5">
        <v>1125</v>
      </c>
      <c r="BB148" s="5">
        <v>235</v>
      </c>
      <c r="BC148" s="5">
        <v>1165</v>
      </c>
      <c r="BD148" s="5">
        <v>29</v>
      </c>
      <c r="BE148" s="5">
        <v>223.66666666666666</v>
      </c>
      <c r="BF148" s="5">
        <v>17</v>
      </c>
      <c r="BG148" s="5">
        <v>269.66666666666669</v>
      </c>
      <c r="BH148" s="5">
        <v>10</v>
      </c>
      <c r="BI148" s="5">
        <v>45</v>
      </c>
      <c r="BJ148" s="5">
        <v>0</v>
      </c>
      <c r="BK148" s="5">
        <v>75</v>
      </c>
      <c r="BL148" s="5">
        <v>142885</v>
      </c>
      <c r="BM148" s="11">
        <f>BL148/O148*100</f>
        <v>35.092911421006875</v>
      </c>
      <c r="BN148" s="11">
        <f>(BL148)/(O148+Q148+S148+U148)*100</f>
        <v>35.092911421006875</v>
      </c>
      <c r="BO148" s="4" t="s">
        <v>72</v>
      </c>
      <c r="BP148" s="9">
        <v>27</v>
      </c>
      <c r="BQ148" s="9">
        <v>50</v>
      </c>
      <c r="BR148" s="13">
        <f t="shared" si="35"/>
        <v>23</v>
      </c>
      <c r="BS148" s="11">
        <v>37.799999999999997</v>
      </c>
      <c r="BT148" s="19">
        <f t="shared" si="36"/>
        <v>1.0216216216216216</v>
      </c>
      <c r="BU148" s="6">
        <v>0.17799999999999999</v>
      </c>
      <c r="BV148" s="6">
        <v>0.88900000000000001</v>
      </c>
      <c r="BW148" s="6">
        <v>0.48</v>
      </c>
      <c r="BX148" s="5">
        <f t="shared" si="37"/>
        <v>353076.5243093592</v>
      </c>
      <c r="BY148" s="11">
        <v>63.36</v>
      </c>
      <c r="BZ148" s="11">
        <f t="shared" si="38"/>
        <v>4.2315126945296209</v>
      </c>
      <c r="CA148" s="11">
        <f t="shared" si="39"/>
        <v>0.88872180918876154</v>
      </c>
    </row>
    <row r="149" spans="1:79" x14ac:dyDescent="0.2">
      <c r="A149" s="15" t="s">
        <v>69</v>
      </c>
      <c r="B149" s="15">
        <v>7</v>
      </c>
      <c r="C149" s="15">
        <v>2</v>
      </c>
      <c r="D149" s="16">
        <f t="shared" si="30"/>
        <v>0.80937128447999995</v>
      </c>
      <c r="E149" s="17">
        <v>38104</v>
      </c>
      <c r="F149" s="15">
        <v>1</v>
      </c>
      <c r="G149" s="15" t="s">
        <v>70</v>
      </c>
      <c r="H149" s="15" t="s">
        <v>71</v>
      </c>
      <c r="I149" s="15">
        <v>47</v>
      </c>
      <c r="J149" s="15">
        <v>490</v>
      </c>
      <c r="K149" s="15"/>
      <c r="L149" s="15"/>
      <c r="M149" s="13">
        <f t="shared" si="31"/>
        <v>268.5</v>
      </c>
      <c r="N149" s="17">
        <v>38114</v>
      </c>
      <c r="O149" s="14">
        <v>814324</v>
      </c>
      <c r="P149" s="15"/>
      <c r="Q149" s="14"/>
      <c r="R149" s="15"/>
      <c r="S149" s="15"/>
      <c r="T149" s="15"/>
      <c r="U149" s="15"/>
      <c r="V149" s="14">
        <f t="shared" si="32"/>
        <v>814324</v>
      </c>
      <c r="W149" s="14">
        <f t="shared" si="33"/>
        <v>1006119.2132893398</v>
      </c>
      <c r="X149" s="17">
        <v>38148</v>
      </c>
      <c r="Y149" s="15">
        <f t="shared" si="34"/>
        <v>34</v>
      </c>
      <c r="Z149" s="15">
        <v>0</v>
      </c>
      <c r="AA149" s="18">
        <v>3</v>
      </c>
      <c r="AB149" s="15">
        <v>25.2</v>
      </c>
      <c r="AC149" s="15">
        <v>24.4</v>
      </c>
      <c r="AD149" s="15">
        <v>32.5</v>
      </c>
      <c r="AE149" s="18">
        <v>29.362500000000004</v>
      </c>
      <c r="AF149" s="13">
        <v>23</v>
      </c>
      <c r="AG149" s="13">
        <v>18</v>
      </c>
      <c r="AH149" s="13">
        <v>26</v>
      </c>
      <c r="AI149" s="13">
        <v>22.888888888888889</v>
      </c>
      <c r="AJ149" s="15">
        <v>9.1</v>
      </c>
      <c r="AK149" s="15">
        <v>7.8</v>
      </c>
      <c r="AL149" s="15">
        <v>9.6999999999999993</v>
      </c>
      <c r="AM149" s="18">
        <v>8.8153846153846143</v>
      </c>
      <c r="AN149" s="21">
        <v>336</v>
      </c>
      <c r="AO149" s="21">
        <v>800</v>
      </c>
      <c r="AP149" s="21">
        <v>72</v>
      </c>
      <c r="AQ149" s="21">
        <v>30</v>
      </c>
      <c r="AR149" s="14">
        <v>0</v>
      </c>
      <c r="AS149" s="14">
        <v>85</v>
      </c>
      <c r="AT149" s="14">
        <v>0</v>
      </c>
      <c r="AU149" s="14">
        <v>85</v>
      </c>
      <c r="AV149" s="14">
        <v>0</v>
      </c>
      <c r="AW149" s="14">
        <v>0</v>
      </c>
      <c r="AX149" s="14">
        <v>10</v>
      </c>
      <c r="AY149" s="14">
        <v>40</v>
      </c>
      <c r="AZ149" s="14">
        <v>70</v>
      </c>
      <c r="BA149" s="14">
        <v>865</v>
      </c>
      <c r="BB149" s="14">
        <v>4400</v>
      </c>
      <c r="BC149" s="14">
        <v>4460</v>
      </c>
      <c r="BD149" s="14">
        <v>17.307692307692307</v>
      </c>
      <c r="BE149" s="14">
        <v>95.384615384615387</v>
      </c>
      <c r="BF149" s="14">
        <v>893.84615384615381</v>
      </c>
      <c r="BG149" s="14">
        <v>1006.5384615384615</v>
      </c>
      <c r="BH149" s="14">
        <v>15</v>
      </c>
      <c r="BI149" s="14">
        <v>10</v>
      </c>
      <c r="BJ149" s="14">
        <v>330</v>
      </c>
      <c r="BK149" s="14">
        <v>620</v>
      </c>
      <c r="BL149" s="14">
        <v>239858</v>
      </c>
      <c r="BM149" s="19">
        <f>(BL149/O149)*100</f>
        <v>29.454860718829362</v>
      </c>
      <c r="BN149" s="19">
        <f>((BL149)/(O149+Q149+S149+U149))*100</f>
        <v>29.454860718829362</v>
      </c>
      <c r="BO149" s="15" t="s">
        <v>72</v>
      </c>
      <c r="BP149" s="13">
        <v>28</v>
      </c>
      <c r="BQ149" s="13">
        <v>37</v>
      </c>
      <c r="BR149" s="13">
        <f t="shared" si="35"/>
        <v>9</v>
      </c>
      <c r="BS149" s="19">
        <v>31.74</v>
      </c>
      <c r="BT149" s="19">
        <f t="shared" si="36"/>
        <v>0.93352941176470583</v>
      </c>
      <c r="BU149" s="16">
        <v>0.16900000000000001</v>
      </c>
      <c r="BV149" s="16">
        <v>0.372</v>
      </c>
      <c r="BW149" s="16">
        <v>0.24646000000000004</v>
      </c>
      <c r="BX149" s="14">
        <f t="shared" si="37"/>
        <v>296351.01293975674</v>
      </c>
      <c r="BY149" s="19">
        <v>65.36</v>
      </c>
      <c r="BZ149" s="19">
        <f t="shared" si="38"/>
        <v>2.3751187842196955</v>
      </c>
      <c r="CA149" s="19">
        <f t="shared" si="39"/>
        <v>0.77077155156512001</v>
      </c>
    </row>
    <row r="150" spans="1:79" x14ac:dyDescent="0.2">
      <c r="A150" s="4" t="s">
        <v>69</v>
      </c>
      <c r="B150" s="4">
        <v>32</v>
      </c>
      <c r="C150" s="4">
        <v>1</v>
      </c>
      <c r="D150" s="6">
        <f t="shared" si="30"/>
        <v>0.40468564223999998</v>
      </c>
      <c r="E150" s="8">
        <v>38109</v>
      </c>
      <c r="F150" s="4">
        <v>1</v>
      </c>
      <c r="G150" s="4" t="s">
        <v>70</v>
      </c>
      <c r="H150" s="4" t="s">
        <v>71</v>
      </c>
      <c r="I150" s="4">
        <v>173</v>
      </c>
      <c r="J150" s="4">
        <v>83</v>
      </c>
      <c r="M150" s="13">
        <f t="shared" si="31"/>
        <v>128</v>
      </c>
      <c r="N150" s="8">
        <v>38119</v>
      </c>
      <c r="O150" s="5">
        <v>407162</v>
      </c>
      <c r="Q150" s="5"/>
      <c r="V150" s="14">
        <f t="shared" si="32"/>
        <v>407162</v>
      </c>
      <c r="W150" s="14">
        <f t="shared" si="33"/>
        <v>1006119.2132893398</v>
      </c>
      <c r="X150" s="8">
        <v>38168</v>
      </c>
      <c r="Y150" s="4">
        <f t="shared" si="34"/>
        <v>49</v>
      </c>
      <c r="Z150" s="4">
        <v>9</v>
      </c>
      <c r="AA150" s="10">
        <v>2.2999999999999998</v>
      </c>
      <c r="AB150" s="4">
        <v>28.1</v>
      </c>
      <c r="AC150" s="4">
        <v>26.7</v>
      </c>
      <c r="AD150" s="4">
        <v>33.5</v>
      </c>
      <c r="AE150" s="10">
        <v>30.539130434782606</v>
      </c>
      <c r="AF150" s="9">
        <v>25</v>
      </c>
      <c r="AG150" s="9">
        <v>20</v>
      </c>
      <c r="AH150" s="9">
        <v>30</v>
      </c>
      <c r="AI150" s="9">
        <v>24.90909090909091</v>
      </c>
      <c r="AJ150" s="4">
        <v>9.1</v>
      </c>
      <c r="AK150" s="4">
        <v>7.9</v>
      </c>
      <c r="AL150" s="4">
        <v>10.1</v>
      </c>
      <c r="AM150" s="10">
        <v>9.3630434782608685</v>
      </c>
      <c r="AN150" s="20">
        <v>392</v>
      </c>
      <c r="AO150" s="20">
        <v>375</v>
      </c>
      <c r="AP150" s="20">
        <v>48</v>
      </c>
      <c r="AQ150" s="20">
        <v>20</v>
      </c>
      <c r="AR150" s="5">
        <v>30</v>
      </c>
      <c r="AS150" s="5">
        <v>220</v>
      </c>
      <c r="AT150" s="5">
        <v>35</v>
      </c>
      <c r="AU150" s="5">
        <v>285</v>
      </c>
      <c r="AV150" s="5">
        <v>0</v>
      </c>
      <c r="AW150" s="5">
        <v>0</v>
      </c>
      <c r="AX150" s="5">
        <v>20</v>
      </c>
      <c r="AY150" s="5">
        <v>20</v>
      </c>
      <c r="AZ150" s="5">
        <v>100</v>
      </c>
      <c r="BA150" s="5">
        <v>800</v>
      </c>
      <c r="BB150" s="5">
        <v>14400</v>
      </c>
      <c r="BC150" s="5">
        <v>14430</v>
      </c>
      <c r="BD150" s="5">
        <v>18.611111111111111</v>
      </c>
      <c r="BE150" s="5">
        <v>116.66666666666667</v>
      </c>
      <c r="BF150" s="5">
        <v>2218.3333333333335</v>
      </c>
      <c r="BG150" s="5">
        <v>2353.6111111111113</v>
      </c>
      <c r="BH150" s="5">
        <v>10</v>
      </c>
      <c r="BI150" s="5">
        <v>10</v>
      </c>
      <c r="BJ150" s="5">
        <v>1477.5</v>
      </c>
      <c r="BK150" s="5">
        <v>1507.5</v>
      </c>
      <c r="BL150" s="5">
        <v>299462</v>
      </c>
      <c r="BM150" s="11">
        <f>(BL150/O150)*100</f>
        <v>73.548612100343348</v>
      </c>
      <c r="BN150" s="11">
        <f>((BL150)/(O150+Q150+S150+U150))*100</f>
        <v>73.548612100343348</v>
      </c>
      <c r="BO150" s="4" t="s">
        <v>72</v>
      </c>
      <c r="BP150" s="9">
        <v>27</v>
      </c>
      <c r="BQ150" s="9">
        <v>54</v>
      </c>
      <c r="BR150" s="13">
        <f t="shared" si="35"/>
        <v>27</v>
      </c>
      <c r="BS150" s="11">
        <v>35.68</v>
      </c>
      <c r="BT150" s="19">
        <f t="shared" si="36"/>
        <v>0.72816326530612241</v>
      </c>
      <c r="BU150" s="22">
        <v>0.20710000000000001</v>
      </c>
      <c r="BV150" s="22">
        <v>1.175</v>
      </c>
      <c r="BW150" s="22">
        <v>0.40169700000000008</v>
      </c>
      <c r="BX150" s="5">
        <f t="shared" si="37"/>
        <v>739986.71744920267</v>
      </c>
      <c r="BY150" s="11">
        <v>107.64</v>
      </c>
      <c r="BZ150" s="11">
        <f t="shared" si="38"/>
        <v>5.42824964512769</v>
      </c>
      <c r="CA150" s="11">
        <f t="shared" si="39"/>
        <v>0.88434973737590494</v>
      </c>
    </row>
    <row r="151" spans="1:79" x14ac:dyDescent="0.2">
      <c r="A151" s="4" t="s">
        <v>69</v>
      </c>
      <c r="B151" s="4">
        <v>34</v>
      </c>
      <c r="C151" s="4">
        <v>1</v>
      </c>
      <c r="D151" s="6">
        <f t="shared" si="30"/>
        <v>0.40468564223999998</v>
      </c>
      <c r="E151" s="8">
        <v>38883</v>
      </c>
      <c r="F151" s="4">
        <v>1</v>
      </c>
      <c r="G151" s="4" t="s">
        <v>70</v>
      </c>
      <c r="H151" s="4" t="s">
        <v>71</v>
      </c>
      <c r="I151" s="4">
        <v>0</v>
      </c>
      <c r="J151" s="4">
        <v>0</v>
      </c>
      <c r="M151" s="13">
        <f t="shared" si="31"/>
        <v>0</v>
      </c>
      <c r="N151" s="8">
        <v>38889</v>
      </c>
      <c r="O151" s="5">
        <v>407620</v>
      </c>
      <c r="Q151" s="5"/>
      <c r="V151" s="14">
        <f t="shared" si="32"/>
        <v>407620</v>
      </c>
      <c r="W151" s="14">
        <f t="shared" si="33"/>
        <v>1007250.9559364595</v>
      </c>
      <c r="X151" s="8">
        <v>38909</v>
      </c>
      <c r="Y151" s="4">
        <f t="shared" si="34"/>
        <v>20</v>
      </c>
      <c r="AA151" s="4">
        <v>2.1</v>
      </c>
      <c r="AB151" s="4">
        <v>31</v>
      </c>
      <c r="AC151" s="4">
        <v>27.4</v>
      </c>
      <c r="AD151" s="4">
        <v>32.4</v>
      </c>
      <c r="AE151" s="10">
        <v>30.941176470588228</v>
      </c>
      <c r="AF151" s="4">
        <v>46</v>
      </c>
      <c r="AG151" s="4">
        <v>47</v>
      </c>
      <c r="AH151" s="4">
        <v>58</v>
      </c>
      <c r="AI151" s="9">
        <v>52.8</v>
      </c>
      <c r="AJ151" s="4">
        <v>9.5</v>
      </c>
      <c r="AK151" s="4">
        <v>9.1</v>
      </c>
      <c r="AL151" s="4">
        <v>9.5</v>
      </c>
      <c r="AM151" s="10">
        <v>9.2932828139854937</v>
      </c>
      <c r="AN151" s="20">
        <v>0</v>
      </c>
      <c r="AO151" s="20">
        <v>86</v>
      </c>
      <c r="AP151" s="20">
        <v>0</v>
      </c>
      <c r="AQ151" s="20">
        <v>7.5</v>
      </c>
      <c r="AR151" s="5">
        <v>20</v>
      </c>
      <c r="AS151" s="5">
        <v>65</v>
      </c>
      <c r="AT151" s="5">
        <v>0</v>
      </c>
      <c r="AU151" s="5">
        <v>85</v>
      </c>
      <c r="AV151" s="5">
        <v>15</v>
      </c>
      <c r="AW151" s="5">
        <v>0</v>
      </c>
      <c r="AX151" s="5">
        <v>0</v>
      </c>
      <c r="AY151" s="5">
        <v>15</v>
      </c>
      <c r="AZ151" s="5">
        <v>575</v>
      </c>
      <c r="BA151" s="5">
        <v>375</v>
      </c>
      <c r="BB151" s="5">
        <v>5</v>
      </c>
      <c r="BC151" s="5">
        <v>950</v>
      </c>
      <c r="BD151" s="5">
        <v>197.14285714285714</v>
      </c>
      <c r="BE151" s="5">
        <v>132.85714285714286</v>
      </c>
      <c r="BF151" s="5">
        <v>0.7142857142857143</v>
      </c>
      <c r="BG151" s="5">
        <v>330.71428571428572</v>
      </c>
      <c r="BH151" s="5">
        <v>100</v>
      </c>
      <c r="BI151" s="5">
        <v>65</v>
      </c>
      <c r="BJ151" s="5">
        <v>0</v>
      </c>
      <c r="BK151" s="5">
        <v>225</v>
      </c>
      <c r="BL151" s="5">
        <v>0</v>
      </c>
      <c r="BM151" s="11">
        <f>BL151/O151*100</f>
        <v>0</v>
      </c>
      <c r="BN151" s="11">
        <f>BL151/(O151+Q151)*100</f>
        <v>0</v>
      </c>
      <c r="BO151" s="4" t="s">
        <v>73</v>
      </c>
      <c r="BR151" s="13">
        <f t="shared" si="35"/>
        <v>0</v>
      </c>
      <c r="BT151" s="19">
        <f t="shared" si="36"/>
        <v>0</v>
      </c>
      <c r="BX151" s="5">
        <f t="shared" si="37"/>
        <v>0</v>
      </c>
      <c r="BY151" s="11">
        <v>0</v>
      </c>
      <c r="BZ151" s="11">
        <f t="shared" si="38"/>
        <v>0</v>
      </c>
    </row>
    <row r="152" spans="1:79" x14ac:dyDescent="0.2">
      <c r="A152" s="4" t="s">
        <v>69</v>
      </c>
      <c r="B152" s="4">
        <v>30</v>
      </c>
      <c r="C152" s="4">
        <v>1</v>
      </c>
      <c r="D152" s="6">
        <f t="shared" si="30"/>
        <v>0.40468564223999998</v>
      </c>
      <c r="E152" s="8">
        <v>38251</v>
      </c>
      <c r="F152" s="4">
        <v>1</v>
      </c>
      <c r="G152" s="4" t="s">
        <v>70</v>
      </c>
      <c r="H152" s="4" t="s">
        <v>71</v>
      </c>
      <c r="I152" s="4">
        <v>64</v>
      </c>
      <c r="J152" s="4">
        <v>5</v>
      </c>
      <c r="M152" s="13">
        <f t="shared" si="31"/>
        <v>34.5</v>
      </c>
      <c r="N152" s="8">
        <v>38257</v>
      </c>
      <c r="O152" s="5">
        <v>407620</v>
      </c>
      <c r="Q152" s="5"/>
      <c r="V152" s="14">
        <f t="shared" si="32"/>
        <v>407620</v>
      </c>
      <c r="W152" s="14">
        <f t="shared" si="33"/>
        <v>1007250.9559364595</v>
      </c>
      <c r="X152" s="8">
        <v>38295</v>
      </c>
      <c r="Y152" s="4">
        <f t="shared" si="34"/>
        <v>38</v>
      </c>
      <c r="Z152" s="4">
        <v>7</v>
      </c>
      <c r="AA152" s="10">
        <v>3.7</v>
      </c>
      <c r="AB152" s="4">
        <v>30.2</v>
      </c>
      <c r="AC152" s="4">
        <v>3</v>
      </c>
      <c r="AD152" s="4">
        <v>31.9</v>
      </c>
      <c r="AE152" s="10">
        <v>28.552777777777774</v>
      </c>
      <c r="AF152" s="4">
        <v>30</v>
      </c>
      <c r="AG152" s="4">
        <v>26</v>
      </c>
      <c r="AH152" s="4">
        <v>30</v>
      </c>
      <c r="AI152" s="9">
        <v>27.90909090909091</v>
      </c>
      <c r="AJ152" s="4">
        <v>8.8000000000000007</v>
      </c>
      <c r="AK152" s="4">
        <v>8.6</v>
      </c>
      <c r="AL152" s="4">
        <v>9.9</v>
      </c>
      <c r="AM152" s="10">
        <v>9.1055555555555543</v>
      </c>
      <c r="AN152" s="20">
        <v>408</v>
      </c>
      <c r="AO152" s="20">
        <v>375</v>
      </c>
      <c r="AP152" s="20">
        <v>15</v>
      </c>
      <c r="AQ152" s="20">
        <v>6.25</v>
      </c>
      <c r="AR152" s="5">
        <v>0</v>
      </c>
      <c r="AS152" s="5">
        <v>10</v>
      </c>
      <c r="AT152" s="5">
        <v>250</v>
      </c>
      <c r="AU152" s="5">
        <v>260</v>
      </c>
      <c r="AV152" s="5">
        <v>0</v>
      </c>
      <c r="AW152" s="5">
        <v>15</v>
      </c>
      <c r="AX152" s="5">
        <v>5</v>
      </c>
      <c r="AY152" s="5">
        <v>35</v>
      </c>
      <c r="AZ152" s="5">
        <v>200</v>
      </c>
      <c r="BA152" s="5">
        <v>805</v>
      </c>
      <c r="BB152" s="5">
        <v>520</v>
      </c>
      <c r="BC152" s="5">
        <v>1030</v>
      </c>
      <c r="BD152" s="5">
        <v>42.692307692307693</v>
      </c>
      <c r="BE152" s="5">
        <v>229.23076923076923</v>
      </c>
      <c r="BF152" s="5">
        <v>153.84615384615384</v>
      </c>
      <c r="BG152" s="5">
        <v>429.61538461538464</v>
      </c>
      <c r="BH152" s="5">
        <v>30</v>
      </c>
      <c r="BI152" s="5">
        <v>180</v>
      </c>
      <c r="BJ152" s="5">
        <v>130</v>
      </c>
      <c r="BK152" s="5">
        <v>435</v>
      </c>
      <c r="BL152" s="5">
        <v>251597</v>
      </c>
      <c r="BM152" s="11">
        <f>(BL152/O152)*100</f>
        <v>61.723418870516653</v>
      </c>
      <c r="BN152" s="11">
        <f>((BL152)/(O152+Q152+S152+U152))*100</f>
        <v>61.723418870516653</v>
      </c>
      <c r="BO152" s="4" t="s">
        <v>72</v>
      </c>
      <c r="BP152" s="9">
        <v>32</v>
      </c>
      <c r="BQ152" s="9">
        <v>53</v>
      </c>
      <c r="BR152" s="13">
        <f t="shared" si="35"/>
        <v>21</v>
      </c>
      <c r="BS152" s="11">
        <v>40.36</v>
      </c>
      <c r="BT152" s="19">
        <f t="shared" si="36"/>
        <v>1.0621052631578947</v>
      </c>
      <c r="BU152" s="6">
        <v>0.29599999999999999</v>
      </c>
      <c r="BV152" s="6">
        <v>1.155</v>
      </c>
      <c r="BW152" s="6">
        <v>0.56006000000000022</v>
      </c>
      <c r="BX152" s="5">
        <f t="shared" si="37"/>
        <v>621709.72660994402</v>
      </c>
      <c r="BY152" s="11">
        <v>132.36000000000001</v>
      </c>
      <c r="BZ152" s="11">
        <f t="shared" si="38"/>
        <v>8.6070706028931596</v>
      </c>
      <c r="CA152" s="11">
        <f t="shared" ref="CA152:CA162" si="40">(BW152/BS152^3)*100000</f>
        <v>0.85188521992914523</v>
      </c>
    </row>
    <row r="153" spans="1:79" x14ac:dyDescent="0.2">
      <c r="A153" s="15" t="s">
        <v>69</v>
      </c>
      <c r="B153" s="15">
        <v>26</v>
      </c>
      <c r="C153" s="15">
        <v>1</v>
      </c>
      <c r="D153" s="16">
        <f t="shared" si="30"/>
        <v>0.40468564223999998</v>
      </c>
      <c r="E153" s="17">
        <v>37820</v>
      </c>
      <c r="F153" s="15">
        <v>1</v>
      </c>
      <c r="G153" s="15" t="s">
        <v>70</v>
      </c>
      <c r="H153" s="15" t="s">
        <v>71</v>
      </c>
      <c r="I153" s="15">
        <v>7</v>
      </c>
      <c r="J153" s="15">
        <v>14</v>
      </c>
      <c r="K153" s="15"/>
      <c r="L153" s="15"/>
      <c r="M153" s="13">
        <f t="shared" si="31"/>
        <v>10.5</v>
      </c>
      <c r="N153" s="17">
        <v>37827</v>
      </c>
      <c r="O153" s="14">
        <v>407620</v>
      </c>
      <c r="P153" s="15"/>
      <c r="Q153" s="14"/>
      <c r="R153" s="15"/>
      <c r="S153" s="15"/>
      <c r="T153" s="15"/>
      <c r="U153" s="15"/>
      <c r="V153" s="14">
        <f t="shared" si="32"/>
        <v>407620</v>
      </c>
      <c r="W153" s="14">
        <f t="shared" si="33"/>
        <v>1007250.9559364595</v>
      </c>
      <c r="X153" s="17">
        <v>37862</v>
      </c>
      <c r="Y153" s="15">
        <f t="shared" si="34"/>
        <v>35</v>
      </c>
      <c r="Z153" s="15">
        <v>11</v>
      </c>
      <c r="AA153" s="18">
        <v>2.2999999999999998</v>
      </c>
      <c r="AB153" s="18">
        <v>32.200000000000003</v>
      </c>
      <c r="AC153" s="18">
        <v>29.7</v>
      </c>
      <c r="AD153" s="18">
        <v>34.1</v>
      </c>
      <c r="AE153" s="18">
        <v>32.236363636363642</v>
      </c>
      <c r="AF153" s="13">
        <v>36</v>
      </c>
      <c r="AG153" s="13">
        <v>38</v>
      </c>
      <c r="AH153" s="13">
        <v>49</v>
      </c>
      <c r="AI153" s="13">
        <v>44.333333333333336</v>
      </c>
      <c r="AJ153" s="18">
        <v>8.6999999999999993</v>
      </c>
      <c r="AK153" s="18">
        <v>8.5</v>
      </c>
      <c r="AL153" s="18">
        <v>9.8000000000000007</v>
      </c>
      <c r="AM153" s="18">
        <v>9.0954187502916231</v>
      </c>
      <c r="AN153" s="21">
        <v>116</v>
      </c>
      <c r="AO153" s="21">
        <v>400</v>
      </c>
      <c r="AP153" s="21">
        <v>30</v>
      </c>
      <c r="AQ153" s="21">
        <v>12.5</v>
      </c>
      <c r="AR153" s="14">
        <v>400</v>
      </c>
      <c r="AS153" s="14">
        <v>700</v>
      </c>
      <c r="AT153" s="14">
        <v>435</v>
      </c>
      <c r="AU153" s="14">
        <v>1535</v>
      </c>
      <c r="AV153" s="14">
        <v>5</v>
      </c>
      <c r="AW153" s="14">
        <v>0</v>
      </c>
      <c r="AX153" s="14">
        <v>190</v>
      </c>
      <c r="AY153" s="14">
        <v>205</v>
      </c>
      <c r="AZ153" s="14">
        <v>1200</v>
      </c>
      <c r="BA153" s="14">
        <v>435</v>
      </c>
      <c r="BB153" s="14">
        <v>16200</v>
      </c>
      <c r="BC153" s="14">
        <v>17460</v>
      </c>
      <c r="BD153" s="14">
        <v>281.92307692307691</v>
      </c>
      <c r="BE153" s="14">
        <v>81.92307692307692</v>
      </c>
      <c r="BF153" s="14">
        <v>4160.7692307692305</v>
      </c>
      <c r="BG153" s="14">
        <v>4547.6923076923076</v>
      </c>
      <c r="BH153" s="14">
        <v>40</v>
      </c>
      <c r="BI153" s="14">
        <v>35</v>
      </c>
      <c r="BJ153" s="14">
        <v>2865</v>
      </c>
      <c r="BK153" s="14">
        <v>2915</v>
      </c>
      <c r="BL153" s="14">
        <v>406876</v>
      </c>
      <c r="BM153" s="19">
        <f>BL153/(O153)*100</f>
        <v>99.817477061969484</v>
      </c>
      <c r="BN153" s="19">
        <f>BL153/(O153+Q153)*100</f>
        <v>99.817477061969484</v>
      </c>
      <c r="BO153" s="15" t="s">
        <v>72</v>
      </c>
      <c r="BP153" s="13">
        <v>28</v>
      </c>
      <c r="BQ153" s="13">
        <v>44</v>
      </c>
      <c r="BR153" s="13">
        <f t="shared" si="35"/>
        <v>16</v>
      </c>
      <c r="BS153" s="19">
        <v>32.31</v>
      </c>
      <c r="BT153" s="19">
        <f t="shared" si="36"/>
        <v>0.92314285714285715</v>
      </c>
      <c r="BU153" s="16">
        <v>0.1462</v>
      </c>
      <c r="BV153" s="16">
        <v>0.64080000000000004</v>
      </c>
      <c r="BW153" s="16">
        <v>0.27800000000000002</v>
      </c>
      <c r="BX153" s="14">
        <f t="shared" si="37"/>
        <v>1005412.4918983437</v>
      </c>
      <c r="BY153" s="19">
        <v>109.95</v>
      </c>
      <c r="BZ153" s="19">
        <f t="shared" si="38"/>
        <v>7.7626390549470949</v>
      </c>
      <c r="CA153" s="19">
        <f t="shared" si="40"/>
        <v>0.82420248929127704</v>
      </c>
    </row>
    <row r="154" spans="1:79" x14ac:dyDescent="0.2">
      <c r="A154" s="4" t="s">
        <v>69</v>
      </c>
      <c r="B154" s="4">
        <v>27</v>
      </c>
      <c r="C154" s="4">
        <v>1</v>
      </c>
      <c r="D154" s="6">
        <f t="shared" si="30"/>
        <v>0.40468564223999998</v>
      </c>
      <c r="E154" s="8">
        <v>38969</v>
      </c>
      <c r="F154" s="4">
        <v>1</v>
      </c>
      <c r="G154" s="4" t="s">
        <v>70</v>
      </c>
      <c r="H154" s="4" t="s">
        <v>71</v>
      </c>
      <c r="I154" s="4">
        <v>247</v>
      </c>
      <c r="J154" s="4">
        <v>66</v>
      </c>
      <c r="M154" s="13">
        <f t="shared" si="31"/>
        <v>156.5</v>
      </c>
      <c r="N154" s="8">
        <v>38977</v>
      </c>
      <c r="O154" s="5">
        <v>407620</v>
      </c>
      <c r="Q154" s="5"/>
      <c r="V154" s="14">
        <f t="shared" si="32"/>
        <v>407620</v>
      </c>
      <c r="W154" s="14">
        <f t="shared" si="33"/>
        <v>1007250.9559364595</v>
      </c>
      <c r="X154" s="8">
        <v>39023</v>
      </c>
      <c r="Y154" s="9">
        <f t="shared" si="34"/>
        <v>46</v>
      </c>
      <c r="Z154" s="4">
        <v>2</v>
      </c>
      <c r="AA154" s="4">
        <v>3.5</v>
      </c>
      <c r="AB154" s="4">
        <v>30.6</v>
      </c>
      <c r="AC154" s="4">
        <v>21.4</v>
      </c>
      <c r="AD154" s="4">
        <v>31.2</v>
      </c>
      <c r="AE154" s="10">
        <v>27.584090909090911</v>
      </c>
      <c r="AF154" s="4">
        <v>30</v>
      </c>
      <c r="AG154" s="4">
        <v>30</v>
      </c>
      <c r="AH154" s="4">
        <v>41</v>
      </c>
      <c r="AI154" s="9">
        <v>38.25</v>
      </c>
      <c r="AJ154" s="4">
        <v>9</v>
      </c>
      <c r="AK154" s="4">
        <v>8.6</v>
      </c>
      <c r="AL154" s="4">
        <v>9.4</v>
      </c>
      <c r="AM154" s="10">
        <v>9.0116845853793386</v>
      </c>
      <c r="AN154" s="20">
        <v>386</v>
      </c>
      <c r="AO154" s="20">
        <v>225</v>
      </c>
      <c r="AP154" s="20">
        <v>7.5</v>
      </c>
      <c r="AQ154" s="20">
        <v>5.75</v>
      </c>
      <c r="AR154" s="5">
        <v>20</v>
      </c>
      <c r="AS154" s="5">
        <v>40</v>
      </c>
      <c r="AT154" s="5">
        <v>3185</v>
      </c>
      <c r="AU154" s="5">
        <v>3245</v>
      </c>
      <c r="AV154" s="5">
        <v>5</v>
      </c>
      <c r="AW154" s="5">
        <v>0</v>
      </c>
      <c r="AX154" s="5">
        <v>0</v>
      </c>
      <c r="AY154" s="5">
        <v>5</v>
      </c>
      <c r="AZ154" s="5">
        <v>2225</v>
      </c>
      <c r="BA154" s="5">
        <v>735</v>
      </c>
      <c r="BB154" s="5">
        <v>0</v>
      </c>
      <c r="BC154" s="5">
        <v>990</v>
      </c>
      <c r="BD154" s="5">
        <v>272.38888888888891</v>
      </c>
      <c r="BE154" s="5">
        <v>270.83333333333331</v>
      </c>
      <c r="BF154" s="5">
        <v>0</v>
      </c>
      <c r="BG154" s="5">
        <v>432.11111111111109</v>
      </c>
      <c r="BH154" s="5">
        <v>109</v>
      </c>
      <c r="BI154" s="5">
        <v>217.5</v>
      </c>
      <c r="BJ154" s="5">
        <v>0</v>
      </c>
      <c r="BK154" s="5">
        <v>385</v>
      </c>
      <c r="BL154" s="5">
        <v>120946</v>
      </c>
      <c r="BM154" s="11">
        <f>BL154/O154*100</f>
        <v>29.671262450321379</v>
      </c>
      <c r="BN154" s="11">
        <f>BL154/(O154+Q154)*100</f>
        <v>29.671262450321379</v>
      </c>
      <c r="BO154" s="4" t="s">
        <v>72</v>
      </c>
      <c r="BP154" s="9">
        <v>29</v>
      </c>
      <c r="BQ154" s="9">
        <v>64</v>
      </c>
      <c r="BR154" s="13">
        <f t="shared" si="35"/>
        <v>35</v>
      </c>
      <c r="BS154" s="11">
        <v>40.43</v>
      </c>
      <c r="BT154" s="19">
        <f t="shared" si="36"/>
        <v>0.87891304347826082</v>
      </c>
      <c r="BU154" s="6">
        <v>0.18</v>
      </c>
      <c r="BV154" s="6">
        <v>1.06</v>
      </c>
      <c r="BW154" s="6">
        <v>0.53800000000000003</v>
      </c>
      <c r="BX154" s="5">
        <f t="shared" si="37"/>
        <v>298864.07466927782</v>
      </c>
      <c r="BY154" s="11">
        <v>61.91</v>
      </c>
      <c r="BZ154" s="11">
        <f t="shared" si="38"/>
        <v>3.3257161231809143</v>
      </c>
      <c r="CA154" s="11">
        <f t="shared" si="40"/>
        <v>0.81408743494707714</v>
      </c>
    </row>
    <row r="155" spans="1:79" x14ac:dyDescent="0.2">
      <c r="A155" s="15" t="s">
        <v>69</v>
      </c>
      <c r="B155" s="15">
        <v>27</v>
      </c>
      <c r="C155" s="15">
        <v>1</v>
      </c>
      <c r="D155" s="16">
        <f t="shared" si="30"/>
        <v>0.40468564223999998</v>
      </c>
      <c r="E155" s="17">
        <v>37167</v>
      </c>
      <c r="F155" s="15">
        <v>1</v>
      </c>
      <c r="G155" s="15" t="s">
        <v>70</v>
      </c>
      <c r="H155" s="15" t="s">
        <v>71</v>
      </c>
      <c r="I155" s="15">
        <v>38</v>
      </c>
      <c r="J155" s="15">
        <v>41</v>
      </c>
      <c r="K155" s="15"/>
      <c r="L155" s="15"/>
      <c r="M155" s="13">
        <f t="shared" si="31"/>
        <v>39.5</v>
      </c>
      <c r="N155" s="23">
        <v>37173</v>
      </c>
      <c r="O155" s="24">
        <v>408078</v>
      </c>
      <c r="P155" s="15"/>
      <c r="Q155" s="14"/>
      <c r="R155" s="15"/>
      <c r="S155" s="15"/>
      <c r="T155" s="15"/>
      <c r="U155" s="15"/>
      <c r="V155" s="14">
        <f t="shared" si="32"/>
        <v>408078</v>
      </c>
      <c r="W155" s="14">
        <f t="shared" si="33"/>
        <v>1008382.698583579</v>
      </c>
      <c r="X155" s="17">
        <v>37222</v>
      </c>
      <c r="Y155" s="15">
        <f t="shared" si="34"/>
        <v>49</v>
      </c>
      <c r="Z155" s="13">
        <v>12</v>
      </c>
      <c r="AA155" s="18">
        <v>4.3</v>
      </c>
      <c r="AB155" s="18">
        <v>28.3</v>
      </c>
      <c r="AC155" s="18">
        <v>17.5</v>
      </c>
      <c r="AD155" s="18">
        <v>30.3</v>
      </c>
      <c r="AE155" s="18">
        <v>25.108510638297865</v>
      </c>
      <c r="AF155" s="13">
        <v>40</v>
      </c>
      <c r="AG155" s="13">
        <v>31</v>
      </c>
      <c r="AH155" s="13">
        <v>46</v>
      </c>
      <c r="AI155" s="13">
        <v>40.533333333333331</v>
      </c>
      <c r="AJ155" s="18">
        <v>8.6999999999999993</v>
      </c>
      <c r="AK155" s="18">
        <v>8.8000000000000007</v>
      </c>
      <c r="AL155" s="18">
        <v>9.9</v>
      </c>
      <c r="AM155" s="18">
        <v>9.4039762877298791</v>
      </c>
      <c r="AN155" s="21">
        <v>97</v>
      </c>
      <c r="AO155" s="21">
        <v>387.5</v>
      </c>
      <c r="AP155" s="21">
        <v>24</v>
      </c>
      <c r="AQ155" s="21">
        <v>10</v>
      </c>
      <c r="AR155" s="14">
        <v>0</v>
      </c>
      <c r="AS155" s="14">
        <v>115</v>
      </c>
      <c r="AT155" s="14">
        <v>0</v>
      </c>
      <c r="AU155" s="14">
        <v>115</v>
      </c>
      <c r="AV155" s="14">
        <v>0</v>
      </c>
      <c r="AW155" s="14">
        <v>0</v>
      </c>
      <c r="AX155" s="14">
        <v>0</v>
      </c>
      <c r="AY155" s="14">
        <v>25</v>
      </c>
      <c r="AZ155" s="14">
        <v>895</v>
      </c>
      <c r="BA155" s="14">
        <v>750</v>
      </c>
      <c r="BB155" s="14">
        <v>810</v>
      </c>
      <c r="BC155" s="14">
        <v>915</v>
      </c>
      <c r="BD155" s="14">
        <v>79.5</v>
      </c>
      <c r="BE155" s="14">
        <v>93.75</v>
      </c>
      <c r="BF155" s="14">
        <v>266.75</v>
      </c>
      <c r="BG155" s="14">
        <v>439.5</v>
      </c>
      <c r="BH155" s="14">
        <v>17.5</v>
      </c>
      <c r="BI155" s="14">
        <v>10</v>
      </c>
      <c r="BJ155" s="14">
        <v>105</v>
      </c>
      <c r="BK155" s="14">
        <v>445</v>
      </c>
      <c r="BL155" s="14">
        <v>16862</v>
      </c>
      <c r="BM155" s="19">
        <f>BL155/(O155)*100</f>
        <v>4.1320531859105367</v>
      </c>
      <c r="BN155" s="19">
        <f>BL155/(O155+Q155)*100</f>
        <v>4.1320531859105367</v>
      </c>
      <c r="BO155" s="15" t="s">
        <v>72</v>
      </c>
      <c r="BP155" s="13">
        <v>17</v>
      </c>
      <c r="BQ155" s="13">
        <v>46</v>
      </c>
      <c r="BR155" s="13">
        <f t="shared" si="35"/>
        <v>29</v>
      </c>
      <c r="BS155" s="19">
        <v>31.15</v>
      </c>
      <c r="BT155" s="19">
        <f t="shared" si="36"/>
        <v>0.63571428571428568</v>
      </c>
      <c r="BU155" s="16">
        <v>6.4000000000000001E-2</v>
      </c>
      <c r="BV155" s="16">
        <v>0.78800000000000003</v>
      </c>
      <c r="BW155" s="16">
        <v>0.29099999999999998</v>
      </c>
      <c r="BX155" s="14">
        <f t="shared" si="37"/>
        <v>41666.90942299342</v>
      </c>
      <c r="BY155" s="19">
        <v>4.1399999999999997</v>
      </c>
      <c r="BZ155" s="19">
        <f t="shared" si="38"/>
        <v>0.20877883250491111</v>
      </c>
      <c r="CA155" s="19">
        <f t="shared" si="40"/>
        <v>0.96276176848369333</v>
      </c>
    </row>
    <row r="156" spans="1:79" x14ac:dyDescent="0.2">
      <c r="A156" s="4" t="s">
        <v>69</v>
      </c>
      <c r="B156" s="4">
        <v>29</v>
      </c>
      <c r="C156" s="4">
        <v>1</v>
      </c>
      <c r="D156" s="6">
        <f t="shared" si="30"/>
        <v>0.40468564223999998</v>
      </c>
      <c r="E156" s="8">
        <v>39691</v>
      </c>
      <c r="F156" s="4">
        <v>1</v>
      </c>
      <c r="G156" s="4" t="s">
        <v>70</v>
      </c>
      <c r="H156" s="4" t="s">
        <v>71</v>
      </c>
      <c r="I156" s="4">
        <v>287</v>
      </c>
      <c r="J156" s="4">
        <v>288</v>
      </c>
      <c r="M156" s="13">
        <f t="shared" si="31"/>
        <v>287.5</v>
      </c>
      <c r="N156" s="8">
        <v>39697</v>
      </c>
      <c r="O156" s="5">
        <v>408536</v>
      </c>
      <c r="Q156" s="5"/>
      <c r="S156" s="5"/>
      <c r="U156" s="9"/>
      <c r="V156" s="14">
        <f t="shared" si="32"/>
        <v>408536</v>
      </c>
      <c r="W156" s="14">
        <f t="shared" si="33"/>
        <v>1009514.4412306986</v>
      </c>
      <c r="X156" s="8">
        <v>39730</v>
      </c>
      <c r="Y156" s="4">
        <f t="shared" si="34"/>
        <v>33</v>
      </c>
      <c r="Z156" s="4">
        <v>1</v>
      </c>
      <c r="AA156" s="10">
        <v>2</v>
      </c>
      <c r="AB156" s="10">
        <v>31.1</v>
      </c>
      <c r="AC156" s="10">
        <v>24.5</v>
      </c>
      <c r="AD156" s="10">
        <v>30.7</v>
      </c>
      <c r="AE156" s="10">
        <v>28.236666666666665</v>
      </c>
      <c r="AF156" s="9">
        <v>30</v>
      </c>
      <c r="AG156" s="9">
        <v>31</v>
      </c>
      <c r="AH156" s="9">
        <v>41</v>
      </c>
      <c r="AI156" s="9">
        <v>36</v>
      </c>
      <c r="AJ156" s="10">
        <v>9</v>
      </c>
      <c r="AK156" s="10">
        <v>9</v>
      </c>
      <c r="AL156" s="10">
        <v>9.5</v>
      </c>
      <c r="AM156" s="10">
        <v>9.2177189215659538</v>
      </c>
      <c r="AN156" s="21">
        <f>2*131</f>
        <v>262</v>
      </c>
      <c r="AO156" s="20">
        <v>350</v>
      </c>
      <c r="AP156" s="20">
        <v>30</v>
      </c>
      <c r="AQ156" s="20">
        <v>12.5</v>
      </c>
      <c r="AR156" s="5">
        <v>15</v>
      </c>
      <c r="AS156" s="5">
        <v>25</v>
      </c>
      <c r="AT156" s="5">
        <v>215</v>
      </c>
      <c r="AU156" s="5">
        <v>255</v>
      </c>
      <c r="AV156" s="5">
        <v>0</v>
      </c>
      <c r="AW156" s="5">
        <v>0</v>
      </c>
      <c r="AX156" s="5">
        <v>5</v>
      </c>
      <c r="AY156" s="5">
        <v>5</v>
      </c>
      <c r="AZ156" s="5">
        <v>425</v>
      </c>
      <c r="BA156" s="5">
        <v>805</v>
      </c>
      <c r="BB156" s="5">
        <v>2125</v>
      </c>
      <c r="BC156" s="5">
        <v>3265</v>
      </c>
      <c r="BD156" s="5">
        <v>61.5</v>
      </c>
      <c r="BE156" s="5">
        <v>211.5</v>
      </c>
      <c r="BF156" s="5">
        <v>810</v>
      </c>
      <c r="BG156" s="5">
        <v>1083</v>
      </c>
      <c r="BH156" s="5">
        <v>5</v>
      </c>
      <c r="BI156" s="5">
        <v>85</v>
      </c>
      <c r="BJ156" s="5">
        <v>882.5</v>
      </c>
      <c r="BK156" s="5">
        <v>1040</v>
      </c>
      <c r="BL156" s="5">
        <v>390710</v>
      </c>
      <c r="BM156" s="11">
        <f>BL156/O156*100</f>
        <v>95.636614643507542</v>
      </c>
      <c r="BN156" s="11">
        <f>(BL156)/(O156+Q156+S156+U156)*100</f>
        <v>95.636614643507542</v>
      </c>
      <c r="BO156" s="4" t="s">
        <v>72</v>
      </c>
      <c r="BP156" s="9">
        <v>25</v>
      </c>
      <c r="BQ156" s="9">
        <v>47</v>
      </c>
      <c r="BR156" s="13">
        <f t="shared" si="35"/>
        <v>22</v>
      </c>
      <c r="BS156" s="11">
        <v>32.53</v>
      </c>
      <c r="BT156" s="19">
        <f t="shared" si="36"/>
        <v>0.98575757575757583</v>
      </c>
      <c r="BU156" s="6">
        <v>0.123</v>
      </c>
      <c r="BV156" s="6">
        <v>0.68100000000000005</v>
      </c>
      <c r="BW156" s="6">
        <v>0.29599999999999999</v>
      </c>
      <c r="BX156" s="5">
        <f t="shared" si="37"/>
        <v>965465.43593036174</v>
      </c>
      <c r="BY156" s="11">
        <v>81.95</v>
      </c>
      <c r="BZ156" s="11">
        <f t="shared" si="38"/>
        <v>6.1364503064346065</v>
      </c>
      <c r="CA156" s="11">
        <f t="shared" si="40"/>
        <v>0.85988331330509138</v>
      </c>
    </row>
    <row r="157" spans="1:79" x14ac:dyDescent="0.2">
      <c r="A157" s="4" t="s">
        <v>69</v>
      </c>
      <c r="B157" s="4">
        <v>30</v>
      </c>
      <c r="C157" s="4">
        <v>1</v>
      </c>
      <c r="D157" s="6">
        <f t="shared" si="30"/>
        <v>0.40468564223999998</v>
      </c>
      <c r="E157" s="8">
        <v>38872</v>
      </c>
      <c r="F157" s="4">
        <v>1</v>
      </c>
      <c r="G157" s="4" t="s">
        <v>70</v>
      </c>
      <c r="H157" s="4" t="s">
        <v>71</v>
      </c>
      <c r="I157" s="4">
        <v>67</v>
      </c>
      <c r="J157" s="4">
        <v>143</v>
      </c>
      <c r="M157" s="13">
        <f t="shared" si="31"/>
        <v>105</v>
      </c>
      <c r="N157" s="8">
        <v>38881</v>
      </c>
      <c r="O157" s="5">
        <v>408536</v>
      </c>
      <c r="Q157" s="5"/>
      <c r="V157" s="14">
        <f t="shared" si="32"/>
        <v>408536</v>
      </c>
      <c r="W157" s="14">
        <f t="shared" si="33"/>
        <v>1009514.4412306986</v>
      </c>
      <c r="X157" s="8">
        <v>38923</v>
      </c>
      <c r="Y157" s="9">
        <f t="shared" si="34"/>
        <v>42</v>
      </c>
      <c r="Z157" s="4">
        <v>7</v>
      </c>
      <c r="AA157" s="4">
        <v>3.2</v>
      </c>
      <c r="AB157" s="4">
        <v>31.7</v>
      </c>
      <c r="AC157" s="4">
        <v>27</v>
      </c>
      <c r="AD157" s="4">
        <v>33.200000000000003</v>
      </c>
      <c r="AE157" s="10">
        <v>31.03846153846154</v>
      </c>
      <c r="AF157" s="4">
        <v>43</v>
      </c>
      <c r="AG157" s="4">
        <v>44</v>
      </c>
      <c r="AH157" s="4">
        <v>50</v>
      </c>
      <c r="AI157" s="9">
        <v>46.571428571428569</v>
      </c>
      <c r="AJ157" s="4">
        <v>9.4</v>
      </c>
      <c r="AK157" s="4">
        <v>9</v>
      </c>
      <c r="AL157" s="4">
        <v>9.6999999999999993</v>
      </c>
      <c r="AM157" s="10">
        <v>9.3136610047110615</v>
      </c>
      <c r="AN157" s="20">
        <v>188</v>
      </c>
      <c r="AO157" s="20">
        <v>199</v>
      </c>
      <c r="AP157" s="20">
        <v>9</v>
      </c>
      <c r="AQ157" s="20">
        <v>7.5</v>
      </c>
      <c r="AR157" s="5">
        <v>250</v>
      </c>
      <c r="AS157" s="5">
        <v>1565</v>
      </c>
      <c r="AT157" s="5">
        <v>0</v>
      </c>
      <c r="AU157" s="5">
        <v>1815</v>
      </c>
      <c r="AV157" s="5">
        <v>25</v>
      </c>
      <c r="AW157" s="5">
        <v>0</v>
      </c>
      <c r="AX157" s="5">
        <v>0</v>
      </c>
      <c r="AY157" s="5">
        <v>75</v>
      </c>
      <c r="AZ157" s="5">
        <v>320</v>
      </c>
      <c r="BA157" s="5">
        <v>725</v>
      </c>
      <c r="BB157" s="5">
        <v>0</v>
      </c>
      <c r="BC157" s="5">
        <v>1040</v>
      </c>
      <c r="BD157" s="5">
        <v>139.54545454545453</v>
      </c>
      <c r="BE157" s="5">
        <v>162.72727272727272</v>
      </c>
      <c r="BF157" s="5">
        <v>0</v>
      </c>
      <c r="BG157" s="5">
        <v>311.36363636363637</v>
      </c>
      <c r="BH157" s="5">
        <v>85</v>
      </c>
      <c r="BI157" s="5">
        <v>90</v>
      </c>
      <c r="BJ157" s="5">
        <v>0</v>
      </c>
      <c r="BK157" s="5">
        <v>200</v>
      </c>
      <c r="BL157" s="5">
        <v>117818</v>
      </c>
      <c r="BM157" s="11">
        <f>BL157/O157*100</f>
        <v>28.839074157479388</v>
      </c>
      <c r="BN157" s="11">
        <f>BL157/(O157+Q157)*100</f>
        <v>28.839074157479388</v>
      </c>
      <c r="BO157" s="4" t="s">
        <v>72</v>
      </c>
      <c r="BP157" s="9">
        <v>22</v>
      </c>
      <c r="BQ157" s="9">
        <v>95</v>
      </c>
      <c r="BR157" s="13">
        <f t="shared" si="35"/>
        <v>73</v>
      </c>
      <c r="BS157" s="11">
        <v>30.41</v>
      </c>
      <c r="BT157" s="19">
        <f t="shared" si="36"/>
        <v>0.72404761904761905</v>
      </c>
      <c r="BU157" s="6">
        <v>8.2000000000000003E-2</v>
      </c>
      <c r="BV157" s="6">
        <v>0.35599999999999998</v>
      </c>
      <c r="BW157" s="6">
        <v>0.318</v>
      </c>
      <c r="BX157" s="5">
        <f t="shared" si="37"/>
        <v>291134.61833698489</v>
      </c>
      <c r="BY157" s="11">
        <v>20.41</v>
      </c>
      <c r="BZ157" s="11">
        <f t="shared" si="38"/>
        <v>1.2008144847011535</v>
      </c>
      <c r="CA157" s="11">
        <f t="shared" si="40"/>
        <v>1.1307793256178471</v>
      </c>
    </row>
    <row r="158" spans="1:79" x14ac:dyDescent="0.2">
      <c r="A158" s="15" t="s">
        <v>69</v>
      </c>
      <c r="B158" s="15">
        <v>8</v>
      </c>
      <c r="C158" s="15">
        <v>2</v>
      </c>
      <c r="D158" s="16">
        <f t="shared" si="30"/>
        <v>0.80937128447999995</v>
      </c>
      <c r="E158" s="17">
        <v>38915</v>
      </c>
      <c r="F158" s="15">
        <v>1</v>
      </c>
      <c r="G158" s="15" t="s">
        <v>70</v>
      </c>
      <c r="H158" s="15" t="s">
        <v>71</v>
      </c>
      <c r="I158" s="15">
        <v>1029</v>
      </c>
      <c r="J158" s="15">
        <v>1139</v>
      </c>
      <c r="K158" s="15"/>
      <c r="L158" s="15"/>
      <c r="M158" s="13">
        <f t="shared" si="31"/>
        <v>1084</v>
      </c>
      <c r="N158" s="17">
        <v>38923</v>
      </c>
      <c r="O158" s="14">
        <v>817988</v>
      </c>
      <c r="P158" s="15"/>
      <c r="Q158" s="14"/>
      <c r="R158" s="15"/>
      <c r="S158" s="15"/>
      <c r="T158" s="15"/>
      <c r="U158" s="15"/>
      <c r="V158" s="14">
        <f t="shared" si="32"/>
        <v>817988</v>
      </c>
      <c r="W158" s="14">
        <f t="shared" si="33"/>
        <v>1010646.1838778183</v>
      </c>
      <c r="X158" s="17">
        <v>38966</v>
      </c>
      <c r="Y158" s="15">
        <f t="shared" si="34"/>
        <v>43</v>
      </c>
      <c r="Z158" s="15">
        <v>4</v>
      </c>
      <c r="AA158" s="15">
        <v>3.2</v>
      </c>
      <c r="AB158" s="15">
        <v>29.1</v>
      </c>
      <c r="AC158" s="15">
        <v>29.4</v>
      </c>
      <c r="AD158" s="15">
        <v>33.4</v>
      </c>
      <c r="AE158" s="18">
        <v>31.690000000000008</v>
      </c>
      <c r="AF158" s="15">
        <v>45</v>
      </c>
      <c r="AG158" s="15">
        <v>41</v>
      </c>
      <c r="AH158" s="15">
        <v>58</v>
      </c>
      <c r="AI158" s="13">
        <v>49.692307692307693</v>
      </c>
      <c r="AJ158" s="15">
        <v>9.1</v>
      </c>
      <c r="AK158" s="15">
        <v>9</v>
      </c>
      <c r="AL158" s="15">
        <v>9.6</v>
      </c>
      <c r="AM158" s="18">
        <v>9.2010321798196006</v>
      </c>
      <c r="AN158" s="21">
        <v>610</v>
      </c>
      <c r="AO158" s="21">
        <v>305</v>
      </c>
      <c r="AP158" s="21">
        <v>0</v>
      </c>
      <c r="AQ158" s="21">
        <v>19.5</v>
      </c>
      <c r="AR158" s="14">
        <v>94</v>
      </c>
      <c r="AS158" s="14">
        <v>134</v>
      </c>
      <c r="AT158" s="14">
        <v>0</v>
      </c>
      <c r="AU158" s="14">
        <v>220</v>
      </c>
      <c r="AV158" s="14">
        <v>0</v>
      </c>
      <c r="AW158" s="14">
        <v>0</v>
      </c>
      <c r="AX158" s="14">
        <v>0</v>
      </c>
      <c r="AY158" s="14">
        <v>30</v>
      </c>
      <c r="AZ158" s="14">
        <v>245</v>
      </c>
      <c r="BA158" s="14">
        <v>735</v>
      </c>
      <c r="BB158" s="14">
        <v>0</v>
      </c>
      <c r="BC158" s="14">
        <v>855</v>
      </c>
      <c r="BD158" s="14">
        <v>75.9375</v>
      </c>
      <c r="BE158" s="14">
        <v>111.25</v>
      </c>
      <c r="BF158" s="14">
        <v>0</v>
      </c>
      <c r="BG158" s="14">
        <v>193.4375</v>
      </c>
      <c r="BH158" s="14">
        <v>57.5</v>
      </c>
      <c r="BI158" s="14">
        <v>50</v>
      </c>
      <c r="BJ158" s="14">
        <v>0</v>
      </c>
      <c r="BK158" s="14">
        <v>132.5</v>
      </c>
      <c r="BL158" s="14">
        <v>97536</v>
      </c>
      <c r="BM158" s="19">
        <f>BL158/O158*100</f>
        <v>11.92389130402891</v>
      </c>
      <c r="BN158" s="19">
        <f>BL158/(O158+Q158)*100</f>
        <v>11.92389130402891</v>
      </c>
      <c r="BO158" s="15" t="s">
        <v>72</v>
      </c>
      <c r="BP158" s="13">
        <v>21</v>
      </c>
      <c r="BQ158" s="13">
        <v>87</v>
      </c>
      <c r="BR158" s="13">
        <f t="shared" si="35"/>
        <v>66</v>
      </c>
      <c r="BS158" s="19">
        <v>30.99</v>
      </c>
      <c r="BT158" s="19">
        <f t="shared" si="36"/>
        <v>0.72069767441860466</v>
      </c>
      <c r="BU158" s="16">
        <v>0.10100000000000001</v>
      </c>
      <c r="BV158" s="16">
        <v>6.6360000000000001</v>
      </c>
      <c r="BW158" s="16">
        <v>0.38300000000000001</v>
      </c>
      <c r="BX158" s="14">
        <f t="shared" si="37"/>
        <v>120508.3524339072</v>
      </c>
      <c r="BY158" s="19">
        <v>23.27</v>
      </c>
      <c r="BZ158" s="19">
        <f t="shared" si="38"/>
        <v>0.66862118915592295</v>
      </c>
      <c r="CA158" s="19">
        <f t="shared" si="40"/>
        <v>1.286868129353917</v>
      </c>
    </row>
    <row r="159" spans="1:79" x14ac:dyDescent="0.2">
      <c r="A159" s="15" t="s">
        <v>69</v>
      </c>
      <c r="B159" s="15">
        <v>29</v>
      </c>
      <c r="C159" s="15">
        <v>1</v>
      </c>
      <c r="D159" s="16">
        <f t="shared" si="30"/>
        <v>0.40468564223999998</v>
      </c>
      <c r="E159" s="17">
        <v>37728</v>
      </c>
      <c r="F159" s="15">
        <v>1</v>
      </c>
      <c r="G159" s="15" t="s">
        <v>70</v>
      </c>
      <c r="H159" s="15" t="s">
        <v>71</v>
      </c>
      <c r="I159" s="15">
        <v>142</v>
      </c>
      <c r="J159" s="15">
        <v>141</v>
      </c>
      <c r="K159" s="15"/>
      <c r="L159" s="15"/>
      <c r="M159" s="13">
        <f t="shared" si="31"/>
        <v>141.5</v>
      </c>
      <c r="N159" s="17">
        <v>37739</v>
      </c>
      <c r="O159" s="14">
        <v>408994</v>
      </c>
      <c r="P159" s="15"/>
      <c r="Q159" s="14"/>
      <c r="R159" s="15"/>
      <c r="S159" s="15"/>
      <c r="T159" s="15"/>
      <c r="U159" s="15"/>
      <c r="V159" s="14">
        <f t="shared" si="32"/>
        <v>408994</v>
      </c>
      <c r="W159" s="14">
        <f t="shared" si="33"/>
        <v>1010646.1838778183</v>
      </c>
      <c r="X159" s="17">
        <v>37770</v>
      </c>
      <c r="Y159" s="15">
        <f t="shared" si="34"/>
        <v>31</v>
      </c>
      <c r="Z159" s="15">
        <v>23</v>
      </c>
      <c r="AA159" s="18">
        <v>3.9</v>
      </c>
      <c r="AB159" s="18">
        <v>26.1</v>
      </c>
      <c r="AC159" s="18">
        <v>25</v>
      </c>
      <c r="AD159" s="18">
        <v>31.6</v>
      </c>
      <c r="AE159" s="18">
        <v>29.357142857142858</v>
      </c>
      <c r="AF159" s="13">
        <v>30</v>
      </c>
      <c r="AG159" s="13">
        <v>29</v>
      </c>
      <c r="AH159" s="13">
        <v>37</v>
      </c>
      <c r="AI159" s="13">
        <v>31.875</v>
      </c>
      <c r="AJ159" s="18">
        <v>9.1</v>
      </c>
      <c r="AK159" s="18">
        <v>9</v>
      </c>
      <c r="AL159" s="18">
        <v>9.6</v>
      </c>
      <c r="AM159" s="18">
        <v>9.3750105445547014</v>
      </c>
      <c r="AN159" s="21">
        <v>5</v>
      </c>
      <c r="AO159" s="21">
        <v>400</v>
      </c>
      <c r="AP159" s="21">
        <v>36</v>
      </c>
      <c r="AQ159" s="21">
        <v>15</v>
      </c>
      <c r="AR159" s="14">
        <v>95</v>
      </c>
      <c r="AS159" s="14">
        <v>700</v>
      </c>
      <c r="AT159" s="14">
        <v>65</v>
      </c>
      <c r="AU159" s="14">
        <v>860</v>
      </c>
      <c r="AV159" s="14">
        <v>0</v>
      </c>
      <c r="AW159" s="14">
        <v>0</v>
      </c>
      <c r="AX159" s="14">
        <v>215</v>
      </c>
      <c r="AY159" s="14">
        <v>670</v>
      </c>
      <c r="AZ159" s="14">
        <v>5035</v>
      </c>
      <c r="BA159" s="14">
        <v>1340</v>
      </c>
      <c r="BB159" s="14">
        <v>14200</v>
      </c>
      <c r="BC159" s="14">
        <v>14200</v>
      </c>
      <c r="BD159" s="14">
        <v>454.41666666666669</v>
      </c>
      <c r="BE159" s="14">
        <v>211.66666666666666</v>
      </c>
      <c r="BF159" s="14">
        <v>2462.0833333333335</v>
      </c>
      <c r="BG159" s="14">
        <v>2705.909090909091</v>
      </c>
      <c r="BH159" s="14">
        <v>17.5</v>
      </c>
      <c r="BI159" s="14">
        <v>57.5</v>
      </c>
      <c r="BJ159" s="14">
        <v>1480</v>
      </c>
      <c r="BK159" s="14">
        <v>1605</v>
      </c>
      <c r="BL159" s="14">
        <v>192470</v>
      </c>
      <c r="BM159" s="19">
        <f>BL159/(O159)*100</f>
        <v>47.059370064108521</v>
      </c>
      <c r="BN159" s="19">
        <f>BL159/(O159+Q159)*100</f>
        <v>47.059370064108521</v>
      </c>
      <c r="BO159" s="15" t="s">
        <v>72</v>
      </c>
      <c r="BP159" s="13">
        <v>21</v>
      </c>
      <c r="BQ159" s="13">
        <v>36</v>
      </c>
      <c r="BR159" s="13">
        <f t="shared" si="35"/>
        <v>15</v>
      </c>
      <c r="BS159" s="19">
        <v>25.73</v>
      </c>
      <c r="BT159" s="19">
        <f t="shared" si="36"/>
        <v>0.83</v>
      </c>
      <c r="BU159" s="16">
        <v>5.5E-2</v>
      </c>
      <c r="BV159" s="16">
        <v>0.26600000000000001</v>
      </c>
      <c r="BW159" s="16">
        <v>0.104</v>
      </c>
      <c r="BX159" s="14">
        <f t="shared" si="37"/>
        <v>475603.72770985315</v>
      </c>
      <c r="BY159" s="19">
        <v>18.5</v>
      </c>
      <c r="BZ159" s="19">
        <f t="shared" si="38"/>
        <v>1.4746611474653417</v>
      </c>
      <c r="CA159" s="19">
        <f t="shared" si="40"/>
        <v>0.61053980081789572</v>
      </c>
    </row>
    <row r="160" spans="1:79" x14ac:dyDescent="0.2">
      <c r="A160" s="15" t="s">
        <v>69</v>
      </c>
      <c r="B160" s="15">
        <v>23</v>
      </c>
      <c r="C160" s="15">
        <v>1</v>
      </c>
      <c r="D160" s="16">
        <f t="shared" si="30"/>
        <v>0.40468564223999998</v>
      </c>
      <c r="E160" s="17">
        <v>37360</v>
      </c>
      <c r="F160" s="15">
        <v>1</v>
      </c>
      <c r="G160" s="15" t="s">
        <v>70</v>
      </c>
      <c r="H160" s="15" t="s">
        <v>71</v>
      </c>
      <c r="I160" s="15">
        <v>131</v>
      </c>
      <c r="J160" s="15">
        <v>15</v>
      </c>
      <c r="K160" s="15"/>
      <c r="L160" s="15"/>
      <c r="M160" s="13">
        <f t="shared" si="31"/>
        <v>73</v>
      </c>
      <c r="N160" s="17">
        <v>37369</v>
      </c>
      <c r="O160" s="14">
        <v>409910</v>
      </c>
      <c r="P160" s="15"/>
      <c r="Q160" s="14"/>
      <c r="R160" s="15"/>
      <c r="S160" s="15"/>
      <c r="T160" s="15"/>
      <c r="U160" s="15"/>
      <c r="V160" s="14">
        <f t="shared" si="32"/>
        <v>409910</v>
      </c>
      <c r="W160" s="14">
        <f t="shared" si="33"/>
        <v>1012909.6691720575</v>
      </c>
      <c r="X160" s="17">
        <v>37411</v>
      </c>
      <c r="Y160" s="15">
        <f t="shared" si="34"/>
        <v>42</v>
      </c>
      <c r="Z160" s="15">
        <v>3</v>
      </c>
      <c r="AA160" s="18">
        <v>3.1</v>
      </c>
      <c r="AB160" s="18">
        <v>28.8</v>
      </c>
      <c r="AC160" s="18">
        <v>25.7</v>
      </c>
      <c r="AD160" s="18">
        <v>31.1</v>
      </c>
      <c r="AE160" s="18">
        <v>28.690000000000005</v>
      </c>
      <c r="AF160" s="13">
        <v>34</v>
      </c>
      <c r="AG160" s="13">
        <v>34</v>
      </c>
      <c r="AH160" s="13">
        <v>45</v>
      </c>
      <c r="AI160" s="13">
        <v>39.07692307692308</v>
      </c>
      <c r="AJ160" s="18">
        <v>9.1</v>
      </c>
      <c r="AK160" s="18">
        <v>8.9</v>
      </c>
      <c r="AL160" s="18">
        <v>9.6</v>
      </c>
      <c r="AM160" s="18">
        <v>9.2776035347943289</v>
      </c>
      <c r="AN160" s="21">
        <v>32</v>
      </c>
      <c r="AO160" s="21">
        <v>475</v>
      </c>
      <c r="AP160" s="21">
        <v>36</v>
      </c>
      <c r="AQ160" s="21">
        <v>15</v>
      </c>
      <c r="AR160" s="14">
        <v>25</v>
      </c>
      <c r="AS160" s="14">
        <v>165</v>
      </c>
      <c r="AT160" s="14">
        <v>0</v>
      </c>
      <c r="AU160" s="14">
        <v>190</v>
      </c>
      <c r="AV160" s="14">
        <v>0</v>
      </c>
      <c r="AW160" s="14">
        <v>0</v>
      </c>
      <c r="AX160" s="14">
        <v>0</v>
      </c>
      <c r="AY160" s="14">
        <v>20</v>
      </c>
      <c r="AZ160" s="14">
        <v>480</v>
      </c>
      <c r="BA160" s="14">
        <v>800</v>
      </c>
      <c r="BB160" s="14">
        <v>2980</v>
      </c>
      <c r="BC160" s="14">
        <v>3450</v>
      </c>
      <c r="BD160" s="14">
        <v>82.5</v>
      </c>
      <c r="BE160" s="14">
        <v>165.9375</v>
      </c>
      <c r="BF160" s="14">
        <v>560.3125</v>
      </c>
      <c r="BG160" s="14">
        <v>805</v>
      </c>
      <c r="BH160" s="14">
        <v>50</v>
      </c>
      <c r="BI160" s="14">
        <v>40</v>
      </c>
      <c r="BJ160" s="14">
        <v>135</v>
      </c>
      <c r="BK160" s="14">
        <v>732.5</v>
      </c>
      <c r="BL160" s="14">
        <v>263139</v>
      </c>
      <c r="BM160" s="19">
        <f>BL160/(O160)*100</f>
        <v>64.194335341904321</v>
      </c>
      <c r="BN160" s="19">
        <f>BL160/(O160+Q160)*100</f>
        <v>64.194335341904321</v>
      </c>
      <c r="BO160" s="15" t="s">
        <v>72</v>
      </c>
      <c r="BP160" s="13">
        <v>25</v>
      </c>
      <c r="BQ160" s="13">
        <v>31</v>
      </c>
      <c r="BR160" s="13">
        <f t="shared" si="35"/>
        <v>6</v>
      </c>
      <c r="BS160" s="19">
        <v>28.61</v>
      </c>
      <c r="BT160" s="19">
        <f t="shared" si="36"/>
        <v>0.68119047619047612</v>
      </c>
      <c r="BU160" s="16">
        <v>0.16</v>
      </c>
      <c r="BV160" s="16">
        <v>0.48899999999999999</v>
      </c>
      <c r="BW160" s="16">
        <v>0.23100000000000001</v>
      </c>
      <c r="BX160" s="14">
        <f t="shared" si="37"/>
        <v>650230.62973888428</v>
      </c>
      <c r="BY160" s="19">
        <v>60.5</v>
      </c>
      <c r="BZ160" s="19">
        <f t="shared" si="38"/>
        <v>3.5594941854198821</v>
      </c>
      <c r="CA160" s="19">
        <f t="shared" si="40"/>
        <v>0.98641213521707782</v>
      </c>
    </row>
    <row r="161" spans="1:79" x14ac:dyDescent="0.2">
      <c r="A161" s="15" t="s">
        <v>69</v>
      </c>
      <c r="B161" s="15">
        <v>4</v>
      </c>
      <c r="C161" s="15">
        <v>2</v>
      </c>
      <c r="D161" s="16">
        <f t="shared" si="30"/>
        <v>0.80937128447999995</v>
      </c>
      <c r="E161" s="17">
        <v>39357</v>
      </c>
      <c r="F161" s="15">
        <v>2</v>
      </c>
      <c r="G161" s="15" t="s">
        <v>70</v>
      </c>
      <c r="H161" s="15" t="s">
        <v>71</v>
      </c>
      <c r="I161" s="15">
        <v>1170</v>
      </c>
      <c r="J161" s="15">
        <v>311</v>
      </c>
      <c r="K161" s="15"/>
      <c r="L161" s="15"/>
      <c r="M161" s="13">
        <f t="shared" si="31"/>
        <v>740.5</v>
      </c>
      <c r="N161" s="17">
        <v>39363</v>
      </c>
      <c r="O161" s="14">
        <v>615236</v>
      </c>
      <c r="P161" s="17">
        <v>39364</v>
      </c>
      <c r="Q161" s="14">
        <v>204726</v>
      </c>
      <c r="R161" s="17">
        <v>39364</v>
      </c>
      <c r="S161" s="14"/>
      <c r="T161" s="15"/>
      <c r="U161" s="15"/>
      <c r="V161" s="14">
        <f t="shared" si="32"/>
        <v>819962</v>
      </c>
      <c r="W161" s="14">
        <f t="shared" si="33"/>
        <v>1013085.1139928992</v>
      </c>
      <c r="X161" s="17">
        <v>39416</v>
      </c>
      <c r="Y161" s="13">
        <f t="shared" si="34"/>
        <v>53</v>
      </c>
      <c r="Z161" s="13">
        <v>0</v>
      </c>
      <c r="AA161" s="15">
        <v>3.7</v>
      </c>
      <c r="AB161" s="18">
        <v>29.5</v>
      </c>
      <c r="AC161" s="18">
        <v>12.7</v>
      </c>
      <c r="AD161" s="18">
        <v>30.5</v>
      </c>
      <c r="AE161" s="18">
        <v>23.588235294117652</v>
      </c>
      <c r="AF161" s="18">
        <v>21</v>
      </c>
      <c r="AG161" s="18">
        <v>20</v>
      </c>
      <c r="AH161" s="18">
        <v>28</v>
      </c>
      <c r="AI161" s="18">
        <v>25.6</v>
      </c>
      <c r="AJ161" s="18">
        <v>8.8000000000000007</v>
      </c>
      <c r="AK161" s="18">
        <v>8.1999999999999993</v>
      </c>
      <c r="AL161" s="18">
        <v>9.3000000000000007</v>
      </c>
      <c r="AM161" s="18">
        <v>8.6596153846153836</v>
      </c>
      <c r="AN161" s="21">
        <v>448</v>
      </c>
      <c r="AO161" s="21">
        <v>625</v>
      </c>
      <c r="AP161" s="21">
        <v>38</v>
      </c>
      <c r="AQ161" s="21">
        <v>18</v>
      </c>
      <c r="AR161" s="14">
        <v>0</v>
      </c>
      <c r="AS161" s="14">
        <v>15</v>
      </c>
      <c r="AT161" s="14">
        <v>620</v>
      </c>
      <c r="AU161" s="14">
        <v>635</v>
      </c>
      <c r="AV161" s="14">
        <v>0</v>
      </c>
      <c r="AW161" s="14">
        <v>0</v>
      </c>
      <c r="AX161" s="14">
        <v>0</v>
      </c>
      <c r="AY161" s="14">
        <v>20</v>
      </c>
      <c r="AZ161" s="14">
        <v>285</v>
      </c>
      <c r="BA161" s="14">
        <v>985</v>
      </c>
      <c r="BB161" s="14">
        <v>65</v>
      </c>
      <c r="BC161" s="14">
        <v>1180</v>
      </c>
      <c r="BD161" s="14">
        <v>56.470588235294116</v>
      </c>
      <c r="BE161" s="14">
        <v>126.17647058823529</v>
      </c>
      <c r="BF161" s="14">
        <v>4.7058823529411766</v>
      </c>
      <c r="BG161" s="14">
        <v>187.35294117647058</v>
      </c>
      <c r="BH161" s="14">
        <v>15</v>
      </c>
      <c r="BI161" s="14">
        <v>75</v>
      </c>
      <c r="BJ161" s="14">
        <v>0</v>
      </c>
      <c r="BK161" s="14">
        <v>90</v>
      </c>
      <c r="BL161" s="14">
        <v>664037</v>
      </c>
      <c r="BM161" s="19">
        <f>(BL161/Q161)*100</f>
        <v>324.35401463419396</v>
      </c>
      <c r="BN161" s="19">
        <f>((BL161)/(O161+Q161+S161+U161))*100</f>
        <v>80.983874862493636</v>
      </c>
      <c r="BO161" s="15" t="s">
        <v>72</v>
      </c>
      <c r="BP161" s="13">
        <v>25</v>
      </c>
      <c r="BQ161" s="13">
        <v>60</v>
      </c>
      <c r="BR161" s="13">
        <f t="shared" si="35"/>
        <v>35</v>
      </c>
      <c r="BS161" s="19">
        <v>36.26</v>
      </c>
      <c r="BT161" s="19">
        <f t="shared" si="36"/>
        <v>0.6841509433962264</v>
      </c>
      <c r="BU161" s="16">
        <v>0.13500000000000001</v>
      </c>
      <c r="BV161" s="16">
        <v>2</v>
      </c>
      <c r="BW161" s="16">
        <v>0.44</v>
      </c>
      <c r="BX161" s="14">
        <f t="shared" si="37"/>
        <v>820435.5809665604</v>
      </c>
      <c r="BY161" s="19">
        <v>258.86</v>
      </c>
      <c r="BZ161" s="19">
        <f t="shared" si="38"/>
        <v>6.0344999100557013</v>
      </c>
      <c r="CA161" s="19">
        <f t="shared" si="40"/>
        <v>0.92293109268409546</v>
      </c>
    </row>
    <row r="162" spans="1:79" x14ac:dyDescent="0.2">
      <c r="A162" s="15" t="s">
        <v>69</v>
      </c>
      <c r="B162" s="15">
        <v>10</v>
      </c>
      <c r="C162" s="15">
        <v>2</v>
      </c>
      <c r="D162" s="16">
        <f t="shared" si="30"/>
        <v>0.80937128447999995</v>
      </c>
      <c r="E162" s="17">
        <v>37007</v>
      </c>
      <c r="F162" s="15">
        <v>1</v>
      </c>
      <c r="G162" s="15" t="s">
        <v>70</v>
      </c>
      <c r="H162" s="15" t="s">
        <v>71</v>
      </c>
      <c r="I162" s="15">
        <v>17</v>
      </c>
      <c r="J162" s="15">
        <v>1</v>
      </c>
      <c r="K162" s="15"/>
      <c r="L162" s="15"/>
      <c r="M162" s="13">
        <f t="shared" si="31"/>
        <v>9</v>
      </c>
      <c r="N162" s="17">
        <v>37016</v>
      </c>
      <c r="O162" s="14">
        <v>820278</v>
      </c>
      <c r="P162" s="15"/>
      <c r="Q162" s="14"/>
      <c r="R162" s="15"/>
      <c r="S162" s="15"/>
      <c r="T162" s="15"/>
      <c r="U162" s="15"/>
      <c r="V162" s="14">
        <f t="shared" si="32"/>
        <v>820278</v>
      </c>
      <c r="W162" s="14">
        <f t="shared" si="33"/>
        <v>1013475.5404956173</v>
      </c>
      <c r="X162" s="17">
        <v>37049</v>
      </c>
      <c r="Y162" s="15">
        <f t="shared" si="34"/>
        <v>33</v>
      </c>
      <c r="Z162" s="13">
        <v>18</v>
      </c>
      <c r="AA162" s="18">
        <v>3.6</v>
      </c>
      <c r="AB162" s="18">
        <v>27</v>
      </c>
      <c r="AC162" s="18">
        <v>25.2</v>
      </c>
      <c r="AD162" s="18">
        <v>32.4</v>
      </c>
      <c r="AE162" s="18">
        <v>29.325806451612909</v>
      </c>
      <c r="AF162" s="13">
        <v>37</v>
      </c>
      <c r="AG162" s="13">
        <v>37</v>
      </c>
      <c r="AH162" s="13">
        <v>43</v>
      </c>
      <c r="AI162" s="13">
        <v>39.666666666666664</v>
      </c>
      <c r="AJ162" s="18">
        <v>9.5</v>
      </c>
      <c r="AK162" s="18">
        <v>9.4</v>
      </c>
      <c r="AL162" s="18">
        <v>9.8000000000000007</v>
      </c>
      <c r="AM162" s="18">
        <v>9.5659734751263272</v>
      </c>
      <c r="AN162" s="21">
        <v>56</v>
      </c>
      <c r="AO162" s="21">
        <v>575</v>
      </c>
      <c r="AP162" s="21">
        <v>34</v>
      </c>
      <c r="AQ162" s="21">
        <v>12.5</v>
      </c>
      <c r="AR162" s="14">
        <v>25</v>
      </c>
      <c r="AS162" s="14">
        <v>45</v>
      </c>
      <c r="AT162" s="14">
        <v>0</v>
      </c>
      <c r="AU162" s="14">
        <v>70</v>
      </c>
      <c r="AV162" s="14">
        <v>25</v>
      </c>
      <c r="AW162" s="14">
        <v>5</v>
      </c>
      <c r="AX162" s="14">
        <v>0</v>
      </c>
      <c r="AY162" s="14">
        <v>50</v>
      </c>
      <c r="AZ162" s="14">
        <v>480</v>
      </c>
      <c r="BA162" s="14">
        <v>650</v>
      </c>
      <c r="BB162" s="14">
        <v>115</v>
      </c>
      <c r="BC162" s="14">
        <v>735</v>
      </c>
      <c r="BD162" s="14">
        <v>158.75</v>
      </c>
      <c r="BE162" s="14">
        <v>124.16666666666667</v>
      </c>
      <c r="BF162" s="14">
        <v>16.25</v>
      </c>
      <c r="BG162" s="14">
        <v>299.16666666666669</v>
      </c>
      <c r="BH162" s="14">
        <v>95</v>
      </c>
      <c r="BI162" s="14">
        <v>30</v>
      </c>
      <c r="BJ162" s="14">
        <v>0</v>
      </c>
      <c r="BK162" s="14">
        <v>257.5</v>
      </c>
      <c r="BL162" s="14">
        <v>5808</v>
      </c>
      <c r="BM162" s="19">
        <f>BL162/(O162)*100</f>
        <v>0.70805263581371192</v>
      </c>
      <c r="BN162" s="19">
        <f>BL162/(O162+Q162)*100</f>
        <v>0.70805263581371192</v>
      </c>
      <c r="BO162" s="15" t="s">
        <v>72</v>
      </c>
      <c r="BP162" s="13">
        <v>28</v>
      </c>
      <c r="BQ162" s="13">
        <v>40</v>
      </c>
      <c r="BR162" s="13">
        <f t="shared" si="35"/>
        <v>12</v>
      </c>
      <c r="BS162" s="19">
        <v>34.4</v>
      </c>
      <c r="BT162" s="19">
        <f t="shared" si="36"/>
        <v>1.0424242424242425</v>
      </c>
      <c r="BU162" s="16"/>
      <c r="BV162" s="16"/>
      <c r="BW162" s="16"/>
      <c r="BX162" s="14">
        <f t="shared" si="37"/>
        <v>7175.9402778064823</v>
      </c>
      <c r="BY162" s="19">
        <v>1.5</v>
      </c>
      <c r="BZ162" s="19">
        <f t="shared" si="38"/>
        <v>5.6160313969810305E-2</v>
      </c>
      <c r="CA162" s="19">
        <f t="shared" si="40"/>
        <v>0</v>
      </c>
    </row>
    <row r="163" spans="1:79" x14ac:dyDescent="0.2">
      <c r="A163" s="15" t="s">
        <v>69</v>
      </c>
      <c r="B163" s="15">
        <v>2</v>
      </c>
      <c r="C163" s="15">
        <v>2</v>
      </c>
      <c r="D163" s="16">
        <f t="shared" si="30"/>
        <v>0.80937128447999995</v>
      </c>
      <c r="E163" s="17">
        <v>36988</v>
      </c>
      <c r="F163" s="15">
        <v>1</v>
      </c>
      <c r="G163" s="15" t="s">
        <v>70</v>
      </c>
      <c r="H163" s="15" t="s">
        <v>71</v>
      </c>
      <c r="I163" s="15">
        <v>28</v>
      </c>
      <c r="J163" s="15">
        <v>165</v>
      </c>
      <c r="K163" s="15"/>
      <c r="L163" s="15"/>
      <c r="M163" s="13">
        <f t="shared" si="31"/>
        <v>96.5</v>
      </c>
      <c r="N163" s="23">
        <v>36995</v>
      </c>
      <c r="O163" s="24">
        <v>820278</v>
      </c>
      <c r="P163" s="15"/>
      <c r="Q163" s="14"/>
      <c r="R163" s="15"/>
      <c r="S163" s="15"/>
      <c r="T163" s="15"/>
      <c r="U163" s="15"/>
      <c r="V163" s="14">
        <f t="shared" si="32"/>
        <v>820278</v>
      </c>
      <c r="W163" s="14">
        <f t="shared" si="33"/>
        <v>1013475.5404956173</v>
      </c>
      <c r="X163" s="17">
        <v>37027</v>
      </c>
      <c r="Y163" s="15">
        <f t="shared" si="34"/>
        <v>32</v>
      </c>
      <c r="Z163" s="13">
        <v>12</v>
      </c>
      <c r="AA163" s="18">
        <v>1</v>
      </c>
      <c r="AB163" s="18">
        <v>27.7</v>
      </c>
      <c r="AC163" s="18">
        <v>21.4</v>
      </c>
      <c r="AD163" s="18">
        <v>29.6</v>
      </c>
      <c r="AE163" s="18">
        <v>26.56</v>
      </c>
      <c r="AF163" s="13">
        <v>41</v>
      </c>
      <c r="AG163" s="13">
        <v>40</v>
      </c>
      <c r="AH163" s="13">
        <v>46</v>
      </c>
      <c r="AI163" s="13">
        <v>43.333333333333336</v>
      </c>
      <c r="AJ163" s="18">
        <v>8.8000000000000007</v>
      </c>
      <c r="AK163" s="18">
        <v>8.8000000000000007</v>
      </c>
      <c r="AL163" s="18">
        <v>9.5</v>
      </c>
      <c r="AM163" s="18">
        <v>9.3442416654165203</v>
      </c>
      <c r="AN163" s="21">
        <v>90</v>
      </c>
      <c r="AO163" s="21">
        <v>600</v>
      </c>
      <c r="AP163" s="21">
        <v>48</v>
      </c>
      <c r="AQ163" s="21">
        <v>20</v>
      </c>
      <c r="AR163" s="14">
        <v>5</v>
      </c>
      <c r="AS163" s="14">
        <v>190</v>
      </c>
      <c r="AT163" s="14">
        <v>0</v>
      </c>
      <c r="AU163" s="14">
        <v>195</v>
      </c>
      <c r="AV163" s="14">
        <v>0</v>
      </c>
      <c r="AW163" s="14">
        <v>0</v>
      </c>
      <c r="AX163" s="14">
        <v>0</v>
      </c>
      <c r="AY163" s="14">
        <v>30</v>
      </c>
      <c r="AZ163" s="14">
        <v>940</v>
      </c>
      <c r="BA163" s="14">
        <v>470</v>
      </c>
      <c r="BB163" s="14">
        <v>255</v>
      </c>
      <c r="BC163" s="14">
        <v>955</v>
      </c>
      <c r="BD163" s="14">
        <v>318.21428571428572</v>
      </c>
      <c r="BE163" s="14">
        <v>77.5</v>
      </c>
      <c r="BF163" s="14">
        <v>22.857142857142858</v>
      </c>
      <c r="BG163" s="14">
        <v>450.76923076923077</v>
      </c>
      <c r="BH163" s="14">
        <v>232.5</v>
      </c>
      <c r="BI163" s="14">
        <v>12.5</v>
      </c>
      <c r="BJ163" s="14">
        <v>0</v>
      </c>
      <c r="BK163" s="14">
        <v>315</v>
      </c>
      <c r="BL163" s="14">
        <v>0</v>
      </c>
      <c r="BM163" s="19">
        <f>BL163/(O163)*100</f>
        <v>0</v>
      </c>
      <c r="BN163" s="19">
        <f>BL163/(O163+Q163)*100</f>
        <v>0</v>
      </c>
      <c r="BO163" s="15" t="s">
        <v>73</v>
      </c>
      <c r="BP163" s="13"/>
      <c r="BQ163" s="13"/>
      <c r="BR163" s="13">
        <f t="shared" si="35"/>
        <v>0</v>
      </c>
      <c r="BS163" s="19"/>
      <c r="BT163" s="19">
        <f t="shared" si="36"/>
        <v>0</v>
      </c>
      <c r="BU163" s="16"/>
      <c r="BV163" s="16"/>
      <c r="BW163" s="16"/>
      <c r="BX163" s="14">
        <f t="shared" si="37"/>
        <v>0</v>
      </c>
      <c r="BY163" s="19">
        <v>0</v>
      </c>
      <c r="BZ163" s="19">
        <f t="shared" si="38"/>
        <v>0</v>
      </c>
      <c r="CA163" s="19"/>
    </row>
    <row r="164" spans="1:79" x14ac:dyDescent="0.2">
      <c r="A164" s="15" t="s">
        <v>69</v>
      </c>
      <c r="B164" s="15">
        <v>6</v>
      </c>
      <c r="C164" s="15">
        <v>2</v>
      </c>
      <c r="D164" s="16">
        <f t="shared" si="30"/>
        <v>0.80937128447999995</v>
      </c>
      <c r="E164" s="17">
        <v>39712</v>
      </c>
      <c r="F164" s="15">
        <v>1</v>
      </c>
      <c r="G164" s="15" t="s">
        <v>70</v>
      </c>
      <c r="H164" s="15" t="s">
        <v>71</v>
      </c>
      <c r="I164" s="15">
        <v>434</v>
      </c>
      <c r="J164" s="15">
        <v>257</v>
      </c>
      <c r="K164" s="15"/>
      <c r="L164" s="15"/>
      <c r="M164" s="13">
        <f t="shared" si="31"/>
        <v>345.5</v>
      </c>
      <c r="N164" s="17">
        <v>39719</v>
      </c>
      <c r="O164" s="14">
        <v>820736</v>
      </c>
      <c r="P164" s="15"/>
      <c r="Q164" s="14"/>
      <c r="R164" s="15"/>
      <c r="S164" s="14"/>
      <c r="T164" s="15"/>
      <c r="U164" s="13"/>
      <c r="V164" s="14">
        <f t="shared" si="32"/>
        <v>820736</v>
      </c>
      <c r="W164" s="14">
        <f t="shared" si="33"/>
        <v>1014041.4118191771</v>
      </c>
      <c r="X164" s="17">
        <v>39773</v>
      </c>
      <c r="Y164" s="15">
        <f t="shared" si="34"/>
        <v>54</v>
      </c>
      <c r="Z164" s="15">
        <v>0</v>
      </c>
      <c r="AA164" s="18">
        <v>3.3</v>
      </c>
      <c r="AB164" s="18">
        <v>27</v>
      </c>
      <c r="AC164" s="18">
        <v>16.5</v>
      </c>
      <c r="AD164" s="18">
        <v>29.8</v>
      </c>
      <c r="AE164" s="18">
        <v>24.301923076923082</v>
      </c>
      <c r="AF164" s="13">
        <v>34</v>
      </c>
      <c r="AG164" s="13">
        <v>34</v>
      </c>
      <c r="AH164" s="13">
        <v>42</v>
      </c>
      <c r="AI164" s="13">
        <v>40.307692307692307</v>
      </c>
      <c r="AJ164" s="18">
        <v>8.6999999999999993</v>
      </c>
      <c r="AK164" s="18">
        <v>8.6</v>
      </c>
      <c r="AL164" s="18">
        <v>9.3000000000000007</v>
      </c>
      <c r="AM164" s="18">
        <v>8.9754232346762599</v>
      </c>
      <c r="AN164" s="21">
        <f>2*261</f>
        <v>522</v>
      </c>
      <c r="AO164" s="21">
        <v>725</v>
      </c>
      <c r="AP164" s="21">
        <v>44</v>
      </c>
      <c r="AQ164" s="21">
        <v>19</v>
      </c>
      <c r="AR164" s="14">
        <v>20</v>
      </c>
      <c r="AS164" s="14">
        <v>10</v>
      </c>
      <c r="AT164" s="14">
        <v>5</v>
      </c>
      <c r="AU164" s="14">
        <v>35</v>
      </c>
      <c r="AV164" s="14">
        <v>0</v>
      </c>
      <c r="AW164" s="14">
        <v>0</v>
      </c>
      <c r="AX164" s="14">
        <v>0</v>
      </c>
      <c r="AY164" s="14">
        <v>0</v>
      </c>
      <c r="AZ164" s="14">
        <v>20</v>
      </c>
      <c r="BA164" s="14">
        <v>55</v>
      </c>
      <c r="BB164" s="14">
        <v>125</v>
      </c>
      <c r="BC164" s="14">
        <v>170</v>
      </c>
      <c r="BD164" s="14">
        <v>7.2727272727272725</v>
      </c>
      <c r="BE164" s="14">
        <v>12.272727272727273</v>
      </c>
      <c r="BF164" s="14">
        <v>16.363636363636363</v>
      </c>
      <c r="BG164" s="14">
        <v>35.909090909090907</v>
      </c>
      <c r="BH164" s="14">
        <v>0</v>
      </c>
      <c r="BI164" s="14">
        <v>5</v>
      </c>
      <c r="BJ164" s="14">
        <v>5</v>
      </c>
      <c r="BK164" s="14">
        <v>20</v>
      </c>
      <c r="BL164" s="14">
        <v>4243</v>
      </c>
      <c r="BM164" s="19">
        <f>BL164/O164*100</f>
        <v>0.51697500779787897</v>
      </c>
      <c r="BN164" s="19">
        <f>(BL164)/(O164+Q164+S164+U164)*100</f>
        <v>0.51697500779787897</v>
      </c>
      <c r="BO164" s="15" t="s">
        <v>72</v>
      </c>
      <c r="BP164" s="13">
        <v>21</v>
      </c>
      <c r="BQ164" s="13">
        <v>63</v>
      </c>
      <c r="BR164" s="13">
        <f t="shared" si="35"/>
        <v>42</v>
      </c>
      <c r="BS164" s="19">
        <v>40.770000000000003</v>
      </c>
      <c r="BT164" s="19">
        <f t="shared" si="36"/>
        <v>0.755</v>
      </c>
      <c r="BU164" s="16">
        <v>0.11600000000000001</v>
      </c>
      <c r="BV164" s="16">
        <v>2.496</v>
      </c>
      <c r="BW164" s="16">
        <v>0.82199999999999995</v>
      </c>
      <c r="BX164" s="14">
        <f t="shared" si="37"/>
        <v>5242.3406678259134</v>
      </c>
      <c r="BY164" s="19">
        <v>3.09</v>
      </c>
      <c r="BZ164" s="19">
        <f t="shared" si="38"/>
        <v>7.0699595253105638E-2</v>
      </c>
      <c r="CA164" s="19">
        <f t="shared" ref="CA164:CA177" si="41">(BW164/BS164^3)*100000</f>
        <v>1.2129689483117556</v>
      </c>
    </row>
    <row r="165" spans="1:79" x14ac:dyDescent="0.2">
      <c r="A165" s="15" t="s">
        <v>69</v>
      </c>
      <c r="B165" s="15">
        <v>34</v>
      </c>
      <c r="C165" s="15">
        <v>1</v>
      </c>
      <c r="D165" s="16">
        <f t="shared" si="30"/>
        <v>0.40468564223999998</v>
      </c>
      <c r="E165" s="17">
        <v>39708</v>
      </c>
      <c r="F165" s="15">
        <v>1</v>
      </c>
      <c r="G165" s="15" t="s">
        <v>70</v>
      </c>
      <c r="H165" s="15" t="s">
        <v>71</v>
      </c>
      <c r="I165" s="15"/>
      <c r="J165" s="15"/>
      <c r="K165" s="15"/>
      <c r="L165" s="15"/>
      <c r="M165" s="13" t="e">
        <f t="shared" si="31"/>
        <v>#DIV/0!</v>
      </c>
      <c r="N165" s="17">
        <v>39718</v>
      </c>
      <c r="O165" s="14">
        <v>410368</v>
      </c>
      <c r="P165" s="15"/>
      <c r="Q165" s="14"/>
      <c r="R165" s="15"/>
      <c r="S165" s="14"/>
      <c r="T165" s="15"/>
      <c r="U165" s="13"/>
      <c r="V165" s="14">
        <f t="shared" si="32"/>
        <v>410368</v>
      </c>
      <c r="W165" s="14">
        <f t="shared" si="33"/>
        <v>1014041.4118191771</v>
      </c>
      <c r="X165" s="17">
        <v>39786</v>
      </c>
      <c r="Y165" s="15">
        <f t="shared" si="34"/>
        <v>68</v>
      </c>
      <c r="Z165" s="15">
        <v>0</v>
      </c>
      <c r="AA165" s="18">
        <v>4.3</v>
      </c>
      <c r="AB165" s="18">
        <v>27.5</v>
      </c>
      <c r="AC165" s="18">
        <v>16</v>
      </c>
      <c r="AD165" s="18">
        <v>30.3</v>
      </c>
      <c r="AE165" s="18">
        <v>23.815151515151513</v>
      </c>
      <c r="AF165" s="13">
        <v>35</v>
      </c>
      <c r="AG165" s="13">
        <v>37</v>
      </c>
      <c r="AH165" s="13">
        <v>52</v>
      </c>
      <c r="AI165" s="13">
        <v>43.941176470588232</v>
      </c>
      <c r="AJ165" s="18">
        <v>8.8000000000000007</v>
      </c>
      <c r="AK165" s="18">
        <v>8.9</v>
      </c>
      <c r="AL165" s="18">
        <v>9.3000000000000007</v>
      </c>
      <c r="AM165" s="18">
        <v>9.1525748734849532</v>
      </c>
      <c r="AN165" s="21">
        <v>1136</v>
      </c>
      <c r="AO165" s="21">
        <v>400</v>
      </c>
      <c r="AP165" s="21">
        <v>29</v>
      </c>
      <c r="AQ165" s="21">
        <v>10.75</v>
      </c>
      <c r="AR165" s="14">
        <v>50</v>
      </c>
      <c r="AS165" s="14">
        <v>45</v>
      </c>
      <c r="AT165" s="14">
        <v>65</v>
      </c>
      <c r="AU165" s="14">
        <v>160</v>
      </c>
      <c r="AV165" s="14">
        <v>0</v>
      </c>
      <c r="AW165" s="14">
        <v>0</v>
      </c>
      <c r="AX165" s="14">
        <v>0</v>
      </c>
      <c r="AY165" s="14">
        <v>0</v>
      </c>
      <c r="AZ165" s="14">
        <v>200</v>
      </c>
      <c r="BA165" s="14">
        <v>220</v>
      </c>
      <c r="BB165" s="14">
        <v>40</v>
      </c>
      <c r="BC165" s="14">
        <v>400</v>
      </c>
      <c r="BD165" s="14">
        <v>43.636363636363633</v>
      </c>
      <c r="BE165" s="14">
        <v>74.545454545454547</v>
      </c>
      <c r="BF165" s="14">
        <v>8.1818181818181817</v>
      </c>
      <c r="BG165" s="14">
        <v>126.36363636363636</v>
      </c>
      <c r="BH165" s="14">
        <v>20</v>
      </c>
      <c r="BI165" s="14">
        <v>65</v>
      </c>
      <c r="BJ165" s="14">
        <v>0</v>
      </c>
      <c r="BK165" s="14">
        <v>85</v>
      </c>
      <c r="BL165" s="14">
        <v>50606</v>
      </c>
      <c r="BM165" s="19">
        <f>BL165/O165*100</f>
        <v>12.331858234560201</v>
      </c>
      <c r="BN165" s="19">
        <f>(BL165)/(O165+Q165+S165+U165)*100</f>
        <v>12.331858234560201</v>
      </c>
      <c r="BO165" s="15" t="s">
        <v>72</v>
      </c>
      <c r="BP165" s="13">
        <v>35</v>
      </c>
      <c r="BQ165" s="13">
        <v>89</v>
      </c>
      <c r="BR165" s="13">
        <f t="shared" si="35"/>
        <v>54</v>
      </c>
      <c r="BS165" s="19">
        <v>52.15</v>
      </c>
      <c r="BT165" s="19">
        <f t="shared" si="36"/>
        <v>0.76691176470588229</v>
      </c>
      <c r="BU165" s="16">
        <v>0.32600000000000001</v>
      </c>
      <c r="BV165" s="16">
        <v>5.46</v>
      </c>
      <c r="BW165" s="16">
        <v>1.3680000000000001</v>
      </c>
      <c r="BX165" s="14">
        <f t="shared" si="37"/>
        <v>125050.1493452737</v>
      </c>
      <c r="BY165" s="19">
        <v>49.68</v>
      </c>
      <c r="BZ165" s="19">
        <f t="shared" si="38"/>
        <v>1.805322845777761</v>
      </c>
      <c r="CA165" s="19">
        <f t="shared" si="41"/>
        <v>0.9645464769668034</v>
      </c>
    </row>
    <row r="166" spans="1:79" x14ac:dyDescent="0.2">
      <c r="A166" s="4" t="s">
        <v>69</v>
      </c>
      <c r="B166" s="4">
        <v>13</v>
      </c>
      <c r="C166" s="4">
        <v>0.5</v>
      </c>
      <c r="D166" s="6">
        <f t="shared" si="30"/>
        <v>0.20234282111999999</v>
      </c>
      <c r="E166" s="8">
        <v>39552</v>
      </c>
      <c r="F166" s="4">
        <v>1</v>
      </c>
      <c r="G166" s="4" t="s">
        <v>70</v>
      </c>
      <c r="H166" s="4" t="s">
        <v>71</v>
      </c>
      <c r="I166" s="4">
        <v>111</v>
      </c>
      <c r="J166" s="4">
        <v>147</v>
      </c>
      <c r="M166" s="13">
        <f t="shared" si="31"/>
        <v>129</v>
      </c>
      <c r="N166" s="8">
        <v>39563</v>
      </c>
      <c r="O166" s="5">
        <v>205184</v>
      </c>
      <c r="Q166" s="5"/>
      <c r="S166" s="5"/>
      <c r="U166" s="9"/>
      <c r="V166" s="14">
        <f t="shared" si="32"/>
        <v>205184</v>
      </c>
      <c r="W166" s="14">
        <f t="shared" si="33"/>
        <v>1014041.4118191771</v>
      </c>
      <c r="X166" s="8">
        <v>39603</v>
      </c>
      <c r="Y166" s="4">
        <f t="shared" si="34"/>
        <v>40</v>
      </c>
      <c r="Z166" s="4">
        <v>2</v>
      </c>
      <c r="AA166" s="10">
        <v>2.6</v>
      </c>
      <c r="AB166" s="10">
        <v>27.1</v>
      </c>
      <c r="AC166" s="10">
        <v>23.3</v>
      </c>
      <c r="AD166" s="10">
        <v>32.200000000000003</v>
      </c>
      <c r="AE166" s="10">
        <v>28.17631578947368</v>
      </c>
      <c r="AF166" s="9">
        <v>37</v>
      </c>
      <c r="AG166" s="9">
        <v>34</v>
      </c>
      <c r="AH166" s="9">
        <v>40</v>
      </c>
      <c r="AI166" s="9">
        <v>36.416666666666664</v>
      </c>
      <c r="AJ166" s="10">
        <v>8.8000000000000007</v>
      </c>
      <c r="AK166" s="10">
        <v>8.5</v>
      </c>
      <c r="AL166" s="10">
        <v>9.1999999999999993</v>
      </c>
      <c r="AM166" s="10">
        <v>8.7547575198659526</v>
      </c>
      <c r="AN166" s="21">
        <v>172</v>
      </c>
      <c r="AO166" s="20">
        <v>145</v>
      </c>
      <c r="AP166" s="20">
        <v>10</v>
      </c>
      <c r="AQ166" s="20">
        <v>4.5</v>
      </c>
      <c r="AR166" s="5">
        <v>20</v>
      </c>
      <c r="AS166" s="5">
        <v>460</v>
      </c>
      <c r="AT166" s="5">
        <v>0</v>
      </c>
      <c r="AU166" s="5">
        <v>480</v>
      </c>
      <c r="AV166" s="5">
        <v>0</v>
      </c>
      <c r="AW166" s="5">
        <v>0</v>
      </c>
      <c r="AX166" s="5">
        <v>0</v>
      </c>
      <c r="AY166" s="5">
        <v>0</v>
      </c>
      <c r="AZ166" s="5">
        <v>255</v>
      </c>
      <c r="BA166" s="5">
        <v>125</v>
      </c>
      <c r="BB166" s="5">
        <v>5</v>
      </c>
      <c r="BC166" s="5">
        <v>290</v>
      </c>
      <c r="BD166" s="5">
        <v>50.666666666666664</v>
      </c>
      <c r="BE166" s="5">
        <v>31</v>
      </c>
      <c r="BF166" s="5">
        <v>0.33333333333333331</v>
      </c>
      <c r="BG166" s="5">
        <v>82</v>
      </c>
      <c r="BH166" s="5">
        <v>10</v>
      </c>
      <c r="BI166" s="5">
        <v>20</v>
      </c>
      <c r="BJ166" s="5">
        <v>0</v>
      </c>
      <c r="BK166" s="5">
        <v>40</v>
      </c>
      <c r="BL166" s="5">
        <v>190706</v>
      </c>
      <c r="BM166" s="11">
        <f>BL166/O166*100</f>
        <v>92.94389426076107</v>
      </c>
      <c r="BN166" s="11">
        <f>(BL166)/(O166+Q166+S166+U166)*100</f>
        <v>92.94389426076107</v>
      </c>
      <c r="BO166" s="4" t="s">
        <v>72</v>
      </c>
      <c r="BP166" s="9">
        <v>17</v>
      </c>
      <c r="BQ166" s="9">
        <v>40</v>
      </c>
      <c r="BR166" s="13">
        <f t="shared" si="35"/>
        <v>23</v>
      </c>
      <c r="BS166" s="11">
        <v>22.84</v>
      </c>
      <c r="BT166" s="19">
        <f t="shared" si="36"/>
        <v>0.57099999999999995</v>
      </c>
      <c r="BU166" s="6">
        <v>5.0000000000000001E-3</v>
      </c>
      <c r="BV166" s="6">
        <v>0.27700000000000002</v>
      </c>
      <c r="BW166" s="6">
        <v>0.11700000000000001</v>
      </c>
      <c r="BX166" s="5">
        <f t="shared" si="37"/>
        <v>942489.57756154472</v>
      </c>
      <c r="BY166" s="11">
        <v>20.77</v>
      </c>
      <c r="BZ166" s="11">
        <f t="shared" si="38"/>
        <v>2.5661893865365122</v>
      </c>
      <c r="CA166" s="11">
        <f t="shared" si="41"/>
        <v>0.98196851468794732</v>
      </c>
    </row>
    <row r="167" spans="1:79" x14ac:dyDescent="0.2">
      <c r="A167" s="4" t="s">
        <v>69</v>
      </c>
      <c r="B167" s="9">
        <v>27</v>
      </c>
      <c r="C167" s="4">
        <v>1</v>
      </c>
      <c r="D167" s="4">
        <f t="shared" si="30"/>
        <v>0.40468564223999998</v>
      </c>
      <c r="E167" s="8">
        <v>39916</v>
      </c>
      <c r="F167" s="4">
        <v>1</v>
      </c>
      <c r="G167" s="4" t="s">
        <v>70</v>
      </c>
      <c r="H167" s="4" t="s">
        <v>71</v>
      </c>
      <c r="I167" s="4">
        <v>356</v>
      </c>
      <c r="J167" s="4">
        <v>221</v>
      </c>
      <c r="M167" s="13">
        <f t="shared" si="31"/>
        <v>288.5</v>
      </c>
      <c r="N167" s="8">
        <v>39928</v>
      </c>
      <c r="O167" s="5">
        <v>410368</v>
      </c>
      <c r="Q167" s="5"/>
      <c r="S167" s="5"/>
      <c r="U167" s="5"/>
      <c r="V167" s="14">
        <f t="shared" si="32"/>
        <v>410368</v>
      </c>
      <c r="W167" s="14">
        <f t="shared" si="33"/>
        <v>1014041.4118191771</v>
      </c>
      <c r="X167" s="8">
        <v>39968</v>
      </c>
      <c r="Y167" s="4">
        <f t="shared" si="34"/>
        <v>40</v>
      </c>
      <c r="Z167" s="4">
        <v>3</v>
      </c>
      <c r="AA167" s="10">
        <v>3.1</v>
      </c>
      <c r="AB167" s="10">
        <v>26.1</v>
      </c>
      <c r="AC167" s="10">
        <v>25.7</v>
      </c>
      <c r="AD167" s="10">
        <v>30.8</v>
      </c>
      <c r="AE167" s="10">
        <v>28.278947368421051</v>
      </c>
      <c r="AF167" s="4">
        <v>48</v>
      </c>
      <c r="AG167" s="4">
        <v>48</v>
      </c>
      <c r="AH167" s="4">
        <v>55</v>
      </c>
      <c r="AI167" s="10">
        <v>51</v>
      </c>
      <c r="AJ167" s="4">
        <v>8.9</v>
      </c>
      <c r="AK167" s="4">
        <v>8.3000000000000007</v>
      </c>
      <c r="AL167" s="10">
        <v>9</v>
      </c>
      <c r="AM167" s="10">
        <v>8.747187108441258</v>
      </c>
      <c r="AN167" s="20">
        <v>376</v>
      </c>
      <c r="AO167" s="20">
        <v>405</v>
      </c>
      <c r="AP167" s="20">
        <v>39</v>
      </c>
      <c r="AQ167" s="20">
        <v>17.5</v>
      </c>
      <c r="AR167" s="5">
        <v>100</v>
      </c>
      <c r="AS167" s="5">
        <v>575</v>
      </c>
      <c r="AT167" s="5">
        <v>0</v>
      </c>
      <c r="AU167" s="5">
        <v>675</v>
      </c>
      <c r="AV167" s="5">
        <v>0</v>
      </c>
      <c r="AW167" s="5">
        <v>0</v>
      </c>
      <c r="AX167" s="5">
        <v>0</v>
      </c>
      <c r="AY167" s="5">
        <v>80</v>
      </c>
      <c r="AZ167" s="5">
        <v>1900</v>
      </c>
      <c r="BA167" s="5">
        <v>1400</v>
      </c>
      <c r="BB167" s="5">
        <v>12720</v>
      </c>
      <c r="BC167" s="5">
        <v>13390</v>
      </c>
      <c r="BD167" s="5">
        <v>309.33333333333331</v>
      </c>
      <c r="BE167" s="5">
        <v>343.33333333333331</v>
      </c>
      <c r="BF167" s="5">
        <v>3163.6666666666665</v>
      </c>
      <c r="BG167" s="5">
        <v>3816.3333333333335</v>
      </c>
      <c r="BH167" s="5">
        <v>190</v>
      </c>
      <c r="BI167" s="5">
        <v>185</v>
      </c>
      <c r="BJ167" s="5">
        <v>320</v>
      </c>
      <c r="BK167" s="5">
        <v>1570</v>
      </c>
      <c r="BL167" s="5">
        <v>176903</v>
      </c>
      <c r="BM167" s="11">
        <f>BL167/O167*100</f>
        <v>43.108380770430443</v>
      </c>
      <c r="BN167" s="11">
        <f>(BL167)/(O167+Q167+S167+U167)*100</f>
        <v>43.108380770430443</v>
      </c>
      <c r="BO167" s="4" t="s">
        <v>72</v>
      </c>
      <c r="BP167" s="9">
        <v>24</v>
      </c>
      <c r="BQ167" s="9">
        <v>48</v>
      </c>
      <c r="BR167" s="13">
        <f t="shared" si="35"/>
        <v>24</v>
      </c>
      <c r="BS167" s="11">
        <v>35.9</v>
      </c>
      <c r="BT167" s="19">
        <f t="shared" si="36"/>
        <v>0.89749999999999996</v>
      </c>
      <c r="BU167" s="6">
        <v>0.125</v>
      </c>
      <c r="BV167" s="6">
        <v>0.56999999999999995</v>
      </c>
      <c r="BW167" s="6">
        <v>0.41899999999999998</v>
      </c>
      <c r="BX167" s="5">
        <f t="shared" si="37"/>
        <v>437136.83297685953</v>
      </c>
      <c r="BY167" s="11">
        <v>68.319999999999993</v>
      </c>
      <c r="BZ167" s="11">
        <f t="shared" si="38"/>
        <v>4.2205599154591837</v>
      </c>
      <c r="CA167" s="11">
        <f t="shared" si="41"/>
        <v>0.9055880379730572</v>
      </c>
    </row>
    <row r="168" spans="1:79" x14ac:dyDescent="0.2">
      <c r="A168" s="15" t="s">
        <v>69</v>
      </c>
      <c r="B168" s="15">
        <v>1</v>
      </c>
      <c r="C168" s="15">
        <v>2</v>
      </c>
      <c r="D168" s="16">
        <f t="shared" si="30"/>
        <v>0.80937128447999995</v>
      </c>
      <c r="E168" s="17">
        <v>37365</v>
      </c>
      <c r="F168" s="15">
        <v>1</v>
      </c>
      <c r="G168" s="15" t="s">
        <v>70</v>
      </c>
      <c r="H168" s="15" t="s">
        <v>71</v>
      </c>
      <c r="I168" s="15">
        <v>432</v>
      </c>
      <c r="J168" s="15">
        <v>124</v>
      </c>
      <c r="K168" s="15"/>
      <c r="L168" s="15"/>
      <c r="M168" s="13">
        <f t="shared" si="31"/>
        <v>278</v>
      </c>
      <c r="N168" s="17">
        <v>37372</v>
      </c>
      <c r="O168" s="14">
        <v>821194</v>
      </c>
      <c r="P168" s="15"/>
      <c r="Q168" s="14"/>
      <c r="R168" s="15"/>
      <c r="S168" s="15"/>
      <c r="T168" s="15"/>
      <c r="U168" s="15"/>
      <c r="V168" s="14">
        <f t="shared" si="32"/>
        <v>821194</v>
      </c>
      <c r="W168" s="14">
        <f t="shared" si="33"/>
        <v>1014607.283142737</v>
      </c>
      <c r="X168" s="17">
        <v>37413</v>
      </c>
      <c r="Y168" s="15">
        <f t="shared" si="34"/>
        <v>41</v>
      </c>
      <c r="Z168" s="15">
        <v>3</v>
      </c>
      <c r="AA168" s="18">
        <v>2.5</v>
      </c>
      <c r="AB168" s="18">
        <v>27.8</v>
      </c>
      <c r="AC168" s="18">
        <v>25.1</v>
      </c>
      <c r="AD168" s="18">
        <v>30.4</v>
      </c>
      <c r="AE168" s="18">
        <v>28.512820512820515</v>
      </c>
      <c r="AF168" s="13">
        <v>38</v>
      </c>
      <c r="AG168" s="13">
        <v>38</v>
      </c>
      <c r="AH168" s="13">
        <v>46</v>
      </c>
      <c r="AI168" s="13">
        <v>43.545454545454547</v>
      </c>
      <c r="AJ168" s="18">
        <v>8.9</v>
      </c>
      <c r="AK168" s="18">
        <v>8.8000000000000007</v>
      </c>
      <c r="AL168" s="18">
        <v>9.3000000000000007</v>
      </c>
      <c r="AM168" s="18">
        <v>9.0055284081347189</v>
      </c>
      <c r="AN168" s="21">
        <v>51</v>
      </c>
      <c r="AO168" s="21">
        <v>850</v>
      </c>
      <c r="AP168" s="21">
        <v>90</v>
      </c>
      <c r="AQ168" s="21">
        <v>37.5</v>
      </c>
      <c r="AR168" s="14">
        <v>40</v>
      </c>
      <c r="AS168" s="14">
        <v>80</v>
      </c>
      <c r="AT168" s="14">
        <v>0</v>
      </c>
      <c r="AU168" s="14">
        <v>120</v>
      </c>
      <c r="AV168" s="14">
        <v>0</v>
      </c>
      <c r="AW168" s="14">
        <v>0</v>
      </c>
      <c r="AX168" s="14">
        <v>0</v>
      </c>
      <c r="AY168" s="14">
        <v>15</v>
      </c>
      <c r="AZ168" s="14">
        <v>940</v>
      </c>
      <c r="BA168" s="14">
        <v>320</v>
      </c>
      <c r="BB168" s="14">
        <v>1400</v>
      </c>
      <c r="BC168" s="14">
        <v>1560</v>
      </c>
      <c r="BD168" s="14">
        <v>138.125</v>
      </c>
      <c r="BE168" s="14">
        <v>86.875</v>
      </c>
      <c r="BF168" s="14">
        <v>329.6875</v>
      </c>
      <c r="BG168" s="14">
        <v>554.6875</v>
      </c>
      <c r="BH168" s="14">
        <v>32.5</v>
      </c>
      <c r="BI168" s="14">
        <v>40</v>
      </c>
      <c r="BJ168" s="14">
        <v>132.5</v>
      </c>
      <c r="BK168" s="14">
        <v>325</v>
      </c>
      <c r="BL168" s="14">
        <v>350649</v>
      </c>
      <c r="BM168" s="19">
        <f>BL168/(O168)*100</f>
        <v>42.699897953467755</v>
      </c>
      <c r="BN168" s="19">
        <f>BL168/(O168+Q168)*100</f>
        <v>42.699897953467755</v>
      </c>
      <c r="BO168" s="15" t="s">
        <v>72</v>
      </c>
      <c r="BP168" s="13">
        <v>28</v>
      </c>
      <c r="BQ168" s="13">
        <v>38</v>
      </c>
      <c r="BR168" s="13">
        <f t="shared" si="35"/>
        <v>10</v>
      </c>
      <c r="BS168" s="19">
        <v>32.69</v>
      </c>
      <c r="BT168" s="19">
        <f t="shared" si="36"/>
        <v>0.79731707317073164</v>
      </c>
      <c r="BU168" s="16">
        <v>0.17599999999999999</v>
      </c>
      <c r="BV168" s="16">
        <v>0.84</v>
      </c>
      <c r="BW168" s="16">
        <v>0.30199999999999999</v>
      </c>
      <c r="BX168" s="14">
        <f t="shared" si="37"/>
        <v>433236.27453040035</v>
      </c>
      <c r="BY168" s="19">
        <v>101.91</v>
      </c>
      <c r="BZ168" s="19">
        <f t="shared" si="38"/>
        <v>3.0710377347949782</v>
      </c>
      <c r="CA168" s="19">
        <f t="shared" si="41"/>
        <v>0.86449439374725845</v>
      </c>
    </row>
    <row r="169" spans="1:79" x14ac:dyDescent="0.2">
      <c r="A169" s="15" t="s">
        <v>69</v>
      </c>
      <c r="B169" s="15">
        <v>1</v>
      </c>
      <c r="C169" s="15">
        <v>2</v>
      </c>
      <c r="D169" s="16">
        <f t="shared" si="30"/>
        <v>0.80937128447999995</v>
      </c>
      <c r="E169" s="17">
        <v>39180</v>
      </c>
      <c r="F169" s="15">
        <v>1</v>
      </c>
      <c r="G169" s="15" t="s">
        <v>70</v>
      </c>
      <c r="H169" s="15" t="s">
        <v>71</v>
      </c>
      <c r="I169" s="15">
        <v>116</v>
      </c>
      <c r="J169" s="15">
        <v>136</v>
      </c>
      <c r="K169" s="15"/>
      <c r="L169" s="15"/>
      <c r="M169" s="13">
        <f t="shared" si="31"/>
        <v>126</v>
      </c>
      <c r="N169" s="17">
        <v>39191</v>
      </c>
      <c r="O169" s="14">
        <v>821652</v>
      </c>
      <c r="P169" s="15"/>
      <c r="Q169" s="14"/>
      <c r="R169" s="15"/>
      <c r="S169" s="14"/>
      <c r="T169" s="15"/>
      <c r="U169" s="15"/>
      <c r="V169" s="14">
        <f t="shared" si="32"/>
        <v>821652</v>
      </c>
      <c r="W169" s="14">
        <f t="shared" si="33"/>
        <v>1015173.1544662968</v>
      </c>
      <c r="X169" s="17">
        <v>39220</v>
      </c>
      <c r="Y169" s="15">
        <f t="shared" si="34"/>
        <v>29</v>
      </c>
      <c r="Z169" s="15">
        <v>1</v>
      </c>
      <c r="AA169" s="15">
        <v>3.6</v>
      </c>
      <c r="AB169" s="18">
        <v>23.8</v>
      </c>
      <c r="AC169" s="18">
        <v>23.6</v>
      </c>
      <c r="AD169" s="18">
        <v>30.3</v>
      </c>
      <c r="AE169" s="18">
        <v>27.1</v>
      </c>
      <c r="AF169" s="18">
        <v>32</v>
      </c>
      <c r="AG169" s="18">
        <v>32</v>
      </c>
      <c r="AH169" s="18">
        <v>35</v>
      </c>
      <c r="AI169" s="18">
        <v>33.333333333333336</v>
      </c>
      <c r="AJ169" s="18">
        <v>9</v>
      </c>
      <c r="AK169" s="18">
        <v>8.6</v>
      </c>
      <c r="AL169" s="18">
        <v>9.5</v>
      </c>
      <c r="AM169" s="18">
        <v>9.007142857142858</v>
      </c>
      <c r="AN169" s="21">
        <v>120</v>
      </c>
      <c r="AO169" s="21">
        <v>375</v>
      </c>
      <c r="AP169" s="21">
        <v>36</v>
      </c>
      <c r="AQ169" s="21">
        <v>15</v>
      </c>
      <c r="AR169" s="14">
        <v>80</v>
      </c>
      <c r="AS169" s="14">
        <v>85</v>
      </c>
      <c r="AT169" s="14">
        <v>0</v>
      </c>
      <c r="AU169" s="14">
        <v>165</v>
      </c>
      <c r="AV169" s="14">
        <v>0</v>
      </c>
      <c r="AW169" s="14">
        <v>5</v>
      </c>
      <c r="AX169" s="14">
        <v>0</v>
      </c>
      <c r="AY169" s="14">
        <v>20</v>
      </c>
      <c r="AZ169" s="14">
        <v>255</v>
      </c>
      <c r="BA169" s="14">
        <v>225</v>
      </c>
      <c r="BB169" s="14">
        <v>25</v>
      </c>
      <c r="BC169" s="14">
        <v>405</v>
      </c>
      <c r="BD169" s="14">
        <v>88.63636363636364</v>
      </c>
      <c r="BE169" s="14">
        <v>100.90909090909091</v>
      </c>
      <c r="BF169" s="14">
        <v>2.7272727272727271</v>
      </c>
      <c r="BG169" s="14">
        <v>193.18181818181819</v>
      </c>
      <c r="BH169" s="14">
        <v>65</v>
      </c>
      <c r="BI169" s="14">
        <v>95</v>
      </c>
      <c r="BJ169" s="14">
        <v>0</v>
      </c>
      <c r="BK169" s="14">
        <v>170</v>
      </c>
      <c r="BL169" s="14">
        <v>121174</v>
      </c>
      <c r="BM169" s="19">
        <f>(BL169/O169)*100</f>
        <v>14.747606042460799</v>
      </c>
      <c r="BN169" s="19">
        <f>((BL169)/(O169+Q169+S169+U169))*100</f>
        <v>14.747606042460799</v>
      </c>
      <c r="BO169" s="15" t="s">
        <v>72</v>
      </c>
      <c r="BP169" s="13">
        <v>29</v>
      </c>
      <c r="BQ169" s="13">
        <v>44</v>
      </c>
      <c r="BR169" s="13">
        <f t="shared" si="35"/>
        <v>15</v>
      </c>
      <c r="BS169" s="19">
        <v>34.99</v>
      </c>
      <c r="BT169" s="19">
        <f t="shared" si="36"/>
        <v>1.2065517241379311</v>
      </c>
      <c r="BU169" s="16">
        <v>0.20200000000000001</v>
      </c>
      <c r="BV169" s="16">
        <v>0.45200000000000001</v>
      </c>
      <c r="BW169" s="16">
        <v>0.33300000000000002</v>
      </c>
      <c r="BX169" s="14">
        <f t="shared" si="37"/>
        <v>149713.73746951148</v>
      </c>
      <c r="BY169" s="19">
        <v>39.090000000000003</v>
      </c>
      <c r="BZ169" s="19">
        <f t="shared" si="38"/>
        <v>1.6654050623364645</v>
      </c>
      <c r="CA169" s="19">
        <f t="shared" si="41"/>
        <v>0.77734248804937678</v>
      </c>
    </row>
    <row r="170" spans="1:79" x14ac:dyDescent="0.2">
      <c r="A170" s="7" t="s">
        <v>69</v>
      </c>
      <c r="B170" s="4">
        <v>34</v>
      </c>
      <c r="C170" s="4">
        <v>1</v>
      </c>
      <c r="D170" s="6">
        <f t="shared" si="30"/>
        <v>0.40468564223999998</v>
      </c>
      <c r="E170" s="8">
        <v>40297</v>
      </c>
      <c r="F170" s="9">
        <v>1</v>
      </c>
      <c r="G170" s="9" t="s">
        <v>70</v>
      </c>
      <c r="H170" s="9" t="s">
        <v>71</v>
      </c>
      <c r="I170" s="4">
        <v>674</v>
      </c>
      <c r="J170" s="4">
        <v>257</v>
      </c>
      <c r="M170" s="13">
        <f t="shared" si="31"/>
        <v>465.5</v>
      </c>
      <c r="N170" s="8">
        <v>40307</v>
      </c>
      <c r="O170" s="5">
        <v>410826</v>
      </c>
      <c r="P170" s="8"/>
      <c r="Q170" s="5"/>
      <c r="R170" s="8"/>
      <c r="S170" s="9"/>
      <c r="T170" s="8"/>
      <c r="U170" s="8"/>
      <c r="V170" s="14">
        <f t="shared" si="32"/>
        <v>410826</v>
      </c>
      <c r="W170" s="14">
        <f t="shared" si="33"/>
        <v>1015173.1544662968</v>
      </c>
      <c r="X170" s="8">
        <v>40345</v>
      </c>
      <c r="Y170" s="9">
        <f t="shared" si="34"/>
        <v>38</v>
      </c>
      <c r="Z170" s="9">
        <v>9</v>
      </c>
      <c r="AA170" s="10">
        <v>2.2000000000000002</v>
      </c>
      <c r="AB170" s="10">
        <v>29.5</v>
      </c>
      <c r="AC170" s="10">
        <v>26.6</v>
      </c>
      <c r="AD170" s="10">
        <v>33.700000000000003</v>
      </c>
      <c r="AE170" s="10">
        <v>30.497222222222224</v>
      </c>
      <c r="AF170" s="9">
        <v>37</v>
      </c>
      <c r="AG170" s="9">
        <v>37</v>
      </c>
      <c r="AH170" s="9">
        <v>47</v>
      </c>
      <c r="AI170" s="10">
        <v>43.18181818181818</v>
      </c>
      <c r="AJ170" s="10">
        <v>9</v>
      </c>
      <c r="AK170" s="10">
        <v>8.8000000000000007</v>
      </c>
      <c r="AL170" s="10">
        <v>9.4</v>
      </c>
      <c r="AM170" s="10">
        <v>9.1231678562984886</v>
      </c>
      <c r="AN170" s="20">
        <v>326</v>
      </c>
      <c r="AO170" s="20">
        <v>245</v>
      </c>
      <c r="AP170" s="20">
        <v>13.5</v>
      </c>
      <c r="AQ170" s="20">
        <v>5</v>
      </c>
      <c r="AR170" s="5">
        <v>20</v>
      </c>
      <c r="AS170" s="5">
        <v>505</v>
      </c>
      <c r="AT170" s="5">
        <v>0</v>
      </c>
      <c r="AU170" s="5">
        <v>525</v>
      </c>
      <c r="AV170" s="5">
        <v>0</v>
      </c>
      <c r="AW170" s="5">
        <v>5</v>
      </c>
      <c r="AX170" s="5">
        <v>0</v>
      </c>
      <c r="AY170" s="5">
        <v>20</v>
      </c>
      <c r="AZ170" s="5">
        <v>345</v>
      </c>
      <c r="BA170" s="5">
        <v>590</v>
      </c>
      <c r="BB170" s="5">
        <v>5</v>
      </c>
      <c r="BC170" s="5">
        <v>935</v>
      </c>
      <c r="BD170" s="5">
        <v>74.285714285714292</v>
      </c>
      <c r="BE170" s="5">
        <v>230</v>
      </c>
      <c r="BF170" s="5">
        <v>1</v>
      </c>
      <c r="BG170" s="5">
        <v>307.14285714285717</v>
      </c>
      <c r="BH170" s="5">
        <v>35</v>
      </c>
      <c r="BI170" s="5">
        <v>192.5</v>
      </c>
      <c r="BJ170" s="5">
        <v>0</v>
      </c>
      <c r="BK170" s="5">
        <v>242.5</v>
      </c>
      <c r="BL170" s="5">
        <v>126832</v>
      </c>
      <c r="BM170" s="11">
        <v>30.87</v>
      </c>
      <c r="BN170" s="11">
        <f>((BL170/(O170+Q170+S170+U170))*100)</f>
        <v>30.872437479614241</v>
      </c>
      <c r="BO170" s="4" t="s">
        <v>72</v>
      </c>
      <c r="BP170" s="9">
        <v>21</v>
      </c>
      <c r="BQ170" s="9">
        <v>53</v>
      </c>
      <c r="BR170" s="13">
        <f t="shared" si="35"/>
        <v>32</v>
      </c>
      <c r="BS170" s="11">
        <v>29.5</v>
      </c>
      <c r="BT170" s="19">
        <f t="shared" si="36"/>
        <v>0.77631578947368418</v>
      </c>
      <c r="BU170" s="6">
        <v>8.6999999999999994E-2</v>
      </c>
      <c r="BV170" s="6">
        <v>1.31</v>
      </c>
      <c r="BW170" s="6">
        <v>0.255</v>
      </c>
      <c r="BX170" s="5">
        <f t="shared" si="37"/>
        <v>313408.69742243516</v>
      </c>
      <c r="BY170" s="11">
        <v>33</v>
      </c>
      <c r="BZ170" s="11">
        <f t="shared" si="38"/>
        <v>2.1459151548464361</v>
      </c>
      <c r="CA170" s="11">
        <f t="shared" si="41"/>
        <v>0.99328558421260205</v>
      </c>
    </row>
    <row r="171" spans="1:79" x14ac:dyDescent="0.2">
      <c r="A171" s="7" t="s">
        <v>69</v>
      </c>
      <c r="B171" s="4">
        <v>29</v>
      </c>
      <c r="C171" s="4">
        <v>1</v>
      </c>
      <c r="D171" s="6">
        <f t="shared" si="30"/>
        <v>0.40468564223999998</v>
      </c>
      <c r="E171" s="8">
        <v>40287</v>
      </c>
      <c r="F171" s="9">
        <v>1</v>
      </c>
      <c r="G171" s="9" t="s">
        <v>70</v>
      </c>
      <c r="H171" s="9" t="s">
        <v>71</v>
      </c>
      <c r="I171" s="4">
        <v>148</v>
      </c>
      <c r="J171" s="4">
        <v>51</v>
      </c>
      <c r="M171" s="13">
        <f t="shared" si="31"/>
        <v>99.5</v>
      </c>
      <c r="N171" s="8">
        <v>40302</v>
      </c>
      <c r="O171" s="5">
        <v>410826</v>
      </c>
      <c r="P171" s="8"/>
      <c r="Q171" s="5"/>
      <c r="R171" s="8"/>
      <c r="S171" s="9"/>
      <c r="T171" s="8"/>
      <c r="U171" s="8"/>
      <c r="V171" s="14">
        <f t="shared" si="32"/>
        <v>410826</v>
      </c>
      <c r="W171" s="14">
        <f t="shared" si="33"/>
        <v>1015173.1544662968</v>
      </c>
      <c r="X171" s="8">
        <v>40339</v>
      </c>
      <c r="Y171" s="9">
        <f t="shared" si="34"/>
        <v>37</v>
      </c>
      <c r="Z171" s="9">
        <v>5</v>
      </c>
      <c r="AA171" s="10">
        <v>2.8</v>
      </c>
      <c r="AB171" s="10">
        <v>28.6</v>
      </c>
      <c r="AC171" s="10">
        <v>25.8</v>
      </c>
      <c r="AD171" s="10">
        <v>33.4</v>
      </c>
      <c r="AE171" s="10">
        <v>29.739999999999995</v>
      </c>
      <c r="AF171" s="9">
        <v>36</v>
      </c>
      <c r="AG171" s="9">
        <v>32</v>
      </c>
      <c r="AH171" s="9">
        <v>42</v>
      </c>
      <c r="AI171" s="10">
        <v>38.299999999999997</v>
      </c>
      <c r="AJ171" s="10">
        <v>8.6999999999999993</v>
      </c>
      <c r="AK171" s="10">
        <v>8.6</v>
      </c>
      <c r="AL171" s="10">
        <v>9.1999999999999993</v>
      </c>
      <c r="AM171" s="10">
        <v>8.9292821900040007</v>
      </c>
      <c r="AN171" s="20">
        <v>290</v>
      </c>
      <c r="AO171" s="20">
        <v>330</v>
      </c>
      <c r="AP171" s="20">
        <v>25</v>
      </c>
      <c r="AQ171" s="20">
        <v>8.75</v>
      </c>
      <c r="AR171" s="5">
        <v>445</v>
      </c>
      <c r="AS171" s="5">
        <v>460</v>
      </c>
      <c r="AT171" s="5">
        <v>0</v>
      </c>
      <c r="AU171" s="5">
        <v>905</v>
      </c>
      <c r="AV171" s="5">
        <v>0</v>
      </c>
      <c r="AW171" s="5">
        <v>0</v>
      </c>
      <c r="AX171" s="5">
        <v>0</v>
      </c>
      <c r="AY171" s="5">
        <v>5</v>
      </c>
      <c r="AZ171" s="5">
        <v>850</v>
      </c>
      <c r="BA171" s="5">
        <v>610</v>
      </c>
      <c r="BB171" s="5">
        <v>35</v>
      </c>
      <c r="BC171" s="5">
        <v>850</v>
      </c>
      <c r="BD171" s="5">
        <v>117.69230769230769</v>
      </c>
      <c r="BE171" s="5">
        <v>134.23076923076923</v>
      </c>
      <c r="BF171" s="5">
        <v>2.6923076923076925</v>
      </c>
      <c r="BG171" s="5">
        <v>255.38461538461539</v>
      </c>
      <c r="BH171" s="5">
        <v>5</v>
      </c>
      <c r="BI171" s="5">
        <v>30</v>
      </c>
      <c r="BJ171" s="5">
        <v>0</v>
      </c>
      <c r="BK171" s="5">
        <v>95</v>
      </c>
      <c r="BL171" s="5">
        <v>18479</v>
      </c>
      <c r="BM171" s="11">
        <v>4.5</v>
      </c>
      <c r="BN171" s="11">
        <f>((BL171/(O171+Q171+S171+U171))*100)</f>
        <v>4.4980113235286963</v>
      </c>
      <c r="BO171" s="4" t="s">
        <v>72</v>
      </c>
      <c r="BP171" s="9">
        <v>22</v>
      </c>
      <c r="BQ171" s="9">
        <v>70</v>
      </c>
      <c r="BR171" s="13">
        <f t="shared" si="35"/>
        <v>48</v>
      </c>
      <c r="BS171" s="11">
        <v>38.36</v>
      </c>
      <c r="BT171" s="19">
        <f t="shared" si="36"/>
        <v>1.0367567567567568</v>
      </c>
      <c r="BU171" s="6">
        <v>0.12</v>
      </c>
      <c r="BV171" s="6">
        <v>2.0630000000000002</v>
      </c>
      <c r="BW171" s="6">
        <v>0.75</v>
      </c>
      <c r="BX171" s="5">
        <f t="shared" si="37"/>
        <v>45662.603441317486</v>
      </c>
      <c r="BY171" s="11">
        <v>8.9499999999999993</v>
      </c>
      <c r="BZ171" s="11">
        <f t="shared" si="38"/>
        <v>0.59772788219760264</v>
      </c>
      <c r="CA171" s="11">
        <f t="shared" si="41"/>
        <v>1.3286955114697878</v>
      </c>
    </row>
    <row r="172" spans="1:79" x14ac:dyDescent="0.2">
      <c r="A172" s="4" t="s">
        <v>69</v>
      </c>
      <c r="B172" s="9">
        <v>31</v>
      </c>
      <c r="C172" s="4">
        <v>1</v>
      </c>
      <c r="D172" s="4">
        <f t="shared" si="30"/>
        <v>0.40468564223999998</v>
      </c>
      <c r="E172" s="8">
        <v>40082</v>
      </c>
      <c r="F172" s="4">
        <v>1</v>
      </c>
      <c r="G172" s="4" t="s">
        <v>70</v>
      </c>
      <c r="H172" s="4" t="s">
        <v>71</v>
      </c>
      <c r="I172" s="4">
        <v>91</v>
      </c>
      <c r="J172" s="4">
        <v>824</v>
      </c>
      <c r="M172" s="13">
        <f t="shared" si="31"/>
        <v>457.5</v>
      </c>
      <c r="N172" s="8">
        <v>40096</v>
      </c>
      <c r="O172" s="5">
        <v>410826</v>
      </c>
      <c r="Q172" s="5"/>
      <c r="S172" s="5"/>
      <c r="U172" s="5"/>
      <c r="V172" s="14">
        <f t="shared" si="32"/>
        <v>410826</v>
      </c>
      <c r="W172" s="14">
        <f t="shared" si="33"/>
        <v>1015173.1544662968</v>
      </c>
      <c r="X172" s="8">
        <v>40149</v>
      </c>
      <c r="Y172" s="4">
        <f t="shared" si="34"/>
        <v>53</v>
      </c>
      <c r="Z172" s="4">
        <v>3</v>
      </c>
      <c r="AA172" s="10">
        <v>3.6</v>
      </c>
      <c r="AB172" s="10">
        <v>23.5</v>
      </c>
      <c r="AC172" s="10">
        <v>16.5</v>
      </c>
      <c r="AD172" s="10">
        <v>30.3</v>
      </c>
      <c r="AE172" s="10">
        <v>22.789999999999996</v>
      </c>
      <c r="AF172" s="4">
        <v>44</v>
      </c>
      <c r="AG172" s="4">
        <v>40</v>
      </c>
      <c r="AH172" s="4">
        <v>50</v>
      </c>
      <c r="AI172" s="10">
        <v>44.230769230769234</v>
      </c>
      <c r="AJ172" s="4">
        <v>8.5</v>
      </c>
      <c r="AK172" s="4">
        <v>8.1999999999999993</v>
      </c>
      <c r="AL172" s="10">
        <v>9.1</v>
      </c>
      <c r="AM172" s="10">
        <v>8.6479224474362617</v>
      </c>
      <c r="AN172" s="20">
        <v>522</v>
      </c>
      <c r="AO172" s="20">
        <v>300</v>
      </c>
      <c r="AP172" s="20">
        <v>23</v>
      </c>
      <c r="AQ172" s="20">
        <v>10.75</v>
      </c>
      <c r="AR172" s="5">
        <v>290</v>
      </c>
      <c r="AS172" s="5">
        <v>50</v>
      </c>
      <c r="AT172" s="5">
        <v>830</v>
      </c>
      <c r="AU172" s="5">
        <v>1170</v>
      </c>
      <c r="AV172" s="5">
        <v>0</v>
      </c>
      <c r="AW172" s="5">
        <v>0</v>
      </c>
      <c r="AX172" s="5">
        <v>0</v>
      </c>
      <c r="AY172" s="5">
        <v>0</v>
      </c>
      <c r="AZ172" s="5">
        <v>90</v>
      </c>
      <c r="BA172" s="5">
        <v>90</v>
      </c>
      <c r="BB172" s="5">
        <v>160</v>
      </c>
      <c r="BC172" s="5">
        <v>210</v>
      </c>
      <c r="BD172" s="5">
        <v>20.9375</v>
      </c>
      <c r="BE172" s="5">
        <v>17.8125</v>
      </c>
      <c r="BF172" s="5">
        <v>10.9375</v>
      </c>
      <c r="BG172" s="5">
        <v>49.6875</v>
      </c>
      <c r="BH172" s="5">
        <v>12.5</v>
      </c>
      <c r="BI172" s="5">
        <v>7.5</v>
      </c>
      <c r="BJ172" s="5">
        <v>0</v>
      </c>
      <c r="BK172" s="5">
        <v>40</v>
      </c>
      <c r="BL172" s="5">
        <v>33327</v>
      </c>
      <c r="BM172" s="11">
        <f>BL172/O172*100</f>
        <v>8.112193483372522</v>
      </c>
      <c r="BN172" s="11">
        <f>(BL172)/(O172+Q172+S172+U172)*100</f>
        <v>8.112193483372522</v>
      </c>
      <c r="BO172" s="4" t="s">
        <v>72</v>
      </c>
      <c r="BP172" s="9">
        <v>22</v>
      </c>
      <c r="BQ172" s="9">
        <v>60</v>
      </c>
      <c r="BR172" s="13">
        <f t="shared" si="35"/>
        <v>38</v>
      </c>
      <c r="BS172" s="11">
        <v>34.71</v>
      </c>
      <c r="BT172" s="19">
        <f t="shared" si="36"/>
        <v>0.65490566037735853</v>
      </c>
      <c r="BU172" s="6">
        <v>8.5000000000000006E-2</v>
      </c>
      <c r="BV172" s="6">
        <v>0.70199999999999996</v>
      </c>
      <c r="BW172" s="6">
        <v>0.373</v>
      </c>
      <c r="BX172" s="5">
        <f t="shared" si="37"/>
        <v>82352.810481562192</v>
      </c>
      <c r="BY172" s="11">
        <v>12.77</v>
      </c>
      <c r="BZ172" s="11">
        <f t="shared" si="38"/>
        <v>0.59538409836522677</v>
      </c>
      <c r="CA172" s="11">
        <f t="shared" si="41"/>
        <v>0.89195920300533638</v>
      </c>
    </row>
    <row r="173" spans="1:79" x14ac:dyDescent="0.2">
      <c r="A173" s="15" t="s">
        <v>69</v>
      </c>
      <c r="B173" s="15">
        <v>9</v>
      </c>
      <c r="C173" s="15">
        <v>2</v>
      </c>
      <c r="D173" s="16">
        <f t="shared" si="30"/>
        <v>0.80937128447999995</v>
      </c>
      <c r="E173" s="17">
        <v>39540</v>
      </c>
      <c r="F173" s="15">
        <v>1</v>
      </c>
      <c r="G173" s="15" t="s">
        <v>70</v>
      </c>
      <c r="H173" s="15" t="s">
        <v>71</v>
      </c>
      <c r="I173" s="15">
        <v>111</v>
      </c>
      <c r="J173" s="15">
        <v>278</v>
      </c>
      <c r="K173" s="15"/>
      <c r="L173" s="15"/>
      <c r="M173" s="13">
        <f t="shared" si="31"/>
        <v>194.5</v>
      </c>
      <c r="N173" s="17">
        <v>39554</v>
      </c>
      <c r="O173" s="14">
        <v>823484</v>
      </c>
      <c r="P173" s="15"/>
      <c r="Q173" s="14"/>
      <c r="R173" s="15"/>
      <c r="S173" s="14"/>
      <c r="T173" s="15"/>
      <c r="U173" s="13"/>
      <c r="V173" s="14">
        <f t="shared" si="32"/>
        <v>823484</v>
      </c>
      <c r="W173" s="14">
        <f t="shared" si="33"/>
        <v>1017436.639760536</v>
      </c>
      <c r="X173" s="17">
        <v>39597</v>
      </c>
      <c r="Y173" s="15">
        <f t="shared" si="34"/>
        <v>43</v>
      </c>
      <c r="Z173" s="15">
        <v>1</v>
      </c>
      <c r="AA173" s="18">
        <v>2.5</v>
      </c>
      <c r="AB173" s="18">
        <v>22.8</v>
      </c>
      <c r="AC173" s="18">
        <v>23.5</v>
      </c>
      <c r="AD173" s="18">
        <v>31.9</v>
      </c>
      <c r="AE173" s="18">
        <v>27.146341463414632</v>
      </c>
      <c r="AF173" s="13">
        <v>36</v>
      </c>
      <c r="AG173" s="13">
        <v>35</v>
      </c>
      <c r="AH173" s="13">
        <v>40</v>
      </c>
      <c r="AI173" s="13">
        <v>37.166666666666664</v>
      </c>
      <c r="AJ173" s="18">
        <v>8.9</v>
      </c>
      <c r="AK173" s="18">
        <v>8.3000000000000007</v>
      </c>
      <c r="AL173" s="18">
        <v>9.1</v>
      </c>
      <c r="AM173" s="18">
        <v>8.783333333333335</v>
      </c>
      <c r="AN173" s="21">
        <v>330</v>
      </c>
      <c r="AO173" s="21">
        <v>530</v>
      </c>
      <c r="AP173" s="21">
        <v>32</v>
      </c>
      <c r="AQ173" s="21">
        <v>13.75</v>
      </c>
      <c r="AR173" s="14">
        <v>145</v>
      </c>
      <c r="AS173" s="14">
        <v>280</v>
      </c>
      <c r="AT173" s="14">
        <v>0</v>
      </c>
      <c r="AU173" s="14">
        <v>425</v>
      </c>
      <c r="AV173" s="14">
        <v>0</v>
      </c>
      <c r="AW173" s="14">
        <v>0</v>
      </c>
      <c r="AX173" s="14">
        <v>0</v>
      </c>
      <c r="AY173" s="14">
        <v>5</v>
      </c>
      <c r="AZ173" s="14">
        <v>185</v>
      </c>
      <c r="BA173" s="14">
        <v>680</v>
      </c>
      <c r="BB173" s="14">
        <v>30</v>
      </c>
      <c r="BC173" s="14">
        <v>830</v>
      </c>
      <c r="BD173" s="14">
        <v>36.470588235294116</v>
      </c>
      <c r="BE173" s="14">
        <v>98.235294117647058</v>
      </c>
      <c r="BF173" s="14">
        <v>1.7647058823529411</v>
      </c>
      <c r="BG173" s="14">
        <v>136.47058823529412</v>
      </c>
      <c r="BH173" s="14">
        <v>20</v>
      </c>
      <c r="BI173" s="14">
        <v>20</v>
      </c>
      <c r="BJ173" s="14">
        <v>0</v>
      </c>
      <c r="BK173" s="14">
        <v>30</v>
      </c>
      <c r="BL173" s="14">
        <v>70798</v>
      </c>
      <c r="BM173" s="19">
        <f>BL173/O173*100</f>
        <v>8.5973740837709052</v>
      </c>
      <c r="BN173" s="19">
        <f>(BL173)/(O173+Q173+S173+U173)*100</f>
        <v>8.5973740837709052</v>
      </c>
      <c r="BO173" s="15" t="s">
        <v>72</v>
      </c>
      <c r="BP173" s="13">
        <v>20</v>
      </c>
      <c r="BQ173" s="13">
        <v>65</v>
      </c>
      <c r="BR173" s="13">
        <f t="shared" si="35"/>
        <v>45</v>
      </c>
      <c r="BS173" s="19">
        <v>35.22</v>
      </c>
      <c r="BT173" s="19">
        <f t="shared" si="36"/>
        <v>0.81906976744186044</v>
      </c>
      <c r="BU173" s="16">
        <v>7.0000000000000007E-2</v>
      </c>
      <c r="BV173" s="16">
        <v>2.52</v>
      </c>
      <c r="BW173" s="16">
        <v>0.41599999999999998</v>
      </c>
      <c r="BX173" s="14">
        <f t="shared" si="37"/>
        <v>87472.833985561869</v>
      </c>
      <c r="BY173" s="19">
        <v>20.68</v>
      </c>
      <c r="BZ173" s="19">
        <f t="shared" si="38"/>
        <v>0.59420224287685808</v>
      </c>
      <c r="CA173" s="19">
        <f t="shared" si="41"/>
        <v>0.95219363862718498</v>
      </c>
    </row>
    <row r="174" spans="1:79" x14ac:dyDescent="0.2">
      <c r="A174" s="4" t="s">
        <v>69</v>
      </c>
      <c r="B174" s="9">
        <v>28</v>
      </c>
      <c r="C174" s="4">
        <v>1</v>
      </c>
      <c r="D174" s="4">
        <f t="shared" si="30"/>
        <v>0.40468564223999998</v>
      </c>
      <c r="E174" s="8">
        <v>40085</v>
      </c>
      <c r="F174" s="4">
        <v>1</v>
      </c>
      <c r="G174" s="4" t="s">
        <v>70</v>
      </c>
      <c r="H174" s="4" t="s">
        <v>71</v>
      </c>
      <c r="I174" s="4">
        <v>182</v>
      </c>
      <c r="J174" s="4">
        <v>463</v>
      </c>
      <c r="M174" s="13">
        <f t="shared" si="31"/>
        <v>322.5</v>
      </c>
      <c r="N174" s="8">
        <v>40096</v>
      </c>
      <c r="O174" s="5">
        <v>411742</v>
      </c>
      <c r="Q174" s="5"/>
      <c r="S174" s="5"/>
      <c r="U174" s="5"/>
      <c r="V174" s="14">
        <f t="shared" si="32"/>
        <v>411742</v>
      </c>
      <c r="W174" s="14">
        <f t="shared" si="33"/>
        <v>1017436.639760536</v>
      </c>
      <c r="X174" s="8">
        <v>40150</v>
      </c>
      <c r="Y174" s="4">
        <f t="shared" si="34"/>
        <v>54</v>
      </c>
      <c r="Z174" s="4">
        <v>3</v>
      </c>
      <c r="AA174" s="10">
        <v>4.0999999999999996</v>
      </c>
      <c r="AB174" s="10">
        <v>26.5</v>
      </c>
      <c r="AC174" s="10">
        <v>15.4</v>
      </c>
      <c r="AD174" s="10">
        <v>30.2</v>
      </c>
      <c r="AE174" s="10">
        <v>22.933333333333337</v>
      </c>
      <c r="AF174" s="4">
        <v>42</v>
      </c>
      <c r="AG174" s="4">
        <v>37</v>
      </c>
      <c r="AH174" s="4">
        <v>45</v>
      </c>
      <c r="AI174" s="10">
        <v>41.53846153846154</v>
      </c>
      <c r="AJ174" s="4">
        <v>8.4</v>
      </c>
      <c r="AK174" s="4">
        <v>8.4</v>
      </c>
      <c r="AL174" s="10">
        <v>9.1999999999999993</v>
      </c>
      <c r="AM174" s="10">
        <v>8.8631647105323967</v>
      </c>
      <c r="AN174" s="20">
        <v>504</v>
      </c>
      <c r="AO174" s="20">
        <v>275</v>
      </c>
      <c r="AP174" s="20">
        <v>26</v>
      </c>
      <c r="AQ174" s="20">
        <v>11.5</v>
      </c>
      <c r="AR174" s="5">
        <v>125</v>
      </c>
      <c r="AS174" s="5">
        <v>325</v>
      </c>
      <c r="AT174" s="5">
        <v>350</v>
      </c>
      <c r="AU174" s="5">
        <v>800</v>
      </c>
      <c r="AV174" s="5">
        <v>0</v>
      </c>
      <c r="AW174" s="5">
        <v>0</v>
      </c>
      <c r="AX174" s="5">
        <v>0</v>
      </c>
      <c r="AY174" s="5">
        <v>30</v>
      </c>
      <c r="AZ174" s="5">
        <v>430</v>
      </c>
      <c r="BA174" s="5">
        <v>1010</v>
      </c>
      <c r="BB174" s="5">
        <v>60</v>
      </c>
      <c r="BC174" s="5">
        <v>1085</v>
      </c>
      <c r="BD174" s="5">
        <v>76.666666666666671</v>
      </c>
      <c r="BE174" s="5">
        <v>165</v>
      </c>
      <c r="BF174" s="5">
        <v>5.333333333333333</v>
      </c>
      <c r="BG174" s="5">
        <v>229</v>
      </c>
      <c r="BH174" s="5">
        <v>35</v>
      </c>
      <c r="BI174" s="5">
        <v>60</v>
      </c>
      <c r="BJ174" s="5">
        <v>0</v>
      </c>
      <c r="BK174" s="5">
        <v>105</v>
      </c>
      <c r="BL174" s="5">
        <v>112294</v>
      </c>
      <c r="BM174" s="11">
        <f>BL174/O174*100</f>
        <v>27.272903905843947</v>
      </c>
      <c r="BN174" s="11">
        <f>(BL174)/(O174+Q174+S174+U174)*100</f>
        <v>27.272903905843947</v>
      </c>
      <c r="BO174" s="4" t="s">
        <v>72</v>
      </c>
      <c r="BP174" s="9">
        <v>19</v>
      </c>
      <c r="BQ174" s="9">
        <v>63</v>
      </c>
      <c r="BR174" s="13">
        <f t="shared" si="35"/>
        <v>44</v>
      </c>
      <c r="BS174" s="11">
        <v>29.25</v>
      </c>
      <c r="BT174" s="19">
        <f t="shared" si="36"/>
        <v>0.54166666666666663</v>
      </c>
      <c r="BU174" s="6">
        <v>7.2999999999999995E-2</v>
      </c>
      <c r="BV174" s="6">
        <v>0.32700000000000001</v>
      </c>
      <c r="BW174" s="6">
        <v>0.27400000000000002</v>
      </c>
      <c r="BX174" s="5">
        <f t="shared" si="37"/>
        <v>277484.51706473867</v>
      </c>
      <c r="BY174" s="11">
        <v>28.77</v>
      </c>
      <c r="BZ174" s="11">
        <f t="shared" si="38"/>
        <v>1.3165225601500643</v>
      </c>
      <c r="CA174" s="11">
        <f t="shared" si="41"/>
        <v>1.0948962077605515</v>
      </c>
    </row>
    <row r="175" spans="1:79" x14ac:dyDescent="0.2">
      <c r="A175" s="15" t="s">
        <v>69</v>
      </c>
      <c r="B175" s="15">
        <v>1</v>
      </c>
      <c r="C175" s="15">
        <v>2</v>
      </c>
      <c r="D175" s="16">
        <f t="shared" si="30"/>
        <v>0.80937128447999995</v>
      </c>
      <c r="E175" s="17">
        <v>39231</v>
      </c>
      <c r="F175" s="15">
        <v>1</v>
      </c>
      <c r="G175" s="15" t="s">
        <v>70</v>
      </c>
      <c r="H175" s="15" t="s">
        <v>71</v>
      </c>
      <c r="I175" s="15">
        <v>122</v>
      </c>
      <c r="J175" s="15">
        <v>115</v>
      </c>
      <c r="K175" s="15"/>
      <c r="L175" s="15"/>
      <c r="M175" s="13">
        <f t="shared" si="31"/>
        <v>118.5</v>
      </c>
      <c r="N175" s="17">
        <v>39243</v>
      </c>
      <c r="O175" s="14">
        <v>823942</v>
      </c>
      <c r="P175" s="15"/>
      <c r="Q175" s="14"/>
      <c r="R175" s="15"/>
      <c r="S175" s="14"/>
      <c r="T175" s="15"/>
      <c r="U175" s="15"/>
      <c r="V175" s="14">
        <f t="shared" si="32"/>
        <v>823942</v>
      </c>
      <c r="W175" s="14">
        <f t="shared" si="33"/>
        <v>1018002.5110840958</v>
      </c>
      <c r="X175" s="17">
        <v>39289</v>
      </c>
      <c r="Y175" s="15">
        <f t="shared" si="34"/>
        <v>46</v>
      </c>
      <c r="Z175" s="15">
        <v>4</v>
      </c>
      <c r="AA175" s="15">
        <v>2.4</v>
      </c>
      <c r="AB175" s="18">
        <v>31</v>
      </c>
      <c r="AC175" s="18">
        <v>24.6</v>
      </c>
      <c r="AD175" s="18">
        <v>32.6</v>
      </c>
      <c r="AE175" s="18">
        <v>29.946511627906979</v>
      </c>
      <c r="AF175" s="18">
        <v>35</v>
      </c>
      <c r="AG175" s="18">
        <v>25</v>
      </c>
      <c r="AH175" s="18">
        <v>40</v>
      </c>
      <c r="AI175" s="18">
        <v>34.07692307692308</v>
      </c>
      <c r="AJ175" s="18">
        <v>9</v>
      </c>
      <c r="AK175" s="18">
        <v>8.6</v>
      </c>
      <c r="AL175" s="18">
        <v>9.3000000000000007</v>
      </c>
      <c r="AM175" s="18">
        <v>8.9909090909090885</v>
      </c>
      <c r="AN175" s="21">
        <v>232</v>
      </c>
      <c r="AO175" s="21">
        <v>650</v>
      </c>
      <c r="AP175" s="21">
        <v>57</v>
      </c>
      <c r="AQ175" s="21">
        <v>24.5</v>
      </c>
      <c r="AR175" s="14">
        <v>20</v>
      </c>
      <c r="AS175" s="14">
        <v>85</v>
      </c>
      <c r="AT175" s="14">
        <v>625</v>
      </c>
      <c r="AU175" s="14">
        <v>730</v>
      </c>
      <c r="AV175" s="14">
        <v>0</v>
      </c>
      <c r="AW175" s="14">
        <v>0</v>
      </c>
      <c r="AX175" s="14">
        <v>0</v>
      </c>
      <c r="AY175" s="14">
        <v>0</v>
      </c>
      <c r="AZ175" s="14">
        <v>415</v>
      </c>
      <c r="BA175" s="14">
        <v>175</v>
      </c>
      <c r="BB175" s="14">
        <v>1915</v>
      </c>
      <c r="BC175" s="14">
        <v>1945</v>
      </c>
      <c r="BD175" s="14">
        <v>52.142857142857146</v>
      </c>
      <c r="BE175" s="14">
        <v>45</v>
      </c>
      <c r="BF175" s="14">
        <v>247.85714285714286</v>
      </c>
      <c r="BG175" s="14">
        <v>345.07142857142856</v>
      </c>
      <c r="BH175" s="14">
        <v>15</v>
      </c>
      <c r="BI175" s="14">
        <v>27.5</v>
      </c>
      <c r="BJ175" s="14">
        <v>137.5</v>
      </c>
      <c r="BK175" s="14">
        <v>137.5</v>
      </c>
      <c r="BL175" s="14">
        <v>590545</v>
      </c>
      <c r="BM175" s="19">
        <f>(BL175/O175)*100</f>
        <v>71.673127477419527</v>
      </c>
      <c r="BN175" s="19">
        <f>((BL175)/(O175+Q175+S175+U175))*100</f>
        <v>71.673127477419527</v>
      </c>
      <c r="BO175" s="15" t="s">
        <v>72</v>
      </c>
      <c r="BP175" s="13">
        <v>29</v>
      </c>
      <c r="BQ175" s="13">
        <v>55</v>
      </c>
      <c r="BR175" s="13">
        <f t="shared" si="35"/>
        <v>26</v>
      </c>
      <c r="BS175" s="19">
        <v>36.79</v>
      </c>
      <c r="BT175" s="19">
        <f t="shared" si="36"/>
        <v>0.79978260869565221</v>
      </c>
      <c r="BU175" s="16">
        <v>0.20300000000000001</v>
      </c>
      <c r="BV175" s="16">
        <v>1.167</v>
      </c>
      <c r="BW175" s="16">
        <v>0.46800000000000003</v>
      </c>
      <c r="BX175" s="14">
        <f t="shared" si="37"/>
        <v>729634.23749263585</v>
      </c>
      <c r="BY175" s="19">
        <v>210.86</v>
      </c>
      <c r="BZ175" s="19">
        <f t="shared" si="38"/>
        <v>5.6635479061050535</v>
      </c>
      <c r="CA175" s="19">
        <f t="shared" si="41"/>
        <v>0.939845550267421</v>
      </c>
    </row>
    <row r="176" spans="1:79" x14ac:dyDescent="0.2">
      <c r="A176" s="15" t="s">
        <v>69</v>
      </c>
      <c r="B176" s="15">
        <v>28</v>
      </c>
      <c r="C176" s="15">
        <v>1</v>
      </c>
      <c r="D176" s="16">
        <f t="shared" si="30"/>
        <v>0.40468564223999998</v>
      </c>
      <c r="E176" s="17">
        <v>37483</v>
      </c>
      <c r="F176" s="15">
        <v>1</v>
      </c>
      <c r="G176" s="15" t="s">
        <v>70</v>
      </c>
      <c r="H176" s="15" t="s">
        <v>71</v>
      </c>
      <c r="I176" s="15">
        <v>527</v>
      </c>
      <c r="J176" s="15">
        <v>31</v>
      </c>
      <c r="K176" s="15"/>
      <c r="L176" s="15"/>
      <c r="M176" s="13">
        <f t="shared" si="31"/>
        <v>279</v>
      </c>
      <c r="N176" s="17">
        <v>37487</v>
      </c>
      <c r="O176" s="14">
        <v>412200</v>
      </c>
      <c r="P176" s="15"/>
      <c r="Q176" s="14"/>
      <c r="R176" s="15"/>
      <c r="S176" s="15"/>
      <c r="T176" s="15"/>
      <c r="U176" s="15"/>
      <c r="V176" s="14">
        <f t="shared" si="32"/>
        <v>412200</v>
      </c>
      <c r="W176" s="14">
        <f t="shared" si="33"/>
        <v>1018568.3824076556</v>
      </c>
      <c r="X176" s="17">
        <v>37510</v>
      </c>
      <c r="Y176" s="15">
        <f t="shared" si="34"/>
        <v>23</v>
      </c>
      <c r="Z176" s="15">
        <v>8</v>
      </c>
      <c r="AA176" s="18">
        <v>2.6</v>
      </c>
      <c r="AB176" s="18">
        <v>32.200000000000003</v>
      </c>
      <c r="AC176" s="18">
        <v>23.4</v>
      </c>
      <c r="AD176" s="18">
        <v>33.4</v>
      </c>
      <c r="AE176" s="18">
        <v>31.304761904761904</v>
      </c>
      <c r="AF176" s="13">
        <v>40</v>
      </c>
      <c r="AG176" s="13">
        <v>33</v>
      </c>
      <c r="AH176" s="13">
        <v>42</v>
      </c>
      <c r="AI176" s="13">
        <v>39.333333333333336</v>
      </c>
      <c r="AJ176" s="18">
        <v>8.8000000000000007</v>
      </c>
      <c r="AK176" s="18">
        <v>8.6999999999999993</v>
      </c>
      <c r="AL176" s="18">
        <v>9.1</v>
      </c>
      <c r="AM176" s="18">
        <v>8.9394144166611031</v>
      </c>
      <c r="AN176" s="21">
        <v>12</v>
      </c>
      <c r="AO176" s="21">
        <v>300</v>
      </c>
      <c r="AP176" s="21">
        <v>27</v>
      </c>
      <c r="AQ176" s="21">
        <v>11.25</v>
      </c>
      <c r="AR176" s="14">
        <v>30</v>
      </c>
      <c r="AS176" s="14">
        <v>75</v>
      </c>
      <c r="AT176" s="14">
        <v>25</v>
      </c>
      <c r="AU176" s="14">
        <v>130</v>
      </c>
      <c r="AV176" s="14">
        <v>0</v>
      </c>
      <c r="AW176" s="14">
        <v>5</v>
      </c>
      <c r="AX176" s="14">
        <v>260</v>
      </c>
      <c r="AY176" s="14">
        <v>605</v>
      </c>
      <c r="AZ176" s="14">
        <v>190</v>
      </c>
      <c r="BA176" s="14">
        <v>480</v>
      </c>
      <c r="BB176" s="14">
        <v>2440</v>
      </c>
      <c r="BC176" s="14">
        <v>2605</v>
      </c>
      <c r="BD176" s="14">
        <v>97.777777777777771</v>
      </c>
      <c r="BE176" s="14">
        <v>155</v>
      </c>
      <c r="BF176" s="14">
        <v>1370.5555555555557</v>
      </c>
      <c r="BG176" s="14">
        <v>1622.7777777777778</v>
      </c>
      <c r="BH176" s="14">
        <v>90</v>
      </c>
      <c r="BI176" s="14">
        <v>105</v>
      </c>
      <c r="BJ176" s="14">
        <v>1605</v>
      </c>
      <c r="BK176" s="14">
        <v>1870</v>
      </c>
      <c r="BL176" s="14">
        <v>395281</v>
      </c>
      <c r="BM176" s="19">
        <f>BL176/(O176)*100</f>
        <v>95.895439107229492</v>
      </c>
      <c r="BN176" s="19">
        <f>BL176/(O176+Q176)*100</f>
        <v>95.895439107229492</v>
      </c>
      <c r="BO176" s="15" t="s">
        <v>72</v>
      </c>
      <c r="BP176" s="13">
        <v>24</v>
      </c>
      <c r="BQ176" s="13">
        <v>34</v>
      </c>
      <c r="BR176" s="13">
        <f t="shared" si="35"/>
        <v>10</v>
      </c>
      <c r="BS176" s="19">
        <v>27.73</v>
      </c>
      <c r="BT176" s="19">
        <f t="shared" si="36"/>
        <v>1.2056521739130435</v>
      </c>
      <c r="BU176" s="16">
        <v>0.121</v>
      </c>
      <c r="BV176" s="16">
        <v>0.28999999999999998</v>
      </c>
      <c r="BW176" s="16">
        <v>0.187</v>
      </c>
      <c r="BX176" s="14">
        <f t="shared" si="37"/>
        <v>976760.62291722593</v>
      </c>
      <c r="BY176" s="19">
        <v>70.680000000000007</v>
      </c>
      <c r="BZ176" s="19">
        <f t="shared" si="38"/>
        <v>7.5936558096083688</v>
      </c>
      <c r="CA176" s="19">
        <f t="shared" si="41"/>
        <v>0.87698466190364222</v>
      </c>
    </row>
    <row r="177" spans="1:79" x14ac:dyDescent="0.2">
      <c r="A177" s="4" t="s">
        <v>69</v>
      </c>
      <c r="B177" s="4">
        <v>16</v>
      </c>
      <c r="C177" s="4">
        <v>0.5</v>
      </c>
      <c r="D177" s="6">
        <f t="shared" si="30"/>
        <v>0.20234282111999999</v>
      </c>
      <c r="E177" s="8">
        <v>38109</v>
      </c>
      <c r="F177" s="4">
        <v>1</v>
      </c>
      <c r="G177" s="4" t="s">
        <v>70</v>
      </c>
      <c r="H177" s="4" t="s">
        <v>71</v>
      </c>
      <c r="I177" s="4">
        <v>2</v>
      </c>
      <c r="J177" s="4">
        <v>6</v>
      </c>
      <c r="M177" s="13">
        <f t="shared" si="31"/>
        <v>4</v>
      </c>
      <c r="N177" s="8">
        <v>38115</v>
      </c>
      <c r="O177" s="5">
        <v>206100</v>
      </c>
      <c r="Q177" s="5"/>
      <c r="V177" s="14">
        <f t="shared" si="32"/>
        <v>206100</v>
      </c>
      <c r="W177" s="14">
        <f t="shared" si="33"/>
        <v>1018568.3824076556</v>
      </c>
      <c r="X177" s="8">
        <v>38141</v>
      </c>
      <c r="Y177" s="4">
        <f t="shared" si="34"/>
        <v>26</v>
      </c>
      <c r="Z177" s="4">
        <v>2</v>
      </c>
      <c r="AA177" s="10">
        <v>3.8</v>
      </c>
      <c r="AB177" s="4">
        <v>24.5</v>
      </c>
      <c r="AC177" s="4">
        <v>22</v>
      </c>
      <c r="AD177" s="4">
        <v>32.6</v>
      </c>
      <c r="AE177" s="10">
        <v>29.179166666666674</v>
      </c>
      <c r="AF177" s="9">
        <v>22</v>
      </c>
      <c r="AG177" s="9">
        <v>19</v>
      </c>
      <c r="AH177" s="9">
        <v>22</v>
      </c>
      <c r="AI177" s="9">
        <v>20.428571428571427</v>
      </c>
      <c r="AJ177" s="4">
        <v>8.6</v>
      </c>
      <c r="AK177" s="4">
        <v>8</v>
      </c>
      <c r="AL177" s="4">
        <v>10.1</v>
      </c>
      <c r="AM177" s="10">
        <v>8.870000000000001</v>
      </c>
      <c r="AN177" s="20">
        <v>88</v>
      </c>
      <c r="AO177" s="20">
        <v>200</v>
      </c>
      <c r="AP177" s="20">
        <v>12</v>
      </c>
      <c r="AQ177" s="20">
        <v>5</v>
      </c>
      <c r="AR177" s="5">
        <v>30</v>
      </c>
      <c r="AS177" s="5">
        <v>5</v>
      </c>
      <c r="AT177" s="5">
        <v>315</v>
      </c>
      <c r="AU177" s="5">
        <v>350</v>
      </c>
      <c r="AV177" s="5">
        <v>0</v>
      </c>
      <c r="AW177" s="5">
        <v>0</v>
      </c>
      <c r="AX177" s="5">
        <v>5</v>
      </c>
      <c r="AY177" s="5">
        <v>30</v>
      </c>
      <c r="AZ177" s="5">
        <v>140</v>
      </c>
      <c r="BA177" s="5">
        <v>335</v>
      </c>
      <c r="BB177" s="5">
        <v>315</v>
      </c>
      <c r="BC177" s="5">
        <v>685</v>
      </c>
      <c r="BD177" s="5">
        <v>48.888888888888886</v>
      </c>
      <c r="BE177" s="5">
        <v>76.111111111111114</v>
      </c>
      <c r="BF177" s="5">
        <v>60</v>
      </c>
      <c r="BG177" s="5">
        <v>185</v>
      </c>
      <c r="BH177" s="5">
        <v>35</v>
      </c>
      <c r="BI177" s="5">
        <v>15</v>
      </c>
      <c r="BJ177" s="5">
        <v>25</v>
      </c>
      <c r="BK177" s="5">
        <v>105</v>
      </c>
      <c r="BL177" s="5">
        <v>5118</v>
      </c>
      <c r="BM177" s="11">
        <f>(BL177/O177)*100</f>
        <v>2.4832605531295489</v>
      </c>
      <c r="BN177" s="11">
        <f>((BL177)/(O177+Q177+S177+U177))*100</f>
        <v>2.4832605531295489</v>
      </c>
      <c r="BO177" s="4" t="s">
        <v>72</v>
      </c>
      <c r="BP177" s="9">
        <v>35</v>
      </c>
      <c r="BQ177" s="9">
        <v>53</v>
      </c>
      <c r="BR177" s="13">
        <f t="shared" si="35"/>
        <v>18</v>
      </c>
      <c r="BS177" s="11">
        <v>40.89</v>
      </c>
      <c r="BT177" s="19">
        <f t="shared" si="36"/>
        <v>1.5726923076923076</v>
      </c>
      <c r="BU177" s="6">
        <v>0.34899999999999998</v>
      </c>
      <c r="BV177" s="6">
        <v>0.90300000000000002</v>
      </c>
      <c r="BW177" s="6">
        <v>0.59787000000000001</v>
      </c>
      <c r="BX177" s="5">
        <f t="shared" si="37"/>
        <v>25293.706846979047</v>
      </c>
      <c r="BY177" s="11">
        <v>2.77</v>
      </c>
      <c r="BZ177" s="11">
        <f t="shared" si="38"/>
        <v>0.52652454358772927</v>
      </c>
      <c r="CA177" s="11">
        <f t="shared" si="41"/>
        <v>0.87449117318722669</v>
      </c>
    </row>
    <row r="178" spans="1:79" x14ac:dyDescent="0.2">
      <c r="A178" s="15" t="s">
        <v>69</v>
      </c>
      <c r="B178" s="15">
        <v>31</v>
      </c>
      <c r="C178" s="15">
        <v>1</v>
      </c>
      <c r="D178" s="16">
        <f t="shared" si="30"/>
        <v>0.40468564223999998</v>
      </c>
      <c r="E178" s="17">
        <v>37003</v>
      </c>
      <c r="F178" s="15">
        <v>1</v>
      </c>
      <c r="G178" s="15" t="s">
        <v>70</v>
      </c>
      <c r="H178" s="15" t="s">
        <v>71</v>
      </c>
      <c r="I178" s="15">
        <v>0</v>
      </c>
      <c r="J178" s="15">
        <v>3</v>
      </c>
      <c r="K178" s="15"/>
      <c r="L178" s="15"/>
      <c r="M178" s="13">
        <f t="shared" si="31"/>
        <v>1.5</v>
      </c>
      <c r="N178" s="23">
        <v>37009</v>
      </c>
      <c r="O178" s="24">
        <v>412658</v>
      </c>
      <c r="P178" s="15"/>
      <c r="Q178" s="14"/>
      <c r="R178" s="15"/>
      <c r="S178" s="15"/>
      <c r="T178" s="15"/>
      <c r="U178" s="15"/>
      <c r="V178" s="14">
        <f t="shared" si="32"/>
        <v>412658</v>
      </c>
      <c r="W178" s="14">
        <f t="shared" si="33"/>
        <v>1019700.1250547753</v>
      </c>
      <c r="X178" s="17">
        <v>37015</v>
      </c>
      <c r="Y178" s="15">
        <f t="shared" si="34"/>
        <v>6</v>
      </c>
      <c r="Z178" s="13"/>
      <c r="AA178" s="18">
        <v>4.4000000000000004</v>
      </c>
      <c r="AB178" s="18">
        <v>25.1</v>
      </c>
      <c r="AC178" s="18">
        <v>27.3</v>
      </c>
      <c r="AD178" s="18">
        <v>29.6</v>
      </c>
      <c r="AE178" s="18">
        <v>27.880000000000003</v>
      </c>
      <c r="AF178" s="13">
        <v>51</v>
      </c>
      <c r="AG178" s="13">
        <v>53</v>
      </c>
      <c r="AH178" s="13">
        <v>53</v>
      </c>
      <c r="AI178" s="13">
        <v>53</v>
      </c>
      <c r="AJ178" s="18">
        <v>9.3000000000000007</v>
      </c>
      <c r="AK178" s="18">
        <v>9.4</v>
      </c>
      <c r="AL178" s="18">
        <v>9.6999999999999993</v>
      </c>
      <c r="AM178" s="18">
        <v>9.5241158316794667</v>
      </c>
      <c r="AN178" s="21">
        <v>0</v>
      </c>
      <c r="AO178" s="21">
        <v>225</v>
      </c>
      <c r="AP178" s="21">
        <v>12</v>
      </c>
      <c r="AQ178" s="21">
        <v>5</v>
      </c>
      <c r="AR178" s="14">
        <v>15</v>
      </c>
      <c r="AS178" s="14">
        <v>55</v>
      </c>
      <c r="AT178" s="14">
        <v>65</v>
      </c>
      <c r="AU178" s="14">
        <v>135</v>
      </c>
      <c r="AV178" s="14">
        <v>40</v>
      </c>
      <c r="AW178" s="14">
        <v>70</v>
      </c>
      <c r="AX178" s="14">
        <v>0</v>
      </c>
      <c r="AY178" s="14">
        <v>110</v>
      </c>
      <c r="AZ178" s="14">
        <v>45</v>
      </c>
      <c r="BA178" s="14">
        <v>335</v>
      </c>
      <c r="BB178" s="14">
        <v>0</v>
      </c>
      <c r="BC178" s="14">
        <v>380</v>
      </c>
      <c r="BD178" s="14">
        <v>42.5</v>
      </c>
      <c r="BE178" s="14">
        <v>202.5</v>
      </c>
      <c r="BF178" s="14">
        <v>0</v>
      </c>
      <c r="BG178" s="14">
        <v>245</v>
      </c>
      <c r="BH178" s="14">
        <v>42.5</v>
      </c>
      <c r="BI178" s="14">
        <v>202.5</v>
      </c>
      <c r="BJ178" s="14">
        <v>0</v>
      </c>
      <c r="BK178" s="14">
        <v>245</v>
      </c>
      <c r="BL178" s="14">
        <v>0</v>
      </c>
      <c r="BM178" s="19">
        <f>BL178/(O178)*100</f>
        <v>0</v>
      </c>
      <c r="BN178" s="19">
        <f>BL178/(O178+Q178)*100</f>
        <v>0</v>
      </c>
      <c r="BO178" s="15" t="s">
        <v>73</v>
      </c>
      <c r="BP178" s="13"/>
      <c r="BQ178" s="13"/>
      <c r="BR178" s="13">
        <f t="shared" si="35"/>
        <v>0</v>
      </c>
      <c r="BS178" s="19"/>
      <c r="BT178" s="19">
        <f t="shared" si="36"/>
        <v>0</v>
      </c>
      <c r="BU178" s="16"/>
      <c r="BV178" s="16"/>
      <c r="BW178" s="16"/>
      <c r="BX178" s="14">
        <f t="shared" si="37"/>
        <v>0</v>
      </c>
      <c r="BY178" s="19">
        <v>0</v>
      </c>
      <c r="BZ178" s="19">
        <f t="shared" si="38"/>
        <v>0</v>
      </c>
      <c r="CA178" s="19"/>
    </row>
    <row r="179" spans="1:79" x14ac:dyDescent="0.2">
      <c r="A179" s="7" t="s">
        <v>69</v>
      </c>
      <c r="B179" s="4">
        <v>34</v>
      </c>
      <c r="C179" s="4">
        <v>1</v>
      </c>
      <c r="D179" s="6">
        <f t="shared" si="30"/>
        <v>0.40468564223999998</v>
      </c>
      <c r="E179" s="8">
        <v>40424</v>
      </c>
      <c r="F179" s="9">
        <v>1</v>
      </c>
      <c r="G179" s="9" t="s">
        <v>70</v>
      </c>
      <c r="H179" s="9" t="s">
        <v>71</v>
      </c>
      <c r="I179" s="4">
        <v>13</v>
      </c>
      <c r="J179" s="4">
        <v>25</v>
      </c>
      <c r="L179" s="9"/>
      <c r="M179" s="13">
        <f t="shared" si="31"/>
        <v>19</v>
      </c>
      <c r="N179" s="8">
        <v>40432</v>
      </c>
      <c r="O179" s="5">
        <v>412658</v>
      </c>
      <c r="P179" s="8"/>
      <c r="Q179" s="5"/>
      <c r="R179" s="8"/>
      <c r="S179" s="9"/>
      <c r="T179" s="8"/>
      <c r="U179" s="8"/>
      <c r="V179" s="14">
        <f t="shared" si="32"/>
        <v>412658</v>
      </c>
      <c r="W179" s="14">
        <f t="shared" si="33"/>
        <v>1019700.1250547753</v>
      </c>
      <c r="X179" s="8">
        <v>40479</v>
      </c>
      <c r="Y179" s="9">
        <f t="shared" si="34"/>
        <v>47</v>
      </c>
      <c r="Z179" s="9">
        <v>10</v>
      </c>
      <c r="AA179" s="10">
        <v>3.4</v>
      </c>
      <c r="AB179" s="10">
        <v>32.1</v>
      </c>
      <c r="AC179" s="10">
        <v>25.4</v>
      </c>
      <c r="AD179" s="10">
        <v>33.299999999999997</v>
      </c>
      <c r="AE179" s="10">
        <v>28.077272727272724</v>
      </c>
      <c r="AF179" s="9">
        <v>33</v>
      </c>
      <c r="AG179" s="9">
        <v>20</v>
      </c>
      <c r="AH179" s="9">
        <v>33</v>
      </c>
      <c r="AI179" s="10">
        <v>25.307692307692307</v>
      </c>
      <c r="AJ179" s="10">
        <v>8.6</v>
      </c>
      <c r="AK179" s="10">
        <v>8.3000000000000007</v>
      </c>
      <c r="AL179" s="10">
        <v>9.5</v>
      </c>
      <c r="AM179" s="10">
        <v>8.8277559306370126</v>
      </c>
      <c r="AN179" s="20">
        <v>448</v>
      </c>
      <c r="AO179" s="20">
        <v>375</v>
      </c>
      <c r="AP179" s="20">
        <v>54</v>
      </c>
      <c r="AQ179" s="20">
        <v>22.5</v>
      </c>
      <c r="AR179" s="5">
        <v>10</v>
      </c>
      <c r="AS179" s="5">
        <v>5</v>
      </c>
      <c r="AT179" s="5">
        <v>310</v>
      </c>
      <c r="AU179" s="5">
        <v>325</v>
      </c>
      <c r="AV179" s="5">
        <v>0</v>
      </c>
      <c r="AW179" s="5">
        <v>0</v>
      </c>
      <c r="AX179" s="5">
        <v>0</v>
      </c>
      <c r="AY179" s="5">
        <v>5</v>
      </c>
      <c r="AZ179" s="5">
        <v>740</v>
      </c>
      <c r="BA179" s="5">
        <v>595</v>
      </c>
      <c r="BB179" s="5">
        <v>825</v>
      </c>
      <c r="BC179" s="5">
        <v>1165</v>
      </c>
      <c r="BD179" s="5">
        <v>134.44444444444446</v>
      </c>
      <c r="BE179" s="5">
        <v>144.72222222222223</v>
      </c>
      <c r="BF179" s="5">
        <v>126.38888888888889</v>
      </c>
      <c r="BG179" s="5">
        <v>391.38888888888891</v>
      </c>
      <c r="BH179" s="5">
        <v>40</v>
      </c>
      <c r="BI179" s="5">
        <v>90</v>
      </c>
      <c r="BJ179" s="5">
        <v>30</v>
      </c>
      <c r="BK179" s="5">
        <v>300</v>
      </c>
      <c r="BL179" s="5">
        <v>495945</v>
      </c>
      <c r="BM179" s="11">
        <v>120.18</v>
      </c>
      <c r="BN179" s="11">
        <f>((BL179/(O179+Q179+S179+U179))*100)</f>
        <v>120.18305715628924</v>
      </c>
      <c r="BO179" s="4" t="s">
        <v>72</v>
      </c>
      <c r="BP179" s="9">
        <v>25</v>
      </c>
      <c r="BQ179" s="9">
        <v>48</v>
      </c>
      <c r="BR179" s="13">
        <f t="shared" si="35"/>
        <v>23</v>
      </c>
      <c r="BS179" s="11">
        <v>38.119999999999997</v>
      </c>
      <c r="BT179" s="19">
        <f t="shared" si="36"/>
        <v>0.81106382978723401</v>
      </c>
      <c r="BU179" s="6">
        <v>0.14199999999999999</v>
      </c>
      <c r="BV179" s="6">
        <v>0.82399999999999995</v>
      </c>
      <c r="BW179" s="6">
        <v>0.44</v>
      </c>
      <c r="BX179" s="5">
        <f t="shared" si="37"/>
        <v>1225506.7841173331</v>
      </c>
      <c r="BY179" s="11">
        <v>187.55</v>
      </c>
      <c r="BZ179" s="11">
        <f t="shared" si="38"/>
        <v>9.8605562328014607</v>
      </c>
      <c r="CA179" s="11">
        <f>(BW179/BS179^3)*100000</f>
        <v>0.79431726182417428</v>
      </c>
    </row>
    <row r="180" spans="1:79" x14ac:dyDescent="0.2">
      <c r="A180" s="15" t="s">
        <v>69</v>
      </c>
      <c r="B180" s="15">
        <v>9</v>
      </c>
      <c r="C180" s="15">
        <v>2</v>
      </c>
      <c r="D180" s="16">
        <f t="shared" si="30"/>
        <v>0.80937128447999995</v>
      </c>
      <c r="E180" s="17">
        <v>37137</v>
      </c>
      <c r="F180" s="15">
        <v>1</v>
      </c>
      <c r="G180" s="15" t="s">
        <v>70</v>
      </c>
      <c r="H180" s="15" t="s">
        <v>71</v>
      </c>
      <c r="I180" s="15">
        <v>6</v>
      </c>
      <c r="J180" s="15">
        <v>19</v>
      </c>
      <c r="K180" s="15"/>
      <c r="L180" s="15"/>
      <c r="M180" s="13">
        <f t="shared" si="31"/>
        <v>12.5</v>
      </c>
      <c r="N180" s="17">
        <v>37146</v>
      </c>
      <c r="O180" s="14">
        <v>825316</v>
      </c>
      <c r="P180" s="15"/>
      <c r="Q180" s="14"/>
      <c r="R180" s="15"/>
      <c r="S180" s="15"/>
      <c r="T180" s="15"/>
      <c r="U180" s="15"/>
      <c r="V180" s="14">
        <f t="shared" si="32"/>
        <v>825316</v>
      </c>
      <c r="W180" s="14">
        <f t="shared" si="33"/>
        <v>1019700.1250547753</v>
      </c>
      <c r="X180" s="17">
        <v>37183</v>
      </c>
      <c r="Y180" s="15">
        <f t="shared" si="34"/>
        <v>37</v>
      </c>
      <c r="Z180" s="13">
        <v>12</v>
      </c>
      <c r="AA180" s="18">
        <v>4</v>
      </c>
      <c r="AB180" s="18">
        <v>30.4</v>
      </c>
      <c r="AC180" s="18">
        <v>23.9</v>
      </c>
      <c r="AD180" s="18">
        <v>32.200000000000003</v>
      </c>
      <c r="AE180" s="18">
        <v>28.237142857142857</v>
      </c>
      <c r="AF180" s="13">
        <v>48</v>
      </c>
      <c r="AG180" s="13">
        <v>45</v>
      </c>
      <c r="AH180" s="13">
        <v>53</v>
      </c>
      <c r="AI180" s="13">
        <v>49.888888888888886</v>
      </c>
      <c r="AJ180" s="18">
        <v>8.5</v>
      </c>
      <c r="AK180" s="18">
        <v>8.6999999999999993</v>
      </c>
      <c r="AL180" s="18">
        <v>9.5</v>
      </c>
      <c r="AM180" s="18">
        <v>9.0202520471063004</v>
      </c>
      <c r="AN180" s="21">
        <v>68</v>
      </c>
      <c r="AO180" s="21">
        <v>850</v>
      </c>
      <c r="AP180" s="21">
        <v>60</v>
      </c>
      <c r="AQ180" s="21">
        <v>25</v>
      </c>
      <c r="AR180" s="14">
        <v>105</v>
      </c>
      <c r="AS180" s="14">
        <v>670</v>
      </c>
      <c r="AT180" s="14">
        <v>0</v>
      </c>
      <c r="AU180" s="14">
        <v>775</v>
      </c>
      <c r="AV180" s="14">
        <v>5</v>
      </c>
      <c r="AW180" s="14">
        <v>0</v>
      </c>
      <c r="AX180" s="14">
        <v>0</v>
      </c>
      <c r="AY180" s="14">
        <v>5</v>
      </c>
      <c r="AZ180" s="14">
        <v>225</v>
      </c>
      <c r="BA180" s="14">
        <v>400</v>
      </c>
      <c r="BB180" s="14">
        <v>0</v>
      </c>
      <c r="BC180" s="14">
        <v>625</v>
      </c>
      <c r="BD180" s="14">
        <v>40.357142857142854</v>
      </c>
      <c r="BE180" s="14">
        <v>55.714285714285715</v>
      </c>
      <c r="BF180" s="14">
        <v>0</v>
      </c>
      <c r="BG180" s="14">
        <v>96.071428571428569</v>
      </c>
      <c r="BH180" s="14">
        <v>25</v>
      </c>
      <c r="BI180" s="14">
        <v>22.5</v>
      </c>
      <c r="BJ180" s="14">
        <v>0</v>
      </c>
      <c r="BK180" s="14">
        <v>55</v>
      </c>
      <c r="BL180" s="14">
        <v>143820</v>
      </c>
      <c r="BM180" s="19">
        <f>BL180/(O180)*100</f>
        <v>17.426052566532093</v>
      </c>
      <c r="BN180" s="19">
        <f>BL180/(O180+Q180)*100</f>
        <v>17.426052566532093</v>
      </c>
      <c r="BO180" s="15" t="s">
        <v>72</v>
      </c>
      <c r="BP180" s="13">
        <v>24</v>
      </c>
      <c r="BQ180" s="13">
        <v>46</v>
      </c>
      <c r="BR180" s="13">
        <f t="shared" si="35"/>
        <v>22</v>
      </c>
      <c r="BS180" s="19">
        <v>31.5</v>
      </c>
      <c r="BT180" s="19">
        <f t="shared" si="36"/>
        <v>0.85135135135135132</v>
      </c>
      <c r="BU180" s="16">
        <v>0.104</v>
      </c>
      <c r="BV180" s="16">
        <v>0.749</v>
      </c>
      <c r="BW180" s="16">
        <v>0.28000000000000003</v>
      </c>
      <c r="BX180" s="14">
        <f t="shared" si="37"/>
        <v>177693.4798130386</v>
      </c>
      <c r="BY180" s="19">
        <v>32.049999999999997</v>
      </c>
      <c r="BZ180" s="19">
        <f t="shared" si="38"/>
        <v>1.0702334427057634</v>
      </c>
      <c r="CA180" s="19">
        <f>(BW180/BS180^3)*100000</f>
        <v>0.89583158366227156</v>
      </c>
    </row>
    <row r="181" spans="1:79" x14ac:dyDescent="0.2">
      <c r="A181" s="15" t="s">
        <v>69</v>
      </c>
      <c r="B181" s="15">
        <v>4</v>
      </c>
      <c r="C181" s="15">
        <v>2</v>
      </c>
      <c r="D181" s="16">
        <f t="shared" si="30"/>
        <v>0.80937128447999995</v>
      </c>
      <c r="E181" s="17">
        <v>38162</v>
      </c>
      <c r="F181" s="15">
        <v>1</v>
      </c>
      <c r="G181" s="15" t="s">
        <v>70</v>
      </c>
      <c r="H181" s="15" t="s">
        <v>71</v>
      </c>
      <c r="I181" s="15">
        <v>160</v>
      </c>
      <c r="J181" s="15">
        <v>193</v>
      </c>
      <c r="K181" s="15"/>
      <c r="L181" s="15"/>
      <c r="M181" s="13">
        <f t="shared" si="31"/>
        <v>176.5</v>
      </c>
      <c r="N181" s="17">
        <v>38174</v>
      </c>
      <c r="O181" s="14">
        <v>825316</v>
      </c>
      <c r="P181" s="15"/>
      <c r="Q181" s="14"/>
      <c r="R181" s="15"/>
      <c r="S181" s="15"/>
      <c r="T181" s="15"/>
      <c r="U181" s="15"/>
      <c r="V181" s="14">
        <f t="shared" si="32"/>
        <v>825316</v>
      </c>
      <c r="W181" s="14">
        <f t="shared" si="33"/>
        <v>1019700.1250547753</v>
      </c>
      <c r="X181" s="17">
        <v>38204</v>
      </c>
      <c r="Y181" s="15">
        <f t="shared" si="34"/>
        <v>30</v>
      </c>
      <c r="Z181" s="15">
        <v>7</v>
      </c>
      <c r="AA181" s="18">
        <v>2</v>
      </c>
      <c r="AB181" s="15">
        <v>31.5</v>
      </c>
      <c r="AC181" s="15">
        <v>31</v>
      </c>
      <c r="AD181" s="15">
        <v>35.299999999999997</v>
      </c>
      <c r="AE181" s="18">
        <v>32.825000000000003</v>
      </c>
      <c r="AF181" s="15">
        <v>37</v>
      </c>
      <c r="AG181" s="15">
        <v>30</v>
      </c>
      <c r="AH181" s="15">
        <v>35</v>
      </c>
      <c r="AI181" s="18">
        <v>32.142857142857146</v>
      </c>
      <c r="AJ181" s="15">
        <v>9.1</v>
      </c>
      <c r="AK181" s="15">
        <v>9.1999999999999993</v>
      </c>
      <c r="AL181" s="15">
        <v>9.9</v>
      </c>
      <c r="AM181" s="18">
        <v>9.4727272727272727</v>
      </c>
      <c r="AN181" s="21">
        <v>248</v>
      </c>
      <c r="AO181" s="21">
        <v>750</v>
      </c>
      <c r="AP181" s="21">
        <v>42</v>
      </c>
      <c r="AQ181" s="21">
        <v>17.5</v>
      </c>
      <c r="AR181" s="14">
        <v>140</v>
      </c>
      <c r="AS181" s="14">
        <v>120</v>
      </c>
      <c r="AT181" s="14">
        <v>525</v>
      </c>
      <c r="AU181" s="14">
        <v>785</v>
      </c>
      <c r="AV181" s="14">
        <v>0</v>
      </c>
      <c r="AW181" s="14">
        <v>0</v>
      </c>
      <c r="AX181" s="14">
        <v>0</v>
      </c>
      <c r="AY181" s="14">
        <v>10</v>
      </c>
      <c r="AZ181" s="14">
        <v>215</v>
      </c>
      <c r="BA181" s="14">
        <v>80</v>
      </c>
      <c r="BB181" s="14">
        <v>400</v>
      </c>
      <c r="BC181" s="14">
        <v>610</v>
      </c>
      <c r="BD181" s="14">
        <v>32</v>
      </c>
      <c r="BE181" s="14">
        <v>17.5</v>
      </c>
      <c r="BF181" s="14">
        <v>133.5</v>
      </c>
      <c r="BG181" s="14">
        <v>183</v>
      </c>
      <c r="BH181" s="14">
        <v>5</v>
      </c>
      <c r="BI181" s="14">
        <v>5</v>
      </c>
      <c r="BJ181" s="14">
        <v>70</v>
      </c>
      <c r="BK181" s="14">
        <v>100</v>
      </c>
      <c r="BL181" s="14">
        <v>0</v>
      </c>
      <c r="BM181" s="19">
        <f>(BL181/O181)*100</f>
        <v>0</v>
      </c>
      <c r="BN181" s="19">
        <f>((BL181)/(O181+Q181+S181+U181))*100</f>
        <v>0</v>
      </c>
      <c r="BO181" s="15" t="s">
        <v>73</v>
      </c>
      <c r="BP181" s="13">
        <v>0</v>
      </c>
      <c r="BQ181" s="13">
        <v>0</v>
      </c>
      <c r="BR181" s="13">
        <f t="shared" si="35"/>
        <v>0</v>
      </c>
      <c r="BS181" s="19">
        <v>0</v>
      </c>
      <c r="BT181" s="19">
        <f t="shared" si="36"/>
        <v>0</v>
      </c>
      <c r="BU181" s="16">
        <v>0</v>
      </c>
      <c r="BV181" s="16">
        <v>0</v>
      </c>
      <c r="BW181" s="16">
        <v>0</v>
      </c>
      <c r="BX181" s="14">
        <f t="shared" si="37"/>
        <v>0</v>
      </c>
      <c r="BY181" s="19">
        <v>0</v>
      </c>
      <c r="BZ181" s="19">
        <f t="shared" si="38"/>
        <v>0</v>
      </c>
      <c r="CA181" s="19" t="e">
        <f>(BW181/BS181^3)*100000</f>
        <v>#DIV/0!</v>
      </c>
    </row>
    <row r="182" spans="1:79" x14ac:dyDescent="0.2">
      <c r="A182" s="15" t="s">
        <v>69</v>
      </c>
      <c r="B182" s="15">
        <v>2</v>
      </c>
      <c r="C182" s="15">
        <v>2</v>
      </c>
      <c r="D182" s="16">
        <f t="shared" si="30"/>
        <v>0.80937128447999995</v>
      </c>
      <c r="E182" s="17">
        <v>39709</v>
      </c>
      <c r="F182" s="15">
        <v>1</v>
      </c>
      <c r="G182" s="15" t="s">
        <v>70</v>
      </c>
      <c r="H182" s="15" t="s">
        <v>71</v>
      </c>
      <c r="I182" s="15">
        <v>90</v>
      </c>
      <c r="J182" s="15">
        <v>61</v>
      </c>
      <c r="K182" s="15"/>
      <c r="L182" s="15"/>
      <c r="M182" s="13">
        <f t="shared" si="31"/>
        <v>75.5</v>
      </c>
      <c r="N182" s="17">
        <v>39693</v>
      </c>
      <c r="O182" s="14">
        <v>825774</v>
      </c>
      <c r="P182" s="15"/>
      <c r="Q182" s="14"/>
      <c r="R182" s="15"/>
      <c r="S182" s="14"/>
      <c r="T182" s="15"/>
      <c r="U182" s="13"/>
      <c r="V182" s="14">
        <f t="shared" si="32"/>
        <v>825774</v>
      </c>
      <c r="W182" s="14">
        <f t="shared" si="33"/>
        <v>1020265.9963783351</v>
      </c>
      <c r="X182" s="17">
        <v>39786</v>
      </c>
      <c r="Y182" s="15">
        <f t="shared" si="34"/>
        <v>93</v>
      </c>
      <c r="Z182" s="15">
        <v>0</v>
      </c>
      <c r="AA182" s="18">
        <v>4.8</v>
      </c>
      <c r="AB182" s="18">
        <v>27.2</v>
      </c>
      <c r="AC182" s="18">
        <v>16</v>
      </c>
      <c r="AD182" s="18">
        <v>29.5</v>
      </c>
      <c r="AE182" s="18">
        <v>23.196923076923085</v>
      </c>
      <c r="AF182" s="13">
        <v>34</v>
      </c>
      <c r="AG182" s="13">
        <v>34</v>
      </c>
      <c r="AH182" s="13">
        <v>49</v>
      </c>
      <c r="AI182" s="13">
        <v>41.647058823529413</v>
      </c>
      <c r="AJ182" s="18">
        <v>8.8000000000000007</v>
      </c>
      <c r="AK182" s="18">
        <v>8.3000000000000007</v>
      </c>
      <c r="AL182" s="18">
        <v>9.1999999999999993</v>
      </c>
      <c r="AM182" s="18">
        <v>8.9046576621656985</v>
      </c>
      <c r="AN182" s="21">
        <f>283*2</f>
        <v>566</v>
      </c>
      <c r="AO182" s="21">
        <v>725</v>
      </c>
      <c r="AP182" s="21">
        <v>52</v>
      </c>
      <c r="AQ182" s="21">
        <v>21.5</v>
      </c>
      <c r="AR182" s="14">
        <v>15</v>
      </c>
      <c r="AS182" s="14">
        <v>50</v>
      </c>
      <c r="AT182" s="14">
        <v>130</v>
      </c>
      <c r="AU182" s="14">
        <v>195</v>
      </c>
      <c r="AV182" s="14">
        <v>0</v>
      </c>
      <c r="AW182" s="14">
        <v>0</v>
      </c>
      <c r="AX182" s="14">
        <v>0</v>
      </c>
      <c r="AY182" s="14">
        <v>0</v>
      </c>
      <c r="AZ182" s="14">
        <v>90</v>
      </c>
      <c r="BA182" s="14">
        <v>250</v>
      </c>
      <c r="BB182" s="14">
        <v>240</v>
      </c>
      <c r="BC182" s="14">
        <v>525</v>
      </c>
      <c r="BD182" s="14">
        <v>20.90909090909091</v>
      </c>
      <c r="BE182" s="14">
        <v>41.363636363636367</v>
      </c>
      <c r="BF182" s="14">
        <v>41.363636363636367</v>
      </c>
      <c r="BG182" s="14">
        <v>103.63636363636364</v>
      </c>
      <c r="BH182" s="14">
        <v>0</v>
      </c>
      <c r="BI182" s="14">
        <v>10</v>
      </c>
      <c r="BJ182" s="14">
        <v>0</v>
      </c>
      <c r="BK182" s="14">
        <v>10</v>
      </c>
      <c r="BL182" s="14">
        <v>31992</v>
      </c>
      <c r="BM182" s="19">
        <f>BL182/O182*100</f>
        <v>3.8741834933044639</v>
      </c>
      <c r="BN182" s="19">
        <f>(BL182)/(O182+Q182+S182+U182)*100</f>
        <v>3.8741834933044639</v>
      </c>
      <c r="BO182" s="15" t="s">
        <v>72</v>
      </c>
      <c r="BP182" s="13">
        <v>35</v>
      </c>
      <c r="BQ182" s="13">
        <v>75</v>
      </c>
      <c r="BR182" s="13">
        <f t="shared" si="35"/>
        <v>40</v>
      </c>
      <c r="BS182" s="19">
        <v>49.69</v>
      </c>
      <c r="BT182" s="19">
        <f t="shared" si="36"/>
        <v>0.5343010752688172</v>
      </c>
      <c r="BU182" s="16">
        <v>0.32800000000000001</v>
      </c>
      <c r="BV182" s="16">
        <v>2.5619999999999998</v>
      </c>
      <c r="BW182" s="16">
        <v>1.0620000000000001</v>
      </c>
      <c r="BX182" s="14">
        <f t="shared" si="37"/>
        <v>39526.976819487769</v>
      </c>
      <c r="BY182" s="19">
        <v>30.05</v>
      </c>
      <c r="BZ182" s="19">
        <f t="shared" si="38"/>
        <v>0.39922132866066234</v>
      </c>
      <c r="CA182" s="19">
        <f>(BW182/BS182^3)*100000</f>
        <v>0.86560055557446558</v>
      </c>
    </row>
    <row r="183" spans="1:79" x14ac:dyDescent="0.2">
      <c r="A183" s="4" t="s">
        <v>69</v>
      </c>
      <c r="B183" s="4">
        <v>34</v>
      </c>
      <c r="C183" s="4">
        <v>1</v>
      </c>
      <c r="D183" s="6">
        <f t="shared" si="30"/>
        <v>0.40468564223999998</v>
      </c>
      <c r="E183" s="8">
        <v>38944</v>
      </c>
      <c r="F183" s="4">
        <v>1</v>
      </c>
      <c r="G183" s="4" t="s">
        <v>70</v>
      </c>
      <c r="H183" s="4" t="s">
        <v>71</v>
      </c>
      <c r="I183" s="4">
        <v>0</v>
      </c>
      <c r="J183" s="4">
        <v>0</v>
      </c>
      <c r="M183" s="13">
        <f t="shared" si="31"/>
        <v>0</v>
      </c>
      <c r="N183" s="8">
        <v>38963</v>
      </c>
      <c r="O183" s="5">
        <v>413116</v>
      </c>
      <c r="Q183" s="5"/>
      <c r="V183" s="14">
        <f t="shared" si="32"/>
        <v>413116</v>
      </c>
      <c r="W183" s="14">
        <f t="shared" si="33"/>
        <v>1020831.8677018948</v>
      </c>
      <c r="X183" s="8">
        <v>38988</v>
      </c>
      <c r="Y183" s="4">
        <f t="shared" si="34"/>
        <v>25</v>
      </c>
      <c r="Z183" s="4">
        <v>2</v>
      </c>
      <c r="AA183" s="4">
        <v>2.9</v>
      </c>
      <c r="AB183" s="4">
        <v>29.8</v>
      </c>
      <c r="AC183" s="4">
        <v>26.7</v>
      </c>
      <c r="AD183" s="4">
        <v>31.8</v>
      </c>
      <c r="AE183" s="10">
        <v>29.716666666666669</v>
      </c>
      <c r="AF183" s="4">
        <v>56</v>
      </c>
      <c r="AG183" s="4">
        <v>47</v>
      </c>
      <c r="AH183" s="4">
        <v>57</v>
      </c>
      <c r="AI183" s="9">
        <v>51.142857142857146</v>
      </c>
      <c r="AJ183" s="4">
        <v>9</v>
      </c>
      <c r="AK183" s="4">
        <v>9.1</v>
      </c>
      <c r="AL183" s="4">
        <v>10.1</v>
      </c>
      <c r="AM183" s="10">
        <v>9.4149558832863196</v>
      </c>
      <c r="AN183" s="20">
        <v>44</v>
      </c>
      <c r="AO183" s="20">
        <v>57</v>
      </c>
      <c r="AP183" s="20">
        <v>0</v>
      </c>
      <c r="AQ183" s="20">
        <v>3.5</v>
      </c>
      <c r="AR183" s="5">
        <v>40</v>
      </c>
      <c r="AS183" s="5">
        <v>15</v>
      </c>
      <c r="AT183" s="5">
        <v>0</v>
      </c>
      <c r="AU183" s="5">
        <v>55</v>
      </c>
      <c r="AV183" s="5">
        <v>10</v>
      </c>
      <c r="AW183" s="5">
        <v>0</v>
      </c>
      <c r="AX183" s="5">
        <v>0</v>
      </c>
      <c r="AY183" s="5">
        <v>20</v>
      </c>
      <c r="AZ183" s="5">
        <v>125</v>
      </c>
      <c r="BA183" s="5">
        <v>50</v>
      </c>
      <c r="BB183" s="5">
        <v>35</v>
      </c>
      <c r="BC183" s="5">
        <v>125</v>
      </c>
      <c r="BD183" s="5">
        <v>44.375</v>
      </c>
      <c r="BE183" s="5">
        <v>13.125</v>
      </c>
      <c r="BF183" s="5">
        <v>4.375</v>
      </c>
      <c r="BG183" s="5">
        <v>60.714285714285715</v>
      </c>
      <c r="BH183" s="5">
        <v>35</v>
      </c>
      <c r="BI183" s="5">
        <v>2.5</v>
      </c>
      <c r="BJ183" s="5">
        <v>0</v>
      </c>
      <c r="BK183" s="5">
        <v>60</v>
      </c>
      <c r="BL183" s="5">
        <v>0</v>
      </c>
      <c r="BM183" s="11">
        <f>BL183/O183*100</f>
        <v>0</v>
      </c>
      <c r="BN183" s="11">
        <f>BL183/(O183+Q183)*100</f>
        <v>0</v>
      </c>
      <c r="BO183" s="4" t="s">
        <v>73</v>
      </c>
      <c r="BR183" s="13">
        <f t="shared" si="35"/>
        <v>0</v>
      </c>
      <c r="BT183" s="19">
        <f t="shared" si="36"/>
        <v>0</v>
      </c>
      <c r="BX183" s="5">
        <f t="shared" si="37"/>
        <v>0</v>
      </c>
      <c r="BY183" s="11">
        <v>0</v>
      </c>
      <c r="BZ183" s="11">
        <f t="shared" si="38"/>
        <v>0</v>
      </c>
    </row>
    <row r="184" spans="1:79" x14ac:dyDescent="0.2">
      <c r="A184" s="4" t="s">
        <v>69</v>
      </c>
      <c r="B184" s="4">
        <v>27</v>
      </c>
      <c r="C184" s="4">
        <v>1</v>
      </c>
      <c r="D184" s="6">
        <f t="shared" si="30"/>
        <v>0.40468564223999998</v>
      </c>
      <c r="E184" s="8">
        <v>38218</v>
      </c>
      <c r="F184" s="4">
        <v>1</v>
      </c>
      <c r="G184" s="4" t="s">
        <v>70</v>
      </c>
      <c r="H184" s="4" t="s">
        <v>71</v>
      </c>
      <c r="I184" s="4">
        <v>19</v>
      </c>
      <c r="J184" s="4">
        <v>15</v>
      </c>
      <c r="M184" s="13">
        <f t="shared" si="31"/>
        <v>17</v>
      </c>
      <c r="N184" s="8">
        <v>38225</v>
      </c>
      <c r="O184" s="5">
        <v>413116</v>
      </c>
      <c r="Q184" s="5"/>
      <c r="V184" s="14">
        <f t="shared" si="32"/>
        <v>413116</v>
      </c>
      <c r="W184" s="14">
        <f t="shared" si="33"/>
        <v>1020831.8677018948</v>
      </c>
      <c r="X184" s="8">
        <v>38253</v>
      </c>
      <c r="Y184" s="4">
        <f t="shared" si="34"/>
        <v>28</v>
      </c>
      <c r="Z184" s="4">
        <v>5</v>
      </c>
      <c r="AA184" s="10">
        <v>2.9</v>
      </c>
      <c r="AB184" s="4">
        <v>32.5</v>
      </c>
      <c r="AC184" s="4">
        <v>28.5</v>
      </c>
      <c r="AD184" s="4">
        <v>34.4</v>
      </c>
      <c r="AE184" s="10">
        <v>32.007692307692309</v>
      </c>
      <c r="AF184" s="4">
        <v>35</v>
      </c>
      <c r="AG184" s="4">
        <v>27</v>
      </c>
      <c r="AH184" s="4">
        <v>35</v>
      </c>
      <c r="AI184" s="10">
        <v>31.75</v>
      </c>
      <c r="AJ184" s="4">
        <v>9.1</v>
      </c>
      <c r="AK184" s="4">
        <v>8.8000000000000007</v>
      </c>
      <c r="AL184" s="4">
        <v>9.8000000000000007</v>
      </c>
      <c r="AM184" s="10">
        <v>9.1185185185185187</v>
      </c>
      <c r="AN184" s="20">
        <v>252</v>
      </c>
      <c r="AO184" s="20">
        <v>250</v>
      </c>
      <c r="AP184" s="20">
        <v>27</v>
      </c>
      <c r="AQ184" s="20">
        <v>11.25</v>
      </c>
      <c r="AR184" s="5">
        <v>40</v>
      </c>
      <c r="AS184" s="5">
        <v>255</v>
      </c>
      <c r="AT184" s="5">
        <v>40</v>
      </c>
      <c r="AU184" s="5">
        <v>335</v>
      </c>
      <c r="AV184" s="5">
        <v>0</v>
      </c>
      <c r="AW184" s="5">
        <v>15</v>
      </c>
      <c r="AX184" s="5">
        <v>0</v>
      </c>
      <c r="AY184" s="5">
        <v>115</v>
      </c>
      <c r="AZ184" s="5">
        <v>80</v>
      </c>
      <c r="BA184" s="5">
        <v>535</v>
      </c>
      <c r="BB184" s="5">
        <v>1075</v>
      </c>
      <c r="BC184" s="5">
        <v>1095</v>
      </c>
      <c r="BD184" s="5">
        <v>20</v>
      </c>
      <c r="BE184" s="5">
        <v>131.5</v>
      </c>
      <c r="BF184" s="5">
        <v>268</v>
      </c>
      <c r="BG184" s="5">
        <v>419.5</v>
      </c>
      <c r="BH184" s="5">
        <v>5</v>
      </c>
      <c r="BI184" s="5">
        <v>97.5</v>
      </c>
      <c r="BJ184" s="5">
        <v>102.5</v>
      </c>
      <c r="BK184" s="5">
        <v>247.5</v>
      </c>
      <c r="BL184" s="5">
        <v>113464</v>
      </c>
      <c r="BM184" s="11">
        <f>(BL184/O184)*100</f>
        <v>27.465409231305493</v>
      </c>
      <c r="BN184" s="11">
        <f>((BL184)/(O184+Q184+S184+U184))*100</f>
        <v>27.465409231305493</v>
      </c>
      <c r="BO184" s="4" t="s">
        <v>72</v>
      </c>
      <c r="BP184" s="9">
        <v>30</v>
      </c>
      <c r="BQ184" s="9">
        <v>41</v>
      </c>
      <c r="BR184" s="13">
        <f t="shared" si="35"/>
        <v>11</v>
      </c>
      <c r="BS184" s="11">
        <v>34.79</v>
      </c>
      <c r="BT184" s="19">
        <f t="shared" si="36"/>
        <v>1.2424999999999999</v>
      </c>
      <c r="BU184" s="6">
        <v>0.23400000000000001</v>
      </c>
      <c r="BV184" s="6">
        <v>0.621</v>
      </c>
      <c r="BW184" s="6">
        <v>0.34866999999999998</v>
      </c>
      <c r="BX184" s="5">
        <f t="shared" si="37"/>
        <v>280375.65002790448</v>
      </c>
      <c r="BY184" s="11">
        <v>37.590000000000003</v>
      </c>
      <c r="BZ184" s="11">
        <f t="shared" si="38"/>
        <v>3.3173897461966955</v>
      </c>
      <c r="CA184" s="11">
        <f t="shared" ref="CA184:CA194" si="42">(BW184/BS184^3)*100000</f>
        <v>0.82803995960988985</v>
      </c>
    </row>
    <row r="185" spans="1:79" x14ac:dyDescent="0.2">
      <c r="A185" s="4" t="s">
        <v>69</v>
      </c>
      <c r="B185" s="4">
        <v>13</v>
      </c>
      <c r="C185" s="4">
        <v>0.5</v>
      </c>
      <c r="D185" s="6">
        <f t="shared" si="30"/>
        <v>0.20234282111999999</v>
      </c>
      <c r="E185" s="8">
        <v>38211</v>
      </c>
      <c r="F185" s="4">
        <v>1</v>
      </c>
      <c r="G185" s="4" t="s">
        <v>70</v>
      </c>
      <c r="H185" s="4" t="s">
        <v>71</v>
      </c>
      <c r="I185" s="4">
        <v>270</v>
      </c>
      <c r="J185" s="4">
        <v>268</v>
      </c>
      <c r="M185" s="13">
        <f t="shared" si="31"/>
        <v>269</v>
      </c>
      <c r="N185" s="8">
        <v>38223</v>
      </c>
      <c r="O185" s="5">
        <v>206558</v>
      </c>
      <c r="Q185" s="5"/>
      <c r="V185" s="14">
        <f t="shared" si="32"/>
        <v>206558</v>
      </c>
      <c r="W185" s="14">
        <f t="shared" si="33"/>
        <v>1020831.8677018948</v>
      </c>
      <c r="X185" s="8">
        <v>38266</v>
      </c>
      <c r="Y185" s="4">
        <f t="shared" si="34"/>
        <v>43</v>
      </c>
      <c r="Z185" s="4">
        <v>9</v>
      </c>
      <c r="AA185" s="10">
        <v>2.9</v>
      </c>
      <c r="AB185" s="4">
        <v>32.6</v>
      </c>
      <c r="AC185" s="4">
        <v>28.8</v>
      </c>
      <c r="AD185" s="4">
        <v>35.1</v>
      </c>
      <c r="AE185" s="10">
        <v>31.782926829268284</v>
      </c>
      <c r="AF185" s="4">
        <v>35</v>
      </c>
      <c r="AG185" s="4">
        <v>25</v>
      </c>
      <c r="AH185" s="4">
        <v>38</v>
      </c>
      <c r="AI185" s="10">
        <v>33.166666666666664</v>
      </c>
      <c r="AJ185" s="4">
        <v>9.5</v>
      </c>
      <c r="AK185" s="4">
        <v>8.6999999999999993</v>
      </c>
      <c r="AL185" s="4">
        <v>9.1999999999999993</v>
      </c>
      <c r="AM185" s="10">
        <v>8.9266666666666676</v>
      </c>
      <c r="AN185" s="20">
        <v>288</v>
      </c>
      <c r="AO185" s="20">
        <v>162.5</v>
      </c>
      <c r="AP185" s="20">
        <v>15</v>
      </c>
      <c r="AQ185" s="20">
        <v>6.3250000000000002</v>
      </c>
      <c r="AR185" s="5">
        <v>65</v>
      </c>
      <c r="AS185" s="5">
        <v>330</v>
      </c>
      <c r="AT185" s="5">
        <v>205</v>
      </c>
      <c r="AU185" s="5">
        <v>600</v>
      </c>
      <c r="AV185" s="5">
        <v>0</v>
      </c>
      <c r="AW185" s="5">
        <v>10</v>
      </c>
      <c r="AX185" s="5">
        <v>5</v>
      </c>
      <c r="AY185" s="5">
        <v>30</v>
      </c>
      <c r="AZ185" s="5">
        <v>205</v>
      </c>
      <c r="BA185" s="5">
        <v>1420</v>
      </c>
      <c r="BB185" s="5">
        <v>2415</v>
      </c>
      <c r="BC185" s="5">
        <v>3070</v>
      </c>
      <c r="BD185" s="5">
        <v>49.117647058823529</v>
      </c>
      <c r="BE185" s="5">
        <v>303.23529411764707</v>
      </c>
      <c r="BF185" s="5">
        <v>531.17647058823525</v>
      </c>
      <c r="BG185" s="5">
        <v>877.64705882352939</v>
      </c>
      <c r="BH185" s="5">
        <v>20</v>
      </c>
      <c r="BI185" s="5">
        <v>125</v>
      </c>
      <c r="BJ185" s="5">
        <v>120</v>
      </c>
      <c r="BK185" s="5">
        <v>300</v>
      </c>
      <c r="BL185" s="5">
        <v>193462</v>
      </c>
      <c r="BM185" s="11">
        <f>(BL185/O185)*100</f>
        <v>93.659892136833236</v>
      </c>
      <c r="BN185" s="11">
        <f>((BL185)/(O185+Q185+S185+U185))*100</f>
        <v>93.659892136833236</v>
      </c>
      <c r="BO185" s="4" t="s">
        <v>72</v>
      </c>
      <c r="BP185" s="9">
        <v>26</v>
      </c>
      <c r="BQ185" s="9">
        <v>47</v>
      </c>
      <c r="BR185" s="13">
        <f t="shared" si="35"/>
        <v>21</v>
      </c>
      <c r="BS185" s="11">
        <v>32.58</v>
      </c>
      <c r="BT185" s="19">
        <f t="shared" si="36"/>
        <v>0.75767441860465112</v>
      </c>
      <c r="BU185" s="6">
        <v>0.192</v>
      </c>
      <c r="BV185" s="6">
        <v>0.88100000000000001</v>
      </c>
      <c r="BW185" s="6">
        <v>0.31246600000000013</v>
      </c>
      <c r="BX185" s="5">
        <f t="shared" si="37"/>
        <v>956110.02618801489</v>
      </c>
      <c r="BY185" s="11">
        <v>54.18</v>
      </c>
      <c r="BZ185" s="11">
        <f t="shared" si="38"/>
        <v>6.227055612972566</v>
      </c>
      <c r="CA185" s="11">
        <f t="shared" si="42"/>
        <v>0.90354446113048503</v>
      </c>
    </row>
    <row r="186" spans="1:79" x14ac:dyDescent="0.2">
      <c r="A186" s="15" t="s">
        <v>69</v>
      </c>
      <c r="B186" s="15">
        <v>31</v>
      </c>
      <c r="C186" s="15">
        <v>1</v>
      </c>
      <c r="D186" s="16">
        <f t="shared" si="30"/>
        <v>0.40468564223999998</v>
      </c>
      <c r="E186" s="17">
        <v>37162</v>
      </c>
      <c r="F186" s="15">
        <v>1</v>
      </c>
      <c r="G186" s="15" t="s">
        <v>70</v>
      </c>
      <c r="H186" s="15" t="s">
        <v>71</v>
      </c>
      <c r="I186" s="15">
        <v>37</v>
      </c>
      <c r="J186" s="15">
        <v>41</v>
      </c>
      <c r="K186" s="15"/>
      <c r="L186" s="15"/>
      <c r="M186" s="13">
        <f t="shared" si="31"/>
        <v>39</v>
      </c>
      <c r="N186" s="23">
        <v>37170</v>
      </c>
      <c r="O186" s="24">
        <v>413574</v>
      </c>
      <c r="P186" s="15"/>
      <c r="Q186" s="14"/>
      <c r="R186" s="15"/>
      <c r="S186" s="15"/>
      <c r="T186" s="15"/>
      <c r="U186" s="15"/>
      <c r="V186" s="14">
        <f t="shared" si="32"/>
        <v>413574</v>
      </c>
      <c r="W186" s="14">
        <f t="shared" si="33"/>
        <v>1021963.6103490144</v>
      </c>
      <c r="X186" s="17">
        <v>37209</v>
      </c>
      <c r="Y186" s="15">
        <f t="shared" si="34"/>
        <v>39</v>
      </c>
      <c r="Z186" s="13">
        <v>12</v>
      </c>
      <c r="AA186" s="18">
        <v>3.1</v>
      </c>
      <c r="AB186" s="18">
        <v>26.9</v>
      </c>
      <c r="AC186" s="18">
        <v>22.5</v>
      </c>
      <c r="AD186" s="18">
        <v>29.8</v>
      </c>
      <c r="AE186" s="18">
        <v>25.734146341463418</v>
      </c>
      <c r="AF186" s="13">
        <v>48</v>
      </c>
      <c r="AG186" s="13">
        <v>41</v>
      </c>
      <c r="AH186" s="13">
        <v>46</v>
      </c>
      <c r="AI186" s="13">
        <v>43.833333333333336</v>
      </c>
      <c r="AJ186" s="18">
        <v>8.5</v>
      </c>
      <c r="AK186" s="18">
        <v>8.5</v>
      </c>
      <c r="AL186" s="18">
        <v>9.6</v>
      </c>
      <c r="AM186" s="18">
        <v>9.0741781104622525</v>
      </c>
      <c r="AN186" s="21">
        <v>61</v>
      </c>
      <c r="AO186" s="21">
        <v>425</v>
      </c>
      <c r="AP186" s="21">
        <v>33</v>
      </c>
      <c r="AQ186" s="21">
        <v>13.75</v>
      </c>
      <c r="AR186" s="14">
        <v>10</v>
      </c>
      <c r="AS186" s="14">
        <v>85</v>
      </c>
      <c r="AT186" s="14">
        <v>0</v>
      </c>
      <c r="AU186" s="14">
        <v>95</v>
      </c>
      <c r="AV186" s="14">
        <v>0</v>
      </c>
      <c r="AW186" s="14">
        <v>0</v>
      </c>
      <c r="AX186" s="14">
        <v>0</v>
      </c>
      <c r="AY186" s="14">
        <v>15</v>
      </c>
      <c r="AZ186" s="14">
        <v>180</v>
      </c>
      <c r="BA186" s="14">
        <v>560</v>
      </c>
      <c r="BB186" s="14">
        <v>5400</v>
      </c>
      <c r="BC186" s="14">
        <v>5700</v>
      </c>
      <c r="BD186" s="14">
        <v>52.89473684210526</v>
      </c>
      <c r="BE186" s="14">
        <v>133.42105263157896</v>
      </c>
      <c r="BF186" s="14">
        <v>805</v>
      </c>
      <c r="BG186" s="14">
        <v>1001.8421052631579</v>
      </c>
      <c r="BH186" s="14">
        <v>20</v>
      </c>
      <c r="BI186" s="14">
        <v>80</v>
      </c>
      <c r="BJ186" s="14">
        <v>0</v>
      </c>
      <c r="BK186" s="14">
        <v>265</v>
      </c>
      <c r="BL186" s="14">
        <v>237975</v>
      </c>
      <c r="BM186" s="19">
        <f>BL186/(O186)*100</f>
        <v>57.541093008748135</v>
      </c>
      <c r="BN186" s="19">
        <f>BL186/(O186+Q186)*100</f>
        <v>57.541093008748135</v>
      </c>
      <c r="BO186" s="15" t="s">
        <v>72</v>
      </c>
      <c r="BP186" s="13">
        <v>23</v>
      </c>
      <c r="BQ186" s="13">
        <v>30</v>
      </c>
      <c r="BR186" s="13">
        <f t="shared" si="35"/>
        <v>7</v>
      </c>
      <c r="BS186" s="19">
        <v>27.07</v>
      </c>
      <c r="BT186" s="19">
        <f t="shared" si="36"/>
        <v>0.6941025641025641</v>
      </c>
      <c r="BU186" s="16">
        <v>9.8000000000000004E-2</v>
      </c>
      <c r="BV186" s="16">
        <v>0.21</v>
      </c>
      <c r="BW186" s="16">
        <v>0.15</v>
      </c>
      <c r="BX186" s="14">
        <f t="shared" si="37"/>
        <v>588049.03154648677</v>
      </c>
      <c r="BY186" s="19">
        <v>38.590000000000003</v>
      </c>
      <c r="BZ186" s="19">
        <f t="shared" si="38"/>
        <v>2.4450760694404901</v>
      </c>
      <c r="CA186" s="19">
        <f t="shared" si="42"/>
        <v>0.75618227240779623</v>
      </c>
    </row>
    <row r="187" spans="1:79" x14ac:dyDescent="0.2">
      <c r="A187" s="15" t="s">
        <v>69</v>
      </c>
      <c r="B187" s="15">
        <v>28</v>
      </c>
      <c r="C187" s="15">
        <v>1</v>
      </c>
      <c r="D187" s="16">
        <f t="shared" si="30"/>
        <v>0.40468564223999998</v>
      </c>
      <c r="E187" s="17">
        <v>37774</v>
      </c>
      <c r="F187" s="15">
        <v>1</v>
      </c>
      <c r="G187" s="15" t="s">
        <v>70</v>
      </c>
      <c r="H187" s="15" t="s">
        <v>71</v>
      </c>
      <c r="I187" s="15">
        <v>166</v>
      </c>
      <c r="J187" s="15">
        <v>15</v>
      </c>
      <c r="K187" s="15"/>
      <c r="L187" s="15"/>
      <c r="M187" s="13">
        <f t="shared" si="31"/>
        <v>90.5</v>
      </c>
      <c r="N187" s="17">
        <v>37786</v>
      </c>
      <c r="O187" s="14">
        <v>413574</v>
      </c>
      <c r="P187" s="15"/>
      <c r="Q187" s="14"/>
      <c r="R187" s="15"/>
      <c r="S187" s="15"/>
      <c r="T187" s="15"/>
      <c r="U187" s="15"/>
      <c r="V187" s="14">
        <f t="shared" si="32"/>
        <v>413574</v>
      </c>
      <c r="W187" s="14">
        <f t="shared" si="33"/>
        <v>1021963.6103490144</v>
      </c>
      <c r="X187" s="17">
        <v>37823</v>
      </c>
      <c r="Y187" s="15">
        <f t="shared" si="34"/>
        <v>37</v>
      </c>
      <c r="Z187" s="15">
        <v>2</v>
      </c>
      <c r="AA187" s="18">
        <v>3.3</v>
      </c>
      <c r="AB187" s="18">
        <v>31.2</v>
      </c>
      <c r="AC187" s="18">
        <v>27</v>
      </c>
      <c r="AD187" s="18">
        <v>34.1</v>
      </c>
      <c r="AE187" s="18">
        <v>31.549999999999994</v>
      </c>
      <c r="AF187" s="13">
        <v>40</v>
      </c>
      <c r="AG187" s="13">
        <v>37</v>
      </c>
      <c r="AH187" s="13">
        <v>43</v>
      </c>
      <c r="AI187" s="13">
        <v>39.666666666666664</v>
      </c>
      <c r="AJ187" s="18">
        <v>9</v>
      </c>
      <c r="AK187" s="18">
        <v>8.8000000000000007</v>
      </c>
      <c r="AL187" s="18">
        <v>9.4</v>
      </c>
      <c r="AM187" s="18">
        <v>9.1063765547107973</v>
      </c>
      <c r="AN187" s="21">
        <v>186</v>
      </c>
      <c r="AO187" s="21">
        <v>375</v>
      </c>
      <c r="AP187" s="21">
        <v>33</v>
      </c>
      <c r="AQ187" s="21">
        <v>13.75</v>
      </c>
      <c r="AR187" s="14">
        <v>0</v>
      </c>
      <c r="AS187" s="14">
        <v>0</v>
      </c>
      <c r="AT187" s="14">
        <v>635</v>
      </c>
      <c r="AU187" s="14">
        <v>635</v>
      </c>
      <c r="AV187" s="14">
        <v>0</v>
      </c>
      <c r="AW187" s="14">
        <v>0</v>
      </c>
      <c r="AX187" s="14">
        <v>20</v>
      </c>
      <c r="AY187" s="14">
        <v>20</v>
      </c>
      <c r="AZ187" s="14">
        <v>40</v>
      </c>
      <c r="BA187" s="14">
        <v>755</v>
      </c>
      <c r="BB187" s="14">
        <v>8100</v>
      </c>
      <c r="BC187" s="14">
        <v>8315</v>
      </c>
      <c r="BD187" s="14">
        <v>11.666666666666666</v>
      </c>
      <c r="BE187" s="14">
        <v>159.16666666666666</v>
      </c>
      <c r="BF187" s="14">
        <v>1829.5833333333333</v>
      </c>
      <c r="BG187" s="14">
        <v>1990.4166666666667</v>
      </c>
      <c r="BH187" s="14">
        <v>0</v>
      </c>
      <c r="BI187" s="14">
        <v>47.5</v>
      </c>
      <c r="BJ187" s="14">
        <v>565</v>
      </c>
      <c r="BK187" s="14">
        <v>662.5</v>
      </c>
      <c r="BL187" s="14">
        <v>211827</v>
      </c>
      <c r="BM187" s="19">
        <f>BL187/(O187)*100</f>
        <v>51.218645272671878</v>
      </c>
      <c r="BN187" s="19">
        <f>BL187/(O187+Q187)*100</f>
        <v>51.218645272671878</v>
      </c>
      <c r="BO187" s="15" t="s">
        <v>72</v>
      </c>
      <c r="BP187" s="13">
        <v>22</v>
      </c>
      <c r="BQ187" s="13">
        <v>47</v>
      </c>
      <c r="BR187" s="13">
        <f t="shared" si="35"/>
        <v>25</v>
      </c>
      <c r="BS187" s="19">
        <v>33.42</v>
      </c>
      <c r="BT187" s="19">
        <f t="shared" si="36"/>
        <v>0.90324324324324334</v>
      </c>
      <c r="BU187" s="16">
        <v>8.2699999999999996E-2</v>
      </c>
      <c r="BV187" s="16">
        <v>0.74550000000000005</v>
      </c>
      <c r="BW187" s="16">
        <v>0.29899999999999999</v>
      </c>
      <c r="BX187" s="14">
        <f t="shared" si="37"/>
        <v>523435.91640045238</v>
      </c>
      <c r="BY187" s="19">
        <v>55.27</v>
      </c>
      <c r="BZ187" s="19">
        <f t="shared" si="38"/>
        <v>3.6912201172135757</v>
      </c>
      <c r="CA187" s="19">
        <f t="shared" si="42"/>
        <v>0.80103566274831961</v>
      </c>
    </row>
    <row r="188" spans="1:79" x14ac:dyDescent="0.2">
      <c r="A188" s="4" t="s">
        <v>69</v>
      </c>
      <c r="B188" s="4">
        <v>32</v>
      </c>
      <c r="C188" s="4">
        <v>1</v>
      </c>
      <c r="D188" s="6">
        <f t="shared" si="30"/>
        <v>0.40468564223999998</v>
      </c>
      <c r="E188" s="8">
        <v>38244</v>
      </c>
      <c r="F188" s="4">
        <v>1</v>
      </c>
      <c r="G188" s="4" t="s">
        <v>70</v>
      </c>
      <c r="H188" s="4" t="s">
        <v>71</v>
      </c>
      <c r="I188" s="4">
        <v>46</v>
      </c>
      <c r="J188" s="4">
        <v>23</v>
      </c>
      <c r="M188" s="13">
        <f t="shared" si="31"/>
        <v>34.5</v>
      </c>
      <c r="N188" s="8">
        <v>38250</v>
      </c>
      <c r="O188" s="5">
        <v>413574</v>
      </c>
      <c r="Q188" s="5"/>
      <c r="V188" s="14">
        <f t="shared" si="32"/>
        <v>413574</v>
      </c>
      <c r="W188" s="14">
        <f t="shared" si="33"/>
        <v>1021963.6103490144</v>
      </c>
      <c r="X188" s="8">
        <v>38287</v>
      </c>
      <c r="Y188" s="4">
        <f t="shared" si="34"/>
        <v>37</v>
      </c>
      <c r="Z188" s="4">
        <v>9</v>
      </c>
      <c r="AA188" s="10">
        <v>2.9</v>
      </c>
      <c r="AB188" s="4">
        <v>32.299999999999997</v>
      </c>
      <c r="AC188" s="4">
        <v>25</v>
      </c>
      <c r="AD188" s="4">
        <v>31.8</v>
      </c>
      <c r="AE188" s="10">
        <v>29.777142857142866</v>
      </c>
      <c r="AF188" s="4">
        <v>34</v>
      </c>
      <c r="AG188" s="4">
        <v>25</v>
      </c>
      <c r="AH188" s="4">
        <v>31</v>
      </c>
      <c r="AI188" s="10">
        <v>28</v>
      </c>
      <c r="AJ188" s="4">
        <v>9</v>
      </c>
      <c r="AK188" s="4">
        <v>8.5</v>
      </c>
      <c r="AL188" s="4">
        <v>9.1</v>
      </c>
      <c r="AM188" s="10">
        <v>8.8515151515151516</v>
      </c>
      <c r="AN188" s="20">
        <v>440</v>
      </c>
      <c r="AO188" s="20">
        <v>400</v>
      </c>
      <c r="AP188" s="20">
        <v>15</v>
      </c>
      <c r="AQ188" s="20">
        <v>6.25</v>
      </c>
      <c r="AR188" s="5">
        <v>70</v>
      </c>
      <c r="AS188" s="5">
        <v>0</v>
      </c>
      <c r="AT188" s="5">
        <v>1035</v>
      </c>
      <c r="AU188" s="5">
        <v>1055</v>
      </c>
      <c r="AV188" s="5">
        <v>5</v>
      </c>
      <c r="AW188" s="5">
        <v>25</v>
      </c>
      <c r="AX188" s="5">
        <v>0</v>
      </c>
      <c r="AY188" s="5">
        <v>40</v>
      </c>
      <c r="AZ188" s="5">
        <v>430</v>
      </c>
      <c r="BA188" s="5">
        <v>600</v>
      </c>
      <c r="BB188" s="5">
        <v>5100</v>
      </c>
      <c r="BC188" s="5">
        <v>5530</v>
      </c>
      <c r="BD188" s="5">
        <v>65.666666666666671</v>
      </c>
      <c r="BE188" s="5">
        <v>179.33333333333334</v>
      </c>
      <c r="BF188" s="5">
        <v>470.33333333333331</v>
      </c>
      <c r="BG188" s="5">
        <v>716</v>
      </c>
      <c r="BH188" s="5">
        <v>35</v>
      </c>
      <c r="BI188" s="5">
        <v>100</v>
      </c>
      <c r="BJ188" s="5">
        <v>5</v>
      </c>
      <c r="BK188" s="5">
        <v>130</v>
      </c>
      <c r="BL188" s="5">
        <v>233342</v>
      </c>
      <c r="BM188" s="11">
        <f>(BL188/O188)*100</f>
        <v>56.420858177738445</v>
      </c>
      <c r="BN188" s="11">
        <f>((BL188)/(O188+Q188+S188+U188))*100</f>
        <v>56.420858177738445</v>
      </c>
      <c r="BO188" s="4" t="s">
        <v>72</v>
      </c>
      <c r="BP188" s="9">
        <v>31</v>
      </c>
      <c r="BQ188" s="9">
        <v>53</v>
      </c>
      <c r="BR188" s="13">
        <f t="shared" si="35"/>
        <v>22</v>
      </c>
      <c r="BS188" s="11">
        <v>37.07</v>
      </c>
      <c r="BT188" s="19">
        <f t="shared" si="36"/>
        <v>1.001891891891892</v>
      </c>
      <c r="BU188" s="6">
        <v>0.247</v>
      </c>
      <c r="BV188" s="6">
        <v>1.206</v>
      </c>
      <c r="BW188" s="6">
        <v>0.44280700000000012</v>
      </c>
      <c r="BX188" s="5">
        <f t="shared" si="37"/>
        <v>576600.63922311296</v>
      </c>
      <c r="BY188" s="11">
        <v>102.18</v>
      </c>
      <c r="BZ188" s="11">
        <f t="shared" si="38"/>
        <v>6.8241156427878265</v>
      </c>
      <c r="CA188" s="11">
        <f t="shared" si="42"/>
        <v>0.86925404358245417</v>
      </c>
    </row>
    <row r="189" spans="1:79" x14ac:dyDescent="0.2">
      <c r="A189" s="7" t="s">
        <v>69</v>
      </c>
      <c r="B189" s="4">
        <v>26</v>
      </c>
      <c r="C189" s="4">
        <v>1</v>
      </c>
      <c r="D189" s="6">
        <f t="shared" si="30"/>
        <v>0.40468564223999998</v>
      </c>
      <c r="E189" s="8">
        <v>40420</v>
      </c>
      <c r="F189" s="9">
        <v>1</v>
      </c>
      <c r="G189" s="9" t="s">
        <v>70</v>
      </c>
      <c r="H189" s="9" t="s">
        <v>71</v>
      </c>
      <c r="I189" s="4">
        <v>173</v>
      </c>
      <c r="J189" s="4">
        <v>130</v>
      </c>
      <c r="L189" s="9"/>
      <c r="M189" s="13">
        <f t="shared" si="31"/>
        <v>151.5</v>
      </c>
      <c r="N189" s="8">
        <v>40427</v>
      </c>
      <c r="O189" s="5">
        <v>413574</v>
      </c>
      <c r="P189" s="8"/>
      <c r="Q189" s="5"/>
      <c r="R189" s="8"/>
      <c r="S189" s="9"/>
      <c r="T189" s="8"/>
      <c r="U189" s="8"/>
      <c r="V189" s="14">
        <f t="shared" si="32"/>
        <v>413574</v>
      </c>
      <c r="W189" s="14">
        <f t="shared" si="33"/>
        <v>1021963.6103490144</v>
      </c>
      <c r="X189" s="8">
        <v>40465</v>
      </c>
      <c r="Y189" s="9">
        <f t="shared" si="34"/>
        <v>38</v>
      </c>
      <c r="Z189" s="9">
        <v>10</v>
      </c>
      <c r="AA189" s="10">
        <v>3.8</v>
      </c>
      <c r="AB189" s="10">
        <v>30.1</v>
      </c>
      <c r="AC189" s="10">
        <v>26</v>
      </c>
      <c r="AD189" s="10">
        <v>33.4</v>
      </c>
      <c r="AE189" s="10">
        <v>29.116666666666667</v>
      </c>
      <c r="AF189" s="9">
        <v>28</v>
      </c>
      <c r="AG189" s="9">
        <v>20</v>
      </c>
      <c r="AH189" s="9">
        <v>30</v>
      </c>
      <c r="AI189" s="9">
        <v>24.5</v>
      </c>
      <c r="AJ189" s="10">
        <v>9</v>
      </c>
      <c r="AK189" s="10">
        <v>8.8000000000000007</v>
      </c>
      <c r="AL189" s="10">
        <v>9.6999999999999993</v>
      </c>
      <c r="AM189" s="10">
        <v>9.1617861982844744</v>
      </c>
      <c r="AN189" s="20">
        <v>240</v>
      </c>
      <c r="AO189" s="20">
        <v>275</v>
      </c>
      <c r="AP189" s="20">
        <v>24</v>
      </c>
      <c r="AQ189" s="20">
        <v>10</v>
      </c>
      <c r="AR189" s="5">
        <v>0</v>
      </c>
      <c r="AS189" s="5">
        <v>10</v>
      </c>
      <c r="AT189" s="5">
        <v>3125</v>
      </c>
      <c r="AU189" s="5">
        <v>3135</v>
      </c>
      <c r="AV189" s="5">
        <v>0</v>
      </c>
      <c r="AW189" s="5">
        <v>0</v>
      </c>
      <c r="AX189" s="5">
        <v>10</v>
      </c>
      <c r="AY189" s="5">
        <v>120</v>
      </c>
      <c r="AZ189" s="5">
        <v>170</v>
      </c>
      <c r="BA189" s="5">
        <v>305</v>
      </c>
      <c r="BB189" s="5">
        <v>24375</v>
      </c>
      <c r="BC189" s="5">
        <v>24375</v>
      </c>
      <c r="BD189" s="5">
        <v>72.307692307692307</v>
      </c>
      <c r="BE189" s="5">
        <v>103.07692307692308</v>
      </c>
      <c r="BF189" s="5">
        <v>2761.5384615384614</v>
      </c>
      <c r="BG189" s="5">
        <v>2936.9230769230771</v>
      </c>
      <c r="BH189" s="5">
        <v>50</v>
      </c>
      <c r="BI189" s="5">
        <v>90</v>
      </c>
      <c r="BJ189" s="5">
        <v>800</v>
      </c>
      <c r="BK189" s="5">
        <v>920</v>
      </c>
      <c r="BL189" s="5">
        <v>363911</v>
      </c>
      <c r="BM189" s="11">
        <v>87.99</v>
      </c>
      <c r="BN189" s="11">
        <f>((BL189/(O189+Q189+S189+U189))*100)</f>
        <v>87.991749964939771</v>
      </c>
      <c r="BO189" s="4" t="s">
        <v>72</v>
      </c>
      <c r="BP189" s="9">
        <v>29</v>
      </c>
      <c r="BQ189" s="9">
        <v>48</v>
      </c>
      <c r="BR189" s="13">
        <f t="shared" si="35"/>
        <v>19</v>
      </c>
      <c r="BS189" s="11">
        <v>34.75</v>
      </c>
      <c r="BT189" s="19">
        <f t="shared" si="36"/>
        <v>0.91447368421052633</v>
      </c>
      <c r="BU189" s="6">
        <v>0.19700000000000001</v>
      </c>
      <c r="BV189" s="6">
        <v>0.71</v>
      </c>
      <c r="BW189" s="6">
        <v>0.36</v>
      </c>
      <c r="BX189" s="5">
        <f t="shared" si="37"/>
        <v>899243.66475097614</v>
      </c>
      <c r="BY189" s="11">
        <v>131.91</v>
      </c>
      <c r="BZ189" s="11">
        <f t="shared" si="38"/>
        <v>8.5778081235088894</v>
      </c>
      <c r="CA189" s="11">
        <f t="shared" si="42"/>
        <v>0.85790277772089041</v>
      </c>
    </row>
    <row r="190" spans="1:79" x14ac:dyDescent="0.2">
      <c r="A190" s="15" t="s">
        <v>69</v>
      </c>
      <c r="B190" s="15">
        <v>6</v>
      </c>
      <c r="C190" s="15">
        <v>2</v>
      </c>
      <c r="D190" s="16">
        <f t="shared" si="30"/>
        <v>0.80937128447999995</v>
      </c>
      <c r="E190" s="17">
        <v>38902</v>
      </c>
      <c r="F190" s="15">
        <v>1</v>
      </c>
      <c r="G190" s="15" t="s">
        <v>70</v>
      </c>
      <c r="H190" s="15" t="s">
        <v>71</v>
      </c>
      <c r="I190" s="15">
        <v>161</v>
      </c>
      <c r="J190" s="15">
        <v>344</v>
      </c>
      <c r="K190" s="15"/>
      <c r="L190" s="15"/>
      <c r="M190" s="13">
        <f t="shared" si="31"/>
        <v>252.5</v>
      </c>
      <c r="N190" s="17">
        <v>38913</v>
      </c>
      <c r="O190" s="14">
        <v>827606</v>
      </c>
      <c r="P190" s="15"/>
      <c r="Q190" s="14"/>
      <c r="R190" s="15"/>
      <c r="S190" s="15"/>
      <c r="T190" s="15"/>
      <c r="U190" s="15"/>
      <c r="V190" s="14">
        <f t="shared" si="32"/>
        <v>827606</v>
      </c>
      <c r="W190" s="14">
        <f t="shared" si="33"/>
        <v>1022529.4816725743</v>
      </c>
      <c r="X190" s="17">
        <v>38952</v>
      </c>
      <c r="Y190" s="13">
        <f t="shared" si="34"/>
        <v>39</v>
      </c>
      <c r="Z190" s="15">
        <v>3</v>
      </c>
      <c r="AA190" s="15">
        <v>2.7</v>
      </c>
      <c r="AB190" s="15">
        <v>31.9</v>
      </c>
      <c r="AC190" s="15">
        <v>29.1</v>
      </c>
      <c r="AD190" s="15">
        <v>33.1</v>
      </c>
      <c r="AE190" s="18">
        <v>31.448648648648646</v>
      </c>
      <c r="AF190" s="15">
        <v>38</v>
      </c>
      <c r="AG190" s="15">
        <v>38</v>
      </c>
      <c r="AH190" s="15">
        <v>52</v>
      </c>
      <c r="AI190" s="13">
        <v>44.75</v>
      </c>
      <c r="AJ190" s="15">
        <v>9.4</v>
      </c>
      <c r="AK190" s="15">
        <v>8.9</v>
      </c>
      <c r="AL190" s="15">
        <v>9.5</v>
      </c>
      <c r="AM190" s="18">
        <v>9.2119834115000856</v>
      </c>
      <c r="AN190" s="21">
        <v>406</v>
      </c>
      <c r="AO190" s="21">
        <v>165</v>
      </c>
      <c r="AP190" s="21">
        <v>0</v>
      </c>
      <c r="AQ190" s="21">
        <v>15.5</v>
      </c>
      <c r="AR190" s="14">
        <v>70</v>
      </c>
      <c r="AS190" s="14">
        <v>35</v>
      </c>
      <c r="AT190" s="14">
        <v>0</v>
      </c>
      <c r="AU190" s="14">
        <v>105</v>
      </c>
      <c r="AV190" s="14">
        <v>0</v>
      </c>
      <c r="AW190" s="14">
        <v>0</v>
      </c>
      <c r="AX190" s="14">
        <v>0</v>
      </c>
      <c r="AY190" s="14">
        <v>15</v>
      </c>
      <c r="AZ190" s="14">
        <v>475</v>
      </c>
      <c r="BA190" s="14">
        <v>465</v>
      </c>
      <c r="BB190" s="14">
        <v>0</v>
      </c>
      <c r="BC190" s="14">
        <v>535</v>
      </c>
      <c r="BD190" s="14">
        <v>59.666666666666664</v>
      </c>
      <c r="BE190" s="14">
        <v>103.33333333333333</v>
      </c>
      <c r="BF190" s="14">
        <v>0</v>
      </c>
      <c r="BG190" s="14">
        <v>163.66666666666666</v>
      </c>
      <c r="BH190" s="14">
        <v>25</v>
      </c>
      <c r="BI190" s="14">
        <v>25</v>
      </c>
      <c r="BJ190" s="14">
        <v>0</v>
      </c>
      <c r="BK190" s="14">
        <v>75</v>
      </c>
      <c r="BL190" s="14">
        <v>169832</v>
      </c>
      <c r="BM190" s="19">
        <f>BL190/O190*100</f>
        <v>20.520875875718637</v>
      </c>
      <c r="BN190" s="19">
        <f>BL190/(O190+Q190)*100</f>
        <v>20.520875875718637</v>
      </c>
      <c r="BO190" s="15" t="s">
        <v>72</v>
      </c>
      <c r="BP190" s="13">
        <v>19</v>
      </c>
      <c r="BQ190" s="13">
        <v>70</v>
      </c>
      <c r="BR190" s="13">
        <f t="shared" si="35"/>
        <v>51</v>
      </c>
      <c r="BS190" s="19">
        <v>27.88</v>
      </c>
      <c r="BT190" s="19">
        <f t="shared" si="36"/>
        <v>0.71487179487179486</v>
      </c>
      <c r="BU190" s="16">
        <v>6.0999999999999999E-2</v>
      </c>
      <c r="BV190" s="16">
        <v>2.9420000000000002</v>
      </c>
      <c r="BW190" s="16">
        <v>0.28000000000000003</v>
      </c>
      <c r="BX190" s="14">
        <f t="shared" si="37"/>
        <v>209832.00572665813</v>
      </c>
      <c r="BY190" s="19">
        <v>22.95</v>
      </c>
      <c r="BZ190" s="19">
        <f t="shared" si="38"/>
        <v>0.72706006470146722</v>
      </c>
      <c r="CA190" s="19">
        <f t="shared" si="42"/>
        <v>1.292051197961372</v>
      </c>
    </row>
    <row r="191" spans="1:79" x14ac:dyDescent="0.2">
      <c r="A191" s="15" t="s">
        <v>69</v>
      </c>
      <c r="B191" s="13">
        <v>4</v>
      </c>
      <c r="C191" s="15">
        <v>2</v>
      </c>
      <c r="D191" s="15">
        <f t="shared" si="30"/>
        <v>0.80937128447999995</v>
      </c>
      <c r="E191" s="17">
        <v>40085</v>
      </c>
      <c r="F191" s="15">
        <v>1</v>
      </c>
      <c r="G191" s="15" t="s">
        <v>70</v>
      </c>
      <c r="H191" s="15" t="s">
        <v>71</v>
      </c>
      <c r="I191" s="15">
        <v>223</v>
      </c>
      <c r="J191" s="15">
        <v>178</v>
      </c>
      <c r="K191" s="15"/>
      <c r="L191" s="15"/>
      <c r="M191" s="13">
        <f t="shared" si="31"/>
        <v>200.5</v>
      </c>
      <c r="N191" s="17">
        <v>40096</v>
      </c>
      <c r="O191" s="14">
        <v>827606</v>
      </c>
      <c r="P191" s="15"/>
      <c r="Q191" s="14"/>
      <c r="R191" s="15"/>
      <c r="S191" s="14"/>
      <c r="T191" s="15"/>
      <c r="U191" s="14"/>
      <c r="V191" s="14">
        <f t="shared" si="32"/>
        <v>827606</v>
      </c>
      <c r="W191" s="14">
        <f t="shared" si="33"/>
        <v>1022529.4816725743</v>
      </c>
      <c r="X191" s="17">
        <v>40149</v>
      </c>
      <c r="Y191" s="15">
        <f t="shared" si="34"/>
        <v>53</v>
      </c>
      <c r="Z191" s="15">
        <v>4</v>
      </c>
      <c r="AA191" s="18">
        <v>4</v>
      </c>
      <c r="AB191" s="18">
        <v>23.2</v>
      </c>
      <c r="AC191" s="18">
        <v>16.2</v>
      </c>
      <c r="AD191" s="18">
        <v>30.5</v>
      </c>
      <c r="AE191" s="18">
        <v>22.765999999999998</v>
      </c>
      <c r="AF191" s="15">
        <v>43</v>
      </c>
      <c r="AG191" s="15">
        <v>40</v>
      </c>
      <c r="AH191" s="15">
        <v>47</v>
      </c>
      <c r="AI191" s="18">
        <v>42.692307692307693</v>
      </c>
      <c r="AJ191" s="15">
        <v>8.5</v>
      </c>
      <c r="AK191" s="15">
        <v>8.4</v>
      </c>
      <c r="AL191" s="18">
        <v>9.1999999999999993</v>
      </c>
      <c r="AM191" s="18">
        <v>8.8130810924953487</v>
      </c>
      <c r="AN191" s="21">
        <v>616</v>
      </c>
      <c r="AO191" s="21">
        <v>550</v>
      </c>
      <c r="AP191" s="21">
        <v>32</v>
      </c>
      <c r="AQ191" s="21">
        <v>13</v>
      </c>
      <c r="AR191" s="14">
        <v>190</v>
      </c>
      <c r="AS191" s="14">
        <v>595</v>
      </c>
      <c r="AT191" s="14">
        <v>5</v>
      </c>
      <c r="AU191" s="14">
        <v>790</v>
      </c>
      <c r="AV191" s="14">
        <v>0</v>
      </c>
      <c r="AW191" s="14">
        <v>0</v>
      </c>
      <c r="AX191" s="14">
        <v>0</v>
      </c>
      <c r="AY191" s="14">
        <v>0</v>
      </c>
      <c r="AZ191" s="14">
        <v>655</v>
      </c>
      <c r="BA191" s="14">
        <v>505</v>
      </c>
      <c r="BB191" s="14">
        <v>0</v>
      </c>
      <c r="BC191" s="14">
        <v>1160</v>
      </c>
      <c r="BD191" s="14">
        <v>118.125</v>
      </c>
      <c r="BE191" s="14">
        <v>54.375</v>
      </c>
      <c r="BF191" s="14">
        <v>0</v>
      </c>
      <c r="BG191" s="14">
        <v>172.5</v>
      </c>
      <c r="BH191" s="14">
        <v>22.5</v>
      </c>
      <c r="BI191" s="14">
        <v>17.5</v>
      </c>
      <c r="BJ191" s="14">
        <v>0</v>
      </c>
      <c r="BK191" s="14">
        <v>30</v>
      </c>
      <c r="BL191" s="14">
        <v>310279</v>
      </c>
      <c r="BM191" s="19">
        <f>BL191/O191*100</f>
        <v>37.491149170015689</v>
      </c>
      <c r="BN191" s="19">
        <f>(BL191)/(O191+Q191+S191+U191)*100</f>
        <v>37.491149170015689</v>
      </c>
      <c r="BO191" s="15" t="s">
        <v>72</v>
      </c>
      <c r="BP191" s="13">
        <v>15</v>
      </c>
      <c r="BQ191" s="13">
        <v>33</v>
      </c>
      <c r="BR191" s="13">
        <f t="shared" si="35"/>
        <v>18</v>
      </c>
      <c r="BS191" s="19">
        <v>23.09</v>
      </c>
      <c r="BT191" s="19">
        <f t="shared" si="36"/>
        <v>0.43566037735849056</v>
      </c>
      <c r="BU191" s="16">
        <v>2.5999999999999999E-2</v>
      </c>
      <c r="BV191" s="16">
        <v>0.32200000000000001</v>
      </c>
      <c r="BW191" s="16">
        <v>0.10100000000000001</v>
      </c>
      <c r="BX191" s="14">
        <f t="shared" si="37"/>
        <v>383358.05328125297</v>
      </c>
      <c r="BY191" s="19">
        <v>30.09</v>
      </c>
      <c r="BZ191" s="19">
        <f t="shared" si="38"/>
        <v>0.70145291776858532</v>
      </c>
      <c r="CA191" s="19">
        <f t="shared" si="42"/>
        <v>0.8204451934004664</v>
      </c>
    </row>
    <row r="192" spans="1:79" x14ac:dyDescent="0.2">
      <c r="A192" s="15" t="s">
        <v>69</v>
      </c>
      <c r="B192" s="15">
        <v>9</v>
      </c>
      <c r="C192" s="15">
        <v>2</v>
      </c>
      <c r="D192" s="16">
        <f t="shared" si="30"/>
        <v>0.80937128447999995</v>
      </c>
      <c r="E192" s="17">
        <v>37481</v>
      </c>
      <c r="F192" s="15">
        <v>1</v>
      </c>
      <c r="G192" s="15" t="s">
        <v>70</v>
      </c>
      <c r="H192" s="15" t="s">
        <v>71</v>
      </c>
      <c r="I192" s="15">
        <v>273</v>
      </c>
      <c r="J192" s="15">
        <v>113</v>
      </c>
      <c r="K192" s="15"/>
      <c r="L192" s="15"/>
      <c r="M192" s="13">
        <f t="shared" si="31"/>
        <v>193</v>
      </c>
      <c r="N192" s="17">
        <v>37486</v>
      </c>
      <c r="O192" s="14">
        <v>828522</v>
      </c>
      <c r="P192" s="15"/>
      <c r="Q192" s="14"/>
      <c r="R192" s="15"/>
      <c r="S192" s="15"/>
      <c r="T192" s="15"/>
      <c r="U192" s="15"/>
      <c r="V192" s="14">
        <f t="shared" si="32"/>
        <v>828522</v>
      </c>
      <c r="W192" s="14">
        <f t="shared" si="33"/>
        <v>1023661.2243196939</v>
      </c>
      <c r="X192" s="17">
        <v>37517</v>
      </c>
      <c r="Y192" s="15">
        <f t="shared" si="34"/>
        <v>31</v>
      </c>
      <c r="Z192" s="15">
        <v>12</v>
      </c>
      <c r="AA192" s="18">
        <v>2.7</v>
      </c>
      <c r="AB192" s="18">
        <v>32</v>
      </c>
      <c r="AC192" s="18">
        <v>28</v>
      </c>
      <c r="AD192" s="18">
        <v>32.299999999999997</v>
      </c>
      <c r="AE192" s="18">
        <v>30.713793103448282</v>
      </c>
      <c r="AF192" s="13">
        <v>26</v>
      </c>
      <c r="AG192" s="13">
        <v>26</v>
      </c>
      <c r="AH192" s="13">
        <v>40</v>
      </c>
      <c r="AI192" s="13">
        <v>34.700000000000003</v>
      </c>
      <c r="AJ192" s="18">
        <v>8.8000000000000007</v>
      </c>
      <c r="AK192" s="18">
        <v>8.8000000000000007</v>
      </c>
      <c r="AL192" s="18">
        <v>9.1</v>
      </c>
      <c r="AM192" s="18">
        <v>8.9579189216162796</v>
      </c>
      <c r="AN192" s="21">
        <v>36</v>
      </c>
      <c r="AO192" s="21">
        <v>600</v>
      </c>
      <c r="AP192" s="21">
        <v>48</v>
      </c>
      <c r="AQ192" s="21">
        <v>20</v>
      </c>
      <c r="AR192" s="14">
        <v>105</v>
      </c>
      <c r="AS192" s="14">
        <v>710</v>
      </c>
      <c r="AT192" s="14">
        <v>5</v>
      </c>
      <c r="AU192" s="14">
        <v>820</v>
      </c>
      <c r="AV192" s="14">
        <v>0</v>
      </c>
      <c r="AW192" s="14">
        <v>10</v>
      </c>
      <c r="AX192" s="14">
        <v>5</v>
      </c>
      <c r="AY192" s="14">
        <v>135</v>
      </c>
      <c r="AZ192" s="14">
        <v>600</v>
      </c>
      <c r="BA192" s="14">
        <v>1690</v>
      </c>
      <c r="BB192" s="14">
        <v>2565</v>
      </c>
      <c r="BC192" s="14">
        <v>2610</v>
      </c>
      <c r="BD192" s="14">
        <v>144.23076923076923</v>
      </c>
      <c r="BE192" s="14">
        <v>248.07692307692307</v>
      </c>
      <c r="BF192" s="14">
        <v>633.46153846153845</v>
      </c>
      <c r="BG192" s="14">
        <v>1025.7692307692307</v>
      </c>
      <c r="BH192" s="14">
        <v>65</v>
      </c>
      <c r="BI192" s="14">
        <v>80</v>
      </c>
      <c r="BJ192" s="14">
        <v>325</v>
      </c>
      <c r="BK192" s="14">
        <v>745</v>
      </c>
      <c r="BL192" s="14">
        <v>533907</v>
      </c>
      <c r="BM192" s="19">
        <f>BL192/(O192)*100</f>
        <v>64.440895956896739</v>
      </c>
      <c r="BN192" s="19">
        <f>BL192/(O192+Q192)*100</f>
        <v>64.440895956896739</v>
      </c>
      <c r="BO192" s="15" t="s">
        <v>72</v>
      </c>
      <c r="BP192" s="13">
        <v>24</v>
      </c>
      <c r="BQ192" s="13">
        <v>34</v>
      </c>
      <c r="BR192" s="13">
        <f t="shared" si="35"/>
        <v>10</v>
      </c>
      <c r="BS192" s="19">
        <v>29.38</v>
      </c>
      <c r="BT192" s="19">
        <f t="shared" si="36"/>
        <v>0.94774193548387098</v>
      </c>
      <c r="BU192" s="16">
        <v>0.125</v>
      </c>
      <c r="BV192" s="16">
        <v>0.36099999999999999</v>
      </c>
      <c r="BW192" s="16">
        <v>0.21199999999999999</v>
      </c>
      <c r="BX192" s="14">
        <f t="shared" si="37"/>
        <v>659656.46451494924</v>
      </c>
      <c r="BY192" s="19">
        <v>127.86</v>
      </c>
      <c r="BZ192" s="19">
        <f t="shared" si="38"/>
        <v>5.0959506571599613</v>
      </c>
      <c r="CA192" s="19">
        <f t="shared" si="42"/>
        <v>0.83595035504592319</v>
      </c>
    </row>
    <row r="193" spans="1:79" x14ac:dyDescent="0.2">
      <c r="A193" s="4" t="s">
        <v>69</v>
      </c>
      <c r="B193" s="4">
        <v>34</v>
      </c>
      <c r="C193" s="4">
        <v>1</v>
      </c>
      <c r="D193" s="6">
        <f t="shared" si="30"/>
        <v>0.40468564223999998</v>
      </c>
      <c r="E193" s="8">
        <v>38233</v>
      </c>
      <c r="F193" s="4">
        <v>1</v>
      </c>
      <c r="G193" s="4" t="s">
        <v>70</v>
      </c>
      <c r="H193" s="4" t="s">
        <v>71</v>
      </c>
      <c r="I193" s="4">
        <v>57</v>
      </c>
      <c r="J193" s="4">
        <v>15</v>
      </c>
      <c r="M193" s="13">
        <f t="shared" si="31"/>
        <v>36</v>
      </c>
      <c r="N193" s="8">
        <v>38240</v>
      </c>
      <c r="O193" s="5">
        <v>414490</v>
      </c>
      <c r="Q193" s="5"/>
      <c r="V193" s="14">
        <f t="shared" si="32"/>
        <v>414490</v>
      </c>
      <c r="W193" s="14">
        <f t="shared" si="33"/>
        <v>1024227.0956432536</v>
      </c>
      <c r="X193" s="8">
        <v>38287</v>
      </c>
      <c r="Y193" s="4">
        <f t="shared" si="34"/>
        <v>47</v>
      </c>
      <c r="Z193" s="4">
        <v>1</v>
      </c>
      <c r="AA193" s="10">
        <v>1.8</v>
      </c>
      <c r="AB193" s="4">
        <v>31.1</v>
      </c>
      <c r="AC193" s="4">
        <v>25.3</v>
      </c>
      <c r="AD193" s="4">
        <v>34.200000000000003</v>
      </c>
      <c r="AE193" s="10">
        <v>30.402222222222225</v>
      </c>
      <c r="AF193" s="4">
        <v>30</v>
      </c>
      <c r="AG193" s="4">
        <v>20</v>
      </c>
      <c r="AH193" s="4">
        <v>35</v>
      </c>
      <c r="AI193" s="9">
        <v>28.785714285714285</v>
      </c>
      <c r="AJ193" s="4">
        <v>8.6999999999999993</v>
      </c>
      <c r="AK193" s="4">
        <v>8.8000000000000007</v>
      </c>
      <c r="AL193" s="4">
        <v>9.5</v>
      </c>
      <c r="AM193" s="10">
        <v>9.038636363636364</v>
      </c>
      <c r="AN193" s="20">
        <v>612</v>
      </c>
      <c r="AO193" s="20">
        <v>325</v>
      </c>
      <c r="AP193" s="20">
        <v>30</v>
      </c>
      <c r="AQ193" s="20">
        <v>12.5</v>
      </c>
      <c r="AR193" s="5">
        <v>0</v>
      </c>
      <c r="AS193" s="5">
        <v>20</v>
      </c>
      <c r="AT193" s="5">
        <v>10</v>
      </c>
      <c r="AU193" s="5">
        <v>30</v>
      </c>
      <c r="AV193" s="5">
        <v>0</v>
      </c>
      <c r="AW193" s="5">
        <v>0</v>
      </c>
      <c r="AX193" s="5">
        <v>0</v>
      </c>
      <c r="AY193" s="5">
        <v>0</v>
      </c>
      <c r="AZ193" s="5">
        <v>165</v>
      </c>
      <c r="BA193" s="5">
        <v>405</v>
      </c>
      <c r="BB193" s="5">
        <v>175</v>
      </c>
      <c r="BC193" s="5">
        <v>615</v>
      </c>
      <c r="BD193" s="5">
        <v>29.736842105263158</v>
      </c>
      <c r="BE193" s="5">
        <v>86.94736842105263</v>
      </c>
      <c r="BF193" s="5">
        <v>23.684210526315791</v>
      </c>
      <c r="BG193" s="5">
        <v>140.52631578947367</v>
      </c>
      <c r="BL193" s="5">
        <v>267611</v>
      </c>
      <c r="BM193" s="11">
        <f>(BL193/O193)*100</f>
        <v>64.563921928152666</v>
      </c>
      <c r="BN193" s="11">
        <f>((BL193)/(O193+Q193+S193+U193))*100</f>
        <v>64.563921928152666</v>
      </c>
      <c r="BO193" s="4" t="s">
        <v>72</v>
      </c>
      <c r="BP193" s="9">
        <v>25</v>
      </c>
      <c r="BQ193" s="9">
        <v>55</v>
      </c>
      <c r="BR193" s="13">
        <f t="shared" si="35"/>
        <v>30</v>
      </c>
      <c r="BS193" s="11">
        <v>35.44</v>
      </c>
      <c r="BT193" s="19">
        <f t="shared" si="36"/>
        <v>0.75404255319148927</v>
      </c>
      <c r="BU193" s="6">
        <v>0.123</v>
      </c>
      <c r="BV193" s="6">
        <v>1.23</v>
      </c>
      <c r="BW193" s="6">
        <v>0.36670400000000009</v>
      </c>
      <c r="BX193" s="5">
        <f t="shared" si="37"/>
        <v>661281.18239809584</v>
      </c>
      <c r="BY193" s="11">
        <v>100.86</v>
      </c>
      <c r="BZ193" s="11">
        <f t="shared" si="38"/>
        <v>5.3027763350592121</v>
      </c>
      <c r="CA193" s="11">
        <f t="shared" si="42"/>
        <v>0.82382412852829112</v>
      </c>
    </row>
    <row r="194" spans="1:79" x14ac:dyDescent="0.2">
      <c r="A194" s="4" t="s">
        <v>69</v>
      </c>
      <c r="B194" s="4">
        <v>24</v>
      </c>
      <c r="C194" s="4">
        <v>1</v>
      </c>
      <c r="D194" s="6">
        <f t="shared" ref="D194:D257" si="43">C194*0.40468564224</f>
        <v>0.40468564223999998</v>
      </c>
      <c r="E194" s="8">
        <v>38130</v>
      </c>
      <c r="F194" s="4">
        <v>1</v>
      </c>
      <c r="G194" s="4" t="s">
        <v>70</v>
      </c>
      <c r="H194" s="4" t="s">
        <v>71</v>
      </c>
      <c r="I194" s="4">
        <v>283</v>
      </c>
      <c r="J194" s="4">
        <v>76</v>
      </c>
      <c r="M194" s="13">
        <f t="shared" ref="M194:M257" si="44">AVERAGE(I194:L194)</f>
        <v>179.5</v>
      </c>
      <c r="N194" s="8">
        <v>38138</v>
      </c>
      <c r="O194" s="5">
        <v>414490</v>
      </c>
      <c r="Q194" s="5"/>
      <c r="V194" s="14">
        <f t="shared" ref="V194:V257" si="45">SUM(O194,Q194,S194,U194)</f>
        <v>414490</v>
      </c>
      <c r="W194" s="14">
        <f t="shared" ref="W194:W257" si="46">V194/D194</f>
        <v>1024227.0956432536</v>
      </c>
      <c r="X194" s="8">
        <v>38169</v>
      </c>
      <c r="Y194" s="4">
        <f t="shared" ref="Y194:Y257" si="47">X194-N194</f>
        <v>31</v>
      </c>
      <c r="Z194" s="4">
        <v>10</v>
      </c>
      <c r="AA194" s="10">
        <v>1.6</v>
      </c>
      <c r="AB194" s="4">
        <v>32.4</v>
      </c>
      <c r="AC194" s="4">
        <v>27.8</v>
      </c>
      <c r="AD194" s="4">
        <v>33.5</v>
      </c>
      <c r="AE194" s="10">
        <v>31.467857142857152</v>
      </c>
      <c r="AF194" s="4">
        <v>32</v>
      </c>
      <c r="AG194" s="4">
        <v>29</v>
      </c>
      <c r="AH194" s="4">
        <v>35</v>
      </c>
      <c r="AI194" s="10">
        <v>33</v>
      </c>
      <c r="AJ194" s="4">
        <v>9.1999999999999993</v>
      </c>
      <c r="AK194" s="4">
        <v>9</v>
      </c>
      <c r="AL194" s="4">
        <v>9.8000000000000007</v>
      </c>
      <c r="AM194" s="10">
        <v>9.4142857142857128</v>
      </c>
      <c r="AN194" s="20">
        <v>154</v>
      </c>
      <c r="AO194" s="20">
        <v>337.5</v>
      </c>
      <c r="AP194" s="20">
        <v>27</v>
      </c>
      <c r="AQ194" s="20">
        <v>11.25</v>
      </c>
      <c r="AR194" s="5">
        <v>20</v>
      </c>
      <c r="AS194" s="5">
        <v>275</v>
      </c>
      <c r="AT194" s="5">
        <v>5</v>
      </c>
      <c r="AU194" s="5">
        <v>300</v>
      </c>
      <c r="AV194" s="5">
        <v>0</v>
      </c>
      <c r="AW194" s="5">
        <v>0</v>
      </c>
      <c r="AX194" s="5">
        <v>0</v>
      </c>
      <c r="AY194" s="5">
        <v>0</v>
      </c>
      <c r="AZ194" s="5">
        <v>600</v>
      </c>
      <c r="BA194" s="5">
        <v>1080</v>
      </c>
      <c r="BB194" s="5">
        <v>7075</v>
      </c>
      <c r="BC194" s="5">
        <v>2200</v>
      </c>
      <c r="BD194" s="5">
        <v>139.58333333333334</v>
      </c>
      <c r="BE194" s="5">
        <v>222.08333333333334</v>
      </c>
      <c r="BF194" s="5">
        <v>781.25</v>
      </c>
      <c r="BG194" s="5">
        <v>726.25</v>
      </c>
      <c r="BH194" s="5">
        <v>20</v>
      </c>
      <c r="BI194" s="5">
        <v>60</v>
      </c>
      <c r="BJ194" s="5">
        <v>25</v>
      </c>
      <c r="BK194" s="5">
        <v>452.5</v>
      </c>
      <c r="BL194" s="5">
        <v>143612</v>
      </c>
      <c r="BM194" s="11">
        <f>(BL194/O194)*100</f>
        <v>34.647880527877632</v>
      </c>
      <c r="BN194" s="11">
        <f>((BL194)/(O194+Q194+S194+U194))*100</f>
        <v>34.647880527877632</v>
      </c>
      <c r="BO194" s="4" t="s">
        <v>72</v>
      </c>
      <c r="BP194" s="9">
        <v>26</v>
      </c>
      <c r="BQ194" s="9">
        <v>45</v>
      </c>
      <c r="BR194" s="13">
        <f t="shared" ref="BR194:BR257" si="48">BQ194-BP194</f>
        <v>19</v>
      </c>
      <c r="BS194" s="11">
        <v>35.4</v>
      </c>
      <c r="BT194" s="19">
        <f t="shared" ref="BT194:BT257" si="49">BS194/Y194</f>
        <v>1.1419354838709677</v>
      </c>
      <c r="BU194" s="6">
        <v>0.128</v>
      </c>
      <c r="BV194" s="6">
        <v>0.72699999999999998</v>
      </c>
      <c r="BW194" s="6">
        <v>0.35647599999999996</v>
      </c>
      <c r="BX194" s="5">
        <f t="shared" si="37"/>
        <v>354872.98043262551</v>
      </c>
      <c r="BY194" s="11">
        <v>46.73</v>
      </c>
      <c r="BZ194" s="11">
        <f t="shared" si="38"/>
        <v>3.7249143470840762</v>
      </c>
      <c r="CA194" s="11">
        <f t="shared" si="42"/>
        <v>0.80356407025638066</v>
      </c>
    </row>
    <row r="195" spans="1:79" x14ac:dyDescent="0.2">
      <c r="A195" s="15" t="s">
        <v>69</v>
      </c>
      <c r="B195" s="15">
        <v>28</v>
      </c>
      <c r="C195" s="15">
        <v>1</v>
      </c>
      <c r="D195" s="16">
        <f t="shared" si="43"/>
        <v>0.40468564223999998</v>
      </c>
      <c r="E195" s="17">
        <v>37134</v>
      </c>
      <c r="F195" s="15">
        <v>1</v>
      </c>
      <c r="G195" s="15" t="s">
        <v>70</v>
      </c>
      <c r="H195" s="15" t="s">
        <v>71</v>
      </c>
      <c r="I195" s="15">
        <v>11</v>
      </c>
      <c r="J195" s="15">
        <v>56</v>
      </c>
      <c r="K195" s="15"/>
      <c r="L195" s="15"/>
      <c r="M195" s="13">
        <f t="shared" si="44"/>
        <v>33.5</v>
      </c>
      <c r="N195" s="23">
        <v>37140</v>
      </c>
      <c r="O195" s="24">
        <v>414490</v>
      </c>
      <c r="P195" s="15"/>
      <c r="Q195" s="14"/>
      <c r="R195" s="15"/>
      <c r="S195" s="15"/>
      <c r="T195" s="15"/>
      <c r="U195" s="15"/>
      <c r="V195" s="14">
        <f t="shared" si="45"/>
        <v>414490</v>
      </c>
      <c r="W195" s="14">
        <f t="shared" si="46"/>
        <v>1024227.0956432536</v>
      </c>
      <c r="X195" s="17">
        <v>37174</v>
      </c>
      <c r="Y195" s="15">
        <f t="shared" si="47"/>
        <v>34</v>
      </c>
      <c r="Z195" s="13">
        <v>5</v>
      </c>
      <c r="AA195" s="18">
        <v>3.6</v>
      </c>
      <c r="AB195" s="18">
        <v>32.299999999999997</v>
      </c>
      <c r="AC195" s="18">
        <v>21.8</v>
      </c>
      <c r="AD195" s="18">
        <v>32.1</v>
      </c>
      <c r="AE195" s="18">
        <v>28.730303030303034</v>
      </c>
      <c r="AF195" s="13">
        <v>50</v>
      </c>
      <c r="AG195" s="13">
        <v>49</v>
      </c>
      <c r="AH195" s="13">
        <v>58</v>
      </c>
      <c r="AI195" s="13">
        <v>52.6</v>
      </c>
      <c r="AJ195" s="18">
        <v>8.5</v>
      </c>
      <c r="AK195" s="18">
        <v>8.6</v>
      </c>
      <c r="AL195" s="18">
        <v>9.8000000000000007</v>
      </c>
      <c r="AM195" s="18">
        <v>9.4346688819221001</v>
      </c>
      <c r="AN195" s="21">
        <v>39.5</v>
      </c>
      <c r="AO195" s="21">
        <v>300</v>
      </c>
      <c r="AP195" s="21">
        <v>24</v>
      </c>
      <c r="AQ195" s="21">
        <v>10</v>
      </c>
      <c r="AR195" s="14">
        <v>15</v>
      </c>
      <c r="AS195" s="14">
        <v>310</v>
      </c>
      <c r="AT195" s="14">
        <v>0</v>
      </c>
      <c r="AU195" s="14">
        <v>325</v>
      </c>
      <c r="AV195" s="14">
        <v>5</v>
      </c>
      <c r="AW195" s="14">
        <v>0</v>
      </c>
      <c r="AX195" s="14">
        <v>0</v>
      </c>
      <c r="AY195" s="14">
        <v>5</v>
      </c>
      <c r="AZ195" s="14">
        <v>140</v>
      </c>
      <c r="BA195" s="14">
        <v>435</v>
      </c>
      <c r="BB195" s="14">
        <v>0</v>
      </c>
      <c r="BC195" s="14">
        <v>460</v>
      </c>
      <c r="BD195" s="14">
        <v>36.428571428571431</v>
      </c>
      <c r="BE195" s="14">
        <v>47.857142857142854</v>
      </c>
      <c r="BF195" s="14">
        <v>0</v>
      </c>
      <c r="BG195" s="14">
        <v>84.285714285714292</v>
      </c>
      <c r="BH195" s="14">
        <v>25</v>
      </c>
      <c r="BI195" s="14">
        <v>12.5</v>
      </c>
      <c r="BJ195" s="14">
        <v>0</v>
      </c>
      <c r="BK195" s="14">
        <v>40</v>
      </c>
      <c r="BL195" s="14">
        <v>0</v>
      </c>
      <c r="BM195" s="19">
        <f>BL195/(O195)*100</f>
        <v>0</v>
      </c>
      <c r="BN195" s="19">
        <f>BL195/(O195+Q195)*100</f>
        <v>0</v>
      </c>
      <c r="BO195" s="15" t="s">
        <v>73</v>
      </c>
      <c r="BP195" s="13"/>
      <c r="BQ195" s="13"/>
      <c r="BR195" s="13">
        <f t="shared" si="48"/>
        <v>0</v>
      </c>
      <c r="BS195" s="19"/>
      <c r="BT195" s="19">
        <f t="shared" si="49"/>
        <v>0</v>
      </c>
      <c r="BU195" s="16"/>
      <c r="BV195" s="16"/>
      <c r="BW195" s="16"/>
      <c r="BX195" s="14">
        <f t="shared" si="37"/>
        <v>0</v>
      </c>
      <c r="BY195" s="19">
        <v>0</v>
      </c>
      <c r="BZ195" s="19">
        <f t="shared" si="38"/>
        <v>0</v>
      </c>
      <c r="CA195" s="19"/>
    </row>
    <row r="196" spans="1:79" x14ac:dyDescent="0.2">
      <c r="A196" s="15" t="s">
        <v>69</v>
      </c>
      <c r="B196" s="15">
        <v>6</v>
      </c>
      <c r="C196" s="15">
        <v>2</v>
      </c>
      <c r="D196" s="16">
        <f t="shared" si="43"/>
        <v>0.80937128447999995</v>
      </c>
      <c r="E196" s="17">
        <v>39011</v>
      </c>
      <c r="F196" s="15">
        <v>1</v>
      </c>
      <c r="G196" s="15" t="s">
        <v>70</v>
      </c>
      <c r="H196" s="15" t="s">
        <v>71</v>
      </c>
      <c r="I196" s="15">
        <v>3</v>
      </c>
      <c r="J196" s="15">
        <v>9</v>
      </c>
      <c r="K196" s="15"/>
      <c r="L196" s="15"/>
      <c r="M196" s="13">
        <f t="shared" si="44"/>
        <v>6</v>
      </c>
      <c r="N196" s="17">
        <v>39018</v>
      </c>
      <c r="O196" s="14">
        <v>829438</v>
      </c>
      <c r="P196" s="15"/>
      <c r="Q196" s="14"/>
      <c r="R196" s="15"/>
      <c r="S196" s="15"/>
      <c r="T196" s="15"/>
      <c r="U196" s="15"/>
      <c r="V196" s="14">
        <f t="shared" si="45"/>
        <v>829438</v>
      </c>
      <c r="W196" s="14">
        <f t="shared" si="46"/>
        <v>1024792.9669668135</v>
      </c>
      <c r="X196" s="17">
        <v>39070</v>
      </c>
      <c r="Y196" s="13">
        <f t="shared" si="47"/>
        <v>52</v>
      </c>
      <c r="Z196" s="15">
        <v>1</v>
      </c>
      <c r="AA196" s="15">
        <v>4.0999999999999996</v>
      </c>
      <c r="AB196" s="15">
        <v>21.7</v>
      </c>
      <c r="AC196" s="15">
        <v>11.1</v>
      </c>
      <c r="AD196" s="15">
        <v>27.5</v>
      </c>
      <c r="AE196" s="18">
        <v>20.183999999999997</v>
      </c>
      <c r="AF196" s="15">
        <v>38</v>
      </c>
      <c r="AG196" s="15">
        <v>38</v>
      </c>
      <c r="AH196" s="15">
        <v>49</v>
      </c>
      <c r="AI196" s="13">
        <v>43.533333333333331</v>
      </c>
      <c r="AJ196" s="15">
        <v>8.9</v>
      </c>
      <c r="AK196" s="15">
        <v>8.1999999999999993</v>
      </c>
      <c r="AL196" s="15">
        <v>9.1999999999999993</v>
      </c>
      <c r="AM196" s="18">
        <v>8.7296190979639476</v>
      </c>
      <c r="AN196" s="21">
        <v>336</v>
      </c>
      <c r="AO196" s="21">
        <v>350</v>
      </c>
      <c r="AP196" s="21">
        <v>27</v>
      </c>
      <c r="AQ196" s="21">
        <v>11</v>
      </c>
      <c r="AR196" s="14">
        <v>35</v>
      </c>
      <c r="AS196" s="14">
        <v>40</v>
      </c>
      <c r="AT196" s="14">
        <v>0</v>
      </c>
      <c r="AU196" s="14">
        <v>75</v>
      </c>
      <c r="AV196" s="14">
        <v>0</v>
      </c>
      <c r="AW196" s="14">
        <v>5</v>
      </c>
      <c r="AX196" s="14">
        <v>0</v>
      </c>
      <c r="AY196" s="14">
        <v>5</v>
      </c>
      <c r="AZ196" s="14">
        <v>255</v>
      </c>
      <c r="BA196" s="14">
        <v>615</v>
      </c>
      <c r="BB196" s="14">
        <v>0</v>
      </c>
      <c r="BC196" s="14">
        <v>870</v>
      </c>
      <c r="BD196" s="14">
        <v>60.357142857142854</v>
      </c>
      <c r="BE196" s="14">
        <v>109.28571428571429</v>
      </c>
      <c r="BF196" s="14">
        <v>0</v>
      </c>
      <c r="BG196" s="14">
        <v>169.64285714285714</v>
      </c>
      <c r="BH196" s="14">
        <v>15</v>
      </c>
      <c r="BI196" s="14">
        <v>60</v>
      </c>
      <c r="BJ196" s="14">
        <v>0</v>
      </c>
      <c r="BK196" s="14">
        <v>70</v>
      </c>
      <c r="BL196" s="14">
        <v>1842</v>
      </c>
      <c r="BM196" s="19">
        <f>BL196/O196*100</f>
        <v>0.22207808178549812</v>
      </c>
      <c r="BN196" s="19">
        <f>BL196/(O196+Q196)*100</f>
        <v>0.22207808178549812</v>
      </c>
      <c r="BO196" s="15" t="s">
        <v>72</v>
      </c>
      <c r="BP196" s="13">
        <v>34</v>
      </c>
      <c r="BQ196" s="13">
        <v>46</v>
      </c>
      <c r="BR196" s="13">
        <f t="shared" si="48"/>
        <v>12</v>
      </c>
      <c r="BS196" s="19">
        <v>40.619999999999997</v>
      </c>
      <c r="BT196" s="19">
        <f t="shared" si="49"/>
        <v>0.78115384615384609</v>
      </c>
      <c r="BU196" s="16">
        <v>0.32500000000000001</v>
      </c>
      <c r="BV196" s="16">
        <v>0.73899999999999999</v>
      </c>
      <c r="BW196" s="16">
        <v>0.56699999999999995</v>
      </c>
      <c r="BX196" s="14">
        <f t="shared" si="37"/>
        <v>2275.8405633125931</v>
      </c>
      <c r="BY196" s="19">
        <v>1.05</v>
      </c>
      <c r="BZ196" s="19">
        <f t="shared" si="38"/>
        <v>2.4948139475050351E-2</v>
      </c>
      <c r="CA196" s="19">
        <f t="shared" ref="CA196:CA202" si="50">(BW196/BS196^3)*100000</f>
        <v>0.84598624468907169</v>
      </c>
    </row>
    <row r="197" spans="1:79" x14ac:dyDescent="0.2">
      <c r="A197" s="15" t="s">
        <v>69</v>
      </c>
      <c r="B197" s="15">
        <v>7</v>
      </c>
      <c r="C197" s="15">
        <v>2</v>
      </c>
      <c r="D197" s="16">
        <f t="shared" si="43"/>
        <v>0.80937128447999995</v>
      </c>
      <c r="E197" s="17">
        <v>38921</v>
      </c>
      <c r="F197" s="15">
        <v>1</v>
      </c>
      <c r="G197" s="15" t="s">
        <v>70</v>
      </c>
      <c r="H197" s="15" t="s">
        <v>71</v>
      </c>
      <c r="I197" s="15">
        <v>446</v>
      </c>
      <c r="J197" s="15">
        <v>226</v>
      </c>
      <c r="K197" s="15"/>
      <c r="L197" s="15"/>
      <c r="M197" s="13">
        <f t="shared" si="44"/>
        <v>336</v>
      </c>
      <c r="N197" s="17">
        <v>38927</v>
      </c>
      <c r="O197" s="14">
        <v>829438</v>
      </c>
      <c r="P197" s="15"/>
      <c r="Q197" s="14"/>
      <c r="R197" s="15"/>
      <c r="S197" s="15"/>
      <c r="T197" s="15"/>
      <c r="U197" s="15"/>
      <c r="V197" s="14">
        <f t="shared" si="45"/>
        <v>829438</v>
      </c>
      <c r="W197" s="14">
        <f t="shared" si="46"/>
        <v>1024792.9669668135</v>
      </c>
      <c r="X197" s="17">
        <v>38974</v>
      </c>
      <c r="Y197" s="15">
        <f t="shared" si="47"/>
        <v>47</v>
      </c>
      <c r="Z197" s="15">
        <v>4</v>
      </c>
      <c r="AA197" s="15">
        <v>3.8</v>
      </c>
      <c r="AB197" s="15">
        <v>32.1</v>
      </c>
      <c r="AC197" s="15">
        <v>28.8</v>
      </c>
      <c r="AD197" s="15">
        <v>33.4</v>
      </c>
      <c r="AE197" s="18">
        <v>31.437777777777775</v>
      </c>
      <c r="AF197" s="15">
        <v>44</v>
      </c>
      <c r="AG197" s="15">
        <v>42</v>
      </c>
      <c r="AH197" s="15">
        <v>56</v>
      </c>
      <c r="AI197" s="13">
        <v>50.357142857142854</v>
      </c>
      <c r="AJ197" s="15">
        <v>9.1</v>
      </c>
      <c r="AK197" s="15">
        <v>8.9</v>
      </c>
      <c r="AL197" s="15">
        <v>9.5</v>
      </c>
      <c r="AM197" s="18">
        <v>9.1583694530284152</v>
      </c>
      <c r="AN197" s="21">
        <v>578</v>
      </c>
      <c r="AO197" s="21">
        <v>190</v>
      </c>
      <c r="AP197" s="21">
        <v>0</v>
      </c>
      <c r="AQ197" s="21">
        <v>12</v>
      </c>
      <c r="AR197" s="14">
        <v>30</v>
      </c>
      <c r="AS197" s="14">
        <v>220</v>
      </c>
      <c r="AT197" s="14">
        <v>0</v>
      </c>
      <c r="AU197" s="14">
        <v>250</v>
      </c>
      <c r="AV197" s="14">
        <v>0</v>
      </c>
      <c r="AW197" s="14">
        <v>15</v>
      </c>
      <c r="AX197" s="14">
        <v>0</v>
      </c>
      <c r="AY197" s="14">
        <v>40</v>
      </c>
      <c r="AZ197" s="14">
        <v>350</v>
      </c>
      <c r="BA197" s="14">
        <v>470</v>
      </c>
      <c r="BB197" s="14">
        <v>5</v>
      </c>
      <c r="BC197" s="14">
        <v>705</v>
      </c>
      <c r="BD197" s="14">
        <v>96.5625</v>
      </c>
      <c r="BE197" s="14">
        <v>205.625</v>
      </c>
      <c r="BF197" s="14">
        <v>0.3125</v>
      </c>
      <c r="BG197" s="14">
        <v>302.5</v>
      </c>
      <c r="BH197" s="14">
        <v>55</v>
      </c>
      <c r="BI197" s="14">
        <v>137.5</v>
      </c>
      <c r="BJ197" s="14">
        <v>0</v>
      </c>
      <c r="BK197" s="14">
        <v>320</v>
      </c>
      <c r="BL197" s="14">
        <v>267449</v>
      </c>
      <c r="BM197" s="19">
        <f>BL197/O197*100</f>
        <v>32.244604177768558</v>
      </c>
      <c r="BN197" s="19">
        <f>BL197/(O197+Q197)*100</f>
        <v>32.244604177768558</v>
      </c>
      <c r="BO197" s="15" t="s">
        <v>72</v>
      </c>
      <c r="BP197" s="13">
        <v>21</v>
      </c>
      <c r="BQ197" s="13">
        <v>70</v>
      </c>
      <c r="BR197" s="13">
        <f t="shared" si="48"/>
        <v>49</v>
      </c>
      <c r="BS197" s="19">
        <v>32.86</v>
      </c>
      <c r="BT197" s="19">
        <f t="shared" si="49"/>
        <v>0.69914893617021279</v>
      </c>
      <c r="BU197" s="16">
        <v>8.9999999999999993E-3</v>
      </c>
      <c r="BV197" s="16">
        <v>0.45700000000000002</v>
      </c>
      <c r="BW197" s="16">
        <v>0.34399999999999997</v>
      </c>
      <c r="BX197" s="14">
        <f t="shared" si="37"/>
        <v>330440.43584005954</v>
      </c>
      <c r="BY197" s="19">
        <v>49.86</v>
      </c>
      <c r="BZ197" s="19">
        <f t="shared" si="38"/>
        <v>1.3107100340375388</v>
      </c>
      <c r="CA197" s="19">
        <f t="shared" si="50"/>
        <v>0.96951775154614395</v>
      </c>
    </row>
    <row r="198" spans="1:79" x14ac:dyDescent="0.2">
      <c r="A198" s="15" t="s">
        <v>69</v>
      </c>
      <c r="B198" s="15">
        <v>30</v>
      </c>
      <c r="C198" s="15">
        <v>1</v>
      </c>
      <c r="D198" s="16">
        <f t="shared" si="43"/>
        <v>0.40468564223999998</v>
      </c>
      <c r="E198" s="17">
        <v>37359</v>
      </c>
      <c r="F198" s="15">
        <v>1</v>
      </c>
      <c r="G198" s="15" t="s">
        <v>70</v>
      </c>
      <c r="H198" s="15" t="s">
        <v>71</v>
      </c>
      <c r="I198" s="15">
        <v>234</v>
      </c>
      <c r="J198" s="15">
        <v>279</v>
      </c>
      <c r="K198" s="15"/>
      <c r="L198" s="15"/>
      <c r="M198" s="13">
        <f t="shared" si="44"/>
        <v>256.5</v>
      </c>
      <c r="N198" s="17">
        <v>37367</v>
      </c>
      <c r="O198" s="14">
        <v>414948</v>
      </c>
      <c r="P198" s="15"/>
      <c r="Q198" s="14"/>
      <c r="R198" s="15"/>
      <c r="S198" s="15"/>
      <c r="T198" s="15"/>
      <c r="U198" s="15"/>
      <c r="V198" s="14">
        <f t="shared" si="45"/>
        <v>414948</v>
      </c>
      <c r="W198" s="14">
        <f t="shared" si="46"/>
        <v>1025358.8382903733</v>
      </c>
      <c r="X198" s="17">
        <v>37415</v>
      </c>
      <c r="Y198" s="15">
        <f t="shared" si="47"/>
        <v>48</v>
      </c>
      <c r="Z198" s="15">
        <v>9</v>
      </c>
      <c r="AA198" s="18">
        <v>3.7</v>
      </c>
      <c r="AB198" s="18">
        <v>28.4</v>
      </c>
      <c r="AC198" s="18">
        <v>23.5</v>
      </c>
      <c r="AD198" s="18">
        <v>31.9</v>
      </c>
      <c r="AE198" s="18">
        <v>28.984782608695657</v>
      </c>
      <c r="AF198" s="13">
        <v>35</v>
      </c>
      <c r="AG198" s="13">
        <v>34</v>
      </c>
      <c r="AH198" s="13">
        <v>45</v>
      </c>
      <c r="AI198" s="13">
        <v>38.642857142857146</v>
      </c>
      <c r="AJ198" s="18">
        <v>8.9</v>
      </c>
      <c r="AK198" s="18">
        <v>9.1</v>
      </c>
      <c r="AL198" s="18">
        <v>9.6999999999999993</v>
      </c>
      <c r="AM198" s="18">
        <v>9.2922503544969661</v>
      </c>
      <c r="AN198" s="21">
        <v>55</v>
      </c>
      <c r="AO198" s="21">
        <v>450</v>
      </c>
      <c r="AP198" s="21">
        <v>60</v>
      </c>
      <c r="AQ198" s="21">
        <v>25</v>
      </c>
      <c r="AR198" s="14">
        <v>30</v>
      </c>
      <c r="AS198" s="14">
        <v>50</v>
      </c>
      <c r="AT198" s="14">
        <v>0</v>
      </c>
      <c r="AU198" s="14">
        <v>80</v>
      </c>
      <c r="AV198" s="14">
        <v>0</v>
      </c>
      <c r="AW198" s="14">
        <v>0</v>
      </c>
      <c r="AX198" s="14">
        <v>0</v>
      </c>
      <c r="AY198" s="14">
        <v>55</v>
      </c>
      <c r="AZ198" s="14">
        <v>215</v>
      </c>
      <c r="BA198" s="14">
        <v>550</v>
      </c>
      <c r="BB198" s="14">
        <v>6380</v>
      </c>
      <c r="BC198" s="14">
        <v>7040</v>
      </c>
      <c r="BD198" s="14">
        <v>39.166666666666664</v>
      </c>
      <c r="BE198" s="14">
        <v>118.88888888888889</v>
      </c>
      <c r="BF198" s="14">
        <v>1097.2222222222222</v>
      </c>
      <c r="BG198" s="14">
        <v>1254.1666666666667</v>
      </c>
      <c r="BH198" s="14">
        <v>25</v>
      </c>
      <c r="BI198" s="14">
        <v>20</v>
      </c>
      <c r="BJ198" s="14">
        <v>292.5</v>
      </c>
      <c r="BK198" s="14">
        <v>667.5</v>
      </c>
      <c r="BL198" s="14">
        <v>281063</v>
      </c>
      <c r="BM198" s="19">
        <f>BL198/(O198)*100</f>
        <v>67.734511312260821</v>
      </c>
      <c r="BN198" s="19">
        <f>BL198/(O198+Q198)*100</f>
        <v>67.734511312260821</v>
      </c>
      <c r="BO198" s="15" t="s">
        <v>72</v>
      </c>
      <c r="BP198" s="13">
        <v>23</v>
      </c>
      <c r="BQ198" s="13">
        <v>43</v>
      </c>
      <c r="BR198" s="13">
        <f t="shared" si="48"/>
        <v>20</v>
      </c>
      <c r="BS198" s="19">
        <v>28.87</v>
      </c>
      <c r="BT198" s="19">
        <f t="shared" si="49"/>
        <v>0.60145833333333332</v>
      </c>
      <c r="BU198" s="16">
        <v>0.123</v>
      </c>
      <c r="BV198" s="16">
        <v>0.68899999999999995</v>
      </c>
      <c r="BW198" s="16">
        <v>0.23</v>
      </c>
      <c r="BX198" s="14">
        <f t="shared" si="37"/>
        <v>694521.79831305891</v>
      </c>
      <c r="BY198" s="19">
        <v>55.09</v>
      </c>
      <c r="BZ198" s="19">
        <f t="shared" si="38"/>
        <v>2.8360490552137794</v>
      </c>
      <c r="CA198" s="19">
        <f t="shared" si="50"/>
        <v>0.95584502566809437</v>
      </c>
    </row>
    <row r="199" spans="1:79" x14ac:dyDescent="0.2">
      <c r="A199" s="7" t="s">
        <v>69</v>
      </c>
      <c r="B199" s="4">
        <v>32</v>
      </c>
      <c r="C199" s="4">
        <v>1</v>
      </c>
      <c r="D199" s="6">
        <f t="shared" si="43"/>
        <v>0.40468564223999998</v>
      </c>
      <c r="E199" s="8">
        <v>40362</v>
      </c>
      <c r="F199" s="9">
        <v>1</v>
      </c>
      <c r="G199" s="9" t="s">
        <v>70</v>
      </c>
      <c r="H199" s="9" t="s">
        <v>71</v>
      </c>
      <c r="I199" s="4">
        <v>100</v>
      </c>
      <c r="J199" s="4">
        <v>161</v>
      </c>
      <c r="M199" s="13">
        <f t="shared" si="44"/>
        <v>130.5</v>
      </c>
      <c r="N199" s="8">
        <v>40377</v>
      </c>
      <c r="O199" s="5">
        <v>414948</v>
      </c>
      <c r="P199" s="8"/>
      <c r="Q199" s="5"/>
      <c r="R199" s="8"/>
      <c r="S199" s="9"/>
      <c r="T199" s="8"/>
      <c r="U199" s="8"/>
      <c r="V199" s="14">
        <f t="shared" si="45"/>
        <v>414948</v>
      </c>
      <c r="W199" s="14">
        <f t="shared" si="46"/>
        <v>1025358.8382903733</v>
      </c>
      <c r="X199" s="8">
        <v>40409</v>
      </c>
      <c r="Y199" s="9">
        <f t="shared" si="47"/>
        <v>32</v>
      </c>
      <c r="Z199" s="9">
        <v>11</v>
      </c>
      <c r="AA199" s="10">
        <v>2.9</v>
      </c>
      <c r="AB199" s="10">
        <v>33.6</v>
      </c>
      <c r="AC199" s="10">
        <v>29.3</v>
      </c>
      <c r="AD199" s="10">
        <v>34.5</v>
      </c>
      <c r="AE199" s="10">
        <v>32.486666666666665</v>
      </c>
      <c r="AF199" s="9">
        <v>40</v>
      </c>
      <c r="AG199" s="9">
        <v>37</v>
      </c>
      <c r="AH199" s="9">
        <v>41</v>
      </c>
      <c r="AI199" s="10">
        <v>38.777777777777779</v>
      </c>
      <c r="AJ199" s="10">
        <v>8.9</v>
      </c>
      <c r="AK199" s="10">
        <v>8.6999999999999993</v>
      </c>
      <c r="AL199" s="10">
        <v>9.6</v>
      </c>
      <c r="AM199" s="10">
        <v>9.1254261442040008</v>
      </c>
      <c r="AN199" s="20">
        <v>188</v>
      </c>
      <c r="AO199" s="20">
        <v>350</v>
      </c>
      <c r="AP199" s="20">
        <v>40</v>
      </c>
      <c r="AQ199" s="20">
        <v>17</v>
      </c>
      <c r="AR199" s="5">
        <v>90</v>
      </c>
      <c r="AS199" s="5">
        <v>5</v>
      </c>
      <c r="AT199" s="5">
        <v>0</v>
      </c>
      <c r="AU199" s="5">
        <v>95</v>
      </c>
      <c r="AV199" s="5">
        <v>0</v>
      </c>
      <c r="AW199" s="5">
        <v>0</v>
      </c>
      <c r="AX199" s="5">
        <v>5</v>
      </c>
      <c r="AY199" s="5">
        <v>30</v>
      </c>
      <c r="AZ199" s="5">
        <v>65</v>
      </c>
      <c r="BA199" s="5">
        <v>475</v>
      </c>
      <c r="BB199" s="5">
        <v>1505</v>
      </c>
      <c r="BC199" s="5">
        <v>2030</v>
      </c>
      <c r="BD199" s="5">
        <v>27.083333333333332</v>
      </c>
      <c r="BE199" s="5">
        <v>98.333333333333329</v>
      </c>
      <c r="BF199" s="5">
        <v>379.58333333333331</v>
      </c>
      <c r="BG199" s="5">
        <v>500.83333333333331</v>
      </c>
      <c r="BH199" s="5">
        <v>25</v>
      </c>
      <c r="BI199" s="5">
        <v>32.5</v>
      </c>
      <c r="BJ199" s="5">
        <v>97.5</v>
      </c>
      <c r="BK199" s="5">
        <v>142.5</v>
      </c>
      <c r="BL199" s="5">
        <v>46864</v>
      </c>
      <c r="BM199" s="11">
        <v>11.29</v>
      </c>
      <c r="BN199" s="11">
        <f>((BL199/(O199+Q199+S199+U199))*100)</f>
        <v>11.29394526543085</v>
      </c>
      <c r="BO199" s="4" t="s">
        <v>72</v>
      </c>
      <c r="BP199" s="9">
        <v>26</v>
      </c>
      <c r="BQ199" s="9">
        <v>51</v>
      </c>
      <c r="BR199" s="13">
        <f t="shared" si="48"/>
        <v>25</v>
      </c>
      <c r="BS199" s="11">
        <v>38.74</v>
      </c>
      <c r="BT199" s="19">
        <f t="shared" si="49"/>
        <v>1.2106250000000001</v>
      </c>
      <c r="BU199" s="6">
        <v>0.158</v>
      </c>
      <c r="BV199" s="6">
        <v>1.1599999999999999</v>
      </c>
      <c r="BW199" s="6">
        <v>0.55100000000000005</v>
      </c>
      <c r="BX199" s="5">
        <f t="shared" si="37"/>
        <v>115803.46597077238</v>
      </c>
      <c r="BY199" s="11">
        <v>22.95</v>
      </c>
      <c r="BZ199" s="11">
        <f t="shared" si="38"/>
        <v>1.7722089077098264</v>
      </c>
      <c r="CA199" s="11">
        <f t="shared" si="50"/>
        <v>0.94770407863516459</v>
      </c>
    </row>
    <row r="200" spans="1:79" x14ac:dyDescent="0.2">
      <c r="A200" s="4" t="s">
        <v>69</v>
      </c>
      <c r="B200" s="4">
        <v>29</v>
      </c>
      <c r="C200" s="4">
        <v>1</v>
      </c>
      <c r="D200" s="6">
        <f t="shared" si="43"/>
        <v>0.40468564223999998</v>
      </c>
      <c r="E200" s="8">
        <v>38104</v>
      </c>
      <c r="F200" s="4">
        <v>1</v>
      </c>
      <c r="G200" s="4" t="s">
        <v>70</v>
      </c>
      <c r="H200" s="4" t="s">
        <v>71</v>
      </c>
      <c r="I200" s="4">
        <v>179</v>
      </c>
      <c r="J200" s="4">
        <v>244</v>
      </c>
      <c r="M200" s="13">
        <f t="shared" si="44"/>
        <v>211.5</v>
      </c>
      <c r="N200" s="8">
        <v>38115</v>
      </c>
      <c r="O200" s="5">
        <v>414948</v>
      </c>
      <c r="Q200" s="5"/>
      <c r="V200" s="14">
        <f t="shared" si="45"/>
        <v>414948</v>
      </c>
      <c r="W200" s="14">
        <f t="shared" si="46"/>
        <v>1025358.8382903733</v>
      </c>
      <c r="X200" s="8">
        <v>38146</v>
      </c>
      <c r="Y200" s="4">
        <f t="shared" si="47"/>
        <v>31</v>
      </c>
      <c r="Z200" s="4">
        <v>2</v>
      </c>
      <c r="AA200" s="10">
        <v>2.9</v>
      </c>
      <c r="AB200" s="4">
        <v>24.3</v>
      </c>
      <c r="AC200" s="4">
        <v>25.9</v>
      </c>
      <c r="AD200" s="4">
        <v>33.1</v>
      </c>
      <c r="AE200" s="10">
        <v>29.823333333333341</v>
      </c>
      <c r="AF200" s="9">
        <v>27</v>
      </c>
      <c r="AG200" s="9">
        <v>21</v>
      </c>
      <c r="AH200" s="9">
        <v>24</v>
      </c>
      <c r="AI200" s="9">
        <v>23.142857142857142</v>
      </c>
      <c r="AJ200" s="4">
        <v>9</v>
      </c>
      <c r="AK200" s="4">
        <v>8</v>
      </c>
      <c r="AL200" s="4">
        <v>9.9</v>
      </c>
      <c r="AM200" s="10">
        <v>9.2793103448275875</v>
      </c>
      <c r="AN200" s="20">
        <v>288</v>
      </c>
      <c r="AO200" s="20">
        <v>425</v>
      </c>
      <c r="AP200" s="20">
        <v>36</v>
      </c>
      <c r="AQ200" s="20">
        <v>15</v>
      </c>
      <c r="AR200" s="5">
        <v>5</v>
      </c>
      <c r="AS200" s="5">
        <v>270</v>
      </c>
      <c r="AT200" s="5">
        <v>65</v>
      </c>
      <c r="AU200" s="5">
        <v>340</v>
      </c>
      <c r="AV200" s="5">
        <v>0</v>
      </c>
      <c r="AW200" s="5">
        <v>0</v>
      </c>
      <c r="AX200" s="5">
        <v>195</v>
      </c>
      <c r="AY200" s="5">
        <v>330</v>
      </c>
      <c r="AZ200" s="5">
        <v>145</v>
      </c>
      <c r="BA200" s="5">
        <v>445</v>
      </c>
      <c r="BB200" s="5">
        <v>5275</v>
      </c>
      <c r="BC200" s="5">
        <v>5295</v>
      </c>
      <c r="BD200" s="5">
        <v>48.333333333333336</v>
      </c>
      <c r="BE200" s="5">
        <v>61.666666666666664</v>
      </c>
      <c r="BF200" s="5">
        <v>1618.3333333333333</v>
      </c>
      <c r="BG200" s="5">
        <v>1727.0833333333333</v>
      </c>
      <c r="BH200" s="5">
        <v>45</v>
      </c>
      <c r="BI200" s="5">
        <v>15</v>
      </c>
      <c r="BJ200" s="5">
        <v>832.5</v>
      </c>
      <c r="BK200" s="5">
        <v>942.5</v>
      </c>
      <c r="BL200" s="5">
        <v>133049</v>
      </c>
      <c r="BM200" s="11">
        <f>(BL200/O200)*100</f>
        <v>32.064017660044151</v>
      </c>
      <c r="BN200" s="11">
        <f>((BL200)/(O200+Q200+S200+U200))*100</f>
        <v>32.064017660044151</v>
      </c>
      <c r="BO200" s="4" t="s">
        <v>72</v>
      </c>
      <c r="BP200" s="9">
        <v>29</v>
      </c>
      <c r="BQ200" s="9">
        <v>47</v>
      </c>
      <c r="BR200" s="13">
        <f t="shared" si="48"/>
        <v>18</v>
      </c>
      <c r="BS200" s="11">
        <v>35.44</v>
      </c>
      <c r="BT200" s="19">
        <f t="shared" si="49"/>
        <v>1.1432258064516128</v>
      </c>
      <c r="BU200" s="6">
        <v>0.223</v>
      </c>
      <c r="BV200" s="6">
        <v>0.90100000000000002</v>
      </c>
      <c r="BW200" s="6">
        <v>0.35611999999999999</v>
      </c>
      <c r="BX200" s="5">
        <f t="shared" si="37"/>
        <v>328771.23898824886</v>
      </c>
      <c r="BY200" s="11">
        <v>49.41</v>
      </c>
      <c r="BZ200" s="11">
        <f t="shared" si="38"/>
        <v>3.9385409349331097</v>
      </c>
      <c r="CA200" s="11">
        <f t="shared" si="50"/>
        <v>0.80004649158857</v>
      </c>
    </row>
    <row r="201" spans="1:79" x14ac:dyDescent="0.2">
      <c r="A201" s="15" t="s">
        <v>69</v>
      </c>
      <c r="B201" s="15">
        <v>2</v>
      </c>
      <c r="C201" s="15">
        <v>2</v>
      </c>
      <c r="D201" s="16">
        <f t="shared" si="43"/>
        <v>0.80937128447999995</v>
      </c>
      <c r="E201" s="17">
        <v>38915</v>
      </c>
      <c r="F201" s="15">
        <v>1</v>
      </c>
      <c r="G201" s="15" t="s">
        <v>70</v>
      </c>
      <c r="H201" s="15" t="s">
        <v>71</v>
      </c>
      <c r="I201" s="15">
        <v>762</v>
      </c>
      <c r="J201" s="15">
        <v>684</v>
      </c>
      <c r="K201" s="15"/>
      <c r="L201" s="15"/>
      <c r="M201" s="13">
        <f t="shared" si="44"/>
        <v>723</v>
      </c>
      <c r="N201" s="17">
        <v>38924</v>
      </c>
      <c r="O201" s="14">
        <v>829896</v>
      </c>
      <c r="P201" s="15"/>
      <c r="Q201" s="14"/>
      <c r="R201" s="15"/>
      <c r="S201" s="15"/>
      <c r="T201" s="15"/>
      <c r="U201" s="15"/>
      <c r="V201" s="14">
        <f t="shared" si="45"/>
        <v>829896</v>
      </c>
      <c r="W201" s="14">
        <f t="shared" si="46"/>
        <v>1025358.8382903733</v>
      </c>
      <c r="X201" s="17">
        <v>38967</v>
      </c>
      <c r="Y201" s="13">
        <f t="shared" si="47"/>
        <v>43</v>
      </c>
      <c r="Z201" s="15">
        <v>3</v>
      </c>
      <c r="AA201" s="15">
        <v>3.4</v>
      </c>
      <c r="AB201" s="15">
        <v>29.2</v>
      </c>
      <c r="AC201" s="15">
        <v>29.3</v>
      </c>
      <c r="AD201" s="15">
        <v>32.4</v>
      </c>
      <c r="AE201" s="18">
        <v>31.205000000000005</v>
      </c>
      <c r="AF201" s="15">
        <v>43</v>
      </c>
      <c r="AG201" s="15">
        <v>40</v>
      </c>
      <c r="AH201" s="15">
        <v>55</v>
      </c>
      <c r="AI201" s="13">
        <v>48.07692307692308</v>
      </c>
      <c r="AJ201" s="15">
        <v>9.1999999999999993</v>
      </c>
      <c r="AK201" s="15">
        <v>9</v>
      </c>
      <c r="AL201" s="15">
        <v>9.6999999999999993</v>
      </c>
      <c r="AM201" s="18">
        <v>9.2091086615641764</v>
      </c>
      <c r="AN201" s="21">
        <v>558</v>
      </c>
      <c r="AO201" s="21">
        <v>150</v>
      </c>
      <c r="AP201" s="21">
        <v>0</v>
      </c>
      <c r="AQ201" s="21">
        <v>12</v>
      </c>
      <c r="AR201" s="14">
        <v>50</v>
      </c>
      <c r="AS201" s="14">
        <v>430</v>
      </c>
      <c r="AT201" s="14">
        <v>0</v>
      </c>
      <c r="AU201" s="14">
        <v>480</v>
      </c>
      <c r="AV201" s="14">
        <v>5</v>
      </c>
      <c r="AW201" s="14">
        <v>20</v>
      </c>
      <c r="AX201" s="14">
        <v>0</v>
      </c>
      <c r="AY201" s="14">
        <v>20</v>
      </c>
      <c r="AZ201" s="14">
        <v>425</v>
      </c>
      <c r="BA201" s="14">
        <v>920</v>
      </c>
      <c r="BB201" s="14">
        <v>5</v>
      </c>
      <c r="BC201" s="14">
        <v>1180</v>
      </c>
      <c r="BD201" s="14">
        <v>80</v>
      </c>
      <c r="BE201" s="14">
        <v>167.66666666666666</v>
      </c>
      <c r="BF201" s="14">
        <v>0.33333333333333331</v>
      </c>
      <c r="BG201" s="14">
        <v>239.33333333333334</v>
      </c>
      <c r="BH201" s="14">
        <v>42.5</v>
      </c>
      <c r="BI201" s="14">
        <v>85</v>
      </c>
      <c r="BJ201" s="14">
        <v>0</v>
      </c>
      <c r="BK201" s="14">
        <v>135</v>
      </c>
      <c r="BL201" s="14">
        <v>167761</v>
      </c>
      <c r="BM201" s="19">
        <f>BL201/O201*100</f>
        <v>20.214701601164485</v>
      </c>
      <c r="BN201" s="19">
        <f>BL201/(O201+Q201)*100</f>
        <v>20.214701601164485</v>
      </c>
      <c r="BO201" s="15" t="s">
        <v>72</v>
      </c>
      <c r="BP201" s="13">
        <v>16</v>
      </c>
      <c r="BQ201" s="13">
        <v>88</v>
      </c>
      <c r="BR201" s="13">
        <f t="shared" si="48"/>
        <v>72</v>
      </c>
      <c r="BS201" s="19">
        <v>26.2</v>
      </c>
      <c r="BT201" s="19">
        <f t="shared" si="49"/>
        <v>0.6093023255813953</v>
      </c>
      <c r="BU201" s="16">
        <v>4.7E-2</v>
      </c>
      <c r="BV201" s="16">
        <v>3.45</v>
      </c>
      <c r="BW201" s="16">
        <v>0.34599999999999997</v>
      </c>
      <c r="BX201" s="14">
        <f t="shared" si="37"/>
        <v>207273.22950156563</v>
      </c>
      <c r="BY201" s="19">
        <v>20.64</v>
      </c>
      <c r="BZ201" s="19">
        <f t="shared" si="38"/>
        <v>0.59305291552119688</v>
      </c>
      <c r="CA201" s="19">
        <f t="shared" si="50"/>
        <v>1.9238545058896634</v>
      </c>
    </row>
    <row r="202" spans="1:79" x14ac:dyDescent="0.2">
      <c r="A202" s="4" t="s">
        <v>69</v>
      </c>
      <c r="B202" s="4">
        <v>14</v>
      </c>
      <c r="C202" s="4">
        <v>0.5</v>
      </c>
      <c r="D202" s="6">
        <f t="shared" si="43"/>
        <v>0.20234282111999999</v>
      </c>
      <c r="E202" s="8">
        <v>39190</v>
      </c>
      <c r="F202" s="4">
        <v>1</v>
      </c>
      <c r="G202" s="4" t="s">
        <v>70</v>
      </c>
      <c r="H202" s="4" t="s">
        <v>71</v>
      </c>
      <c r="I202" s="4">
        <v>155</v>
      </c>
      <c r="J202" s="4">
        <v>56</v>
      </c>
      <c r="M202" s="13">
        <f t="shared" si="44"/>
        <v>105.5</v>
      </c>
      <c r="N202" s="8">
        <v>39198</v>
      </c>
      <c r="O202" s="5">
        <v>207474</v>
      </c>
      <c r="Q202" s="5"/>
      <c r="S202" s="5"/>
      <c r="V202" s="14">
        <f t="shared" si="45"/>
        <v>207474</v>
      </c>
      <c r="W202" s="14">
        <f t="shared" si="46"/>
        <v>1025358.8382903733</v>
      </c>
      <c r="X202" s="8">
        <v>39234</v>
      </c>
      <c r="Y202" s="4">
        <f t="shared" si="47"/>
        <v>36</v>
      </c>
      <c r="Z202" s="4">
        <v>1</v>
      </c>
      <c r="AA202" s="4">
        <v>3.5</v>
      </c>
      <c r="AB202" s="10">
        <v>27.9</v>
      </c>
      <c r="AC202" s="10">
        <v>24.2</v>
      </c>
      <c r="AD202" s="10">
        <v>30.6</v>
      </c>
      <c r="AE202" s="10">
        <v>27.726470588235301</v>
      </c>
      <c r="AF202" s="10">
        <v>31</v>
      </c>
      <c r="AG202" s="10">
        <v>31</v>
      </c>
      <c r="AH202" s="10">
        <v>40</v>
      </c>
      <c r="AI202" s="10">
        <v>37</v>
      </c>
      <c r="AJ202" s="10">
        <v>8.8000000000000007</v>
      </c>
      <c r="AK202" s="10">
        <v>8.8000000000000007</v>
      </c>
      <c r="AL202" s="10">
        <v>9.4</v>
      </c>
      <c r="AM202" s="10">
        <v>9.0848484848484858</v>
      </c>
      <c r="AN202" s="20">
        <v>123</v>
      </c>
      <c r="AO202" s="20">
        <v>162.5</v>
      </c>
      <c r="AP202" s="20">
        <v>13.5</v>
      </c>
      <c r="AQ202" s="20">
        <v>6.6000000000000005</v>
      </c>
      <c r="AR202" s="5">
        <v>30</v>
      </c>
      <c r="AS202" s="5">
        <v>165</v>
      </c>
      <c r="AT202" s="5">
        <v>300</v>
      </c>
      <c r="AU202" s="5">
        <v>495</v>
      </c>
      <c r="AV202" s="5">
        <v>0</v>
      </c>
      <c r="AW202" s="5">
        <v>0</v>
      </c>
      <c r="AX202" s="5">
        <v>0</v>
      </c>
      <c r="AY202" s="5">
        <v>0</v>
      </c>
      <c r="AZ202" s="5">
        <v>420</v>
      </c>
      <c r="BA202" s="5">
        <v>1310</v>
      </c>
      <c r="BB202" s="5">
        <v>45</v>
      </c>
      <c r="BC202" s="5">
        <v>1375</v>
      </c>
      <c r="BD202" s="5">
        <v>50.714285714285715</v>
      </c>
      <c r="BE202" s="5">
        <v>208.57142857142858</v>
      </c>
      <c r="BF202" s="5">
        <v>5</v>
      </c>
      <c r="BG202" s="5">
        <v>264.28571428571428</v>
      </c>
      <c r="BH202" s="5">
        <v>10</v>
      </c>
      <c r="BI202" s="5">
        <v>45</v>
      </c>
      <c r="BJ202" s="5">
        <v>0</v>
      </c>
      <c r="BK202" s="5">
        <v>62.5</v>
      </c>
      <c r="BL202" s="5">
        <v>152028</v>
      </c>
      <c r="BM202" s="11">
        <f>(BL202/O202)*100</f>
        <v>73.275687556031116</v>
      </c>
      <c r="BN202" s="11">
        <f>((BL202)/(O202+Q202+S202+U202))*100</f>
        <v>73.275687556031116</v>
      </c>
      <c r="BO202" s="4" t="s">
        <v>72</v>
      </c>
      <c r="BP202" s="9">
        <v>21</v>
      </c>
      <c r="BQ202" s="9">
        <v>45</v>
      </c>
      <c r="BR202" s="13">
        <f t="shared" si="48"/>
        <v>24</v>
      </c>
      <c r="BS202" s="11">
        <v>30.78</v>
      </c>
      <c r="BT202" s="19">
        <f t="shared" si="49"/>
        <v>0.85499999999999998</v>
      </c>
      <c r="BU202" s="6">
        <v>6.4000000000000001E-2</v>
      </c>
      <c r="BV202" s="6">
        <v>0.42799999999999999</v>
      </c>
      <c r="BW202" s="6">
        <v>0.221</v>
      </c>
      <c r="BX202" s="5">
        <f t="shared" si="37"/>
        <v>751338.73867380433</v>
      </c>
      <c r="BY202" s="11">
        <v>25.73</v>
      </c>
      <c r="BZ202" s="11">
        <f t="shared" si="38"/>
        <v>3.5322341473056471</v>
      </c>
      <c r="CA202" s="11">
        <f t="shared" si="50"/>
        <v>0.75785553564317221</v>
      </c>
    </row>
    <row r="203" spans="1:79" x14ac:dyDescent="0.2">
      <c r="A203" s="4" t="s">
        <v>69</v>
      </c>
      <c r="B203" s="4">
        <v>33</v>
      </c>
      <c r="C203" s="4">
        <v>1</v>
      </c>
      <c r="D203" s="6">
        <f t="shared" si="43"/>
        <v>0.40468564223999998</v>
      </c>
      <c r="E203" s="8">
        <v>38822</v>
      </c>
      <c r="F203" s="4">
        <v>1</v>
      </c>
      <c r="G203" s="4" t="s">
        <v>70</v>
      </c>
      <c r="H203" s="4" t="s">
        <v>71</v>
      </c>
      <c r="I203" s="4">
        <v>0</v>
      </c>
      <c r="J203" s="4">
        <v>0</v>
      </c>
      <c r="M203" s="13">
        <f t="shared" si="44"/>
        <v>0</v>
      </c>
      <c r="N203" s="8">
        <v>38829</v>
      </c>
      <c r="O203" s="5">
        <v>415406</v>
      </c>
      <c r="Q203" s="5"/>
      <c r="V203" s="14">
        <f t="shared" si="45"/>
        <v>415406</v>
      </c>
      <c r="W203" s="14">
        <f t="shared" si="46"/>
        <v>1026490.5809374929</v>
      </c>
      <c r="X203" s="8">
        <v>38849</v>
      </c>
      <c r="Y203" s="4">
        <f t="shared" si="47"/>
        <v>20</v>
      </c>
      <c r="Z203" s="4">
        <v>16</v>
      </c>
      <c r="AA203" s="4">
        <v>0.5</v>
      </c>
      <c r="AB203" s="4">
        <v>28.1</v>
      </c>
      <c r="AC203" s="4">
        <v>25.2</v>
      </c>
      <c r="AD203" s="4">
        <v>33.4</v>
      </c>
      <c r="AE203" s="10">
        <v>29.048275862068966</v>
      </c>
      <c r="AF203" s="4">
        <v>58</v>
      </c>
      <c r="AG203" s="4">
        <v>42</v>
      </c>
      <c r="AH203" s="4">
        <v>65</v>
      </c>
      <c r="AI203" s="9">
        <v>55.666666666666664</v>
      </c>
      <c r="AJ203" s="4">
        <v>8.9</v>
      </c>
      <c r="AK203" s="4">
        <v>8.8000000000000007</v>
      </c>
      <c r="AL203" s="4">
        <v>9.3000000000000007</v>
      </c>
      <c r="AM203" s="10">
        <v>9.0682976745131114</v>
      </c>
      <c r="AN203" s="20">
        <v>28</v>
      </c>
      <c r="AO203" s="20">
        <v>161</v>
      </c>
      <c r="AP203" s="20">
        <v>10.5</v>
      </c>
      <c r="AQ203" s="20">
        <v>6.875</v>
      </c>
      <c r="AR203" s="5">
        <v>35</v>
      </c>
      <c r="AS203" s="5">
        <v>185</v>
      </c>
      <c r="AT203" s="5">
        <v>165</v>
      </c>
      <c r="AU203" s="5">
        <v>385</v>
      </c>
      <c r="AV203" s="5">
        <v>5</v>
      </c>
      <c r="AW203" s="5">
        <v>5</v>
      </c>
      <c r="AX203" s="5">
        <v>0</v>
      </c>
      <c r="AY203" s="5">
        <v>45</v>
      </c>
      <c r="AZ203" s="5">
        <v>745</v>
      </c>
      <c r="BA203" s="5">
        <v>760</v>
      </c>
      <c r="BB203" s="5">
        <v>0</v>
      </c>
      <c r="BC203" s="5">
        <v>1115</v>
      </c>
      <c r="BD203" s="5">
        <v>227.5</v>
      </c>
      <c r="BE203" s="5">
        <v>231.66666666666666</v>
      </c>
      <c r="BF203" s="5">
        <v>0</v>
      </c>
      <c r="BG203" s="5">
        <v>459.16666666666669</v>
      </c>
      <c r="BH203" s="5">
        <v>180</v>
      </c>
      <c r="BI203" s="5">
        <v>142.5</v>
      </c>
      <c r="BJ203" s="5">
        <v>0</v>
      </c>
      <c r="BK203" s="5">
        <v>407.5</v>
      </c>
      <c r="BL203" s="5">
        <v>0</v>
      </c>
      <c r="BM203" s="11">
        <f>BL203/O203*100</f>
        <v>0</v>
      </c>
      <c r="BN203" s="11">
        <f>BL203/(O203+Q203)*100</f>
        <v>0</v>
      </c>
      <c r="BO203" s="4" t="s">
        <v>73</v>
      </c>
      <c r="BR203" s="13">
        <f t="shared" si="48"/>
        <v>0</v>
      </c>
      <c r="BT203" s="19">
        <f t="shared" si="49"/>
        <v>0</v>
      </c>
      <c r="BX203" s="5">
        <f t="shared" si="37"/>
        <v>0</v>
      </c>
      <c r="BY203" s="11">
        <v>0</v>
      </c>
      <c r="BZ203" s="11">
        <f t="shared" si="38"/>
        <v>0</v>
      </c>
    </row>
    <row r="204" spans="1:79" x14ac:dyDescent="0.2">
      <c r="A204" s="4" t="s">
        <v>69</v>
      </c>
      <c r="B204" s="9">
        <v>30</v>
      </c>
      <c r="C204" s="4">
        <v>1</v>
      </c>
      <c r="D204" s="4">
        <f t="shared" si="43"/>
        <v>0.40468564223999998</v>
      </c>
      <c r="E204" s="8">
        <v>40071</v>
      </c>
      <c r="F204" s="4">
        <v>1</v>
      </c>
      <c r="G204" s="4" t="s">
        <v>70</v>
      </c>
      <c r="H204" s="4" t="s">
        <v>71</v>
      </c>
      <c r="I204" s="4">
        <v>53</v>
      </c>
      <c r="J204" s="4">
        <v>173</v>
      </c>
      <c r="M204" s="13">
        <f t="shared" si="44"/>
        <v>113</v>
      </c>
      <c r="N204" s="8">
        <v>40078</v>
      </c>
      <c r="O204" s="5">
        <v>415612</v>
      </c>
      <c r="Q204" s="5"/>
      <c r="S204" s="5"/>
      <c r="U204" s="5"/>
      <c r="V204" s="14">
        <f t="shared" si="45"/>
        <v>415612</v>
      </c>
      <c r="W204" s="14">
        <f t="shared" si="46"/>
        <v>1026999.6180233153</v>
      </c>
      <c r="X204" s="8">
        <v>40122</v>
      </c>
      <c r="Y204" s="4">
        <f t="shared" si="47"/>
        <v>44</v>
      </c>
      <c r="Z204" s="4">
        <v>1</v>
      </c>
      <c r="AA204" s="10">
        <v>4</v>
      </c>
      <c r="AB204" s="10">
        <v>28.6</v>
      </c>
      <c r="AC204" s="10">
        <v>20.6</v>
      </c>
      <c r="AD204" s="10">
        <v>31.5</v>
      </c>
      <c r="AE204" s="10">
        <v>26.278048780487797</v>
      </c>
      <c r="AF204" s="4">
        <v>37</v>
      </c>
      <c r="AG204" s="4">
        <v>32</v>
      </c>
      <c r="AH204" s="4">
        <v>41</v>
      </c>
      <c r="AI204" s="10">
        <v>36.9</v>
      </c>
      <c r="AJ204" s="4">
        <v>8.6</v>
      </c>
      <c r="AK204" s="4">
        <v>8.6</v>
      </c>
      <c r="AL204" s="10">
        <v>9</v>
      </c>
      <c r="AM204" s="10">
        <v>8.8227864243509799</v>
      </c>
      <c r="AN204" s="20">
        <v>514</v>
      </c>
      <c r="AO204" s="20">
        <v>225</v>
      </c>
      <c r="AP204" s="20">
        <v>19</v>
      </c>
      <c r="AQ204" s="20">
        <v>9</v>
      </c>
      <c r="AR204" s="5">
        <v>10</v>
      </c>
      <c r="AS204" s="5">
        <v>845</v>
      </c>
      <c r="AT204" s="5">
        <v>5</v>
      </c>
      <c r="AU204" s="5">
        <v>850</v>
      </c>
      <c r="AV204" s="5">
        <v>0</v>
      </c>
      <c r="AW204" s="5">
        <v>0</v>
      </c>
      <c r="AX204" s="5">
        <v>0</v>
      </c>
      <c r="AY204" s="5">
        <v>0</v>
      </c>
      <c r="AZ204" s="5">
        <v>130</v>
      </c>
      <c r="BA204" s="5">
        <v>1640</v>
      </c>
      <c r="BB204" s="5">
        <v>425</v>
      </c>
      <c r="BC204" s="5">
        <v>1740</v>
      </c>
      <c r="BD204" s="5">
        <v>31.666666666666668</v>
      </c>
      <c r="BE204" s="5">
        <v>297.33333333333331</v>
      </c>
      <c r="BF204" s="5">
        <v>48.666666666666664</v>
      </c>
      <c r="BG204" s="5">
        <v>377.66666666666669</v>
      </c>
      <c r="BH204" s="5">
        <v>25</v>
      </c>
      <c r="BI204" s="5">
        <v>105</v>
      </c>
      <c r="BJ204" s="5">
        <v>0</v>
      </c>
      <c r="BK204" s="5">
        <v>230</v>
      </c>
      <c r="BL204" s="5">
        <v>203930</v>
      </c>
      <c r="BM204" s="11">
        <f>BL204/O204*100</f>
        <v>49.067399401364739</v>
      </c>
      <c r="BN204" s="11">
        <f>(BL204)/(O204+Q204+S204+U204)*100</f>
        <v>49.067399401364739</v>
      </c>
      <c r="BO204" s="4" t="s">
        <v>72</v>
      </c>
      <c r="BP204" s="9">
        <v>25</v>
      </c>
      <c r="BQ204" s="9">
        <v>62</v>
      </c>
      <c r="BR204" s="13">
        <f t="shared" si="48"/>
        <v>37</v>
      </c>
      <c r="BS204" s="11">
        <v>37.07</v>
      </c>
      <c r="BT204" s="19">
        <f t="shared" si="49"/>
        <v>0.84250000000000003</v>
      </c>
      <c r="BU204" s="6">
        <v>9.9000000000000005E-2</v>
      </c>
      <c r="BV204" s="6">
        <v>2.3370000000000002</v>
      </c>
      <c r="BW204" s="6">
        <v>0.44600000000000001</v>
      </c>
      <c r="BX204" s="5">
        <f t="shared" si="37"/>
        <v>503922.00442599034</v>
      </c>
      <c r="BY204" s="11">
        <v>81.45</v>
      </c>
      <c r="BZ204" s="11">
        <f t="shared" si="38"/>
        <v>4.5742575728410495</v>
      </c>
      <c r="CA204" s="11">
        <f>(BW204/BS204^3)*100000</f>
        <v>0.87552207493958867</v>
      </c>
    </row>
    <row r="205" spans="1:79" x14ac:dyDescent="0.2">
      <c r="A205" s="4" t="s">
        <v>69</v>
      </c>
      <c r="B205" s="4">
        <v>32</v>
      </c>
      <c r="C205" s="4">
        <v>1</v>
      </c>
      <c r="D205" s="6">
        <f t="shared" si="43"/>
        <v>0.40468564223999998</v>
      </c>
      <c r="E205" s="8">
        <v>39196</v>
      </c>
      <c r="F205" s="4">
        <v>1</v>
      </c>
      <c r="G205" s="4" t="s">
        <v>70</v>
      </c>
      <c r="H205" s="4" t="s">
        <v>71</v>
      </c>
      <c r="I205" s="4">
        <v>460</v>
      </c>
      <c r="J205" s="4">
        <v>586</v>
      </c>
      <c r="M205" s="13">
        <f t="shared" si="44"/>
        <v>523</v>
      </c>
      <c r="N205" s="8">
        <v>39204</v>
      </c>
      <c r="O205" s="5">
        <v>415864</v>
      </c>
      <c r="Q205" s="5"/>
      <c r="S205" s="5"/>
      <c r="V205" s="14">
        <f t="shared" si="45"/>
        <v>415864</v>
      </c>
      <c r="W205" s="14">
        <f t="shared" si="46"/>
        <v>1027622.3235846126</v>
      </c>
      <c r="X205" s="8">
        <v>39248</v>
      </c>
      <c r="Y205" s="4">
        <f t="shared" si="47"/>
        <v>44</v>
      </c>
      <c r="Z205" s="4">
        <v>1</v>
      </c>
      <c r="AA205" s="4">
        <v>3.5</v>
      </c>
      <c r="AB205" s="10">
        <v>27.6</v>
      </c>
      <c r="AC205" s="10">
        <v>24.3</v>
      </c>
      <c r="AD205" s="10">
        <v>33.200000000000003</v>
      </c>
      <c r="AE205" s="10">
        <v>28.907142857142855</v>
      </c>
      <c r="AF205" s="10">
        <v>38</v>
      </c>
      <c r="AG205" s="10">
        <v>32</v>
      </c>
      <c r="AH205" s="10">
        <v>40</v>
      </c>
      <c r="AI205" s="10">
        <v>37.384615384615387</v>
      </c>
      <c r="AJ205" s="10">
        <v>9</v>
      </c>
      <c r="AK205" s="10">
        <v>8.3000000000000007</v>
      </c>
      <c r="AL205" s="10">
        <v>9.6</v>
      </c>
      <c r="AM205" s="10">
        <v>8.8348837209302342</v>
      </c>
      <c r="AN205" s="20">
        <v>165</v>
      </c>
      <c r="AO205" s="20">
        <v>362.5</v>
      </c>
      <c r="AP205" s="20">
        <v>24</v>
      </c>
      <c r="AQ205" s="20">
        <v>10</v>
      </c>
      <c r="AR205" s="5">
        <v>10</v>
      </c>
      <c r="AS205" s="5">
        <v>25</v>
      </c>
      <c r="AT205" s="5">
        <v>0</v>
      </c>
      <c r="AU205" s="5">
        <v>35</v>
      </c>
      <c r="AV205" s="5">
        <v>0</v>
      </c>
      <c r="AW205" s="5">
        <v>0</v>
      </c>
      <c r="AX205" s="5">
        <v>0</v>
      </c>
      <c r="AY205" s="5">
        <v>0</v>
      </c>
      <c r="AZ205" s="5">
        <v>80</v>
      </c>
      <c r="BA205" s="5">
        <v>375</v>
      </c>
      <c r="BB205" s="5">
        <v>330</v>
      </c>
      <c r="BC205" s="5">
        <v>435</v>
      </c>
      <c r="BD205" s="5">
        <v>13.823529411764707</v>
      </c>
      <c r="BE205" s="5">
        <v>57.058823529411768</v>
      </c>
      <c r="BF205" s="5">
        <v>22.941176470588236</v>
      </c>
      <c r="BG205" s="5">
        <v>93.82352941176471</v>
      </c>
      <c r="BH205" s="5">
        <v>5</v>
      </c>
      <c r="BI205" s="5">
        <v>25</v>
      </c>
      <c r="BJ205" s="5">
        <v>0</v>
      </c>
      <c r="BK205" s="5">
        <v>65</v>
      </c>
      <c r="BL205" s="5">
        <v>64778</v>
      </c>
      <c r="BM205" s="11">
        <f>(BL205/O205)*100</f>
        <v>15.576727006906104</v>
      </c>
      <c r="BN205" s="11">
        <f>((BL205)/(O205+Q205+S205+U205))*100</f>
        <v>15.576727006906104</v>
      </c>
      <c r="BO205" s="4" t="s">
        <v>72</v>
      </c>
      <c r="BP205" s="9">
        <v>23</v>
      </c>
      <c r="BQ205" s="9">
        <v>88</v>
      </c>
      <c r="BR205" s="13">
        <f t="shared" si="48"/>
        <v>65</v>
      </c>
      <c r="BS205" s="11">
        <v>37.06</v>
      </c>
      <c r="BT205" s="19">
        <f t="shared" si="49"/>
        <v>0.84227272727272728</v>
      </c>
      <c r="BU205" s="6">
        <v>0.13300000000000001</v>
      </c>
      <c r="BV205" s="6">
        <v>1.355</v>
      </c>
      <c r="BW205" s="6">
        <v>0.51400000000000001</v>
      </c>
      <c r="BX205" s="5">
        <f t="shared" si="37"/>
        <v>160069.92400680037</v>
      </c>
      <c r="BY205" s="11">
        <v>30.05</v>
      </c>
      <c r="BZ205" s="11">
        <f t="shared" si="38"/>
        <v>1.6876174347927999</v>
      </c>
      <c r="CA205" s="11">
        <f>(BW205/BS205^3)*100000</f>
        <v>1.0098267574582409</v>
      </c>
    </row>
    <row r="206" spans="1:79" x14ac:dyDescent="0.2">
      <c r="A206" s="15" t="s">
        <v>69</v>
      </c>
      <c r="B206" s="15">
        <v>4</v>
      </c>
      <c r="C206" s="15">
        <v>2</v>
      </c>
      <c r="D206" s="16">
        <f t="shared" si="43"/>
        <v>0.80937128447999995</v>
      </c>
      <c r="E206" s="17">
        <v>37372</v>
      </c>
      <c r="F206" s="15">
        <v>1</v>
      </c>
      <c r="G206" s="15" t="s">
        <v>70</v>
      </c>
      <c r="H206" s="15" t="s">
        <v>71</v>
      </c>
      <c r="I206" s="15">
        <v>359</v>
      </c>
      <c r="J206" s="15">
        <v>654</v>
      </c>
      <c r="K206" s="15"/>
      <c r="L206" s="15"/>
      <c r="M206" s="13">
        <f t="shared" si="44"/>
        <v>506.5</v>
      </c>
      <c r="N206" s="17">
        <v>37379</v>
      </c>
      <c r="O206" s="14">
        <v>831728</v>
      </c>
      <c r="P206" s="15"/>
      <c r="Q206" s="14"/>
      <c r="R206" s="15"/>
      <c r="S206" s="15"/>
      <c r="T206" s="15"/>
      <c r="U206" s="15"/>
      <c r="V206" s="14">
        <f t="shared" si="45"/>
        <v>831728</v>
      </c>
      <c r="W206" s="14">
        <f t="shared" si="46"/>
        <v>1027622.3235846126</v>
      </c>
      <c r="X206" s="17">
        <v>37425</v>
      </c>
      <c r="Y206" s="15">
        <f t="shared" si="47"/>
        <v>46</v>
      </c>
      <c r="Z206" s="15">
        <v>0</v>
      </c>
      <c r="AA206" s="18">
        <v>1.6</v>
      </c>
      <c r="AB206" s="18">
        <v>30.1</v>
      </c>
      <c r="AC206" s="18">
        <v>25.3</v>
      </c>
      <c r="AD206" s="18">
        <v>33</v>
      </c>
      <c r="AE206" s="18">
        <v>29.395348837209301</v>
      </c>
      <c r="AF206" s="13">
        <v>44</v>
      </c>
      <c r="AG206" s="13">
        <v>41</v>
      </c>
      <c r="AH206" s="13">
        <v>55</v>
      </c>
      <c r="AI206" s="13">
        <v>46.692307692307693</v>
      </c>
      <c r="AJ206" s="18">
        <v>9</v>
      </c>
      <c r="AK206" s="18">
        <v>8.8000000000000007</v>
      </c>
      <c r="AL206" s="18">
        <v>9.8000000000000007</v>
      </c>
      <c r="AM206" s="18">
        <v>9.3962203754104561</v>
      </c>
      <c r="AN206" s="21">
        <v>83</v>
      </c>
      <c r="AO206" s="21">
        <v>750</v>
      </c>
      <c r="AP206" s="21">
        <v>60</v>
      </c>
      <c r="AQ206" s="21">
        <v>25</v>
      </c>
      <c r="AR206" s="14">
        <v>35</v>
      </c>
      <c r="AS206" s="14">
        <v>45</v>
      </c>
      <c r="AT206" s="14">
        <v>0</v>
      </c>
      <c r="AU206" s="14">
        <v>80</v>
      </c>
      <c r="AV206" s="14">
        <v>0</v>
      </c>
      <c r="AW206" s="14">
        <v>0</v>
      </c>
      <c r="AX206" s="14">
        <v>0</v>
      </c>
      <c r="AY206" s="14">
        <v>5</v>
      </c>
      <c r="AZ206" s="14">
        <v>240</v>
      </c>
      <c r="BA206" s="14">
        <v>275</v>
      </c>
      <c r="BB206" s="14">
        <v>20</v>
      </c>
      <c r="BC206" s="14">
        <v>385</v>
      </c>
      <c r="BD206" s="14">
        <v>50.625</v>
      </c>
      <c r="BE206" s="14">
        <v>68.4375</v>
      </c>
      <c r="BF206" s="14">
        <v>3.4375</v>
      </c>
      <c r="BG206" s="14">
        <v>122.5</v>
      </c>
      <c r="BH206" s="14">
        <v>30</v>
      </c>
      <c r="BI206" s="14">
        <v>37.5</v>
      </c>
      <c r="BJ206" s="14">
        <v>0</v>
      </c>
      <c r="BK206" s="14">
        <v>75</v>
      </c>
      <c r="BL206" s="14">
        <v>186390</v>
      </c>
      <c r="BM206" s="19">
        <f>BL206/(O206)*100</f>
        <v>22.409970567300849</v>
      </c>
      <c r="BN206" s="19">
        <f>BL206/(O206+Q206)*100</f>
        <v>22.409970567300849</v>
      </c>
      <c r="BO206" s="15" t="s">
        <v>72</v>
      </c>
      <c r="BP206" s="13">
        <v>29</v>
      </c>
      <c r="BQ206" s="13">
        <v>39</v>
      </c>
      <c r="BR206" s="13">
        <f t="shared" si="48"/>
        <v>10</v>
      </c>
      <c r="BS206" s="19">
        <v>32.22</v>
      </c>
      <c r="BT206" s="19">
        <f t="shared" si="49"/>
        <v>0.70043478260869563</v>
      </c>
      <c r="BU206" s="16">
        <v>0.17699999999999999</v>
      </c>
      <c r="BV206" s="16">
        <v>0.42</v>
      </c>
      <c r="BW206" s="16">
        <v>0.253</v>
      </c>
      <c r="BX206" s="14">
        <f t="shared" si="37"/>
        <v>230289.86025832474</v>
      </c>
      <c r="BY206" s="19">
        <v>43.18</v>
      </c>
      <c r="BZ206" s="19">
        <f t="shared" si="38"/>
        <v>1.1597837360600216</v>
      </c>
      <c r="CA206" s="19">
        <f>(BW206/BS206^3)*100000</f>
        <v>0.75638675076172912</v>
      </c>
    </row>
    <row r="207" spans="1:79" x14ac:dyDescent="0.2">
      <c r="A207" s="4" t="s">
        <v>69</v>
      </c>
      <c r="B207" s="4">
        <v>30</v>
      </c>
      <c r="C207" s="4">
        <v>1</v>
      </c>
      <c r="D207" s="6">
        <f t="shared" si="43"/>
        <v>0.40468564223999998</v>
      </c>
      <c r="E207" s="8">
        <v>39000</v>
      </c>
      <c r="F207" s="4">
        <v>1</v>
      </c>
      <c r="G207" s="4" t="s">
        <v>70</v>
      </c>
      <c r="H207" s="4" t="s">
        <v>71</v>
      </c>
      <c r="I207" s="4">
        <v>602</v>
      </c>
      <c r="J207" s="4">
        <v>379</v>
      </c>
      <c r="M207" s="13">
        <f t="shared" si="44"/>
        <v>490.5</v>
      </c>
      <c r="N207" s="8">
        <v>39010</v>
      </c>
      <c r="O207" s="5">
        <v>415864</v>
      </c>
      <c r="Q207" s="5"/>
      <c r="V207" s="14">
        <f t="shared" si="45"/>
        <v>415864</v>
      </c>
      <c r="W207" s="14">
        <f t="shared" si="46"/>
        <v>1027622.3235846126</v>
      </c>
      <c r="X207" s="8">
        <v>39058</v>
      </c>
      <c r="Y207" s="4">
        <f t="shared" si="47"/>
        <v>48</v>
      </c>
      <c r="Z207" s="4">
        <v>2</v>
      </c>
      <c r="AA207" s="4">
        <v>4.8</v>
      </c>
      <c r="AB207" s="4">
        <v>23.1</v>
      </c>
      <c r="AC207" s="4">
        <v>12.1</v>
      </c>
      <c r="AD207" s="4">
        <v>27.1</v>
      </c>
      <c r="AE207" s="10">
        <v>21.597916666666663</v>
      </c>
      <c r="AF207" s="4">
        <v>40</v>
      </c>
      <c r="AG207" s="4">
        <v>40</v>
      </c>
      <c r="AH207" s="4">
        <v>47</v>
      </c>
      <c r="AI207" s="9">
        <v>42.307692307692307</v>
      </c>
      <c r="AJ207" s="4">
        <v>9</v>
      </c>
      <c r="AK207" s="4">
        <v>8.3000000000000007</v>
      </c>
      <c r="AL207" s="4">
        <v>9.41</v>
      </c>
      <c r="AM207" s="10">
        <v>8.9422500037266808</v>
      </c>
      <c r="AN207" s="20">
        <v>362</v>
      </c>
      <c r="AO207" s="20">
        <v>184</v>
      </c>
      <c r="AP207" s="20">
        <v>22.5</v>
      </c>
      <c r="AQ207" s="20">
        <v>9.375</v>
      </c>
      <c r="AR207" s="5">
        <v>50</v>
      </c>
      <c r="AS207" s="5">
        <v>80</v>
      </c>
      <c r="AT207" s="5">
        <v>0</v>
      </c>
      <c r="AU207" s="5">
        <v>130</v>
      </c>
      <c r="AV207" s="5">
        <v>0</v>
      </c>
      <c r="AW207" s="5">
        <v>0</v>
      </c>
      <c r="AX207" s="5">
        <v>0</v>
      </c>
      <c r="AY207" s="5">
        <v>5</v>
      </c>
      <c r="AZ207" s="5">
        <v>350</v>
      </c>
      <c r="BA207" s="5">
        <v>350</v>
      </c>
      <c r="BB207" s="5">
        <v>70</v>
      </c>
      <c r="BC207" s="5">
        <v>710</v>
      </c>
      <c r="BD207" s="5">
        <v>77</v>
      </c>
      <c r="BE207" s="5">
        <v>44</v>
      </c>
      <c r="BF207" s="5">
        <v>6.333333333333333</v>
      </c>
      <c r="BG207" s="5">
        <v>127.33333333333333</v>
      </c>
      <c r="BH207" s="5">
        <v>15</v>
      </c>
      <c r="BI207" s="5">
        <v>15</v>
      </c>
      <c r="BJ207" s="5">
        <v>0</v>
      </c>
      <c r="BK207" s="5">
        <v>65</v>
      </c>
      <c r="BL207" s="5">
        <v>182782</v>
      </c>
      <c r="BM207" s="11">
        <f>BL207/O207*100</f>
        <v>43.952349806667563</v>
      </c>
      <c r="BN207" s="11">
        <f>BL207/(O207+Q207)*100</f>
        <v>43.952349806667563</v>
      </c>
      <c r="BO207" s="4" t="s">
        <v>72</v>
      </c>
      <c r="BP207" s="9">
        <v>17</v>
      </c>
      <c r="BQ207" s="9">
        <v>45</v>
      </c>
      <c r="BR207" s="13">
        <f t="shared" si="48"/>
        <v>28</v>
      </c>
      <c r="BS207" s="11">
        <v>23.96</v>
      </c>
      <c r="BT207" s="19">
        <f t="shared" si="49"/>
        <v>0.4991666666666667</v>
      </c>
      <c r="BU207" s="6">
        <v>3.7699999999999997E-2</v>
      </c>
      <c r="BV207" s="6">
        <v>0.76539999999999997</v>
      </c>
      <c r="BW207" s="6">
        <v>0.14749365079365079</v>
      </c>
      <c r="BX207" s="5">
        <f t="shared" si="37"/>
        <v>451664.15835331421</v>
      </c>
      <c r="BY207" s="11">
        <v>18.59</v>
      </c>
      <c r="BZ207" s="11">
        <f t="shared" si="38"/>
        <v>0.95701855030720917</v>
      </c>
      <c r="CA207" s="11">
        <f>(BW207/BS207^3)*100000</f>
        <v>1.0722915517987046</v>
      </c>
    </row>
    <row r="208" spans="1:79" x14ac:dyDescent="0.2">
      <c r="A208" s="4" t="s">
        <v>69</v>
      </c>
      <c r="B208" s="4">
        <v>33</v>
      </c>
      <c r="C208" s="4">
        <v>1</v>
      </c>
      <c r="D208" s="6">
        <f t="shared" si="43"/>
        <v>0.40468564223999998</v>
      </c>
      <c r="E208" s="8">
        <v>38862</v>
      </c>
      <c r="F208" s="4">
        <v>1</v>
      </c>
      <c r="G208" s="4" t="s">
        <v>70</v>
      </c>
      <c r="H208" s="4" t="s">
        <v>71</v>
      </c>
      <c r="I208" s="4">
        <v>0</v>
      </c>
      <c r="J208" s="4">
        <v>0</v>
      </c>
      <c r="M208" s="13">
        <f t="shared" si="44"/>
        <v>0</v>
      </c>
      <c r="N208" s="8">
        <v>38867</v>
      </c>
      <c r="O208" s="5">
        <v>416322</v>
      </c>
      <c r="Q208" s="5"/>
      <c r="V208" s="14">
        <f t="shared" si="45"/>
        <v>416322</v>
      </c>
      <c r="W208" s="14">
        <f t="shared" si="46"/>
        <v>1028754.0662317321</v>
      </c>
      <c r="X208" s="8">
        <v>38885</v>
      </c>
      <c r="Y208" s="4">
        <f t="shared" si="47"/>
        <v>18</v>
      </c>
      <c r="AA208" s="4">
        <v>4.2</v>
      </c>
      <c r="AB208" s="4">
        <v>31.4</v>
      </c>
      <c r="AC208" s="4">
        <v>27.8</v>
      </c>
      <c r="AD208" s="4">
        <v>32.4</v>
      </c>
      <c r="AE208" s="10">
        <v>30.77058823529412</v>
      </c>
      <c r="AF208" s="4">
        <v>57</v>
      </c>
      <c r="AG208" s="4">
        <v>44</v>
      </c>
      <c r="AH208" s="4">
        <v>55</v>
      </c>
      <c r="AI208" s="9">
        <v>49.4</v>
      </c>
      <c r="AJ208" s="4">
        <v>9.1</v>
      </c>
      <c r="AK208" s="4">
        <v>9</v>
      </c>
      <c r="AL208" s="4">
        <v>9.5</v>
      </c>
      <c r="AM208" s="10">
        <v>9.165885755990546</v>
      </c>
      <c r="AN208" s="20">
        <v>0</v>
      </c>
      <c r="AO208" s="20">
        <v>0</v>
      </c>
      <c r="AP208" s="20">
        <v>0</v>
      </c>
      <c r="AR208" s="5">
        <v>105</v>
      </c>
      <c r="AS208" s="5">
        <v>130</v>
      </c>
      <c r="AT208" s="5">
        <v>0</v>
      </c>
      <c r="AU208" s="5">
        <v>235</v>
      </c>
      <c r="AV208" s="5">
        <v>75</v>
      </c>
      <c r="AW208" s="5">
        <v>55</v>
      </c>
      <c r="AX208" s="5">
        <v>0</v>
      </c>
      <c r="AY208" s="5">
        <v>145</v>
      </c>
      <c r="AZ208" s="5">
        <v>240</v>
      </c>
      <c r="BA208" s="5">
        <v>370</v>
      </c>
      <c r="BB208" s="5">
        <v>0</v>
      </c>
      <c r="BC208" s="5">
        <v>515</v>
      </c>
      <c r="BD208" s="5">
        <v>145.71428571428572</v>
      </c>
      <c r="BE208" s="5">
        <v>168.57142857142858</v>
      </c>
      <c r="BF208" s="5">
        <v>0</v>
      </c>
      <c r="BG208" s="5">
        <v>314.28571428571428</v>
      </c>
      <c r="BH208" s="5">
        <v>120</v>
      </c>
      <c r="BI208" s="5">
        <v>130</v>
      </c>
      <c r="BJ208" s="5">
        <v>0</v>
      </c>
      <c r="BK208" s="5">
        <v>320</v>
      </c>
      <c r="BL208" s="5">
        <v>0</v>
      </c>
      <c r="BM208" s="11">
        <f>BL208/O208*100</f>
        <v>0</v>
      </c>
      <c r="BN208" s="11">
        <f>BL208/(O208+Q208)*100</f>
        <v>0</v>
      </c>
      <c r="BO208" s="4" t="s">
        <v>73</v>
      </c>
      <c r="BR208" s="13">
        <f t="shared" si="48"/>
        <v>0</v>
      </c>
      <c r="BT208" s="19">
        <f t="shared" si="49"/>
        <v>0</v>
      </c>
      <c r="BX208" s="5">
        <f t="shared" ref="BX208:BX271" si="51">BL208/(C208*0.40468564224)</f>
        <v>0</v>
      </c>
      <c r="BY208" s="11">
        <v>0</v>
      </c>
      <c r="BZ208" s="11">
        <f t="shared" ref="BZ208:BZ271" si="52">(BY208/D208)/Y208</f>
        <v>0</v>
      </c>
    </row>
    <row r="209" spans="1:79" x14ac:dyDescent="0.2">
      <c r="A209" s="15" t="s">
        <v>69</v>
      </c>
      <c r="B209" s="15">
        <v>2</v>
      </c>
      <c r="C209" s="15">
        <v>2</v>
      </c>
      <c r="D209" s="16">
        <f t="shared" si="43"/>
        <v>0.80937128447999995</v>
      </c>
      <c r="E209" s="17">
        <v>37735</v>
      </c>
      <c r="F209" s="15">
        <v>1</v>
      </c>
      <c r="G209" s="15" t="s">
        <v>70</v>
      </c>
      <c r="H209" s="15" t="s">
        <v>71</v>
      </c>
      <c r="I209" s="15">
        <v>185</v>
      </c>
      <c r="J209" s="15">
        <v>180</v>
      </c>
      <c r="K209" s="15"/>
      <c r="L209" s="15"/>
      <c r="M209" s="13">
        <f t="shared" si="44"/>
        <v>182.5</v>
      </c>
      <c r="N209" s="17">
        <v>37744</v>
      </c>
      <c r="O209" s="14">
        <v>832644</v>
      </c>
      <c r="P209" s="15"/>
      <c r="Q209" s="14"/>
      <c r="R209" s="15"/>
      <c r="S209" s="15"/>
      <c r="T209" s="15"/>
      <c r="U209" s="15"/>
      <c r="V209" s="14">
        <f t="shared" si="45"/>
        <v>832644</v>
      </c>
      <c r="W209" s="14">
        <f t="shared" si="46"/>
        <v>1028754.0662317321</v>
      </c>
      <c r="X209" s="17">
        <v>37781</v>
      </c>
      <c r="Y209" s="13">
        <f t="shared" si="47"/>
        <v>37</v>
      </c>
      <c r="Z209" s="15">
        <v>18</v>
      </c>
      <c r="AA209" s="18">
        <v>3.2</v>
      </c>
      <c r="AB209" s="18">
        <v>27.6</v>
      </c>
      <c r="AC209" s="18">
        <v>28.1</v>
      </c>
      <c r="AD209" s="18">
        <v>31.6</v>
      </c>
      <c r="AE209" s="18">
        <v>29.73142857142857</v>
      </c>
      <c r="AF209" s="13">
        <v>27</v>
      </c>
      <c r="AG209" s="13">
        <v>25</v>
      </c>
      <c r="AH209" s="13">
        <v>38</v>
      </c>
      <c r="AI209" s="13">
        <v>30.8</v>
      </c>
      <c r="AJ209" s="18">
        <v>9.1999999999999993</v>
      </c>
      <c r="AK209" s="18">
        <v>8.9</v>
      </c>
      <c r="AL209" s="18">
        <v>9.9</v>
      </c>
      <c r="AM209" s="18">
        <v>9.1965677794367888</v>
      </c>
      <c r="AN209" s="21">
        <v>59</v>
      </c>
      <c r="AO209" s="21">
        <v>900</v>
      </c>
      <c r="AP209" s="21">
        <v>72</v>
      </c>
      <c r="AQ209" s="21">
        <v>30</v>
      </c>
      <c r="AR209" s="14">
        <v>15</v>
      </c>
      <c r="AS209" s="14">
        <v>280</v>
      </c>
      <c r="AT209" s="14">
        <v>5</v>
      </c>
      <c r="AU209" s="14">
        <v>300</v>
      </c>
      <c r="AV209" s="14">
        <v>0</v>
      </c>
      <c r="AW209" s="14">
        <v>0</v>
      </c>
      <c r="AX209" s="14">
        <v>100</v>
      </c>
      <c r="AY209" s="14">
        <v>520</v>
      </c>
      <c r="AZ209" s="14">
        <v>360</v>
      </c>
      <c r="BA209" s="14">
        <v>835</v>
      </c>
      <c r="BB209" s="14">
        <v>26000</v>
      </c>
      <c r="BC209" s="14">
        <v>26240</v>
      </c>
      <c r="BD209" s="14">
        <v>91.071428571428569</v>
      </c>
      <c r="BE209" s="14">
        <v>146.07142857142858</v>
      </c>
      <c r="BF209" s="14">
        <v>4092.8571428571427</v>
      </c>
      <c r="BG209" s="14">
        <v>4319.2857142857147</v>
      </c>
      <c r="BH209" s="14">
        <v>35</v>
      </c>
      <c r="BI209" s="14">
        <v>22.5</v>
      </c>
      <c r="BJ209" s="14">
        <v>1750</v>
      </c>
      <c r="BK209" s="14">
        <v>1830</v>
      </c>
      <c r="BL209" s="14">
        <v>503943</v>
      </c>
      <c r="BM209" s="19">
        <f>BL209/(O209)*100</f>
        <v>60.523224811564127</v>
      </c>
      <c r="BN209" s="19">
        <f>BL209/(O209+Q209)*100</f>
        <v>60.523224811564127</v>
      </c>
      <c r="BO209" s="15" t="s">
        <v>72</v>
      </c>
      <c r="BP209" s="13">
        <v>22</v>
      </c>
      <c r="BQ209" s="13">
        <v>38</v>
      </c>
      <c r="BR209" s="13">
        <f t="shared" si="48"/>
        <v>16</v>
      </c>
      <c r="BS209" s="19">
        <v>27.01</v>
      </c>
      <c r="BT209" s="19">
        <f t="shared" si="49"/>
        <v>0.73000000000000009</v>
      </c>
      <c r="BU209" s="16">
        <v>8.9999999999999993E-3</v>
      </c>
      <c r="BV209" s="16">
        <v>0.40500000000000003</v>
      </c>
      <c r="BW209" s="16">
        <v>0.13900000000000001</v>
      </c>
      <c r="BX209" s="14">
        <f t="shared" si="51"/>
        <v>622635.1362635385</v>
      </c>
      <c r="BY209" s="19">
        <v>64.180000000000007</v>
      </c>
      <c r="BZ209" s="19">
        <f t="shared" si="52"/>
        <v>2.1431382949409019</v>
      </c>
      <c r="CA209" s="19">
        <f t="shared" ref="CA209:CA217" si="53">(BW209/BS209^3)*100000</f>
        <v>0.70540908341344122</v>
      </c>
    </row>
    <row r="210" spans="1:79" x14ac:dyDescent="0.2">
      <c r="A210" s="4" t="s">
        <v>69</v>
      </c>
      <c r="B210" s="4">
        <v>26</v>
      </c>
      <c r="C210" s="4">
        <v>1</v>
      </c>
      <c r="D210" s="6">
        <f t="shared" si="43"/>
        <v>0.40468564223999998</v>
      </c>
      <c r="E210" s="8">
        <v>38915</v>
      </c>
      <c r="F210" s="4">
        <v>1</v>
      </c>
      <c r="G210" s="4" t="s">
        <v>70</v>
      </c>
      <c r="H210" s="4" t="s">
        <v>71</v>
      </c>
      <c r="I210" s="4">
        <v>174</v>
      </c>
      <c r="J210" s="4">
        <v>158</v>
      </c>
      <c r="M210" s="13">
        <f t="shared" si="44"/>
        <v>166</v>
      </c>
      <c r="N210" s="8">
        <v>38921</v>
      </c>
      <c r="O210" s="5">
        <v>416780</v>
      </c>
      <c r="Q210" s="5"/>
      <c r="V210" s="14">
        <f t="shared" si="45"/>
        <v>416780</v>
      </c>
      <c r="W210" s="14">
        <f t="shared" si="46"/>
        <v>1029885.8088788518</v>
      </c>
      <c r="X210" s="8">
        <v>38966</v>
      </c>
      <c r="Y210" s="4">
        <f t="shared" si="47"/>
        <v>45</v>
      </c>
      <c r="Z210" s="4">
        <v>7</v>
      </c>
      <c r="AA210" s="4">
        <v>3.2</v>
      </c>
      <c r="AB210" s="4">
        <v>31.9</v>
      </c>
      <c r="AC210" s="4">
        <v>29.3</v>
      </c>
      <c r="AD210" s="4">
        <v>33.4</v>
      </c>
      <c r="AE210" s="10">
        <v>31.874418604651154</v>
      </c>
      <c r="AF210" s="4">
        <v>50</v>
      </c>
      <c r="AG210" s="4">
        <v>45</v>
      </c>
      <c r="AH210" s="4">
        <v>58</v>
      </c>
      <c r="AI210" s="9">
        <v>51.333333333333336</v>
      </c>
      <c r="AJ210" s="4">
        <v>9.5</v>
      </c>
      <c r="AK210" s="4">
        <v>8.9</v>
      </c>
      <c r="AL210" s="4">
        <v>9.4</v>
      </c>
      <c r="AM210" s="10">
        <v>9.1946941560794961</v>
      </c>
      <c r="AN210" s="20">
        <v>330</v>
      </c>
      <c r="AO210" s="20">
        <v>95</v>
      </c>
      <c r="AP210" s="20">
        <v>0</v>
      </c>
      <c r="AQ210" s="20">
        <v>7.5</v>
      </c>
      <c r="AR210" s="5">
        <v>130</v>
      </c>
      <c r="AS210" s="5">
        <v>760</v>
      </c>
      <c r="AT210" s="5">
        <v>0</v>
      </c>
      <c r="AU210" s="5">
        <v>890</v>
      </c>
      <c r="AV210" s="5">
        <v>5</v>
      </c>
      <c r="AW210" s="5">
        <v>25</v>
      </c>
      <c r="AX210" s="5">
        <v>0</v>
      </c>
      <c r="AY210" s="5">
        <v>55</v>
      </c>
      <c r="AZ210" s="5">
        <v>485</v>
      </c>
      <c r="BA210" s="5">
        <v>995</v>
      </c>
      <c r="BB210" s="5">
        <v>0</v>
      </c>
      <c r="BC210" s="5">
        <v>1105</v>
      </c>
      <c r="BD210" s="5">
        <v>163.33333333333334</v>
      </c>
      <c r="BE210" s="5">
        <v>378.33333333333331</v>
      </c>
      <c r="BF210" s="5">
        <v>0</v>
      </c>
      <c r="BG210" s="5">
        <v>538.33333333333337</v>
      </c>
      <c r="BH210" s="5">
        <v>110</v>
      </c>
      <c r="BI210" s="5">
        <v>280</v>
      </c>
      <c r="BJ210" s="5">
        <v>0</v>
      </c>
      <c r="BK210" s="5">
        <v>590</v>
      </c>
      <c r="BL210" s="5">
        <v>67913</v>
      </c>
      <c r="BM210" s="11">
        <f>BL210/O210*100</f>
        <v>16.294687844906186</v>
      </c>
      <c r="BN210" s="11">
        <f>BL210/(O210+Q210)*100</f>
        <v>16.294687844906186</v>
      </c>
      <c r="BO210" s="4" t="s">
        <v>72</v>
      </c>
      <c r="BP210" s="9">
        <v>22</v>
      </c>
      <c r="BQ210" s="9">
        <v>64</v>
      </c>
      <c r="BR210" s="13">
        <f t="shared" si="48"/>
        <v>42</v>
      </c>
      <c r="BS210" s="11">
        <v>26.9</v>
      </c>
      <c r="BT210" s="19">
        <f t="shared" si="49"/>
        <v>0.59777777777777774</v>
      </c>
      <c r="BU210" s="6">
        <v>5.7000000000000002E-2</v>
      </c>
      <c r="BV210" s="6">
        <v>0.63300000000000001</v>
      </c>
      <c r="BW210" s="6">
        <v>0.16</v>
      </c>
      <c r="BX210" s="5">
        <f t="shared" si="51"/>
        <v>167816.67771579602</v>
      </c>
      <c r="BY210" s="11">
        <v>10.27</v>
      </c>
      <c r="BZ210" s="11">
        <f t="shared" si="52"/>
        <v>0.56394939281506395</v>
      </c>
      <c r="CA210" s="11">
        <f t="shared" si="53"/>
        <v>0.821983580980718</v>
      </c>
    </row>
    <row r="211" spans="1:79" x14ac:dyDescent="0.2">
      <c r="A211" s="15" t="s">
        <v>69</v>
      </c>
      <c r="B211" s="13">
        <v>2</v>
      </c>
      <c r="C211" s="15">
        <v>2</v>
      </c>
      <c r="D211" s="15">
        <f t="shared" si="43"/>
        <v>0.80937128447999995</v>
      </c>
      <c r="E211" s="17">
        <v>40076</v>
      </c>
      <c r="F211" s="15">
        <v>1</v>
      </c>
      <c r="G211" s="15" t="s">
        <v>70</v>
      </c>
      <c r="H211" s="15" t="s">
        <v>71</v>
      </c>
      <c r="I211" s="15">
        <v>257</v>
      </c>
      <c r="J211" s="15">
        <v>57</v>
      </c>
      <c r="K211" s="15"/>
      <c r="L211" s="15"/>
      <c r="M211" s="13">
        <f t="shared" si="44"/>
        <v>157</v>
      </c>
      <c r="N211" s="17">
        <v>40084</v>
      </c>
      <c r="O211" s="14">
        <v>834476</v>
      </c>
      <c r="P211" s="15"/>
      <c r="Q211" s="14"/>
      <c r="R211" s="15"/>
      <c r="S211" s="14"/>
      <c r="T211" s="15"/>
      <c r="U211" s="14"/>
      <c r="V211" s="14">
        <f t="shared" si="45"/>
        <v>834476</v>
      </c>
      <c r="W211" s="14">
        <f t="shared" si="46"/>
        <v>1031017.5515259714</v>
      </c>
      <c r="X211" s="17">
        <v>40121</v>
      </c>
      <c r="Y211" s="15">
        <f t="shared" si="47"/>
        <v>37</v>
      </c>
      <c r="Z211" s="15">
        <v>7</v>
      </c>
      <c r="AA211" s="18">
        <v>3.8</v>
      </c>
      <c r="AB211" s="18">
        <v>28.9</v>
      </c>
      <c r="AC211" s="18">
        <v>20.5</v>
      </c>
      <c r="AD211" s="18">
        <v>31.4</v>
      </c>
      <c r="AE211" s="18">
        <v>26.164705882352941</v>
      </c>
      <c r="AF211" s="15">
        <v>48</v>
      </c>
      <c r="AG211" s="15">
        <v>44</v>
      </c>
      <c r="AH211" s="15">
        <v>50</v>
      </c>
      <c r="AI211" s="18">
        <v>47</v>
      </c>
      <c r="AJ211" s="15">
        <v>8.5</v>
      </c>
      <c r="AK211" s="15">
        <v>8.5</v>
      </c>
      <c r="AL211" s="18">
        <v>9.1999999999999993</v>
      </c>
      <c r="AM211" s="18">
        <v>8.9179012422508439</v>
      </c>
      <c r="AN211" s="21">
        <v>462</v>
      </c>
      <c r="AO211" s="21">
        <v>600</v>
      </c>
      <c r="AP211" s="21">
        <v>24</v>
      </c>
      <c r="AQ211" s="21">
        <v>10</v>
      </c>
      <c r="AR211" s="14">
        <v>30</v>
      </c>
      <c r="AS211" s="14">
        <v>1245</v>
      </c>
      <c r="AT211" s="14">
        <v>0</v>
      </c>
      <c r="AU211" s="14">
        <v>1275</v>
      </c>
      <c r="AV211" s="14">
        <v>0</v>
      </c>
      <c r="AW211" s="14">
        <v>15</v>
      </c>
      <c r="AX211" s="14">
        <v>0</v>
      </c>
      <c r="AY211" s="14">
        <v>30</v>
      </c>
      <c r="AZ211" s="14">
        <v>145</v>
      </c>
      <c r="BA211" s="14">
        <v>1700</v>
      </c>
      <c r="BB211" s="14">
        <v>30</v>
      </c>
      <c r="BC211" s="14">
        <v>1855</v>
      </c>
      <c r="BD211" s="14">
        <v>35.833333333333336</v>
      </c>
      <c r="BE211" s="14">
        <v>343.75</v>
      </c>
      <c r="BF211" s="14">
        <v>5</v>
      </c>
      <c r="BG211" s="14">
        <v>384.58333333333331</v>
      </c>
      <c r="BH211" s="14">
        <v>12.5</v>
      </c>
      <c r="BI211" s="14">
        <v>45</v>
      </c>
      <c r="BJ211" s="14">
        <v>0</v>
      </c>
      <c r="BK211" s="14">
        <v>80</v>
      </c>
      <c r="BL211" s="14">
        <v>318756</v>
      </c>
      <c r="BM211" s="19">
        <f>BL211/O211*100</f>
        <v>38.198342432856066</v>
      </c>
      <c r="BN211" s="19">
        <f>(BL211)/(O211+Q211+S211+U211)*100</f>
        <v>38.198342432856066</v>
      </c>
      <c r="BO211" s="15" t="s">
        <v>72</v>
      </c>
      <c r="BP211" s="13">
        <v>27</v>
      </c>
      <c r="BQ211" s="13">
        <v>46</v>
      </c>
      <c r="BR211" s="13">
        <f t="shared" si="48"/>
        <v>19</v>
      </c>
      <c r="BS211" s="19">
        <v>31.87</v>
      </c>
      <c r="BT211" s="19">
        <f t="shared" si="49"/>
        <v>0.86135135135135132</v>
      </c>
      <c r="BU211" s="16">
        <v>0.13700000000000001</v>
      </c>
      <c r="BV211" s="16">
        <v>0.374</v>
      </c>
      <c r="BW211" s="16">
        <v>0.25700000000000001</v>
      </c>
      <c r="BX211" s="14">
        <f t="shared" si="51"/>
        <v>393831.61487473879</v>
      </c>
      <c r="BY211" s="19">
        <v>71.73</v>
      </c>
      <c r="BZ211" s="19">
        <f t="shared" si="52"/>
        <v>2.395252569275645</v>
      </c>
      <c r="CA211" s="19">
        <f t="shared" si="53"/>
        <v>0.79393862881640298</v>
      </c>
    </row>
    <row r="212" spans="1:79" x14ac:dyDescent="0.2">
      <c r="A212" s="4" t="s">
        <v>69</v>
      </c>
      <c r="B212" s="4">
        <v>26</v>
      </c>
      <c r="C212" s="4">
        <v>1</v>
      </c>
      <c r="D212" s="6">
        <f t="shared" si="43"/>
        <v>0.40468564223999998</v>
      </c>
      <c r="E212" s="8">
        <v>39203</v>
      </c>
      <c r="F212" s="4">
        <v>1</v>
      </c>
      <c r="G212" s="4" t="s">
        <v>70</v>
      </c>
      <c r="H212" s="4" t="s">
        <v>71</v>
      </c>
      <c r="I212" s="4">
        <v>107</v>
      </c>
      <c r="J212" s="4">
        <v>12</v>
      </c>
      <c r="M212" s="13">
        <f t="shared" si="44"/>
        <v>59.5</v>
      </c>
      <c r="N212" s="8">
        <v>39214</v>
      </c>
      <c r="O212" s="5">
        <v>417696</v>
      </c>
      <c r="Q212" s="5"/>
      <c r="S212" s="5"/>
      <c r="V212" s="14">
        <f t="shared" si="45"/>
        <v>417696</v>
      </c>
      <c r="W212" s="14">
        <f t="shared" si="46"/>
        <v>1032149.294173091</v>
      </c>
      <c r="X212" s="8">
        <v>39246</v>
      </c>
      <c r="Y212" s="4">
        <f t="shared" si="47"/>
        <v>32</v>
      </c>
      <c r="Z212" s="4">
        <v>4</v>
      </c>
      <c r="AA212" s="4">
        <v>1.6</v>
      </c>
      <c r="AB212" s="10">
        <v>29.5</v>
      </c>
      <c r="AC212" s="10">
        <v>23.7</v>
      </c>
      <c r="AD212" s="10">
        <v>32.4</v>
      </c>
      <c r="AE212" s="10">
        <v>28.846666666666668</v>
      </c>
      <c r="AF212" s="10">
        <v>40</v>
      </c>
      <c r="AG212" s="10">
        <v>36</v>
      </c>
      <c r="AH212" s="10">
        <v>42</v>
      </c>
      <c r="AI212" s="10">
        <v>39.700000000000003</v>
      </c>
      <c r="AJ212" s="10">
        <v>9</v>
      </c>
      <c r="AK212" s="10">
        <v>8.6999999999999993</v>
      </c>
      <c r="AL212" s="10">
        <v>9.1</v>
      </c>
      <c r="AM212" s="10">
        <v>8.8838709677419363</v>
      </c>
      <c r="AN212" s="20">
        <v>88</v>
      </c>
      <c r="AO212" s="20">
        <v>325</v>
      </c>
      <c r="AP212" s="20">
        <v>18.5</v>
      </c>
      <c r="AQ212" s="20">
        <v>8.1000000000000014</v>
      </c>
      <c r="AR212" s="5">
        <v>20</v>
      </c>
      <c r="AS212" s="5">
        <v>205</v>
      </c>
      <c r="AT212" s="5">
        <v>0</v>
      </c>
      <c r="AU212" s="5">
        <v>225</v>
      </c>
      <c r="AV212" s="5">
        <v>0</v>
      </c>
      <c r="AW212" s="5">
        <v>0</v>
      </c>
      <c r="AX212" s="5">
        <v>0</v>
      </c>
      <c r="AY212" s="5">
        <v>5</v>
      </c>
      <c r="AZ212" s="5">
        <v>270</v>
      </c>
      <c r="BA212" s="5">
        <v>180</v>
      </c>
      <c r="BB212" s="5">
        <v>160</v>
      </c>
      <c r="BC212" s="5">
        <v>305</v>
      </c>
      <c r="BD212" s="5">
        <v>44.583333333333336</v>
      </c>
      <c r="BE212" s="5">
        <v>20.833333333333332</v>
      </c>
      <c r="BF212" s="5">
        <v>25</v>
      </c>
      <c r="BG212" s="5">
        <v>90.416666666666671</v>
      </c>
      <c r="BH212" s="5">
        <v>35</v>
      </c>
      <c r="BI212" s="5">
        <v>0</v>
      </c>
      <c r="BJ212" s="5">
        <v>5</v>
      </c>
      <c r="BK212" s="5">
        <v>52.5</v>
      </c>
      <c r="BL212" s="5">
        <v>42464</v>
      </c>
      <c r="BM212" s="11">
        <f>(BL212/O212)*100</f>
        <v>10.166245307592124</v>
      </c>
      <c r="BN212" s="11">
        <f>((BL212)/(O212+Q212+S212+U212))*100</f>
        <v>10.166245307592124</v>
      </c>
      <c r="BO212" s="4" t="s">
        <v>72</v>
      </c>
      <c r="BP212" s="9">
        <v>32</v>
      </c>
      <c r="BQ212" s="9">
        <v>51</v>
      </c>
      <c r="BR212" s="13">
        <f t="shared" si="48"/>
        <v>19</v>
      </c>
      <c r="BS212" s="11">
        <v>42.52</v>
      </c>
      <c r="BT212" s="19">
        <f t="shared" si="49"/>
        <v>1.3287500000000001</v>
      </c>
      <c r="BU212" s="6">
        <v>0.27</v>
      </c>
      <c r="BV212" s="6">
        <v>1.0229999999999999</v>
      </c>
      <c r="BW212" s="6">
        <v>0.68799999999999994</v>
      </c>
      <c r="BX212" s="5">
        <f t="shared" si="51"/>
        <v>104930.8291862171</v>
      </c>
      <c r="BY212" s="11">
        <v>25.36</v>
      </c>
      <c r="BZ212" s="11">
        <f t="shared" si="52"/>
        <v>1.9583101481272853</v>
      </c>
      <c r="CA212" s="11">
        <f t="shared" si="53"/>
        <v>0.89497039765525332</v>
      </c>
    </row>
    <row r="213" spans="1:79" x14ac:dyDescent="0.2">
      <c r="A213" s="15" t="s">
        <v>69</v>
      </c>
      <c r="B213" s="15">
        <v>1</v>
      </c>
      <c r="C213" s="15">
        <v>2</v>
      </c>
      <c r="D213" s="16">
        <f t="shared" si="43"/>
        <v>0.80937128447999995</v>
      </c>
      <c r="E213" s="17">
        <v>37817</v>
      </c>
      <c r="F213" s="15">
        <v>1</v>
      </c>
      <c r="G213" s="15" t="s">
        <v>70</v>
      </c>
      <c r="H213" s="15" t="s">
        <v>71</v>
      </c>
      <c r="I213" s="15">
        <v>132</v>
      </c>
      <c r="J213" s="15">
        <v>59</v>
      </c>
      <c r="K213" s="15"/>
      <c r="L213" s="15"/>
      <c r="M213" s="13">
        <f t="shared" si="44"/>
        <v>95.5</v>
      </c>
      <c r="N213" s="17">
        <v>37823</v>
      </c>
      <c r="O213" s="14">
        <v>835850</v>
      </c>
      <c r="P213" s="15"/>
      <c r="Q213" s="14"/>
      <c r="R213" s="15"/>
      <c r="S213" s="15"/>
      <c r="T213" s="15"/>
      <c r="U213" s="15"/>
      <c r="V213" s="14">
        <f t="shared" si="45"/>
        <v>835850</v>
      </c>
      <c r="W213" s="14">
        <f t="shared" si="46"/>
        <v>1032715.1654966509</v>
      </c>
      <c r="X213" s="17">
        <v>37861</v>
      </c>
      <c r="Y213" s="13">
        <f t="shared" si="47"/>
        <v>38</v>
      </c>
      <c r="Z213" s="15">
        <v>10</v>
      </c>
      <c r="AA213" s="18">
        <v>1.6</v>
      </c>
      <c r="AB213" s="18">
        <v>32</v>
      </c>
      <c r="AC213" s="18">
        <v>29.2</v>
      </c>
      <c r="AD213" s="18">
        <v>33.200000000000003</v>
      </c>
      <c r="AE213" s="18">
        <v>31.61666666666666</v>
      </c>
      <c r="AF213" s="13">
        <v>38</v>
      </c>
      <c r="AG213" s="13">
        <v>35</v>
      </c>
      <c r="AH213" s="13">
        <v>47</v>
      </c>
      <c r="AI213" s="13">
        <v>40.700000000000003</v>
      </c>
      <c r="AJ213" s="18">
        <v>8.6999999999999993</v>
      </c>
      <c r="AK213" s="18">
        <v>8.4</v>
      </c>
      <c r="AL213" s="18">
        <v>9.4</v>
      </c>
      <c r="AM213" s="18">
        <v>8.812859775246503</v>
      </c>
      <c r="AN213" s="21">
        <v>155.5</v>
      </c>
      <c r="AO213" s="21">
        <v>655</v>
      </c>
      <c r="AP213" s="21">
        <v>78</v>
      </c>
      <c r="AQ213" s="21">
        <v>27.5</v>
      </c>
      <c r="AR213" s="14">
        <v>150</v>
      </c>
      <c r="AS213" s="14">
        <v>1165</v>
      </c>
      <c r="AT213" s="14">
        <v>1270</v>
      </c>
      <c r="AU213" s="14">
        <v>2525</v>
      </c>
      <c r="AV213" s="14">
        <v>0</v>
      </c>
      <c r="AW213" s="14">
        <v>0</v>
      </c>
      <c r="AX213" s="14">
        <v>0</v>
      </c>
      <c r="AY213" s="14">
        <v>5</v>
      </c>
      <c r="AZ213" s="14">
        <v>420</v>
      </c>
      <c r="BA213" s="14">
        <v>600</v>
      </c>
      <c r="BB213" s="14">
        <v>6000</v>
      </c>
      <c r="BC213" s="14">
        <v>6015</v>
      </c>
      <c r="BD213" s="14">
        <v>105</v>
      </c>
      <c r="BE213" s="14">
        <v>91.333333333333329</v>
      </c>
      <c r="BF213" s="14">
        <v>1784</v>
      </c>
      <c r="BG213" s="14">
        <v>1985.6666666666667</v>
      </c>
      <c r="BH213" s="14">
        <v>65</v>
      </c>
      <c r="BI213" s="14">
        <v>5</v>
      </c>
      <c r="BJ213" s="14">
        <v>1195</v>
      </c>
      <c r="BK213" s="14">
        <v>1550</v>
      </c>
      <c r="BL213" s="14">
        <v>366844</v>
      </c>
      <c r="BM213" s="19">
        <f>BL213/(O213)*100</f>
        <v>43.88873601722797</v>
      </c>
      <c r="BN213" s="19">
        <f>BL213/(O213+Q213)*100</f>
        <v>43.88873601722797</v>
      </c>
      <c r="BO213" s="15" t="s">
        <v>72</v>
      </c>
      <c r="BP213" s="13">
        <v>24</v>
      </c>
      <c r="BQ213" s="13">
        <v>51</v>
      </c>
      <c r="BR213" s="13">
        <f t="shared" si="48"/>
        <v>27</v>
      </c>
      <c r="BS213" s="19">
        <v>33.85</v>
      </c>
      <c r="BT213" s="19">
        <f t="shared" si="49"/>
        <v>0.89078947368421058</v>
      </c>
      <c r="BU213" s="16">
        <v>0.13919999999999999</v>
      </c>
      <c r="BV213" s="16">
        <v>1.02</v>
      </c>
      <c r="BW213" s="16">
        <v>0.34599999999999997</v>
      </c>
      <c r="BX213" s="14">
        <f t="shared" si="51"/>
        <v>453245.63279470406</v>
      </c>
      <c r="BY213" s="19">
        <v>111.09</v>
      </c>
      <c r="BZ213" s="19">
        <f t="shared" si="52"/>
        <v>3.611965371998342</v>
      </c>
      <c r="CA213" s="19">
        <f t="shared" si="53"/>
        <v>0.89207235249499039</v>
      </c>
    </row>
    <row r="214" spans="1:79" x14ac:dyDescent="0.2">
      <c r="A214" s="4" t="s">
        <v>69</v>
      </c>
      <c r="B214" s="4">
        <v>34</v>
      </c>
      <c r="C214" s="4">
        <v>1</v>
      </c>
      <c r="D214" s="6">
        <f t="shared" si="43"/>
        <v>0.40468564223999998</v>
      </c>
      <c r="E214" s="8">
        <v>39626</v>
      </c>
      <c r="F214" s="4">
        <v>1</v>
      </c>
      <c r="G214" s="4" t="s">
        <v>70</v>
      </c>
      <c r="H214" s="4" t="s">
        <v>71</v>
      </c>
      <c r="I214" s="4">
        <v>163</v>
      </c>
      <c r="J214" s="4">
        <v>83</v>
      </c>
      <c r="M214" s="13">
        <f t="shared" si="44"/>
        <v>123</v>
      </c>
      <c r="N214" s="8">
        <v>39636</v>
      </c>
      <c r="O214" s="5">
        <v>418154</v>
      </c>
      <c r="Q214" s="5"/>
      <c r="S214" s="5"/>
      <c r="U214" s="9"/>
      <c r="V214" s="14">
        <f t="shared" si="45"/>
        <v>418154</v>
      </c>
      <c r="W214" s="14">
        <f t="shared" si="46"/>
        <v>1033281.0368202106</v>
      </c>
      <c r="X214" s="8">
        <v>39674</v>
      </c>
      <c r="Y214" s="4">
        <f t="shared" si="47"/>
        <v>38</v>
      </c>
      <c r="Z214" s="4">
        <v>0</v>
      </c>
      <c r="AA214" s="10">
        <v>3.1</v>
      </c>
      <c r="AB214" s="10">
        <v>28.5</v>
      </c>
      <c r="AC214" s="10">
        <v>27.3</v>
      </c>
      <c r="AD214" s="10">
        <v>33.5</v>
      </c>
      <c r="AE214" s="10">
        <v>31.345714285714283</v>
      </c>
      <c r="AF214" s="9">
        <v>47</v>
      </c>
      <c r="AG214" s="9">
        <v>40</v>
      </c>
      <c r="AH214" s="9">
        <v>50</v>
      </c>
      <c r="AI214" s="9">
        <v>43.8</v>
      </c>
      <c r="AJ214" s="10">
        <v>8.8000000000000007</v>
      </c>
      <c r="AK214" s="10">
        <v>8.8000000000000007</v>
      </c>
      <c r="AL214" s="10">
        <v>9.8000000000000007</v>
      </c>
      <c r="AM214" s="10">
        <v>9.2502960764410247</v>
      </c>
      <c r="AN214" s="21">
        <f>2*123</f>
        <v>246</v>
      </c>
      <c r="AO214" s="20">
        <v>325</v>
      </c>
      <c r="AP214" s="20">
        <v>28</v>
      </c>
      <c r="AQ214" s="20">
        <v>11.5</v>
      </c>
      <c r="AR214" s="5">
        <v>15</v>
      </c>
      <c r="AS214" s="5">
        <v>405</v>
      </c>
      <c r="AT214" s="5">
        <v>20</v>
      </c>
      <c r="AU214" s="5">
        <v>440</v>
      </c>
      <c r="AV214" s="5">
        <v>0</v>
      </c>
      <c r="AW214" s="5">
        <v>0</v>
      </c>
      <c r="AX214" s="5">
        <v>0</v>
      </c>
      <c r="AY214" s="5">
        <v>25</v>
      </c>
      <c r="AZ214" s="5">
        <v>465</v>
      </c>
      <c r="BA214" s="5">
        <v>275</v>
      </c>
      <c r="BB214" s="5">
        <v>3195</v>
      </c>
      <c r="BC214" s="5">
        <v>3565</v>
      </c>
      <c r="BD214" s="5">
        <v>84.230769230769226</v>
      </c>
      <c r="BE214" s="5">
        <v>76.92307692307692</v>
      </c>
      <c r="BF214" s="5">
        <v>350.38461538461536</v>
      </c>
      <c r="BG214" s="5">
        <v>511.53846153846155</v>
      </c>
      <c r="BH214" s="5">
        <v>35</v>
      </c>
      <c r="BI214" s="5">
        <v>50</v>
      </c>
      <c r="BJ214" s="5">
        <v>115</v>
      </c>
      <c r="BK214" s="5">
        <v>250</v>
      </c>
      <c r="BL214" s="5">
        <v>113249</v>
      </c>
      <c r="BM214" s="11">
        <f>BL214/O214*100</f>
        <v>27.083084222559151</v>
      </c>
      <c r="BN214" s="11">
        <f>(BL214)/(O214+Q214+S214+U214)*100</f>
        <v>27.083084222559151</v>
      </c>
      <c r="BO214" s="4" t="s">
        <v>72</v>
      </c>
      <c r="BP214" s="9">
        <v>21</v>
      </c>
      <c r="BQ214" s="9">
        <v>45</v>
      </c>
      <c r="BR214" s="13">
        <f t="shared" si="48"/>
        <v>24</v>
      </c>
      <c r="BS214" s="11">
        <v>28.4</v>
      </c>
      <c r="BT214" s="19">
        <f t="shared" si="49"/>
        <v>0.74736842105263157</v>
      </c>
      <c r="BU214" s="6">
        <v>9.0999999999999998E-2</v>
      </c>
      <c r="BV214" s="6">
        <v>0.501</v>
      </c>
      <c r="BW214" s="6">
        <v>0.23499999999999999</v>
      </c>
      <c r="BX214" s="5">
        <f t="shared" si="51"/>
        <v>279844.37345775007</v>
      </c>
      <c r="BY214" s="11">
        <v>20.05</v>
      </c>
      <c r="BZ214" s="11">
        <f t="shared" si="52"/>
        <v>1.3038060258991226</v>
      </c>
      <c r="CA214" s="11">
        <f t="shared" si="53"/>
        <v>1.0259184545878726</v>
      </c>
    </row>
    <row r="215" spans="1:79" x14ac:dyDescent="0.2">
      <c r="A215" s="4" t="s">
        <v>69</v>
      </c>
      <c r="B215" s="4">
        <v>34</v>
      </c>
      <c r="C215" s="4">
        <v>1</v>
      </c>
      <c r="D215" s="6">
        <f t="shared" si="43"/>
        <v>0.40468564223999998</v>
      </c>
      <c r="E215" s="8">
        <v>38139</v>
      </c>
      <c r="F215" s="4">
        <v>1</v>
      </c>
      <c r="G215" s="4" t="s">
        <v>70</v>
      </c>
      <c r="H215" s="4" t="s">
        <v>71</v>
      </c>
      <c r="I215" s="4">
        <v>332</v>
      </c>
      <c r="J215" s="4">
        <v>70</v>
      </c>
      <c r="M215" s="13">
        <f t="shared" si="44"/>
        <v>201</v>
      </c>
      <c r="N215" s="8">
        <v>38148</v>
      </c>
      <c r="O215" s="5">
        <v>418154</v>
      </c>
      <c r="Q215" s="5"/>
      <c r="V215" s="14">
        <f t="shared" si="45"/>
        <v>418154</v>
      </c>
      <c r="W215" s="14">
        <f t="shared" si="46"/>
        <v>1033281.0368202106</v>
      </c>
      <c r="X215" s="8">
        <v>38183</v>
      </c>
      <c r="Y215" s="4">
        <f t="shared" si="47"/>
        <v>35</v>
      </c>
      <c r="Z215" s="4">
        <v>13</v>
      </c>
      <c r="AA215" s="10">
        <v>1.4</v>
      </c>
      <c r="AB215" s="4">
        <v>31</v>
      </c>
      <c r="AC215" s="4">
        <v>29.4</v>
      </c>
      <c r="AD215" s="4">
        <v>33.700000000000003</v>
      </c>
      <c r="AE215" s="10">
        <v>31.900000000000002</v>
      </c>
      <c r="AF215" s="9">
        <v>27</v>
      </c>
      <c r="AG215" s="9">
        <v>27</v>
      </c>
      <c r="AH215" s="9">
        <v>37</v>
      </c>
      <c r="AI215" s="9">
        <v>32.333333333333336</v>
      </c>
      <c r="AJ215" s="4">
        <v>9.4</v>
      </c>
      <c r="AK215" s="4">
        <v>9</v>
      </c>
      <c r="AL215" s="4">
        <v>10</v>
      </c>
      <c r="AM215" s="10">
        <v>9.4000000000000021</v>
      </c>
      <c r="AN215" s="20">
        <v>190</v>
      </c>
      <c r="AO215" s="20">
        <v>400</v>
      </c>
      <c r="AP215" s="20">
        <v>24</v>
      </c>
      <c r="AQ215" s="20">
        <v>10</v>
      </c>
      <c r="AR215" s="5">
        <v>30</v>
      </c>
      <c r="AS215" s="5">
        <v>10</v>
      </c>
      <c r="AT215" s="5">
        <v>2065</v>
      </c>
      <c r="AU215" s="5">
        <v>2105</v>
      </c>
      <c r="AV215" s="5">
        <v>0</v>
      </c>
      <c r="AW215" s="5">
        <v>5</v>
      </c>
      <c r="AX215" s="5">
        <v>30</v>
      </c>
      <c r="AY215" s="5">
        <v>90</v>
      </c>
      <c r="AZ215" s="5">
        <v>60</v>
      </c>
      <c r="BA215" s="5">
        <v>300</v>
      </c>
      <c r="BB215" s="5">
        <v>7620</v>
      </c>
      <c r="BC215" s="5">
        <v>7920</v>
      </c>
      <c r="BD215" s="5">
        <v>18.333333333333332</v>
      </c>
      <c r="BE215" s="5">
        <v>84.166666666666671</v>
      </c>
      <c r="BF215" s="5">
        <v>2034.5833333333333</v>
      </c>
      <c r="BG215" s="5">
        <v>2137.0833333333335</v>
      </c>
      <c r="BH215" s="5">
        <v>9.4</v>
      </c>
      <c r="BI215" s="5">
        <v>47.5</v>
      </c>
      <c r="BJ215" s="5">
        <v>1120</v>
      </c>
      <c r="BK215" s="5">
        <v>1155</v>
      </c>
      <c r="BL215" s="5">
        <v>292507</v>
      </c>
      <c r="BM215" s="11">
        <f>(BL215/O215)*100</f>
        <v>69.951979414282775</v>
      </c>
      <c r="BN215" s="11">
        <f>((BL215)/(O215+Q215+S215+U215))*100</f>
        <v>69.951979414282775</v>
      </c>
      <c r="BO215" s="4" t="s">
        <v>72</v>
      </c>
      <c r="BP215" s="9">
        <v>30</v>
      </c>
      <c r="BQ215" s="9">
        <v>44</v>
      </c>
      <c r="BR215" s="13">
        <f t="shared" si="48"/>
        <v>14</v>
      </c>
      <c r="BS215" s="11">
        <v>35.28</v>
      </c>
      <c r="BT215" s="19">
        <f t="shared" si="49"/>
        <v>1.008</v>
      </c>
      <c r="BU215" s="6">
        <v>0.20599999999999999</v>
      </c>
      <c r="BV215" s="6">
        <v>0.71799999999999997</v>
      </c>
      <c r="BW215" s="6">
        <v>0.34453000000000011</v>
      </c>
      <c r="BX215" s="5">
        <f t="shared" si="51"/>
        <v>722800.53816816141</v>
      </c>
      <c r="BY215" s="11">
        <v>105.14</v>
      </c>
      <c r="BZ215" s="11">
        <f t="shared" si="52"/>
        <v>7.4230456592736473</v>
      </c>
      <c r="CA215" s="11">
        <f t="shared" si="53"/>
        <v>0.78458737366704534</v>
      </c>
    </row>
    <row r="216" spans="1:79" x14ac:dyDescent="0.2">
      <c r="A216" s="4" t="s">
        <v>69</v>
      </c>
      <c r="B216" s="4">
        <v>30</v>
      </c>
      <c r="C216" s="4">
        <v>1</v>
      </c>
      <c r="D216" s="6">
        <f t="shared" si="43"/>
        <v>0.40468564223999998</v>
      </c>
      <c r="E216" s="8">
        <v>38185</v>
      </c>
      <c r="F216" s="4">
        <v>1</v>
      </c>
      <c r="G216" s="4" t="s">
        <v>70</v>
      </c>
      <c r="H216" s="4" t="s">
        <v>71</v>
      </c>
      <c r="I216" s="4">
        <v>6</v>
      </c>
      <c r="J216" s="4">
        <v>6</v>
      </c>
      <c r="M216" s="13">
        <f t="shared" si="44"/>
        <v>6</v>
      </c>
      <c r="N216" s="8">
        <v>38199</v>
      </c>
      <c r="O216" s="5">
        <v>418154</v>
      </c>
      <c r="Q216" s="5"/>
      <c r="V216" s="14">
        <f t="shared" si="45"/>
        <v>418154</v>
      </c>
      <c r="W216" s="14">
        <f t="shared" si="46"/>
        <v>1033281.0368202106</v>
      </c>
      <c r="X216" s="8">
        <v>38230</v>
      </c>
      <c r="Y216" s="4">
        <f t="shared" si="47"/>
        <v>31</v>
      </c>
      <c r="Z216" s="4">
        <v>11</v>
      </c>
      <c r="AA216" s="10">
        <v>3</v>
      </c>
      <c r="AB216" s="4">
        <v>33.799999999999997</v>
      </c>
      <c r="AC216" s="4">
        <v>30.1</v>
      </c>
      <c r="AD216" s="4">
        <v>34.6</v>
      </c>
      <c r="AE216" s="10">
        <v>32.451724137931038</v>
      </c>
      <c r="AF216" s="4">
        <v>34</v>
      </c>
      <c r="AG216" s="4">
        <v>35</v>
      </c>
      <c r="AH216" s="4">
        <v>40</v>
      </c>
      <c r="AI216" s="10">
        <v>36.875</v>
      </c>
      <c r="AJ216" s="4">
        <v>9.3000000000000007</v>
      </c>
      <c r="AK216" s="4">
        <v>8.6</v>
      </c>
      <c r="AL216" s="4">
        <v>10.1</v>
      </c>
      <c r="AM216" s="10">
        <v>9.3533333333333317</v>
      </c>
      <c r="AN216" s="20">
        <v>168</v>
      </c>
      <c r="AO216" s="20">
        <v>300</v>
      </c>
      <c r="AP216" s="20">
        <v>27</v>
      </c>
      <c r="AQ216" s="20">
        <v>11.25</v>
      </c>
      <c r="AR216" s="5">
        <v>5</v>
      </c>
      <c r="AS216" s="5">
        <v>10</v>
      </c>
      <c r="AT216" s="5">
        <v>4450</v>
      </c>
      <c r="AU216" s="5">
        <v>4465</v>
      </c>
      <c r="AV216" s="5">
        <v>5</v>
      </c>
      <c r="AW216" s="5">
        <v>5</v>
      </c>
      <c r="AX216" s="5">
        <v>0</v>
      </c>
      <c r="AY216" s="5">
        <v>320</v>
      </c>
      <c r="AZ216" s="5">
        <v>505</v>
      </c>
      <c r="BA216" s="5">
        <v>485</v>
      </c>
      <c r="BB216" s="5">
        <v>2660</v>
      </c>
      <c r="BC216" s="5">
        <v>2670</v>
      </c>
      <c r="BD216" s="5">
        <v>150</v>
      </c>
      <c r="BE216" s="5">
        <v>210.76923076923077</v>
      </c>
      <c r="BF216" s="5">
        <v>415</v>
      </c>
      <c r="BG216" s="5">
        <v>775.76923076923072</v>
      </c>
      <c r="BH216" s="5">
        <v>115</v>
      </c>
      <c r="BI216" s="5">
        <v>230</v>
      </c>
      <c r="BJ216" s="5">
        <v>20</v>
      </c>
      <c r="BK216" s="5">
        <v>460</v>
      </c>
      <c r="BL216" s="5">
        <v>13735</v>
      </c>
      <c r="BM216" s="11">
        <f>(BL216/O216)*100</f>
        <v>3.2846750240342075</v>
      </c>
      <c r="BN216" s="11">
        <f>((BL216)/(O216+Q216+S216+U216))*100</f>
        <v>3.2846750240342075</v>
      </c>
      <c r="BO216" s="4" t="s">
        <v>72</v>
      </c>
      <c r="BP216" s="9">
        <v>32</v>
      </c>
      <c r="BQ216" s="9">
        <v>46</v>
      </c>
      <c r="BR216" s="13">
        <f t="shared" si="48"/>
        <v>14</v>
      </c>
      <c r="BS216" s="11">
        <v>39.371134020618555</v>
      </c>
      <c r="BT216" s="19">
        <f t="shared" si="49"/>
        <v>1.2700365813102761</v>
      </c>
      <c r="BU216" s="6">
        <v>0.32100000000000001</v>
      </c>
      <c r="BV216" s="6">
        <v>0.81899999999999995</v>
      </c>
      <c r="BW216" s="6">
        <v>0.58234020618556692</v>
      </c>
      <c r="BX216" s="5">
        <f t="shared" si="51"/>
        <v>33939.924144515164</v>
      </c>
      <c r="BY216" s="11">
        <v>8.0500000000000007</v>
      </c>
      <c r="BZ216" s="11">
        <f t="shared" si="52"/>
        <v>0.6416768776808649</v>
      </c>
      <c r="CA216" s="11">
        <f t="shared" si="53"/>
        <v>0.95420789067786194</v>
      </c>
    </row>
    <row r="217" spans="1:79" x14ac:dyDescent="0.2">
      <c r="A217" s="4" t="s">
        <v>69</v>
      </c>
      <c r="B217" s="4">
        <v>28</v>
      </c>
      <c r="C217" s="4">
        <v>1</v>
      </c>
      <c r="D217" s="6">
        <f t="shared" si="43"/>
        <v>0.40468564223999998</v>
      </c>
      <c r="E217" s="8">
        <v>38248</v>
      </c>
      <c r="F217" s="4">
        <v>1</v>
      </c>
      <c r="G217" s="4" t="s">
        <v>70</v>
      </c>
      <c r="H217" s="4" t="s">
        <v>71</v>
      </c>
      <c r="I217" s="4">
        <v>5</v>
      </c>
      <c r="J217" s="4">
        <v>2</v>
      </c>
      <c r="M217" s="13">
        <f t="shared" si="44"/>
        <v>3.5</v>
      </c>
      <c r="N217" s="8">
        <v>38256</v>
      </c>
      <c r="O217" s="5">
        <v>418612</v>
      </c>
      <c r="Q217" s="5"/>
      <c r="V217" s="14">
        <f t="shared" si="45"/>
        <v>418612</v>
      </c>
      <c r="W217" s="14">
        <f t="shared" si="46"/>
        <v>1034412.7794673302</v>
      </c>
      <c r="X217" s="8">
        <v>38295</v>
      </c>
      <c r="Y217" s="4">
        <f t="shared" si="47"/>
        <v>39</v>
      </c>
      <c r="Z217" s="4">
        <v>8</v>
      </c>
      <c r="AA217" s="10">
        <v>3.2</v>
      </c>
      <c r="AB217" s="4">
        <v>31.5</v>
      </c>
      <c r="AC217" s="4">
        <v>3.2</v>
      </c>
      <c r="AD217" s="4">
        <v>31.4</v>
      </c>
      <c r="AE217" s="10">
        <v>28.608108108108102</v>
      </c>
      <c r="AF217" s="4">
        <v>31</v>
      </c>
      <c r="AG217" s="4">
        <v>27</v>
      </c>
      <c r="AH217" s="4">
        <v>31</v>
      </c>
      <c r="AI217" s="10">
        <v>29.166666666666668</v>
      </c>
      <c r="AJ217" s="4">
        <v>9</v>
      </c>
      <c r="AK217" s="4">
        <v>8.6999999999999993</v>
      </c>
      <c r="AL217" s="4">
        <v>9.5</v>
      </c>
      <c r="AM217" s="10">
        <v>9.108571428571425</v>
      </c>
      <c r="AN217" s="20">
        <v>340</v>
      </c>
      <c r="AO217" s="20">
        <v>400</v>
      </c>
      <c r="AP217" s="20">
        <v>21</v>
      </c>
      <c r="AQ217" s="20">
        <v>8.75</v>
      </c>
      <c r="AR217" s="5">
        <v>10</v>
      </c>
      <c r="AS217" s="5">
        <v>35</v>
      </c>
      <c r="AT217" s="5">
        <v>225</v>
      </c>
      <c r="AU217" s="5">
        <v>270</v>
      </c>
      <c r="AV217" s="5">
        <v>0</v>
      </c>
      <c r="AW217" s="5">
        <v>0</v>
      </c>
      <c r="AX217" s="5">
        <v>0</v>
      </c>
      <c r="AY217" s="5">
        <v>0</v>
      </c>
      <c r="AZ217" s="5">
        <v>175</v>
      </c>
      <c r="BA217" s="5">
        <v>1105</v>
      </c>
      <c r="BB217" s="5">
        <v>2310</v>
      </c>
      <c r="BC217" s="5">
        <v>3030</v>
      </c>
      <c r="BD217" s="5">
        <v>29</v>
      </c>
      <c r="BE217" s="5">
        <v>158.66666666666666</v>
      </c>
      <c r="BF217" s="5">
        <v>241.33333333333334</v>
      </c>
      <c r="BG217" s="5">
        <v>429</v>
      </c>
      <c r="BH217" s="5">
        <v>5</v>
      </c>
      <c r="BI217" s="5">
        <v>25</v>
      </c>
      <c r="BJ217" s="5">
        <v>5</v>
      </c>
      <c r="BK217" s="5">
        <v>40</v>
      </c>
      <c r="BL217" s="5">
        <v>185984</v>
      </c>
      <c r="BM217" s="11">
        <f>(BL217/O217)*100</f>
        <v>44.428731140053316</v>
      </c>
      <c r="BN217" s="11">
        <f>((BL217)/(O217+Q217+S217+U217))*100</f>
        <v>44.428731140053316</v>
      </c>
      <c r="BO217" s="4" t="s">
        <v>72</v>
      </c>
      <c r="BP217" s="9">
        <v>15</v>
      </c>
      <c r="BQ217" s="9">
        <v>60</v>
      </c>
      <c r="BR217" s="13">
        <f t="shared" si="48"/>
        <v>45</v>
      </c>
      <c r="BS217" s="11">
        <v>29.96</v>
      </c>
      <c r="BT217" s="19">
        <f t="shared" si="49"/>
        <v>0.76820512820512821</v>
      </c>
      <c r="BU217" s="6">
        <v>5.8000000000000003E-2</v>
      </c>
      <c r="BV217" s="6">
        <v>2.11</v>
      </c>
      <c r="BW217" s="6">
        <v>0.31592199999999998</v>
      </c>
      <c r="BX217" s="5">
        <f t="shared" si="51"/>
        <v>459576.47266789281</v>
      </c>
      <c r="BY217" s="11">
        <v>54.68</v>
      </c>
      <c r="BZ217" s="11">
        <f t="shared" si="52"/>
        <v>3.4645441688781031</v>
      </c>
      <c r="CA217" s="11">
        <f t="shared" si="53"/>
        <v>1.1747743160673818</v>
      </c>
    </row>
    <row r="218" spans="1:79" x14ac:dyDescent="0.2">
      <c r="A218" s="15" t="s">
        <v>69</v>
      </c>
      <c r="B218" s="15">
        <v>3</v>
      </c>
      <c r="C218" s="15">
        <v>2</v>
      </c>
      <c r="D218" s="16">
        <f t="shared" si="43"/>
        <v>0.80937128447999995</v>
      </c>
      <c r="E218" s="17">
        <v>38843</v>
      </c>
      <c r="F218" s="15">
        <v>1</v>
      </c>
      <c r="G218" s="15" t="s">
        <v>70</v>
      </c>
      <c r="H218" s="15" t="s">
        <v>71</v>
      </c>
      <c r="I218" s="15">
        <v>0</v>
      </c>
      <c r="J218" s="15">
        <v>0</v>
      </c>
      <c r="K218" s="15"/>
      <c r="L218" s="15"/>
      <c r="M218" s="13">
        <f t="shared" si="44"/>
        <v>0</v>
      </c>
      <c r="N218" s="17">
        <v>38854</v>
      </c>
      <c r="O218" s="14">
        <v>837993</v>
      </c>
      <c r="P218" s="15"/>
      <c r="Q218" s="14"/>
      <c r="R218" s="15"/>
      <c r="S218" s="15"/>
      <c r="T218" s="15"/>
      <c r="U218" s="15"/>
      <c r="V218" s="14">
        <f t="shared" si="45"/>
        <v>837993</v>
      </c>
      <c r="W218" s="14">
        <f t="shared" si="46"/>
        <v>1035362.8996590715</v>
      </c>
      <c r="X218" s="17">
        <v>38876</v>
      </c>
      <c r="Y218" s="15">
        <f t="shared" si="47"/>
        <v>22</v>
      </c>
      <c r="Z218" s="15">
        <v>5</v>
      </c>
      <c r="AA218" s="15">
        <v>3.5</v>
      </c>
      <c r="AB218" s="15">
        <v>26.4</v>
      </c>
      <c r="AC218" s="15">
        <v>23.8</v>
      </c>
      <c r="AD218" s="15">
        <v>32.799999999999997</v>
      </c>
      <c r="AE218" s="18">
        <v>29.11904761904762</v>
      </c>
      <c r="AF218" s="15">
        <v>62</v>
      </c>
      <c r="AG218" s="15">
        <v>47</v>
      </c>
      <c r="AH218" s="15">
        <v>62</v>
      </c>
      <c r="AI218" s="13">
        <v>55.6</v>
      </c>
      <c r="AJ218" s="15">
        <v>9.1999999999999993</v>
      </c>
      <c r="AK218" s="15">
        <v>8.8000000000000007</v>
      </c>
      <c r="AL218" s="15">
        <v>9.4</v>
      </c>
      <c r="AM218" s="18">
        <v>9.1440962374295864</v>
      </c>
      <c r="AN218" s="21">
        <v>44</v>
      </c>
      <c r="AO218" s="21">
        <v>300</v>
      </c>
      <c r="AP218" s="21">
        <v>6</v>
      </c>
      <c r="AQ218" s="21">
        <v>2.5</v>
      </c>
      <c r="AR218" s="14">
        <v>370</v>
      </c>
      <c r="AS218" s="14">
        <v>125</v>
      </c>
      <c r="AT218" s="14">
        <v>0</v>
      </c>
      <c r="AU218" s="14">
        <v>495</v>
      </c>
      <c r="AV218" s="14">
        <v>10</v>
      </c>
      <c r="AW218" s="14">
        <v>10</v>
      </c>
      <c r="AX218" s="14">
        <v>0</v>
      </c>
      <c r="AY218" s="14">
        <v>60</v>
      </c>
      <c r="AZ218" s="14">
        <v>395</v>
      </c>
      <c r="BA218" s="14">
        <v>185</v>
      </c>
      <c r="BB218" s="14">
        <v>0</v>
      </c>
      <c r="BC218" s="14">
        <v>405</v>
      </c>
      <c r="BD218" s="14">
        <v>126.25</v>
      </c>
      <c r="BE218" s="14">
        <v>81.25</v>
      </c>
      <c r="BF218" s="14">
        <v>0</v>
      </c>
      <c r="BG218" s="14">
        <v>207.5</v>
      </c>
      <c r="BH218" s="14">
        <v>97.5</v>
      </c>
      <c r="BI218" s="14">
        <v>72.5</v>
      </c>
      <c r="BJ218" s="14">
        <v>0</v>
      </c>
      <c r="BK218" s="14">
        <v>197.5</v>
      </c>
      <c r="BL218" s="14">
        <v>0</v>
      </c>
      <c r="BM218" s="19">
        <f>BL218/O218*100</f>
        <v>0</v>
      </c>
      <c r="BN218" s="19">
        <f>BL218/(O218+Q218)*100</f>
        <v>0</v>
      </c>
      <c r="BO218" s="15" t="s">
        <v>73</v>
      </c>
      <c r="BP218" s="13"/>
      <c r="BQ218" s="13"/>
      <c r="BR218" s="13">
        <f t="shared" si="48"/>
        <v>0</v>
      </c>
      <c r="BS218" s="19"/>
      <c r="BT218" s="19">
        <f t="shared" si="49"/>
        <v>0</v>
      </c>
      <c r="BU218" s="16"/>
      <c r="BV218" s="16"/>
      <c r="BW218" s="16"/>
      <c r="BX218" s="14">
        <f t="shared" si="51"/>
        <v>0</v>
      </c>
      <c r="BY218" s="19">
        <v>0</v>
      </c>
      <c r="BZ218" s="19">
        <f t="shared" si="52"/>
        <v>0</v>
      </c>
      <c r="CA218" s="19"/>
    </row>
    <row r="219" spans="1:79" x14ac:dyDescent="0.2">
      <c r="A219" s="4" t="s">
        <v>69</v>
      </c>
      <c r="B219" s="4">
        <v>23</v>
      </c>
      <c r="C219" s="4">
        <v>1</v>
      </c>
      <c r="D219" s="6">
        <f t="shared" si="43"/>
        <v>0.40468564223999998</v>
      </c>
      <c r="E219" s="8">
        <v>39681</v>
      </c>
      <c r="F219" s="4">
        <v>1</v>
      </c>
      <c r="G219" s="4" t="s">
        <v>70</v>
      </c>
      <c r="H219" s="4" t="s">
        <v>71</v>
      </c>
      <c r="I219" s="4">
        <v>273</v>
      </c>
      <c r="J219" s="4">
        <v>199</v>
      </c>
      <c r="M219" s="13">
        <f t="shared" si="44"/>
        <v>236</v>
      </c>
      <c r="N219" s="8">
        <v>39692</v>
      </c>
      <c r="O219" s="5">
        <v>419070</v>
      </c>
      <c r="Q219" s="5"/>
      <c r="S219" s="5"/>
      <c r="U219" s="9"/>
      <c r="V219" s="14">
        <f t="shared" si="45"/>
        <v>419070</v>
      </c>
      <c r="W219" s="14">
        <f t="shared" si="46"/>
        <v>1035544.5221144499</v>
      </c>
      <c r="X219" s="8">
        <v>39744</v>
      </c>
      <c r="Y219" s="4">
        <f t="shared" si="47"/>
        <v>52</v>
      </c>
      <c r="Z219" s="4">
        <v>0</v>
      </c>
      <c r="AA219" s="10">
        <v>2.9</v>
      </c>
      <c r="AB219" s="10">
        <v>31.7</v>
      </c>
      <c r="AC219" s="10">
        <v>24.6</v>
      </c>
      <c r="AD219" s="10">
        <v>31.8</v>
      </c>
      <c r="AE219" s="10">
        <v>28.054000000000002</v>
      </c>
      <c r="AF219" s="9">
        <v>30</v>
      </c>
      <c r="AG219" s="9">
        <v>30</v>
      </c>
      <c r="AH219" s="9">
        <v>41</v>
      </c>
      <c r="AI219" s="9">
        <v>36.142857142857146</v>
      </c>
      <c r="AJ219" s="10">
        <v>9.1</v>
      </c>
      <c r="AK219" s="10">
        <v>8.6</v>
      </c>
      <c r="AL219" s="10">
        <v>9.5</v>
      </c>
      <c r="AM219" s="10">
        <v>9.0410706735719639</v>
      </c>
      <c r="AN219" s="21">
        <f>2*285</f>
        <v>570</v>
      </c>
      <c r="AO219" s="20">
        <v>375</v>
      </c>
      <c r="AP219" s="20">
        <v>36</v>
      </c>
      <c r="AQ219" s="20">
        <v>15</v>
      </c>
      <c r="AR219" s="5">
        <v>105</v>
      </c>
      <c r="AS219" s="5">
        <v>125</v>
      </c>
      <c r="AT219" s="5">
        <v>5</v>
      </c>
      <c r="AU219" s="5">
        <v>235</v>
      </c>
      <c r="AV219" s="5">
        <v>5</v>
      </c>
      <c r="AW219" s="5">
        <v>5</v>
      </c>
      <c r="AX219" s="5">
        <v>0</v>
      </c>
      <c r="AY219" s="5">
        <v>30</v>
      </c>
      <c r="AZ219" s="5">
        <v>580</v>
      </c>
      <c r="BA219" s="5">
        <v>1065</v>
      </c>
      <c r="BB219" s="5">
        <v>535</v>
      </c>
      <c r="BC219" s="5">
        <v>1796</v>
      </c>
      <c r="BD219" s="5">
        <v>106.85714285714286</v>
      </c>
      <c r="BE219" s="5">
        <v>262.5</v>
      </c>
      <c r="BF219" s="5">
        <v>136.78571428571428</v>
      </c>
      <c r="BG219" s="5">
        <v>506.14285714285717</v>
      </c>
      <c r="BH219" s="5">
        <v>47.5</v>
      </c>
      <c r="BI219" s="5">
        <v>127.5</v>
      </c>
      <c r="BJ219" s="5">
        <v>47.5</v>
      </c>
      <c r="BK219" s="5">
        <v>330</v>
      </c>
      <c r="BL219" s="5">
        <v>1790</v>
      </c>
      <c r="BM219" s="11">
        <f>BL219/O219*100</f>
        <v>0.42713627794879133</v>
      </c>
      <c r="BN219" s="11">
        <f>(BL219)/(O219+Q219+S219+U219)*100</f>
        <v>0.42713627794879133</v>
      </c>
      <c r="BO219" s="4" t="s">
        <v>72</v>
      </c>
      <c r="BP219" s="9">
        <v>38</v>
      </c>
      <c r="BQ219" s="9">
        <v>99</v>
      </c>
      <c r="BR219" s="13">
        <f t="shared" si="48"/>
        <v>61</v>
      </c>
      <c r="BS219" s="11">
        <v>55.96</v>
      </c>
      <c r="BT219" s="19">
        <f t="shared" si="49"/>
        <v>1.0761538461538462</v>
      </c>
      <c r="BU219" s="6">
        <v>0.17899999999999999</v>
      </c>
      <c r="BV219" s="6">
        <v>8.7360000000000007</v>
      </c>
      <c r="BW219" s="6">
        <v>1.575</v>
      </c>
      <c r="BX219" s="5">
        <f t="shared" si="51"/>
        <v>4423.1863282622598</v>
      </c>
      <c r="BY219" s="11">
        <v>56.68</v>
      </c>
      <c r="BZ219" s="11">
        <f t="shared" si="52"/>
        <v>2.6934486579921022</v>
      </c>
      <c r="CA219" s="11">
        <f t="shared" ref="CA219:CA225" si="54">(BW219/BS219^3)*100000</f>
        <v>0.89876766762397697</v>
      </c>
    </row>
    <row r="220" spans="1:79" x14ac:dyDescent="0.2">
      <c r="A220" s="4" t="s">
        <v>69</v>
      </c>
      <c r="B220" s="4">
        <v>27</v>
      </c>
      <c r="C220" s="4">
        <v>1</v>
      </c>
      <c r="D220" s="6">
        <f t="shared" si="43"/>
        <v>0.40468564223999998</v>
      </c>
      <c r="E220" s="8">
        <v>39695</v>
      </c>
      <c r="F220" s="4">
        <v>2</v>
      </c>
      <c r="G220" s="4" t="s">
        <v>70</v>
      </c>
      <c r="H220" s="4" t="s">
        <v>71</v>
      </c>
      <c r="I220" s="4">
        <v>5</v>
      </c>
      <c r="J220" s="4">
        <v>2</v>
      </c>
      <c r="K220" s="4">
        <v>30</v>
      </c>
      <c r="L220" s="4">
        <v>19</v>
      </c>
      <c r="M220" s="13">
        <f t="shared" si="44"/>
        <v>14</v>
      </c>
      <c r="N220" s="8">
        <v>39708</v>
      </c>
      <c r="O220" s="5">
        <v>419070</v>
      </c>
      <c r="P220" s="8">
        <v>39712</v>
      </c>
      <c r="Q220" s="5"/>
      <c r="S220" s="5"/>
      <c r="U220" s="9"/>
      <c r="V220" s="14">
        <f t="shared" si="45"/>
        <v>419070</v>
      </c>
      <c r="W220" s="14">
        <f t="shared" si="46"/>
        <v>1035544.5221144499</v>
      </c>
      <c r="X220" s="8">
        <v>39744</v>
      </c>
      <c r="Y220" s="4">
        <f t="shared" si="47"/>
        <v>36</v>
      </c>
      <c r="Z220" s="4">
        <v>1</v>
      </c>
      <c r="AA220" s="10">
        <v>2.6</v>
      </c>
      <c r="AB220" s="10">
        <v>25.3</v>
      </c>
      <c r="AC220" s="10">
        <v>24.8</v>
      </c>
      <c r="AD220" s="10">
        <v>30.4</v>
      </c>
      <c r="AE220" s="10">
        <v>27.264705882352942</v>
      </c>
      <c r="AF220" s="9">
        <v>39</v>
      </c>
      <c r="AG220" s="9">
        <v>35</v>
      </c>
      <c r="AH220" s="9">
        <v>45</v>
      </c>
      <c r="AI220" s="9">
        <v>39.9</v>
      </c>
      <c r="AJ220" s="10">
        <v>9.5</v>
      </c>
      <c r="AK220" s="10">
        <v>8</v>
      </c>
      <c r="AL220" s="10">
        <v>9.6</v>
      </c>
      <c r="AM220" s="10">
        <v>9.089585087567059</v>
      </c>
      <c r="AN220" s="21">
        <f>2*114</f>
        <v>228</v>
      </c>
      <c r="AO220" s="20">
        <v>350</v>
      </c>
      <c r="AP220" s="20">
        <v>27</v>
      </c>
      <c r="AQ220" s="20">
        <v>12.25</v>
      </c>
      <c r="AR220" s="5">
        <v>70</v>
      </c>
      <c r="AS220" s="5">
        <v>70</v>
      </c>
      <c r="AT220" s="5">
        <v>555</v>
      </c>
      <c r="AU220" s="5">
        <v>695</v>
      </c>
      <c r="AV220" s="5">
        <v>0</v>
      </c>
      <c r="AW220" s="5">
        <v>0</v>
      </c>
      <c r="AX220" s="5">
        <v>0</v>
      </c>
      <c r="AY220" s="5">
        <v>0</v>
      </c>
      <c r="AZ220" s="5">
        <v>145</v>
      </c>
      <c r="BA220" s="5">
        <v>90</v>
      </c>
      <c r="BB220" s="5">
        <v>65</v>
      </c>
      <c r="BC220" s="5">
        <v>160</v>
      </c>
      <c r="BD220" s="5">
        <v>33.5</v>
      </c>
      <c r="BE220" s="5">
        <v>39</v>
      </c>
      <c r="BF220" s="5">
        <v>9.5</v>
      </c>
      <c r="BG220" s="5">
        <v>77.5</v>
      </c>
      <c r="BH220" s="5">
        <v>15</v>
      </c>
      <c r="BI220" s="5">
        <v>40</v>
      </c>
      <c r="BJ220" s="5">
        <v>2.5</v>
      </c>
      <c r="BK220" s="5">
        <v>87.5</v>
      </c>
      <c r="BL220" s="5">
        <v>7850</v>
      </c>
      <c r="BM220" s="11">
        <f>BL220/O220*100</f>
        <v>1.873195408881571</v>
      </c>
      <c r="BN220" s="11">
        <f>(BL220)/(O220+Q220+S220+U220)*100</f>
        <v>1.873195408881571</v>
      </c>
      <c r="BO220" s="4" t="s">
        <v>72</v>
      </c>
      <c r="BP220" s="9">
        <v>33</v>
      </c>
      <c r="BQ220" s="9">
        <v>53</v>
      </c>
      <c r="BR220" s="13">
        <f t="shared" si="48"/>
        <v>20</v>
      </c>
      <c r="BS220" s="11">
        <v>47.24</v>
      </c>
      <c r="BT220" s="19">
        <f t="shared" si="49"/>
        <v>1.3122222222222222</v>
      </c>
      <c r="BU220" s="6">
        <v>8.6999999999999994E-2</v>
      </c>
      <c r="BV220" s="6">
        <v>1.2050000000000001</v>
      </c>
      <c r="BW220" s="6">
        <v>0.90100000000000002</v>
      </c>
      <c r="BX220" s="5">
        <f t="shared" si="51"/>
        <v>19397.772445172479</v>
      </c>
      <c r="BY220" s="11">
        <v>7.14</v>
      </c>
      <c r="BZ220" s="11">
        <f t="shared" si="52"/>
        <v>0.49009233990987799</v>
      </c>
      <c r="CA220" s="11">
        <f t="shared" si="54"/>
        <v>0.8546634353649647</v>
      </c>
    </row>
    <row r="221" spans="1:79" x14ac:dyDescent="0.2">
      <c r="A221" s="15" t="s">
        <v>69</v>
      </c>
      <c r="B221" s="15">
        <v>10</v>
      </c>
      <c r="C221" s="15">
        <v>2</v>
      </c>
      <c r="D221" s="16">
        <f t="shared" si="43"/>
        <v>0.80937128447999995</v>
      </c>
      <c r="E221" s="17">
        <v>39213</v>
      </c>
      <c r="F221" s="15">
        <v>1</v>
      </c>
      <c r="G221" s="15" t="s">
        <v>70</v>
      </c>
      <c r="H221" s="15" t="s">
        <v>71</v>
      </c>
      <c r="I221" s="15">
        <v>204</v>
      </c>
      <c r="J221" s="15">
        <v>652</v>
      </c>
      <c r="K221" s="15"/>
      <c r="L221" s="15"/>
      <c r="M221" s="13">
        <f t="shared" si="44"/>
        <v>428</v>
      </c>
      <c r="N221" s="17">
        <v>39225</v>
      </c>
      <c r="O221" s="14">
        <v>838598</v>
      </c>
      <c r="P221" s="15"/>
      <c r="Q221" s="14"/>
      <c r="R221" s="15"/>
      <c r="S221" s="14"/>
      <c r="T221" s="15"/>
      <c r="U221" s="15"/>
      <c r="V221" s="14">
        <f t="shared" si="45"/>
        <v>838598</v>
      </c>
      <c r="W221" s="14">
        <f t="shared" si="46"/>
        <v>1036110.3934380097</v>
      </c>
      <c r="X221" s="17">
        <v>39274</v>
      </c>
      <c r="Y221" s="15">
        <f t="shared" si="47"/>
        <v>49</v>
      </c>
      <c r="Z221" s="15">
        <v>1</v>
      </c>
      <c r="AA221" s="15">
        <v>2.7</v>
      </c>
      <c r="AB221" s="18">
        <v>28.4</v>
      </c>
      <c r="AC221" s="18">
        <v>24.8</v>
      </c>
      <c r="AD221" s="18">
        <v>32.4</v>
      </c>
      <c r="AE221" s="18">
        <v>30.091304347826082</v>
      </c>
      <c r="AF221" s="18">
        <v>42</v>
      </c>
      <c r="AG221" s="18">
        <v>25</v>
      </c>
      <c r="AH221" s="18">
        <v>45</v>
      </c>
      <c r="AI221" s="18">
        <v>37.642857142857146</v>
      </c>
      <c r="AJ221" s="18">
        <v>8.8000000000000007</v>
      </c>
      <c r="AK221" s="18">
        <v>8.3000000000000007</v>
      </c>
      <c r="AL221" s="18">
        <v>9.3000000000000007</v>
      </c>
      <c r="AM221" s="18">
        <v>8.926086956521738</v>
      </c>
      <c r="AN221" s="21">
        <v>343</v>
      </c>
      <c r="AO221" s="21">
        <v>575</v>
      </c>
      <c r="AP221" s="21">
        <v>47</v>
      </c>
      <c r="AQ221" s="21">
        <v>20</v>
      </c>
      <c r="AR221" s="14">
        <v>0</v>
      </c>
      <c r="AS221" s="14">
        <v>125</v>
      </c>
      <c r="AT221" s="14">
        <v>5</v>
      </c>
      <c r="AU221" s="14">
        <v>130</v>
      </c>
      <c r="AV221" s="14">
        <v>0</v>
      </c>
      <c r="AW221" s="14">
        <v>0</v>
      </c>
      <c r="AX221" s="14">
        <v>0</v>
      </c>
      <c r="AY221" s="14">
        <v>10</v>
      </c>
      <c r="AZ221" s="14">
        <v>90</v>
      </c>
      <c r="BA221" s="14">
        <v>850</v>
      </c>
      <c r="BB221" s="14">
        <v>125</v>
      </c>
      <c r="BC221" s="14">
        <v>930</v>
      </c>
      <c r="BD221" s="14">
        <v>33.666666666666664</v>
      </c>
      <c r="BE221" s="14">
        <v>216.66666666666666</v>
      </c>
      <c r="BF221" s="14">
        <v>24.666666666666668</v>
      </c>
      <c r="BG221" s="14">
        <v>274.33333333333331</v>
      </c>
      <c r="BH221" s="14">
        <v>20</v>
      </c>
      <c r="BI221" s="14">
        <v>125</v>
      </c>
      <c r="BJ221" s="14">
        <v>10</v>
      </c>
      <c r="BK221" s="14">
        <v>180</v>
      </c>
      <c r="BL221" s="14">
        <v>248482</v>
      </c>
      <c r="BM221" s="19">
        <f>(BL221/O221)*100</f>
        <v>29.630645434403611</v>
      </c>
      <c r="BN221" s="19">
        <f>((BL221)/(O221+Q221+S221+U221))*100</f>
        <v>29.630645434403611</v>
      </c>
      <c r="BO221" s="15" t="s">
        <v>72</v>
      </c>
      <c r="BP221" s="13">
        <v>23</v>
      </c>
      <c r="BQ221" s="13">
        <v>63</v>
      </c>
      <c r="BR221" s="13">
        <f t="shared" si="48"/>
        <v>40</v>
      </c>
      <c r="BS221" s="19">
        <v>37.270000000000003</v>
      </c>
      <c r="BT221" s="19">
        <f t="shared" si="49"/>
        <v>0.7606122448979592</v>
      </c>
      <c r="BU221" s="16">
        <v>8.9999999999999993E-3</v>
      </c>
      <c r="BV221" s="16">
        <v>2.0459999999999998</v>
      </c>
      <c r="BW221" s="16">
        <v>0.47199999999999998</v>
      </c>
      <c r="BX221" s="14">
        <f t="shared" si="51"/>
        <v>307006.19698862091</v>
      </c>
      <c r="BY221" s="19">
        <v>78.819999999999993</v>
      </c>
      <c r="BZ221" s="19">
        <f t="shared" si="52"/>
        <v>1.9874332823716296</v>
      </c>
      <c r="CA221" s="19">
        <f t="shared" si="54"/>
        <v>0.91172490934401118</v>
      </c>
    </row>
    <row r="222" spans="1:79" x14ac:dyDescent="0.2">
      <c r="A222" s="15" t="s">
        <v>69</v>
      </c>
      <c r="B222" s="15">
        <v>2</v>
      </c>
      <c r="C222" s="15">
        <v>2</v>
      </c>
      <c r="D222" s="16">
        <f t="shared" si="43"/>
        <v>0.80937128447999995</v>
      </c>
      <c r="E222" s="17">
        <v>37377</v>
      </c>
      <c r="F222" s="15">
        <v>1</v>
      </c>
      <c r="G222" s="15" t="s">
        <v>70</v>
      </c>
      <c r="H222" s="15" t="s">
        <v>71</v>
      </c>
      <c r="I222" s="15">
        <v>349</v>
      </c>
      <c r="J222" s="15">
        <v>408</v>
      </c>
      <c r="K222" s="15"/>
      <c r="L222" s="15"/>
      <c r="M222" s="13">
        <f t="shared" si="44"/>
        <v>378.5</v>
      </c>
      <c r="N222" s="17">
        <v>37386</v>
      </c>
      <c r="O222" s="14">
        <v>838598</v>
      </c>
      <c r="P222" s="15"/>
      <c r="Q222" s="14"/>
      <c r="R222" s="15"/>
      <c r="S222" s="15"/>
      <c r="T222" s="15"/>
      <c r="U222" s="15"/>
      <c r="V222" s="14">
        <f t="shared" si="45"/>
        <v>838598</v>
      </c>
      <c r="W222" s="14">
        <f t="shared" si="46"/>
        <v>1036110.3934380097</v>
      </c>
      <c r="X222" s="17">
        <v>37428</v>
      </c>
      <c r="Y222" s="15">
        <f t="shared" si="47"/>
        <v>42</v>
      </c>
      <c r="Z222" s="15">
        <v>0</v>
      </c>
      <c r="AA222" s="18">
        <v>2.5</v>
      </c>
      <c r="AB222" s="18">
        <v>29.9</v>
      </c>
      <c r="AC222" s="18">
        <v>25</v>
      </c>
      <c r="AD222" s="18">
        <v>34.200000000000003</v>
      </c>
      <c r="AE222" s="18">
        <v>29.220000000000006</v>
      </c>
      <c r="AF222" s="13">
        <v>45</v>
      </c>
      <c r="AG222" s="13">
        <v>42</v>
      </c>
      <c r="AH222" s="13">
        <v>50</v>
      </c>
      <c r="AI222" s="13">
        <v>46.444444444444443</v>
      </c>
      <c r="AJ222" s="18">
        <v>9.1</v>
      </c>
      <c r="AK222" s="18">
        <v>8.8000000000000007</v>
      </c>
      <c r="AL222" s="18">
        <v>9.6999999999999993</v>
      </c>
      <c r="AM222" s="18">
        <v>9.2830259163690663</v>
      </c>
      <c r="AN222" s="21">
        <v>70</v>
      </c>
      <c r="AO222" s="21">
        <v>775</v>
      </c>
      <c r="AP222" s="21">
        <v>54</v>
      </c>
      <c r="AQ222" s="21">
        <v>22.5</v>
      </c>
      <c r="AR222" s="14">
        <v>90</v>
      </c>
      <c r="AS222" s="14">
        <v>295</v>
      </c>
      <c r="AT222" s="14">
        <v>0</v>
      </c>
      <c r="AU222" s="14">
        <v>385</v>
      </c>
      <c r="AV222" s="14">
        <v>5</v>
      </c>
      <c r="AW222" s="14">
        <v>10</v>
      </c>
      <c r="AX222" s="14">
        <v>0</v>
      </c>
      <c r="AY222" s="14">
        <v>40</v>
      </c>
      <c r="AZ222" s="14">
        <v>165</v>
      </c>
      <c r="BA222" s="14">
        <v>390</v>
      </c>
      <c r="BB222" s="14">
        <v>50</v>
      </c>
      <c r="BC222" s="14">
        <v>490</v>
      </c>
      <c r="BD222" s="14">
        <v>52.666666666666664</v>
      </c>
      <c r="BE222" s="14">
        <v>93.333333333333329</v>
      </c>
      <c r="BF222" s="14">
        <v>14</v>
      </c>
      <c r="BG222" s="14">
        <v>160</v>
      </c>
      <c r="BH222" s="14">
        <v>40</v>
      </c>
      <c r="BI222" s="14">
        <v>45</v>
      </c>
      <c r="BJ222" s="14">
        <v>5</v>
      </c>
      <c r="BK222" s="14">
        <v>100</v>
      </c>
      <c r="BL222" s="14">
        <v>8702</v>
      </c>
      <c r="BM222" s="19">
        <f>BL222/(O222)*100</f>
        <v>1.0376843255051884</v>
      </c>
      <c r="BN222" s="19">
        <f>BL222/(O222+Q222)*100</f>
        <v>1.0376843255051884</v>
      </c>
      <c r="BO222" s="15" t="s">
        <v>72</v>
      </c>
      <c r="BP222" s="13">
        <v>20</v>
      </c>
      <c r="BQ222" s="13">
        <v>42</v>
      </c>
      <c r="BR222" s="13">
        <f t="shared" si="48"/>
        <v>22</v>
      </c>
      <c r="BS222" s="19">
        <v>27.02</v>
      </c>
      <c r="BT222" s="19">
        <f t="shared" si="49"/>
        <v>0.64333333333333331</v>
      </c>
      <c r="BU222" s="16">
        <v>7.4999999999999997E-2</v>
      </c>
      <c r="BV222" s="16">
        <v>0.60399999999999998</v>
      </c>
      <c r="BW222" s="16">
        <v>0.188</v>
      </c>
      <c r="BX222" s="14">
        <f t="shared" si="51"/>
        <v>10751.555147636365</v>
      </c>
      <c r="BY222" s="19">
        <v>1.68</v>
      </c>
      <c r="BZ222" s="19">
        <f t="shared" si="52"/>
        <v>4.9421076293433078E-2</v>
      </c>
      <c r="CA222" s="19">
        <f t="shared" si="54"/>
        <v>0.9530195620027454</v>
      </c>
    </row>
    <row r="223" spans="1:79" x14ac:dyDescent="0.2">
      <c r="A223" s="15" t="s">
        <v>69</v>
      </c>
      <c r="B223" s="15">
        <v>1</v>
      </c>
      <c r="C223" s="15">
        <v>2</v>
      </c>
      <c r="D223" s="16">
        <f t="shared" si="43"/>
        <v>0.80937128447999995</v>
      </c>
      <c r="E223" s="17">
        <v>38176</v>
      </c>
      <c r="F223" s="15">
        <v>1</v>
      </c>
      <c r="G223" s="15" t="s">
        <v>70</v>
      </c>
      <c r="H223" s="15" t="s">
        <v>71</v>
      </c>
      <c r="I223" s="15">
        <v>0</v>
      </c>
      <c r="J223" s="15">
        <v>0</v>
      </c>
      <c r="K223" s="15"/>
      <c r="L223" s="15"/>
      <c r="M223" s="13">
        <f t="shared" si="44"/>
        <v>0</v>
      </c>
      <c r="N223" s="17">
        <v>38186</v>
      </c>
      <c r="O223" s="14">
        <v>838959</v>
      </c>
      <c r="P223" s="15"/>
      <c r="Q223" s="14"/>
      <c r="R223" s="15"/>
      <c r="S223" s="15"/>
      <c r="T223" s="15"/>
      <c r="U223" s="15"/>
      <c r="V223" s="14">
        <f t="shared" si="45"/>
        <v>838959</v>
      </c>
      <c r="W223" s="14">
        <f t="shared" si="46"/>
        <v>1036556.4186515579</v>
      </c>
      <c r="X223" s="17">
        <v>38211</v>
      </c>
      <c r="Y223" s="15">
        <f t="shared" si="47"/>
        <v>25</v>
      </c>
      <c r="Z223" s="15">
        <v>3</v>
      </c>
      <c r="AA223" s="18">
        <v>2</v>
      </c>
      <c r="AB223" s="15">
        <v>31.9</v>
      </c>
      <c r="AC223" s="15">
        <v>31.6</v>
      </c>
      <c r="AD223" s="15">
        <v>34.299999999999997</v>
      </c>
      <c r="AE223" s="18">
        <v>33.047826086956519</v>
      </c>
      <c r="AF223" s="13">
        <v>28</v>
      </c>
      <c r="AG223" s="13">
        <v>28</v>
      </c>
      <c r="AH223" s="13">
        <v>35</v>
      </c>
      <c r="AI223" s="13">
        <v>31.571428571428573</v>
      </c>
      <c r="AJ223" s="15">
        <v>10.1</v>
      </c>
      <c r="AK223" s="15">
        <v>9.4</v>
      </c>
      <c r="AL223" s="15">
        <v>10</v>
      </c>
      <c r="AM223" s="18">
        <v>9.6363636363636367</v>
      </c>
      <c r="AN223" s="21">
        <v>0</v>
      </c>
      <c r="AO223" s="21">
        <v>600</v>
      </c>
      <c r="AP223" s="21">
        <v>60</v>
      </c>
      <c r="AQ223" s="21">
        <v>25</v>
      </c>
      <c r="AR223" s="14">
        <v>0</v>
      </c>
      <c r="AS223" s="14">
        <v>0</v>
      </c>
      <c r="AT223" s="14">
        <v>4300</v>
      </c>
      <c r="AU223" s="14">
        <v>4300</v>
      </c>
      <c r="AV223" s="14">
        <v>0</v>
      </c>
      <c r="AW223" s="14">
        <v>0</v>
      </c>
      <c r="AX223" s="14">
        <v>10</v>
      </c>
      <c r="AY223" s="14">
        <v>15</v>
      </c>
      <c r="AZ223" s="14">
        <v>20</v>
      </c>
      <c r="BA223" s="14">
        <v>45</v>
      </c>
      <c r="BB223" s="14">
        <v>11040</v>
      </c>
      <c r="BC223" s="14">
        <v>11045</v>
      </c>
      <c r="BD223" s="14">
        <v>7.5</v>
      </c>
      <c r="BE223" s="14">
        <v>15.5</v>
      </c>
      <c r="BF223" s="14">
        <v>1591.5</v>
      </c>
      <c r="BG223" s="14">
        <v>1614.5</v>
      </c>
      <c r="BH223" s="14">
        <v>5</v>
      </c>
      <c r="BI223" s="14">
        <v>12.5</v>
      </c>
      <c r="BJ223" s="14">
        <v>657.5</v>
      </c>
      <c r="BK223" s="14">
        <v>682.5</v>
      </c>
      <c r="BL223" s="14">
        <v>0</v>
      </c>
      <c r="BM223" s="19">
        <f>(BL223/O223)*100</f>
        <v>0</v>
      </c>
      <c r="BN223" s="19">
        <f>((BL223)/(O223+Q223+S223+U223))*100</f>
        <v>0</v>
      </c>
      <c r="BO223" s="15" t="s">
        <v>73</v>
      </c>
      <c r="BP223" s="13">
        <v>0</v>
      </c>
      <c r="BQ223" s="13">
        <v>0</v>
      </c>
      <c r="BR223" s="13">
        <f t="shared" si="48"/>
        <v>0</v>
      </c>
      <c r="BS223" s="19">
        <v>0</v>
      </c>
      <c r="BT223" s="19">
        <f t="shared" si="49"/>
        <v>0</v>
      </c>
      <c r="BU223" s="16">
        <v>0</v>
      </c>
      <c r="BV223" s="16">
        <v>0</v>
      </c>
      <c r="BW223" s="16">
        <v>0</v>
      </c>
      <c r="BX223" s="14">
        <f t="shared" si="51"/>
        <v>0</v>
      </c>
      <c r="BY223" s="19">
        <v>0</v>
      </c>
      <c r="BZ223" s="19">
        <f t="shared" si="52"/>
        <v>0</v>
      </c>
      <c r="CA223" s="19" t="e">
        <f t="shared" si="54"/>
        <v>#DIV/0!</v>
      </c>
    </row>
    <row r="224" spans="1:79" x14ac:dyDescent="0.2">
      <c r="A224" s="15" t="s">
        <v>69</v>
      </c>
      <c r="B224" s="15">
        <v>7</v>
      </c>
      <c r="C224" s="15">
        <v>2</v>
      </c>
      <c r="D224" s="16">
        <f t="shared" si="43"/>
        <v>0.80937128447999995</v>
      </c>
      <c r="E224" s="17">
        <v>39173</v>
      </c>
      <c r="F224" s="15">
        <v>1</v>
      </c>
      <c r="G224" s="15" t="s">
        <v>70</v>
      </c>
      <c r="H224" s="15" t="s">
        <v>71</v>
      </c>
      <c r="I224" s="15">
        <v>147</v>
      </c>
      <c r="J224" s="15">
        <v>210</v>
      </c>
      <c r="K224" s="15"/>
      <c r="L224" s="15"/>
      <c r="M224" s="13">
        <f t="shared" si="44"/>
        <v>178.5</v>
      </c>
      <c r="N224" s="17">
        <v>39188</v>
      </c>
      <c r="O224" s="14">
        <v>839056</v>
      </c>
      <c r="P224" s="15"/>
      <c r="Q224" s="14"/>
      <c r="R224" s="15"/>
      <c r="S224" s="14"/>
      <c r="T224" s="15"/>
      <c r="U224" s="15"/>
      <c r="V224" s="14">
        <f t="shared" si="45"/>
        <v>839056</v>
      </c>
      <c r="W224" s="14">
        <f t="shared" si="46"/>
        <v>1036676.2647615694</v>
      </c>
      <c r="X224" s="17">
        <v>39233</v>
      </c>
      <c r="Y224" s="15">
        <f t="shared" si="47"/>
        <v>45</v>
      </c>
      <c r="Z224" s="15">
        <v>2</v>
      </c>
      <c r="AA224" s="15">
        <v>3.4</v>
      </c>
      <c r="AB224" s="18">
        <v>20.6</v>
      </c>
      <c r="AC224" s="18">
        <v>20.2</v>
      </c>
      <c r="AD224" s="18">
        <v>30.2</v>
      </c>
      <c r="AE224" s="18">
        <v>26.676744186046516</v>
      </c>
      <c r="AF224" s="18">
        <v>35</v>
      </c>
      <c r="AG224" s="18">
        <v>34</v>
      </c>
      <c r="AH224" s="18">
        <v>42</v>
      </c>
      <c r="AI224" s="18">
        <v>37.769230769230766</v>
      </c>
      <c r="AJ224" s="18">
        <v>8.6</v>
      </c>
      <c r="AK224" s="18">
        <v>8.4</v>
      </c>
      <c r="AL224" s="18">
        <v>9.5</v>
      </c>
      <c r="AM224" s="18">
        <v>9.0409090909090892</v>
      </c>
      <c r="AN224" s="21">
        <v>269</v>
      </c>
      <c r="AO224" s="21">
        <v>825</v>
      </c>
      <c r="AP224" s="21">
        <v>54</v>
      </c>
      <c r="AQ224" s="21">
        <v>22.5</v>
      </c>
      <c r="AR224" s="14">
        <v>0</v>
      </c>
      <c r="AS224" s="14">
        <v>35</v>
      </c>
      <c r="AT224" s="14">
        <v>0</v>
      </c>
      <c r="AU224" s="14">
        <v>35</v>
      </c>
      <c r="AV224" s="14">
        <v>0</v>
      </c>
      <c r="AW224" s="14">
        <v>0</v>
      </c>
      <c r="AX224" s="14">
        <v>0</v>
      </c>
      <c r="AY224" s="14">
        <v>0</v>
      </c>
      <c r="AZ224" s="14">
        <v>90</v>
      </c>
      <c r="BA224" s="14">
        <v>480</v>
      </c>
      <c r="BB224" s="14">
        <v>165</v>
      </c>
      <c r="BC224" s="14">
        <v>540</v>
      </c>
      <c r="BD224" s="14">
        <v>12.941176470588236</v>
      </c>
      <c r="BE224" s="14">
        <v>80</v>
      </c>
      <c r="BF224" s="14">
        <v>14.705882352941176</v>
      </c>
      <c r="BG224" s="14">
        <v>107.94117647058823</v>
      </c>
      <c r="BH224" s="14">
        <v>0</v>
      </c>
      <c r="BI224" s="14">
        <v>20</v>
      </c>
      <c r="BJ224" s="14">
        <v>0</v>
      </c>
      <c r="BK224" s="14">
        <v>40</v>
      </c>
      <c r="BL224" s="14">
        <v>192753</v>
      </c>
      <c r="BM224" s="19">
        <f>(BL224/O224)*100</f>
        <v>22.972602543811142</v>
      </c>
      <c r="BN224" s="19">
        <f>((BL224)/(O224+Q224+S224+U224))*100</f>
        <v>22.972602543811142</v>
      </c>
      <c r="BO224" s="15" t="s">
        <v>72</v>
      </c>
      <c r="BP224" s="13">
        <v>22</v>
      </c>
      <c r="BQ224" s="13">
        <v>47</v>
      </c>
      <c r="BR224" s="13">
        <f t="shared" si="48"/>
        <v>25</v>
      </c>
      <c r="BS224" s="19">
        <v>30.34</v>
      </c>
      <c r="BT224" s="19">
        <f t="shared" si="49"/>
        <v>0.67422222222222217</v>
      </c>
      <c r="BU224" s="16">
        <v>8.2000000000000003E-2</v>
      </c>
      <c r="BV224" s="16">
        <v>0.58199999999999996</v>
      </c>
      <c r="BW224" s="16">
        <v>0.224</v>
      </c>
      <c r="BX224" s="14">
        <f t="shared" si="51"/>
        <v>238151.51796970263</v>
      </c>
      <c r="BY224" s="19">
        <v>35.86</v>
      </c>
      <c r="BZ224" s="19">
        <f t="shared" si="52"/>
        <v>0.98457766437917216</v>
      </c>
      <c r="CA224" s="19">
        <f t="shared" si="54"/>
        <v>0.8020497152733107</v>
      </c>
    </row>
    <row r="225" spans="1:79" x14ac:dyDescent="0.2">
      <c r="A225" s="4" t="s">
        <v>69</v>
      </c>
      <c r="B225" s="4">
        <v>26</v>
      </c>
      <c r="C225" s="4">
        <v>1</v>
      </c>
      <c r="D225" s="6">
        <f t="shared" si="43"/>
        <v>0.40468564223999998</v>
      </c>
      <c r="E225" s="8">
        <v>38971</v>
      </c>
      <c r="F225" s="4">
        <v>1</v>
      </c>
      <c r="G225" s="4" t="s">
        <v>70</v>
      </c>
      <c r="H225" s="4" t="s">
        <v>71</v>
      </c>
      <c r="I225" s="4">
        <v>138</v>
      </c>
      <c r="J225" s="4">
        <v>38</v>
      </c>
      <c r="M225" s="13">
        <f t="shared" si="44"/>
        <v>88</v>
      </c>
      <c r="N225" s="8">
        <v>38986</v>
      </c>
      <c r="O225" s="5">
        <v>419528</v>
      </c>
      <c r="Q225" s="5"/>
      <c r="V225" s="14">
        <f t="shared" si="45"/>
        <v>419528</v>
      </c>
      <c r="W225" s="14">
        <f t="shared" si="46"/>
        <v>1036676.2647615694</v>
      </c>
      <c r="X225" s="8">
        <v>39030</v>
      </c>
      <c r="Y225" s="9">
        <f t="shared" si="47"/>
        <v>44</v>
      </c>
      <c r="Z225" s="4">
        <v>2</v>
      </c>
      <c r="AA225" s="4">
        <v>3.6</v>
      </c>
      <c r="AB225" s="4">
        <v>27.9</v>
      </c>
      <c r="AC225" s="4">
        <v>20.7</v>
      </c>
      <c r="AD225" s="4">
        <v>30.3</v>
      </c>
      <c r="AE225" s="10">
        <v>26.735714285714284</v>
      </c>
      <c r="AF225" s="4">
        <v>38</v>
      </c>
      <c r="AG225" s="4">
        <v>36</v>
      </c>
      <c r="AH225" s="4">
        <v>48</v>
      </c>
      <c r="AI225" s="9">
        <v>39.666666666666664</v>
      </c>
      <c r="AJ225" s="4">
        <v>9.1999999999999993</v>
      </c>
      <c r="AK225" s="4">
        <v>8.3000000000000007</v>
      </c>
      <c r="AL225" s="4">
        <v>9.5</v>
      </c>
      <c r="AM225" s="10">
        <v>9.1381938431654692</v>
      </c>
      <c r="AN225" s="20">
        <v>378</v>
      </c>
      <c r="AO225" s="20">
        <v>175</v>
      </c>
      <c r="AP225" s="20">
        <v>7</v>
      </c>
      <c r="AQ225" s="20">
        <v>9.25</v>
      </c>
      <c r="AR225" s="5">
        <v>95</v>
      </c>
      <c r="AS225" s="5">
        <v>45</v>
      </c>
      <c r="AT225" s="5">
        <v>0</v>
      </c>
      <c r="AU225" s="5">
        <v>140</v>
      </c>
      <c r="AV225" s="5">
        <v>0</v>
      </c>
      <c r="AW225" s="5">
        <v>0</v>
      </c>
      <c r="AX225" s="5">
        <v>0</v>
      </c>
      <c r="AY225" s="5">
        <v>5</v>
      </c>
      <c r="AZ225" s="5">
        <v>225</v>
      </c>
      <c r="BA225" s="5">
        <v>310</v>
      </c>
      <c r="BB225" s="5">
        <v>5</v>
      </c>
      <c r="BC225" s="5">
        <v>325</v>
      </c>
      <c r="BD225" s="5">
        <v>38.823529411764703</v>
      </c>
      <c r="BE225" s="5">
        <v>61.470588235294116</v>
      </c>
      <c r="BF225" s="5">
        <v>0.29411764705882354</v>
      </c>
      <c r="BG225" s="5">
        <v>97.352941176470594</v>
      </c>
      <c r="BH225" s="5">
        <v>5</v>
      </c>
      <c r="BI225" s="5">
        <v>15</v>
      </c>
      <c r="BJ225" s="5">
        <v>0</v>
      </c>
      <c r="BK225" s="5">
        <v>50</v>
      </c>
      <c r="BL225" s="5">
        <v>24279</v>
      </c>
      <c r="BM225" s="11">
        <f>BL225/O225*100</f>
        <v>5.78721801643752</v>
      </c>
      <c r="BN225" s="11">
        <f>BL225/(O225+Q225)*100</f>
        <v>5.78721801643752</v>
      </c>
      <c r="BO225" s="4" t="s">
        <v>72</v>
      </c>
      <c r="BP225" s="9">
        <v>25</v>
      </c>
      <c r="BQ225" s="9">
        <v>61</v>
      </c>
      <c r="BR225" s="13">
        <f t="shared" si="48"/>
        <v>36</v>
      </c>
      <c r="BS225" s="11">
        <v>43.23</v>
      </c>
      <c r="BT225" s="19">
        <f t="shared" si="49"/>
        <v>0.98249999999999993</v>
      </c>
      <c r="BU225" s="6">
        <v>0.13100000000000001</v>
      </c>
      <c r="BV225" s="6">
        <v>1.7989999999999999</v>
      </c>
      <c r="BW225" s="6">
        <v>0.71399999999999997</v>
      </c>
      <c r="BX225" s="5">
        <f t="shared" si="51"/>
        <v>59994.715566413077</v>
      </c>
      <c r="BY225" s="11">
        <v>16.55</v>
      </c>
      <c r="BZ225" s="11">
        <f t="shared" si="52"/>
        <v>0.9294531962003606</v>
      </c>
      <c r="CA225" s="11">
        <f t="shared" si="54"/>
        <v>0.88377661370160809</v>
      </c>
    </row>
    <row r="226" spans="1:79" x14ac:dyDescent="0.2">
      <c r="A226" s="15" t="s">
        <v>69</v>
      </c>
      <c r="B226" s="15">
        <v>4</v>
      </c>
      <c r="C226" s="15">
        <v>2</v>
      </c>
      <c r="D226" s="16">
        <f t="shared" si="43"/>
        <v>0.80937128447999995</v>
      </c>
      <c r="E226" s="17">
        <v>38870</v>
      </c>
      <c r="F226" s="15">
        <v>1</v>
      </c>
      <c r="G226" s="15" t="s">
        <v>70</v>
      </c>
      <c r="H226" s="15" t="s">
        <v>71</v>
      </c>
      <c r="I226" s="15">
        <v>0</v>
      </c>
      <c r="J226" s="15">
        <v>2</v>
      </c>
      <c r="K226" s="15"/>
      <c r="L226" s="15"/>
      <c r="M226" s="13">
        <f t="shared" si="44"/>
        <v>1</v>
      </c>
      <c r="N226" s="17">
        <v>38874</v>
      </c>
      <c r="O226" s="14">
        <v>839972</v>
      </c>
      <c r="P226" s="15"/>
      <c r="Q226" s="14"/>
      <c r="R226" s="15"/>
      <c r="S226" s="15"/>
      <c r="T226" s="15"/>
      <c r="U226" s="15"/>
      <c r="V226" s="14">
        <f t="shared" si="45"/>
        <v>839972</v>
      </c>
      <c r="W226" s="14">
        <f t="shared" si="46"/>
        <v>1037808.0074086891</v>
      </c>
      <c r="X226" s="17">
        <v>38909</v>
      </c>
      <c r="Y226" s="13">
        <f t="shared" si="47"/>
        <v>35</v>
      </c>
      <c r="Z226" s="15">
        <v>11</v>
      </c>
      <c r="AA226" s="15">
        <v>3.3</v>
      </c>
      <c r="AB226" s="15">
        <v>30.6</v>
      </c>
      <c r="AC226" s="15">
        <v>28.4</v>
      </c>
      <c r="AD226" s="15">
        <v>32.1</v>
      </c>
      <c r="AE226" s="18">
        <v>30.823999999999998</v>
      </c>
      <c r="AF226" s="15">
        <v>45</v>
      </c>
      <c r="AG226" s="15">
        <v>50</v>
      </c>
      <c r="AH226" s="15">
        <v>59</v>
      </c>
      <c r="AI226" s="13">
        <v>53.2</v>
      </c>
      <c r="AJ226" s="15">
        <v>9.5</v>
      </c>
      <c r="AK226" s="15">
        <v>8.8000000000000007</v>
      </c>
      <c r="AL226" s="15">
        <v>9.3000000000000007</v>
      </c>
      <c r="AM226" s="18">
        <v>9.0799146214621658</v>
      </c>
      <c r="AN226" s="21">
        <v>138</v>
      </c>
      <c r="AO226" s="21">
        <v>75</v>
      </c>
      <c r="AP226" s="21">
        <v>9</v>
      </c>
      <c r="AQ226" s="21">
        <v>4.25</v>
      </c>
      <c r="AR226" s="14">
        <v>45</v>
      </c>
      <c r="AS226" s="14">
        <v>145</v>
      </c>
      <c r="AT226" s="14">
        <v>0</v>
      </c>
      <c r="AU226" s="14">
        <v>190</v>
      </c>
      <c r="AV226" s="14">
        <v>20</v>
      </c>
      <c r="AW226" s="14">
        <v>10</v>
      </c>
      <c r="AX226" s="14">
        <v>0</v>
      </c>
      <c r="AY226" s="14">
        <v>40</v>
      </c>
      <c r="AZ226" s="14">
        <v>303</v>
      </c>
      <c r="BA226" s="14">
        <v>460</v>
      </c>
      <c r="BB226" s="14">
        <v>15</v>
      </c>
      <c r="BC226" s="14">
        <v>565</v>
      </c>
      <c r="BD226" s="14">
        <v>140.72727272727272</v>
      </c>
      <c r="BE226" s="14">
        <v>127.72727272727273</v>
      </c>
      <c r="BF226" s="14">
        <v>1.3636363636363635</v>
      </c>
      <c r="BG226" s="14">
        <v>270</v>
      </c>
      <c r="BH226" s="14">
        <v>130</v>
      </c>
      <c r="BI226" s="14">
        <v>85</v>
      </c>
      <c r="BJ226" s="14">
        <v>0</v>
      </c>
      <c r="BK226" s="14">
        <v>285</v>
      </c>
      <c r="BL226" s="14">
        <v>200</v>
      </c>
      <c r="BM226" s="19">
        <f>BL226/O226*100</f>
        <v>2.3810317486773369E-2</v>
      </c>
      <c r="BN226" s="19">
        <f>BL226/(O226+Q226)*100</f>
        <v>2.3810317486773369E-2</v>
      </c>
      <c r="BO226" s="15" t="s">
        <v>72</v>
      </c>
      <c r="BP226" s="13"/>
      <c r="BQ226" s="13"/>
      <c r="BR226" s="13">
        <f t="shared" si="48"/>
        <v>0</v>
      </c>
      <c r="BS226" s="19"/>
      <c r="BT226" s="19">
        <f t="shared" si="49"/>
        <v>0</v>
      </c>
      <c r="BU226" s="16"/>
      <c r="BV226" s="16"/>
      <c r="BW226" s="16"/>
      <c r="BX226" s="14">
        <f t="shared" si="51"/>
        <v>247.10538146716536</v>
      </c>
      <c r="BY226" s="19"/>
      <c r="BZ226" s="19">
        <f t="shared" si="52"/>
        <v>0</v>
      </c>
      <c r="CA226" s="19"/>
    </row>
    <row r="227" spans="1:79" x14ac:dyDescent="0.2">
      <c r="A227" s="15" t="s">
        <v>69</v>
      </c>
      <c r="B227" s="15">
        <v>33</v>
      </c>
      <c r="C227" s="15">
        <v>1</v>
      </c>
      <c r="D227" s="16">
        <f t="shared" si="43"/>
        <v>0.40468564223999998</v>
      </c>
      <c r="E227" s="17">
        <v>37809</v>
      </c>
      <c r="F227" s="15">
        <v>1</v>
      </c>
      <c r="G227" s="15" t="s">
        <v>70</v>
      </c>
      <c r="H227" s="15" t="s">
        <v>71</v>
      </c>
      <c r="I227" s="15">
        <v>2</v>
      </c>
      <c r="J227" s="15">
        <v>5</v>
      </c>
      <c r="K227" s="15"/>
      <c r="L227" s="15"/>
      <c r="M227" s="13">
        <f t="shared" si="44"/>
        <v>3.5</v>
      </c>
      <c r="N227" s="17">
        <v>37816</v>
      </c>
      <c r="O227" s="14">
        <v>419986</v>
      </c>
      <c r="P227" s="15"/>
      <c r="Q227" s="14"/>
      <c r="R227" s="15"/>
      <c r="S227" s="15"/>
      <c r="T227" s="15"/>
      <c r="U227" s="15"/>
      <c r="V227" s="14">
        <f t="shared" si="45"/>
        <v>419986</v>
      </c>
      <c r="W227" s="14">
        <f t="shared" si="46"/>
        <v>1037808.0074086891</v>
      </c>
      <c r="X227" s="17">
        <v>37840</v>
      </c>
      <c r="Y227" s="15">
        <f t="shared" si="47"/>
        <v>24</v>
      </c>
      <c r="Z227" s="15">
        <v>14</v>
      </c>
      <c r="AA227" s="18">
        <v>2.6</v>
      </c>
      <c r="AB227" s="18">
        <v>33.1</v>
      </c>
      <c r="AC227" s="18">
        <v>29.5</v>
      </c>
      <c r="AD227" s="18">
        <v>33.299999999999997</v>
      </c>
      <c r="AE227" s="18">
        <v>31.93</v>
      </c>
      <c r="AF227" s="13">
        <v>37</v>
      </c>
      <c r="AG227" s="13">
        <v>34</v>
      </c>
      <c r="AH227" s="13">
        <v>45</v>
      </c>
      <c r="AI227" s="13">
        <v>37</v>
      </c>
      <c r="AJ227" s="18">
        <v>9.1999999999999993</v>
      </c>
      <c r="AK227" s="18">
        <v>8</v>
      </c>
      <c r="AL227" s="18">
        <v>9.3000000000000007</v>
      </c>
      <c r="AM227" s="18">
        <v>8.8541946649325265</v>
      </c>
      <c r="AN227" s="21">
        <v>22</v>
      </c>
      <c r="AO227" s="21">
        <v>375</v>
      </c>
      <c r="AP227" s="21">
        <v>24</v>
      </c>
      <c r="AQ227" s="21">
        <v>10</v>
      </c>
      <c r="AR227" s="14">
        <v>35</v>
      </c>
      <c r="AS227" s="14">
        <v>15</v>
      </c>
      <c r="AT227" s="14">
        <v>355</v>
      </c>
      <c r="AU227" s="14">
        <v>405</v>
      </c>
      <c r="AV227" s="14">
        <v>0</v>
      </c>
      <c r="AW227" s="14">
        <v>0</v>
      </c>
      <c r="AX227" s="14">
        <v>0</v>
      </c>
      <c r="AY227" s="14">
        <v>0</v>
      </c>
      <c r="AZ227" s="14">
        <v>55</v>
      </c>
      <c r="BA227" s="14">
        <v>215</v>
      </c>
      <c r="BB227" s="14">
        <v>2820</v>
      </c>
      <c r="BC227" s="14">
        <v>2905</v>
      </c>
      <c r="BD227" s="14">
        <v>12</v>
      </c>
      <c r="BE227" s="14">
        <v>64.375</v>
      </c>
      <c r="BF227" s="14">
        <v>991.25</v>
      </c>
      <c r="BG227" s="14">
        <v>1067.625</v>
      </c>
      <c r="BH227" s="14">
        <v>5.5</v>
      </c>
      <c r="BI227" s="14">
        <v>30</v>
      </c>
      <c r="BJ227" s="14">
        <v>567.5</v>
      </c>
      <c r="BK227" s="14">
        <v>695.5</v>
      </c>
      <c r="BL227" s="14">
        <v>8278</v>
      </c>
      <c r="BM227" s="19">
        <f>BL227/(O227)*100</f>
        <v>1.9710180815550995</v>
      </c>
      <c r="BN227" s="19">
        <f>BL227/(O227+Q227)*100</f>
        <v>1.9710180815550995</v>
      </c>
      <c r="BO227" s="15" t="s">
        <v>72</v>
      </c>
      <c r="BP227" s="13">
        <v>22</v>
      </c>
      <c r="BQ227" s="13">
        <v>40</v>
      </c>
      <c r="BR227" s="13">
        <f t="shared" si="48"/>
        <v>18</v>
      </c>
      <c r="BS227" s="19">
        <v>32.72</v>
      </c>
      <c r="BT227" s="19">
        <f t="shared" si="49"/>
        <v>1.3633333333333333</v>
      </c>
      <c r="BU227" s="16">
        <v>7.9000000000000001E-2</v>
      </c>
      <c r="BV227" s="16">
        <v>0.52059999999999995</v>
      </c>
      <c r="BW227" s="16">
        <v>0.29099999999999998</v>
      </c>
      <c r="BX227" s="14">
        <f t="shared" si="51"/>
        <v>20455.383477851949</v>
      </c>
      <c r="BY227" s="19">
        <v>2.5</v>
      </c>
      <c r="BZ227" s="19">
        <f t="shared" si="52"/>
        <v>0.25740143902829726</v>
      </c>
      <c r="CA227" s="19">
        <f>(BW227/BS227^3)*100000</f>
        <v>0.83071701132608111</v>
      </c>
    </row>
    <row r="228" spans="1:79" x14ac:dyDescent="0.2">
      <c r="A228" s="4" t="s">
        <v>69</v>
      </c>
      <c r="B228" s="4">
        <v>31</v>
      </c>
      <c r="C228" s="4">
        <v>1</v>
      </c>
      <c r="D228" s="6">
        <f t="shared" si="43"/>
        <v>0.40468564223999998</v>
      </c>
      <c r="E228" s="8">
        <v>38091</v>
      </c>
      <c r="F228" s="4">
        <v>1</v>
      </c>
      <c r="G228" s="4" t="s">
        <v>70</v>
      </c>
      <c r="H228" s="4" t="s">
        <v>71</v>
      </c>
      <c r="I228" s="4">
        <v>170</v>
      </c>
      <c r="J228" s="4">
        <v>34</v>
      </c>
      <c r="M228" s="13">
        <f t="shared" si="44"/>
        <v>102</v>
      </c>
      <c r="N228" s="8">
        <v>38101</v>
      </c>
      <c r="O228" s="5">
        <v>420444</v>
      </c>
      <c r="Q228" s="5"/>
      <c r="V228" s="14">
        <f t="shared" si="45"/>
        <v>420444</v>
      </c>
      <c r="W228" s="14">
        <f t="shared" si="46"/>
        <v>1038939.7500558087</v>
      </c>
      <c r="X228" s="8">
        <v>38142</v>
      </c>
      <c r="Y228" s="4">
        <f t="shared" si="47"/>
        <v>41</v>
      </c>
      <c r="Z228" s="4">
        <v>5</v>
      </c>
      <c r="AA228" s="10">
        <v>3.4</v>
      </c>
      <c r="AB228" s="4">
        <v>25.9</v>
      </c>
      <c r="AC228" s="4">
        <v>21.6</v>
      </c>
      <c r="AD228" s="4">
        <v>32.200000000000003</v>
      </c>
      <c r="AE228" s="10">
        <v>27.686486486486491</v>
      </c>
      <c r="AF228" s="4">
        <v>31</v>
      </c>
      <c r="AG228" s="4">
        <v>21</v>
      </c>
      <c r="AH228" s="4">
        <v>30</v>
      </c>
      <c r="AI228" s="10">
        <v>25.6</v>
      </c>
      <c r="AJ228" s="4">
        <v>8.9</v>
      </c>
      <c r="AK228" s="4">
        <v>8.1999999999999993</v>
      </c>
      <c r="AL228" s="4">
        <v>9.9</v>
      </c>
      <c r="AM228" s="10">
        <v>9.2228571428571424</v>
      </c>
      <c r="AN228" s="20">
        <v>252</v>
      </c>
      <c r="AO228" s="20">
        <v>450</v>
      </c>
      <c r="AP228" s="20">
        <v>48</v>
      </c>
      <c r="AQ228" s="20">
        <v>20</v>
      </c>
      <c r="AR228" s="5">
        <v>0</v>
      </c>
      <c r="AS228" s="5">
        <v>15</v>
      </c>
      <c r="AT228" s="5">
        <v>15</v>
      </c>
      <c r="AU228" s="5">
        <v>30</v>
      </c>
      <c r="AV228" s="5">
        <v>0</v>
      </c>
      <c r="AW228" s="5">
        <v>0</v>
      </c>
      <c r="AX228" s="5">
        <v>0</v>
      </c>
      <c r="AY228" s="5">
        <v>255</v>
      </c>
      <c r="AZ228" s="5">
        <v>145</v>
      </c>
      <c r="BA228" s="5">
        <v>225</v>
      </c>
      <c r="BB228" s="5">
        <v>8310</v>
      </c>
      <c r="BC228" s="5">
        <v>8365</v>
      </c>
      <c r="BD228" s="5">
        <v>25</v>
      </c>
      <c r="BE228" s="5">
        <v>27.1875</v>
      </c>
      <c r="BF228" s="5">
        <v>2805.3125</v>
      </c>
      <c r="BG228" s="5">
        <v>2943</v>
      </c>
      <c r="BH228" s="5">
        <v>10</v>
      </c>
      <c r="BI228" s="5">
        <v>5</v>
      </c>
      <c r="BJ228" s="5">
        <v>2382.5</v>
      </c>
      <c r="BK228" s="5">
        <v>3165</v>
      </c>
      <c r="BL228" s="5">
        <v>244118</v>
      </c>
      <c r="BM228" s="11">
        <f>(BL228/O228)*100</f>
        <v>58.061953553862111</v>
      </c>
      <c r="BN228" s="11">
        <f>((BL228)/(O228+Q228+S228+U228))*100</f>
        <v>58.061953553862111</v>
      </c>
      <c r="BO228" s="4" t="s">
        <v>72</v>
      </c>
      <c r="BP228" s="9">
        <v>24</v>
      </c>
      <c r="BQ228" s="9">
        <v>47</v>
      </c>
      <c r="BR228" s="13">
        <f t="shared" si="48"/>
        <v>23</v>
      </c>
      <c r="BS228" s="11">
        <v>32.74</v>
      </c>
      <c r="BT228" s="19">
        <f t="shared" si="49"/>
        <v>0.7985365853658537</v>
      </c>
      <c r="BU228" s="6">
        <v>0.129</v>
      </c>
      <c r="BV228" s="6">
        <v>0.99199999999999999</v>
      </c>
      <c r="BW228" s="6">
        <v>0.32214999999999983</v>
      </c>
      <c r="BX228" s="5">
        <f t="shared" si="51"/>
        <v>603228.71513001469</v>
      </c>
      <c r="BY228" s="11">
        <v>67.45</v>
      </c>
      <c r="BZ228" s="11">
        <f t="shared" si="52"/>
        <v>4.0651848731610496</v>
      </c>
      <c r="CA228" s="11">
        <f>(BW228/BS228^3)*100000</f>
        <v>0.91795651913854059</v>
      </c>
    </row>
    <row r="229" spans="1:79" x14ac:dyDescent="0.2">
      <c r="A229" s="8" t="s">
        <v>69</v>
      </c>
      <c r="B229" s="4">
        <v>25</v>
      </c>
      <c r="C229" s="4">
        <v>1</v>
      </c>
      <c r="D229" s="6">
        <f t="shared" si="43"/>
        <v>0.40468564223999998</v>
      </c>
      <c r="E229" s="8">
        <v>38513</v>
      </c>
      <c r="F229" s="4">
        <v>1</v>
      </c>
      <c r="G229" s="4" t="s">
        <v>70</v>
      </c>
      <c r="H229" s="4" t="s">
        <v>71</v>
      </c>
      <c r="I229" s="4">
        <v>380</v>
      </c>
      <c r="J229" s="4">
        <v>322</v>
      </c>
      <c r="M229" s="13">
        <f t="shared" si="44"/>
        <v>351</v>
      </c>
      <c r="N229" s="8">
        <v>38526</v>
      </c>
      <c r="O229" s="5">
        <v>420444</v>
      </c>
      <c r="Q229" s="5"/>
      <c r="V229" s="14">
        <f t="shared" si="45"/>
        <v>420444</v>
      </c>
      <c r="W229" s="14">
        <f t="shared" si="46"/>
        <v>1038939.7500558087</v>
      </c>
      <c r="X229" s="8">
        <v>38582</v>
      </c>
      <c r="Y229" s="4">
        <f t="shared" si="47"/>
        <v>56</v>
      </c>
      <c r="Z229" s="4">
        <v>10</v>
      </c>
      <c r="AA229" s="10">
        <v>3</v>
      </c>
      <c r="AB229" s="10">
        <v>32.1</v>
      </c>
      <c r="AC229" s="10">
        <v>29.5</v>
      </c>
      <c r="AD229" s="10">
        <v>33.4</v>
      </c>
      <c r="AE229" s="10">
        <v>32.038888888888891</v>
      </c>
      <c r="AF229" s="9">
        <v>47</v>
      </c>
      <c r="AG229" s="9">
        <v>45</v>
      </c>
      <c r="AH229" s="9">
        <v>55</v>
      </c>
      <c r="AI229" s="9">
        <v>49.117647058823529</v>
      </c>
      <c r="AJ229" s="10">
        <v>8.9</v>
      </c>
      <c r="AK229" s="10">
        <v>8.3000000000000007</v>
      </c>
      <c r="AL229" s="10">
        <v>9.1</v>
      </c>
      <c r="AM229" s="10">
        <v>8.7921292948948118</v>
      </c>
      <c r="AN229" s="20">
        <v>386</v>
      </c>
      <c r="AO229" s="20">
        <v>0</v>
      </c>
      <c r="AP229" s="20">
        <v>0</v>
      </c>
      <c r="AQ229" s="20">
        <v>0</v>
      </c>
      <c r="AR229" s="5">
        <v>70</v>
      </c>
      <c r="AS229" s="5">
        <v>160</v>
      </c>
      <c r="AT229" s="5">
        <v>0</v>
      </c>
      <c r="AU229" s="5">
        <v>230</v>
      </c>
      <c r="AV229" s="5">
        <v>0</v>
      </c>
      <c r="AW229" s="5">
        <v>0</v>
      </c>
      <c r="AX229" s="5">
        <v>0</v>
      </c>
      <c r="AY229" s="5">
        <v>5</v>
      </c>
      <c r="AZ229" s="5">
        <v>75</v>
      </c>
      <c r="BA229" s="5">
        <v>170</v>
      </c>
      <c r="BB229" s="5">
        <v>75</v>
      </c>
      <c r="BC229" s="5">
        <v>250</v>
      </c>
      <c r="BD229" s="5">
        <v>26.176470588235293</v>
      </c>
      <c r="BE229" s="5">
        <v>65</v>
      </c>
      <c r="BF229" s="5">
        <v>9.4117647058823533</v>
      </c>
      <c r="BG229" s="5">
        <v>100.58823529411765</v>
      </c>
      <c r="BH229" s="5">
        <v>15</v>
      </c>
      <c r="BI229" s="5">
        <v>60</v>
      </c>
      <c r="BJ229" s="5">
        <v>0</v>
      </c>
      <c r="BK229" s="5">
        <v>95</v>
      </c>
      <c r="BL229" s="5">
        <v>27499</v>
      </c>
      <c r="BM229" s="11">
        <f>BL229/O229*100</f>
        <v>6.540466744679434</v>
      </c>
      <c r="BN229" s="11">
        <f>BL229/(O229+Q229)*100</f>
        <v>6.540466744679434</v>
      </c>
      <c r="BO229" s="4" t="s">
        <v>72</v>
      </c>
      <c r="BP229" s="9">
        <v>26</v>
      </c>
      <c r="BQ229" s="9">
        <v>90</v>
      </c>
      <c r="BR229" s="13">
        <f t="shared" si="48"/>
        <v>64</v>
      </c>
      <c r="BS229" s="11">
        <v>39.51</v>
      </c>
      <c r="BT229" s="19">
        <f t="shared" si="49"/>
        <v>0.70553571428571427</v>
      </c>
      <c r="BU229" s="6">
        <v>0.128</v>
      </c>
      <c r="BV229" s="6">
        <v>1.734</v>
      </c>
      <c r="BW229" s="6">
        <v>0.60899999999999999</v>
      </c>
      <c r="BX229" s="5">
        <f t="shared" si="51"/>
        <v>67951.508849655802</v>
      </c>
      <c r="BY229" s="11">
        <v>18.55</v>
      </c>
      <c r="BZ229" s="11">
        <f t="shared" si="52"/>
        <v>0.81853657610998531</v>
      </c>
      <c r="CA229" s="11">
        <f>(BW229/BS229^3)*100000</f>
        <v>0.9874070042311307</v>
      </c>
    </row>
    <row r="230" spans="1:79" x14ac:dyDescent="0.2">
      <c r="A230" s="4" t="s">
        <v>69</v>
      </c>
      <c r="B230" s="4">
        <v>30</v>
      </c>
      <c r="C230" s="4">
        <v>1</v>
      </c>
      <c r="D230" s="6">
        <f t="shared" si="43"/>
        <v>0.40468564223999998</v>
      </c>
      <c r="E230" s="8">
        <v>39200</v>
      </c>
      <c r="F230" s="4">
        <v>1</v>
      </c>
      <c r="G230" s="4" t="s">
        <v>70</v>
      </c>
      <c r="H230" s="4" t="s">
        <v>71</v>
      </c>
      <c r="I230" s="4">
        <v>125</v>
      </c>
      <c r="J230" s="4">
        <v>39</v>
      </c>
      <c r="M230" s="13">
        <f t="shared" si="44"/>
        <v>82</v>
      </c>
      <c r="N230" s="8">
        <v>39209</v>
      </c>
      <c r="O230" s="5">
        <v>420444</v>
      </c>
      <c r="Q230" s="5"/>
      <c r="S230" s="5"/>
      <c r="V230" s="14">
        <f t="shared" si="45"/>
        <v>420444</v>
      </c>
      <c r="W230" s="14">
        <f t="shared" si="46"/>
        <v>1038939.7500558087</v>
      </c>
      <c r="X230" s="8">
        <v>39260</v>
      </c>
      <c r="Y230" s="4">
        <f t="shared" si="47"/>
        <v>51</v>
      </c>
      <c r="Z230" s="4">
        <v>4</v>
      </c>
      <c r="AA230" s="4">
        <v>3.2</v>
      </c>
      <c r="AB230" s="10">
        <v>28.2</v>
      </c>
      <c r="AC230" s="10">
        <v>23.4</v>
      </c>
      <c r="AD230" s="10">
        <v>32.5</v>
      </c>
      <c r="AE230" s="10">
        <v>29.408333333333342</v>
      </c>
      <c r="AF230" s="10">
        <v>36</v>
      </c>
      <c r="AG230" s="10">
        <v>35</v>
      </c>
      <c r="AH230" s="10">
        <v>42</v>
      </c>
      <c r="AI230" s="10">
        <v>38.666666666666664</v>
      </c>
      <c r="AJ230" s="10">
        <v>9.3000000000000007</v>
      </c>
      <c r="AK230" s="10">
        <v>8</v>
      </c>
      <c r="AL230" s="10">
        <v>9.3000000000000007</v>
      </c>
      <c r="AM230" s="10">
        <v>8.9306122448979579</v>
      </c>
      <c r="AN230" s="20">
        <v>201</v>
      </c>
      <c r="AO230" s="20">
        <v>325</v>
      </c>
      <c r="AP230" s="20">
        <v>31.5</v>
      </c>
      <c r="AQ230" s="20">
        <v>13.1</v>
      </c>
      <c r="AR230" s="5">
        <v>20</v>
      </c>
      <c r="AS230" s="5">
        <v>1030</v>
      </c>
      <c r="AT230" s="5">
        <v>0</v>
      </c>
      <c r="AU230" s="5">
        <v>1050</v>
      </c>
      <c r="AV230" s="5">
        <v>5</v>
      </c>
      <c r="AW230" s="5">
        <v>0</v>
      </c>
      <c r="AX230" s="5">
        <v>0</v>
      </c>
      <c r="AY230" s="5">
        <v>25</v>
      </c>
      <c r="AZ230" s="5">
        <v>275</v>
      </c>
      <c r="BA230" s="5">
        <v>980</v>
      </c>
      <c r="BB230" s="5">
        <v>380</v>
      </c>
      <c r="BC230" s="5">
        <v>1255</v>
      </c>
      <c r="BD230" s="5">
        <v>67.777777777777771</v>
      </c>
      <c r="BE230" s="5">
        <v>181.66666666666666</v>
      </c>
      <c r="BF230" s="5">
        <v>84.722222222222229</v>
      </c>
      <c r="BG230" s="5">
        <v>341.11111111111109</v>
      </c>
      <c r="BH230" s="5">
        <v>30</v>
      </c>
      <c r="BI230" s="5">
        <v>60</v>
      </c>
      <c r="BJ230" s="5">
        <v>10</v>
      </c>
      <c r="BK230" s="5">
        <v>225</v>
      </c>
      <c r="BL230" s="5">
        <v>60381</v>
      </c>
      <c r="BM230" s="11">
        <f>(BL230/O230)*100</f>
        <v>14.361246682078946</v>
      </c>
      <c r="BN230" s="11">
        <f>((BL230)/(O230+Q230+S230+U230))*100</f>
        <v>14.361246682078946</v>
      </c>
      <c r="BO230" s="4" t="s">
        <v>72</v>
      </c>
      <c r="BP230" s="9">
        <v>25</v>
      </c>
      <c r="BQ230" s="9">
        <v>72</v>
      </c>
      <c r="BR230" s="13">
        <f t="shared" si="48"/>
        <v>47</v>
      </c>
      <c r="BS230" s="11">
        <v>43.35</v>
      </c>
      <c r="BT230" s="19">
        <f t="shared" si="49"/>
        <v>0.85</v>
      </c>
      <c r="BU230" s="6">
        <v>1.2999999999999999E-2</v>
      </c>
      <c r="BV230" s="6">
        <v>1.379</v>
      </c>
      <c r="BW230" s="6">
        <v>0.71299999999999997</v>
      </c>
      <c r="BX230" s="5">
        <f t="shared" si="51"/>
        <v>149204.70038368911</v>
      </c>
      <c r="BY230" s="11">
        <v>37.549999999999997</v>
      </c>
      <c r="BZ230" s="11">
        <f t="shared" si="52"/>
        <v>1.819373936096482</v>
      </c>
      <c r="CA230" s="11">
        <f>(BW230/BS230^3)*100000</f>
        <v>0.8752300584174787</v>
      </c>
    </row>
    <row r="231" spans="1:79" x14ac:dyDescent="0.2">
      <c r="A231" s="7" t="s">
        <v>69</v>
      </c>
      <c r="B231" s="4">
        <v>27</v>
      </c>
      <c r="C231" s="4">
        <v>1</v>
      </c>
      <c r="D231" s="6">
        <f t="shared" si="43"/>
        <v>0.40468564223999998</v>
      </c>
      <c r="E231" s="8">
        <v>40276</v>
      </c>
      <c r="F231" s="9">
        <v>1</v>
      </c>
      <c r="G231" s="9" t="s">
        <v>70</v>
      </c>
      <c r="H231" s="9" t="s">
        <v>71</v>
      </c>
      <c r="I231" s="4">
        <v>99</v>
      </c>
      <c r="J231" s="4">
        <v>279</v>
      </c>
      <c r="M231" s="13">
        <f t="shared" si="44"/>
        <v>189</v>
      </c>
      <c r="N231" s="8">
        <v>40289</v>
      </c>
      <c r="O231" s="5">
        <v>420444</v>
      </c>
      <c r="P231" s="8"/>
      <c r="Q231" s="5"/>
      <c r="R231" s="8"/>
      <c r="S231" s="9"/>
      <c r="T231" s="8"/>
      <c r="U231" s="8"/>
      <c r="V231" s="14">
        <f t="shared" si="45"/>
        <v>420444</v>
      </c>
      <c r="W231" s="14">
        <f t="shared" si="46"/>
        <v>1038939.7500558087</v>
      </c>
      <c r="X231" s="8">
        <v>40332</v>
      </c>
      <c r="Y231" s="9">
        <f t="shared" si="47"/>
        <v>43</v>
      </c>
      <c r="Z231" s="9">
        <v>6</v>
      </c>
      <c r="AA231" s="10">
        <v>3.4</v>
      </c>
      <c r="AB231" s="10">
        <v>24.3</v>
      </c>
      <c r="AC231" s="10">
        <v>24.7</v>
      </c>
      <c r="AD231" s="10">
        <v>32.6</v>
      </c>
      <c r="AE231" s="10">
        <v>28.399999999999995</v>
      </c>
      <c r="AF231" s="9">
        <v>32</v>
      </c>
      <c r="AG231" s="9">
        <v>30</v>
      </c>
      <c r="AH231" s="9">
        <v>42</v>
      </c>
      <c r="AI231" s="10">
        <v>37.083333333333336</v>
      </c>
      <c r="AJ231" s="10">
        <v>9.3000000000000007</v>
      </c>
      <c r="AK231" s="10">
        <v>9</v>
      </c>
      <c r="AL231" s="10">
        <v>9.6</v>
      </c>
      <c r="AM231" s="10">
        <v>9.234436424123956</v>
      </c>
      <c r="AN231" s="20">
        <v>356</v>
      </c>
      <c r="AO231" s="20">
        <v>235</v>
      </c>
      <c r="AP231" s="20">
        <v>13.5</v>
      </c>
      <c r="AQ231" s="20">
        <v>5.05</v>
      </c>
      <c r="AR231" s="5">
        <v>125</v>
      </c>
      <c r="AS231" s="5">
        <v>2485</v>
      </c>
      <c r="AT231" s="5">
        <v>0</v>
      </c>
      <c r="AU231" s="5">
        <v>2610</v>
      </c>
      <c r="AV231" s="5">
        <v>0</v>
      </c>
      <c r="AW231" s="5">
        <v>0</v>
      </c>
      <c r="AX231" s="5">
        <v>0</v>
      </c>
      <c r="AY231" s="5">
        <v>0</v>
      </c>
      <c r="AZ231" s="5">
        <v>185</v>
      </c>
      <c r="BA231" s="5">
        <v>2025</v>
      </c>
      <c r="BB231" s="5">
        <v>0</v>
      </c>
      <c r="BC231" s="5">
        <v>2210</v>
      </c>
      <c r="BD231" s="5">
        <v>46.333333333333336</v>
      </c>
      <c r="BE231" s="5">
        <v>275.33333333333331</v>
      </c>
      <c r="BF231" s="5">
        <v>0</v>
      </c>
      <c r="BG231" s="5">
        <v>321.66666666666669</v>
      </c>
      <c r="BH231" s="5">
        <v>15</v>
      </c>
      <c r="BI231" s="5">
        <v>70</v>
      </c>
      <c r="BJ231" s="5">
        <v>0</v>
      </c>
      <c r="BK231" s="5">
        <v>105</v>
      </c>
      <c r="BL231" s="5">
        <v>33416</v>
      </c>
      <c r="BM231" s="11">
        <v>7.95</v>
      </c>
      <c r="BN231" s="11">
        <f>((BL231/(O231+Q231+S231+U231))*100)</f>
        <v>7.947788528317683</v>
      </c>
      <c r="BO231" s="4" t="s">
        <v>72</v>
      </c>
      <c r="BP231" s="9">
        <v>23</v>
      </c>
      <c r="BQ231" s="9">
        <v>74</v>
      </c>
      <c r="BR231" s="13">
        <f t="shared" si="48"/>
        <v>51</v>
      </c>
      <c r="BS231" s="11">
        <v>36.97</v>
      </c>
      <c r="BT231" s="19">
        <f t="shared" si="49"/>
        <v>0.85976744186046505</v>
      </c>
      <c r="BU231" s="6">
        <v>0.10100000000000001</v>
      </c>
      <c r="BV231" s="6">
        <v>3.33</v>
      </c>
      <c r="BW231" s="6">
        <v>0.57399999999999995</v>
      </c>
      <c r="BX231" s="5">
        <f t="shared" si="51"/>
        <v>82572.73427106798</v>
      </c>
      <c r="BY231" s="11">
        <v>14.59</v>
      </c>
      <c r="BZ231" s="11">
        <f t="shared" si="52"/>
        <v>0.83843430595487023</v>
      </c>
      <c r="CA231" s="11">
        <f>(BW231/BS231^3)*100000</f>
        <v>1.1359613120920526</v>
      </c>
    </row>
    <row r="232" spans="1:79" x14ac:dyDescent="0.2">
      <c r="A232" s="15" t="s">
        <v>69</v>
      </c>
      <c r="B232" s="15">
        <v>32</v>
      </c>
      <c r="C232" s="15">
        <v>1</v>
      </c>
      <c r="D232" s="16">
        <f t="shared" si="43"/>
        <v>0.40468564223999998</v>
      </c>
      <c r="E232" s="17">
        <v>37145</v>
      </c>
      <c r="F232" s="15">
        <v>1</v>
      </c>
      <c r="G232" s="15" t="s">
        <v>70</v>
      </c>
      <c r="H232" s="15" t="s">
        <v>71</v>
      </c>
      <c r="I232" s="15">
        <v>4</v>
      </c>
      <c r="J232" s="15">
        <v>2</v>
      </c>
      <c r="K232" s="15"/>
      <c r="L232" s="15"/>
      <c r="M232" s="13">
        <f t="shared" si="44"/>
        <v>3</v>
      </c>
      <c r="N232" s="23">
        <v>37149</v>
      </c>
      <c r="O232" s="24">
        <v>420902</v>
      </c>
      <c r="P232" s="15"/>
      <c r="Q232" s="14"/>
      <c r="R232" s="15"/>
      <c r="S232" s="15"/>
      <c r="T232" s="15"/>
      <c r="U232" s="15"/>
      <c r="V232" s="14">
        <f t="shared" si="45"/>
        <v>420902</v>
      </c>
      <c r="W232" s="14">
        <f t="shared" si="46"/>
        <v>1040071.4927029284</v>
      </c>
      <c r="X232" s="17">
        <v>37165</v>
      </c>
      <c r="Y232" s="15">
        <f t="shared" si="47"/>
        <v>16</v>
      </c>
      <c r="Z232" s="13">
        <v>9</v>
      </c>
      <c r="AA232" s="18">
        <v>3.4</v>
      </c>
      <c r="AB232" s="18">
        <v>31.5</v>
      </c>
      <c r="AC232" s="18">
        <v>26.2</v>
      </c>
      <c r="AD232" s="18">
        <v>32.1</v>
      </c>
      <c r="AE232" s="18">
        <v>29.1</v>
      </c>
      <c r="AF232" s="13">
        <v>50</v>
      </c>
      <c r="AG232" s="13">
        <v>50</v>
      </c>
      <c r="AH232" s="13">
        <v>55</v>
      </c>
      <c r="AI232" s="13">
        <v>51.5</v>
      </c>
      <c r="AJ232" s="18">
        <v>8.3000000000000007</v>
      </c>
      <c r="AK232" s="18">
        <v>8.4</v>
      </c>
      <c r="AL232" s="18">
        <v>9</v>
      </c>
      <c r="AM232" s="18">
        <v>8.7073671502996604</v>
      </c>
      <c r="AN232" s="21">
        <v>4</v>
      </c>
      <c r="AO232" s="21">
        <v>300</v>
      </c>
      <c r="AP232" s="21">
        <v>12</v>
      </c>
      <c r="AQ232" s="21">
        <v>5</v>
      </c>
      <c r="AR232" s="14">
        <v>20</v>
      </c>
      <c r="AS232" s="14">
        <v>115</v>
      </c>
      <c r="AT232" s="14">
        <v>170</v>
      </c>
      <c r="AU232" s="14">
        <v>305</v>
      </c>
      <c r="AV232" s="14">
        <v>5</v>
      </c>
      <c r="AW232" s="14">
        <v>10</v>
      </c>
      <c r="AX232" s="14">
        <v>0</v>
      </c>
      <c r="AY232" s="14">
        <v>85</v>
      </c>
      <c r="AZ232" s="14">
        <v>170</v>
      </c>
      <c r="BA232" s="14">
        <v>1840</v>
      </c>
      <c r="BB232" s="14">
        <v>0</v>
      </c>
      <c r="BC232" s="14">
        <v>1845</v>
      </c>
      <c r="BD232" s="14">
        <v>79.166666666666671</v>
      </c>
      <c r="BE232" s="14">
        <v>515</v>
      </c>
      <c r="BF232" s="14">
        <v>0</v>
      </c>
      <c r="BG232" s="14">
        <v>594.16666666666663</v>
      </c>
      <c r="BH232" s="14">
        <v>77.5</v>
      </c>
      <c r="BI232" s="14">
        <v>252.5</v>
      </c>
      <c r="BJ232" s="14">
        <v>0</v>
      </c>
      <c r="BK232" s="14">
        <v>377.5</v>
      </c>
      <c r="BL232" s="14">
        <v>0</v>
      </c>
      <c r="BM232" s="19">
        <f>BL232/(O232)*100</f>
        <v>0</v>
      </c>
      <c r="BN232" s="19">
        <f>BL232/(O232+Q232)*100</f>
        <v>0</v>
      </c>
      <c r="BO232" s="15" t="s">
        <v>73</v>
      </c>
      <c r="BP232" s="13"/>
      <c r="BQ232" s="13"/>
      <c r="BR232" s="13">
        <f t="shared" si="48"/>
        <v>0</v>
      </c>
      <c r="BS232" s="19"/>
      <c r="BT232" s="19">
        <f t="shared" si="49"/>
        <v>0</v>
      </c>
      <c r="BU232" s="16"/>
      <c r="BV232" s="16"/>
      <c r="BW232" s="16"/>
      <c r="BX232" s="14">
        <f t="shared" si="51"/>
        <v>0</v>
      </c>
      <c r="BY232" s="19">
        <v>0</v>
      </c>
      <c r="BZ232" s="19">
        <f t="shared" si="52"/>
        <v>0</v>
      </c>
      <c r="CA232" s="19"/>
    </row>
    <row r="233" spans="1:79" x14ac:dyDescent="0.2">
      <c r="A233" s="53" t="s">
        <v>69</v>
      </c>
      <c r="B233" s="53">
        <v>28</v>
      </c>
      <c r="C233" s="53">
        <v>1</v>
      </c>
      <c r="D233" s="22">
        <f t="shared" si="43"/>
        <v>0.40468564223999998</v>
      </c>
      <c r="E233" s="54">
        <v>38448</v>
      </c>
      <c r="F233" s="53">
        <v>1</v>
      </c>
      <c r="G233" s="53" t="s">
        <v>70</v>
      </c>
      <c r="H233" s="53" t="s">
        <v>71</v>
      </c>
      <c r="I233" s="53">
        <v>159</v>
      </c>
      <c r="J233" s="53">
        <v>142</v>
      </c>
      <c r="K233" s="53"/>
      <c r="L233" s="53"/>
      <c r="M233" s="13">
        <f t="shared" si="44"/>
        <v>150.5</v>
      </c>
      <c r="N233" s="54">
        <v>38454</v>
      </c>
      <c r="O233" s="55">
        <v>420902</v>
      </c>
      <c r="P233" s="53"/>
      <c r="Q233" s="55"/>
      <c r="R233" s="53"/>
      <c r="S233" s="53"/>
      <c r="T233" s="53"/>
      <c r="U233" s="53"/>
      <c r="V233" s="14">
        <f t="shared" si="45"/>
        <v>420902</v>
      </c>
      <c r="W233" s="14">
        <f t="shared" si="46"/>
        <v>1040071.4927029284</v>
      </c>
      <c r="X233" s="54">
        <v>38496</v>
      </c>
      <c r="Y233" s="53">
        <f t="shared" si="47"/>
        <v>42</v>
      </c>
      <c r="Z233" s="53">
        <v>5</v>
      </c>
      <c r="AA233" s="56">
        <v>3</v>
      </c>
      <c r="AB233" s="56">
        <v>27.4</v>
      </c>
      <c r="AC233" s="56">
        <v>23.2</v>
      </c>
      <c r="AD233" s="56">
        <v>32.9</v>
      </c>
      <c r="AE233" s="56">
        <v>27.54000000000001</v>
      </c>
      <c r="AF233" s="57">
        <v>29</v>
      </c>
      <c r="AG233" s="57">
        <v>30</v>
      </c>
      <c r="AH233" s="57">
        <v>38</v>
      </c>
      <c r="AI233" s="57">
        <v>34.909090909090907</v>
      </c>
      <c r="AJ233" s="56">
        <v>9.3000000000000007</v>
      </c>
      <c r="AK233" s="56">
        <v>8.6999999999999993</v>
      </c>
      <c r="AL233" s="56">
        <v>9.9</v>
      </c>
      <c r="AM233" s="56">
        <v>9.3749974718549165</v>
      </c>
      <c r="AN233" s="25">
        <v>72</v>
      </c>
      <c r="AO233" s="25">
        <v>400</v>
      </c>
      <c r="AP233" s="25">
        <v>24</v>
      </c>
      <c r="AQ233" s="25">
        <v>9.375</v>
      </c>
      <c r="AR233" s="55">
        <v>5</v>
      </c>
      <c r="AS233" s="55">
        <v>30</v>
      </c>
      <c r="AT233" s="55">
        <v>4310</v>
      </c>
      <c r="AU233" s="55">
        <v>4395</v>
      </c>
      <c r="AV233" s="55">
        <v>5</v>
      </c>
      <c r="AW233" s="55">
        <v>5</v>
      </c>
      <c r="AX233" s="55">
        <v>0</v>
      </c>
      <c r="AY233" s="55">
        <v>15</v>
      </c>
      <c r="AZ233" s="55">
        <v>110</v>
      </c>
      <c r="BA233" s="55">
        <v>565</v>
      </c>
      <c r="BB233" s="55">
        <v>140</v>
      </c>
      <c r="BC233" s="55">
        <v>2600</v>
      </c>
      <c r="BD233" s="55">
        <v>36.842105263157897</v>
      </c>
      <c r="BE233" s="55">
        <v>175</v>
      </c>
      <c r="BF233" s="55">
        <v>11.052631578947368</v>
      </c>
      <c r="BG233" s="55">
        <v>346.05263157894734</v>
      </c>
      <c r="BH233" s="55">
        <v>35</v>
      </c>
      <c r="BI233" s="55">
        <v>90</v>
      </c>
      <c r="BJ233" s="55">
        <v>0</v>
      </c>
      <c r="BK233" s="55">
        <v>155</v>
      </c>
      <c r="BL233" s="55">
        <v>61021</v>
      </c>
      <c r="BM233" s="58">
        <f>BL233/O233*100</f>
        <v>14.497674042888844</v>
      </c>
      <c r="BN233" s="58">
        <f>BL233/(O233+Q233)*100</f>
        <v>14.497674042888844</v>
      </c>
      <c r="BO233" s="53" t="s">
        <v>72</v>
      </c>
      <c r="BP233" s="57">
        <v>36</v>
      </c>
      <c r="BQ233" s="57">
        <v>52</v>
      </c>
      <c r="BR233" s="13">
        <f t="shared" si="48"/>
        <v>16</v>
      </c>
      <c r="BS233" s="58">
        <v>44.57</v>
      </c>
      <c r="BT233" s="19">
        <f t="shared" si="49"/>
        <v>1.0611904761904762</v>
      </c>
      <c r="BU233" s="22">
        <v>0.36099999999999999</v>
      </c>
      <c r="BV233" s="22">
        <v>1.2629999999999999</v>
      </c>
      <c r="BW233" s="22">
        <v>0.71330000000000005</v>
      </c>
      <c r="BX233" s="55">
        <f t="shared" si="51"/>
        <v>150786.17482507898</v>
      </c>
      <c r="BY233" s="58">
        <v>43.73</v>
      </c>
      <c r="BZ233" s="58">
        <f t="shared" si="52"/>
        <v>2.5728376979902712</v>
      </c>
      <c r="CA233" s="58">
        <f>(BW233/BS233^3)*100000</f>
        <v>0.80564612351095544</v>
      </c>
    </row>
    <row r="234" spans="1:79" x14ac:dyDescent="0.2">
      <c r="A234" s="53" t="s">
        <v>69</v>
      </c>
      <c r="B234" s="53">
        <v>30</v>
      </c>
      <c r="C234" s="53">
        <v>1</v>
      </c>
      <c r="D234" s="22">
        <f t="shared" si="43"/>
        <v>0.40468564223999998</v>
      </c>
      <c r="E234" s="54">
        <v>38456</v>
      </c>
      <c r="F234" s="53">
        <v>1</v>
      </c>
      <c r="G234" s="53" t="s">
        <v>70</v>
      </c>
      <c r="H234" s="53" t="s">
        <v>71</v>
      </c>
      <c r="I234" s="53">
        <v>43</v>
      </c>
      <c r="J234" s="53">
        <v>64</v>
      </c>
      <c r="K234" s="53"/>
      <c r="L234" s="53"/>
      <c r="M234" s="13">
        <f t="shared" si="44"/>
        <v>53.5</v>
      </c>
      <c r="N234" s="54">
        <v>38465</v>
      </c>
      <c r="O234" s="55">
        <v>421360</v>
      </c>
      <c r="P234" s="53"/>
      <c r="Q234" s="55"/>
      <c r="R234" s="53"/>
      <c r="S234" s="53"/>
      <c r="T234" s="53"/>
      <c r="U234" s="53"/>
      <c r="V234" s="14">
        <f t="shared" si="45"/>
        <v>421360</v>
      </c>
      <c r="W234" s="14">
        <f t="shared" si="46"/>
        <v>1041203.2353500479</v>
      </c>
      <c r="X234" s="54">
        <v>38518</v>
      </c>
      <c r="Y234" s="53">
        <f t="shared" si="47"/>
        <v>53</v>
      </c>
      <c r="Z234" s="53">
        <v>16</v>
      </c>
      <c r="AA234" s="56">
        <v>2</v>
      </c>
      <c r="AB234" s="56">
        <v>25</v>
      </c>
      <c r="AC234" s="56">
        <v>22.9</v>
      </c>
      <c r="AD234" s="56">
        <v>33.799999999999997</v>
      </c>
      <c r="AE234" s="56">
        <v>29.46274509803921</v>
      </c>
      <c r="AF234" s="57">
        <v>31</v>
      </c>
      <c r="AG234" s="57">
        <v>32</v>
      </c>
      <c r="AH234" s="57">
        <v>42</v>
      </c>
      <c r="AI234" s="57">
        <v>36.866666666666667</v>
      </c>
      <c r="AJ234" s="56">
        <v>9.3000000000000007</v>
      </c>
      <c r="AK234" s="56">
        <v>9.1</v>
      </c>
      <c r="AL234" s="56">
        <v>9.6999999999999993</v>
      </c>
      <c r="AM234" s="56">
        <v>9.3923850646533715</v>
      </c>
      <c r="AN234" s="25">
        <v>188</v>
      </c>
      <c r="AO234" s="25">
        <v>400</v>
      </c>
      <c r="AP234" s="25">
        <v>22.5</v>
      </c>
      <c r="AQ234" s="25">
        <v>9.3699999999999992</v>
      </c>
      <c r="AR234" s="55">
        <v>30</v>
      </c>
      <c r="AS234" s="55">
        <v>60</v>
      </c>
      <c r="AT234" s="55">
        <v>0</v>
      </c>
      <c r="AU234" s="55">
        <v>90</v>
      </c>
      <c r="AV234" s="55">
        <v>0</v>
      </c>
      <c r="AW234" s="55">
        <v>0</v>
      </c>
      <c r="AX234" s="55">
        <v>0</v>
      </c>
      <c r="AY234" s="55">
        <v>15</v>
      </c>
      <c r="AZ234" s="55">
        <v>885</v>
      </c>
      <c r="BA234" s="55">
        <v>760</v>
      </c>
      <c r="BB234" s="55">
        <v>10</v>
      </c>
      <c r="BC234" s="55">
        <v>1105</v>
      </c>
      <c r="BD234" s="55">
        <v>179.78260869565219</v>
      </c>
      <c r="BE234" s="55">
        <v>126.08695652173913</v>
      </c>
      <c r="BF234" s="55">
        <v>0.86956521739130432</v>
      </c>
      <c r="BG234" s="55">
        <v>306.73913043478262</v>
      </c>
      <c r="BH234" s="55">
        <v>60</v>
      </c>
      <c r="BI234" s="55">
        <v>30</v>
      </c>
      <c r="BJ234" s="55">
        <v>0</v>
      </c>
      <c r="BK234" s="55">
        <v>130</v>
      </c>
      <c r="BL234" s="55">
        <v>41073</v>
      </c>
      <c r="BM234" s="58">
        <f>BL234/O234*100</f>
        <v>9.7477216631858745</v>
      </c>
      <c r="BN234" s="58">
        <f>BL234/(O234+Q234)*100</f>
        <v>9.7477216631858745</v>
      </c>
      <c r="BO234" s="53" t="s">
        <v>72</v>
      </c>
      <c r="BP234" s="57">
        <v>31</v>
      </c>
      <c r="BQ234" s="57">
        <v>57</v>
      </c>
      <c r="BR234" s="13">
        <f t="shared" si="48"/>
        <v>26</v>
      </c>
      <c r="BS234" s="58">
        <v>38.799999999999997</v>
      </c>
      <c r="BT234" s="19">
        <f t="shared" si="49"/>
        <v>0.73207547169811316</v>
      </c>
      <c r="BU234" s="22">
        <v>0.20100000000000001</v>
      </c>
      <c r="BV234" s="22">
        <v>1.4610000000000001</v>
      </c>
      <c r="BW234" s="22">
        <v>0.52</v>
      </c>
      <c r="BX234" s="55">
        <f t="shared" si="51"/>
        <v>101493.59333000882</v>
      </c>
      <c r="BY234" s="58">
        <v>19.23</v>
      </c>
      <c r="BZ234" s="58">
        <f t="shared" si="52"/>
        <v>0.89657292181388482</v>
      </c>
      <c r="CA234" s="58">
        <f>(BW234/BS234^3)*100000</f>
        <v>0.89024217874309886</v>
      </c>
    </row>
    <row r="235" spans="1:79" x14ac:dyDescent="0.2">
      <c r="A235" s="4" t="s">
        <v>69</v>
      </c>
      <c r="B235" s="4">
        <v>28</v>
      </c>
      <c r="C235" s="4">
        <v>1</v>
      </c>
      <c r="D235" s="6">
        <f t="shared" si="43"/>
        <v>0.40468564223999998</v>
      </c>
      <c r="E235" s="8">
        <v>38862</v>
      </c>
      <c r="F235" s="4">
        <v>1</v>
      </c>
      <c r="G235" s="4" t="s">
        <v>70</v>
      </c>
      <c r="H235" s="4" t="s">
        <v>71</v>
      </c>
      <c r="I235" s="4">
        <v>0</v>
      </c>
      <c r="J235" s="4">
        <v>0</v>
      </c>
      <c r="M235" s="13">
        <f t="shared" si="44"/>
        <v>0</v>
      </c>
      <c r="N235" s="8">
        <v>38867</v>
      </c>
      <c r="O235" s="5">
        <v>421360</v>
      </c>
      <c r="Q235" s="5"/>
      <c r="V235" s="14">
        <f t="shared" si="45"/>
        <v>421360</v>
      </c>
      <c r="W235" s="14">
        <f t="shared" si="46"/>
        <v>1041203.2353500479</v>
      </c>
      <c r="X235" s="8">
        <v>38884</v>
      </c>
      <c r="Y235" s="4">
        <f t="shared" si="47"/>
        <v>17</v>
      </c>
      <c r="AA235" s="4">
        <v>4.3</v>
      </c>
      <c r="AB235" s="4">
        <v>28</v>
      </c>
      <c r="AC235" s="4">
        <v>27.8</v>
      </c>
      <c r="AD235" s="4">
        <v>32.4</v>
      </c>
      <c r="AE235" s="10">
        <v>30.61333333333333</v>
      </c>
      <c r="AF235" s="4">
        <v>57</v>
      </c>
      <c r="AG235" s="4">
        <v>46</v>
      </c>
      <c r="AH235" s="4">
        <v>53</v>
      </c>
      <c r="AI235" s="9">
        <v>50.75</v>
      </c>
      <c r="AJ235" s="4">
        <v>9.3000000000000007</v>
      </c>
      <c r="AK235" s="4">
        <v>9</v>
      </c>
      <c r="AL235" s="4">
        <v>9.6999999999999993</v>
      </c>
      <c r="AM235" s="10">
        <v>9.265264707901979</v>
      </c>
      <c r="AN235" s="20">
        <v>0</v>
      </c>
      <c r="AO235" s="20">
        <v>0</v>
      </c>
      <c r="AP235" s="20">
        <v>0</v>
      </c>
      <c r="AQ235" s="20">
        <v>7.5</v>
      </c>
      <c r="AR235" s="5">
        <v>130</v>
      </c>
      <c r="AS235" s="5">
        <v>205</v>
      </c>
      <c r="AT235" s="5">
        <v>0</v>
      </c>
      <c r="AU235" s="5">
        <v>235</v>
      </c>
      <c r="AV235" s="5">
        <v>80</v>
      </c>
      <c r="AW235" s="5">
        <v>195</v>
      </c>
      <c r="AX235" s="5">
        <v>0</v>
      </c>
      <c r="AY235" s="5">
        <v>290</v>
      </c>
      <c r="AZ235" s="5">
        <v>230</v>
      </c>
      <c r="BA235" s="5">
        <v>980</v>
      </c>
      <c r="BB235" s="5">
        <v>0</v>
      </c>
      <c r="BC235" s="5">
        <v>1125</v>
      </c>
      <c r="BD235" s="5">
        <v>142</v>
      </c>
      <c r="BE235" s="5">
        <v>384</v>
      </c>
      <c r="BF235" s="5">
        <v>0</v>
      </c>
      <c r="BG235" s="5">
        <v>526</v>
      </c>
      <c r="BH235" s="5">
        <v>145</v>
      </c>
      <c r="BI235" s="5">
        <v>245</v>
      </c>
      <c r="BJ235" s="5">
        <v>0</v>
      </c>
      <c r="BK235" s="5">
        <v>390</v>
      </c>
      <c r="BL235" s="5">
        <v>0</v>
      </c>
      <c r="BM235" s="11">
        <f>BL235/O235*100</f>
        <v>0</v>
      </c>
      <c r="BN235" s="11">
        <f>BL235/(O235+Q235)*100</f>
        <v>0</v>
      </c>
      <c r="BO235" s="4" t="s">
        <v>73</v>
      </c>
      <c r="BR235" s="13">
        <f t="shared" si="48"/>
        <v>0</v>
      </c>
      <c r="BT235" s="19">
        <f t="shared" si="49"/>
        <v>0</v>
      </c>
      <c r="BX235" s="5">
        <f t="shared" si="51"/>
        <v>0</v>
      </c>
      <c r="BY235" s="11">
        <v>0</v>
      </c>
      <c r="BZ235" s="11">
        <f t="shared" si="52"/>
        <v>0</v>
      </c>
    </row>
    <row r="236" spans="1:79" x14ac:dyDescent="0.2">
      <c r="A236" s="15" t="s">
        <v>69</v>
      </c>
      <c r="B236" s="15">
        <v>3</v>
      </c>
      <c r="C236" s="15">
        <v>2</v>
      </c>
      <c r="D236" s="16">
        <f t="shared" si="43"/>
        <v>0.80937128447999995</v>
      </c>
      <c r="E236" s="17">
        <v>38096</v>
      </c>
      <c r="F236" s="15">
        <v>1</v>
      </c>
      <c r="G236" s="15" t="s">
        <v>70</v>
      </c>
      <c r="H236" s="15" t="s">
        <v>71</v>
      </c>
      <c r="I236" s="15">
        <v>58</v>
      </c>
      <c r="J236" s="15">
        <v>349</v>
      </c>
      <c r="K236" s="15"/>
      <c r="L236" s="15"/>
      <c r="M236" s="13">
        <f t="shared" si="44"/>
        <v>203.5</v>
      </c>
      <c r="N236" s="17">
        <v>38105</v>
      </c>
      <c r="O236" s="14">
        <v>842720</v>
      </c>
      <c r="P236" s="15"/>
      <c r="Q236" s="14"/>
      <c r="R236" s="15"/>
      <c r="S236" s="15"/>
      <c r="T236" s="15"/>
      <c r="U236" s="15"/>
      <c r="V236" s="14">
        <f t="shared" si="45"/>
        <v>842720</v>
      </c>
      <c r="W236" s="14">
        <f t="shared" si="46"/>
        <v>1041203.2353500479</v>
      </c>
      <c r="X236" s="17">
        <v>38147</v>
      </c>
      <c r="Y236" s="15">
        <f t="shared" si="47"/>
        <v>42</v>
      </c>
      <c r="Z236" s="15">
        <v>8</v>
      </c>
      <c r="AA236" s="18">
        <v>2.9</v>
      </c>
      <c r="AB236" s="15">
        <v>25.1</v>
      </c>
      <c r="AC236" s="15">
        <v>20.100000000000001</v>
      </c>
      <c r="AD236" s="15">
        <v>32.5</v>
      </c>
      <c r="AE236" s="18">
        <v>28.217948717948712</v>
      </c>
      <c r="AF236" s="13">
        <v>26</v>
      </c>
      <c r="AG236" s="13">
        <v>25</v>
      </c>
      <c r="AH236" s="13">
        <v>32</v>
      </c>
      <c r="AI236" s="13">
        <v>28.09090909090909</v>
      </c>
      <c r="AJ236" s="15">
        <v>8.4</v>
      </c>
      <c r="AK236" s="15">
        <v>8.3000000000000007</v>
      </c>
      <c r="AL236" s="15">
        <v>9.4</v>
      </c>
      <c r="AM236" s="18">
        <v>8.8111111111111118</v>
      </c>
      <c r="AN236" s="21">
        <v>268</v>
      </c>
      <c r="AO236" s="21">
        <v>850</v>
      </c>
      <c r="AP236" s="21">
        <v>72</v>
      </c>
      <c r="AQ236" s="21">
        <v>30</v>
      </c>
      <c r="AR236" s="14">
        <v>20</v>
      </c>
      <c r="AS236" s="14">
        <v>415</v>
      </c>
      <c r="AT236" s="14">
        <v>10</v>
      </c>
      <c r="AU236" s="14">
        <v>445</v>
      </c>
      <c r="AV236" s="14">
        <v>0</v>
      </c>
      <c r="AW236" s="14">
        <v>5</v>
      </c>
      <c r="AX236" s="14">
        <v>0</v>
      </c>
      <c r="AY236" s="14">
        <v>25</v>
      </c>
      <c r="AZ236" s="14">
        <v>579</v>
      </c>
      <c r="BA236" s="14">
        <v>225</v>
      </c>
      <c r="BB236" s="14">
        <v>330</v>
      </c>
      <c r="BC236" s="14">
        <v>1015</v>
      </c>
      <c r="BD236" s="14">
        <v>81.5</v>
      </c>
      <c r="BE236" s="14">
        <v>72.5</v>
      </c>
      <c r="BF236" s="14">
        <v>60.3125</v>
      </c>
      <c r="BG236" s="14">
        <v>216.1875</v>
      </c>
      <c r="BH236" s="14">
        <v>17.5</v>
      </c>
      <c r="BI236" s="14">
        <v>55</v>
      </c>
      <c r="BJ236" s="14">
        <v>20</v>
      </c>
      <c r="BK236" s="14">
        <v>107.5</v>
      </c>
      <c r="BL236" s="14">
        <v>405665</v>
      </c>
      <c r="BM236" s="19">
        <f>(BL236/O236)*100</f>
        <v>48.13757831782798</v>
      </c>
      <c r="BN236" s="19">
        <f>((BL236)/(O236+Q236+S236+U236))*100</f>
        <v>48.13757831782798</v>
      </c>
      <c r="BO236" s="15" t="s">
        <v>72</v>
      </c>
      <c r="BP236" s="13">
        <v>27</v>
      </c>
      <c r="BQ236" s="13">
        <v>46</v>
      </c>
      <c r="BR236" s="13">
        <f t="shared" si="48"/>
        <v>19</v>
      </c>
      <c r="BS236" s="19">
        <v>34.78</v>
      </c>
      <c r="BT236" s="19">
        <f t="shared" si="49"/>
        <v>0.82809523809523811</v>
      </c>
      <c r="BU236" s="16">
        <v>0.15809999999999999</v>
      </c>
      <c r="BV236" s="16">
        <v>0.6925</v>
      </c>
      <c r="BW236" s="16">
        <v>0.30308099999999993</v>
      </c>
      <c r="BX236" s="14">
        <f t="shared" si="51"/>
        <v>501210.02286438819</v>
      </c>
      <c r="BY236" s="19">
        <v>128.32</v>
      </c>
      <c r="BZ236" s="19">
        <f t="shared" si="52"/>
        <v>3.7748288749841259</v>
      </c>
      <c r="CA236" s="19">
        <f t="shared" ref="CA236:CA241" si="55">(BW236/BS236^3)*100000</f>
        <v>0.72039382000784724</v>
      </c>
    </row>
    <row r="237" spans="1:79" x14ac:dyDescent="0.2">
      <c r="A237" s="15" t="s">
        <v>69</v>
      </c>
      <c r="B237" s="15">
        <v>26</v>
      </c>
      <c r="C237" s="15">
        <v>1</v>
      </c>
      <c r="D237" s="16">
        <f t="shared" si="43"/>
        <v>0.40468564223999998</v>
      </c>
      <c r="E237" s="17">
        <v>37357</v>
      </c>
      <c r="F237" s="15">
        <v>1</v>
      </c>
      <c r="G237" s="15" t="s">
        <v>70</v>
      </c>
      <c r="H237" s="15" t="s">
        <v>71</v>
      </c>
      <c r="I237" s="15">
        <v>33</v>
      </c>
      <c r="J237" s="15">
        <v>62</v>
      </c>
      <c r="K237" s="15"/>
      <c r="L237" s="15"/>
      <c r="M237" s="13">
        <f t="shared" si="44"/>
        <v>47.5</v>
      </c>
      <c r="N237" s="17">
        <v>37365</v>
      </c>
      <c r="O237" s="14">
        <v>421818</v>
      </c>
      <c r="P237" s="15"/>
      <c r="Q237" s="14"/>
      <c r="R237" s="15"/>
      <c r="S237" s="15"/>
      <c r="T237" s="15"/>
      <c r="U237" s="15"/>
      <c r="V237" s="14">
        <f t="shared" si="45"/>
        <v>421818</v>
      </c>
      <c r="W237" s="14">
        <f t="shared" si="46"/>
        <v>1042334.9779971676</v>
      </c>
      <c r="X237" s="17">
        <v>37406</v>
      </c>
      <c r="Y237" s="15">
        <f t="shared" si="47"/>
        <v>41</v>
      </c>
      <c r="Z237" s="15">
        <v>1</v>
      </c>
      <c r="AA237" s="18">
        <v>3.5</v>
      </c>
      <c r="AB237" s="18">
        <v>27.4</v>
      </c>
      <c r="AC237" s="18">
        <v>26</v>
      </c>
      <c r="AD237" s="18">
        <v>30.7</v>
      </c>
      <c r="AE237" s="18">
        <v>28.700000000000006</v>
      </c>
      <c r="AF237" s="13">
        <v>36</v>
      </c>
      <c r="AG237" s="13">
        <v>34</v>
      </c>
      <c r="AH237" s="13">
        <v>45</v>
      </c>
      <c r="AI237" s="13">
        <v>38.833333333333336</v>
      </c>
      <c r="AJ237" s="18">
        <v>8.9</v>
      </c>
      <c r="AK237" s="18">
        <v>8.9</v>
      </c>
      <c r="AL237" s="18">
        <v>9.6</v>
      </c>
      <c r="AM237" s="18">
        <v>9.2852075872588262</v>
      </c>
      <c r="AN237" s="21">
        <v>40.5</v>
      </c>
      <c r="AO237" s="21">
        <v>425</v>
      </c>
      <c r="AP237" s="21">
        <v>42</v>
      </c>
      <c r="AQ237" s="21">
        <v>17.5</v>
      </c>
      <c r="AR237" s="14">
        <v>0</v>
      </c>
      <c r="AS237" s="14">
        <v>30</v>
      </c>
      <c r="AT237" s="14">
        <v>0</v>
      </c>
      <c r="AU237" s="14">
        <v>30</v>
      </c>
      <c r="AV237" s="14">
        <v>0</v>
      </c>
      <c r="AW237" s="14">
        <v>0</v>
      </c>
      <c r="AX237" s="14">
        <v>0</v>
      </c>
      <c r="AY237" s="14">
        <v>25</v>
      </c>
      <c r="AZ237" s="14">
        <v>140</v>
      </c>
      <c r="BA237" s="14">
        <v>880</v>
      </c>
      <c r="BB237" s="14">
        <v>7040</v>
      </c>
      <c r="BC237" s="14">
        <v>7060</v>
      </c>
      <c r="BD237" s="14">
        <v>44.411764705882355</v>
      </c>
      <c r="BE237" s="14">
        <v>117.05882352941177</v>
      </c>
      <c r="BF237" s="14">
        <v>872.35294117647061</v>
      </c>
      <c r="BG237" s="14">
        <v>1033.8235294117646</v>
      </c>
      <c r="BH237" s="14">
        <v>20</v>
      </c>
      <c r="BI237" s="14">
        <v>40</v>
      </c>
      <c r="BJ237" s="14">
        <v>415</v>
      </c>
      <c r="BK237" s="14">
        <v>675</v>
      </c>
      <c r="BL237" s="14">
        <v>348070</v>
      </c>
      <c r="BM237" s="19">
        <f>BL237/(O237)*100</f>
        <v>82.516630395099313</v>
      </c>
      <c r="BN237" s="19">
        <f>BL237/(O237+Q237)*100</f>
        <v>82.516630395099313</v>
      </c>
      <c r="BO237" s="15" t="s">
        <v>72</v>
      </c>
      <c r="BP237" s="13">
        <v>24</v>
      </c>
      <c r="BQ237" s="13">
        <v>47</v>
      </c>
      <c r="BR237" s="13">
        <f t="shared" si="48"/>
        <v>23</v>
      </c>
      <c r="BS237" s="19">
        <v>29.4</v>
      </c>
      <c r="BT237" s="19">
        <f t="shared" si="49"/>
        <v>0.71707317073170729</v>
      </c>
      <c r="BU237" s="16">
        <v>0.11700000000000001</v>
      </c>
      <c r="BV237" s="16">
        <v>0.78700000000000003</v>
      </c>
      <c r="BW237" s="16">
        <v>0.19800000000000001</v>
      </c>
      <c r="BX237" s="14">
        <f t="shared" si="51"/>
        <v>860099.7012727625</v>
      </c>
      <c r="BY237" s="19">
        <v>69.64</v>
      </c>
      <c r="BZ237" s="19">
        <f t="shared" si="52"/>
        <v>4.1971753086276573</v>
      </c>
      <c r="CA237" s="19">
        <f t="shared" si="55"/>
        <v>0.77915381062879141</v>
      </c>
    </row>
    <row r="238" spans="1:79" x14ac:dyDescent="0.2">
      <c r="A238" s="15" t="s">
        <v>69</v>
      </c>
      <c r="B238" s="15">
        <v>1</v>
      </c>
      <c r="C238" s="15">
        <v>2</v>
      </c>
      <c r="D238" s="16">
        <f t="shared" si="43"/>
        <v>0.80937128447999995</v>
      </c>
      <c r="E238" s="17">
        <v>38075</v>
      </c>
      <c r="F238" s="15">
        <v>1</v>
      </c>
      <c r="G238" s="15" t="s">
        <v>70</v>
      </c>
      <c r="H238" s="15" t="s">
        <v>71</v>
      </c>
      <c r="I238" s="15">
        <v>137</v>
      </c>
      <c r="J238" s="15">
        <v>17</v>
      </c>
      <c r="K238" s="15"/>
      <c r="L238" s="15"/>
      <c r="M238" s="13">
        <f t="shared" si="44"/>
        <v>77</v>
      </c>
      <c r="N238" s="17">
        <v>38081</v>
      </c>
      <c r="O238" s="14">
        <v>843636</v>
      </c>
      <c r="P238" s="15"/>
      <c r="Q238" s="14"/>
      <c r="R238" s="15"/>
      <c r="S238" s="15"/>
      <c r="T238" s="15"/>
      <c r="U238" s="15"/>
      <c r="V238" s="14">
        <f t="shared" si="45"/>
        <v>843636</v>
      </c>
      <c r="W238" s="14">
        <f t="shared" si="46"/>
        <v>1042334.9779971676</v>
      </c>
      <c r="X238" s="17">
        <v>38120</v>
      </c>
      <c r="Y238" s="15">
        <f t="shared" si="47"/>
        <v>39</v>
      </c>
      <c r="Z238" s="15">
        <v>11</v>
      </c>
      <c r="AA238" s="18">
        <v>2.4</v>
      </c>
      <c r="AB238" s="15">
        <v>23.7</v>
      </c>
      <c r="AC238" s="15">
        <v>19.2</v>
      </c>
      <c r="AD238" s="15">
        <v>29.9</v>
      </c>
      <c r="AE238" s="18">
        <v>24.961111111111109</v>
      </c>
      <c r="AF238" s="15">
        <v>32</v>
      </c>
      <c r="AG238" s="15">
        <v>25</v>
      </c>
      <c r="AH238" s="15">
        <v>32</v>
      </c>
      <c r="AI238" s="18">
        <v>29.09090909090909</v>
      </c>
      <c r="AJ238" s="15">
        <v>8.8000000000000007</v>
      </c>
      <c r="AK238" s="15">
        <v>8.8000000000000007</v>
      </c>
      <c r="AL238" s="15">
        <v>9.6</v>
      </c>
      <c r="AM238" s="18">
        <v>9.2266666666666666</v>
      </c>
      <c r="AN238" s="21">
        <v>190</v>
      </c>
      <c r="AO238" s="21">
        <v>750</v>
      </c>
      <c r="AP238" s="21">
        <v>72</v>
      </c>
      <c r="AQ238" s="21">
        <v>30</v>
      </c>
      <c r="AR238" s="14">
        <v>25</v>
      </c>
      <c r="AS238" s="14">
        <v>290</v>
      </c>
      <c r="AT238" s="14">
        <v>0</v>
      </c>
      <c r="AU238" s="14">
        <v>315</v>
      </c>
      <c r="AV238" s="14">
        <v>0</v>
      </c>
      <c r="AW238" s="14">
        <v>0</v>
      </c>
      <c r="AX238" s="14">
        <v>0</v>
      </c>
      <c r="AY238" s="14">
        <v>15</v>
      </c>
      <c r="AZ238" s="14">
        <v>480</v>
      </c>
      <c r="BA238" s="14">
        <v>790</v>
      </c>
      <c r="BB238" s="14">
        <v>9620</v>
      </c>
      <c r="BC238" s="14">
        <v>10180</v>
      </c>
      <c r="BD238" s="14">
        <v>70.384615384615387</v>
      </c>
      <c r="BE238" s="14">
        <v>175</v>
      </c>
      <c r="BF238" s="14">
        <v>1218.4615384615386</v>
      </c>
      <c r="BG238" s="14">
        <v>1463.8461538461538</v>
      </c>
      <c r="BH238" s="14">
        <v>35</v>
      </c>
      <c r="BI238" s="14">
        <v>20</v>
      </c>
      <c r="BJ238" s="14">
        <v>140</v>
      </c>
      <c r="BK238" s="14">
        <v>705</v>
      </c>
      <c r="BL238" s="14">
        <v>390349</v>
      </c>
      <c r="BM238" s="19">
        <f>(BL238/O238)*100</f>
        <v>46.269836754239982</v>
      </c>
      <c r="BN238" s="19">
        <f>((BL238)/(O238+Q238+S238+U238))*100</f>
        <v>46.269836754239982</v>
      </c>
      <c r="BO238" s="15" t="s">
        <v>72</v>
      </c>
      <c r="BP238" s="13">
        <v>31</v>
      </c>
      <c r="BQ238" s="13">
        <v>43</v>
      </c>
      <c r="BR238" s="13">
        <f t="shared" si="48"/>
        <v>12</v>
      </c>
      <c r="BS238" s="19">
        <v>37.42</v>
      </c>
      <c r="BT238" s="19">
        <f t="shared" si="49"/>
        <v>0.95948717948717954</v>
      </c>
      <c r="BU238" s="16">
        <v>0.25</v>
      </c>
      <c r="BV238" s="16">
        <v>0.628</v>
      </c>
      <c r="BW238" s="16">
        <v>0.41481999999999986</v>
      </c>
      <c r="BX238" s="14">
        <f t="shared" si="51"/>
        <v>482286.69275163265</v>
      </c>
      <c r="BY238" s="19">
        <v>164.14</v>
      </c>
      <c r="BZ238" s="19">
        <f t="shared" si="52"/>
        <v>5.1999842710282715</v>
      </c>
      <c r="CA238" s="19">
        <f t="shared" si="55"/>
        <v>0.79167756469240413</v>
      </c>
    </row>
    <row r="239" spans="1:79" x14ac:dyDescent="0.2">
      <c r="A239" s="15" t="s">
        <v>69</v>
      </c>
      <c r="B239" s="15">
        <v>32</v>
      </c>
      <c r="C239" s="15">
        <v>1</v>
      </c>
      <c r="D239" s="16">
        <f t="shared" si="43"/>
        <v>0.40468564223999998</v>
      </c>
      <c r="E239" s="17">
        <v>37485</v>
      </c>
      <c r="F239" s="15">
        <v>1</v>
      </c>
      <c r="G239" s="15" t="s">
        <v>70</v>
      </c>
      <c r="H239" s="15" t="s">
        <v>71</v>
      </c>
      <c r="I239" s="15">
        <v>150</v>
      </c>
      <c r="J239" s="15">
        <v>148</v>
      </c>
      <c r="K239" s="15"/>
      <c r="L239" s="15"/>
      <c r="M239" s="13">
        <f t="shared" si="44"/>
        <v>149</v>
      </c>
      <c r="N239" s="17">
        <v>37489</v>
      </c>
      <c r="O239" s="14">
        <v>421818</v>
      </c>
      <c r="P239" s="15"/>
      <c r="Q239" s="14"/>
      <c r="R239" s="15"/>
      <c r="S239" s="15"/>
      <c r="T239" s="15"/>
      <c r="U239" s="15"/>
      <c r="V239" s="14">
        <f t="shared" si="45"/>
        <v>421818</v>
      </c>
      <c r="W239" s="14">
        <f t="shared" si="46"/>
        <v>1042334.9779971676</v>
      </c>
      <c r="X239" s="17">
        <v>37523</v>
      </c>
      <c r="Y239" s="15">
        <f t="shared" si="47"/>
        <v>34</v>
      </c>
      <c r="Z239" s="15">
        <v>19</v>
      </c>
      <c r="AA239" s="18">
        <v>1.4</v>
      </c>
      <c r="AB239" s="18">
        <v>31.8</v>
      </c>
      <c r="AC239" s="18">
        <v>28</v>
      </c>
      <c r="AD239" s="18">
        <v>32.700000000000003</v>
      </c>
      <c r="AE239" s="18">
        <v>30.803124999999994</v>
      </c>
      <c r="AF239" s="13">
        <v>45</v>
      </c>
      <c r="AG239" s="13">
        <v>40</v>
      </c>
      <c r="AH239" s="13">
        <v>52</v>
      </c>
      <c r="AI239" s="13">
        <v>45.636363636363633</v>
      </c>
      <c r="AJ239" s="18">
        <v>8.8000000000000007</v>
      </c>
      <c r="AK239" s="18">
        <v>8.9</v>
      </c>
      <c r="AL239" s="18">
        <v>9.3000000000000007</v>
      </c>
      <c r="AM239" s="18">
        <v>9.0407073635483837</v>
      </c>
      <c r="AN239" s="21">
        <v>21</v>
      </c>
      <c r="AO239" s="21">
        <v>325</v>
      </c>
      <c r="AP239" s="21">
        <v>27</v>
      </c>
      <c r="AQ239" s="21">
        <v>11.25</v>
      </c>
      <c r="AR239" s="14">
        <v>145</v>
      </c>
      <c r="AS239" s="14">
        <v>300</v>
      </c>
      <c r="AT239" s="14">
        <v>5</v>
      </c>
      <c r="AU239" s="14">
        <v>450</v>
      </c>
      <c r="AV239" s="14">
        <v>10</v>
      </c>
      <c r="AW239" s="14">
        <v>25</v>
      </c>
      <c r="AX239" s="14">
        <v>35</v>
      </c>
      <c r="AY239" s="14">
        <v>115</v>
      </c>
      <c r="AZ239" s="14">
        <v>135</v>
      </c>
      <c r="BA239" s="14">
        <v>435</v>
      </c>
      <c r="BB239" s="14">
        <v>4395</v>
      </c>
      <c r="BC239" s="14">
        <v>4890</v>
      </c>
      <c r="BD239" s="14">
        <v>43.571428571428569</v>
      </c>
      <c r="BE239" s="14">
        <v>201.42857142857142</v>
      </c>
      <c r="BF239" s="14">
        <v>1149.6428571428571</v>
      </c>
      <c r="BG239" s="14">
        <v>1387.5</v>
      </c>
      <c r="BH239" s="14">
        <v>37.5</v>
      </c>
      <c r="BI239" s="14">
        <v>180</v>
      </c>
      <c r="BJ239" s="14">
        <v>842.5</v>
      </c>
      <c r="BK239" s="14">
        <v>1087.5</v>
      </c>
      <c r="BL239" s="14">
        <v>305810</v>
      </c>
      <c r="BM239" s="19">
        <f>BL239/(O239)*100</f>
        <v>72.498091594005004</v>
      </c>
      <c r="BN239" s="19">
        <f>BL239/(O239+Q239)*100</f>
        <v>72.498091594005004</v>
      </c>
      <c r="BO239" s="15" t="s">
        <v>72</v>
      </c>
      <c r="BP239" s="13">
        <v>29</v>
      </c>
      <c r="BQ239" s="13">
        <v>40</v>
      </c>
      <c r="BR239" s="13">
        <f t="shared" si="48"/>
        <v>11</v>
      </c>
      <c r="BS239" s="19">
        <v>32.53</v>
      </c>
      <c r="BT239" s="19">
        <f t="shared" si="49"/>
        <v>0.95676470588235296</v>
      </c>
      <c r="BU239" s="16">
        <v>0.22800000000000001</v>
      </c>
      <c r="BV239" s="16">
        <v>0.66500000000000004</v>
      </c>
      <c r="BW239" s="16">
        <v>0.32200000000000001</v>
      </c>
      <c r="BX239" s="14">
        <f t="shared" si="51"/>
        <v>755672.96706473839</v>
      </c>
      <c r="BY239" s="19">
        <v>91.09</v>
      </c>
      <c r="BZ239" s="19">
        <f t="shared" si="52"/>
        <v>6.6202438817188511</v>
      </c>
      <c r="CA239" s="19">
        <f t="shared" si="55"/>
        <v>0.93541360433864684</v>
      </c>
    </row>
    <row r="240" spans="1:79" x14ac:dyDescent="0.2">
      <c r="A240" s="7" t="s">
        <v>69</v>
      </c>
      <c r="B240" s="4">
        <v>34</v>
      </c>
      <c r="C240" s="4">
        <v>1</v>
      </c>
      <c r="D240" s="6">
        <f t="shared" si="43"/>
        <v>0.40468564223999998</v>
      </c>
      <c r="E240" s="8">
        <v>40355</v>
      </c>
      <c r="F240" s="9">
        <v>1</v>
      </c>
      <c r="G240" s="9" t="s">
        <v>70</v>
      </c>
      <c r="H240" s="9" t="s">
        <v>71</v>
      </c>
      <c r="I240" s="4">
        <v>35</v>
      </c>
      <c r="J240" s="4">
        <v>0</v>
      </c>
      <c r="M240" s="13">
        <f t="shared" si="44"/>
        <v>17.5</v>
      </c>
      <c r="N240" s="8">
        <v>40369</v>
      </c>
      <c r="O240" s="5">
        <v>422276</v>
      </c>
      <c r="P240" s="8"/>
      <c r="Q240" s="5"/>
      <c r="R240" s="8"/>
      <c r="S240" s="9"/>
      <c r="T240" s="8"/>
      <c r="U240" s="8"/>
      <c r="V240" s="14">
        <f t="shared" si="45"/>
        <v>422276</v>
      </c>
      <c r="W240" s="14">
        <f t="shared" si="46"/>
        <v>1043466.7206442872</v>
      </c>
      <c r="X240" s="8">
        <v>40409</v>
      </c>
      <c r="Y240" s="9">
        <f t="shared" si="47"/>
        <v>40</v>
      </c>
      <c r="Z240" s="9">
        <v>9</v>
      </c>
      <c r="AA240" s="10">
        <v>3.2</v>
      </c>
      <c r="AB240" s="10">
        <v>32.200000000000003</v>
      </c>
      <c r="AC240" s="10">
        <v>29.5</v>
      </c>
      <c r="AD240" s="10">
        <v>34.299999999999997</v>
      </c>
      <c r="AE240" s="10">
        <v>32.502631578947373</v>
      </c>
      <c r="AF240" s="9">
        <v>38</v>
      </c>
      <c r="AG240" s="9">
        <v>36</v>
      </c>
      <c r="AH240" s="9">
        <v>44</v>
      </c>
      <c r="AI240" s="10">
        <v>39.888888888888886</v>
      </c>
      <c r="AJ240" s="10">
        <v>9.1</v>
      </c>
      <c r="AK240" s="10">
        <v>8.5</v>
      </c>
      <c r="AL240" s="10">
        <v>9.5</v>
      </c>
      <c r="AM240" s="10">
        <v>9.1558245501273063</v>
      </c>
      <c r="AN240" s="20">
        <v>282</v>
      </c>
      <c r="AO240" s="20">
        <v>325</v>
      </c>
      <c r="AP240" s="20">
        <v>45</v>
      </c>
      <c r="AQ240" s="20">
        <v>18.75</v>
      </c>
      <c r="AR240" s="5">
        <v>65</v>
      </c>
      <c r="AS240" s="5">
        <v>55</v>
      </c>
      <c r="AT240" s="5">
        <v>10815</v>
      </c>
      <c r="AU240" s="5">
        <v>10935</v>
      </c>
      <c r="AV240" s="5">
        <v>0</v>
      </c>
      <c r="AW240" s="5">
        <v>5</v>
      </c>
      <c r="AX240" s="5">
        <v>0</v>
      </c>
      <c r="AY240" s="5">
        <v>75</v>
      </c>
      <c r="AZ240" s="5">
        <v>625</v>
      </c>
      <c r="BA240" s="5">
        <v>1890</v>
      </c>
      <c r="BB240" s="5">
        <v>3520</v>
      </c>
      <c r="BC240" s="5">
        <v>5320</v>
      </c>
      <c r="BD240" s="5">
        <v>100.66666666666667</v>
      </c>
      <c r="BE240" s="5">
        <v>359.6</v>
      </c>
      <c r="BF240" s="5">
        <v>765.33333333333337</v>
      </c>
      <c r="BG240" s="5">
        <v>1219.5999999999999</v>
      </c>
      <c r="BH240" s="5">
        <v>60</v>
      </c>
      <c r="BI240" s="5">
        <v>120</v>
      </c>
      <c r="BJ240" s="5">
        <v>345</v>
      </c>
      <c r="BK240" s="5">
        <v>555</v>
      </c>
      <c r="BL240" s="5">
        <v>429286</v>
      </c>
      <c r="BM240" s="11">
        <v>101.66</v>
      </c>
      <c r="BN240" s="11">
        <f>((BL240/(O240+Q240+S240+U240))*100)</f>
        <v>101.66005171972834</v>
      </c>
      <c r="BO240" s="4" t="s">
        <v>72</v>
      </c>
      <c r="BP240" s="9">
        <v>21</v>
      </c>
      <c r="BQ240" s="9">
        <v>45</v>
      </c>
      <c r="BR240" s="13">
        <f t="shared" si="48"/>
        <v>24</v>
      </c>
      <c r="BS240" s="11">
        <v>29.92</v>
      </c>
      <c r="BT240" s="19">
        <f t="shared" si="49"/>
        <v>0.748</v>
      </c>
      <c r="BU240" s="6">
        <v>8.1000000000000003E-2</v>
      </c>
      <c r="BV240" s="6">
        <v>0.23899999999999999</v>
      </c>
      <c r="BW240" s="6">
        <v>0.224</v>
      </c>
      <c r="BX240" s="5">
        <f t="shared" si="51"/>
        <v>1060788.8078851355</v>
      </c>
      <c r="BY240" s="11">
        <v>82.09</v>
      </c>
      <c r="BZ240" s="11">
        <f t="shared" si="52"/>
        <v>5.0712201911599006</v>
      </c>
      <c r="CA240" s="11">
        <f t="shared" si="55"/>
        <v>0.83630222215153727</v>
      </c>
    </row>
    <row r="241" spans="1:79" x14ac:dyDescent="0.2">
      <c r="A241" s="4" t="s">
        <v>69</v>
      </c>
      <c r="B241" s="4">
        <v>24</v>
      </c>
      <c r="C241" s="4">
        <v>1</v>
      </c>
      <c r="D241" s="6">
        <f t="shared" si="43"/>
        <v>0.40468564223999998</v>
      </c>
      <c r="E241" s="8">
        <v>38075</v>
      </c>
      <c r="F241" s="4">
        <v>1</v>
      </c>
      <c r="G241" s="4" t="s">
        <v>70</v>
      </c>
      <c r="H241" s="4" t="s">
        <v>71</v>
      </c>
      <c r="I241" s="4">
        <v>28</v>
      </c>
      <c r="J241" s="4">
        <v>12</v>
      </c>
      <c r="M241" s="13">
        <f t="shared" si="44"/>
        <v>20</v>
      </c>
      <c r="N241" s="8">
        <v>38083</v>
      </c>
      <c r="O241" s="5">
        <v>422734</v>
      </c>
      <c r="Q241" s="5"/>
      <c r="V241" s="14">
        <f t="shared" si="45"/>
        <v>422734</v>
      </c>
      <c r="W241" s="14">
        <f t="shared" si="46"/>
        <v>1044598.4632914067</v>
      </c>
      <c r="X241" s="8">
        <v>38120</v>
      </c>
      <c r="Y241" s="4">
        <f t="shared" si="47"/>
        <v>37</v>
      </c>
      <c r="Z241" s="4">
        <v>14</v>
      </c>
      <c r="AA241" s="10">
        <v>3.5</v>
      </c>
      <c r="AB241" s="4">
        <v>25.3</v>
      </c>
      <c r="AC241" s="4">
        <v>19.3</v>
      </c>
      <c r="AD241" s="4">
        <v>29</v>
      </c>
      <c r="AE241" s="10">
        <v>25.208823529411774</v>
      </c>
      <c r="AF241" s="4">
        <v>34</v>
      </c>
      <c r="AG241" s="4">
        <v>26</v>
      </c>
      <c r="AH241" s="4">
        <v>35</v>
      </c>
      <c r="AI241" s="10">
        <v>30.375</v>
      </c>
      <c r="AJ241" s="4">
        <v>8.9</v>
      </c>
      <c r="AK241" s="4">
        <v>7.5</v>
      </c>
      <c r="AL241" s="4">
        <v>9.9</v>
      </c>
      <c r="AM241" s="10">
        <v>9.0031249999999989</v>
      </c>
      <c r="AN241" s="20">
        <v>116</v>
      </c>
      <c r="AO241" s="20">
        <v>400</v>
      </c>
      <c r="AP241" s="20">
        <v>30</v>
      </c>
      <c r="AQ241" s="20">
        <v>12.5</v>
      </c>
      <c r="AR241" s="5">
        <v>50</v>
      </c>
      <c r="AS241" s="5">
        <v>490</v>
      </c>
      <c r="AT241" s="5">
        <v>0</v>
      </c>
      <c r="AU241" s="5">
        <v>540</v>
      </c>
      <c r="AV241" s="5">
        <v>0</v>
      </c>
      <c r="AW241" s="5">
        <v>5</v>
      </c>
      <c r="AX241" s="5">
        <v>0</v>
      </c>
      <c r="AY241" s="5">
        <v>0</v>
      </c>
      <c r="AZ241" s="5">
        <v>365</v>
      </c>
      <c r="BA241" s="5">
        <v>470</v>
      </c>
      <c r="BB241" s="5">
        <v>1700</v>
      </c>
      <c r="BC241" s="5">
        <v>1820</v>
      </c>
      <c r="BD241" s="5">
        <v>96.538461538461533</v>
      </c>
      <c r="BE241" s="5">
        <v>107.30769230769231</v>
      </c>
      <c r="BF241" s="5">
        <v>335.76923076923077</v>
      </c>
      <c r="BG241" s="5">
        <v>292.29166666666669</v>
      </c>
      <c r="BH241" s="5">
        <v>75</v>
      </c>
      <c r="BI241" s="5">
        <v>50</v>
      </c>
      <c r="BJ241" s="5">
        <v>20</v>
      </c>
      <c r="BK241" s="5">
        <v>80</v>
      </c>
      <c r="BL241" s="5">
        <v>136130</v>
      </c>
      <c r="BM241" s="11">
        <f>(BL241/O241)*100</f>
        <v>32.202283232481896</v>
      </c>
      <c r="BN241" s="11">
        <f>((BL241)/(O241+Q241+S241+U241))*100</f>
        <v>32.202283232481896</v>
      </c>
      <c r="BO241" s="4" t="s">
        <v>72</v>
      </c>
      <c r="BP241" s="9">
        <v>30</v>
      </c>
      <c r="BQ241" s="9">
        <v>49</v>
      </c>
      <c r="BR241" s="13">
        <f t="shared" si="48"/>
        <v>19</v>
      </c>
      <c r="BS241" s="11">
        <v>40.49</v>
      </c>
      <c r="BT241" s="19">
        <f t="shared" si="49"/>
        <v>1.0943243243243244</v>
      </c>
      <c r="BU241" s="6">
        <v>0.23799999999999999</v>
      </c>
      <c r="BV241" s="6">
        <v>0.84899999999999998</v>
      </c>
      <c r="BW241" s="6">
        <v>0.53615999999999986</v>
      </c>
      <c r="BX241" s="5">
        <f t="shared" si="51"/>
        <v>336384.55579125218</v>
      </c>
      <c r="BY241" s="11">
        <v>69.680000000000007</v>
      </c>
      <c r="BZ241" s="11">
        <f t="shared" si="52"/>
        <v>4.6535954001708335</v>
      </c>
      <c r="CA241" s="11">
        <f t="shared" si="55"/>
        <v>0.80770185478726075</v>
      </c>
    </row>
    <row r="242" spans="1:79" x14ac:dyDescent="0.2">
      <c r="A242" s="15" t="s">
        <v>69</v>
      </c>
      <c r="B242" s="15">
        <v>32</v>
      </c>
      <c r="C242" s="15">
        <v>1</v>
      </c>
      <c r="D242" s="16">
        <f t="shared" si="43"/>
        <v>0.40468564223999998</v>
      </c>
      <c r="E242" s="17">
        <v>37059</v>
      </c>
      <c r="F242" s="15">
        <v>1</v>
      </c>
      <c r="G242" s="15" t="s">
        <v>70</v>
      </c>
      <c r="H242" s="15" t="s">
        <v>71</v>
      </c>
      <c r="I242" s="15">
        <v>0</v>
      </c>
      <c r="J242" s="15">
        <v>0</v>
      </c>
      <c r="K242" s="15"/>
      <c r="L242" s="15"/>
      <c r="M242" s="13">
        <f t="shared" si="44"/>
        <v>0</v>
      </c>
      <c r="N242" s="23">
        <v>37067</v>
      </c>
      <c r="O242" s="24">
        <v>422734</v>
      </c>
      <c r="P242" s="15"/>
      <c r="Q242" s="14"/>
      <c r="R242" s="15"/>
      <c r="S242" s="15"/>
      <c r="T242" s="15"/>
      <c r="U242" s="15"/>
      <c r="V242" s="14">
        <f t="shared" si="45"/>
        <v>422734</v>
      </c>
      <c r="W242" s="14">
        <f t="shared" si="46"/>
        <v>1044598.4632914067</v>
      </c>
      <c r="X242" s="17">
        <v>37089</v>
      </c>
      <c r="Y242" s="15">
        <f t="shared" si="47"/>
        <v>22</v>
      </c>
      <c r="Z242" s="13"/>
      <c r="AA242" s="18">
        <v>3</v>
      </c>
      <c r="AB242" s="18">
        <v>31.6</v>
      </c>
      <c r="AC242" s="18">
        <v>27.5</v>
      </c>
      <c r="AD242" s="18">
        <v>32.9</v>
      </c>
      <c r="AE242" s="18">
        <v>30.985714285714284</v>
      </c>
      <c r="AF242" s="13">
        <v>50</v>
      </c>
      <c r="AG242" s="13">
        <v>43</v>
      </c>
      <c r="AH242" s="13">
        <v>54</v>
      </c>
      <c r="AI242" s="13">
        <v>48.714285714285715</v>
      </c>
      <c r="AJ242" s="18">
        <v>9.1999999999999993</v>
      </c>
      <c r="AK242" s="18">
        <v>9</v>
      </c>
      <c r="AL242" s="18">
        <v>9.1999999999999993</v>
      </c>
      <c r="AM242" s="18">
        <v>9.0747593216539588</v>
      </c>
      <c r="AN242" s="21">
        <v>0</v>
      </c>
      <c r="AO242" s="21">
        <v>155</v>
      </c>
      <c r="AP242" s="21">
        <v>1.5</v>
      </c>
      <c r="AQ242" s="21">
        <v>0.75</v>
      </c>
      <c r="AR242" s="14">
        <v>250</v>
      </c>
      <c r="AS242" s="14">
        <v>590</v>
      </c>
      <c r="AT242" s="14">
        <v>0</v>
      </c>
      <c r="AU242" s="14">
        <v>840</v>
      </c>
      <c r="AV242" s="14">
        <v>10</v>
      </c>
      <c r="AW242" s="14">
        <v>0</v>
      </c>
      <c r="AX242" s="14">
        <v>0</v>
      </c>
      <c r="AY242" s="14">
        <v>15</v>
      </c>
      <c r="AZ242" s="14">
        <v>340</v>
      </c>
      <c r="BA242" s="14">
        <v>440</v>
      </c>
      <c r="BB242" s="14">
        <v>0</v>
      </c>
      <c r="BC242" s="14">
        <v>780</v>
      </c>
      <c r="BD242" s="14">
        <v>124.375</v>
      </c>
      <c r="BE242" s="14">
        <v>87.5</v>
      </c>
      <c r="BF242" s="14">
        <v>0</v>
      </c>
      <c r="BG242" s="14">
        <v>211.875</v>
      </c>
      <c r="BH242" s="14">
        <v>117.5</v>
      </c>
      <c r="BI242" s="14">
        <v>10</v>
      </c>
      <c r="BJ242" s="14">
        <v>0</v>
      </c>
      <c r="BK242" s="14">
        <v>120</v>
      </c>
      <c r="BL242" s="14">
        <v>0</v>
      </c>
      <c r="BM242" s="19">
        <f>BL242/(O242)*100</f>
        <v>0</v>
      </c>
      <c r="BN242" s="19">
        <f>BL242/(O242+Q242)*100</f>
        <v>0</v>
      </c>
      <c r="BO242" s="15" t="s">
        <v>73</v>
      </c>
      <c r="BP242" s="13"/>
      <c r="BQ242" s="13"/>
      <c r="BR242" s="13">
        <f t="shared" si="48"/>
        <v>0</v>
      </c>
      <c r="BS242" s="19"/>
      <c r="BT242" s="19">
        <f t="shared" si="49"/>
        <v>0</v>
      </c>
      <c r="BU242" s="16"/>
      <c r="BV242" s="16"/>
      <c r="BW242" s="16"/>
      <c r="BX242" s="14">
        <f t="shared" si="51"/>
        <v>0</v>
      </c>
      <c r="BY242" s="19">
        <v>0</v>
      </c>
      <c r="BZ242" s="19">
        <f t="shared" si="52"/>
        <v>0</v>
      </c>
      <c r="CA242" s="19"/>
    </row>
    <row r="243" spans="1:79" x14ac:dyDescent="0.2">
      <c r="A243" s="15" t="s">
        <v>69</v>
      </c>
      <c r="B243" s="15">
        <v>10</v>
      </c>
      <c r="C243" s="15">
        <v>2</v>
      </c>
      <c r="D243" s="16">
        <f t="shared" si="43"/>
        <v>0.80937128447999995</v>
      </c>
      <c r="E243" s="17">
        <v>39006</v>
      </c>
      <c r="F243" s="15">
        <v>1</v>
      </c>
      <c r="G243" s="15" t="s">
        <v>70</v>
      </c>
      <c r="H243" s="15" t="s">
        <v>71</v>
      </c>
      <c r="I243" s="15">
        <v>44</v>
      </c>
      <c r="J243" s="15">
        <v>96</v>
      </c>
      <c r="K243" s="15"/>
      <c r="L243" s="15"/>
      <c r="M243" s="13">
        <f t="shared" si="44"/>
        <v>70</v>
      </c>
      <c r="N243" s="17">
        <v>39013</v>
      </c>
      <c r="O243" s="14">
        <v>845926</v>
      </c>
      <c r="P243" s="15"/>
      <c r="Q243" s="14"/>
      <c r="R243" s="15"/>
      <c r="S243" s="15"/>
      <c r="T243" s="15"/>
      <c r="U243" s="15"/>
      <c r="V243" s="14">
        <f t="shared" si="45"/>
        <v>845926</v>
      </c>
      <c r="W243" s="14">
        <f t="shared" si="46"/>
        <v>1045164.3346149666</v>
      </c>
      <c r="X243" s="17">
        <v>39058</v>
      </c>
      <c r="Y243" s="15">
        <f t="shared" si="47"/>
        <v>45</v>
      </c>
      <c r="Z243" s="15">
        <v>3</v>
      </c>
      <c r="AA243" s="15">
        <v>4.7</v>
      </c>
      <c r="AB243" s="15">
        <v>20.5</v>
      </c>
      <c r="AC243" s="15">
        <v>11</v>
      </c>
      <c r="AD243" s="15">
        <v>27.6</v>
      </c>
      <c r="AE243" s="18">
        <v>21.462790697674418</v>
      </c>
      <c r="AF243" s="15">
        <v>36</v>
      </c>
      <c r="AG243" s="15">
        <v>34</v>
      </c>
      <c r="AH243" s="15">
        <v>50</v>
      </c>
      <c r="AI243" s="13">
        <v>39.307692307692307</v>
      </c>
      <c r="AJ243" s="15">
        <v>8.9</v>
      </c>
      <c r="AK243" s="15">
        <v>8.1999999999999993</v>
      </c>
      <c r="AL243" s="15">
        <v>9.4</v>
      </c>
      <c r="AM243" s="18">
        <v>8.8899002261825562</v>
      </c>
      <c r="AN243" s="21">
        <v>326</v>
      </c>
      <c r="AO243" s="21">
        <v>450</v>
      </c>
      <c r="AP243" s="21">
        <v>27</v>
      </c>
      <c r="AQ243" s="21">
        <v>16.25</v>
      </c>
      <c r="AR243" s="14">
        <v>20</v>
      </c>
      <c r="AS243" s="14">
        <v>85</v>
      </c>
      <c r="AT243" s="14">
        <v>215</v>
      </c>
      <c r="AU243" s="14">
        <v>320</v>
      </c>
      <c r="AV243" s="14">
        <v>0</v>
      </c>
      <c r="AW243" s="14">
        <v>5</v>
      </c>
      <c r="AX243" s="14">
        <v>0</v>
      </c>
      <c r="AY243" s="14">
        <v>5</v>
      </c>
      <c r="AZ243" s="14">
        <v>125</v>
      </c>
      <c r="BA243" s="14">
        <v>665</v>
      </c>
      <c r="BB243" s="14">
        <v>25</v>
      </c>
      <c r="BC243" s="14">
        <v>715</v>
      </c>
      <c r="BD243" s="14">
        <v>33.666666666666664</v>
      </c>
      <c r="BE243" s="14">
        <v>88.333333333333329</v>
      </c>
      <c r="BF243" s="14">
        <v>1.6666666666666667</v>
      </c>
      <c r="BG243" s="14">
        <v>124</v>
      </c>
      <c r="BH243" s="14">
        <v>10</v>
      </c>
      <c r="BI243" s="14">
        <v>40</v>
      </c>
      <c r="BJ243" s="14">
        <v>0</v>
      </c>
      <c r="BK243" s="14">
        <v>60</v>
      </c>
      <c r="BL243" s="14">
        <v>80504</v>
      </c>
      <c r="BM243" s="19">
        <f>BL243/O243*100</f>
        <v>9.5166716710445112</v>
      </c>
      <c r="BN243" s="19">
        <f>BL243/(O243+Q243)*100</f>
        <v>9.5166716710445112</v>
      </c>
      <c r="BO243" s="15" t="s">
        <v>75</v>
      </c>
      <c r="BP243" s="13">
        <v>16</v>
      </c>
      <c r="BQ243" s="13">
        <v>32</v>
      </c>
      <c r="BR243" s="13">
        <f t="shared" si="48"/>
        <v>16</v>
      </c>
      <c r="BS243" s="19">
        <v>21.5</v>
      </c>
      <c r="BT243" s="19">
        <f t="shared" si="49"/>
        <v>0.4777777777777778</v>
      </c>
      <c r="BU243" s="16">
        <v>4.19E-2</v>
      </c>
      <c r="BV243" s="16">
        <v>0.22869999999999999</v>
      </c>
      <c r="BW243" s="16">
        <v>8.3699999999999997E-2</v>
      </c>
      <c r="BX243" s="14">
        <f t="shared" si="51"/>
        <v>99464.858148163403</v>
      </c>
      <c r="BY243" s="19">
        <v>6.59</v>
      </c>
      <c r="BZ243" s="19">
        <f t="shared" si="52"/>
        <v>0.18093605154095774</v>
      </c>
      <c r="CA243" s="19">
        <f>(BW243/BS243^3)*100000</f>
        <v>0.842189995849422</v>
      </c>
    </row>
    <row r="244" spans="1:79" x14ac:dyDescent="0.2">
      <c r="A244" s="15" t="s">
        <v>69</v>
      </c>
      <c r="B244" s="15">
        <v>11</v>
      </c>
      <c r="C244" s="15">
        <v>0.5</v>
      </c>
      <c r="D244" s="16">
        <f t="shared" si="43"/>
        <v>0.20234282111999999</v>
      </c>
      <c r="E244" s="17">
        <v>37186</v>
      </c>
      <c r="F244" s="15">
        <v>1</v>
      </c>
      <c r="G244" s="15" t="s">
        <v>70</v>
      </c>
      <c r="H244" s="15" t="s">
        <v>71</v>
      </c>
      <c r="I244" s="15">
        <v>21</v>
      </c>
      <c r="J244" s="15">
        <v>48</v>
      </c>
      <c r="K244" s="15"/>
      <c r="L244" s="15"/>
      <c r="M244" s="13">
        <f t="shared" si="44"/>
        <v>34.5</v>
      </c>
      <c r="N244" s="17">
        <v>37191</v>
      </c>
      <c r="O244" s="14">
        <v>211596</v>
      </c>
      <c r="P244" s="15"/>
      <c r="Q244" s="14"/>
      <c r="R244" s="15"/>
      <c r="S244" s="15"/>
      <c r="T244" s="15"/>
      <c r="U244" s="15"/>
      <c r="V244" s="14">
        <f t="shared" si="45"/>
        <v>211596</v>
      </c>
      <c r="W244" s="14">
        <f t="shared" si="46"/>
        <v>1045730.2059385264</v>
      </c>
      <c r="X244" s="17">
        <v>37244</v>
      </c>
      <c r="Y244" s="15">
        <f t="shared" si="47"/>
        <v>53</v>
      </c>
      <c r="Z244" s="13">
        <v>16</v>
      </c>
      <c r="AA244" s="18">
        <v>4.0999999999999996</v>
      </c>
      <c r="AB244" s="18">
        <v>24.9</v>
      </c>
      <c r="AC244" s="18">
        <v>13.4</v>
      </c>
      <c r="AD244" s="18">
        <v>27.2</v>
      </c>
      <c r="AE244" s="18">
        <v>21.970588235294109</v>
      </c>
      <c r="AF244" s="13">
        <v>41</v>
      </c>
      <c r="AG244" s="13">
        <v>34</v>
      </c>
      <c r="AH244" s="13">
        <v>45</v>
      </c>
      <c r="AI244" s="13">
        <v>38.857142857142854</v>
      </c>
      <c r="AJ244" s="18">
        <v>8.8000000000000007</v>
      </c>
      <c r="AK244" s="18">
        <v>8.8000000000000007</v>
      </c>
      <c r="AL244" s="18">
        <v>9.6</v>
      </c>
      <c r="AM244" s="18">
        <v>9.2073436634161734</v>
      </c>
      <c r="AN244" s="21">
        <v>98</v>
      </c>
      <c r="AO244" s="21">
        <v>200</v>
      </c>
      <c r="AP244" s="21">
        <v>10.5</v>
      </c>
      <c r="AQ244" s="21">
        <v>4.9000000000000004</v>
      </c>
      <c r="AR244" s="14">
        <v>15</v>
      </c>
      <c r="AS244" s="14">
        <v>105</v>
      </c>
      <c r="AT244" s="14">
        <v>0</v>
      </c>
      <c r="AU244" s="14">
        <v>120</v>
      </c>
      <c r="AV244" s="14">
        <v>0</v>
      </c>
      <c r="AW244" s="14">
        <v>0</v>
      </c>
      <c r="AX244" s="14">
        <v>0</v>
      </c>
      <c r="AY244" s="14">
        <v>5</v>
      </c>
      <c r="AZ244" s="14">
        <v>390</v>
      </c>
      <c r="BA244" s="14">
        <v>3660</v>
      </c>
      <c r="BB244" s="14">
        <v>160</v>
      </c>
      <c r="BC244" s="14">
        <v>3835</v>
      </c>
      <c r="BD244" s="14">
        <v>91.5</v>
      </c>
      <c r="BE244" s="14">
        <v>257</v>
      </c>
      <c r="BF244" s="14">
        <v>28.5</v>
      </c>
      <c r="BG244" s="14">
        <v>377</v>
      </c>
      <c r="BH244" s="14">
        <v>22.5</v>
      </c>
      <c r="BI244" s="14">
        <v>47.5</v>
      </c>
      <c r="BJ244" s="14">
        <v>7.5</v>
      </c>
      <c r="BK244" s="14">
        <v>127.5</v>
      </c>
      <c r="BL244" s="14">
        <v>89090</v>
      </c>
      <c r="BM244" s="19">
        <f>BL244/(O244)*100</f>
        <v>42.103820488099963</v>
      </c>
      <c r="BN244" s="19">
        <f>BL244/(O244+Q244)*100</f>
        <v>42.103820488099963</v>
      </c>
      <c r="BO244" s="15" t="s">
        <v>72</v>
      </c>
      <c r="BP244" s="13">
        <v>21</v>
      </c>
      <c r="BQ244" s="13">
        <v>37</v>
      </c>
      <c r="BR244" s="13">
        <f t="shared" si="48"/>
        <v>16</v>
      </c>
      <c r="BS244" s="19">
        <v>25.97</v>
      </c>
      <c r="BT244" s="19">
        <f t="shared" si="49"/>
        <v>0.49</v>
      </c>
      <c r="BU244" s="16">
        <v>0.108</v>
      </c>
      <c r="BV244" s="16">
        <v>0.47099999999999997</v>
      </c>
      <c r="BW244" s="16">
        <v>0.17699999999999999</v>
      </c>
      <c r="BX244" s="14">
        <f t="shared" si="51"/>
        <v>440292.36869819521</v>
      </c>
      <c r="BY244" s="19">
        <v>13.73</v>
      </c>
      <c r="BZ244" s="19">
        <f t="shared" si="52"/>
        <v>1.2802856179412003</v>
      </c>
      <c r="CA244" s="19">
        <f>(BW244/BS244^3)*100000</f>
        <v>1.0105490949976113</v>
      </c>
    </row>
    <row r="245" spans="1:79" x14ac:dyDescent="0.2">
      <c r="A245" s="15" t="s">
        <v>69</v>
      </c>
      <c r="B245" s="15">
        <v>25</v>
      </c>
      <c r="C245" s="15">
        <v>1</v>
      </c>
      <c r="D245" s="16">
        <f t="shared" si="43"/>
        <v>0.40468564223999998</v>
      </c>
      <c r="E245" s="17">
        <v>37826</v>
      </c>
      <c r="F245" s="15">
        <v>1</v>
      </c>
      <c r="G245" s="15" t="s">
        <v>70</v>
      </c>
      <c r="H245" s="15" t="s">
        <v>71</v>
      </c>
      <c r="I245" s="15">
        <v>220</v>
      </c>
      <c r="J245" s="15">
        <v>21</v>
      </c>
      <c r="K245" s="15"/>
      <c r="L245" s="15"/>
      <c r="M245" s="13">
        <f t="shared" si="44"/>
        <v>120.5</v>
      </c>
      <c r="N245" s="17">
        <v>37833</v>
      </c>
      <c r="O245" s="14">
        <v>423192</v>
      </c>
      <c r="P245" s="15"/>
      <c r="Q245" s="14"/>
      <c r="R245" s="15"/>
      <c r="S245" s="15"/>
      <c r="T245" s="15"/>
      <c r="U245" s="15"/>
      <c r="V245" s="14">
        <f t="shared" si="45"/>
        <v>423192</v>
      </c>
      <c r="W245" s="14">
        <f t="shared" si="46"/>
        <v>1045730.2059385264</v>
      </c>
      <c r="X245" s="17">
        <v>37882</v>
      </c>
      <c r="Y245" s="15">
        <f t="shared" si="47"/>
        <v>49</v>
      </c>
      <c r="Z245" s="15">
        <v>12</v>
      </c>
      <c r="AA245" s="18">
        <v>2.8</v>
      </c>
      <c r="AB245" s="18">
        <v>32.4</v>
      </c>
      <c r="AC245" s="18">
        <v>28.2</v>
      </c>
      <c r="AD245" s="18">
        <v>33.799999999999997</v>
      </c>
      <c r="AE245" s="18">
        <v>31.917021276595747</v>
      </c>
      <c r="AF245" s="13">
        <v>38</v>
      </c>
      <c r="AG245" s="13">
        <v>38</v>
      </c>
      <c r="AH245" s="13">
        <v>47</v>
      </c>
      <c r="AI245" s="13">
        <v>43.727272727272727</v>
      </c>
      <c r="AJ245" s="18">
        <v>8.8000000000000007</v>
      </c>
      <c r="AK245" s="18">
        <v>8.3000000000000007</v>
      </c>
      <c r="AL245" s="18">
        <v>9.6999999999999993</v>
      </c>
      <c r="AM245" s="18">
        <v>9.0695370173915801</v>
      </c>
      <c r="AN245" s="21">
        <v>198</v>
      </c>
      <c r="AO245" s="21">
        <v>450</v>
      </c>
      <c r="AP245" s="21">
        <v>42</v>
      </c>
      <c r="AQ245" s="21">
        <v>17.5</v>
      </c>
      <c r="AR245" s="14">
        <v>15</v>
      </c>
      <c r="AS245" s="14">
        <v>85</v>
      </c>
      <c r="AT245" s="14">
        <v>200</v>
      </c>
      <c r="AU245" s="14">
        <v>300</v>
      </c>
      <c r="AV245" s="14">
        <v>0</v>
      </c>
      <c r="AW245" s="14">
        <v>0</v>
      </c>
      <c r="AX245" s="14">
        <v>30</v>
      </c>
      <c r="AY245" s="14">
        <v>30</v>
      </c>
      <c r="AZ245" s="14">
        <v>1705</v>
      </c>
      <c r="BA245" s="14">
        <v>760</v>
      </c>
      <c r="BB245" s="14">
        <v>4900</v>
      </c>
      <c r="BC245" s="14">
        <v>5150</v>
      </c>
      <c r="BD245" s="14">
        <v>215</v>
      </c>
      <c r="BE245" s="14">
        <v>179.77777777777777</v>
      </c>
      <c r="BF245" s="14">
        <v>2130.8333333333335</v>
      </c>
      <c r="BG245" s="14">
        <v>2527.2222222222222</v>
      </c>
      <c r="BH245" s="14">
        <v>105</v>
      </c>
      <c r="BI245" s="14">
        <v>37.5</v>
      </c>
      <c r="BJ245" s="14">
        <v>1880</v>
      </c>
      <c r="BK245" s="14">
        <v>2402.5</v>
      </c>
      <c r="BL245" s="14">
        <v>252889</v>
      </c>
      <c r="BM245" s="19">
        <f>BL245/(O245)*100</f>
        <v>59.757509593754129</v>
      </c>
      <c r="BN245" s="19">
        <f>BL245/(O245+Q245)*100</f>
        <v>59.757509593754129</v>
      </c>
      <c r="BO245" s="15" t="s">
        <v>72</v>
      </c>
      <c r="BP245" s="13">
        <v>34</v>
      </c>
      <c r="BQ245" s="13">
        <v>65</v>
      </c>
      <c r="BR245" s="13">
        <f t="shared" si="48"/>
        <v>31</v>
      </c>
      <c r="BS245" s="19">
        <v>42.98</v>
      </c>
      <c r="BT245" s="19">
        <f t="shared" si="49"/>
        <v>0.87714285714285711</v>
      </c>
      <c r="BU245" s="16">
        <v>0.31</v>
      </c>
      <c r="BV245" s="16">
        <v>2.12</v>
      </c>
      <c r="BW245" s="16">
        <v>0.66900000000000004</v>
      </c>
      <c r="BX245" s="14">
        <f t="shared" si="51"/>
        <v>624902.32813849975</v>
      </c>
      <c r="BY245" s="19">
        <v>144.41</v>
      </c>
      <c r="BZ245" s="19">
        <f t="shared" si="52"/>
        <v>7.2825485995251737</v>
      </c>
      <c r="CA245" s="19">
        <f>(BW245/BS245^3)*100000</f>
        <v>0.84261053417559195</v>
      </c>
    </row>
    <row r="246" spans="1:79" x14ac:dyDescent="0.2">
      <c r="A246" s="15" t="s">
        <v>69</v>
      </c>
      <c r="B246" s="15">
        <v>9</v>
      </c>
      <c r="C246" s="15">
        <v>2</v>
      </c>
      <c r="D246" s="16">
        <f t="shared" si="43"/>
        <v>0.80937128447999995</v>
      </c>
      <c r="E246" s="17">
        <v>38846</v>
      </c>
      <c r="F246" s="15">
        <v>1</v>
      </c>
      <c r="G246" s="15" t="s">
        <v>70</v>
      </c>
      <c r="H246" s="15" t="s">
        <v>71</v>
      </c>
      <c r="I246" s="15">
        <v>0</v>
      </c>
      <c r="J246" s="15">
        <v>0</v>
      </c>
      <c r="K246" s="15"/>
      <c r="L246" s="15"/>
      <c r="M246" s="13">
        <f t="shared" si="44"/>
        <v>0</v>
      </c>
      <c r="N246" s="17">
        <v>38854</v>
      </c>
      <c r="O246" s="14">
        <v>846842</v>
      </c>
      <c r="P246" s="15"/>
      <c r="Q246" s="14"/>
      <c r="R246" s="15"/>
      <c r="S246" s="15"/>
      <c r="T246" s="15"/>
      <c r="U246" s="15"/>
      <c r="V246" s="14">
        <f t="shared" si="45"/>
        <v>846842</v>
      </c>
      <c r="W246" s="14">
        <f t="shared" si="46"/>
        <v>1046296.0772620862</v>
      </c>
      <c r="X246" s="17">
        <v>38873</v>
      </c>
      <c r="Y246" s="15">
        <f t="shared" si="47"/>
        <v>19</v>
      </c>
      <c r="Z246" s="15">
        <v>12</v>
      </c>
      <c r="AA246" s="15">
        <v>1.7</v>
      </c>
      <c r="AB246" s="15">
        <v>26</v>
      </c>
      <c r="AC246" s="15">
        <v>27.1</v>
      </c>
      <c r="AD246" s="15">
        <v>31.7</v>
      </c>
      <c r="AE246" s="18">
        <v>28.611111111111118</v>
      </c>
      <c r="AF246" s="15">
        <v>60</v>
      </c>
      <c r="AG246" s="15">
        <v>52</v>
      </c>
      <c r="AH246" s="15">
        <v>63</v>
      </c>
      <c r="AI246" s="13">
        <v>57</v>
      </c>
      <c r="AJ246" s="15">
        <v>9.1999999999999993</v>
      </c>
      <c r="AK246" s="15">
        <v>8.9</v>
      </c>
      <c r="AL246" s="15">
        <v>9.3000000000000007</v>
      </c>
      <c r="AM246" s="18">
        <v>9.187598073529907</v>
      </c>
      <c r="AN246" s="21">
        <v>20</v>
      </c>
      <c r="AO246" s="21">
        <v>275</v>
      </c>
      <c r="AP246" s="21">
        <v>12</v>
      </c>
      <c r="AQ246" s="21">
        <v>5</v>
      </c>
      <c r="AR246" s="14">
        <v>65</v>
      </c>
      <c r="AS246" s="14">
        <v>860</v>
      </c>
      <c r="AT246" s="14">
        <v>5</v>
      </c>
      <c r="AU246" s="14">
        <v>930</v>
      </c>
      <c r="AV246" s="14">
        <v>10</v>
      </c>
      <c r="AW246" s="14">
        <v>25</v>
      </c>
      <c r="AX246" s="14">
        <v>0</v>
      </c>
      <c r="AY246" s="14">
        <v>55</v>
      </c>
      <c r="AZ246" s="14">
        <v>520</v>
      </c>
      <c r="BA246" s="14">
        <v>725</v>
      </c>
      <c r="BB246" s="14">
        <v>0</v>
      </c>
      <c r="BC246" s="14">
        <v>875</v>
      </c>
      <c r="BD246" s="14">
        <v>203.33333333333334</v>
      </c>
      <c r="BE246" s="14">
        <v>299.16666666666669</v>
      </c>
      <c r="BF246" s="14">
        <v>0</v>
      </c>
      <c r="BG246" s="14">
        <v>502.5</v>
      </c>
      <c r="BH246" s="14">
        <v>170</v>
      </c>
      <c r="BI246" s="14">
        <v>245</v>
      </c>
      <c r="BJ246" s="14">
        <v>0</v>
      </c>
      <c r="BK246" s="14">
        <v>490</v>
      </c>
      <c r="BL246" s="14">
        <v>0</v>
      </c>
      <c r="BM246" s="19">
        <f>BL246/O246*100</f>
        <v>0</v>
      </c>
      <c r="BN246" s="19">
        <f>BL246/(O246+Q246)*100</f>
        <v>0</v>
      </c>
      <c r="BO246" s="15" t="s">
        <v>73</v>
      </c>
      <c r="BP246" s="13"/>
      <c r="BQ246" s="13"/>
      <c r="BR246" s="13">
        <f t="shared" si="48"/>
        <v>0</v>
      </c>
      <c r="BS246" s="19"/>
      <c r="BT246" s="19">
        <f t="shared" si="49"/>
        <v>0</v>
      </c>
      <c r="BU246" s="16"/>
      <c r="BV246" s="16"/>
      <c r="BW246" s="16"/>
      <c r="BX246" s="14">
        <f t="shared" si="51"/>
        <v>0</v>
      </c>
      <c r="BY246" s="19">
        <v>0</v>
      </c>
      <c r="BZ246" s="19">
        <f t="shared" si="52"/>
        <v>0</v>
      </c>
      <c r="CA246" s="19"/>
    </row>
    <row r="247" spans="1:79" x14ac:dyDescent="0.2">
      <c r="A247" s="4" t="s">
        <v>69</v>
      </c>
      <c r="B247" s="4">
        <v>27</v>
      </c>
      <c r="C247" s="4">
        <v>1</v>
      </c>
      <c r="D247" s="6">
        <f t="shared" si="43"/>
        <v>0.40468564223999998</v>
      </c>
      <c r="E247" s="8">
        <v>39247</v>
      </c>
      <c r="F247" s="4">
        <v>1</v>
      </c>
      <c r="G247" s="4" t="s">
        <v>70</v>
      </c>
      <c r="H247" s="4" t="s">
        <v>71</v>
      </c>
      <c r="I247" s="4">
        <v>67</v>
      </c>
      <c r="J247" s="4">
        <v>85</v>
      </c>
      <c r="M247" s="13">
        <f t="shared" si="44"/>
        <v>76</v>
      </c>
      <c r="N247" s="8">
        <v>39266</v>
      </c>
      <c r="O247" s="5">
        <v>423650</v>
      </c>
      <c r="Q247" s="5"/>
      <c r="S247" s="5"/>
      <c r="V247" s="14">
        <f t="shared" si="45"/>
        <v>423650</v>
      </c>
      <c r="W247" s="14">
        <f t="shared" si="46"/>
        <v>1046861.948585646</v>
      </c>
      <c r="X247" s="8">
        <v>39303</v>
      </c>
      <c r="Y247" s="4">
        <f t="shared" si="47"/>
        <v>37</v>
      </c>
      <c r="Z247" s="4">
        <v>2</v>
      </c>
      <c r="AA247" s="4">
        <v>3.6</v>
      </c>
      <c r="AB247" s="10">
        <v>24.7</v>
      </c>
      <c r="AC247" s="10">
        <v>27.4</v>
      </c>
      <c r="AD247" s="10">
        <v>33.6</v>
      </c>
      <c r="AE247" s="10">
        <v>31.217142857142868</v>
      </c>
      <c r="AF247" s="10">
        <v>36</v>
      </c>
      <c r="AG247" s="10">
        <v>25</v>
      </c>
      <c r="AH247" s="10">
        <v>31</v>
      </c>
      <c r="AI247" s="10">
        <v>28.3</v>
      </c>
      <c r="AJ247" s="10">
        <v>8.8000000000000007</v>
      </c>
      <c r="AK247" s="10">
        <v>8.5</v>
      </c>
      <c r="AL247" s="10">
        <v>9.5</v>
      </c>
      <c r="AM247" s="10">
        <v>9.0416666666666679</v>
      </c>
      <c r="AN247" s="20">
        <v>138</v>
      </c>
      <c r="AO247" s="20">
        <v>700</v>
      </c>
      <c r="AP247" s="20">
        <v>55</v>
      </c>
      <c r="AQ247" s="20">
        <v>22.75</v>
      </c>
      <c r="AR247" s="5">
        <v>55</v>
      </c>
      <c r="AS247" s="5">
        <v>160</v>
      </c>
      <c r="AT247" s="5">
        <v>120</v>
      </c>
      <c r="AU247" s="5">
        <v>335</v>
      </c>
      <c r="AV247" s="5">
        <v>0</v>
      </c>
      <c r="AW247" s="5">
        <v>0</v>
      </c>
      <c r="AX247" s="5">
        <v>0</v>
      </c>
      <c r="AY247" s="5">
        <v>0</v>
      </c>
      <c r="AZ247" s="5">
        <v>90</v>
      </c>
      <c r="BA247" s="5">
        <v>115</v>
      </c>
      <c r="BB247" s="5">
        <v>5</v>
      </c>
      <c r="BC247" s="5">
        <v>145</v>
      </c>
      <c r="BD247" s="5">
        <v>20</v>
      </c>
      <c r="BE247" s="5">
        <v>27.727272727272727</v>
      </c>
      <c r="BF247" s="5">
        <v>1.3636363636363635</v>
      </c>
      <c r="BG247" s="5">
        <v>49.090909090909093</v>
      </c>
      <c r="BH247" s="5">
        <v>5</v>
      </c>
      <c r="BI247" s="5">
        <v>10</v>
      </c>
      <c r="BJ247" s="5">
        <v>0</v>
      </c>
      <c r="BK247" s="5">
        <v>30</v>
      </c>
      <c r="BL247" s="5">
        <v>84081</v>
      </c>
      <c r="BM247" s="11">
        <f>(BL247/O247)*100</f>
        <v>19.84680750619615</v>
      </c>
      <c r="BN247" s="11">
        <f>((BL247)/(O247+Q247+S247+U247))*100</f>
        <v>19.84680750619615</v>
      </c>
      <c r="BO247" s="4" t="s">
        <v>72</v>
      </c>
      <c r="BP247" s="9">
        <v>20</v>
      </c>
      <c r="BQ247" s="9">
        <v>70</v>
      </c>
      <c r="BR247" s="13">
        <f t="shared" si="48"/>
        <v>50</v>
      </c>
      <c r="BS247" s="11">
        <v>35.19</v>
      </c>
      <c r="BT247" s="19">
        <f t="shared" si="49"/>
        <v>0.95108108108108103</v>
      </c>
      <c r="BU247" s="6">
        <v>8.1000000000000003E-2</v>
      </c>
      <c r="BV247" s="6">
        <v>2.657</v>
      </c>
      <c r="BW247" s="6">
        <v>0.47</v>
      </c>
      <c r="BX247" s="5">
        <f t="shared" si="51"/>
        <v>207768.6757914073</v>
      </c>
      <c r="BY247" s="11">
        <v>28.5</v>
      </c>
      <c r="BZ247" s="11">
        <f t="shared" si="52"/>
        <v>1.903379289679517</v>
      </c>
      <c r="CA247" s="11">
        <f>(BW247/BS247^3)*100000</f>
        <v>1.0785494394055835</v>
      </c>
    </row>
    <row r="248" spans="1:79" x14ac:dyDescent="0.2">
      <c r="A248" s="15" t="s">
        <v>69</v>
      </c>
      <c r="B248" s="15">
        <v>10</v>
      </c>
      <c r="C248" s="15">
        <v>2</v>
      </c>
      <c r="D248" s="16">
        <f t="shared" si="43"/>
        <v>0.80937128447999995</v>
      </c>
      <c r="E248" s="17">
        <v>37504</v>
      </c>
      <c r="F248" s="15">
        <v>1</v>
      </c>
      <c r="G248" s="15" t="s">
        <v>70</v>
      </c>
      <c r="H248" s="15" t="s">
        <v>71</v>
      </c>
      <c r="I248" s="15">
        <v>69</v>
      </c>
      <c r="J248" s="15">
        <v>269</v>
      </c>
      <c r="K248" s="15"/>
      <c r="L248" s="15"/>
      <c r="M248" s="13">
        <f t="shared" si="44"/>
        <v>169</v>
      </c>
      <c r="N248" s="17">
        <v>37510</v>
      </c>
      <c r="O248" s="14">
        <v>848216</v>
      </c>
      <c r="P248" s="15"/>
      <c r="Q248" s="14"/>
      <c r="R248" s="15"/>
      <c r="S248" s="15"/>
      <c r="T248" s="15"/>
      <c r="U248" s="15"/>
      <c r="V248" s="14">
        <f t="shared" si="45"/>
        <v>848216</v>
      </c>
      <c r="W248" s="14">
        <f t="shared" si="46"/>
        <v>1047993.6912327657</v>
      </c>
      <c r="X248" s="17">
        <v>37545</v>
      </c>
      <c r="Y248" s="15">
        <f t="shared" si="47"/>
        <v>35</v>
      </c>
      <c r="Z248" s="15">
        <v>9</v>
      </c>
      <c r="AA248" s="18">
        <v>2.9</v>
      </c>
      <c r="AB248" s="18">
        <v>29.3</v>
      </c>
      <c r="AC248" s="18">
        <v>22.2</v>
      </c>
      <c r="AD248" s="18">
        <v>32.1</v>
      </c>
      <c r="AE248" s="18">
        <v>28.921212121212125</v>
      </c>
      <c r="AF248" s="13">
        <v>27</v>
      </c>
      <c r="AG248" s="13">
        <v>26</v>
      </c>
      <c r="AH248" s="13">
        <v>33</v>
      </c>
      <c r="AI248" s="13">
        <v>29.09090909090909</v>
      </c>
      <c r="AJ248" s="18">
        <v>9.1</v>
      </c>
      <c r="AK248" s="18">
        <v>8.6999999999999993</v>
      </c>
      <c r="AL248" s="18">
        <v>9.1999999999999993</v>
      </c>
      <c r="AM248" s="18">
        <v>8.9905073674530716</v>
      </c>
      <c r="AN248" s="21">
        <v>64</v>
      </c>
      <c r="AO248" s="21">
        <v>800</v>
      </c>
      <c r="AP248" s="21">
        <v>60</v>
      </c>
      <c r="AQ248" s="21">
        <v>25</v>
      </c>
      <c r="AR248" s="14">
        <v>0</v>
      </c>
      <c r="AS248" s="14">
        <v>40</v>
      </c>
      <c r="AT248" s="14">
        <v>430</v>
      </c>
      <c r="AU248" s="14">
        <v>470</v>
      </c>
      <c r="AV248" s="14">
        <v>0</v>
      </c>
      <c r="AW248" s="14">
        <v>0</v>
      </c>
      <c r="AX248" s="14">
        <v>0</v>
      </c>
      <c r="AY248" s="14">
        <v>0</v>
      </c>
      <c r="AZ248" s="14">
        <v>700</v>
      </c>
      <c r="BA248" s="14">
        <v>240</v>
      </c>
      <c r="BB248" s="14">
        <v>2040</v>
      </c>
      <c r="BC248" s="14">
        <v>2815</v>
      </c>
      <c r="BD248" s="14">
        <v>101.92307692307692</v>
      </c>
      <c r="BE248" s="14">
        <v>65.769230769230774</v>
      </c>
      <c r="BF248" s="14">
        <v>414.23076923076923</v>
      </c>
      <c r="BG248" s="14">
        <v>581.92307692307691</v>
      </c>
      <c r="BH248" s="14">
        <v>10</v>
      </c>
      <c r="BI248" s="14">
        <v>35</v>
      </c>
      <c r="BJ248" s="14">
        <v>25</v>
      </c>
      <c r="BK248" s="14">
        <v>245</v>
      </c>
      <c r="BL248" s="14">
        <v>583616</v>
      </c>
      <c r="BM248" s="19">
        <f>BL248/(O248)*100</f>
        <v>68.805115678081989</v>
      </c>
      <c r="BN248" s="19">
        <f>BL248/(O248+Q248)*100</f>
        <v>68.805115678081989</v>
      </c>
      <c r="BO248" s="15" t="s">
        <v>72</v>
      </c>
      <c r="BP248" s="13">
        <v>23</v>
      </c>
      <c r="BQ248" s="13">
        <v>39</v>
      </c>
      <c r="BR248" s="13">
        <f t="shared" si="48"/>
        <v>16</v>
      </c>
      <c r="BS248" s="19">
        <v>31.42</v>
      </c>
      <c r="BT248" s="19">
        <f t="shared" si="49"/>
        <v>0.8977142857142858</v>
      </c>
      <c r="BU248" s="16">
        <v>0.16700000000000001</v>
      </c>
      <c r="BV248" s="16">
        <v>0.59799999999999998</v>
      </c>
      <c r="BW248" s="16">
        <v>0.28799999999999998</v>
      </c>
      <c r="BX248" s="14">
        <f t="shared" si="51"/>
        <v>721073.2715517059</v>
      </c>
      <c r="BY248" s="19">
        <v>155.86000000000001</v>
      </c>
      <c r="BZ248" s="19">
        <f t="shared" si="52"/>
        <v>5.5019778222103417</v>
      </c>
      <c r="CA248" s="19">
        <f>(BW248/BS248^3)*100000</f>
        <v>0.92848297688012538</v>
      </c>
    </row>
    <row r="249" spans="1:79" x14ac:dyDescent="0.2">
      <c r="A249" s="4" t="s">
        <v>69</v>
      </c>
      <c r="B249" s="4">
        <v>12</v>
      </c>
      <c r="C249" s="4">
        <v>0.5</v>
      </c>
      <c r="D249" s="6">
        <f t="shared" si="43"/>
        <v>0.20234282111999999</v>
      </c>
      <c r="E249" s="8">
        <v>39550</v>
      </c>
      <c r="F249" s="4">
        <v>1</v>
      </c>
      <c r="G249" s="4" t="s">
        <v>70</v>
      </c>
      <c r="H249" s="4" t="s">
        <v>71</v>
      </c>
      <c r="I249" s="4">
        <v>88</v>
      </c>
      <c r="J249" s="4">
        <v>205</v>
      </c>
      <c r="M249" s="13">
        <f t="shared" si="44"/>
        <v>146.5</v>
      </c>
      <c r="N249" s="8">
        <v>39563</v>
      </c>
      <c r="O249" s="5">
        <v>212054</v>
      </c>
      <c r="Q249" s="5"/>
      <c r="S249" s="5"/>
      <c r="U249" s="9"/>
      <c r="V249" s="14">
        <f t="shared" si="45"/>
        <v>212054</v>
      </c>
      <c r="W249" s="14">
        <f t="shared" si="46"/>
        <v>1047993.6912327657</v>
      </c>
      <c r="X249" s="8">
        <v>39603</v>
      </c>
      <c r="Y249" s="4">
        <f t="shared" si="47"/>
        <v>40</v>
      </c>
      <c r="Z249" s="4">
        <v>1</v>
      </c>
      <c r="AA249" s="10">
        <v>2.8</v>
      </c>
      <c r="AB249" s="10">
        <v>27.1</v>
      </c>
      <c r="AC249" s="10">
        <v>22.6</v>
      </c>
      <c r="AD249" s="10">
        <v>31.7</v>
      </c>
      <c r="AE249" s="10">
        <v>27.934210526315795</v>
      </c>
      <c r="AF249" s="9">
        <v>37</v>
      </c>
      <c r="AG249" s="9">
        <v>33</v>
      </c>
      <c r="AH249" s="9">
        <v>41</v>
      </c>
      <c r="AI249" s="9">
        <v>36.333333333333336</v>
      </c>
      <c r="AJ249" s="10">
        <v>8.9</v>
      </c>
      <c r="AK249" s="10">
        <v>8.6</v>
      </c>
      <c r="AL249" s="10">
        <v>9.1999999999999993</v>
      </c>
      <c r="AM249" s="10">
        <v>8.8343584292642472</v>
      </c>
      <c r="AN249" s="21">
        <v>166</v>
      </c>
      <c r="AO249" s="20">
        <v>157.5</v>
      </c>
      <c r="AP249" s="20">
        <v>12</v>
      </c>
      <c r="AQ249" s="20">
        <v>5.25</v>
      </c>
      <c r="AR249" s="5">
        <v>50</v>
      </c>
      <c r="AS249" s="5">
        <v>440</v>
      </c>
      <c r="AT249" s="5">
        <v>0</v>
      </c>
      <c r="AU249" s="5">
        <v>490</v>
      </c>
      <c r="AV249" s="5">
        <v>0</v>
      </c>
      <c r="AW249" s="5">
        <v>0</v>
      </c>
      <c r="AX249" s="5">
        <v>0</v>
      </c>
      <c r="AY249" s="5">
        <v>10</v>
      </c>
      <c r="AZ249" s="5">
        <v>150</v>
      </c>
      <c r="BA249" s="5">
        <v>230</v>
      </c>
      <c r="BB249" s="5">
        <v>0</v>
      </c>
      <c r="BC249" s="5">
        <v>350</v>
      </c>
      <c r="BD249" s="5">
        <v>36.25</v>
      </c>
      <c r="BE249" s="5">
        <v>60</v>
      </c>
      <c r="BF249" s="5">
        <v>0</v>
      </c>
      <c r="BG249" s="5">
        <v>96.25</v>
      </c>
      <c r="BH249" s="5">
        <v>20</v>
      </c>
      <c r="BI249" s="5">
        <v>32.5</v>
      </c>
      <c r="BJ249" s="5">
        <v>0</v>
      </c>
      <c r="BK249" s="5">
        <v>72.5</v>
      </c>
      <c r="BL249" s="5">
        <v>142528</v>
      </c>
      <c r="BM249" s="11">
        <f>BL249/O249*100</f>
        <v>67.213068369377609</v>
      </c>
      <c r="BN249" s="11">
        <f>(BL249)/(O249+Q249+S249+U249)*100</f>
        <v>67.213068369377609</v>
      </c>
      <c r="BO249" s="4" t="s">
        <v>72</v>
      </c>
      <c r="BP249" s="9">
        <v>20</v>
      </c>
      <c r="BQ249" s="9">
        <v>42</v>
      </c>
      <c r="BR249" s="13">
        <f t="shared" si="48"/>
        <v>22</v>
      </c>
      <c r="BS249" s="11">
        <v>29.15</v>
      </c>
      <c r="BT249" s="19">
        <f t="shared" si="49"/>
        <v>0.72875000000000001</v>
      </c>
      <c r="BU249" s="6">
        <v>6.7000000000000004E-2</v>
      </c>
      <c r="BV249" s="6">
        <v>0.61799999999999999</v>
      </c>
      <c r="BW249" s="6">
        <v>0.22800000000000001</v>
      </c>
      <c r="BX249" s="5">
        <f t="shared" si="51"/>
        <v>704388.71619504283</v>
      </c>
      <c r="BY249" s="11">
        <v>30.91</v>
      </c>
      <c r="BZ249" s="11">
        <f t="shared" si="52"/>
        <v>3.8190136705750404</v>
      </c>
      <c r="CA249" s="11">
        <f>(BW249/BS249^3)*100000</f>
        <v>0.9204902012026559</v>
      </c>
    </row>
    <row r="250" spans="1:79" x14ac:dyDescent="0.2">
      <c r="A250" s="15" t="s">
        <v>69</v>
      </c>
      <c r="B250" s="15">
        <v>17</v>
      </c>
      <c r="C250" s="15">
        <v>0.5</v>
      </c>
      <c r="D250" s="16">
        <f t="shared" si="43"/>
        <v>0.20234282111999999</v>
      </c>
      <c r="E250" s="17">
        <v>37077</v>
      </c>
      <c r="F250" s="15">
        <v>1</v>
      </c>
      <c r="G250" s="15" t="s">
        <v>70</v>
      </c>
      <c r="H250" s="15" t="s">
        <v>71</v>
      </c>
      <c r="I250" s="15">
        <v>0</v>
      </c>
      <c r="J250" s="15">
        <v>3</v>
      </c>
      <c r="K250" s="15"/>
      <c r="L250" s="15"/>
      <c r="M250" s="13">
        <f t="shared" si="44"/>
        <v>1.5</v>
      </c>
      <c r="N250" s="17">
        <v>37084</v>
      </c>
      <c r="O250" s="14">
        <v>212094</v>
      </c>
      <c r="P250" s="15"/>
      <c r="Q250" s="14"/>
      <c r="R250" s="15"/>
      <c r="S250" s="15"/>
      <c r="T250" s="15"/>
      <c r="U250" s="15"/>
      <c r="V250" s="14">
        <f t="shared" si="45"/>
        <v>212094</v>
      </c>
      <c r="W250" s="14">
        <f t="shared" si="46"/>
        <v>1048191.3755379394</v>
      </c>
      <c r="X250" s="17">
        <v>37106</v>
      </c>
      <c r="Y250" s="15">
        <f t="shared" si="47"/>
        <v>22</v>
      </c>
      <c r="Z250" s="13"/>
      <c r="AA250" s="18">
        <v>4</v>
      </c>
      <c r="AB250" s="18">
        <v>32.299999999999997</v>
      </c>
      <c r="AC250" s="18">
        <v>31.6</v>
      </c>
      <c r="AD250" s="18">
        <v>34.1</v>
      </c>
      <c r="AE250" s="18">
        <v>32.704999999999998</v>
      </c>
      <c r="AF250" s="13">
        <v>49</v>
      </c>
      <c r="AG250" s="13">
        <v>50</v>
      </c>
      <c r="AH250" s="13">
        <v>57</v>
      </c>
      <c r="AI250" s="13">
        <v>52.833333333333336</v>
      </c>
      <c r="AJ250" s="18">
        <v>9.1</v>
      </c>
      <c r="AK250" s="18">
        <v>8.9</v>
      </c>
      <c r="AL250" s="18">
        <v>9.3000000000000007</v>
      </c>
      <c r="AM250" s="18">
        <v>9.135735668636018</v>
      </c>
      <c r="AN250" s="21">
        <v>0</v>
      </c>
      <c r="AO250" s="21">
        <v>87.5</v>
      </c>
      <c r="AP250" s="21">
        <v>0.75</v>
      </c>
      <c r="AQ250" s="21">
        <v>0.375</v>
      </c>
      <c r="AR250" s="14">
        <v>20</v>
      </c>
      <c r="AS250" s="14">
        <v>405</v>
      </c>
      <c r="AT250" s="14">
        <v>0</v>
      </c>
      <c r="AU250" s="14">
        <v>425</v>
      </c>
      <c r="AV250" s="14">
        <v>120</v>
      </c>
      <c r="AW250" s="14">
        <v>0</v>
      </c>
      <c r="AX250" s="14">
        <v>0</v>
      </c>
      <c r="AY250" s="14">
        <v>120</v>
      </c>
      <c r="AZ250" s="14">
        <v>305</v>
      </c>
      <c r="BA250" s="14">
        <v>380</v>
      </c>
      <c r="BB250" s="14">
        <v>0</v>
      </c>
      <c r="BC250" s="14">
        <v>680</v>
      </c>
      <c r="BD250" s="14">
        <v>242.85714285714286</v>
      </c>
      <c r="BE250" s="14">
        <v>57.142857142857146</v>
      </c>
      <c r="BF250" s="14">
        <v>0</v>
      </c>
      <c r="BG250" s="14">
        <v>300</v>
      </c>
      <c r="BH250" s="14">
        <v>260</v>
      </c>
      <c r="BI250" s="14">
        <v>0</v>
      </c>
      <c r="BJ250" s="14">
        <v>0</v>
      </c>
      <c r="BK250" s="14">
        <v>260</v>
      </c>
      <c r="BL250" s="14">
        <v>0</v>
      </c>
      <c r="BM250" s="19">
        <f>BL250/(O250)*100</f>
        <v>0</v>
      </c>
      <c r="BN250" s="19">
        <f>BL250/(O250+Q250)*100</f>
        <v>0</v>
      </c>
      <c r="BO250" s="15" t="s">
        <v>73</v>
      </c>
      <c r="BP250" s="13"/>
      <c r="BQ250" s="13"/>
      <c r="BR250" s="13">
        <f t="shared" si="48"/>
        <v>0</v>
      </c>
      <c r="BS250" s="19"/>
      <c r="BT250" s="19">
        <f t="shared" si="49"/>
        <v>0</v>
      </c>
      <c r="BU250" s="16"/>
      <c r="BV250" s="16"/>
      <c r="BW250" s="16"/>
      <c r="BX250" s="14">
        <f t="shared" si="51"/>
        <v>0</v>
      </c>
      <c r="BY250" s="19">
        <v>0</v>
      </c>
      <c r="BZ250" s="19">
        <f t="shared" si="52"/>
        <v>0</v>
      </c>
      <c r="CA250" s="19"/>
    </row>
    <row r="251" spans="1:79" x14ac:dyDescent="0.2">
      <c r="A251" s="4" t="s">
        <v>69</v>
      </c>
      <c r="B251" s="4">
        <v>28</v>
      </c>
      <c r="C251" s="4">
        <v>1</v>
      </c>
      <c r="D251" s="6">
        <f t="shared" si="43"/>
        <v>0.40468564223999998</v>
      </c>
      <c r="E251" s="8">
        <v>39173</v>
      </c>
      <c r="F251" s="4">
        <v>1</v>
      </c>
      <c r="G251" s="4" t="s">
        <v>70</v>
      </c>
      <c r="H251" s="4" t="s">
        <v>71</v>
      </c>
      <c r="I251" s="4">
        <v>122</v>
      </c>
      <c r="J251" s="4">
        <v>138</v>
      </c>
      <c r="M251" s="13">
        <f t="shared" si="44"/>
        <v>130</v>
      </c>
      <c r="N251" s="8">
        <v>39189</v>
      </c>
      <c r="O251" s="5">
        <v>424566</v>
      </c>
      <c r="Q251" s="5"/>
      <c r="S251" s="5"/>
      <c r="V251" s="14">
        <f t="shared" si="45"/>
        <v>424566</v>
      </c>
      <c r="W251" s="14">
        <f t="shared" si="46"/>
        <v>1049125.4338798854</v>
      </c>
      <c r="X251" s="8">
        <v>39232</v>
      </c>
      <c r="Y251" s="4">
        <f t="shared" si="47"/>
        <v>43</v>
      </c>
      <c r="Z251" s="4">
        <v>3</v>
      </c>
      <c r="AA251" s="4">
        <v>3.3</v>
      </c>
      <c r="AB251" s="10">
        <v>20.3</v>
      </c>
      <c r="AC251" s="10">
        <v>23</v>
      </c>
      <c r="AD251" s="10">
        <v>30.5</v>
      </c>
      <c r="AE251" s="10">
        <v>26.909756097560969</v>
      </c>
      <c r="AF251" s="10">
        <v>36</v>
      </c>
      <c r="AG251" s="10">
        <v>35</v>
      </c>
      <c r="AH251" s="10">
        <v>42</v>
      </c>
      <c r="AI251" s="10">
        <v>38.153846153846153</v>
      </c>
      <c r="AJ251" s="10">
        <v>8.6</v>
      </c>
      <c r="AK251" s="10">
        <v>8.4</v>
      </c>
      <c r="AL251" s="10">
        <v>9.1999999999999993</v>
      </c>
      <c r="AM251" s="10">
        <v>8.7714285714285705</v>
      </c>
      <c r="AN251" s="20">
        <v>193</v>
      </c>
      <c r="AO251" s="20">
        <v>362.5</v>
      </c>
      <c r="AP251" s="20">
        <v>27</v>
      </c>
      <c r="AQ251" s="20">
        <v>11.25</v>
      </c>
      <c r="AR251" s="5">
        <v>5</v>
      </c>
      <c r="AS251" s="5">
        <v>5</v>
      </c>
      <c r="AT251" s="5">
        <v>0</v>
      </c>
      <c r="AU251" s="5">
        <v>10</v>
      </c>
      <c r="AV251" s="5">
        <v>0</v>
      </c>
      <c r="AW251" s="5">
        <v>0</v>
      </c>
      <c r="AX251" s="5">
        <v>0</v>
      </c>
      <c r="AY251" s="5">
        <v>0</v>
      </c>
      <c r="AZ251" s="5">
        <v>30</v>
      </c>
      <c r="BA251" s="5">
        <v>295</v>
      </c>
      <c r="BB251" s="5">
        <v>5</v>
      </c>
      <c r="BC251" s="5">
        <v>310</v>
      </c>
      <c r="BD251" s="5">
        <v>8.235294117647058</v>
      </c>
      <c r="BE251" s="5">
        <v>44.411764705882355</v>
      </c>
      <c r="BF251" s="5">
        <v>1.1764705882352942</v>
      </c>
      <c r="BG251" s="5">
        <v>53.823529411764703</v>
      </c>
      <c r="BH251" s="5">
        <v>5</v>
      </c>
      <c r="BI251" s="5">
        <v>15</v>
      </c>
      <c r="BJ251" s="5">
        <v>0</v>
      </c>
      <c r="BK251" s="5">
        <v>25</v>
      </c>
      <c r="BL251" s="5">
        <v>94140</v>
      </c>
      <c r="BM251" s="11">
        <f>(BL251/O251)*100</f>
        <v>22.173231017085683</v>
      </c>
      <c r="BN251" s="11">
        <f>((BL251)/(O251+Q251+S251+U251))*100</f>
        <v>22.173231017085683</v>
      </c>
      <c r="BO251" s="4" t="s">
        <v>72</v>
      </c>
      <c r="BP251" s="9">
        <v>23</v>
      </c>
      <c r="BQ251" s="9">
        <v>68</v>
      </c>
      <c r="BR251" s="13">
        <f t="shared" si="48"/>
        <v>45</v>
      </c>
      <c r="BS251" s="11">
        <v>32.049999999999997</v>
      </c>
      <c r="BT251" s="19">
        <f t="shared" si="49"/>
        <v>0.74534883720930223</v>
      </c>
      <c r="BU251" s="6">
        <v>8.2000000000000003E-2</v>
      </c>
      <c r="BV251" s="6">
        <v>1.5109999999999999</v>
      </c>
      <c r="BW251" s="6">
        <v>0.318</v>
      </c>
      <c r="BX251" s="5">
        <f t="shared" si="51"/>
        <v>232625.00611318948</v>
      </c>
      <c r="BY251" s="11">
        <v>20.68</v>
      </c>
      <c r="BZ251" s="11">
        <f t="shared" si="52"/>
        <v>1.1884044857537162</v>
      </c>
      <c r="CA251" s="11">
        <f>(BW251/BS251^3)*100000</f>
        <v>0.9659241366600253</v>
      </c>
    </row>
    <row r="252" spans="1:79" x14ac:dyDescent="0.2">
      <c r="A252" s="4" t="s">
        <v>69</v>
      </c>
      <c r="B252" s="4">
        <v>30</v>
      </c>
      <c r="C252" s="4">
        <v>1</v>
      </c>
      <c r="D252" s="6">
        <f t="shared" si="43"/>
        <v>0.40468564223999998</v>
      </c>
      <c r="E252" s="8">
        <v>39677</v>
      </c>
      <c r="F252" s="4">
        <v>1</v>
      </c>
      <c r="G252" s="4" t="s">
        <v>70</v>
      </c>
      <c r="H252" s="4" t="s">
        <v>71</v>
      </c>
      <c r="I252" s="4">
        <v>205</v>
      </c>
      <c r="J252" s="4">
        <v>73</v>
      </c>
      <c r="M252" s="13">
        <f t="shared" si="44"/>
        <v>139</v>
      </c>
      <c r="N252" s="8">
        <v>39689</v>
      </c>
      <c r="O252" s="5">
        <v>424566</v>
      </c>
      <c r="Q252" s="5"/>
      <c r="S252" s="5"/>
      <c r="U252" s="9"/>
      <c r="V252" s="14">
        <f t="shared" si="45"/>
        <v>424566</v>
      </c>
      <c r="W252" s="14">
        <f t="shared" si="46"/>
        <v>1049125.4338798854</v>
      </c>
      <c r="X252" s="8">
        <v>39730</v>
      </c>
      <c r="Y252" s="4">
        <f t="shared" si="47"/>
        <v>41</v>
      </c>
      <c r="Z252" s="4">
        <v>0</v>
      </c>
      <c r="AA252" s="10">
        <v>3.1</v>
      </c>
      <c r="AB252" s="10">
        <v>31.6</v>
      </c>
      <c r="AC252" s="10">
        <v>25</v>
      </c>
      <c r="AD252" s="10">
        <v>33.200000000000003</v>
      </c>
      <c r="AE252" s="10">
        <v>28.969230769230773</v>
      </c>
      <c r="AF252" s="9">
        <v>34</v>
      </c>
      <c r="AG252" s="9">
        <v>34</v>
      </c>
      <c r="AH252" s="9">
        <v>43</v>
      </c>
      <c r="AI252" s="9">
        <v>37.454545454545453</v>
      </c>
      <c r="AJ252" s="10">
        <v>9</v>
      </c>
      <c r="AK252" s="10">
        <v>8.6</v>
      </c>
      <c r="AL252" s="10">
        <v>9.3000000000000007</v>
      </c>
      <c r="AM252" s="10">
        <v>8.8937138252732382</v>
      </c>
      <c r="AN252" s="21">
        <f>2*145</f>
        <v>290</v>
      </c>
      <c r="AO252" s="20">
        <v>425</v>
      </c>
      <c r="AP252" s="20">
        <v>28</v>
      </c>
      <c r="AQ252" s="20">
        <v>12</v>
      </c>
      <c r="AR252" s="5">
        <v>40</v>
      </c>
      <c r="AS252" s="5">
        <v>20</v>
      </c>
      <c r="AT252" s="5">
        <v>0</v>
      </c>
      <c r="AU252" s="5">
        <v>60</v>
      </c>
      <c r="AV252" s="5">
        <v>0</v>
      </c>
      <c r="AW252" s="5">
        <v>0</v>
      </c>
      <c r="AX252" s="5">
        <v>0</v>
      </c>
      <c r="AY252" s="5">
        <v>0</v>
      </c>
      <c r="AZ252" s="5">
        <v>65</v>
      </c>
      <c r="BA252" s="5">
        <v>40</v>
      </c>
      <c r="BB252" s="5">
        <v>80</v>
      </c>
      <c r="BC252" s="5">
        <v>125</v>
      </c>
      <c r="BD252" s="5">
        <v>7.6923076923076925</v>
      </c>
      <c r="BE252" s="5">
        <v>8.8461538461538467</v>
      </c>
      <c r="BF252" s="5">
        <v>30.384615384615383</v>
      </c>
      <c r="BG252" s="5">
        <v>46.92307692307692</v>
      </c>
      <c r="BH252" s="5">
        <v>0</v>
      </c>
      <c r="BI252" s="5">
        <v>5</v>
      </c>
      <c r="BJ252" s="5">
        <v>20</v>
      </c>
      <c r="BK252" s="5">
        <v>25</v>
      </c>
      <c r="BL252" s="5">
        <v>22338</v>
      </c>
      <c r="BM252" s="11">
        <f>BL252/O252*100</f>
        <v>5.2613727900962397</v>
      </c>
      <c r="BN252" s="11">
        <f>(BL252)/(O252+Q252+S252+U252)*100</f>
        <v>5.2613727900962397</v>
      </c>
      <c r="BO252" s="4" t="s">
        <v>72</v>
      </c>
      <c r="BP252" s="9">
        <v>22</v>
      </c>
      <c r="BQ252" s="9">
        <v>75</v>
      </c>
      <c r="BR252" s="13">
        <f t="shared" si="48"/>
        <v>53</v>
      </c>
      <c r="BS252" s="11">
        <v>44.91</v>
      </c>
      <c r="BT252" s="19">
        <f t="shared" si="49"/>
        <v>1.0953658536585364</v>
      </c>
      <c r="BU252" s="6">
        <v>4.4999999999999998E-2</v>
      </c>
      <c r="BV252" s="6">
        <v>3.7080000000000002</v>
      </c>
      <c r="BW252" s="6">
        <v>0.82099999999999995</v>
      </c>
      <c r="BX252" s="5">
        <f t="shared" si="51"/>
        <v>55198.400112135394</v>
      </c>
      <c r="BY252" s="11">
        <v>15.45</v>
      </c>
      <c r="BZ252" s="11">
        <f t="shared" si="52"/>
        <v>0.93116540089456201</v>
      </c>
      <c r="CA252" s="11">
        <f>(BW252/BS252^3)*100000</f>
        <v>0.90638767613453319</v>
      </c>
    </row>
    <row r="253" spans="1:79" x14ac:dyDescent="0.2">
      <c r="A253" s="15" t="s">
        <v>69</v>
      </c>
      <c r="B253" s="15">
        <v>9</v>
      </c>
      <c r="C253" s="15">
        <v>2</v>
      </c>
      <c r="D253" s="16">
        <f t="shared" si="43"/>
        <v>0.80937128447999995</v>
      </c>
      <c r="E253" s="17">
        <v>38271</v>
      </c>
      <c r="F253" s="15">
        <v>1</v>
      </c>
      <c r="G253" s="15" t="s">
        <v>70</v>
      </c>
      <c r="H253" s="15" t="s">
        <v>71</v>
      </c>
      <c r="I253" s="15">
        <v>218</v>
      </c>
      <c r="J253" s="15">
        <v>83</v>
      </c>
      <c r="K253" s="15"/>
      <c r="L253" s="15"/>
      <c r="M253" s="13">
        <f t="shared" si="44"/>
        <v>150.5</v>
      </c>
      <c r="N253" s="17">
        <v>38280</v>
      </c>
      <c r="O253" s="14">
        <v>849132</v>
      </c>
      <c r="P253" s="15"/>
      <c r="Q253" s="14"/>
      <c r="R253" s="15"/>
      <c r="S253" s="15"/>
      <c r="T253" s="15"/>
      <c r="U253" s="15"/>
      <c r="V253" s="14">
        <f t="shared" si="45"/>
        <v>849132</v>
      </c>
      <c r="W253" s="14">
        <f t="shared" si="46"/>
        <v>1049125.4338798854</v>
      </c>
      <c r="X253" s="17">
        <v>38323</v>
      </c>
      <c r="Y253" s="15">
        <f t="shared" si="47"/>
        <v>43</v>
      </c>
      <c r="Z253" s="15">
        <v>7</v>
      </c>
      <c r="AA253" s="18">
        <v>0.4</v>
      </c>
      <c r="AB253" s="15">
        <v>31.6</v>
      </c>
      <c r="AC253" s="15">
        <v>18.399999999999999</v>
      </c>
      <c r="AD253" s="15">
        <v>31</v>
      </c>
      <c r="AE253" s="18">
        <v>25.468292682926826</v>
      </c>
      <c r="AF253" s="13">
        <v>28</v>
      </c>
      <c r="AG253" s="13">
        <v>24</v>
      </c>
      <c r="AH253" s="13">
        <v>34</v>
      </c>
      <c r="AI253" s="13">
        <v>29.083333333333332</v>
      </c>
      <c r="AJ253" s="15">
        <v>8.8000000000000007</v>
      </c>
      <c r="AK253" s="15">
        <v>8.8000000000000007</v>
      </c>
      <c r="AL253" s="15">
        <v>9.4</v>
      </c>
      <c r="AM253" s="18">
        <v>9.0428571428571427</v>
      </c>
      <c r="AN253" s="21">
        <v>506</v>
      </c>
      <c r="AO253" s="21">
        <v>800</v>
      </c>
      <c r="AP253" s="21">
        <v>48</v>
      </c>
      <c r="AQ253" s="21">
        <v>20</v>
      </c>
      <c r="AR253" s="14">
        <v>155</v>
      </c>
      <c r="AS253" s="14">
        <v>325</v>
      </c>
      <c r="AT253" s="14">
        <v>50</v>
      </c>
      <c r="AU253" s="14">
        <v>530</v>
      </c>
      <c r="AV253" s="14">
        <v>0</v>
      </c>
      <c r="AW253" s="14">
        <v>0</v>
      </c>
      <c r="AX253" s="14">
        <v>0</v>
      </c>
      <c r="AY253" s="14">
        <v>5</v>
      </c>
      <c r="AZ253" s="14">
        <v>160</v>
      </c>
      <c r="BA253" s="14">
        <v>430</v>
      </c>
      <c r="BB253" s="14">
        <v>85</v>
      </c>
      <c r="BC253" s="14">
        <v>550</v>
      </c>
      <c r="BD253" s="14">
        <v>37.857142857142854</v>
      </c>
      <c r="BE253" s="14">
        <v>69.285714285714292</v>
      </c>
      <c r="BF253" s="14">
        <v>22.142857142857142</v>
      </c>
      <c r="BG253" s="14">
        <v>129.28571428571428</v>
      </c>
      <c r="BH253" s="14">
        <v>10</v>
      </c>
      <c r="BI253" s="14">
        <v>20</v>
      </c>
      <c r="BJ253" s="14">
        <v>5</v>
      </c>
      <c r="BK253" s="14">
        <v>70</v>
      </c>
      <c r="BL253" s="14">
        <v>160034</v>
      </c>
      <c r="BM253" s="19">
        <f>(BL253/O253)*100</f>
        <v>18.846775295242672</v>
      </c>
      <c r="BN253" s="19">
        <f>((BL253)/(O253+Q253+S253+U253))*100</f>
        <v>18.846775295242672</v>
      </c>
      <c r="BO253" s="15" t="s">
        <v>72</v>
      </c>
      <c r="BP253" s="13">
        <v>29</v>
      </c>
      <c r="BQ253" s="13">
        <v>55</v>
      </c>
      <c r="BR253" s="13">
        <f t="shared" si="48"/>
        <v>26</v>
      </c>
      <c r="BS253" s="19">
        <v>39.25</v>
      </c>
      <c r="BT253" s="19">
        <f t="shared" si="49"/>
        <v>0.91279069767441856</v>
      </c>
      <c r="BU253" s="16">
        <v>0.1966</v>
      </c>
      <c r="BV253" s="16">
        <v>1.1737</v>
      </c>
      <c r="BW253" s="16">
        <v>0.47672999999999988</v>
      </c>
      <c r="BX253" s="14">
        <f t="shared" si="51"/>
        <v>197726.31308858169</v>
      </c>
      <c r="BY253" s="19">
        <v>27.59</v>
      </c>
      <c r="BZ253" s="19">
        <f t="shared" si="52"/>
        <v>0.79274854356733637</v>
      </c>
      <c r="CA253" s="19">
        <f>(BW253/BS253^3)*100000</f>
        <v>0.7884124961594543</v>
      </c>
    </row>
    <row r="254" spans="1:79" x14ac:dyDescent="0.2">
      <c r="A254" s="4" t="s">
        <v>69</v>
      </c>
      <c r="B254" s="4">
        <v>28</v>
      </c>
      <c r="C254" s="4">
        <v>1</v>
      </c>
      <c r="D254" s="6">
        <f t="shared" si="43"/>
        <v>0.40468564223999998</v>
      </c>
      <c r="E254" s="8">
        <v>38984</v>
      </c>
      <c r="F254" s="4">
        <v>1</v>
      </c>
      <c r="G254" s="4" t="s">
        <v>70</v>
      </c>
      <c r="H254" s="4" t="s">
        <v>71</v>
      </c>
      <c r="I254" s="4">
        <v>372</v>
      </c>
      <c r="J254" s="4">
        <v>0</v>
      </c>
      <c r="M254" s="13">
        <f t="shared" si="44"/>
        <v>186</v>
      </c>
      <c r="N254" s="8">
        <v>38998</v>
      </c>
      <c r="O254" s="5">
        <v>424566</v>
      </c>
      <c r="Q254" s="5"/>
      <c r="V254" s="14">
        <f t="shared" si="45"/>
        <v>424566</v>
      </c>
      <c r="W254" s="14">
        <f t="shared" si="46"/>
        <v>1049125.4338798854</v>
      </c>
      <c r="X254" s="8">
        <v>39041</v>
      </c>
      <c r="Y254" s="9">
        <f t="shared" si="47"/>
        <v>43</v>
      </c>
      <c r="Z254" s="4">
        <v>6</v>
      </c>
      <c r="AA254" s="4">
        <v>4.0999999999999996</v>
      </c>
      <c r="AB254" s="4">
        <v>29</v>
      </c>
      <c r="AC254" s="4">
        <v>17</v>
      </c>
      <c r="AD254" s="4">
        <v>30.6</v>
      </c>
      <c r="AE254" s="10">
        <v>24.362790697674416</v>
      </c>
      <c r="AF254" s="4">
        <v>40</v>
      </c>
      <c r="AG254" s="4">
        <v>35</v>
      </c>
      <c r="AH254" s="4">
        <v>45</v>
      </c>
      <c r="AI254" s="9">
        <v>38.333333333333336</v>
      </c>
      <c r="AJ254" s="4">
        <v>9.1</v>
      </c>
      <c r="AK254" s="4">
        <v>8.1999999999999993</v>
      </c>
      <c r="AL254" s="4">
        <v>9.3000000000000007</v>
      </c>
      <c r="AM254" s="10">
        <v>8.9677591393858425</v>
      </c>
      <c r="AN254" s="20">
        <v>264</v>
      </c>
      <c r="AO254" s="20">
        <v>300</v>
      </c>
      <c r="AP254" s="20">
        <v>18</v>
      </c>
      <c r="AQ254" s="20">
        <v>8.25</v>
      </c>
      <c r="AR254" s="5">
        <v>535</v>
      </c>
      <c r="AS254" s="5">
        <v>390</v>
      </c>
      <c r="AT254" s="5">
        <v>0</v>
      </c>
      <c r="AU254" s="5">
        <v>925</v>
      </c>
      <c r="AV254" s="5">
        <v>0</v>
      </c>
      <c r="AW254" s="5">
        <v>0</v>
      </c>
      <c r="AX254" s="5">
        <v>0</v>
      </c>
      <c r="AY254" s="5">
        <v>5</v>
      </c>
      <c r="AZ254" s="5">
        <v>285</v>
      </c>
      <c r="BA254" s="5">
        <v>125</v>
      </c>
      <c r="BB254" s="5">
        <v>10</v>
      </c>
      <c r="BC254" s="5">
        <v>285</v>
      </c>
      <c r="BD254" s="5">
        <v>34.117647058823529</v>
      </c>
      <c r="BE254" s="5">
        <v>22.058823529411764</v>
      </c>
      <c r="BF254" s="5">
        <v>0.58823529411764708</v>
      </c>
      <c r="BG254" s="5">
        <v>56.764705882352942</v>
      </c>
      <c r="BH254" s="5">
        <v>10</v>
      </c>
      <c r="BI254" s="5">
        <v>10</v>
      </c>
      <c r="BJ254" s="5">
        <v>0</v>
      </c>
      <c r="BK254" s="5">
        <v>40</v>
      </c>
      <c r="BL254" s="5">
        <v>13770</v>
      </c>
      <c r="BM254" s="11">
        <f>BL254/O254*100</f>
        <v>3.2433119938949422</v>
      </c>
      <c r="BN254" s="11">
        <f>BL254/(O254+Q254)*100</f>
        <v>3.2433119938949422</v>
      </c>
      <c r="BO254" s="4" t="s">
        <v>72</v>
      </c>
      <c r="BP254" s="9">
        <v>22</v>
      </c>
      <c r="BQ254" s="9">
        <v>52</v>
      </c>
      <c r="BR254" s="13">
        <f t="shared" si="48"/>
        <v>30</v>
      </c>
      <c r="BS254" s="11">
        <v>36.549999999999997</v>
      </c>
      <c r="BT254" s="19">
        <f t="shared" si="49"/>
        <v>0.85</v>
      </c>
      <c r="BU254" s="6">
        <v>8.5000000000000006E-2</v>
      </c>
      <c r="BV254" s="6">
        <v>0.83499999999999996</v>
      </c>
      <c r="BW254" s="6">
        <v>0.41899999999999998</v>
      </c>
      <c r="BX254" s="5">
        <f t="shared" si="51"/>
        <v>34026.41102802867</v>
      </c>
      <c r="BY254" s="11">
        <v>6.14</v>
      </c>
      <c r="BZ254" s="11">
        <f t="shared" si="52"/>
        <v>0.35284349818799893</v>
      </c>
      <c r="CA254" s="11">
        <f>(BW254/BS254^3)*100000</f>
        <v>0.8581276170988289</v>
      </c>
    </row>
    <row r="255" spans="1:79" x14ac:dyDescent="0.2">
      <c r="A255" s="4" t="s">
        <v>69</v>
      </c>
      <c r="B255" s="4">
        <v>16</v>
      </c>
      <c r="C255" s="4">
        <v>0.5</v>
      </c>
      <c r="D255" s="6">
        <f t="shared" si="43"/>
        <v>0.20234282111999999</v>
      </c>
      <c r="E255" s="8">
        <v>38895</v>
      </c>
      <c r="F255" s="4">
        <v>1</v>
      </c>
      <c r="G255" s="4" t="s">
        <v>70</v>
      </c>
      <c r="H255" s="4" t="s">
        <v>71</v>
      </c>
      <c r="I255" s="4">
        <v>0</v>
      </c>
      <c r="J255" s="4">
        <v>0</v>
      </c>
      <c r="M255" s="13">
        <f t="shared" si="44"/>
        <v>0</v>
      </c>
      <c r="N255" s="8">
        <v>38907</v>
      </c>
      <c r="O255" s="5">
        <v>212512</v>
      </c>
      <c r="Q255" s="5"/>
      <c r="V255" s="14">
        <f t="shared" si="45"/>
        <v>212512</v>
      </c>
      <c r="W255" s="14">
        <f t="shared" si="46"/>
        <v>1050257.1765270049</v>
      </c>
      <c r="X255" s="8">
        <v>38919</v>
      </c>
      <c r="Y255" s="4">
        <f t="shared" si="47"/>
        <v>12</v>
      </c>
      <c r="AA255" s="4">
        <v>4.4000000000000004</v>
      </c>
      <c r="AB255" s="4">
        <v>33.200000000000003</v>
      </c>
      <c r="AC255" s="4">
        <v>33.5</v>
      </c>
      <c r="AD255" s="4">
        <v>39.4</v>
      </c>
      <c r="AE255" s="10">
        <v>35.408333333333331</v>
      </c>
      <c r="AF255" s="4">
        <v>40</v>
      </c>
      <c r="AG255" s="4">
        <v>40</v>
      </c>
      <c r="AH255" s="4">
        <v>50</v>
      </c>
      <c r="AI255" s="9">
        <v>45</v>
      </c>
      <c r="AJ255" s="4">
        <v>9.1</v>
      </c>
      <c r="AK255" s="4">
        <v>8.8000000000000007</v>
      </c>
      <c r="AL255" s="4">
        <v>9.1</v>
      </c>
      <c r="AM255" s="10">
        <v>9.0078256932466516</v>
      </c>
      <c r="AN255" s="20">
        <v>0</v>
      </c>
      <c r="AO255" s="20">
        <v>49</v>
      </c>
      <c r="AP255" s="20">
        <v>0</v>
      </c>
      <c r="AQ255" s="20">
        <v>3.75</v>
      </c>
      <c r="AR255" s="5">
        <v>95</v>
      </c>
      <c r="AS255" s="5">
        <v>85</v>
      </c>
      <c r="AT255" s="5">
        <v>0</v>
      </c>
      <c r="AU255" s="5">
        <v>180</v>
      </c>
      <c r="AV255" s="5">
        <v>5</v>
      </c>
      <c r="AW255" s="5">
        <v>0</v>
      </c>
      <c r="AX255" s="5">
        <v>0</v>
      </c>
      <c r="AY255" s="5">
        <v>5</v>
      </c>
      <c r="AZ255" s="5">
        <v>50</v>
      </c>
      <c r="BA255" s="5">
        <v>60</v>
      </c>
      <c r="BB255" s="5">
        <v>0</v>
      </c>
      <c r="BC255" s="5">
        <v>90</v>
      </c>
      <c r="BD255" s="5">
        <v>26.666666666666668</v>
      </c>
      <c r="BE255" s="5">
        <v>20</v>
      </c>
      <c r="BF255" s="5">
        <v>0</v>
      </c>
      <c r="BG255" s="5">
        <v>46.666666666666664</v>
      </c>
      <c r="BH255" s="5">
        <v>30</v>
      </c>
      <c r="BI255" s="5">
        <v>15</v>
      </c>
      <c r="BJ255" s="5">
        <v>0</v>
      </c>
      <c r="BK255" s="5">
        <v>52.5</v>
      </c>
      <c r="BL255" s="5">
        <v>0</v>
      </c>
      <c r="BM255" s="11">
        <f>BL255/O255*100</f>
        <v>0</v>
      </c>
      <c r="BN255" s="11">
        <f>BL255/(O255+Q255)*100</f>
        <v>0</v>
      </c>
      <c r="BO255" s="4" t="s">
        <v>73</v>
      </c>
      <c r="BR255" s="13">
        <f t="shared" si="48"/>
        <v>0</v>
      </c>
      <c r="BT255" s="19">
        <f t="shared" si="49"/>
        <v>0</v>
      </c>
      <c r="BX255" s="5">
        <f t="shared" si="51"/>
        <v>0</v>
      </c>
      <c r="BY255" s="11">
        <v>0</v>
      </c>
      <c r="BZ255" s="11">
        <f t="shared" si="52"/>
        <v>0</v>
      </c>
    </row>
    <row r="256" spans="1:79" x14ac:dyDescent="0.2">
      <c r="A256" s="12" t="s">
        <v>69</v>
      </c>
      <c r="B256" s="15">
        <v>24</v>
      </c>
      <c r="C256" s="15">
        <v>1</v>
      </c>
      <c r="D256" s="16">
        <f t="shared" si="43"/>
        <v>0.40468564223999998</v>
      </c>
      <c r="E256" s="17">
        <v>40301</v>
      </c>
      <c r="F256" s="13">
        <v>1</v>
      </c>
      <c r="G256" s="13" t="s">
        <v>70</v>
      </c>
      <c r="H256" s="13" t="s">
        <v>71</v>
      </c>
      <c r="I256" s="15">
        <v>331</v>
      </c>
      <c r="J256" s="15">
        <v>582</v>
      </c>
      <c r="K256" s="15"/>
      <c r="L256" s="15"/>
      <c r="M256" s="13">
        <f t="shared" si="44"/>
        <v>456.5</v>
      </c>
      <c r="N256" s="17">
        <v>40311</v>
      </c>
      <c r="O256" s="14">
        <v>425024</v>
      </c>
      <c r="P256" s="17"/>
      <c r="Q256" s="14"/>
      <c r="R256" s="17"/>
      <c r="S256" s="13"/>
      <c r="T256" s="17"/>
      <c r="U256" s="17"/>
      <c r="V256" s="14">
        <f t="shared" si="45"/>
        <v>425024</v>
      </c>
      <c r="W256" s="14">
        <f t="shared" si="46"/>
        <v>1050257.1765270049</v>
      </c>
      <c r="X256" s="17">
        <v>40345</v>
      </c>
      <c r="Y256" s="13">
        <f t="shared" si="47"/>
        <v>34</v>
      </c>
      <c r="Z256" s="13">
        <v>5</v>
      </c>
      <c r="AA256" s="18">
        <v>3</v>
      </c>
      <c r="AB256" s="18">
        <v>28.2</v>
      </c>
      <c r="AC256" s="18">
        <v>27</v>
      </c>
      <c r="AD256" s="18">
        <v>33.200000000000003</v>
      </c>
      <c r="AE256" s="18">
        <v>30.453125000000004</v>
      </c>
      <c r="AF256" s="13">
        <v>39</v>
      </c>
      <c r="AG256" s="13">
        <v>39</v>
      </c>
      <c r="AH256" s="13">
        <v>45</v>
      </c>
      <c r="AI256" s="18">
        <v>42.5</v>
      </c>
      <c r="AJ256" s="18">
        <v>9</v>
      </c>
      <c r="AK256" s="18">
        <v>8.5</v>
      </c>
      <c r="AL256" s="18">
        <v>9.3000000000000007</v>
      </c>
      <c r="AM256" s="18">
        <v>8.7358833865504195</v>
      </c>
      <c r="AN256" s="21">
        <v>264</v>
      </c>
      <c r="AO256" s="21">
        <v>205</v>
      </c>
      <c r="AP256" s="21">
        <v>25</v>
      </c>
      <c r="AQ256" s="21">
        <v>5.75</v>
      </c>
      <c r="AR256" s="14">
        <v>35</v>
      </c>
      <c r="AS256" s="14">
        <v>165</v>
      </c>
      <c r="AT256" s="14">
        <v>0</v>
      </c>
      <c r="AU256" s="14">
        <v>200</v>
      </c>
      <c r="AV256" s="14">
        <v>0</v>
      </c>
      <c r="AW256" s="14">
        <v>0</v>
      </c>
      <c r="AX256" s="14">
        <v>0</v>
      </c>
      <c r="AY256" s="14">
        <v>0</v>
      </c>
      <c r="AZ256" s="14">
        <v>70</v>
      </c>
      <c r="BA256" s="14">
        <v>235</v>
      </c>
      <c r="BB256" s="14">
        <v>10</v>
      </c>
      <c r="BC256" s="14">
        <v>260</v>
      </c>
      <c r="BD256" s="14">
        <v>22.916666666666668</v>
      </c>
      <c r="BE256" s="14">
        <v>88.333333333333329</v>
      </c>
      <c r="BF256" s="14">
        <v>1.25</v>
      </c>
      <c r="BG256" s="14">
        <v>112.5</v>
      </c>
      <c r="BH256" s="14">
        <v>15</v>
      </c>
      <c r="BI256" s="14">
        <v>85</v>
      </c>
      <c r="BJ256" s="14">
        <v>0</v>
      </c>
      <c r="BK256" s="14">
        <v>95</v>
      </c>
      <c r="BL256" s="14">
        <v>309342</v>
      </c>
      <c r="BM256" s="19">
        <v>72.78</v>
      </c>
      <c r="BN256" s="19">
        <f>((BL256/(O256+Q256+S256+U256))*100)</f>
        <v>72.782242885107664</v>
      </c>
      <c r="BO256" s="15" t="s">
        <v>72</v>
      </c>
      <c r="BP256" s="13">
        <v>21</v>
      </c>
      <c r="BQ256" s="13">
        <v>42</v>
      </c>
      <c r="BR256" s="13">
        <f t="shared" si="48"/>
        <v>21</v>
      </c>
      <c r="BS256" s="19">
        <v>28.57</v>
      </c>
      <c r="BT256" s="19">
        <f t="shared" si="49"/>
        <v>0.84029411764705886</v>
      </c>
      <c r="BU256" s="16">
        <v>7.8E-2</v>
      </c>
      <c r="BV256" s="16">
        <v>0.56200000000000006</v>
      </c>
      <c r="BW256" s="16">
        <v>0.20699999999999999</v>
      </c>
      <c r="BX256" s="14">
        <f t="shared" si="51"/>
        <v>764400.72913815861</v>
      </c>
      <c r="BY256" s="19">
        <v>57.18</v>
      </c>
      <c r="BZ256" s="19">
        <f t="shared" si="52"/>
        <v>4.1557310918507397</v>
      </c>
      <c r="CA256" s="19">
        <f t="shared" ref="CA256:CA283" si="56">(BW256/BS256^3)*100000</f>
        <v>0.88764564018879688</v>
      </c>
    </row>
    <row r="257" spans="1:79" x14ac:dyDescent="0.2">
      <c r="A257" s="7" t="s">
        <v>69</v>
      </c>
      <c r="B257" s="4">
        <v>16</v>
      </c>
      <c r="C257" s="4">
        <v>0.5</v>
      </c>
      <c r="D257" s="6">
        <f t="shared" si="43"/>
        <v>0.20234282111999999</v>
      </c>
      <c r="E257" s="8">
        <v>40419</v>
      </c>
      <c r="F257" s="9">
        <v>1</v>
      </c>
      <c r="G257" s="9" t="s">
        <v>70</v>
      </c>
      <c r="H257" s="9" t="s">
        <v>71</v>
      </c>
      <c r="I257" s="4">
        <v>77</v>
      </c>
      <c r="J257" s="4">
        <v>60</v>
      </c>
      <c r="L257" s="9"/>
      <c r="M257" s="13">
        <f t="shared" si="44"/>
        <v>68.5</v>
      </c>
      <c r="N257" s="8">
        <v>40432</v>
      </c>
      <c r="O257" s="5">
        <v>212512</v>
      </c>
      <c r="P257" s="8"/>
      <c r="Q257" s="5"/>
      <c r="R257" s="8"/>
      <c r="S257" s="9"/>
      <c r="T257" s="8"/>
      <c r="U257" s="8"/>
      <c r="V257" s="14">
        <f t="shared" si="45"/>
        <v>212512</v>
      </c>
      <c r="W257" s="14">
        <f t="shared" si="46"/>
        <v>1050257.1765270049</v>
      </c>
      <c r="X257" s="8">
        <v>40472</v>
      </c>
      <c r="Y257" s="9">
        <f t="shared" si="47"/>
        <v>40</v>
      </c>
      <c r="Z257" s="9">
        <v>10</v>
      </c>
      <c r="AA257" s="10">
        <v>3.4</v>
      </c>
      <c r="AB257" s="10">
        <v>31.9</v>
      </c>
      <c r="AC257" s="10">
        <v>24.8</v>
      </c>
      <c r="AD257" s="10">
        <v>33.1</v>
      </c>
      <c r="AE257" s="10">
        <v>28.113157894736833</v>
      </c>
      <c r="AF257" s="9">
        <v>25</v>
      </c>
      <c r="AG257" s="9">
        <v>15</v>
      </c>
      <c r="AH257" s="9">
        <v>26</v>
      </c>
      <c r="AI257" s="9">
        <v>21</v>
      </c>
      <c r="AJ257" s="10">
        <v>8.6</v>
      </c>
      <c r="AK257" s="10">
        <v>8.1999999999999993</v>
      </c>
      <c r="AL257" s="10">
        <v>9.3000000000000007</v>
      </c>
      <c r="AM257" s="10">
        <v>8.8971187757336487</v>
      </c>
      <c r="AN257" s="20">
        <v>182</v>
      </c>
      <c r="AO257" s="20">
        <v>172</v>
      </c>
      <c r="AP257" s="20">
        <v>16.5</v>
      </c>
      <c r="AQ257" s="20">
        <v>7</v>
      </c>
      <c r="AR257" s="5">
        <v>15</v>
      </c>
      <c r="AS257" s="5">
        <v>70</v>
      </c>
      <c r="AT257" s="5">
        <v>185</v>
      </c>
      <c r="AU257" s="5">
        <v>270</v>
      </c>
      <c r="AV257" s="5">
        <v>0</v>
      </c>
      <c r="AW257" s="5">
        <v>0</v>
      </c>
      <c r="AX257" s="5">
        <v>0</v>
      </c>
      <c r="AY257" s="5">
        <v>15</v>
      </c>
      <c r="AZ257" s="5">
        <v>385</v>
      </c>
      <c r="BA257" s="5">
        <v>1195</v>
      </c>
      <c r="BB257" s="5">
        <v>2780</v>
      </c>
      <c r="BC257" s="5">
        <v>3095</v>
      </c>
      <c r="BD257" s="5">
        <v>121</v>
      </c>
      <c r="BE257" s="5">
        <v>256.33333333333331</v>
      </c>
      <c r="BF257" s="5">
        <v>1004</v>
      </c>
      <c r="BG257" s="5">
        <v>1384.3333333333333</v>
      </c>
      <c r="BH257" s="5">
        <v>60</v>
      </c>
      <c r="BI257" s="5">
        <v>210</v>
      </c>
      <c r="BJ257" s="5">
        <v>905</v>
      </c>
      <c r="BK257" s="5">
        <v>1260</v>
      </c>
      <c r="BL257" s="5">
        <v>215654</v>
      </c>
      <c r="BM257" s="11">
        <v>101.48</v>
      </c>
      <c r="BN257" s="11">
        <f>((BL257/(O257+Q257+S257+U257))*100)</f>
        <v>101.47850474326157</v>
      </c>
      <c r="BO257" s="4" t="s">
        <v>72</v>
      </c>
      <c r="BP257" s="9">
        <v>29</v>
      </c>
      <c r="BQ257" s="9">
        <v>49</v>
      </c>
      <c r="BR257" s="13">
        <f t="shared" si="48"/>
        <v>20</v>
      </c>
      <c r="BS257" s="11">
        <v>38.75</v>
      </c>
      <c r="BT257" s="19">
        <f t="shared" si="49"/>
        <v>0.96875</v>
      </c>
      <c r="BU257" s="6">
        <v>0.14199999999999999</v>
      </c>
      <c r="BV257" s="6">
        <v>0.75</v>
      </c>
      <c r="BW257" s="6">
        <v>0.43099999999999999</v>
      </c>
      <c r="BX257" s="5">
        <f t="shared" si="51"/>
        <v>1065785.2786984015</v>
      </c>
      <c r="BY257" s="11">
        <v>85.09</v>
      </c>
      <c r="BZ257" s="11">
        <f t="shared" si="52"/>
        <v>10.51309845452055</v>
      </c>
      <c r="CA257" s="11">
        <f t="shared" si="56"/>
        <v>0.74073377865798395</v>
      </c>
    </row>
    <row r="258" spans="1:79" x14ac:dyDescent="0.2">
      <c r="A258" s="15" t="s">
        <v>69</v>
      </c>
      <c r="B258" s="13">
        <v>5</v>
      </c>
      <c r="C258" s="15">
        <v>2</v>
      </c>
      <c r="D258" s="15">
        <f t="shared" ref="D258:D321" si="57">C258*0.40468564224</f>
        <v>0.80937128447999995</v>
      </c>
      <c r="E258" s="17">
        <v>39951</v>
      </c>
      <c r="F258" s="15">
        <v>1</v>
      </c>
      <c r="G258" s="15" t="s">
        <v>70</v>
      </c>
      <c r="H258" s="15" t="s">
        <v>71</v>
      </c>
      <c r="I258" s="15">
        <v>172</v>
      </c>
      <c r="J258" s="15">
        <v>22</v>
      </c>
      <c r="K258" s="15"/>
      <c r="L258" s="15"/>
      <c r="M258" s="13">
        <f t="shared" ref="M258:M321" si="58">AVERAGE(I258:L258)</f>
        <v>97</v>
      </c>
      <c r="N258" s="17">
        <v>39966</v>
      </c>
      <c r="O258" s="14">
        <v>850506</v>
      </c>
      <c r="P258" s="15"/>
      <c r="Q258" s="14"/>
      <c r="R258" s="15"/>
      <c r="S258" s="14"/>
      <c r="T258" s="15"/>
      <c r="U258" s="14"/>
      <c r="V258" s="14">
        <f t="shared" ref="V258:V321" si="59">SUM(O258,Q258,S258,U258)</f>
        <v>850506</v>
      </c>
      <c r="W258" s="14">
        <f t="shared" ref="W258:W321" si="60">V258/D258</f>
        <v>1050823.0478505646</v>
      </c>
      <c r="X258" s="17">
        <v>40016</v>
      </c>
      <c r="Y258" s="15">
        <f t="shared" ref="Y258:Y321" si="61">X258-N258</f>
        <v>50</v>
      </c>
      <c r="Z258" s="15">
        <v>2</v>
      </c>
      <c r="AA258" s="18">
        <v>3.3</v>
      </c>
      <c r="AB258" s="18">
        <v>29.8</v>
      </c>
      <c r="AC258" s="18">
        <v>29.1</v>
      </c>
      <c r="AD258" s="18">
        <v>33.4</v>
      </c>
      <c r="AE258" s="18">
        <v>31.329166666666669</v>
      </c>
      <c r="AF258" s="15">
        <v>43</v>
      </c>
      <c r="AG258" s="15">
        <v>43</v>
      </c>
      <c r="AH258" s="15">
        <v>59</v>
      </c>
      <c r="AI258" s="18">
        <v>51.214285714285715</v>
      </c>
      <c r="AJ258" s="15">
        <v>9.1999999999999993</v>
      </c>
      <c r="AK258" s="15">
        <v>8.9</v>
      </c>
      <c r="AL258" s="18">
        <v>9.6</v>
      </c>
      <c r="AM258" s="18">
        <v>9.2778817425692548</v>
      </c>
      <c r="AN258" s="21">
        <v>492</v>
      </c>
      <c r="AO258" s="21">
        <v>525</v>
      </c>
      <c r="AP258" s="21">
        <v>42</v>
      </c>
      <c r="AQ258" s="21">
        <v>16</v>
      </c>
      <c r="AR258" s="14">
        <v>30</v>
      </c>
      <c r="AS258" s="14">
        <v>5</v>
      </c>
      <c r="AT258" s="14">
        <v>0</v>
      </c>
      <c r="AU258" s="14">
        <v>35</v>
      </c>
      <c r="AV258" s="14">
        <v>0</v>
      </c>
      <c r="AW258" s="14">
        <v>0</v>
      </c>
      <c r="AX258" s="14">
        <v>0</v>
      </c>
      <c r="AY258" s="14">
        <v>45</v>
      </c>
      <c r="AZ258" s="14">
        <v>285</v>
      </c>
      <c r="BA258" s="14">
        <v>615</v>
      </c>
      <c r="BB258" s="14">
        <v>55</v>
      </c>
      <c r="BC258" s="14">
        <v>700</v>
      </c>
      <c r="BD258" s="14">
        <v>90</v>
      </c>
      <c r="BE258" s="14">
        <v>111.76470588235294</v>
      </c>
      <c r="BF258" s="14">
        <v>4.4117647058823533</v>
      </c>
      <c r="BG258" s="14">
        <v>206.1764705882353</v>
      </c>
      <c r="BH258" s="14">
        <v>55</v>
      </c>
      <c r="BI258" s="14">
        <v>65</v>
      </c>
      <c r="BJ258" s="14">
        <v>0</v>
      </c>
      <c r="BK258" s="14">
        <v>165</v>
      </c>
      <c r="BL258" s="14">
        <v>7353</v>
      </c>
      <c r="BM258" s="19">
        <f>BL258/O258*100</f>
        <v>0.86454416547325952</v>
      </c>
      <c r="BN258" s="19">
        <f>(BL258)/(O258+Q258+S258+U258)*100</f>
        <v>0.86454416547325952</v>
      </c>
      <c r="BO258" s="15" t="s">
        <v>72</v>
      </c>
      <c r="BP258" s="13">
        <v>32</v>
      </c>
      <c r="BQ258" s="13">
        <v>70</v>
      </c>
      <c r="BR258" s="13">
        <f t="shared" ref="BR258:BR321" si="62">BQ258-BP258</f>
        <v>38</v>
      </c>
      <c r="BS258" s="19">
        <v>41.15</v>
      </c>
      <c r="BT258" s="19">
        <f t="shared" ref="BT258:BT321" si="63">BS258/Y258</f>
        <v>0.82299999999999995</v>
      </c>
      <c r="BU258" s="16">
        <v>0.27500000000000002</v>
      </c>
      <c r="BV258" s="16">
        <v>2.8260000000000001</v>
      </c>
      <c r="BW258" s="16">
        <v>0.628</v>
      </c>
      <c r="BX258" s="14">
        <f t="shared" si="51"/>
        <v>9084.8293496403348</v>
      </c>
      <c r="BY258" s="19">
        <v>4.7300000000000004</v>
      </c>
      <c r="BZ258" s="19">
        <f t="shared" si="52"/>
        <v>0.11688084543396922</v>
      </c>
      <c r="CA258" s="19">
        <f t="shared" si="56"/>
        <v>0.90126005933100461</v>
      </c>
    </row>
    <row r="259" spans="1:79" x14ac:dyDescent="0.2">
      <c r="A259" s="15" t="s">
        <v>69</v>
      </c>
      <c r="B259" s="15">
        <v>5</v>
      </c>
      <c r="C259" s="15">
        <v>2</v>
      </c>
      <c r="D259" s="16">
        <f t="shared" si="57"/>
        <v>0.80937128447999995</v>
      </c>
      <c r="E259" s="17">
        <v>37838</v>
      </c>
      <c r="F259" s="15">
        <v>1</v>
      </c>
      <c r="G259" s="15" t="s">
        <v>70</v>
      </c>
      <c r="H259" s="15" t="s">
        <v>71</v>
      </c>
      <c r="I259" s="15">
        <v>3</v>
      </c>
      <c r="J259" s="15">
        <v>1</v>
      </c>
      <c r="K259" s="15"/>
      <c r="L259" s="15"/>
      <c r="M259" s="13">
        <f t="shared" si="58"/>
        <v>2</v>
      </c>
      <c r="N259" s="17">
        <v>37845</v>
      </c>
      <c r="O259" s="14">
        <v>850506</v>
      </c>
      <c r="P259" s="15"/>
      <c r="Q259" s="14"/>
      <c r="R259" s="15"/>
      <c r="S259" s="15"/>
      <c r="T259" s="15"/>
      <c r="U259" s="15"/>
      <c r="V259" s="14">
        <f t="shared" si="59"/>
        <v>850506</v>
      </c>
      <c r="W259" s="14">
        <f t="shared" si="60"/>
        <v>1050823.0478505646</v>
      </c>
      <c r="X259" s="17">
        <v>37875</v>
      </c>
      <c r="Y259" s="15">
        <f t="shared" si="61"/>
        <v>30</v>
      </c>
      <c r="Z259" s="15">
        <v>9</v>
      </c>
      <c r="AA259" s="18">
        <v>1.3</v>
      </c>
      <c r="AB259" s="18">
        <v>32</v>
      </c>
      <c r="AC259" s="18">
        <v>29.2</v>
      </c>
      <c r="AD259" s="18">
        <v>32.6</v>
      </c>
      <c r="AE259" s="18">
        <v>31.564285714285717</v>
      </c>
      <c r="AF259" s="13">
        <v>45</v>
      </c>
      <c r="AG259" s="13">
        <v>39</v>
      </c>
      <c r="AH259" s="13">
        <v>47</v>
      </c>
      <c r="AI259" s="13">
        <v>43.5</v>
      </c>
      <c r="AJ259" s="18">
        <v>9.5</v>
      </c>
      <c r="AK259" s="18">
        <v>8.3000000000000007</v>
      </c>
      <c r="AL259" s="18">
        <v>9.6</v>
      </c>
      <c r="AM259" s="18">
        <v>8.8529035585116063</v>
      </c>
      <c r="AN259" s="21">
        <v>69</v>
      </c>
      <c r="AO259" s="21">
        <v>700</v>
      </c>
      <c r="AP259" s="21">
        <v>66</v>
      </c>
      <c r="AQ259" s="21">
        <v>27.5</v>
      </c>
      <c r="AR259" s="14">
        <v>5</v>
      </c>
      <c r="AS259" s="14">
        <v>25</v>
      </c>
      <c r="AT259" s="14">
        <v>320</v>
      </c>
      <c r="AU259" s="14">
        <v>350</v>
      </c>
      <c r="AV259" s="14">
        <v>0</v>
      </c>
      <c r="AW259" s="14">
        <v>0</v>
      </c>
      <c r="AX259" s="14">
        <v>0</v>
      </c>
      <c r="AY259" s="14">
        <v>0</v>
      </c>
      <c r="AZ259" s="14">
        <v>420</v>
      </c>
      <c r="BA259" s="14">
        <v>545</v>
      </c>
      <c r="BB259" s="14">
        <v>4960</v>
      </c>
      <c r="BC259" s="14">
        <v>5400</v>
      </c>
      <c r="BD259" s="14">
        <v>111.36363636363636</v>
      </c>
      <c r="BE259" s="14">
        <v>87.727272727272734</v>
      </c>
      <c r="BF259" s="14">
        <v>796.36363636363637</v>
      </c>
      <c r="BG259" s="14">
        <v>995.4545454545455</v>
      </c>
      <c r="BH259" s="14">
        <v>35</v>
      </c>
      <c r="BI259" s="14">
        <v>15</v>
      </c>
      <c r="BJ259" s="14">
        <v>245</v>
      </c>
      <c r="BK259" s="14">
        <v>285</v>
      </c>
      <c r="BL259" s="14">
        <v>5643</v>
      </c>
      <c r="BM259" s="19">
        <f>BL259/(O259)*100</f>
        <v>0.66348738280505959</v>
      </c>
      <c r="BN259" s="19">
        <f>BL259/(O259+Q259)*100</f>
        <v>0.66348738280505959</v>
      </c>
      <c r="BO259" s="15" t="s">
        <v>72</v>
      </c>
      <c r="BP259" s="13">
        <v>39</v>
      </c>
      <c r="BQ259" s="13">
        <v>60</v>
      </c>
      <c r="BR259" s="13">
        <f t="shared" si="62"/>
        <v>21</v>
      </c>
      <c r="BS259" s="19">
        <v>51.23</v>
      </c>
      <c r="BT259" s="19">
        <f t="shared" si="63"/>
        <v>1.7076666666666667</v>
      </c>
      <c r="BU259" s="16">
        <v>0.39800000000000002</v>
      </c>
      <c r="BV259" s="16">
        <v>1.601</v>
      </c>
      <c r="BW259" s="16">
        <v>1.044</v>
      </c>
      <c r="BX259" s="14">
        <f t="shared" si="51"/>
        <v>6972.0783380960702</v>
      </c>
      <c r="BY259" s="19">
        <v>6.14</v>
      </c>
      <c r="BZ259" s="19">
        <f t="shared" si="52"/>
        <v>0.25287117370139922</v>
      </c>
      <c r="CA259" s="19">
        <f t="shared" si="56"/>
        <v>0.77647491710290717</v>
      </c>
    </row>
    <row r="260" spans="1:79" x14ac:dyDescent="0.2">
      <c r="A260" s="4" t="s">
        <v>69</v>
      </c>
      <c r="B260" s="4">
        <v>33</v>
      </c>
      <c r="C260" s="4">
        <v>1</v>
      </c>
      <c r="D260" s="6">
        <f t="shared" si="57"/>
        <v>0.40468564223999998</v>
      </c>
      <c r="E260" s="8">
        <v>38097</v>
      </c>
      <c r="F260" s="4">
        <v>1</v>
      </c>
      <c r="G260" s="4" t="s">
        <v>70</v>
      </c>
      <c r="H260" s="4" t="s">
        <v>71</v>
      </c>
      <c r="I260" s="4">
        <v>8</v>
      </c>
      <c r="J260" s="4">
        <v>67</v>
      </c>
      <c r="M260" s="13">
        <f t="shared" si="58"/>
        <v>37.5</v>
      </c>
      <c r="N260" s="8">
        <v>38107</v>
      </c>
      <c r="O260" s="5">
        <v>425482</v>
      </c>
      <c r="Q260" s="5"/>
      <c r="V260" s="14">
        <f t="shared" si="59"/>
        <v>425482</v>
      </c>
      <c r="W260" s="14">
        <f t="shared" si="60"/>
        <v>1051388.9191741245</v>
      </c>
      <c r="X260" s="8">
        <v>38146</v>
      </c>
      <c r="Y260" s="4">
        <f t="shared" si="61"/>
        <v>39</v>
      </c>
      <c r="Z260" s="4">
        <v>9</v>
      </c>
      <c r="AA260" s="10">
        <v>1.8</v>
      </c>
      <c r="AB260" s="4">
        <v>26.9</v>
      </c>
      <c r="AC260" s="4">
        <v>22</v>
      </c>
      <c r="AD260" s="4">
        <v>32.6</v>
      </c>
      <c r="AE260" s="10">
        <v>28.688888888888886</v>
      </c>
      <c r="AF260" s="9">
        <v>27</v>
      </c>
      <c r="AG260" s="9">
        <v>23</v>
      </c>
      <c r="AH260" s="9">
        <v>28</v>
      </c>
      <c r="AI260" s="9">
        <v>26.125</v>
      </c>
      <c r="AJ260" s="4">
        <v>8.6</v>
      </c>
      <c r="AK260" s="4">
        <v>8</v>
      </c>
      <c r="AL260" s="4">
        <v>9.8000000000000007</v>
      </c>
      <c r="AM260" s="10">
        <v>8.9645161290322548</v>
      </c>
      <c r="AN260" s="20">
        <v>242</v>
      </c>
      <c r="AO260" s="20">
        <v>600</v>
      </c>
      <c r="AP260" s="20">
        <v>54</v>
      </c>
      <c r="AQ260" s="20">
        <v>22.5</v>
      </c>
      <c r="AR260" s="5">
        <v>50</v>
      </c>
      <c r="AS260" s="5">
        <v>195</v>
      </c>
      <c r="AT260" s="5">
        <v>90</v>
      </c>
      <c r="AU260" s="5">
        <v>335</v>
      </c>
      <c r="AV260" s="5">
        <v>0</v>
      </c>
      <c r="AW260" s="5">
        <v>0</v>
      </c>
      <c r="AX260" s="5">
        <v>35</v>
      </c>
      <c r="AY260" s="5">
        <v>145</v>
      </c>
      <c r="AZ260" s="5">
        <v>625</v>
      </c>
      <c r="BA260" s="5">
        <v>890</v>
      </c>
      <c r="BB260" s="5">
        <v>1360</v>
      </c>
      <c r="BC260" s="5">
        <v>1580</v>
      </c>
      <c r="BD260" s="5">
        <v>71.428571428571431</v>
      </c>
      <c r="BE260" s="5">
        <v>184.64285714285714</v>
      </c>
      <c r="BF260" s="5">
        <v>480</v>
      </c>
      <c r="BG260" s="5">
        <v>739.64285714285711</v>
      </c>
      <c r="BH260" s="5">
        <v>27.5</v>
      </c>
      <c r="BI260" s="5">
        <v>112.5</v>
      </c>
      <c r="BJ260" s="5">
        <v>242.5</v>
      </c>
      <c r="BK260" s="5">
        <v>677.5</v>
      </c>
      <c r="BL260" s="5">
        <v>158681</v>
      </c>
      <c r="BM260" s="11">
        <f>(BL260/O260)*100</f>
        <v>37.294409634250094</v>
      </c>
      <c r="BN260" s="11">
        <f>((BL260)/(O260+Q260+S260+U260))*100</f>
        <v>37.294409634250094</v>
      </c>
      <c r="BO260" s="4" t="s">
        <v>72</v>
      </c>
      <c r="BP260" s="9">
        <v>30</v>
      </c>
      <c r="BQ260" s="9">
        <v>47</v>
      </c>
      <c r="BR260" s="13">
        <f t="shared" si="62"/>
        <v>17</v>
      </c>
      <c r="BS260" s="11">
        <v>36.15</v>
      </c>
      <c r="BT260" s="19">
        <f t="shared" si="63"/>
        <v>0.92692307692307685</v>
      </c>
      <c r="BU260" s="6">
        <v>0.24299999999999999</v>
      </c>
      <c r="BV260" s="6">
        <v>0.70799999999999996</v>
      </c>
      <c r="BW260" s="6">
        <v>0.39517999999999992</v>
      </c>
      <c r="BX260" s="5">
        <f t="shared" si="51"/>
        <v>392109.29036591266</v>
      </c>
      <c r="BY260" s="11">
        <v>72.64</v>
      </c>
      <c r="BZ260" s="11">
        <f t="shared" si="52"/>
        <v>4.6024961307115104</v>
      </c>
      <c r="CA260" s="11">
        <f t="shared" si="56"/>
        <v>0.83650791001042513</v>
      </c>
    </row>
    <row r="261" spans="1:79" x14ac:dyDescent="0.2">
      <c r="A261" s="4" t="s">
        <v>69</v>
      </c>
      <c r="B261" s="4">
        <v>30</v>
      </c>
      <c r="C261" s="4">
        <v>1</v>
      </c>
      <c r="D261" s="6">
        <f t="shared" si="57"/>
        <v>0.40468564223999998</v>
      </c>
      <c r="E261" s="8">
        <v>39543</v>
      </c>
      <c r="F261" s="4">
        <v>1</v>
      </c>
      <c r="G261" s="4" t="s">
        <v>70</v>
      </c>
      <c r="H261" s="4" t="s">
        <v>71</v>
      </c>
      <c r="I261" s="4">
        <v>66</v>
      </c>
      <c r="J261" s="4">
        <v>114</v>
      </c>
      <c r="M261" s="13">
        <f t="shared" si="58"/>
        <v>90</v>
      </c>
      <c r="N261" s="8">
        <v>39551</v>
      </c>
      <c r="O261" s="5">
        <v>426398</v>
      </c>
      <c r="Q261" s="5"/>
      <c r="S261" s="5"/>
      <c r="U261" s="9"/>
      <c r="V261" s="14">
        <f t="shared" si="59"/>
        <v>426398</v>
      </c>
      <c r="W261" s="14">
        <f t="shared" si="60"/>
        <v>1053652.4044683638</v>
      </c>
      <c r="X261" s="8">
        <v>39590</v>
      </c>
      <c r="Y261" s="4">
        <f t="shared" si="61"/>
        <v>39</v>
      </c>
      <c r="Z261" s="4">
        <v>1</v>
      </c>
      <c r="AA261" s="10">
        <v>2.2999999999999998</v>
      </c>
      <c r="AB261" s="10">
        <v>25.3</v>
      </c>
      <c r="AC261" s="10">
        <v>22.5</v>
      </c>
      <c r="AD261" s="10">
        <v>29.6</v>
      </c>
      <c r="AE261" s="10">
        <v>26.340540540540541</v>
      </c>
      <c r="AF261" s="9">
        <v>35</v>
      </c>
      <c r="AG261" s="9">
        <v>35</v>
      </c>
      <c r="AH261" s="9">
        <v>40</v>
      </c>
      <c r="AI261" s="9">
        <v>37.090909090909093</v>
      </c>
      <c r="AJ261" s="10">
        <v>8.6999999999999993</v>
      </c>
      <c r="AK261" s="10">
        <v>8.5</v>
      </c>
      <c r="AL261" s="10">
        <v>9.5</v>
      </c>
      <c r="AM261" s="10">
        <v>8.9429835227666281</v>
      </c>
      <c r="AN261" s="21">
        <v>242</v>
      </c>
      <c r="AO261" s="20">
        <v>225</v>
      </c>
      <c r="AP261" s="20">
        <v>20</v>
      </c>
      <c r="AQ261" s="20">
        <v>8.5</v>
      </c>
      <c r="AR261" s="5">
        <v>15</v>
      </c>
      <c r="AS261" s="5">
        <v>65</v>
      </c>
      <c r="AT261" s="5">
        <v>0</v>
      </c>
      <c r="AU261" s="5">
        <v>80</v>
      </c>
      <c r="AV261" s="5">
        <v>0</v>
      </c>
      <c r="AW261" s="5">
        <v>0</v>
      </c>
      <c r="AX261" s="5">
        <v>0</v>
      </c>
      <c r="AY261" s="5">
        <v>0</v>
      </c>
      <c r="AZ261" s="5">
        <v>215</v>
      </c>
      <c r="BA261" s="5">
        <v>280</v>
      </c>
      <c r="BB261" s="5">
        <v>10</v>
      </c>
      <c r="BC261" s="5">
        <v>400</v>
      </c>
      <c r="BD261" s="5">
        <v>51.875</v>
      </c>
      <c r="BE261" s="5">
        <v>75</v>
      </c>
      <c r="BF261" s="5">
        <v>0.625</v>
      </c>
      <c r="BG261" s="5">
        <v>127.5</v>
      </c>
      <c r="BH261" s="5">
        <v>20</v>
      </c>
      <c r="BI261" s="5">
        <v>37.5</v>
      </c>
      <c r="BJ261" s="5">
        <v>0</v>
      </c>
      <c r="BK261" s="5">
        <v>100</v>
      </c>
      <c r="BL261" s="5">
        <v>48279</v>
      </c>
      <c r="BM261" s="11">
        <f>BL261/O261*100</f>
        <v>11.32252027448534</v>
      </c>
      <c r="BN261" s="11">
        <f>(BL261)/(O261+Q261+S261+U261)*100</f>
        <v>11.32252027448534</v>
      </c>
      <c r="BO261" s="4" t="s">
        <v>72</v>
      </c>
      <c r="BP261" s="9">
        <v>29</v>
      </c>
      <c r="BQ261" s="9">
        <v>52</v>
      </c>
      <c r="BR261" s="13">
        <f t="shared" si="62"/>
        <v>23</v>
      </c>
      <c r="BS261" s="11">
        <v>40.6</v>
      </c>
      <c r="BT261" s="19">
        <f t="shared" si="63"/>
        <v>1.0410256410256411</v>
      </c>
      <c r="BU261" s="6">
        <v>0.19400000000000001</v>
      </c>
      <c r="BV261" s="6">
        <v>0.70099999999999996</v>
      </c>
      <c r="BW261" s="6">
        <v>0.54600000000000004</v>
      </c>
      <c r="BX261" s="5">
        <f t="shared" si="51"/>
        <v>119300.00711853277</v>
      </c>
      <c r="BY261" s="11">
        <v>27.23</v>
      </c>
      <c r="BZ261" s="11">
        <f t="shared" si="52"/>
        <v>1.7253024454745929</v>
      </c>
      <c r="CA261" s="11">
        <f t="shared" si="56"/>
        <v>0.8158579352853117</v>
      </c>
    </row>
    <row r="262" spans="1:79" x14ac:dyDescent="0.2">
      <c r="A262" s="15" t="s">
        <v>69</v>
      </c>
      <c r="B262" s="15">
        <v>29</v>
      </c>
      <c r="C262" s="15">
        <v>1</v>
      </c>
      <c r="D262" s="16">
        <f t="shared" si="57"/>
        <v>0.40468564223999998</v>
      </c>
      <c r="E262" s="17">
        <v>37784</v>
      </c>
      <c r="F262" s="15">
        <v>1</v>
      </c>
      <c r="G262" s="15" t="s">
        <v>70</v>
      </c>
      <c r="H262" s="15" t="s">
        <v>71</v>
      </c>
      <c r="I262" s="15">
        <v>53</v>
      </c>
      <c r="J262" s="15">
        <v>87</v>
      </c>
      <c r="K262" s="15"/>
      <c r="L262" s="15"/>
      <c r="M262" s="13">
        <f t="shared" si="58"/>
        <v>70</v>
      </c>
      <c r="N262" s="17">
        <v>37792</v>
      </c>
      <c r="O262" s="14">
        <v>426398</v>
      </c>
      <c r="P262" s="15"/>
      <c r="Q262" s="14"/>
      <c r="R262" s="15"/>
      <c r="S262" s="15"/>
      <c r="T262" s="15"/>
      <c r="U262" s="15"/>
      <c r="V262" s="14">
        <f t="shared" si="59"/>
        <v>426398</v>
      </c>
      <c r="W262" s="14">
        <f t="shared" si="60"/>
        <v>1053652.4044683638</v>
      </c>
      <c r="X262" s="17">
        <v>37832</v>
      </c>
      <c r="Y262" s="15">
        <f t="shared" si="61"/>
        <v>40</v>
      </c>
      <c r="Z262" s="15">
        <v>3</v>
      </c>
      <c r="AA262" s="18">
        <v>2.4</v>
      </c>
      <c r="AB262" s="18">
        <v>32.9</v>
      </c>
      <c r="AC262" s="18">
        <v>27.3</v>
      </c>
      <c r="AD262" s="18">
        <v>33.700000000000003</v>
      </c>
      <c r="AE262" s="18">
        <v>31.605405405405406</v>
      </c>
      <c r="AF262" s="13">
        <v>38</v>
      </c>
      <c r="AG262" s="13">
        <v>36</v>
      </c>
      <c r="AH262" s="13">
        <v>42</v>
      </c>
      <c r="AI262" s="13">
        <v>39.700000000000003</v>
      </c>
      <c r="AJ262" s="18">
        <v>8.9</v>
      </c>
      <c r="AK262" s="18">
        <v>8.8000000000000007</v>
      </c>
      <c r="AL262" s="18">
        <v>9.1999999999999993</v>
      </c>
      <c r="AM262" s="18">
        <v>9.0347958678975733</v>
      </c>
      <c r="AN262" s="21">
        <v>136</v>
      </c>
      <c r="AO262" s="21">
        <v>425</v>
      </c>
      <c r="AP262" s="21">
        <v>33</v>
      </c>
      <c r="AQ262" s="21">
        <v>13.75</v>
      </c>
      <c r="AR262" s="14">
        <v>0</v>
      </c>
      <c r="AS262" s="14">
        <v>45</v>
      </c>
      <c r="AT262" s="14">
        <v>850</v>
      </c>
      <c r="AU262" s="14">
        <v>895</v>
      </c>
      <c r="AV262" s="14">
        <v>0</v>
      </c>
      <c r="AW262" s="14">
        <v>0</v>
      </c>
      <c r="AX262" s="14">
        <v>120</v>
      </c>
      <c r="AY262" s="14">
        <v>175</v>
      </c>
      <c r="AZ262" s="14">
        <v>510</v>
      </c>
      <c r="BA262" s="14">
        <v>1170</v>
      </c>
      <c r="BB262" s="14">
        <v>6005</v>
      </c>
      <c r="BC262" s="14">
        <v>6190</v>
      </c>
      <c r="BD262" s="14">
        <v>74.230769230769226</v>
      </c>
      <c r="BE262" s="14">
        <v>266.92307692307691</v>
      </c>
      <c r="BF262" s="14">
        <v>1385.7692307692307</v>
      </c>
      <c r="BG262" s="14">
        <v>1726.9230769230769</v>
      </c>
      <c r="BH262" s="14">
        <v>15</v>
      </c>
      <c r="BI262" s="14">
        <v>170</v>
      </c>
      <c r="BJ262" s="14">
        <v>650</v>
      </c>
      <c r="BK262" s="14">
        <v>1020</v>
      </c>
      <c r="BL262" s="14">
        <v>352237</v>
      </c>
      <c r="BM262" s="19">
        <f>BL262/(O262)*100</f>
        <v>82.607563825346276</v>
      </c>
      <c r="BN262" s="19">
        <f>BL262/(O262+Q262)*100</f>
        <v>82.607563825346276</v>
      </c>
      <c r="BO262" s="15" t="s">
        <v>72</v>
      </c>
      <c r="BP262" s="13">
        <v>28</v>
      </c>
      <c r="BQ262" s="13">
        <v>50</v>
      </c>
      <c r="BR262" s="13">
        <f t="shared" si="62"/>
        <v>22</v>
      </c>
      <c r="BS262" s="19">
        <v>34.61</v>
      </c>
      <c r="BT262" s="19">
        <f t="shared" si="63"/>
        <v>0.86524999999999996</v>
      </c>
      <c r="BU262" s="16">
        <v>0.193</v>
      </c>
      <c r="BV262" s="16">
        <v>0.8</v>
      </c>
      <c r="BW262" s="16">
        <v>0.33800000000000002</v>
      </c>
      <c r="BX262" s="14">
        <f t="shared" si="51"/>
        <v>870396.58251849923</v>
      </c>
      <c r="BY262" s="19">
        <v>106.45</v>
      </c>
      <c r="BZ262" s="19">
        <f t="shared" si="52"/>
        <v>6.5760919642949389</v>
      </c>
      <c r="CA262" s="19">
        <f t="shared" si="56"/>
        <v>0.8152895999712233</v>
      </c>
    </row>
    <row r="263" spans="1:79" x14ac:dyDescent="0.2">
      <c r="A263" s="15" t="s">
        <v>69</v>
      </c>
      <c r="B263" s="15">
        <v>2</v>
      </c>
      <c r="C263" s="15">
        <v>2</v>
      </c>
      <c r="D263" s="16">
        <f t="shared" si="57"/>
        <v>0.80937128447999995</v>
      </c>
      <c r="E263" s="17">
        <v>39192</v>
      </c>
      <c r="F263" s="15">
        <v>1</v>
      </c>
      <c r="G263" s="15" t="s">
        <v>70</v>
      </c>
      <c r="H263" s="15" t="s">
        <v>71</v>
      </c>
      <c r="I263" s="15">
        <v>178</v>
      </c>
      <c r="J263" s="15">
        <v>188</v>
      </c>
      <c r="K263" s="15"/>
      <c r="L263" s="15"/>
      <c r="M263" s="13">
        <f t="shared" si="58"/>
        <v>183</v>
      </c>
      <c r="N263" s="17">
        <v>39202</v>
      </c>
      <c r="O263" s="14">
        <v>853712</v>
      </c>
      <c r="P263" s="15"/>
      <c r="Q263" s="14"/>
      <c r="R263" s="15"/>
      <c r="S263" s="14"/>
      <c r="T263" s="15"/>
      <c r="U263" s="15"/>
      <c r="V263" s="14">
        <f t="shared" si="59"/>
        <v>853712</v>
      </c>
      <c r="W263" s="14">
        <f t="shared" si="60"/>
        <v>1054784.1471154834</v>
      </c>
      <c r="X263" s="17">
        <v>39246</v>
      </c>
      <c r="Y263" s="15">
        <f t="shared" si="61"/>
        <v>44</v>
      </c>
      <c r="Z263" s="15">
        <v>1</v>
      </c>
      <c r="AA263" s="15">
        <v>3.1</v>
      </c>
      <c r="AB263" s="18">
        <v>26.8</v>
      </c>
      <c r="AC263" s="18">
        <v>24.4</v>
      </c>
      <c r="AD263" s="18">
        <v>31.4</v>
      </c>
      <c r="AE263" s="18">
        <v>28.073170731707311</v>
      </c>
      <c r="AF263" s="18">
        <v>35</v>
      </c>
      <c r="AG263" s="18">
        <v>28</v>
      </c>
      <c r="AH263" s="18">
        <v>40</v>
      </c>
      <c r="AI263" s="18">
        <v>35</v>
      </c>
      <c r="AJ263" s="18">
        <v>8.8000000000000007</v>
      </c>
      <c r="AK263" s="18">
        <v>8.9</v>
      </c>
      <c r="AL263" s="18">
        <v>9.3000000000000007</v>
      </c>
      <c r="AM263" s="18">
        <v>9.092857142857147</v>
      </c>
      <c r="AN263" s="21">
        <v>268</v>
      </c>
      <c r="AO263" s="21">
        <v>750</v>
      </c>
      <c r="AP263" s="21">
        <v>54</v>
      </c>
      <c r="AQ263" s="21">
        <v>22.5</v>
      </c>
      <c r="AR263" s="14">
        <v>60</v>
      </c>
      <c r="AS263" s="14">
        <v>350</v>
      </c>
      <c r="AT263" s="14">
        <v>0</v>
      </c>
      <c r="AU263" s="14">
        <v>440</v>
      </c>
      <c r="AV263" s="14">
        <v>0</v>
      </c>
      <c r="AW263" s="14">
        <v>0</v>
      </c>
      <c r="AX263" s="14">
        <v>0</v>
      </c>
      <c r="AY263" s="14">
        <v>25</v>
      </c>
      <c r="AZ263" s="14">
        <v>110</v>
      </c>
      <c r="BA263" s="14">
        <v>785</v>
      </c>
      <c r="BB263" s="14">
        <v>2740</v>
      </c>
      <c r="BC263" s="14">
        <v>2975</v>
      </c>
      <c r="BD263" s="14">
        <v>32.352941176470587</v>
      </c>
      <c r="BE263" s="14">
        <v>197.35294117647058</v>
      </c>
      <c r="BF263" s="14">
        <v>558.23529411764707</v>
      </c>
      <c r="BG263" s="14">
        <v>789.41176470588232</v>
      </c>
      <c r="BH263" s="14">
        <v>15</v>
      </c>
      <c r="BI263" s="14">
        <v>60</v>
      </c>
      <c r="BJ263" s="14">
        <v>520</v>
      </c>
      <c r="BK263" s="14">
        <v>520</v>
      </c>
      <c r="BL263" s="14">
        <v>201796</v>
      </c>
      <c r="BM263" s="19">
        <f>(BL263/O263)*100</f>
        <v>23.637479618419327</v>
      </c>
      <c r="BN263" s="19">
        <f>((BL263)/(O263+Q263+S263+U263))*100</f>
        <v>23.637479618419327</v>
      </c>
      <c r="BO263" s="15" t="s">
        <v>72</v>
      </c>
      <c r="BP263" s="13">
        <v>25</v>
      </c>
      <c r="BQ263" s="13">
        <v>59</v>
      </c>
      <c r="BR263" s="13">
        <f t="shared" si="62"/>
        <v>34</v>
      </c>
      <c r="BS263" s="19">
        <v>37.35</v>
      </c>
      <c r="BT263" s="19">
        <f t="shared" si="63"/>
        <v>0.84886363636363638</v>
      </c>
      <c r="BU263" s="16">
        <v>0.124</v>
      </c>
      <c r="BV263" s="16">
        <v>1.6</v>
      </c>
      <c r="BW263" s="16">
        <v>0.42699999999999999</v>
      </c>
      <c r="BX263" s="14">
        <f t="shared" si="51"/>
        <v>249324.38779274051</v>
      </c>
      <c r="BY263" s="19">
        <v>68.05</v>
      </c>
      <c r="BZ263" s="19">
        <f t="shared" si="52"/>
        <v>1.9108546828227957</v>
      </c>
      <c r="CA263" s="19">
        <f t="shared" si="56"/>
        <v>0.81951339506519505</v>
      </c>
    </row>
    <row r="264" spans="1:79" x14ac:dyDescent="0.2">
      <c r="A264" s="7" t="s">
        <v>69</v>
      </c>
      <c r="B264" s="4">
        <v>13</v>
      </c>
      <c r="C264" s="4">
        <v>0.5</v>
      </c>
      <c r="D264" s="6">
        <f t="shared" si="57"/>
        <v>0.20234282111999999</v>
      </c>
      <c r="E264" s="8">
        <v>40368</v>
      </c>
      <c r="F264" s="9">
        <v>1</v>
      </c>
      <c r="G264" s="9" t="s">
        <v>70</v>
      </c>
      <c r="H264" s="9" t="s">
        <v>71</v>
      </c>
      <c r="I264" s="4">
        <v>26</v>
      </c>
      <c r="J264" s="4">
        <v>11</v>
      </c>
      <c r="L264" s="9"/>
      <c r="M264" s="13">
        <f t="shared" si="58"/>
        <v>18.5</v>
      </c>
      <c r="N264" s="8">
        <v>40379</v>
      </c>
      <c r="O264" s="5">
        <v>213428</v>
      </c>
      <c r="P264" s="8"/>
      <c r="Q264" s="5"/>
      <c r="R264" s="8"/>
      <c r="S264" s="9"/>
      <c r="T264" s="8"/>
      <c r="U264" s="8"/>
      <c r="V264" s="14">
        <f t="shared" si="59"/>
        <v>213428</v>
      </c>
      <c r="W264" s="14">
        <f t="shared" si="60"/>
        <v>1054784.1471154834</v>
      </c>
      <c r="X264" s="8">
        <v>40408</v>
      </c>
      <c r="Y264" s="9">
        <f t="shared" si="61"/>
        <v>29</v>
      </c>
      <c r="Z264" s="9">
        <v>10</v>
      </c>
      <c r="AA264" s="10">
        <v>2.9</v>
      </c>
      <c r="AB264" s="10">
        <v>33.299999999999997</v>
      </c>
      <c r="AC264" s="10">
        <v>29.2</v>
      </c>
      <c r="AD264" s="10">
        <v>34.5</v>
      </c>
      <c r="AE264" s="10">
        <v>32.725925925925928</v>
      </c>
      <c r="AF264" s="9">
        <v>36</v>
      </c>
      <c r="AG264" s="9">
        <v>38</v>
      </c>
      <c r="AH264" s="9">
        <v>41</v>
      </c>
      <c r="AI264" s="10">
        <v>39.875</v>
      </c>
      <c r="AJ264" s="10">
        <v>9.1</v>
      </c>
      <c r="AK264" s="10">
        <v>8.1</v>
      </c>
      <c r="AL264" s="10">
        <v>9.5</v>
      </c>
      <c r="AM264" s="10">
        <v>9.1067211054480168</v>
      </c>
      <c r="AN264" s="20">
        <v>132</v>
      </c>
      <c r="AO264" s="20">
        <v>154.5</v>
      </c>
      <c r="AP264" s="20">
        <v>16.5</v>
      </c>
      <c r="AQ264" s="20">
        <v>7</v>
      </c>
      <c r="AR264" s="5">
        <v>0</v>
      </c>
      <c r="AS264" s="5">
        <v>5</v>
      </c>
      <c r="AT264" s="5">
        <v>2575</v>
      </c>
      <c r="AU264" s="5">
        <v>2580</v>
      </c>
      <c r="AV264" s="5">
        <v>0</v>
      </c>
      <c r="AW264" s="5">
        <v>0</v>
      </c>
      <c r="AX264" s="5">
        <v>45</v>
      </c>
      <c r="AY264" s="5">
        <v>45</v>
      </c>
      <c r="AZ264" s="5">
        <v>75</v>
      </c>
      <c r="BA264" s="5">
        <v>250</v>
      </c>
      <c r="BB264" s="5">
        <v>27650</v>
      </c>
      <c r="BC264" s="5">
        <v>27655</v>
      </c>
      <c r="BD264" s="5">
        <v>19.545454545454547</v>
      </c>
      <c r="BE264" s="5">
        <v>39.090909090909093</v>
      </c>
      <c r="BF264" s="5">
        <v>5599.545454545455</v>
      </c>
      <c r="BG264" s="5">
        <v>5658.181818181818</v>
      </c>
      <c r="BH264" s="5">
        <v>5</v>
      </c>
      <c r="BI264" s="5">
        <v>10</v>
      </c>
      <c r="BJ264" s="5">
        <v>670</v>
      </c>
      <c r="BK264" s="5">
        <v>805</v>
      </c>
      <c r="BL264" s="5">
        <v>68718</v>
      </c>
      <c r="BM264" s="11">
        <v>32.200000000000003</v>
      </c>
      <c r="BN264" s="11">
        <f>((BL264/(O264+Q264+S264+U264))*100)</f>
        <v>32.197274959236836</v>
      </c>
      <c r="BO264" s="4" t="s">
        <v>72</v>
      </c>
      <c r="BP264" s="9">
        <v>19</v>
      </c>
      <c r="BQ264" s="9">
        <v>43</v>
      </c>
      <c r="BR264" s="13">
        <f t="shared" si="62"/>
        <v>24</v>
      </c>
      <c r="BS264" s="11">
        <v>32.01</v>
      </c>
      <c r="BT264" s="19">
        <f t="shared" si="63"/>
        <v>1.1037931034482757</v>
      </c>
      <c r="BU264" s="6">
        <v>5.2999999999999999E-2</v>
      </c>
      <c r="BV264" s="6">
        <v>0.56000000000000005</v>
      </c>
      <c r="BW264" s="6">
        <v>0.28799999999999998</v>
      </c>
      <c r="BX264" s="5">
        <f t="shared" si="51"/>
        <v>339611.7520732134</v>
      </c>
      <c r="BY264" s="11">
        <v>21.09</v>
      </c>
      <c r="BZ264" s="11">
        <f t="shared" si="52"/>
        <v>3.5941051690638051</v>
      </c>
      <c r="CA264" s="11">
        <f t="shared" si="56"/>
        <v>0.87808279010666079</v>
      </c>
    </row>
    <row r="265" spans="1:79" x14ac:dyDescent="0.2">
      <c r="A265" s="15" t="s">
        <v>69</v>
      </c>
      <c r="B265" s="15">
        <v>3</v>
      </c>
      <c r="C265" s="15">
        <v>2</v>
      </c>
      <c r="D265" s="16">
        <f t="shared" si="57"/>
        <v>0.80937128447999995</v>
      </c>
      <c r="E265" s="17">
        <v>39546</v>
      </c>
      <c r="F265" s="15">
        <v>1</v>
      </c>
      <c r="G265" s="15" t="s">
        <v>70</v>
      </c>
      <c r="H265" s="15" t="s">
        <v>71</v>
      </c>
      <c r="I265" s="15">
        <v>457</v>
      </c>
      <c r="J265" s="15">
        <v>386</v>
      </c>
      <c r="K265" s="15"/>
      <c r="L265" s="15"/>
      <c r="M265" s="13">
        <f t="shared" si="58"/>
        <v>421.5</v>
      </c>
      <c r="N265" s="17">
        <v>39561</v>
      </c>
      <c r="O265" s="14">
        <v>854170</v>
      </c>
      <c r="P265" s="15"/>
      <c r="Q265" s="14"/>
      <c r="R265" s="15"/>
      <c r="S265" s="14"/>
      <c r="T265" s="15"/>
      <c r="U265" s="13"/>
      <c r="V265" s="14">
        <f t="shared" si="59"/>
        <v>854170</v>
      </c>
      <c r="W265" s="14">
        <f t="shared" si="60"/>
        <v>1055350.0184390431</v>
      </c>
      <c r="X265" s="17">
        <v>39610</v>
      </c>
      <c r="Y265" s="15">
        <f t="shared" si="61"/>
        <v>49</v>
      </c>
      <c r="Z265" s="15">
        <v>1</v>
      </c>
      <c r="AA265" s="18">
        <v>2.5</v>
      </c>
      <c r="AB265" s="18">
        <v>28.3</v>
      </c>
      <c r="AC265" s="18">
        <v>22.9</v>
      </c>
      <c r="AD265" s="18">
        <v>32.200000000000003</v>
      </c>
      <c r="AE265" s="18">
        <v>28.205106382978716</v>
      </c>
      <c r="AF265" s="13">
        <v>36</v>
      </c>
      <c r="AG265" s="13">
        <v>34</v>
      </c>
      <c r="AH265" s="13">
        <v>41</v>
      </c>
      <c r="AI265" s="13">
        <v>37</v>
      </c>
      <c r="AJ265" s="18">
        <v>9.1</v>
      </c>
      <c r="AK265" s="18">
        <v>8.6999999999999993</v>
      </c>
      <c r="AL265" s="18">
        <v>9.1999999999999993</v>
      </c>
      <c r="AM265" s="18">
        <v>8.9541666666666639</v>
      </c>
      <c r="AN265" s="21">
        <v>392</v>
      </c>
      <c r="AO265" s="21">
        <v>575</v>
      </c>
      <c r="AP265" s="21">
        <v>43</v>
      </c>
      <c r="AQ265" s="21">
        <v>18.25</v>
      </c>
      <c r="AR265" s="14">
        <v>90</v>
      </c>
      <c r="AS265" s="14">
        <v>675</v>
      </c>
      <c r="AT265" s="14">
        <v>0</v>
      </c>
      <c r="AU265" s="14">
        <v>765</v>
      </c>
      <c r="AV265" s="14">
        <v>0</v>
      </c>
      <c r="AW265" s="14">
        <v>0</v>
      </c>
      <c r="AX265" s="14">
        <v>0</v>
      </c>
      <c r="AY265" s="14">
        <v>0</v>
      </c>
      <c r="AZ265" s="14">
        <v>160</v>
      </c>
      <c r="BA265" s="14">
        <v>845</v>
      </c>
      <c r="BB265" s="14">
        <v>0</v>
      </c>
      <c r="BC265" s="14">
        <v>1005</v>
      </c>
      <c r="BD265" s="14">
        <v>20.294117647058822</v>
      </c>
      <c r="BE265" s="14">
        <v>82.352941176470594</v>
      </c>
      <c r="BF265" s="14">
        <v>0</v>
      </c>
      <c r="BG265" s="14">
        <v>102.64705882352941</v>
      </c>
      <c r="BH265" s="14">
        <v>10</v>
      </c>
      <c r="BI265" s="14">
        <v>15</v>
      </c>
      <c r="BJ265" s="14">
        <v>0</v>
      </c>
      <c r="BK265" s="14">
        <v>35</v>
      </c>
      <c r="BL265" s="14">
        <v>81073</v>
      </c>
      <c r="BM265" s="19">
        <f>BL265/O265*100</f>
        <v>9.4914361309809525</v>
      </c>
      <c r="BN265" s="19">
        <f>(BL265)/(O265+Q265+S265+U265)*100</f>
        <v>9.4914361309809525</v>
      </c>
      <c r="BO265" s="15" t="s">
        <v>72</v>
      </c>
      <c r="BP265" s="13">
        <v>29</v>
      </c>
      <c r="BQ265" s="13">
        <v>75</v>
      </c>
      <c r="BR265" s="13">
        <f t="shared" si="62"/>
        <v>46</v>
      </c>
      <c r="BS265" s="19">
        <v>44.92</v>
      </c>
      <c r="BT265" s="19">
        <f t="shared" si="63"/>
        <v>0.91673469387755102</v>
      </c>
      <c r="BU265" s="16">
        <v>0.193</v>
      </c>
      <c r="BV265" s="16">
        <v>2.871</v>
      </c>
      <c r="BW265" s="16">
        <v>0.81</v>
      </c>
      <c r="BX265" s="14">
        <f t="shared" si="51"/>
        <v>100167.87295843748</v>
      </c>
      <c r="BY265" s="19">
        <v>63.32</v>
      </c>
      <c r="BZ265" s="19">
        <f t="shared" si="52"/>
        <v>1.5966033422960113</v>
      </c>
      <c r="CA265" s="19">
        <f t="shared" si="56"/>
        <v>0.89364653567382912</v>
      </c>
    </row>
    <row r="266" spans="1:79" x14ac:dyDescent="0.2">
      <c r="A266" s="15" t="s">
        <v>69</v>
      </c>
      <c r="B266" s="15">
        <v>7</v>
      </c>
      <c r="C266" s="15">
        <v>2</v>
      </c>
      <c r="D266" s="16">
        <f t="shared" si="57"/>
        <v>0.80937128447999995</v>
      </c>
      <c r="E266" s="17">
        <v>39553</v>
      </c>
      <c r="F266" s="15">
        <v>1</v>
      </c>
      <c r="G266" s="15" t="s">
        <v>70</v>
      </c>
      <c r="H266" s="15" t="s">
        <v>71</v>
      </c>
      <c r="I266" s="15">
        <v>318</v>
      </c>
      <c r="J266" s="15">
        <v>525</v>
      </c>
      <c r="K266" s="15"/>
      <c r="L266" s="15"/>
      <c r="M266" s="13">
        <f t="shared" si="58"/>
        <v>421.5</v>
      </c>
      <c r="N266" s="17">
        <v>39565</v>
      </c>
      <c r="O266" s="14">
        <v>854628</v>
      </c>
      <c r="P266" s="15"/>
      <c r="Q266" s="14"/>
      <c r="R266" s="15"/>
      <c r="S266" s="14"/>
      <c r="T266" s="15"/>
      <c r="U266" s="13"/>
      <c r="V266" s="14">
        <f t="shared" si="59"/>
        <v>854628</v>
      </c>
      <c r="W266" s="14">
        <f t="shared" si="60"/>
        <v>1055915.889762603</v>
      </c>
      <c r="X266" s="17">
        <v>39604</v>
      </c>
      <c r="Y266" s="15">
        <f t="shared" si="61"/>
        <v>39</v>
      </c>
      <c r="Z266" s="15">
        <v>1</v>
      </c>
      <c r="AA266" s="18">
        <v>2.2999999999999998</v>
      </c>
      <c r="AB266" s="18">
        <v>26</v>
      </c>
      <c r="AC266" s="18">
        <v>23.5</v>
      </c>
      <c r="AD266" s="18">
        <v>32</v>
      </c>
      <c r="AE266" s="18">
        <v>28.172972972972975</v>
      </c>
      <c r="AF266" s="13">
        <v>39</v>
      </c>
      <c r="AG266" s="13">
        <v>34</v>
      </c>
      <c r="AH266" s="13">
        <v>40</v>
      </c>
      <c r="AI266" s="13">
        <v>37</v>
      </c>
      <c r="AJ266" s="18">
        <v>8.9</v>
      </c>
      <c r="AK266" s="18">
        <v>8.6999999999999993</v>
      </c>
      <c r="AL266" s="18">
        <v>9.8000000000000007</v>
      </c>
      <c r="AM266" s="18">
        <v>8.9184210526315795</v>
      </c>
      <c r="AN266" s="21">
        <v>266</v>
      </c>
      <c r="AO266" s="21">
        <v>465</v>
      </c>
      <c r="AP266" s="21">
        <v>34</v>
      </c>
      <c r="AQ266" s="21">
        <v>14.5</v>
      </c>
      <c r="AR266" s="14">
        <v>10</v>
      </c>
      <c r="AS266" s="14">
        <v>320</v>
      </c>
      <c r="AT266" s="14">
        <v>0</v>
      </c>
      <c r="AU266" s="14">
        <v>330</v>
      </c>
      <c r="AV266" s="14">
        <v>0</v>
      </c>
      <c r="AW266" s="14">
        <v>0</v>
      </c>
      <c r="AX266" s="14">
        <v>0</v>
      </c>
      <c r="AY266" s="14">
        <v>0</v>
      </c>
      <c r="AZ266" s="14">
        <v>720</v>
      </c>
      <c r="BA266" s="14">
        <v>940</v>
      </c>
      <c r="BB266" s="14">
        <v>0</v>
      </c>
      <c r="BC266" s="14">
        <v>1230</v>
      </c>
      <c r="BD266" s="14">
        <v>181.42857142857142</v>
      </c>
      <c r="BE266" s="14">
        <v>160.35714285714286</v>
      </c>
      <c r="BF266" s="14">
        <v>0</v>
      </c>
      <c r="BG266" s="14">
        <v>341.78571428571428</v>
      </c>
      <c r="BH266" s="14">
        <v>22.5</v>
      </c>
      <c r="BI266" s="14">
        <v>20</v>
      </c>
      <c r="BJ266" s="14">
        <v>0</v>
      </c>
      <c r="BK266" s="14">
        <v>55</v>
      </c>
      <c r="BL266" s="14">
        <v>47750</v>
      </c>
      <c r="BM266" s="19">
        <f>BL266/O266*100</f>
        <v>5.5872262551659908</v>
      </c>
      <c r="BN266" s="19">
        <f>(BL266)/(O266+Q266+S266+U266)*100</f>
        <v>5.5872262551659908</v>
      </c>
      <c r="BO266" s="15" t="s">
        <v>72</v>
      </c>
      <c r="BP266" s="13">
        <v>16</v>
      </c>
      <c r="BQ266" s="13">
        <v>65</v>
      </c>
      <c r="BR266" s="13">
        <f t="shared" si="62"/>
        <v>49</v>
      </c>
      <c r="BS266" s="19">
        <v>41.24</v>
      </c>
      <c r="BT266" s="19">
        <f t="shared" si="63"/>
        <v>1.0574358974358975</v>
      </c>
      <c r="BU266" s="16">
        <v>5.6000000000000001E-2</v>
      </c>
      <c r="BV266" s="16">
        <v>2.5550000000000002</v>
      </c>
      <c r="BW266" s="16">
        <v>0.72299999999999998</v>
      </c>
      <c r="BX266" s="14">
        <f t="shared" si="51"/>
        <v>58996.409825285729</v>
      </c>
      <c r="BY266" s="19">
        <v>22.73</v>
      </c>
      <c r="BZ266" s="19">
        <f t="shared" si="52"/>
        <v>0.72009042573700888</v>
      </c>
      <c r="CA266" s="19">
        <f t="shared" si="56"/>
        <v>1.0308187925876664</v>
      </c>
    </row>
    <row r="267" spans="1:79" x14ac:dyDescent="0.2">
      <c r="A267" s="15" t="s">
        <v>69</v>
      </c>
      <c r="B267" s="15">
        <v>8</v>
      </c>
      <c r="C267" s="15">
        <v>2</v>
      </c>
      <c r="D267" s="16">
        <f t="shared" si="57"/>
        <v>0.80937128447999995</v>
      </c>
      <c r="E267" s="17">
        <v>37375</v>
      </c>
      <c r="F267" s="15">
        <v>1</v>
      </c>
      <c r="G267" s="15" t="s">
        <v>70</v>
      </c>
      <c r="H267" s="15" t="s">
        <v>71</v>
      </c>
      <c r="I267" s="15">
        <v>326</v>
      </c>
      <c r="J267" s="15">
        <v>4451</v>
      </c>
      <c r="K267" s="15"/>
      <c r="L267" s="15"/>
      <c r="M267" s="13">
        <f t="shared" si="58"/>
        <v>2388.5</v>
      </c>
      <c r="N267" s="17">
        <v>37384</v>
      </c>
      <c r="O267" s="14">
        <v>855086</v>
      </c>
      <c r="P267" s="15"/>
      <c r="Q267" s="14"/>
      <c r="R267" s="15"/>
      <c r="S267" s="15"/>
      <c r="T267" s="15"/>
      <c r="U267" s="15"/>
      <c r="V267" s="14">
        <f t="shared" si="59"/>
        <v>855086</v>
      </c>
      <c r="W267" s="14">
        <f t="shared" si="60"/>
        <v>1056481.7610861629</v>
      </c>
      <c r="X267" s="17">
        <v>37435</v>
      </c>
      <c r="Y267" s="15">
        <f t="shared" si="61"/>
        <v>51</v>
      </c>
      <c r="Z267" s="15">
        <v>4</v>
      </c>
      <c r="AA267" s="18">
        <v>2</v>
      </c>
      <c r="AB267" s="18">
        <v>29.9</v>
      </c>
      <c r="AC267" s="18">
        <v>25.5</v>
      </c>
      <c r="AD267" s="18">
        <v>33.1</v>
      </c>
      <c r="AE267" s="18">
        <v>29.938775510204067</v>
      </c>
      <c r="AF267" s="13">
        <v>46</v>
      </c>
      <c r="AG267" s="13">
        <v>38</v>
      </c>
      <c r="AH267" s="13">
        <v>61</v>
      </c>
      <c r="AI267" s="13">
        <v>49.857142857142854</v>
      </c>
      <c r="AJ267" s="18">
        <v>8.9</v>
      </c>
      <c r="AK267" s="18">
        <v>8.6</v>
      </c>
      <c r="AL267" s="18">
        <v>9.6</v>
      </c>
      <c r="AM267" s="18">
        <v>9.2148091745849818</v>
      </c>
      <c r="AN267" s="21">
        <v>48</v>
      </c>
      <c r="AO267" s="21">
        <v>825</v>
      </c>
      <c r="AP267" s="21">
        <v>66</v>
      </c>
      <c r="AQ267" s="21">
        <v>27.5</v>
      </c>
      <c r="AR267" s="14">
        <v>5</v>
      </c>
      <c r="AS267" s="14">
        <v>100</v>
      </c>
      <c r="AT267" s="14">
        <v>0</v>
      </c>
      <c r="AU267" s="14">
        <v>105</v>
      </c>
      <c r="AV267" s="14">
        <v>0</v>
      </c>
      <c r="AW267" s="14">
        <v>5</v>
      </c>
      <c r="AX267" s="14">
        <v>0</v>
      </c>
      <c r="AY267" s="14">
        <v>5</v>
      </c>
      <c r="AZ267" s="14">
        <v>435</v>
      </c>
      <c r="BA267" s="14">
        <v>330</v>
      </c>
      <c r="BB267" s="14">
        <v>10</v>
      </c>
      <c r="BC267" s="14">
        <v>440</v>
      </c>
      <c r="BD267" s="14">
        <v>112.77777777777777</v>
      </c>
      <c r="BE267" s="14">
        <v>116.38888888888889</v>
      </c>
      <c r="BF267" s="14">
        <v>1.3888888888888888</v>
      </c>
      <c r="BG267" s="14">
        <v>230.55555555555554</v>
      </c>
      <c r="BH267" s="14">
        <v>72.5</v>
      </c>
      <c r="BI267" s="14">
        <v>115</v>
      </c>
      <c r="BJ267" s="14">
        <v>0</v>
      </c>
      <c r="BK267" s="14">
        <v>240</v>
      </c>
      <c r="BL267" s="14">
        <v>83230</v>
      </c>
      <c r="BM267" s="19">
        <f>BL267/(O267)*100</f>
        <v>9.7335238794694323</v>
      </c>
      <c r="BN267" s="19">
        <f>BL267/(O267+Q267)*100</f>
        <v>9.7335238794694323</v>
      </c>
      <c r="BO267" s="15" t="s">
        <v>72</v>
      </c>
      <c r="BP267" s="13">
        <v>22</v>
      </c>
      <c r="BQ267" s="13">
        <v>53</v>
      </c>
      <c r="BR267" s="13">
        <f t="shared" si="62"/>
        <v>31</v>
      </c>
      <c r="BS267" s="19">
        <v>29.96</v>
      </c>
      <c r="BT267" s="19">
        <f t="shared" si="63"/>
        <v>0.58745098039215693</v>
      </c>
      <c r="BU267" s="16">
        <v>9.1999999999999998E-2</v>
      </c>
      <c r="BV267" s="16">
        <v>1.3859999999999999</v>
      </c>
      <c r="BW267" s="16">
        <v>0.247</v>
      </c>
      <c r="BX267" s="14">
        <f t="shared" si="51"/>
        <v>102832.90449756087</v>
      </c>
      <c r="BY267" s="19">
        <v>18.64</v>
      </c>
      <c r="BZ267" s="19">
        <f t="shared" si="52"/>
        <v>0.45157297162234922</v>
      </c>
      <c r="CA267" s="19">
        <f t="shared" si="56"/>
        <v>0.91848385382671471</v>
      </c>
    </row>
    <row r="268" spans="1:79" x14ac:dyDescent="0.2">
      <c r="A268" s="15" t="s">
        <v>69</v>
      </c>
      <c r="B268" s="15">
        <v>15</v>
      </c>
      <c r="C268" s="15">
        <v>0.5</v>
      </c>
      <c r="D268" s="16">
        <f t="shared" si="57"/>
        <v>0.20234282111999999</v>
      </c>
      <c r="E268" s="17">
        <v>37013</v>
      </c>
      <c r="F268" s="15">
        <v>1</v>
      </c>
      <c r="G268" s="15" t="s">
        <v>70</v>
      </c>
      <c r="H268" s="15" t="s">
        <v>71</v>
      </c>
      <c r="I268" s="15">
        <v>65</v>
      </c>
      <c r="J268" s="15">
        <v>45</v>
      </c>
      <c r="K268" s="15"/>
      <c r="L268" s="15"/>
      <c r="M268" s="13">
        <f t="shared" si="58"/>
        <v>55</v>
      </c>
      <c r="N268" s="23">
        <v>37018</v>
      </c>
      <c r="O268" s="24">
        <v>213886</v>
      </c>
      <c r="P268" s="15"/>
      <c r="Q268" s="14"/>
      <c r="R268" s="15"/>
      <c r="S268" s="15"/>
      <c r="T268" s="15"/>
      <c r="U268" s="15"/>
      <c r="V268" s="14">
        <f t="shared" si="59"/>
        <v>213886</v>
      </c>
      <c r="W268" s="14">
        <f t="shared" si="60"/>
        <v>1057047.6324097225</v>
      </c>
      <c r="X268" s="17">
        <v>37050</v>
      </c>
      <c r="Y268" s="15">
        <f t="shared" si="61"/>
        <v>32</v>
      </c>
      <c r="Z268" s="13">
        <v>15</v>
      </c>
      <c r="AA268" s="18">
        <v>4</v>
      </c>
      <c r="AB268" s="18">
        <v>27.2</v>
      </c>
      <c r="AC268" s="18">
        <v>25.6</v>
      </c>
      <c r="AD268" s="18">
        <v>33.299999999999997</v>
      </c>
      <c r="AE268" s="18">
        <v>29.683333333333341</v>
      </c>
      <c r="AF268" s="13">
        <v>40</v>
      </c>
      <c r="AG268" s="13">
        <v>35</v>
      </c>
      <c r="AH268" s="13">
        <v>40</v>
      </c>
      <c r="AI268" s="13">
        <v>38</v>
      </c>
      <c r="AJ268" s="18">
        <v>9.1199999999999992</v>
      </c>
      <c r="AK268" s="18">
        <v>8.9</v>
      </c>
      <c r="AL268" s="18">
        <v>9.6</v>
      </c>
      <c r="AM268" s="18">
        <v>9.3281492520950877</v>
      </c>
      <c r="AN268" s="21">
        <v>2.5</v>
      </c>
      <c r="AO268" s="21">
        <v>140</v>
      </c>
      <c r="AP268" s="21">
        <v>3</v>
      </c>
      <c r="AQ268" s="21">
        <v>4.2</v>
      </c>
      <c r="AR268" s="14">
        <v>25</v>
      </c>
      <c r="AS268" s="14">
        <v>160</v>
      </c>
      <c r="AT268" s="14">
        <v>0</v>
      </c>
      <c r="AU268" s="14">
        <v>185</v>
      </c>
      <c r="AV268" s="14">
        <v>10</v>
      </c>
      <c r="AW268" s="14">
        <v>20</v>
      </c>
      <c r="AX268" s="14">
        <v>0</v>
      </c>
      <c r="AY268" s="14">
        <v>65</v>
      </c>
      <c r="AZ268" s="14">
        <v>165</v>
      </c>
      <c r="BA268" s="14">
        <v>910</v>
      </c>
      <c r="BB268" s="14">
        <v>15</v>
      </c>
      <c r="BC268" s="14">
        <v>1075</v>
      </c>
      <c r="BD268" s="14">
        <v>61.92307692307692</v>
      </c>
      <c r="BE268" s="14">
        <v>227.30769230769232</v>
      </c>
      <c r="BF268" s="14">
        <v>1.1538461538461537</v>
      </c>
      <c r="BG268" s="14">
        <v>290.38461538461536</v>
      </c>
      <c r="BH268" s="14">
        <v>55</v>
      </c>
      <c r="BI268" s="14">
        <v>110</v>
      </c>
      <c r="BJ268" s="14">
        <v>0</v>
      </c>
      <c r="BK268" s="14">
        <v>150</v>
      </c>
      <c r="BL268" s="14">
        <v>78914</v>
      </c>
      <c r="BM268" s="19">
        <f>BL268/(O268)*100</f>
        <v>36.895355469736216</v>
      </c>
      <c r="BN268" s="19">
        <f>BL268/(O268+Q268)*100</f>
        <v>36.895355469736216</v>
      </c>
      <c r="BO268" s="15" t="s">
        <v>72</v>
      </c>
      <c r="BP268" s="13">
        <v>21</v>
      </c>
      <c r="BQ268" s="13">
        <v>32</v>
      </c>
      <c r="BR268" s="13">
        <f t="shared" si="62"/>
        <v>11</v>
      </c>
      <c r="BS268" s="19">
        <v>25.17</v>
      </c>
      <c r="BT268" s="19">
        <f t="shared" si="63"/>
        <v>0.78656250000000005</v>
      </c>
      <c r="BU268" s="16">
        <v>6.3E-2</v>
      </c>
      <c r="BV268" s="16">
        <v>0.221</v>
      </c>
      <c r="BW268" s="16">
        <v>0.112</v>
      </c>
      <c r="BX268" s="14">
        <f t="shared" si="51"/>
        <v>390001.48146199773</v>
      </c>
      <c r="BY268" s="19">
        <v>7.73</v>
      </c>
      <c r="BZ268" s="19">
        <f t="shared" si="52"/>
        <v>1.1938278742132427</v>
      </c>
      <c r="CA268" s="19">
        <f t="shared" si="56"/>
        <v>0.70237391791578874</v>
      </c>
    </row>
    <row r="269" spans="1:79" x14ac:dyDescent="0.2">
      <c r="A269" s="4" t="s">
        <v>69</v>
      </c>
      <c r="B269" s="4">
        <v>27</v>
      </c>
      <c r="C269" s="4">
        <v>1</v>
      </c>
      <c r="D269" s="6">
        <f t="shared" si="57"/>
        <v>0.40468564223999998</v>
      </c>
      <c r="E269" s="8">
        <v>38274</v>
      </c>
      <c r="F269" s="4">
        <v>1</v>
      </c>
      <c r="G269" s="4" t="s">
        <v>70</v>
      </c>
      <c r="H269" s="4" t="s">
        <v>71</v>
      </c>
      <c r="I269" s="4">
        <v>335</v>
      </c>
      <c r="J269" s="4">
        <v>120</v>
      </c>
      <c r="M269" s="13">
        <f t="shared" si="58"/>
        <v>227.5</v>
      </c>
      <c r="N269" s="8">
        <v>38279</v>
      </c>
      <c r="O269" s="5">
        <v>428230</v>
      </c>
      <c r="Q269" s="5"/>
      <c r="V269" s="14">
        <f t="shared" si="59"/>
        <v>428230</v>
      </c>
      <c r="W269" s="14">
        <f t="shared" si="60"/>
        <v>1058179.3750568421</v>
      </c>
      <c r="X269" s="8">
        <v>38330</v>
      </c>
      <c r="Y269" s="4">
        <f t="shared" si="61"/>
        <v>51</v>
      </c>
      <c r="Z269" s="4">
        <v>6</v>
      </c>
      <c r="AA269" s="10">
        <v>3.4</v>
      </c>
      <c r="AB269" s="4">
        <v>31.2</v>
      </c>
      <c r="AC269" s="4">
        <v>16.100000000000001</v>
      </c>
      <c r="AD269" s="4">
        <v>32.1</v>
      </c>
      <c r="AE269" s="10">
        <v>24.514000000000006</v>
      </c>
      <c r="AF269" s="9">
        <v>28</v>
      </c>
      <c r="AG269" s="9">
        <v>23</v>
      </c>
      <c r="AH269" s="9">
        <v>37</v>
      </c>
      <c r="AI269" s="9">
        <v>28.466666666666665</v>
      </c>
      <c r="AJ269" s="4">
        <v>9.5</v>
      </c>
      <c r="AK269" s="4">
        <v>8.8000000000000007</v>
      </c>
      <c r="AL269" s="4">
        <v>9.4</v>
      </c>
      <c r="AM269" s="10">
        <v>9.0893617021276611</v>
      </c>
      <c r="AN269" s="20">
        <v>544</v>
      </c>
      <c r="AO269" s="20">
        <v>475</v>
      </c>
      <c r="AP269" s="20">
        <v>30</v>
      </c>
      <c r="AQ269" s="20">
        <v>12.5</v>
      </c>
      <c r="AR269" s="5">
        <v>5</v>
      </c>
      <c r="AS269" s="5">
        <v>5</v>
      </c>
      <c r="AT269" s="5">
        <v>180</v>
      </c>
      <c r="AU269" s="5">
        <v>190</v>
      </c>
      <c r="AV269" s="5">
        <v>0</v>
      </c>
      <c r="AW269" s="5">
        <v>5</v>
      </c>
      <c r="AX269" s="5">
        <v>0</v>
      </c>
      <c r="AY269" s="5">
        <v>5</v>
      </c>
      <c r="AZ269" s="5">
        <v>145</v>
      </c>
      <c r="BA269" s="5">
        <v>210</v>
      </c>
      <c r="BB269" s="5">
        <v>2125</v>
      </c>
      <c r="BC269" s="5">
        <v>2240</v>
      </c>
      <c r="BD269" s="5">
        <v>22.647058823529413</v>
      </c>
      <c r="BE269" s="5">
        <v>50.882352941176471</v>
      </c>
      <c r="BF269" s="5">
        <v>252.35294117647058</v>
      </c>
      <c r="BG269" s="5">
        <v>325.88235294117646</v>
      </c>
      <c r="BH269" s="5">
        <v>5</v>
      </c>
      <c r="BI269" s="5">
        <v>20</v>
      </c>
      <c r="BJ269" s="5">
        <v>10</v>
      </c>
      <c r="BK269" s="5">
        <v>65</v>
      </c>
      <c r="BL269" s="5">
        <v>314730</v>
      </c>
      <c r="BM269" s="11">
        <f>(BL269/O269)*100</f>
        <v>73.495551455993279</v>
      </c>
      <c r="BN269" s="11">
        <f>((BL269)/(O269+Q269+S269+U269))*100</f>
        <v>73.495551455993279</v>
      </c>
      <c r="BO269" s="4" t="s">
        <v>72</v>
      </c>
      <c r="BP269" s="9">
        <v>22</v>
      </c>
      <c r="BQ269" s="9">
        <v>41</v>
      </c>
      <c r="BR269" s="13">
        <f t="shared" si="62"/>
        <v>19</v>
      </c>
      <c r="BS269" s="11">
        <v>31.64</v>
      </c>
      <c r="BT269" s="19">
        <f t="shared" si="63"/>
        <v>0.62039215686274507</v>
      </c>
      <c r="BU269" s="6">
        <v>0.108</v>
      </c>
      <c r="BV269" s="6">
        <v>1.177</v>
      </c>
      <c r="BW269" s="6">
        <v>0.27686000000000016</v>
      </c>
      <c r="BX269" s="5">
        <f t="shared" si="51"/>
        <v>777714.76709160954</v>
      </c>
      <c r="BY269" s="11">
        <v>73.36</v>
      </c>
      <c r="BZ269" s="11">
        <f t="shared" si="52"/>
        <v>3.5544413302806372</v>
      </c>
      <c r="CA269" s="11">
        <f t="shared" si="56"/>
        <v>0.87407920885660928</v>
      </c>
    </row>
    <row r="270" spans="1:79" x14ac:dyDescent="0.2">
      <c r="A270" s="4" t="s">
        <v>69</v>
      </c>
      <c r="B270" s="4">
        <v>26</v>
      </c>
      <c r="C270" s="4">
        <v>1</v>
      </c>
      <c r="D270" s="6">
        <f t="shared" si="57"/>
        <v>0.40468564223999998</v>
      </c>
      <c r="E270" s="8">
        <v>38255</v>
      </c>
      <c r="F270" s="4">
        <v>1</v>
      </c>
      <c r="G270" s="4" t="s">
        <v>70</v>
      </c>
      <c r="H270" s="4" t="s">
        <v>71</v>
      </c>
      <c r="I270" s="4">
        <v>196</v>
      </c>
      <c r="J270" s="4">
        <v>274</v>
      </c>
      <c r="M270" s="13">
        <f t="shared" si="58"/>
        <v>235</v>
      </c>
      <c r="N270" s="8">
        <v>38260</v>
      </c>
      <c r="O270" s="5">
        <v>428230</v>
      </c>
      <c r="Q270" s="5"/>
      <c r="V270" s="14">
        <f t="shared" si="59"/>
        <v>428230</v>
      </c>
      <c r="W270" s="14">
        <f t="shared" si="60"/>
        <v>1058179.3750568421</v>
      </c>
      <c r="X270" s="8">
        <v>38301</v>
      </c>
      <c r="Y270" s="4">
        <f t="shared" si="61"/>
        <v>41</v>
      </c>
      <c r="Z270" s="4">
        <v>9</v>
      </c>
      <c r="AA270" s="10">
        <v>2.6</v>
      </c>
      <c r="AB270" s="4">
        <v>30.5</v>
      </c>
      <c r="AC270" s="4">
        <v>20.399999999999999</v>
      </c>
      <c r="AD270" s="4">
        <v>31.5</v>
      </c>
      <c r="AE270" s="10">
        <v>28.235897435897439</v>
      </c>
      <c r="AF270" s="4">
        <v>30</v>
      </c>
      <c r="AG270" s="4">
        <v>25</v>
      </c>
      <c r="AH270" s="4">
        <v>31</v>
      </c>
      <c r="AI270" s="9">
        <v>28.076923076923077</v>
      </c>
      <c r="AJ270" s="4">
        <v>9.1999999999999993</v>
      </c>
      <c r="AK270" s="4">
        <v>8.5</v>
      </c>
      <c r="AL270" s="4">
        <v>9.6</v>
      </c>
      <c r="AM270" s="10">
        <v>9.0828571428571419</v>
      </c>
      <c r="AN270" s="20">
        <v>390</v>
      </c>
      <c r="AO270" s="20">
        <v>350</v>
      </c>
      <c r="AP270" s="20">
        <v>21</v>
      </c>
      <c r="AQ270" s="20">
        <v>8.75</v>
      </c>
      <c r="AR270" s="5">
        <v>20</v>
      </c>
      <c r="AS270" s="5">
        <v>0</v>
      </c>
      <c r="AT270" s="5">
        <v>375</v>
      </c>
      <c r="AU270" s="5">
        <v>395</v>
      </c>
      <c r="AV270" s="5">
        <v>0</v>
      </c>
      <c r="AW270" s="5">
        <v>10</v>
      </c>
      <c r="AX270" s="5">
        <v>0</v>
      </c>
      <c r="AY270" s="5">
        <v>50</v>
      </c>
      <c r="AZ270" s="5">
        <v>120</v>
      </c>
      <c r="BA270" s="5">
        <v>750</v>
      </c>
      <c r="BB270" s="5">
        <v>3620</v>
      </c>
      <c r="BC270" s="5">
        <v>3645</v>
      </c>
      <c r="BD270" s="5">
        <v>47.5</v>
      </c>
      <c r="BE270" s="5">
        <v>194.0625</v>
      </c>
      <c r="BF270" s="5">
        <v>245.9375</v>
      </c>
      <c r="BG270" s="5">
        <v>488.125</v>
      </c>
      <c r="BH270" s="5">
        <v>42.5</v>
      </c>
      <c r="BI270" s="5">
        <v>125</v>
      </c>
      <c r="BJ270" s="5">
        <v>5</v>
      </c>
      <c r="BK270" s="5">
        <v>225</v>
      </c>
      <c r="BL270" s="5">
        <v>411654</v>
      </c>
      <c r="BM270" s="11">
        <f>(BL270/O270)*100</f>
        <v>96.129182915722851</v>
      </c>
      <c r="BN270" s="11">
        <f>((BL270)/(O270+Q270+S270+U270))*100</f>
        <v>96.129182915722851</v>
      </c>
      <c r="BO270" s="4" t="s">
        <v>72</v>
      </c>
      <c r="BP270" s="9">
        <v>23</v>
      </c>
      <c r="BQ270" s="9">
        <v>45</v>
      </c>
      <c r="BR270" s="13">
        <f t="shared" si="62"/>
        <v>22</v>
      </c>
      <c r="BS270" s="11">
        <v>29.677083333333332</v>
      </c>
      <c r="BT270" s="19">
        <f t="shared" si="63"/>
        <v>0.72383130081300806</v>
      </c>
      <c r="BU270" s="6">
        <v>0.13300000000000001</v>
      </c>
      <c r="BV270" s="6">
        <v>0.89700000000000002</v>
      </c>
      <c r="BW270" s="6">
        <v>0.24504166666666669</v>
      </c>
      <c r="BX270" s="5">
        <f t="shared" si="51"/>
        <v>1017219.1870248449</v>
      </c>
      <c r="BY270" s="11">
        <v>99.32</v>
      </c>
      <c r="BZ270" s="11">
        <f t="shared" si="52"/>
        <v>5.9859771920289901</v>
      </c>
      <c r="CA270" s="11">
        <f t="shared" si="56"/>
        <v>0.93751082082568848</v>
      </c>
    </row>
    <row r="271" spans="1:79" x14ac:dyDescent="0.2">
      <c r="A271" s="4" t="s">
        <v>69</v>
      </c>
      <c r="B271" s="9">
        <v>27</v>
      </c>
      <c r="C271" s="4">
        <v>1</v>
      </c>
      <c r="D271" s="4">
        <f t="shared" si="57"/>
        <v>0.40468564223999998</v>
      </c>
      <c r="E271" s="8">
        <v>40067</v>
      </c>
      <c r="F271" s="4">
        <v>1</v>
      </c>
      <c r="G271" s="4" t="s">
        <v>70</v>
      </c>
      <c r="H271" s="4" t="s">
        <v>71</v>
      </c>
      <c r="I271" s="4">
        <v>138</v>
      </c>
      <c r="J271" s="4">
        <v>74</v>
      </c>
      <c r="M271" s="13">
        <f t="shared" si="58"/>
        <v>106</v>
      </c>
      <c r="N271" s="8">
        <v>40074</v>
      </c>
      <c r="O271" s="5">
        <v>428230</v>
      </c>
      <c r="Q271" s="5"/>
      <c r="S271" s="5"/>
      <c r="U271" s="5"/>
      <c r="V271" s="14">
        <f t="shared" si="59"/>
        <v>428230</v>
      </c>
      <c r="W271" s="14">
        <f t="shared" si="60"/>
        <v>1058179.3750568421</v>
      </c>
      <c r="X271" s="8">
        <v>40129</v>
      </c>
      <c r="Y271" s="4">
        <f t="shared" si="61"/>
        <v>55</v>
      </c>
      <c r="Z271" s="4">
        <v>1</v>
      </c>
      <c r="AA271" s="10">
        <v>3.3</v>
      </c>
      <c r="AB271" s="10">
        <v>30.2</v>
      </c>
      <c r="AC271" s="10">
        <v>20.399999999999999</v>
      </c>
      <c r="AD271" s="10">
        <v>31.7</v>
      </c>
      <c r="AE271" s="10">
        <v>26.198076923076918</v>
      </c>
      <c r="AF271" s="4">
        <v>35</v>
      </c>
      <c r="AG271" s="4">
        <v>35</v>
      </c>
      <c r="AH271" s="4">
        <v>44</v>
      </c>
      <c r="AI271" s="10">
        <v>39.571428571428569</v>
      </c>
      <c r="AJ271" s="4">
        <v>8.6</v>
      </c>
      <c r="AK271" s="4">
        <v>7.9</v>
      </c>
      <c r="AL271" s="10">
        <v>9.1999999999999993</v>
      </c>
      <c r="AM271" s="10">
        <v>8.7585866081409325</v>
      </c>
      <c r="AN271" s="20">
        <v>650</v>
      </c>
      <c r="AO271" s="20">
        <v>205</v>
      </c>
      <c r="AP271" s="20">
        <v>15</v>
      </c>
      <c r="AQ271" s="20">
        <v>5</v>
      </c>
      <c r="AR271" s="5">
        <v>365</v>
      </c>
      <c r="AS271" s="5">
        <v>875</v>
      </c>
      <c r="AT271" s="5">
        <v>0</v>
      </c>
      <c r="AU271" s="5">
        <v>1240</v>
      </c>
      <c r="AV271" s="5">
        <v>0</v>
      </c>
      <c r="AW271" s="5">
        <v>15</v>
      </c>
      <c r="AX271" s="5">
        <v>0</v>
      </c>
      <c r="AY271" s="5">
        <v>20</v>
      </c>
      <c r="AZ271" s="5">
        <v>465</v>
      </c>
      <c r="BA271" s="5">
        <v>170</v>
      </c>
      <c r="BB271" s="5">
        <v>295</v>
      </c>
      <c r="BC271" s="5">
        <v>810</v>
      </c>
      <c r="BD271" s="5">
        <v>35.833333333333336</v>
      </c>
      <c r="BE271" s="5">
        <v>71.944444444444443</v>
      </c>
      <c r="BF271" s="5">
        <v>24.722222222222221</v>
      </c>
      <c r="BG271" s="5">
        <v>132.5</v>
      </c>
      <c r="BH271" s="5">
        <v>5</v>
      </c>
      <c r="BI271" s="5">
        <v>65</v>
      </c>
      <c r="BJ271" s="5">
        <v>0</v>
      </c>
      <c r="BK271" s="5">
        <v>90</v>
      </c>
      <c r="BL271" s="5">
        <v>19156</v>
      </c>
      <c r="BM271" s="11">
        <f>BL271/O271*100</f>
        <v>4.4732970599911264</v>
      </c>
      <c r="BN271" s="11">
        <f>(BL271)/(O271+Q271+S271+U271)*100</f>
        <v>4.4732970599911264</v>
      </c>
      <c r="BO271" s="4" t="s">
        <v>72</v>
      </c>
      <c r="BP271" s="9">
        <v>27</v>
      </c>
      <c r="BQ271" s="9">
        <v>62</v>
      </c>
      <c r="BR271" s="13">
        <f t="shared" si="62"/>
        <v>35</v>
      </c>
      <c r="BS271" s="11">
        <v>40.72</v>
      </c>
      <c r="BT271" s="19">
        <f t="shared" si="63"/>
        <v>0.74036363636363633</v>
      </c>
      <c r="BU271" s="6">
        <v>0.108</v>
      </c>
      <c r="BV271" s="6">
        <v>1.841</v>
      </c>
      <c r="BW271" s="6">
        <v>0.56899999999999995</v>
      </c>
      <c r="BX271" s="5">
        <f t="shared" si="51"/>
        <v>47335.506873850194</v>
      </c>
      <c r="BY271" s="11">
        <v>10.14</v>
      </c>
      <c r="BZ271" s="11">
        <f t="shared" si="52"/>
        <v>0.45557246692310122</v>
      </c>
      <c r="CA271" s="11">
        <f t="shared" si="56"/>
        <v>0.84273097787707829</v>
      </c>
    </row>
    <row r="272" spans="1:79" x14ac:dyDescent="0.2">
      <c r="A272" s="4" t="s">
        <v>69</v>
      </c>
      <c r="B272" s="4">
        <v>27</v>
      </c>
      <c r="C272" s="4">
        <v>1</v>
      </c>
      <c r="D272" s="6">
        <f t="shared" si="57"/>
        <v>0.40468564223999998</v>
      </c>
      <c r="E272" s="8">
        <v>38087</v>
      </c>
      <c r="F272" s="4">
        <v>1</v>
      </c>
      <c r="G272" s="4" t="s">
        <v>70</v>
      </c>
      <c r="H272" s="4" t="s">
        <v>71</v>
      </c>
      <c r="I272" s="4">
        <v>0</v>
      </c>
      <c r="J272" s="4">
        <v>0</v>
      </c>
      <c r="M272" s="13">
        <f t="shared" si="58"/>
        <v>0</v>
      </c>
      <c r="N272" s="8">
        <v>38097</v>
      </c>
      <c r="O272" s="5">
        <v>428688</v>
      </c>
      <c r="Q272" s="5"/>
      <c r="V272" s="14">
        <f t="shared" si="59"/>
        <v>428688</v>
      </c>
      <c r="W272" s="14">
        <f t="shared" si="60"/>
        <v>1059311.1177039619</v>
      </c>
      <c r="X272" s="8">
        <v>38125</v>
      </c>
      <c r="Y272" s="4">
        <f t="shared" si="61"/>
        <v>28</v>
      </c>
      <c r="Z272" s="4">
        <v>8</v>
      </c>
      <c r="AA272" s="10">
        <v>3.2</v>
      </c>
      <c r="AB272" s="4">
        <v>26.3</v>
      </c>
      <c r="AC272" s="4">
        <v>21.7</v>
      </c>
      <c r="AD272" s="4">
        <v>29.1</v>
      </c>
      <c r="AE272" s="10">
        <v>26.196153846153848</v>
      </c>
      <c r="AF272" s="4">
        <v>33</v>
      </c>
      <c r="AG272" s="4">
        <v>20</v>
      </c>
      <c r="AH272" s="4">
        <v>30</v>
      </c>
      <c r="AI272" s="10">
        <v>24.166666666666668</v>
      </c>
      <c r="AJ272" s="4">
        <v>9.6</v>
      </c>
      <c r="AK272" s="4">
        <v>8.1</v>
      </c>
      <c r="AL272" s="4">
        <v>9.8000000000000007</v>
      </c>
      <c r="AM272" s="10">
        <v>9.0807692307692314</v>
      </c>
      <c r="AN272" s="20">
        <v>64</v>
      </c>
      <c r="AO272" s="20">
        <v>425</v>
      </c>
      <c r="AP272" s="20">
        <v>30</v>
      </c>
      <c r="AQ272" s="20">
        <v>12.5</v>
      </c>
      <c r="AR272" s="5">
        <v>5</v>
      </c>
      <c r="AS272" s="5">
        <v>45</v>
      </c>
      <c r="AT272" s="5">
        <v>155</v>
      </c>
      <c r="AU272" s="5">
        <v>205</v>
      </c>
      <c r="AV272" s="5">
        <v>5</v>
      </c>
      <c r="AW272" s="5">
        <v>0</v>
      </c>
      <c r="AX272" s="5">
        <v>0</v>
      </c>
      <c r="AY272" s="5">
        <v>15</v>
      </c>
      <c r="AZ272" s="5">
        <v>905</v>
      </c>
      <c r="BA272" s="5">
        <v>360</v>
      </c>
      <c r="BB272" s="5">
        <v>2535</v>
      </c>
      <c r="BC272" s="5">
        <v>2690</v>
      </c>
      <c r="BD272" s="5">
        <v>178</v>
      </c>
      <c r="BE272" s="5">
        <v>61</v>
      </c>
      <c r="BF272" s="5">
        <v>768.5</v>
      </c>
      <c r="BG272" s="5">
        <v>1099</v>
      </c>
      <c r="BH272" s="5">
        <v>20</v>
      </c>
      <c r="BI272" s="5">
        <v>12.5</v>
      </c>
      <c r="BJ272" s="5">
        <v>252.5</v>
      </c>
      <c r="BK272" s="5">
        <v>835</v>
      </c>
      <c r="BL272" s="5">
        <v>0</v>
      </c>
      <c r="BM272" s="11">
        <f>(BL272/O272)*100</f>
        <v>0</v>
      </c>
      <c r="BN272" s="11">
        <f>((BL272)/(O272+Q272+S272+U272))*100</f>
        <v>0</v>
      </c>
      <c r="BO272" s="4" t="s">
        <v>73</v>
      </c>
      <c r="BP272" s="9">
        <v>0</v>
      </c>
      <c r="BQ272" s="9">
        <v>0</v>
      </c>
      <c r="BR272" s="13">
        <f t="shared" si="62"/>
        <v>0</v>
      </c>
      <c r="BS272" s="11">
        <v>0</v>
      </c>
      <c r="BT272" s="19">
        <f t="shared" si="63"/>
        <v>0</v>
      </c>
      <c r="BU272" s="6">
        <v>0</v>
      </c>
      <c r="BV272" s="6">
        <v>0</v>
      </c>
      <c r="BW272" s="6">
        <v>0</v>
      </c>
      <c r="BX272" s="5">
        <f t="shared" ref="BX272:BX335" si="64">BL272/(C272*0.40468564224)</f>
        <v>0</v>
      </c>
      <c r="BY272" s="11">
        <v>0</v>
      </c>
      <c r="BZ272" s="11">
        <f t="shared" ref="BZ272:BZ335" si="65">(BY272/D272)/Y272</f>
        <v>0</v>
      </c>
      <c r="CA272" s="11" t="e">
        <f t="shared" si="56"/>
        <v>#DIV/0!</v>
      </c>
    </row>
    <row r="273" spans="1:79" x14ac:dyDescent="0.2">
      <c r="A273" s="8" t="s">
        <v>69</v>
      </c>
      <c r="B273" s="4">
        <v>24</v>
      </c>
      <c r="C273" s="4">
        <v>1</v>
      </c>
      <c r="D273" s="6">
        <f t="shared" si="57"/>
        <v>0.40468564223999998</v>
      </c>
      <c r="E273" s="8">
        <v>38452</v>
      </c>
      <c r="F273" s="4">
        <v>1</v>
      </c>
      <c r="G273" s="4" t="s">
        <v>70</v>
      </c>
      <c r="H273" s="4" t="s">
        <v>71</v>
      </c>
      <c r="I273" s="4">
        <v>432</v>
      </c>
      <c r="J273" s="4">
        <v>391</v>
      </c>
      <c r="K273" s="5"/>
      <c r="M273" s="13">
        <f t="shared" si="58"/>
        <v>411.5</v>
      </c>
      <c r="N273" s="8">
        <v>38462</v>
      </c>
      <c r="O273" s="5">
        <v>428688</v>
      </c>
      <c r="Q273" s="5"/>
      <c r="V273" s="14">
        <f t="shared" si="59"/>
        <v>428688</v>
      </c>
      <c r="W273" s="14">
        <f t="shared" si="60"/>
        <v>1059311.1177039619</v>
      </c>
      <c r="X273" s="8">
        <v>38524</v>
      </c>
      <c r="Y273" s="4">
        <f t="shared" si="61"/>
        <v>62</v>
      </c>
      <c r="Z273" s="4">
        <v>7</v>
      </c>
      <c r="AA273" s="10">
        <v>1.5</v>
      </c>
      <c r="AB273" s="10">
        <v>25.9</v>
      </c>
      <c r="AC273" s="10">
        <v>20.5</v>
      </c>
      <c r="AD273" s="10">
        <v>34.299999999999997</v>
      </c>
      <c r="AE273" s="10">
        <v>29.36666666666666</v>
      </c>
      <c r="AF273" s="9">
        <v>30</v>
      </c>
      <c r="AG273" s="9">
        <v>31</v>
      </c>
      <c r="AH273" s="9">
        <v>44</v>
      </c>
      <c r="AI273" s="9">
        <v>37.277777777777779</v>
      </c>
      <c r="AJ273" s="10">
        <v>9</v>
      </c>
      <c r="AK273" s="10">
        <v>8.4</v>
      </c>
      <c r="AL273" s="10">
        <v>9.4</v>
      </c>
      <c r="AM273" s="10">
        <v>9.107633581756355</v>
      </c>
      <c r="AN273" s="20">
        <v>248</v>
      </c>
      <c r="AO273" s="20">
        <v>400</v>
      </c>
      <c r="AP273" s="20">
        <v>25.5</v>
      </c>
      <c r="AQ273" s="20">
        <v>10.875</v>
      </c>
      <c r="AR273" s="5">
        <v>20</v>
      </c>
      <c r="AS273" s="5">
        <v>335</v>
      </c>
      <c r="AT273" s="5">
        <v>20</v>
      </c>
      <c r="AU273" s="5">
        <v>375</v>
      </c>
      <c r="AV273" s="5">
        <v>0</v>
      </c>
      <c r="AW273" s="5">
        <v>0</v>
      </c>
      <c r="AX273" s="5">
        <v>0</v>
      </c>
      <c r="AY273" s="5">
        <v>15</v>
      </c>
      <c r="AZ273" s="5">
        <v>270</v>
      </c>
      <c r="BA273" s="5">
        <v>350</v>
      </c>
      <c r="BB273" s="5">
        <v>775</v>
      </c>
      <c r="BC273" s="5">
        <v>1090</v>
      </c>
      <c r="BD273" s="5">
        <v>52.74</v>
      </c>
      <c r="BE273" s="5">
        <v>100.6</v>
      </c>
      <c r="BF273" s="5">
        <v>36.200000000000003</v>
      </c>
      <c r="BG273" s="5">
        <v>196.4</v>
      </c>
      <c r="BH273" s="5">
        <v>30</v>
      </c>
      <c r="BI273" s="5">
        <v>70</v>
      </c>
      <c r="BJ273" s="5">
        <v>0</v>
      </c>
      <c r="BK273" s="5">
        <v>105</v>
      </c>
      <c r="BL273" s="5">
        <v>56087</v>
      </c>
      <c r="BM273" s="11">
        <f>BL273/O273*100</f>
        <v>13.08340797969619</v>
      </c>
      <c r="BN273" s="11">
        <f>BL273/(O273+Q273)*100</f>
        <v>13.08340797969619</v>
      </c>
      <c r="BO273" s="4" t="s">
        <v>72</v>
      </c>
      <c r="BP273" s="9">
        <v>32</v>
      </c>
      <c r="BQ273" s="9">
        <v>68</v>
      </c>
      <c r="BR273" s="13">
        <f t="shared" si="62"/>
        <v>36</v>
      </c>
      <c r="BS273" s="11">
        <v>43.61</v>
      </c>
      <c r="BT273" s="19">
        <f t="shared" si="63"/>
        <v>0.70338709677419353</v>
      </c>
      <c r="BU273" s="6">
        <v>0.24099999999999999</v>
      </c>
      <c r="BV273" s="6">
        <v>1.2390000000000001</v>
      </c>
      <c r="BW273" s="6">
        <v>0.70399999999999996</v>
      </c>
      <c r="BX273" s="5">
        <f t="shared" si="64"/>
        <v>138593.99530348903</v>
      </c>
      <c r="BY273" s="11">
        <v>36.6</v>
      </c>
      <c r="BZ273" s="11">
        <f t="shared" si="65"/>
        <v>1.4587188647900409</v>
      </c>
      <c r="CA273" s="11">
        <f t="shared" si="56"/>
        <v>0.84881764526229042</v>
      </c>
    </row>
    <row r="274" spans="1:79" x14ac:dyDescent="0.2">
      <c r="A274" s="15" t="s">
        <v>69</v>
      </c>
      <c r="B274" s="15">
        <v>6</v>
      </c>
      <c r="C274" s="15">
        <v>2</v>
      </c>
      <c r="D274" s="16">
        <f t="shared" si="57"/>
        <v>0.80937128447999995</v>
      </c>
      <c r="E274" s="17">
        <v>38235</v>
      </c>
      <c r="F274" s="15">
        <v>1</v>
      </c>
      <c r="G274" s="15" t="s">
        <v>70</v>
      </c>
      <c r="H274" s="15" t="s">
        <v>71</v>
      </c>
      <c r="I274" s="15">
        <v>253</v>
      </c>
      <c r="J274" s="15">
        <v>28</v>
      </c>
      <c r="K274" s="15"/>
      <c r="L274" s="15"/>
      <c r="M274" s="13">
        <f t="shared" si="58"/>
        <v>140.5</v>
      </c>
      <c r="N274" s="17">
        <v>38240</v>
      </c>
      <c r="O274" s="14">
        <v>857376</v>
      </c>
      <c r="P274" s="15"/>
      <c r="Q274" s="14"/>
      <c r="R274" s="15"/>
      <c r="S274" s="15"/>
      <c r="T274" s="15"/>
      <c r="U274" s="15"/>
      <c r="V274" s="14">
        <f t="shared" si="59"/>
        <v>857376</v>
      </c>
      <c r="W274" s="14">
        <f t="shared" si="60"/>
        <v>1059311.1177039619</v>
      </c>
      <c r="X274" s="17">
        <v>38288</v>
      </c>
      <c r="Y274" s="15">
        <f t="shared" si="61"/>
        <v>48</v>
      </c>
      <c r="Z274" s="15">
        <v>7</v>
      </c>
      <c r="AA274" s="18">
        <v>2.2000000000000002</v>
      </c>
      <c r="AB274" s="15">
        <v>30.3</v>
      </c>
      <c r="AC274" s="15">
        <v>24.9</v>
      </c>
      <c r="AD274" s="15">
        <v>33.200000000000003</v>
      </c>
      <c r="AE274" s="18">
        <v>30.117391304347827</v>
      </c>
      <c r="AF274" s="15">
        <v>31</v>
      </c>
      <c r="AG274" s="15">
        <v>26</v>
      </c>
      <c r="AH274" s="15">
        <v>34</v>
      </c>
      <c r="AI274" s="18">
        <v>28.428571428571427</v>
      </c>
      <c r="AJ274" s="15">
        <v>9.1</v>
      </c>
      <c r="AK274" s="15">
        <v>8.5</v>
      </c>
      <c r="AL274" s="15">
        <v>9.8000000000000007</v>
      </c>
      <c r="AM274" s="18">
        <v>8.9437499999999996</v>
      </c>
      <c r="AN274" s="21">
        <v>616</v>
      </c>
      <c r="AO274" s="21">
        <v>675</v>
      </c>
      <c r="AP274" s="21">
        <v>42</v>
      </c>
      <c r="AQ274" s="21">
        <v>17.5</v>
      </c>
      <c r="AR274" s="14">
        <v>20</v>
      </c>
      <c r="AS274" s="14">
        <v>115</v>
      </c>
      <c r="AT274" s="14">
        <v>1445</v>
      </c>
      <c r="AU274" s="14">
        <v>1580</v>
      </c>
      <c r="AV274" s="14">
        <v>0</v>
      </c>
      <c r="AW274" s="14">
        <v>10</v>
      </c>
      <c r="AX274" s="14">
        <v>0</v>
      </c>
      <c r="AY274" s="14">
        <v>75</v>
      </c>
      <c r="AZ274" s="14">
        <v>280</v>
      </c>
      <c r="BA274" s="14">
        <v>525</v>
      </c>
      <c r="BB274" s="14">
        <v>990</v>
      </c>
      <c r="BC274" s="14">
        <v>1320</v>
      </c>
      <c r="BD274" s="14">
        <v>42.368421052631582</v>
      </c>
      <c r="BE274" s="14">
        <v>147.10526315789474</v>
      </c>
      <c r="BF274" s="14">
        <v>293.15789473684208</v>
      </c>
      <c r="BG274" s="14">
        <v>482.63157894736844</v>
      </c>
      <c r="BH274" s="14">
        <v>15</v>
      </c>
      <c r="BI274" s="14">
        <v>90</v>
      </c>
      <c r="BJ274" s="14">
        <v>105</v>
      </c>
      <c r="BK274" s="14">
        <v>245</v>
      </c>
      <c r="BL274" s="14">
        <v>485597</v>
      </c>
      <c r="BM274" s="19">
        <f>(BL274/O274)*100</f>
        <v>56.637577912141232</v>
      </c>
      <c r="BN274" s="19">
        <f>((BL274)/(O274+Q274+S274+U274))*100</f>
        <v>56.637577912141232</v>
      </c>
      <c r="BO274" s="15" t="s">
        <v>72</v>
      </c>
      <c r="BP274" s="13">
        <v>26</v>
      </c>
      <c r="BQ274" s="13">
        <v>39</v>
      </c>
      <c r="BR274" s="13">
        <f t="shared" si="62"/>
        <v>13</v>
      </c>
      <c r="BS274" s="19">
        <v>30.45</v>
      </c>
      <c r="BT274" s="19">
        <f t="shared" si="63"/>
        <v>0.63437500000000002</v>
      </c>
      <c r="BU274" s="16">
        <v>0.109</v>
      </c>
      <c r="BV274" s="16">
        <v>0.41899999999999998</v>
      </c>
      <c r="BW274" s="16">
        <v>0.19208000000000006</v>
      </c>
      <c r="BX274" s="14">
        <f t="shared" si="64"/>
        <v>599968.15962155547</v>
      </c>
      <c r="BY274" s="19">
        <v>85.09</v>
      </c>
      <c r="BZ274" s="19">
        <f t="shared" si="65"/>
        <v>2.1902288446917813</v>
      </c>
      <c r="CA274" s="19">
        <f t="shared" si="56"/>
        <v>0.68033099317694856</v>
      </c>
    </row>
    <row r="275" spans="1:79" x14ac:dyDescent="0.2">
      <c r="A275" s="15" t="s">
        <v>69</v>
      </c>
      <c r="B275" s="15">
        <v>7</v>
      </c>
      <c r="C275" s="15">
        <v>2</v>
      </c>
      <c r="D275" s="16">
        <f t="shared" si="57"/>
        <v>0.80937128447999995</v>
      </c>
      <c r="E275" s="17">
        <v>39299</v>
      </c>
      <c r="F275" s="15">
        <v>2</v>
      </c>
      <c r="G275" s="15" t="s">
        <v>70</v>
      </c>
      <c r="H275" s="15" t="s">
        <v>71</v>
      </c>
      <c r="I275" s="15">
        <v>0</v>
      </c>
      <c r="J275" s="15">
        <v>0</v>
      </c>
      <c r="K275" s="15">
        <v>1</v>
      </c>
      <c r="L275" s="15">
        <v>0</v>
      </c>
      <c r="M275" s="13">
        <f t="shared" si="58"/>
        <v>0.25</v>
      </c>
      <c r="N275" s="17">
        <v>39318</v>
      </c>
      <c r="O275" s="14">
        <v>497388</v>
      </c>
      <c r="P275" s="17">
        <v>39319</v>
      </c>
      <c r="Q275" s="14">
        <v>360446</v>
      </c>
      <c r="R275" s="15"/>
      <c r="S275" s="14"/>
      <c r="T275" s="15"/>
      <c r="U275" s="15"/>
      <c r="V275" s="14">
        <f t="shared" si="59"/>
        <v>857834</v>
      </c>
      <c r="W275" s="14">
        <f t="shared" si="60"/>
        <v>1059876.9890275216</v>
      </c>
      <c r="X275" s="17">
        <v>39353</v>
      </c>
      <c r="Y275" s="13">
        <f t="shared" si="61"/>
        <v>35</v>
      </c>
      <c r="Z275" s="13">
        <v>0</v>
      </c>
      <c r="AA275" s="15">
        <v>2.7</v>
      </c>
      <c r="AB275" s="18">
        <v>33.700000000000003</v>
      </c>
      <c r="AC275" s="18">
        <v>28.1</v>
      </c>
      <c r="AD275" s="18">
        <v>34.1</v>
      </c>
      <c r="AE275" s="18">
        <v>30.903030303030299</v>
      </c>
      <c r="AF275" s="18">
        <v>30</v>
      </c>
      <c r="AG275" s="18">
        <v>25</v>
      </c>
      <c r="AH275" s="18">
        <v>32</v>
      </c>
      <c r="AI275" s="18">
        <v>29.25</v>
      </c>
      <c r="AJ275" s="18">
        <v>9.3000000000000007</v>
      </c>
      <c r="AK275" s="18">
        <v>8.6999999999999993</v>
      </c>
      <c r="AL275" s="18">
        <v>9.4</v>
      </c>
      <c r="AM275" s="18">
        <v>9.1205882352941163</v>
      </c>
      <c r="AN275" s="21">
        <v>180</v>
      </c>
      <c r="AO275" s="21">
        <v>580</v>
      </c>
      <c r="AP275" s="21">
        <v>26</v>
      </c>
      <c r="AQ275" s="21">
        <v>11.5</v>
      </c>
      <c r="AR275" s="14">
        <v>60</v>
      </c>
      <c r="AS275" s="14">
        <v>205</v>
      </c>
      <c r="AT275" s="14">
        <v>0</v>
      </c>
      <c r="AU275" s="14">
        <v>265</v>
      </c>
      <c r="AV275" s="14">
        <v>10</v>
      </c>
      <c r="AW275" s="14">
        <v>5</v>
      </c>
      <c r="AX275" s="14">
        <v>0</v>
      </c>
      <c r="AY275" s="14">
        <v>25</v>
      </c>
      <c r="AZ275" s="14">
        <v>130</v>
      </c>
      <c r="BA275" s="14">
        <v>125</v>
      </c>
      <c r="BB275" s="14">
        <v>5</v>
      </c>
      <c r="BC275" s="14">
        <v>145</v>
      </c>
      <c r="BD275" s="14">
        <v>36.875</v>
      </c>
      <c r="BE275" s="14">
        <v>38.75</v>
      </c>
      <c r="BF275" s="14">
        <v>0.625</v>
      </c>
      <c r="BG275" s="14">
        <v>76.25</v>
      </c>
      <c r="BH275" s="14">
        <v>22.5</v>
      </c>
      <c r="BI275" s="14">
        <v>32.5</v>
      </c>
      <c r="BJ275" s="14">
        <v>0</v>
      </c>
      <c r="BK275" s="14">
        <v>67.5</v>
      </c>
      <c r="BL275" s="14">
        <v>74628</v>
      </c>
      <c r="BM275" s="19">
        <f>(BL275/Q275)*100</f>
        <v>20.704349611314871</v>
      </c>
      <c r="BN275" s="19">
        <f>((BL275)/(O275+Q275+S275+U275))*100</f>
        <v>8.6995852344392972</v>
      </c>
      <c r="BO275" s="15" t="s">
        <v>72</v>
      </c>
      <c r="BP275" s="13">
        <v>27</v>
      </c>
      <c r="BQ275" s="13">
        <v>53</v>
      </c>
      <c r="BR275" s="13">
        <f t="shared" si="62"/>
        <v>26</v>
      </c>
      <c r="BS275" s="19">
        <v>33.9</v>
      </c>
      <c r="BT275" s="19">
        <f t="shared" si="63"/>
        <v>0.96857142857142853</v>
      </c>
      <c r="BU275" s="16">
        <v>0.16400000000000001</v>
      </c>
      <c r="BV275" s="16">
        <v>1.397</v>
      </c>
      <c r="BW275" s="16">
        <v>0.36299999999999999</v>
      </c>
      <c r="BX275" s="14">
        <f t="shared" si="64"/>
        <v>92204.902040658082</v>
      </c>
      <c r="BY275" s="19">
        <v>24.55</v>
      </c>
      <c r="BZ275" s="19">
        <f t="shared" si="65"/>
        <v>0.86663387357413002</v>
      </c>
      <c r="CA275" s="19">
        <f t="shared" si="56"/>
        <v>0.93176744039556858</v>
      </c>
    </row>
    <row r="276" spans="1:79" x14ac:dyDescent="0.2">
      <c r="A276" s="4" t="s">
        <v>69</v>
      </c>
      <c r="B276" s="4">
        <v>29</v>
      </c>
      <c r="C276" s="4">
        <v>1</v>
      </c>
      <c r="D276" s="6">
        <f t="shared" si="57"/>
        <v>0.40468564223999998</v>
      </c>
      <c r="E276" s="8">
        <v>39185</v>
      </c>
      <c r="F276" s="4">
        <v>1</v>
      </c>
      <c r="G276" s="4" t="s">
        <v>70</v>
      </c>
      <c r="H276" s="4" t="s">
        <v>71</v>
      </c>
      <c r="I276" s="4">
        <v>205</v>
      </c>
      <c r="J276" s="4">
        <v>221</v>
      </c>
      <c r="M276" s="13">
        <f t="shared" si="58"/>
        <v>213</v>
      </c>
      <c r="N276" s="8">
        <v>39195</v>
      </c>
      <c r="O276" s="5">
        <v>429146</v>
      </c>
      <c r="Q276" s="5"/>
      <c r="S276" s="5"/>
      <c r="V276" s="14">
        <f t="shared" si="59"/>
        <v>429146</v>
      </c>
      <c r="W276" s="14">
        <f t="shared" si="60"/>
        <v>1060442.8603510815</v>
      </c>
      <c r="X276" s="8">
        <v>39233</v>
      </c>
      <c r="Y276" s="4">
        <f t="shared" si="61"/>
        <v>38</v>
      </c>
      <c r="Z276" s="4">
        <v>1</v>
      </c>
      <c r="AA276" s="4">
        <v>3.7</v>
      </c>
      <c r="AB276" s="10">
        <v>24.9</v>
      </c>
      <c r="AC276" s="10">
        <v>24</v>
      </c>
      <c r="AD276" s="10">
        <v>30.6</v>
      </c>
      <c r="AE276" s="10">
        <v>27.519444444444449</v>
      </c>
      <c r="AF276" s="10">
        <v>35</v>
      </c>
      <c r="AG276" s="10">
        <v>32</v>
      </c>
      <c r="AH276" s="10">
        <v>40</v>
      </c>
      <c r="AI276" s="10">
        <v>37.272727272727273</v>
      </c>
      <c r="AJ276" s="10">
        <v>8.9</v>
      </c>
      <c r="AK276" s="10">
        <v>8.9</v>
      </c>
      <c r="AL276" s="10">
        <v>9.6999999999999993</v>
      </c>
      <c r="AM276" s="10">
        <v>9.2108108108108109</v>
      </c>
      <c r="AN276" s="20">
        <v>193</v>
      </c>
      <c r="AO276" s="20">
        <v>375</v>
      </c>
      <c r="AP276" s="20">
        <v>27</v>
      </c>
      <c r="AQ276" s="20">
        <v>11.25</v>
      </c>
      <c r="AR276" s="5">
        <v>10</v>
      </c>
      <c r="AS276" s="5">
        <v>65</v>
      </c>
      <c r="AT276" s="5">
        <v>0</v>
      </c>
      <c r="AU276" s="5">
        <v>75</v>
      </c>
      <c r="AV276" s="5">
        <v>5</v>
      </c>
      <c r="AW276" s="5">
        <v>0</v>
      </c>
      <c r="AX276" s="5">
        <v>0</v>
      </c>
      <c r="AY276" s="5">
        <v>10</v>
      </c>
      <c r="AZ276" s="5">
        <v>240</v>
      </c>
      <c r="BA276" s="5">
        <v>780</v>
      </c>
      <c r="BB276" s="5">
        <v>430</v>
      </c>
      <c r="BC276" s="5">
        <v>845</v>
      </c>
      <c r="BD276" s="5">
        <v>65.333333333333329</v>
      </c>
      <c r="BE276" s="5">
        <v>122.33333333333333</v>
      </c>
      <c r="BF276" s="5">
        <v>51.666666666666664</v>
      </c>
      <c r="BG276" s="5">
        <v>239.33333333333334</v>
      </c>
      <c r="BH276" s="5">
        <v>35</v>
      </c>
      <c r="BI276" s="5">
        <v>25</v>
      </c>
      <c r="BJ276" s="5">
        <v>0</v>
      </c>
      <c r="BK276" s="5">
        <v>195</v>
      </c>
      <c r="BL276" s="5">
        <v>167721</v>
      </c>
      <c r="BM276" s="11">
        <f>(BL276/O276)*100</f>
        <v>39.082503390454534</v>
      </c>
      <c r="BN276" s="11">
        <f>((BL276)/(O276+Q276+S276+U276))*100</f>
        <v>39.082503390454534</v>
      </c>
      <c r="BO276" s="4" t="s">
        <v>72</v>
      </c>
      <c r="BP276" s="9">
        <v>1</v>
      </c>
      <c r="BQ276" s="9">
        <v>47</v>
      </c>
      <c r="BR276" s="13">
        <f t="shared" si="62"/>
        <v>46</v>
      </c>
      <c r="BS276" s="11">
        <v>34.979999999999997</v>
      </c>
      <c r="BT276" s="19">
        <f t="shared" si="63"/>
        <v>0.92052631578947364</v>
      </c>
      <c r="BU276" s="6">
        <v>0.11799999999999999</v>
      </c>
      <c r="BV276" s="6">
        <v>0.69499999999999995</v>
      </c>
      <c r="BW276" s="6">
        <v>0.36</v>
      </c>
      <c r="BX276" s="5">
        <f t="shared" si="64"/>
        <v>414447.61685054441</v>
      </c>
      <c r="BY276" s="11">
        <v>50.45</v>
      </c>
      <c r="BZ276" s="11">
        <f t="shared" si="65"/>
        <v>3.2806490776364456</v>
      </c>
      <c r="CA276" s="11">
        <f t="shared" si="56"/>
        <v>0.84109119261938592</v>
      </c>
    </row>
    <row r="277" spans="1:79" x14ac:dyDescent="0.2">
      <c r="A277" s="15" t="s">
        <v>69</v>
      </c>
      <c r="B277" s="15">
        <v>24</v>
      </c>
      <c r="C277" s="15">
        <v>1</v>
      </c>
      <c r="D277" s="16">
        <f t="shared" si="57"/>
        <v>0.40468564223999998</v>
      </c>
      <c r="E277" s="17">
        <v>37074</v>
      </c>
      <c r="F277" s="15">
        <v>1</v>
      </c>
      <c r="G277" s="15" t="s">
        <v>70</v>
      </c>
      <c r="H277" s="15" t="s">
        <v>71</v>
      </c>
      <c r="I277" s="15">
        <v>203</v>
      </c>
      <c r="J277" s="15">
        <v>213</v>
      </c>
      <c r="K277" s="15"/>
      <c r="L277" s="15"/>
      <c r="M277" s="13">
        <f t="shared" si="58"/>
        <v>208</v>
      </c>
      <c r="N277" s="23">
        <v>37080</v>
      </c>
      <c r="O277" s="24">
        <v>429146</v>
      </c>
      <c r="P277" s="15"/>
      <c r="Q277" s="14"/>
      <c r="R277" s="15"/>
      <c r="S277" s="15"/>
      <c r="T277" s="15"/>
      <c r="U277" s="15"/>
      <c r="V277" s="14">
        <f t="shared" si="59"/>
        <v>429146</v>
      </c>
      <c r="W277" s="14">
        <f t="shared" si="60"/>
        <v>1060442.8603510815</v>
      </c>
      <c r="X277" s="17">
        <v>37112</v>
      </c>
      <c r="Y277" s="15">
        <f t="shared" si="61"/>
        <v>32</v>
      </c>
      <c r="Z277" s="13">
        <v>11</v>
      </c>
      <c r="AA277" s="18">
        <v>3.9</v>
      </c>
      <c r="AB277" s="18">
        <v>31.5</v>
      </c>
      <c r="AC277" s="18">
        <v>30.6</v>
      </c>
      <c r="AD277" s="18">
        <v>33</v>
      </c>
      <c r="AE277" s="18">
        <v>31.86451612903225</v>
      </c>
      <c r="AF277" s="13">
        <v>40</v>
      </c>
      <c r="AG277" s="13">
        <v>40</v>
      </c>
      <c r="AH277" s="13">
        <v>54</v>
      </c>
      <c r="AI277" s="13">
        <v>49.111111111111114</v>
      </c>
      <c r="AJ277" s="18">
        <v>9.4</v>
      </c>
      <c r="AK277" s="18">
        <v>9.1</v>
      </c>
      <c r="AL277" s="18">
        <v>9.1999999999999993</v>
      </c>
      <c r="AM277" s="18">
        <v>9.1698851613883452</v>
      </c>
      <c r="AN277" s="21">
        <v>41</v>
      </c>
      <c r="AO277" s="21">
        <v>201</v>
      </c>
      <c r="AP277" s="21">
        <v>3</v>
      </c>
      <c r="AQ277" s="21">
        <v>1.5</v>
      </c>
      <c r="AR277" s="14">
        <v>25</v>
      </c>
      <c r="AS277" s="14">
        <v>145</v>
      </c>
      <c r="AT277" s="14">
        <v>0</v>
      </c>
      <c r="AU277" s="14">
        <v>170</v>
      </c>
      <c r="AV277" s="14">
        <v>0</v>
      </c>
      <c r="AW277" s="14">
        <v>5</v>
      </c>
      <c r="AX277" s="14">
        <v>0</v>
      </c>
      <c r="AY277" s="14">
        <v>6</v>
      </c>
      <c r="AZ277" s="14">
        <v>235</v>
      </c>
      <c r="BA277" s="14">
        <v>470</v>
      </c>
      <c r="BB277" s="14">
        <v>0</v>
      </c>
      <c r="BC277" s="14">
        <v>510</v>
      </c>
      <c r="BD277" s="14">
        <v>62.06666666666667</v>
      </c>
      <c r="BE277" s="14">
        <v>115.35714285714286</v>
      </c>
      <c r="BF277" s="14">
        <v>0</v>
      </c>
      <c r="BG277" s="14">
        <v>169.73333333333332</v>
      </c>
      <c r="BH277" s="14">
        <v>30</v>
      </c>
      <c r="BI277" s="14">
        <v>57.5</v>
      </c>
      <c r="BJ277" s="14">
        <v>0</v>
      </c>
      <c r="BK277" s="14">
        <v>80</v>
      </c>
      <c r="BL277" s="14">
        <v>33007</v>
      </c>
      <c r="BM277" s="19">
        <f>BL277/(O277)*100</f>
        <v>7.6913218345271774</v>
      </c>
      <c r="BN277" s="19">
        <f>BL277/(O277+Q277)*100</f>
        <v>7.6913218345271774</v>
      </c>
      <c r="BO277" s="15" t="s">
        <v>72</v>
      </c>
      <c r="BP277" s="13">
        <v>15</v>
      </c>
      <c r="BQ277" s="13">
        <v>30</v>
      </c>
      <c r="BR277" s="13">
        <f t="shared" si="62"/>
        <v>15</v>
      </c>
      <c r="BS277" s="19">
        <v>19.82</v>
      </c>
      <c r="BT277" s="19">
        <f t="shared" si="63"/>
        <v>0.61937500000000001</v>
      </c>
      <c r="BU277" s="16">
        <v>3.6999999999999998E-2</v>
      </c>
      <c r="BV277" s="16">
        <v>0.34100000000000003</v>
      </c>
      <c r="BW277" s="16">
        <v>7.0000000000000007E-2</v>
      </c>
      <c r="BX277" s="14">
        <f t="shared" si="64"/>
        <v>81562.07326086727</v>
      </c>
      <c r="BY277" s="19">
        <v>2.77</v>
      </c>
      <c r="BZ277" s="19">
        <f t="shared" si="65"/>
        <v>0.213900595832515</v>
      </c>
      <c r="CA277" s="19">
        <f t="shared" si="56"/>
        <v>0.89905671596132319</v>
      </c>
    </row>
    <row r="278" spans="1:79" x14ac:dyDescent="0.2">
      <c r="A278" s="15" t="s">
        <v>69</v>
      </c>
      <c r="B278" s="15">
        <v>31</v>
      </c>
      <c r="C278" s="15">
        <v>1</v>
      </c>
      <c r="D278" s="16">
        <f t="shared" si="57"/>
        <v>0.40468564223999998</v>
      </c>
      <c r="E278" s="17">
        <v>37480</v>
      </c>
      <c r="F278" s="15">
        <v>2</v>
      </c>
      <c r="G278" s="15" t="s">
        <v>70</v>
      </c>
      <c r="H278" s="15" t="s">
        <v>71</v>
      </c>
      <c r="I278" s="15">
        <v>21</v>
      </c>
      <c r="J278" s="15">
        <v>24</v>
      </c>
      <c r="K278" s="15"/>
      <c r="L278" s="15"/>
      <c r="M278" s="13">
        <f t="shared" si="58"/>
        <v>22.5</v>
      </c>
      <c r="N278" s="17">
        <v>37485</v>
      </c>
      <c r="O278" s="14">
        <v>299990</v>
      </c>
      <c r="P278" s="17">
        <v>37486</v>
      </c>
      <c r="Q278" s="14">
        <v>129156</v>
      </c>
      <c r="R278" s="15"/>
      <c r="S278" s="15"/>
      <c r="T278" s="15"/>
      <c r="U278" s="15"/>
      <c r="V278" s="14">
        <f t="shared" si="59"/>
        <v>429146</v>
      </c>
      <c r="W278" s="14">
        <f t="shared" si="60"/>
        <v>1060442.8603510815</v>
      </c>
      <c r="X278" s="17">
        <v>37519</v>
      </c>
      <c r="Y278" s="15">
        <f t="shared" si="61"/>
        <v>34</v>
      </c>
      <c r="Z278" s="15">
        <v>22</v>
      </c>
      <c r="AA278" s="18">
        <v>2.8</v>
      </c>
      <c r="AB278" s="18">
        <v>31.7</v>
      </c>
      <c r="AC278" s="18">
        <v>28</v>
      </c>
      <c r="AD278" s="18">
        <v>32.9</v>
      </c>
      <c r="AE278" s="18">
        <v>30.875</v>
      </c>
      <c r="AF278" s="13">
        <v>30</v>
      </c>
      <c r="AG278" s="13">
        <v>30</v>
      </c>
      <c r="AH278" s="13">
        <v>43</v>
      </c>
      <c r="AI278" s="13">
        <v>35.1</v>
      </c>
      <c r="AJ278" s="18">
        <v>9</v>
      </c>
      <c r="AK278" s="18">
        <v>8.8000000000000007</v>
      </c>
      <c r="AL278" s="18">
        <v>9.1999999999999993</v>
      </c>
      <c r="AM278" s="18">
        <v>8.9920251468975909</v>
      </c>
      <c r="AN278" s="21">
        <v>14</v>
      </c>
      <c r="AO278" s="21">
        <v>300</v>
      </c>
      <c r="AP278" s="21">
        <v>24</v>
      </c>
      <c r="AQ278" s="21">
        <v>10</v>
      </c>
      <c r="AR278" s="14">
        <v>90</v>
      </c>
      <c r="AS278" s="14">
        <v>360</v>
      </c>
      <c r="AT278" s="14">
        <v>50</v>
      </c>
      <c r="AU278" s="14">
        <v>500</v>
      </c>
      <c r="AV278" s="14">
        <v>0</v>
      </c>
      <c r="AW278" s="14">
        <v>15</v>
      </c>
      <c r="AX278" s="14">
        <v>10</v>
      </c>
      <c r="AY278" s="14">
        <v>295</v>
      </c>
      <c r="AZ278" s="14">
        <v>315</v>
      </c>
      <c r="BA278" s="14">
        <v>325</v>
      </c>
      <c r="BB278" s="14">
        <v>2185</v>
      </c>
      <c r="BC278" s="14">
        <v>2265</v>
      </c>
      <c r="BD278" s="14">
        <v>79.642857142857139</v>
      </c>
      <c r="BE278" s="14">
        <v>127.14285714285714</v>
      </c>
      <c r="BF278" s="14">
        <v>570</v>
      </c>
      <c r="BG278" s="14">
        <v>776.07142857142856</v>
      </c>
      <c r="BH278" s="14">
        <v>70</v>
      </c>
      <c r="BI278" s="14">
        <v>105</v>
      </c>
      <c r="BJ278" s="14">
        <v>397.5</v>
      </c>
      <c r="BK278" s="14">
        <v>607.5</v>
      </c>
      <c r="BL278" s="14">
        <v>360865</v>
      </c>
      <c r="BM278" s="19">
        <f>BL278/(Q278)*100</f>
        <v>279.40242807147945</v>
      </c>
      <c r="BN278" s="19">
        <f>BL278/(O278+Q278)*100</f>
        <v>84.089097882771838</v>
      </c>
      <c r="BO278" s="15" t="s">
        <v>72</v>
      </c>
      <c r="BP278" s="13">
        <v>27</v>
      </c>
      <c r="BQ278" s="13">
        <v>43</v>
      </c>
      <c r="BR278" s="13">
        <f t="shared" si="62"/>
        <v>16</v>
      </c>
      <c r="BS278" s="19">
        <v>30.89</v>
      </c>
      <c r="BT278" s="19">
        <f t="shared" si="63"/>
        <v>0.90852941176470592</v>
      </c>
      <c r="BU278" s="16">
        <v>0.16800000000000001</v>
      </c>
      <c r="BV278" s="16">
        <v>3.42</v>
      </c>
      <c r="BW278" s="16">
        <v>0.27500000000000002</v>
      </c>
      <c r="BX278" s="14">
        <f t="shared" si="64"/>
        <v>891716.83483148622</v>
      </c>
      <c r="BY278" s="19">
        <v>72.77</v>
      </c>
      <c r="BZ278" s="19">
        <f t="shared" si="65"/>
        <v>5.288781943931065</v>
      </c>
      <c r="CA278" s="19">
        <f t="shared" si="56"/>
        <v>0.93299425366881583</v>
      </c>
    </row>
    <row r="279" spans="1:79" x14ac:dyDescent="0.2">
      <c r="A279" s="15" t="s">
        <v>69</v>
      </c>
      <c r="B279" s="15">
        <v>10</v>
      </c>
      <c r="C279" s="15">
        <v>2</v>
      </c>
      <c r="D279" s="16">
        <f t="shared" si="57"/>
        <v>0.80937128447999995</v>
      </c>
      <c r="E279" s="17">
        <v>38934</v>
      </c>
      <c r="F279" s="15">
        <v>1</v>
      </c>
      <c r="G279" s="15" t="s">
        <v>70</v>
      </c>
      <c r="H279" s="15" t="s">
        <v>71</v>
      </c>
      <c r="I279" s="15">
        <v>4</v>
      </c>
      <c r="J279" s="15">
        <v>2</v>
      </c>
      <c r="K279" s="15"/>
      <c r="L279" s="15"/>
      <c r="M279" s="13">
        <f t="shared" si="58"/>
        <v>3</v>
      </c>
      <c r="N279" s="17">
        <v>38943</v>
      </c>
      <c r="O279" s="14">
        <v>858292</v>
      </c>
      <c r="P279" s="15"/>
      <c r="Q279" s="14"/>
      <c r="R279" s="15"/>
      <c r="S279" s="15"/>
      <c r="T279" s="15"/>
      <c r="U279" s="15"/>
      <c r="V279" s="14">
        <f t="shared" si="59"/>
        <v>858292</v>
      </c>
      <c r="W279" s="14">
        <f t="shared" si="60"/>
        <v>1060442.8603510815</v>
      </c>
      <c r="X279" s="17">
        <v>38981</v>
      </c>
      <c r="Y279" s="15">
        <f t="shared" si="61"/>
        <v>38</v>
      </c>
      <c r="Z279" s="15">
        <v>6</v>
      </c>
      <c r="AA279" s="15">
        <v>3</v>
      </c>
      <c r="AB279" s="15">
        <v>31.6</v>
      </c>
      <c r="AC279" s="15">
        <v>27.3</v>
      </c>
      <c r="AD279" s="15">
        <v>33.1</v>
      </c>
      <c r="AE279" s="18">
        <v>30.802857142857139</v>
      </c>
      <c r="AF279" s="15">
        <v>46</v>
      </c>
      <c r="AG279" s="15">
        <v>36</v>
      </c>
      <c r="AH279" s="15">
        <v>56</v>
      </c>
      <c r="AI279" s="13">
        <v>50.81818181818182</v>
      </c>
      <c r="AJ279" s="15">
        <v>9.4</v>
      </c>
      <c r="AK279" s="15">
        <v>9</v>
      </c>
      <c r="AL279" s="15">
        <v>9.6</v>
      </c>
      <c r="AM279" s="18">
        <v>9.1868773340569625</v>
      </c>
      <c r="AN279" s="21">
        <v>214</v>
      </c>
      <c r="AO279" s="21">
        <v>95</v>
      </c>
      <c r="AP279" s="21">
        <v>0</v>
      </c>
      <c r="AQ279" s="21">
        <v>8</v>
      </c>
      <c r="AR279" s="14">
        <v>175</v>
      </c>
      <c r="AS279" s="14">
        <v>500</v>
      </c>
      <c r="AT279" s="14">
        <v>0</v>
      </c>
      <c r="AU279" s="14">
        <v>675</v>
      </c>
      <c r="AV279" s="14">
        <v>5</v>
      </c>
      <c r="AW279" s="14">
        <v>10</v>
      </c>
      <c r="AX279" s="14">
        <v>0</v>
      </c>
      <c r="AY279" s="14">
        <v>35</v>
      </c>
      <c r="AZ279" s="14">
        <v>165</v>
      </c>
      <c r="BA279" s="14">
        <v>100</v>
      </c>
      <c r="BB279" s="14">
        <v>0</v>
      </c>
      <c r="BC279" s="14">
        <v>185</v>
      </c>
      <c r="BD279" s="14">
        <v>59.090909090909093</v>
      </c>
      <c r="BE279" s="14">
        <v>47.727272727272727</v>
      </c>
      <c r="BF279" s="14">
        <v>0</v>
      </c>
      <c r="BG279" s="14">
        <v>106.81818181818181</v>
      </c>
      <c r="BH279" s="14">
        <v>50</v>
      </c>
      <c r="BI279" s="14">
        <v>35</v>
      </c>
      <c r="BJ279" s="14">
        <v>0</v>
      </c>
      <c r="BK279" s="14">
        <v>75</v>
      </c>
      <c r="BL279" s="14">
        <v>3989</v>
      </c>
      <c r="BM279" s="19">
        <f>BL279/O279*100</f>
        <v>0.46476024476518479</v>
      </c>
      <c r="BN279" s="19">
        <f>BL279/(O279+Q279)*100</f>
        <v>0.46476024476518479</v>
      </c>
      <c r="BO279" s="15" t="s">
        <v>72</v>
      </c>
      <c r="BP279" s="13">
        <v>33</v>
      </c>
      <c r="BQ279" s="13">
        <v>63</v>
      </c>
      <c r="BR279" s="13">
        <f t="shared" si="62"/>
        <v>30</v>
      </c>
      <c r="BS279" s="19">
        <v>52.17</v>
      </c>
      <c r="BT279" s="19">
        <f t="shared" si="63"/>
        <v>1.3728947368421054</v>
      </c>
      <c r="BU279" s="16">
        <v>0.28000000000000003</v>
      </c>
      <c r="BV279" s="16">
        <v>1.8620000000000001</v>
      </c>
      <c r="BW279" s="16">
        <v>1.252</v>
      </c>
      <c r="BX279" s="14">
        <f t="shared" si="64"/>
        <v>4928.5168333626134</v>
      </c>
      <c r="BY279" s="19">
        <v>4.95</v>
      </c>
      <c r="BZ279" s="19">
        <f t="shared" si="65"/>
        <v>0.16094363661348271</v>
      </c>
      <c r="CA279" s="19">
        <f t="shared" si="56"/>
        <v>0.88174259016671619</v>
      </c>
    </row>
    <row r="280" spans="1:79" x14ac:dyDescent="0.2">
      <c r="A280" s="15" t="s">
        <v>69</v>
      </c>
      <c r="B280" s="15">
        <v>8</v>
      </c>
      <c r="C280" s="15">
        <v>2</v>
      </c>
      <c r="D280" s="16">
        <f t="shared" si="57"/>
        <v>0.80937128447999995</v>
      </c>
      <c r="E280" s="17">
        <v>39210</v>
      </c>
      <c r="F280" s="15">
        <v>1</v>
      </c>
      <c r="G280" s="15" t="s">
        <v>70</v>
      </c>
      <c r="H280" s="15" t="s">
        <v>71</v>
      </c>
      <c r="I280" s="15">
        <v>508</v>
      </c>
      <c r="J280" s="15">
        <v>334</v>
      </c>
      <c r="K280" s="15"/>
      <c r="L280" s="15"/>
      <c r="M280" s="13">
        <f t="shared" si="58"/>
        <v>421</v>
      </c>
      <c r="N280" s="17">
        <v>39220</v>
      </c>
      <c r="O280" s="14">
        <v>859665</v>
      </c>
      <c r="P280" s="15"/>
      <c r="Q280" s="14"/>
      <c r="R280" s="15"/>
      <c r="S280" s="14"/>
      <c r="T280" s="15"/>
      <c r="U280" s="15"/>
      <c r="V280" s="14">
        <f t="shared" si="59"/>
        <v>859665</v>
      </c>
      <c r="W280" s="14">
        <f t="shared" si="60"/>
        <v>1062139.2387948534</v>
      </c>
      <c r="X280" s="17">
        <v>39266</v>
      </c>
      <c r="Y280" s="15">
        <f t="shared" si="61"/>
        <v>46</v>
      </c>
      <c r="Z280" s="15">
        <v>2</v>
      </c>
      <c r="AA280" s="15">
        <v>2.5</v>
      </c>
      <c r="AB280" s="18">
        <v>24.7</v>
      </c>
      <c r="AC280" s="18">
        <v>24.4</v>
      </c>
      <c r="AD280" s="18">
        <v>32.6</v>
      </c>
      <c r="AE280" s="18">
        <v>29.630232558139543</v>
      </c>
      <c r="AF280" s="18">
        <v>42</v>
      </c>
      <c r="AG280" s="18">
        <v>36</v>
      </c>
      <c r="AH280" s="18">
        <v>45</v>
      </c>
      <c r="AI280" s="18">
        <v>38.846153846153847</v>
      </c>
      <c r="AJ280" s="18">
        <v>9.1</v>
      </c>
      <c r="AK280" s="18">
        <v>8.6</v>
      </c>
      <c r="AL280" s="18">
        <v>9.4</v>
      </c>
      <c r="AM280" s="18">
        <v>9.0116279069767451</v>
      </c>
      <c r="AN280" s="21">
        <v>290</v>
      </c>
      <c r="AO280" s="21">
        <v>825</v>
      </c>
      <c r="AP280" s="21">
        <v>48</v>
      </c>
      <c r="AQ280" s="21">
        <v>20</v>
      </c>
      <c r="AR280" s="14">
        <v>10</v>
      </c>
      <c r="AS280" s="14">
        <v>155</v>
      </c>
      <c r="AT280" s="14">
        <v>880</v>
      </c>
      <c r="AU280" s="14">
        <v>1045</v>
      </c>
      <c r="AV280" s="14">
        <v>0</v>
      </c>
      <c r="AW280" s="14">
        <v>0</v>
      </c>
      <c r="AX280" s="14">
        <v>0</v>
      </c>
      <c r="AY280" s="14">
        <v>0</v>
      </c>
      <c r="AZ280" s="14">
        <v>330</v>
      </c>
      <c r="BA280" s="14">
        <v>1145</v>
      </c>
      <c r="BB280" s="14">
        <v>5665</v>
      </c>
      <c r="BC280" s="14">
        <v>6640</v>
      </c>
      <c r="BD280" s="14">
        <v>54.0625</v>
      </c>
      <c r="BE280" s="14">
        <v>170.3125</v>
      </c>
      <c r="BF280" s="14">
        <v>429.6875</v>
      </c>
      <c r="BG280" s="14">
        <v>675.625</v>
      </c>
      <c r="BH280" s="14">
        <v>20</v>
      </c>
      <c r="BI280" s="14">
        <v>17.5</v>
      </c>
      <c r="BJ280" s="14">
        <v>12.5</v>
      </c>
      <c r="BK280" s="14">
        <v>72.5</v>
      </c>
      <c r="BL280" s="14">
        <v>284534</v>
      </c>
      <c r="BM280" s="19">
        <f>(BL280/O280)*100</f>
        <v>33.098241756963468</v>
      </c>
      <c r="BN280" s="19">
        <f>((BL280)/(O280+Q280+S280+U280))*100</f>
        <v>33.098241756963468</v>
      </c>
      <c r="BO280" s="15" t="s">
        <v>72</v>
      </c>
      <c r="BP280" s="13">
        <v>24</v>
      </c>
      <c r="BQ280" s="13">
        <v>71</v>
      </c>
      <c r="BR280" s="13">
        <f t="shared" si="62"/>
        <v>47</v>
      </c>
      <c r="BS280" s="19">
        <v>37.81</v>
      </c>
      <c r="BT280" s="19">
        <f t="shared" si="63"/>
        <v>0.82195652173913047</v>
      </c>
      <c r="BU280" s="16">
        <v>0.11</v>
      </c>
      <c r="BV280" s="16">
        <v>1.29</v>
      </c>
      <c r="BW280" s="16">
        <v>0.51900000000000002</v>
      </c>
      <c r="BX280" s="14">
        <f t="shared" si="64"/>
        <v>351549.41305189213</v>
      </c>
      <c r="BY280" s="19">
        <v>100.73</v>
      </c>
      <c r="BZ280" s="19">
        <f t="shared" si="65"/>
        <v>2.7055353342595181</v>
      </c>
      <c r="CA280" s="19">
        <f t="shared" si="56"/>
        <v>0.96016821630323812</v>
      </c>
    </row>
    <row r="281" spans="1:79" x14ac:dyDescent="0.2">
      <c r="A281" s="4" t="s">
        <v>69</v>
      </c>
      <c r="B281" s="4">
        <v>24</v>
      </c>
      <c r="C281" s="4">
        <v>1</v>
      </c>
      <c r="D281" s="6">
        <f t="shared" si="57"/>
        <v>0.40468564223999998</v>
      </c>
      <c r="E281" s="8">
        <v>39538</v>
      </c>
      <c r="F281" s="4">
        <v>1</v>
      </c>
      <c r="G281" s="4" t="s">
        <v>70</v>
      </c>
      <c r="H281" s="4" t="s">
        <v>71</v>
      </c>
      <c r="I281" s="4">
        <v>281</v>
      </c>
      <c r="J281" s="4">
        <v>427</v>
      </c>
      <c r="M281" s="13">
        <f t="shared" si="58"/>
        <v>354</v>
      </c>
      <c r="N281" s="8">
        <v>39546</v>
      </c>
      <c r="O281" s="5">
        <v>430062</v>
      </c>
      <c r="Q281" s="5"/>
      <c r="S281" s="5"/>
      <c r="U281" s="9"/>
      <c r="V281" s="14">
        <f t="shared" si="59"/>
        <v>430062</v>
      </c>
      <c r="W281" s="14">
        <f t="shared" si="60"/>
        <v>1062706.3456453206</v>
      </c>
      <c r="X281" s="8">
        <v>39597</v>
      </c>
      <c r="Y281" s="4">
        <f t="shared" si="61"/>
        <v>51</v>
      </c>
      <c r="Z281" s="4">
        <v>1</v>
      </c>
      <c r="AA281" s="10">
        <v>2.6</v>
      </c>
      <c r="AB281" s="10">
        <v>25.8</v>
      </c>
      <c r="AC281" s="10">
        <v>22.2</v>
      </c>
      <c r="AD281" s="10">
        <v>31.2</v>
      </c>
      <c r="AE281" s="10">
        <v>26.855102040816334</v>
      </c>
      <c r="AF281" s="9">
        <v>33</v>
      </c>
      <c r="AG281" s="9">
        <v>34</v>
      </c>
      <c r="AH281" s="9">
        <v>41</v>
      </c>
      <c r="AI281" s="9">
        <v>37.928571428571431</v>
      </c>
      <c r="AJ281" s="10">
        <v>8.9</v>
      </c>
      <c r="AK281" s="10">
        <v>8.6</v>
      </c>
      <c r="AL281" s="10">
        <v>9.5</v>
      </c>
      <c r="AM281" s="10">
        <v>8.9141349110739903</v>
      </c>
      <c r="AN281" s="21">
        <v>316</v>
      </c>
      <c r="AO281" s="20">
        <v>402.5</v>
      </c>
      <c r="AP281" s="20">
        <v>23</v>
      </c>
      <c r="AQ281" s="20">
        <v>9.5</v>
      </c>
      <c r="AR281" s="5">
        <v>145</v>
      </c>
      <c r="AS281" s="5">
        <v>155</v>
      </c>
      <c r="AT281" s="5">
        <v>0</v>
      </c>
      <c r="AU281" s="5">
        <v>300</v>
      </c>
      <c r="AV281" s="5">
        <v>0</v>
      </c>
      <c r="AW281" s="5">
        <v>0</v>
      </c>
      <c r="AX281" s="5">
        <v>0</v>
      </c>
      <c r="AY281" s="5">
        <v>0</v>
      </c>
      <c r="AZ281" s="5">
        <v>335</v>
      </c>
      <c r="BA281" s="5">
        <v>1395</v>
      </c>
      <c r="BB281" s="5">
        <v>5</v>
      </c>
      <c r="BC281" s="5">
        <v>1510</v>
      </c>
      <c r="BD281" s="5">
        <v>81.19047619047619</v>
      </c>
      <c r="BE281" s="5">
        <v>242.38095238095238</v>
      </c>
      <c r="BF281" s="5">
        <v>0.23809523809523808</v>
      </c>
      <c r="BG281" s="5">
        <v>325</v>
      </c>
      <c r="BH281" s="5">
        <v>25</v>
      </c>
      <c r="BI281" s="5">
        <v>100</v>
      </c>
      <c r="BJ281" s="5">
        <v>0</v>
      </c>
      <c r="BK281" s="5">
        <v>210</v>
      </c>
      <c r="BL281" s="5">
        <v>123216</v>
      </c>
      <c r="BM281" s="11">
        <f>BL281/O281*100</f>
        <v>28.650752682171408</v>
      </c>
      <c r="BN281" s="11">
        <f>(BL281)/(O281+Q281+S281+U281)*100</f>
        <v>28.650752682171408</v>
      </c>
      <c r="BO281" s="4" t="s">
        <v>72</v>
      </c>
      <c r="BP281" s="9">
        <v>23</v>
      </c>
      <c r="BQ281" s="9">
        <v>79</v>
      </c>
      <c r="BR281" s="13">
        <f t="shared" si="62"/>
        <v>56</v>
      </c>
      <c r="BS281" s="11">
        <v>36.03</v>
      </c>
      <c r="BT281" s="19">
        <f t="shared" si="63"/>
        <v>0.70647058823529418</v>
      </c>
      <c r="BU281" s="6">
        <v>0.104</v>
      </c>
      <c r="BV281" s="6">
        <v>1.145</v>
      </c>
      <c r="BW281" s="6">
        <v>0.443</v>
      </c>
      <c r="BX281" s="5">
        <f t="shared" si="64"/>
        <v>304473.36682858248</v>
      </c>
      <c r="BY281" s="11">
        <v>42.59</v>
      </c>
      <c r="BZ281" s="11">
        <f t="shared" si="65"/>
        <v>2.0635721954287396</v>
      </c>
      <c r="CA281" s="11">
        <f t="shared" si="56"/>
        <v>0.9471329373989984</v>
      </c>
    </row>
    <row r="282" spans="1:79" x14ac:dyDescent="0.2">
      <c r="A282" s="15" t="s">
        <v>69</v>
      </c>
      <c r="B282" s="15">
        <v>10</v>
      </c>
      <c r="C282" s="15">
        <v>2</v>
      </c>
      <c r="D282" s="16">
        <f t="shared" si="57"/>
        <v>0.80937128447999995</v>
      </c>
      <c r="E282" s="17">
        <v>37055</v>
      </c>
      <c r="F282" s="15">
        <v>1</v>
      </c>
      <c r="G282" s="15" t="s">
        <v>70</v>
      </c>
      <c r="H282" s="15" t="s">
        <v>71</v>
      </c>
      <c r="I282" s="15">
        <v>48</v>
      </c>
      <c r="J282" s="15">
        <v>126</v>
      </c>
      <c r="K282" s="15"/>
      <c r="L282" s="15"/>
      <c r="M282" s="13">
        <f t="shared" si="58"/>
        <v>87</v>
      </c>
      <c r="N282" s="17">
        <v>37061</v>
      </c>
      <c r="O282" s="14">
        <v>863330</v>
      </c>
      <c r="P282" s="15"/>
      <c r="Q282" s="14"/>
      <c r="R282" s="15"/>
      <c r="S282" s="15"/>
      <c r="T282" s="15"/>
      <c r="U282" s="15"/>
      <c r="V282" s="14">
        <f t="shared" si="59"/>
        <v>863330</v>
      </c>
      <c r="W282" s="14">
        <f t="shared" si="60"/>
        <v>1066667.4449102394</v>
      </c>
      <c r="X282" s="17">
        <v>37098</v>
      </c>
      <c r="Y282" s="15">
        <f t="shared" si="61"/>
        <v>37</v>
      </c>
      <c r="Z282" s="13">
        <v>11</v>
      </c>
      <c r="AA282" s="18">
        <v>3</v>
      </c>
      <c r="AB282" s="18">
        <v>31</v>
      </c>
      <c r="AC282" s="18">
        <v>28</v>
      </c>
      <c r="AD282" s="18">
        <v>33.4</v>
      </c>
      <c r="AE282" s="18">
        <v>31.37142857142857</v>
      </c>
      <c r="AF282" s="13">
        <v>48</v>
      </c>
      <c r="AG282" s="13">
        <v>46</v>
      </c>
      <c r="AH282" s="13">
        <v>55</v>
      </c>
      <c r="AI282" s="13">
        <v>50.363636363636367</v>
      </c>
      <c r="AJ282" s="18">
        <v>8.9</v>
      </c>
      <c r="AK282" s="18">
        <v>9</v>
      </c>
      <c r="AL282" s="18">
        <v>9.1999999999999993</v>
      </c>
      <c r="AM282" s="18">
        <v>9.0897306544180285</v>
      </c>
      <c r="AN282" s="21">
        <v>59</v>
      </c>
      <c r="AO282" s="21">
        <v>305</v>
      </c>
      <c r="AP282" s="21">
        <v>9</v>
      </c>
      <c r="AQ282" s="21">
        <v>3.75</v>
      </c>
      <c r="AR282" s="14">
        <v>15</v>
      </c>
      <c r="AS282" s="14">
        <v>35</v>
      </c>
      <c r="AT282" s="14">
        <v>0</v>
      </c>
      <c r="AU282" s="14">
        <v>50</v>
      </c>
      <c r="AV282" s="14">
        <v>0</v>
      </c>
      <c r="AW282" s="14">
        <v>0</v>
      </c>
      <c r="AX282" s="14">
        <v>0</v>
      </c>
      <c r="AY282" s="14">
        <v>0</v>
      </c>
      <c r="AZ282" s="14">
        <v>630</v>
      </c>
      <c r="BA282" s="14">
        <v>670</v>
      </c>
      <c r="BB282" s="14">
        <v>0</v>
      </c>
      <c r="BC282" s="14">
        <v>1070</v>
      </c>
      <c r="BD282" s="14">
        <v>105</v>
      </c>
      <c r="BE282" s="14">
        <v>144</v>
      </c>
      <c r="BF282" s="14">
        <v>0</v>
      </c>
      <c r="BG282" s="14">
        <v>249</v>
      </c>
      <c r="BH282" s="14">
        <v>35</v>
      </c>
      <c r="BI282" s="14">
        <v>55</v>
      </c>
      <c r="BJ282" s="14">
        <v>0</v>
      </c>
      <c r="BK282" s="14">
        <v>130</v>
      </c>
      <c r="BL282" s="14">
        <v>60699</v>
      </c>
      <c r="BM282" s="19">
        <f>BL282/(O282)*100</f>
        <v>7.0307993467156242</v>
      </c>
      <c r="BN282" s="19">
        <f>BL282/(O282+Q282)*100</f>
        <v>7.0307993467156242</v>
      </c>
      <c r="BO282" s="15" t="s">
        <v>72</v>
      </c>
      <c r="BP282" s="13">
        <v>18</v>
      </c>
      <c r="BQ282" s="13">
        <v>34</v>
      </c>
      <c r="BR282" s="13">
        <f t="shared" si="62"/>
        <v>16</v>
      </c>
      <c r="BS282" s="19">
        <v>23.52</v>
      </c>
      <c r="BT282" s="19">
        <f t="shared" si="63"/>
        <v>0.63567567567567562</v>
      </c>
      <c r="BU282" s="16">
        <v>6.4000000000000001E-2</v>
      </c>
      <c r="BV282" s="16">
        <v>0.308</v>
      </c>
      <c r="BW282" s="16">
        <v>0.111</v>
      </c>
      <c r="BX282" s="14">
        <f t="shared" si="64"/>
        <v>74995.247748377355</v>
      </c>
      <c r="BY282" s="19">
        <v>7.82</v>
      </c>
      <c r="BZ282" s="19">
        <f t="shared" si="65"/>
        <v>0.26113028149638284</v>
      </c>
      <c r="CA282" s="19">
        <f t="shared" si="56"/>
        <v>0.85312177418517043</v>
      </c>
    </row>
    <row r="283" spans="1:79" x14ac:dyDescent="0.2">
      <c r="A283" s="15" t="s">
        <v>69</v>
      </c>
      <c r="B283" s="15">
        <v>4</v>
      </c>
      <c r="C283" s="15">
        <v>2</v>
      </c>
      <c r="D283" s="16">
        <f t="shared" si="57"/>
        <v>0.80937128447999995</v>
      </c>
      <c r="E283" s="17">
        <v>39282</v>
      </c>
      <c r="F283" s="15">
        <v>1</v>
      </c>
      <c r="G283" s="15" t="s">
        <v>70</v>
      </c>
      <c r="H283" s="15" t="s">
        <v>71</v>
      </c>
      <c r="I283" s="15">
        <v>109</v>
      </c>
      <c r="J283" s="15">
        <v>183</v>
      </c>
      <c r="K283" s="15"/>
      <c r="L283" s="15"/>
      <c r="M283" s="13">
        <f t="shared" si="58"/>
        <v>146</v>
      </c>
      <c r="N283" s="17">
        <v>39294</v>
      </c>
      <c r="O283" s="14">
        <v>864246</v>
      </c>
      <c r="P283" s="15"/>
      <c r="Q283" s="14"/>
      <c r="R283" s="15"/>
      <c r="S283" s="14"/>
      <c r="T283" s="15"/>
      <c r="U283" s="15"/>
      <c r="V283" s="14">
        <f t="shared" si="59"/>
        <v>864246</v>
      </c>
      <c r="W283" s="14">
        <f t="shared" si="60"/>
        <v>1067799.187557359</v>
      </c>
      <c r="X283" s="17">
        <v>39338</v>
      </c>
      <c r="Y283" s="13">
        <f t="shared" si="61"/>
        <v>44</v>
      </c>
      <c r="Z283" s="13">
        <v>0</v>
      </c>
      <c r="AA283" s="15">
        <v>2.8</v>
      </c>
      <c r="AB283" s="18">
        <v>32.5</v>
      </c>
      <c r="AC283" s="18">
        <v>28.2</v>
      </c>
      <c r="AD283" s="18">
        <v>33.9</v>
      </c>
      <c r="AE283" s="18">
        <v>31.283333333333331</v>
      </c>
      <c r="AF283" s="18">
        <v>32</v>
      </c>
      <c r="AG283" s="18">
        <v>25</v>
      </c>
      <c r="AH283" s="18">
        <v>30</v>
      </c>
      <c r="AI283" s="18">
        <v>27.818181818181817</v>
      </c>
      <c r="AJ283" s="18">
        <v>9.1</v>
      </c>
      <c r="AK283" s="18">
        <v>8.8000000000000007</v>
      </c>
      <c r="AL283" s="18">
        <v>9.5</v>
      </c>
      <c r="AM283" s="18">
        <v>9.1232558139534863</v>
      </c>
      <c r="AN283" s="21">
        <v>298</v>
      </c>
      <c r="AO283" s="21">
        <v>380</v>
      </c>
      <c r="AP283" s="21">
        <v>22</v>
      </c>
      <c r="AQ283" s="21">
        <v>8.75</v>
      </c>
      <c r="AR283" s="14">
        <v>0</v>
      </c>
      <c r="AS283" s="14">
        <v>90</v>
      </c>
      <c r="AT283" s="14">
        <v>0</v>
      </c>
      <c r="AU283" s="14">
        <v>90</v>
      </c>
      <c r="AV283" s="14">
        <v>0</v>
      </c>
      <c r="AW283" s="14">
        <v>0</v>
      </c>
      <c r="AX283" s="14">
        <v>0</v>
      </c>
      <c r="AY283" s="14">
        <v>0</v>
      </c>
      <c r="AZ283" s="14">
        <v>320</v>
      </c>
      <c r="BA283" s="14">
        <v>1105</v>
      </c>
      <c r="BB283" s="14">
        <v>0</v>
      </c>
      <c r="BC283" s="14">
        <v>1195</v>
      </c>
      <c r="BD283" s="14">
        <v>64.090909090909093</v>
      </c>
      <c r="BE283" s="14">
        <v>198.18181818181819</v>
      </c>
      <c r="BF283" s="14">
        <v>0</v>
      </c>
      <c r="BG283" s="14">
        <v>262.27272727272725</v>
      </c>
      <c r="BH283" s="14">
        <v>20</v>
      </c>
      <c r="BI283" s="14">
        <v>85</v>
      </c>
      <c r="BJ283" s="14">
        <v>0</v>
      </c>
      <c r="BK283" s="14">
        <v>155</v>
      </c>
      <c r="BL283" s="14">
        <v>202605</v>
      </c>
      <c r="BM283" s="19">
        <f>(BL283/O283)*100</f>
        <v>23.442978040974445</v>
      </c>
      <c r="BN283" s="19">
        <f>((BL283)/(O283+Q283+S283+U283))*100</f>
        <v>23.442978040974445</v>
      </c>
      <c r="BO283" s="15" t="s">
        <v>72</v>
      </c>
      <c r="BP283" s="13">
        <v>22</v>
      </c>
      <c r="BQ283" s="13">
        <v>77</v>
      </c>
      <c r="BR283" s="13">
        <f t="shared" si="62"/>
        <v>55</v>
      </c>
      <c r="BS283" s="19">
        <v>35.29</v>
      </c>
      <c r="BT283" s="19">
        <f t="shared" si="63"/>
        <v>0.80204545454545451</v>
      </c>
      <c r="BU283" s="16">
        <v>8.7999999999999995E-2</v>
      </c>
      <c r="BV283" s="16">
        <v>0.68100000000000005</v>
      </c>
      <c r="BW283" s="16">
        <v>0.40799999999999997</v>
      </c>
      <c r="BX283" s="14">
        <f t="shared" si="64"/>
        <v>250323.92906077518</v>
      </c>
      <c r="BY283" s="19">
        <v>37</v>
      </c>
      <c r="BZ283" s="19">
        <f t="shared" si="65"/>
        <v>1.0389658084414908</v>
      </c>
      <c r="CA283" s="19">
        <f t="shared" si="56"/>
        <v>0.9283359908023131</v>
      </c>
    </row>
    <row r="284" spans="1:79" x14ac:dyDescent="0.2">
      <c r="A284" s="4" t="s">
        <v>69</v>
      </c>
      <c r="B284" s="4">
        <v>32</v>
      </c>
      <c r="C284" s="4">
        <v>1</v>
      </c>
      <c r="D284" s="6">
        <f t="shared" si="57"/>
        <v>0.40468564223999998</v>
      </c>
      <c r="E284" s="8">
        <v>38868</v>
      </c>
      <c r="F284" s="4">
        <v>1</v>
      </c>
      <c r="G284" s="4" t="s">
        <v>70</v>
      </c>
      <c r="H284" s="4" t="s">
        <v>71</v>
      </c>
      <c r="I284" s="4">
        <v>0</v>
      </c>
      <c r="J284" s="4">
        <v>0</v>
      </c>
      <c r="M284" s="13">
        <f t="shared" si="58"/>
        <v>0</v>
      </c>
      <c r="N284" s="8">
        <v>38872</v>
      </c>
      <c r="O284" s="5">
        <v>432352</v>
      </c>
      <c r="Q284" s="5"/>
      <c r="V284" s="14">
        <f t="shared" si="59"/>
        <v>432352</v>
      </c>
      <c r="W284" s="14">
        <f t="shared" si="60"/>
        <v>1068365.0588809187</v>
      </c>
      <c r="X284" s="8">
        <v>38889</v>
      </c>
      <c r="Y284" s="4">
        <f t="shared" si="61"/>
        <v>17</v>
      </c>
      <c r="AA284" s="4">
        <v>4.4000000000000004</v>
      </c>
      <c r="AB284" s="4">
        <v>31.6</v>
      </c>
      <c r="AC284" s="4">
        <v>29</v>
      </c>
      <c r="AD284" s="4">
        <v>33.299999999999997</v>
      </c>
      <c r="AE284" s="10">
        <v>31.418749999999999</v>
      </c>
      <c r="AF284" s="4">
        <v>45</v>
      </c>
      <c r="AG284" s="4">
        <v>45</v>
      </c>
      <c r="AH284" s="4">
        <v>47</v>
      </c>
      <c r="AI284" s="9">
        <v>45.4</v>
      </c>
      <c r="AJ284" s="4">
        <v>9.3000000000000007</v>
      </c>
      <c r="AK284" s="4">
        <v>9.1</v>
      </c>
      <c r="AL284" s="4">
        <v>9.8000000000000007</v>
      </c>
      <c r="AM284" s="10">
        <v>9.3810306745521164</v>
      </c>
      <c r="AN284" s="20">
        <v>0</v>
      </c>
      <c r="AO284" s="20">
        <v>62</v>
      </c>
      <c r="AP284" s="20">
        <v>9</v>
      </c>
      <c r="AQ284" s="20">
        <v>5</v>
      </c>
      <c r="AR284" s="5">
        <v>90</v>
      </c>
      <c r="AS284" s="5">
        <v>75</v>
      </c>
      <c r="AT284" s="5">
        <v>0</v>
      </c>
      <c r="AU284" s="5">
        <v>165</v>
      </c>
      <c r="AV284" s="5">
        <v>10</v>
      </c>
      <c r="AW284" s="5">
        <v>15</v>
      </c>
      <c r="AX284" s="5">
        <v>0</v>
      </c>
      <c r="AY284" s="5">
        <v>25</v>
      </c>
      <c r="AZ284" s="5">
        <v>300</v>
      </c>
      <c r="BA284" s="5">
        <v>235</v>
      </c>
      <c r="BB284" s="5">
        <v>0</v>
      </c>
      <c r="BC284" s="5">
        <v>535</v>
      </c>
      <c r="BD284" s="5">
        <v>107.5</v>
      </c>
      <c r="BE284" s="5">
        <v>93.75</v>
      </c>
      <c r="BF284" s="5">
        <v>0</v>
      </c>
      <c r="BG284" s="5">
        <v>201.25</v>
      </c>
      <c r="BH284" s="5">
        <v>70</v>
      </c>
      <c r="BI284" s="5">
        <v>92.5</v>
      </c>
      <c r="BJ284" s="5">
        <v>0</v>
      </c>
      <c r="BK284" s="5">
        <v>192.5</v>
      </c>
      <c r="BL284" s="5">
        <v>0</v>
      </c>
      <c r="BM284" s="11">
        <f>BL284/O284*100</f>
        <v>0</v>
      </c>
      <c r="BN284" s="11">
        <f>BL284/(O284+Q284)*100</f>
        <v>0</v>
      </c>
      <c r="BO284" s="4" t="s">
        <v>73</v>
      </c>
      <c r="BR284" s="13">
        <f t="shared" si="62"/>
        <v>0</v>
      </c>
      <c r="BT284" s="19">
        <f t="shared" si="63"/>
        <v>0</v>
      </c>
      <c r="BX284" s="5">
        <f t="shared" si="64"/>
        <v>0</v>
      </c>
      <c r="BY284" s="11">
        <v>0</v>
      </c>
      <c r="BZ284" s="11">
        <f t="shared" si="65"/>
        <v>0</v>
      </c>
    </row>
    <row r="285" spans="1:79" x14ac:dyDescent="0.2">
      <c r="A285" s="15" t="s">
        <v>69</v>
      </c>
      <c r="B285" s="15">
        <v>7</v>
      </c>
      <c r="C285" s="15">
        <v>2</v>
      </c>
      <c r="D285" s="16">
        <f t="shared" si="57"/>
        <v>0.80937128447999995</v>
      </c>
      <c r="E285" s="17">
        <v>39000</v>
      </c>
      <c r="F285" s="15">
        <v>1</v>
      </c>
      <c r="G285" s="15" t="s">
        <v>70</v>
      </c>
      <c r="H285" s="15" t="s">
        <v>71</v>
      </c>
      <c r="I285" s="15">
        <v>99</v>
      </c>
      <c r="J285" s="15">
        <v>170</v>
      </c>
      <c r="K285" s="15"/>
      <c r="L285" s="15"/>
      <c r="M285" s="13">
        <f t="shared" si="58"/>
        <v>134.5</v>
      </c>
      <c r="N285" s="17">
        <v>39012</v>
      </c>
      <c r="O285" s="14">
        <v>864704</v>
      </c>
      <c r="P285" s="15"/>
      <c r="Q285" s="14"/>
      <c r="R285" s="15"/>
      <c r="S285" s="15"/>
      <c r="T285" s="15"/>
      <c r="U285" s="15"/>
      <c r="V285" s="14">
        <f t="shared" si="59"/>
        <v>864704</v>
      </c>
      <c r="W285" s="14">
        <f t="shared" si="60"/>
        <v>1068365.0588809187</v>
      </c>
      <c r="X285" s="17">
        <v>39059</v>
      </c>
      <c r="Y285" s="13">
        <f t="shared" si="61"/>
        <v>47</v>
      </c>
      <c r="Z285" s="15">
        <v>6</v>
      </c>
      <c r="AA285" s="15">
        <v>4.2</v>
      </c>
      <c r="AB285" s="15">
        <v>21.6</v>
      </c>
      <c r="AC285" s="15">
        <v>12.2</v>
      </c>
      <c r="AD285" s="15">
        <v>27.1</v>
      </c>
      <c r="AE285" s="18">
        <v>21.25</v>
      </c>
      <c r="AF285" s="15">
        <v>37</v>
      </c>
      <c r="AG285" s="15">
        <v>37</v>
      </c>
      <c r="AH285" s="15">
        <v>50</v>
      </c>
      <c r="AI285" s="13">
        <v>42.583333333333336</v>
      </c>
      <c r="AJ285" s="15">
        <v>8.8000000000000007</v>
      </c>
      <c r="AK285" s="15">
        <v>8.1999999999999993</v>
      </c>
      <c r="AL285" s="15">
        <v>9.1999999999999993</v>
      </c>
      <c r="AM285" s="18">
        <v>8.8548223979680234</v>
      </c>
      <c r="AN285" s="21">
        <v>406</v>
      </c>
      <c r="AO285" s="21">
        <v>525</v>
      </c>
      <c r="AP285" s="21">
        <v>51</v>
      </c>
      <c r="AQ285" s="21">
        <v>26.75</v>
      </c>
      <c r="AR285" s="14">
        <v>30</v>
      </c>
      <c r="AS285" s="14">
        <v>250</v>
      </c>
      <c r="AT285" s="14">
        <v>0</v>
      </c>
      <c r="AU285" s="14">
        <v>280</v>
      </c>
      <c r="AV285" s="14">
        <v>0</v>
      </c>
      <c r="AW285" s="14">
        <v>0</v>
      </c>
      <c r="AX285" s="14">
        <v>0</v>
      </c>
      <c r="AY285" s="14">
        <v>10</v>
      </c>
      <c r="AZ285" s="14">
        <v>510</v>
      </c>
      <c r="BA285" s="14">
        <v>230</v>
      </c>
      <c r="BB285" s="14">
        <v>0</v>
      </c>
      <c r="BC285" s="14">
        <v>555</v>
      </c>
      <c r="BD285" s="14">
        <v>68.666666666666671</v>
      </c>
      <c r="BE285" s="14">
        <v>47.333333333333336</v>
      </c>
      <c r="BF285" s="14">
        <v>0</v>
      </c>
      <c r="BG285" s="14">
        <v>116</v>
      </c>
      <c r="BH285" s="14">
        <v>10</v>
      </c>
      <c r="BI285" s="14">
        <v>35</v>
      </c>
      <c r="BJ285" s="14">
        <v>0</v>
      </c>
      <c r="BK285" s="14">
        <v>45</v>
      </c>
      <c r="BL285" s="14">
        <v>207046</v>
      </c>
      <c r="BM285" s="19">
        <f>BL285/O285*100</f>
        <v>23.944147361409222</v>
      </c>
      <c r="BN285" s="19">
        <f>BL285/(O285+Q285)*100</f>
        <v>23.944147361409222</v>
      </c>
      <c r="BO285" s="15" t="s">
        <v>72</v>
      </c>
      <c r="BP285" s="13">
        <v>21</v>
      </c>
      <c r="BQ285" s="13">
        <v>31</v>
      </c>
      <c r="BR285" s="13">
        <f t="shared" si="62"/>
        <v>10</v>
      </c>
      <c r="BS285" s="19">
        <v>25.31</v>
      </c>
      <c r="BT285" s="19">
        <f t="shared" si="63"/>
        <v>0.53851063829787227</v>
      </c>
      <c r="BU285" s="16">
        <v>8.5000000000000006E-2</v>
      </c>
      <c r="BV285" s="16">
        <v>0.19</v>
      </c>
      <c r="BW285" s="16">
        <v>0.13600000000000001</v>
      </c>
      <c r="BX285" s="14">
        <f t="shared" si="64"/>
        <v>255810.90405625358</v>
      </c>
      <c r="BY285" s="19">
        <v>29.23</v>
      </c>
      <c r="BZ285" s="19">
        <f t="shared" si="65"/>
        <v>0.76839258513672803</v>
      </c>
      <c r="CA285" s="19">
        <f>(BW285/BS285^3)*100000</f>
        <v>0.83880782436911472</v>
      </c>
    </row>
    <row r="286" spans="1:79" x14ac:dyDescent="0.2">
      <c r="A286" s="4" t="s">
        <v>69</v>
      </c>
      <c r="B286" s="4">
        <v>16</v>
      </c>
      <c r="C286" s="4">
        <v>0.5</v>
      </c>
      <c r="D286" s="6">
        <f t="shared" si="57"/>
        <v>0.20234282111999999</v>
      </c>
      <c r="E286" s="8">
        <v>38821</v>
      </c>
      <c r="F286" s="4">
        <v>1</v>
      </c>
      <c r="G286" s="4" t="s">
        <v>70</v>
      </c>
      <c r="H286" s="4" t="s">
        <v>71</v>
      </c>
      <c r="I286" s="4">
        <v>0</v>
      </c>
      <c r="J286" s="4">
        <v>0</v>
      </c>
      <c r="M286" s="13">
        <f t="shared" si="58"/>
        <v>0</v>
      </c>
      <c r="N286" s="8">
        <v>38831</v>
      </c>
      <c r="O286" s="5">
        <v>216176</v>
      </c>
      <c r="Q286" s="5"/>
      <c r="V286" s="14">
        <f t="shared" si="59"/>
        <v>216176</v>
      </c>
      <c r="W286" s="14">
        <f t="shared" si="60"/>
        <v>1068365.0588809187</v>
      </c>
      <c r="X286" s="8">
        <v>38854</v>
      </c>
      <c r="Y286" s="4">
        <f t="shared" si="61"/>
        <v>23</v>
      </c>
      <c r="Z286" s="4">
        <v>10</v>
      </c>
      <c r="AA286" s="4">
        <v>3</v>
      </c>
      <c r="AB286" s="4">
        <v>27.5</v>
      </c>
      <c r="AC286" s="4">
        <v>25.3</v>
      </c>
      <c r="AD286" s="4">
        <v>31.4</v>
      </c>
      <c r="AE286" s="10">
        <v>28.157142857142862</v>
      </c>
      <c r="AF286" s="4">
        <v>55</v>
      </c>
      <c r="AG286" s="4">
        <v>56</v>
      </c>
      <c r="AH286" s="4">
        <v>66</v>
      </c>
      <c r="AI286" s="9">
        <v>60.5</v>
      </c>
      <c r="AJ286" s="4">
        <v>9.1</v>
      </c>
      <c r="AK286" s="4">
        <v>9.1</v>
      </c>
      <c r="AL286" s="4">
        <v>9.3000000000000007</v>
      </c>
      <c r="AM286" s="10">
        <v>9.2409813570275858</v>
      </c>
      <c r="AN286" s="20">
        <v>26</v>
      </c>
      <c r="AO286" s="20">
        <v>148</v>
      </c>
      <c r="AP286" s="20">
        <v>4.5</v>
      </c>
      <c r="AQ286" s="20">
        <v>1.875</v>
      </c>
      <c r="AR286" s="5">
        <v>195</v>
      </c>
      <c r="AS286" s="5">
        <v>535</v>
      </c>
      <c r="AT286" s="5">
        <v>0</v>
      </c>
      <c r="AU286" s="5">
        <v>730</v>
      </c>
      <c r="AV286" s="5">
        <v>5</v>
      </c>
      <c r="AW286" s="5">
        <v>0</v>
      </c>
      <c r="AX286" s="5">
        <v>0</v>
      </c>
      <c r="AY286" s="5">
        <v>5</v>
      </c>
      <c r="AZ286" s="5">
        <v>615</v>
      </c>
      <c r="BA286" s="5">
        <v>885</v>
      </c>
      <c r="BB286" s="5">
        <v>0</v>
      </c>
      <c r="BC286" s="5">
        <v>1170</v>
      </c>
      <c r="BD286" s="5">
        <v>171.66666666666666</v>
      </c>
      <c r="BE286" s="5">
        <v>148.33333333333334</v>
      </c>
      <c r="BF286" s="5">
        <v>0</v>
      </c>
      <c r="BG286" s="5">
        <v>320</v>
      </c>
      <c r="BH286" s="5">
        <v>115</v>
      </c>
      <c r="BI286" s="5">
        <v>55</v>
      </c>
      <c r="BJ286" s="5">
        <v>0</v>
      </c>
      <c r="BK286" s="5">
        <v>150</v>
      </c>
      <c r="BL286" s="5">
        <v>0</v>
      </c>
      <c r="BM286" s="11">
        <f>BL286/O286*100</f>
        <v>0</v>
      </c>
      <c r="BN286" s="11">
        <f>BL286/(O286+Q286)*100</f>
        <v>0</v>
      </c>
      <c r="BO286" s="4" t="s">
        <v>73</v>
      </c>
      <c r="BR286" s="13">
        <f t="shared" si="62"/>
        <v>0</v>
      </c>
      <c r="BT286" s="19">
        <f t="shared" si="63"/>
        <v>0</v>
      </c>
      <c r="BX286" s="5">
        <f t="shared" si="64"/>
        <v>0</v>
      </c>
      <c r="BY286" s="11">
        <v>0</v>
      </c>
      <c r="BZ286" s="11">
        <f t="shared" si="65"/>
        <v>0</v>
      </c>
    </row>
    <row r="287" spans="1:79" x14ac:dyDescent="0.2">
      <c r="A287" s="15" t="s">
        <v>69</v>
      </c>
      <c r="B287" s="15">
        <v>6</v>
      </c>
      <c r="C287" s="15">
        <v>2</v>
      </c>
      <c r="D287" s="16">
        <f t="shared" si="57"/>
        <v>0.80937128447999995</v>
      </c>
      <c r="E287" s="17">
        <v>37501</v>
      </c>
      <c r="F287" s="15">
        <v>1</v>
      </c>
      <c r="G287" s="15" t="s">
        <v>70</v>
      </c>
      <c r="H287" s="15" t="s">
        <v>71</v>
      </c>
      <c r="I287" s="15">
        <v>74</v>
      </c>
      <c r="J287" s="15">
        <v>42</v>
      </c>
      <c r="K287" s="15"/>
      <c r="L287" s="15"/>
      <c r="M287" s="13">
        <f t="shared" si="58"/>
        <v>58</v>
      </c>
      <c r="N287" s="17">
        <v>37509</v>
      </c>
      <c r="O287" s="14">
        <v>865162</v>
      </c>
      <c r="P287" s="15"/>
      <c r="Q287" s="14"/>
      <c r="R287" s="15"/>
      <c r="S287" s="15"/>
      <c r="T287" s="15"/>
      <c r="U287" s="15"/>
      <c r="V287" s="14">
        <f t="shared" si="59"/>
        <v>865162</v>
      </c>
      <c r="W287" s="14">
        <f t="shared" si="60"/>
        <v>1068930.9302044786</v>
      </c>
      <c r="X287" s="17">
        <v>37546</v>
      </c>
      <c r="Y287" s="15">
        <f t="shared" si="61"/>
        <v>37</v>
      </c>
      <c r="Z287" s="15">
        <v>10</v>
      </c>
      <c r="AA287" s="18">
        <v>2.4</v>
      </c>
      <c r="AB287" s="18">
        <v>27.8</v>
      </c>
      <c r="AC287" s="18">
        <v>22.3</v>
      </c>
      <c r="AD287" s="18">
        <v>30.9</v>
      </c>
      <c r="AE287" s="18">
        <v>28.405714285714282</v>
      </c>
      <c r="AF287" s="13">
        <v>30</v>
      </c>
      <c r="AG287" s="13">
        <v>28</v>
      </c>
      <c r="AH287" s="13">
        <v>35</v>
      </c>
      <c r="AI287" s="13">
        <v>31.3</v>
      </c>
      <c r="AJ287" s="18">
        <v>8.6999999999999993</v>
      </c>
      <c r="AK287" s="18">
        <v>8.8000000000000007</v>
      </c>
      <c r="AL287" s="18">
        <v>9.5</v>
      </c>
      <c r="AM287" s="18">
        <v>9.0284658693024191</v>
      </c>
      <c r="AN287" s="21">
        <v>54</v>
      </c>
      <c r="AO287" s="21">
        <v>725</v>
      </c>
      <c r="AP287" s="21">
        <v>66</v>
      </c>
      <c r="AQ287" s="21">
        <v>27.5</v>
      </c>
      <c r="AR287" s="14">
        <v>285</v>
      </c>
      <c r="AS287" s="14">
        <v>1000</v>
      </c>
      <c r="AT287" s="14">
        <v>2010</v>
      </c>
      <c r="AU287" s="14">
        <v>3295</v>
      </c>
      <c r="AV287" s="14">
        <v>0</v>
      </c>
      <c r="AW287" s="14">
        <v>0</v>
      </c>
      <c r="AX287" s="14">
        <v>5</v>
      </c>
      <c r="AY287" s="14">
        <v>35</v>
      </c>
      <c r="AZ287" s="14">
        <v>1140</v>
      </c>
      <c r="BA287" s="14">
        <v>1140</v>
      </c>
      <c r="BB287" s="14">
        <v>1460</v>
      </c>
      <c r="BC287" s="14">
        <v>3740</v>
      </c>
      <c r="BD287" s="14">
        <v>200</v>
      </c>
      <c r="BE287" s="14">
        <v>172.30769230769232</v>
      </c>
      <c r="BF287" s="14">
        <v>188.07692307692307</v>
      </c>
      <c r="BG287" s="14">
        <v>560.38461538461536</v>
      </c>
      <c r="BH287" s="14">
        <v>30</v>
      </c>
      <c r="BI287" s="14">
        <v>40</v>
      </c>
      <c r="BJ287" s="14">
        <v>75</v>
      </c>
      <c r="BK287" s="14">
        <v>205</v>
      </c>
      <c r="BL287" s="14">
        <v>916993</v>
      </c>
      <c r="BM287" s="19">
        <f>BL287/(O287)*100</f>
        <v>105.99090112603189</v>
      </c>
      <c r="BN287" s="19">
        <f>BL287/(O287+Q287)*100</f>
        <v>105.99090112603189</v>
      </c>
      <c r="BO287" s="15" t="s">
        <v>72</v>
      </c>
      <c r="BP287" s="13">
        <v>25</v>
      </c>
      <c r="BQ287" s="13">
        <v>36</v>
      </c>
      <c r="BR287" s="13">
        <f t="shared" si="62"/>
        <v>11</v>
      </c>
      <c r="BS287" s="19">
        <v>27.27</v>
      </c>
      <c r="BT287" s="19">
        <f t="shared" si="63"/>
        <v>0.73702702702702705</v>
      </c>
      <c r="BU287" s="16">
        <v>0.106</v>
      </c>
      <c r="BV287" s="16">
        <v>0.33600000000000002</v>
      </c>
      <c r="BW287" s="16">
        <v>0.14499999999999999</v>
      </c>
      <c r="BX287" s="14">
        <f t="shared" si="64"/>
        <v>1132969.5253386018</v>
      </c>
      <c r="BY287" s="19">
        <v>127.82</v>
      </c>
      <c r="BZ287" s="19">
        <f t="shared" si="65"/>
        <v>4.2682445755585237</v>
      </c>
      <c r="CA287" s="19">
        <f t="shared" ref="CA287:CA298" si="66">(BW287/BS287^3)*100000</f>
        <v>0.71501077808011204</v>
      </c>
    </row>
    <row r="288" spans="1:79" x14ac:dyDescent="0.2">
      <c r="A288" s="15" t="s">
        <v>69</v>
      </c>
      <c r="B288" s="15">
        <v>32</v>
      </c>
      <c r="C288" s="15">
        <v>1</v>
      </c>
      <c r="D288" s="16">
        <f t="shared" si="57"/>
        <v>0.40468564223999998</v>
      </c>
      <c r="E288" s="17">
        <v>37355</v>
      </c>
      <c r="F288" s="15">
        <v>1</v>
      </c>
      <c r="G288" s="15" t="s">
        <v>70</v>
      </c>
      <c r="H288" s="15" t="s">
        <v>71</v>
      </c>
      <c r="I288" s="15">
        <v>293</v>
      </c>
      <c r="J288" s="15">
        <v>334</v>
      </c>
      <c r="K288" s="15"/>
      <c r="L288" s="15"/>
      <c r="M288" s="13">
        <f t="shared" si="58"/>
        <v>313.5</v>
      </c>
      <c r="N288" s="17">
        <v>37362</v>
      </c>
      <c r="O288" s="14">
        <v>433268</v>
      </c>
      <c r="P288" s="15"/>
      <c r="Q288" s="14"/>
      <c r="R288" s="15"/>
      <c r="S288" s="15"/>
      <c r="T288" s="15"/>
      <c r="U288" s="15"/>
      <c r="V288" s="14">
        <f t="shared" si="59"/>
        <v>433268</v>
      </c>
      <c r="W288" s="14">
        <f t="shared" si="60"/>
        <v>1070628.544175158</v>
      </c>
      <c r="X288" s="17">
        <v>37405</v>
      </c>
      <c r="Y288" s="15">
        <f t="shared" si="61"/>
        <v>43</v>
      </c>
      <c r="Z288" s="15">
        <v>11</v>
      </c>
      <c r="AA288" s="18">
        <v>3.4</v>
      </c>
      <c r="AB288" s="18">
        <v>27.5</v>
      </c>
      <c r="AC288" s="18">
        <v>25.4</v>
      </c>
      <c r="AD288" s="18">
        <v>30.4</v>
      </c>
      <c r="AE288" s="18">
        <v>28.526190476190479</v>
      </c>
      <c r="AF288" s="13">
        <v>33</v>
      </c>
      <c r="AG288" s="13">
        <v>34</v>
      </c>
      <c r="AH288" s="13">
        <v>44</v>
      </c>
      <c r="AI288" s="13">
        <v>37.833333333333336</v>
      </c>
      <c r="AJ288" s="18">
        <v>8.5</v>
      </c>
      <c r="AK288" s="18">
        <v>8.5</v>
      </c>
      <c r="AL288" s="18">
        <v>9.6</v>
      </c>
      <c r="AM288" s="18">
        <v>9.1254779852041352</v>
      </c>
      <c r="AN288" s="21">
        <v>49.5</v>
      </c>
      <c r="AO288" s="21">
        <v>425</v>
      </c>
      <c r="AP288" s="21">
        <v>39</v>
      </c>
      <c r="AQ288" s="21">
        <v>16.25</v>
      </c>
      <c r="AR288" s="14">
        <v>25</v>
      </c>
      <c r="AS288" s="14">
        <v>40</v>
      </c>
      <c r="AT288" s="14">
        <v>0</v>
      </c>
      <c r="AU288" s="14">
        <v>65</v>
      </c>
      <c r="AV288" s="14">
        <v>0</v>
      </c>
      <c r="AW288" s="14">
        <v>0</v>
      </c>
      <c r="AX288" s="14">
        <v>0</v>
      </c>
      <c r="AY288" s="14">
        <v>25</v>
      </c>
      <c r="AZ288" s="14">
        <v>65</v>
      </c>
      <c r="BA288" s="14">
        <v>580</v>
      </c>
      <c r="BB288" s="14">
        <v>6820</v>
      </c>
      <c r="BC288" s="14">
        <v>10600</v>
      </c>
      <c r="BD288" s="14">
        <v>28.684210526315791</v>
      </c>
      <c r="BE288" s="14">
        <v>93.15789473684211</v>
      </c>
      <c r="BF288" s="14">
        <v>1106.8421052631579</v>
      </c>
      <c r="BG288" s="14">
        <v>1734.2105263157894</v>
      </c>
      <c r="BH288" s="14">
        <v>20</v>
      </c>
      <c r="BI288" s="14">
        <v>20</v>
      </c>
      <c r="BJ288" s="14">
        <v>205</v>
      </c>
      <c r="BK288" s="14">
        <v>440</v>
      </c>
      <c r="BL288" s="14">
        <v>355092</v>
      </c>
      <c r="BM288" s="19">
        <f>BL288/(O288)*100</f>
        <v>81.956664235530894</v>
      </c>
      <c r="BN288" s="19">
        <f>BL288/(O288+Q288)*100</f>
        <v>81.956664235530894</v>
      </c>
      <c r="BO288" s="15" t="s">
        <v>72</v>
      </c>
      <c r="BP288" s="13">
        <v>22</v>
      </c>
      <c r="BQ288" s="13">
        <v>41</v>
      </c>
      <c r="BR288" s="13">
        <f t="shared" si="62"/>
        <v>19</v>
      </c>
      <c r="BS288" s="19">
        <v>30.09</v>
      </c>
      <c r="BT288" s="19">
        <f t="shared" si="63"/>
        <v>0.69976744186046513</v>
      </c>
      <c r="BU288" s="16">
        <v>8.6999999999999994E-2</v>
      </c>
      <c r="BV288" s="16">
        <v>0.54300000000000004</v>
      </c>
      <c r="BW288" s="16">
        <v>0.23200000000000001</v>
      </c>
      <c r="BX288" s="14">
        <f t="shared" si="64"/>
        <v>877451.44115938677</v>
      </c>
      <c r="BY288" s="19">
        <v>93.14</v>
      </c>
      <c r="BZ288" s="19">
        <f t="shared" si="65"/>
        <v>5.3524174953143682</v>
      </c>
      <c r="CA288" s="19">
        <f t="shared" si="66"/>
        <v>0.85157209496555863</v>
      </c>
    </row>
    <row r="289" spans="1:79" x14ac:dyDescent="0.2">
      <c r="A289" s="15" t="s">
        <v>69</v>
      </c>
      <c r="B289" s="15">
        <v>1</v>
      </c>
      <c r="C289" s="15">
        <v>2</v>
      </c>
      <c r="D289" s="16">
        <f t="shared" si="57"/>
        <v>0.80937128447999995</v>
      </c>
      <c r="E289" s="17">
        <v>38127</v>
      </c>
      <c r="F289" s="15">
        <v>1</v>
      </c>
      <c r="G289" s="15" t="s">
        <v>70</v>
      </c>
      <c r="H289" s="15" t="s">
        <v>71</v>
      </c>
      <c r="I289" s="15">
        <v>674</v>
      </c>
      <c r="J289" s="15">
        <v>516</v>
      </c>
      <c r="K289" s="15"/>
      <c r="L289" s="15"/>
      <c r="M289" s="13">
        <f t="shared" si="58"/>
        <v>595</v>
      </c>
      <c r="N289" s="17">
        <v>38134</v>
      </c>
      <c r="O289" s="14">
        <v>866536</v>
      </c>
      <c r="P289" s="15"/>
      <c r="Q289" s="14"/>
      <c r="R289" s="15"/>
      <c r="S289" s="15"/>
      <c r="T289" s="15"/>
      <c r="U289" s="15"/>
      <c r="V289" s="14">
        <f t="shared" si="59"/>
        <v>866536</v>
      </c>
      <c r="W289" s="14">
        <f t="shared" si="60"/>
        <v>1070628.544175158</v>
      </c>
      <c r="X289" s="17">
        <v>38170</v>
      </c>
      <c r="Y289" s="15">
        <f t="shared" si="61"/>
        <v>36</v>
      </c>
      <c r="Z289" s="15">
        <v>1</v>
      </c>
      <c r="AA289" s="18">
        <v>2</v>
      </c>
      <c r="AB289" s="15">
        <v>29.5</v>
      </c>
      <c r="AC289" s="15">
        <v>25.7</v>
      </c>
      <c r="AD289" s="15">
        <v>33.1</v>
      </c>
      <c r="AE289" s="18">
        <v>30.836363636363643</v>
      </c>
      <c r="AF289" s="15">
        <v>32</v>
      </c>
      <c r="AG289" s="15">
        <v>27</v>
      </c>
      <c r="AH289" s="15">
        <v>32</v>
      </c>
      <c r="AI289" s="18">
        <v>30.5</v>
      </c>
      <c r="AJ289" s="15">
        <v>9.4</v>
      </c>
      <c r="AK289" s="15">
        <v>8.4</v>
      </c>
      <c r="AL289" s="15">
        <v>9.4</v>
      </c>
      <c r="AM289" s="18">
        <v>9.1833333333333336</v>
      </c>
      <c r="AN289" s="21">
        <v>216</v>
      </c>
      <c r="AO289" s="21">
        <v>600</v>
      </c>
      <c r="AP289" s="21">
        <v>84</v>
      </c>
      <c r="AQ289" s="21">
        <v>35</v>
      </c>
      <c r="AR289" s="14">
        <v>60</v>
      </c>
      <c r="AS289" s="14">
        <v>15</v>
      </c>
      <c r="AT289" s="14">
        <v>10</v>
      </c>
      <c r="AU289" s="14">
        <v>85</v>
      </c>
      <c r="AV289" s="14">
        <v>0</v>
      </c>
      <c r="AW289" s="14">
        <v>0</v>
      </c>
      <c r="AX289" s="14">
        <v>5</v>
      </c>
      <c r="AY289" s="14">
        <v>5</v>
      </c>
      <c r="AZ289" s="14">
        <v>215</v>
      </c>
      <c r="BA289" s="14">
        <v>1020</v>
      </c>
      <c r="BB289" s="14">
        <v>3165</v>
      </c>
      <c r="BC289" s="14">
        <v>3390</v>
      </c>
      <c r="BD289" s="14">
        <v>62.083333333333336</v>
      </c>
      <c r="BE289" s="14">
        <v>137.08333333333334</v>
      </c>
      <c r="BF289" s="14">
        <v>725</v>
      </c>
      <c r="BG289" s="14">
        <v>924.16666666666663</v>
      </c>
      <c r="BH289" s="14">
        <v>47.5</v>
      </c>
      <c r="BI289" s="14">
        <v>35</v>
      </c>
      <c r="BJ289" s="14">
        <v>612.5</v>
      </c>
      <c r="BK289" s="14">
        <v>730</v>
      </c>
      <c r="BL289" s="14">
        <v>576762</v>
      </c>
      <c r="BM289" s="19">
        <f>(BL289/O289)*100</f>
        <v>66.55949666257375</v>
      </c>
      <c r="BN289" s="19">
        <f>((BL289)/(O289+Q289+S289+U289))*100</f>
        <v>66.55949666257375</v>
      </c>
      <c r="BO289" s="15" t="s">
        <v>72</v>
      </c>
      <c r="BP289" s="13">
        <v>27</v>
      </c>
      <c r="BQ289" s="13">
        <v>47</v>
      </c>
      <c r="BR289" s="13">
        <f t="shared" si="62"/>
        <v>20</v>
      </c>
      <c r="BS289" s="19">
        <v>31.66</v>
      </c>
      <c r="BT289" s="19">
        <f t="shared" si="63"/>
        <v>0.87944444444444447</v>
      </c>
      <c r="BU289" s="16">
        <v>0.13800000000000001</v>
      </c>
      <c r="BV289" s="16">
        <v>1.8879999999999999</v>
      </c>
      <c r="BW289" s="16">
        <v>0.26724999999999999</v>
      </c>
      <c r="BX289" s="14">
        <f t="shared" si="64"/>
        <v>712604.9701288261</v>
      </c>
      <c r="BY289" s="19">
        <v>135.13999999999999</v>
      </c>
      <c r="BZ289" s="19">
        <f t="shared" si="65"/>
        <v>4.638030729371212</v>
      </c>
      <c r="CA289" s="19">
        <f t="shared" si="66"/>
        <v>0.84214133084505383</v>
      </c>
    </row>
    <row r="290" spans="1:79" x14ac:dyDescent="0.2">
      <c r="A290" s="7" t="s">
        <v>69</v>
      </c>
      <c r="B290" s="4">
        <v>19</v>
      </c>
      <c r="C290" s="4">
        <v>0.5</v>
      </c>
      <c r="D290" s="6">
        <f t="shared" si="57"/>
        <v>0.20234282111999999</v>
      </c>
      <c r="E290" s="8">
        <v>40362</v>
      </c>
      <c r="F290" s="9">
        <v>1</v>
      </c>
      <c r="G290" s="9" t="s">
        <v>70</v>
      </c>
      <c r="H290" s="9" t="s">
        <v>71</v>
      </c>
      <c r="I290" s="4">
        <v>34</v>
      </c>
      <c r="J290" s="4">
        <v>57</v>
      </c>
      <c r="L290" s="9"/>
      <c r="M290" s="13">
        <f t="shared" si="58"/>
        <v>45.5</v>
      </c>
      <c r="N290" s="8">
        <v>40370</v>
      </c>
      <c r="O290" s="5">
        <v>216634</v>
      </c>
      <c r="P290" s="8"/>
      <c r="Q290" s="5"/>
      <c r="R290" s="8"/>
      <c r="S290" s="9"/>
      <c r="T290" s="8"/>
      <c r="U290" s="8"/>
      <c r="V290" s="14">
        <f t="shared" si="59"/>
        <v>216634</v>
      </c>
      <c r="W290" s="14">
        <f t="shared" si="60"/>
        <v>1070628.544175158</v>
      </c>
      <c r="X290" s="8">
        <v>40408</v>
      </c>
      <c r="Y290" s="9">
        <f t="shared" si="61"/>
        <v>38</v>
      </c>
      <c r="Z290" s="9">
        <v>12</v>
      </c>
      <c r="AA290" s="10">
        <v>3.4</v>
      </c>
      <c r="AB290" s="10">
        <v>31.8</v>
      </c>
      <c r="AC290" s="10">
        <v>29.4</v>
      </c>
      <c r="AD290" s="10">
        <v>34.5</v>
      </c>
      <c r="AE290" s="10">
        <v>32.605555555555547</v>
      </c>
      <c r="AF290" s="9">
        <v>36</v>
      </c>
      <c r="AG290" s="9">
        <v>35</v>
      </c>
      <c r="AH290" s="9">
        <v>42</v>
      </c>
      <c r="AI290" s="10">
        <v>37.555555555555557</v>
      </c>
      <c r="AJ290" s="10">
        <v>8.6999999999999993</v>
      </c>
      <c r="AK290" s="10">
        <v>3.5</v>
      </c>
      <c r="AL290" s="10">
        <v>9.5</v>
      </c>
      <c r="AM290" s="10">
        <v>8.7402179427006814</v>
      </c>
      <c r="AN290" s="20">
        <v>196</v>
      </c>
      <c r="AO290" s="20">
        <v>149</v>
      </c>
      <c r="AP290" s="20">
        <v>21</v>
      </c>
      <c r="AQ290" s="20">
        <v>8.6999999999999993</v>
      </c>
      <c r="AR290" s="5">
        <v>10</v>
      </c>
      <c r="AS290" s="5">
        <v>170</v>
      </c>
      <c r="AT290" s="5">
        <v>3805</v>
      </c>
      <c r="AU290" s="5">
        <v>3985</v>
      </c>
      <c r="AV290" s="5">
        <v>0</v>
      </c>
      <c r="AW290" s="5">
        <v>35</v>
      </c>
      <c r="AX290" s="5">
        <v>0</v>
      </c>
      <c r="AY290" s="5">
        <v>115</v>
      </c>
      <c r="AZ290" s="5">
        <v>385</v>
      </c>
      <c r="BA290" s="5">
        <v>745</v>
      </c>
      <c r="BB290" s="5">
        <v>610</v>
      </c>
      <c r="BC290" s="5">
        <v>1170</v>
      </c>
      <c r="BD290" s="5">
        <v>64</v>
      </c>
      <c r="BE290" s="5">
        <v>268.66666666666669</v>
      </c>
      <c r="BF290" s="5">
        <v>105.33333333333333</v>
      </c>
      <c r="BG290" s="5">
        <v>438</v>
      </c>
      <c r="BH290" s="5">
        <v>35</v>
      </c>
      <c r="BI290" s="5">
        <v>145</v>
      </c>
      <c r="BJ290" s="5">
        <v>45</v>
      </c>
      <c r="BK290" s="5">
        <v>360</v>
      </c>
      <c r="BL290" s="5">
        <v>106240</v>
      </c>
      <c r="BM290" s="11">
        <v>49.04</v>
      </c>
      <c r="BN290" s="11">
        <f>((BL290/(O290+Q290+S290+U290))*100)</f>
        <v>49.041240063886555</v>
      </c>
      <c r="BO290" s="4" t="s">
        <v>72</v>
      </c>
      <c r="BP290" s="9">
        <v>25</v>
      </c>
      <c r="BQ290" s="9">
        <v>52</v>
      </c>
      <c r="BR290" s="13">
        <f t="shared" si="62"/>
        <v>27</v>
      </c>
      <c r="BS290" s="11">
        <v>35.75</v>
      </c>
      <c r="BT290" s="19">
        <f t="shared" si="63"/>
        <v>0.94078947368421051</v>
      </c>
      <c r="BU290" s="6">
        <v>0.126</v>
      </c>
      <c r="BV290" s="6">
        <v>0.79700000000000004</v>
      </c>
      <c r="BW290" s="6">
        <v>0.38900000000000001</v>
      </c>
      <c r="BX290" s="5">
        <f t="shared" si="64"/>
        <v>525049.51454143296</v>
      </c>
      <c r="BY290" s="11">
        <v>37.729999999999997</v>
      </c>
      <c r="BZ290" s="11">
        <f t="shared" si="65"/>
        <v>4.9069926540821829</v>
      </c>
      <c r="CA290" s="11">
        <f t="shared" si="66"/>
        <v>0.85137611667026314</v>
      </c>
    </row>
    <row r="291" spans="1:79" x14ac:dyDescent="0.2">
      <c r="A291" s="4" t="s">
        <v>69</v>
      </c>
      <c r="B291" s="4">
        <v>13</v>
      </c>
      <c r="C291" s="4">
        <v>0.5</v>
      </c>
      <c r="D291" s="6">
        <f t="shared" si="57"/>
        <v>0.20234282111999999</v>
      </c>
      <c r="E291" s="8">
        <v>38989</v>
      </c>
      <c r="F291" s="4">
        <v>1</v>
      </c>
      <c r="G291" s="4" t="s">
        <v>70</v>
      </c>
      <c r="H291" s="4" t="s">
        <v>71</v>
      </c>
      <c r="I291" s="4">
        <v>49</v>
      </c>
      <c r="J291" s="4">
        <v>65</v>
      </c>
      <c r="M291" s="13">
        <f t="shared" si="58"/>
        <v>57</v>
      </c>
      <c r="N291" s="8">
        <v>39006</v>
      </c>
      <c r="O291" s="5">
        <v>217092</v>
      </c>
      <c r="Q291" s="5"/>
      <c r="V291" s="14">
        <f t="shared" si="59"/>
        <v>217092</v>
      </c>
      <c r="W291" s="14">
        <f t="shared" si="60"/>
        <v>1072892.0294693972</v>
      </c>
      <c r="X291" s="8">
        <v>39050</v>
      </c>
      <c r="Y291" s="9">
        <f t="shared" si="61"/>
        <v>44</v>
      </c>
      <c r="Z291" s="4">
        <v>1</v>
      </c>
      <c r="AA291" s="4">
        <v>4.0999999999999996</v>
      </c>
      <c r="AB291" s="4">
        <v>28.2</v>
      </c>
      <c r="AC291" s="4">
        <v>16.5</v>
      </c>
      <c r="AD291" s="4">
        <v>30.5</v>
      </c>
      <c r="AE291" s="10">
        <v>22.780952380952378</v>
      </c>
      <c r="AF291" s="4">
        <v>40</v>
      </c>
      <c r="AG291" s="4">
        <v>37</v>
      </c>
      <c r="AH291" s="4">
        <v>45</v>
      </c>
      <c r="AI291" s="9">
        <v>41.416666666666664</v>
      </c>
      <c r="AJ291" s="4">
        <v>9.1</v>
      </c>
      <c r="AK291" s="4">
        <v>8.4</v>
      </c>
      <c r="AL291" s="4">
        <v>9.4</v>
      </c>
      <c r="AM291" s="10">
        <v>9.0849770584202361</v>
      </c>
      <c r="AN291" s="20">
        <v>182</v>
      </c>
      <c r="AO291" s="20">
        <v>97</v>
      </c>
      <c r="AP291" s="20">
        <v>4.5</v>
      </c>
      <c r="AQ291" s="20">
        <v>1.875</v>
      </c>
      <c r="AR291" s="5">
        <v>40</v>
      </c>
      <c r="AS291" s="5">
        <v>5</v>
      </c>
      <c r="AT291" s="5">
        <v>0</v>
      </c>
      <c r="AU291" s="5">
        <v>45</v>
      </c>
      <c r="AV291" s="5">
        <v>0</v>
      </c>
      <c r="AW291" s="5">
        <v>0</v>
      </c>
      <c r="AX291" s="5">
        <v>0</v>
      </c>
      <c r="AY291" s="5">
        <v>5</v>
      </c>
      <c r="AZ291" s="5">
        <v>15</v>
      </c>
      <c r="BA291" s="5">
        <v>40</v>
      </c>
      <c r="BB291" s="5">
        <v>10</v>
      </c>
      <c r="BC291" s="5">
        <v>45</v>
      </c>
      <c r="BD291" s="5">
        <v>5.384615384615385</v>
      </c>
      <c r="BE291" s="5">
        <v>15.76923076923077</v>
      </c>
      <c r="BF291" s="5">
        <v>0.76923076923076927</v>
      </c>
      <c r="BG291" s="5">
        <v>21.923076923076923</v>
      </c>
      <c r="BH291" s="5">
        <v>5</v>
      </c>
      <c r="BI291" s="5">
        <v>10</v>
      </c>
      <c r="BJ291" s="5">
        <v>0</v>
      </c>
      <c r="BK291" s="5">
        <v>20</v>
      </c>
      <c r="BL291" s="5">
        <v>24516</v>
      </c>
      <c r="BM291" s="11">
        <f>BL291/O291*100</f>
        <v>11.292908075838815</v>
      </c>
      <c r="BN291" s="11">
        <f>BL291/(O291+Q291)*100</f>
        <v>11.292908075838815</v>
      </c>
      <c r="BO291" s="4" t="s">
        <v>72</v>
      </c>
      <c r="BP291" s="9">
        <v>23</v>
      </c>
      <c r="BQ291" s="9">
        <v>37</v>
      </c>
      <c r="BR291" s="13">
        <f t="shared" si="62"/>
        <v>14</v>
      </c>
      <c r="BS291" s="11">
        <v>29</v>
      </c>
      <c r="BT291" s="19">
        <f t="shared" si="63"/>
        <v>0.65909090909090906</v>
      </c>
      <c r="BU291" s="6">
        <v>0.10100000000000001</v>
      </c>
      <c r="BV291" s="6">
        <v>0.39400000000000002</v>
      </c>
      <c r="BW291" s="6">
        <v>0.20499999999999999</v>
      </c>
      <c r="BX291" s="5">
        <f t="shared" si="64"/>
        <v>121160.71064098051</v>
      </c>
      <c r="BY291" s="11">
        <v>4.09</v>
      </c>
      <c r="BZ291" s="11">
        <f t="shared" si="65"/>
        <v>0.45939136827304827</v>
      </c>
      <c r="CA291" s="11">
        <f t="shared" si="66"/>
        <v>0.84054286768625197</v>
      </c>
    </row>
    <row r="292" spans="1:79" x14ac:dyDescent="0.2">
      <c r="A292" s="15" t="s">
        <v>69</v>
      </c>
      <c r="B292" s="15">
        <v>29</v>
      </c>
      <c r="C292" s="15">
        <v>1</v>
      </c>
      <c r="D292" s="16">
        <f t="shared" si="57"/>
        <v>0.40468564223999998</v>
      </c>
      <c r="E292" s="17">
        <v>37078</v>
      </c>
      <c r="F292" s="15">
        <v>1</v>
      </c>
      <c r="G292" s="15" t="s">
        <v>70</v>
      </c>
      <c r="H292" s="15" t="s">
        <v>71</v>
      </c>
      <c r="I292" s="15">
        <v>64</v>
      </c>
      <c r="J292" s="15">
        <v>278</v>
      </c>
      <c r="K292" s="15"/>
      <c r="L292" s="15"/>
      <c r="M292" s="13">
        <f t="shared" si="58"/>
        <v>171</v>
      </c>
      <c r="N292" s="23">
        <v>37083</v>
      </c>
      <c r="O292" s="24">
        <v>434184</v>
      </c>
      <c r="P292" s="15"/>
      <c r="Q292" s="14"/>
      <c r="R292" s="15"/>
      <c r="S292" s="15"/>
      <c r="T292" s="15"/>
      <c r="U292" s="15"/>
      <c r="V292" s="14">
        <f t="shared" si="59"/>
        <v>434184</v>
      </c>
      <c r="W292" s="14">
        <f t="shared" si="60"/>
        <v>1072892.0294693972</v>
      </c>
      <c r="X292" s="17">
        <v>37127</v>
      </c>
      <c r="Y292" s="15">
        <f t="shared" si="61"/>
        <v>44</v>
      </c>
      <c r="Z292" s="13">
        <v>12</v>
      </c>
      <c r="AA292" s="18">
        <v>4</v>
      </c>
      <c r="AB292" s="18">
        <v>31.8</v>
      </c>
      <c r="AC292" s="18">
        <v>29.6</v>
      </c>
      <c r="AD292" s="18">
        <v>33.299999999999997</v>
      </c>
      <c r="AE292" s="18">
        <v>32.004761904761914</v>
      </c>
      <c r="AF292" s="13">
        <v>48</v>
      </c>
      <c r="AG292" s="13">
        <v>48</v>
      </c>
      <c r="AH292" s="13">
        <v>60</v>
      </c>
      <c r="AI292" s="13">
        <v>54.8</v>
      </c>
      <c r="AJ292" s="18">
        <v>8.9</v>
      </c>
      <c r="AK292" s="18">
        <v>8.9</v>
      </c>
      <c r="AL292" s="18">
        <v>9.1999999999999993</v>
      </c>
      <c r="AM292" s="18">
        <v>9.0794704474586574</v>
      </c>
      <c r="AN292" s="21">
        <v>65</v>
      </c>
      <c r="AO292" s="21">
        <v>301</v>
      </c>
      <c r="AP292" s="21">
        <v>3</v>
      </c>
      <c r="AQ292" s="21">
        <v>1.5</v>
      </c>
      <c r="AR292" s="14">
        <v>10</v>
      </c>
      <c r="AS292" s="14">
        <v>125</v>
      </c>
      <c r="AT292" s="14">
        <v>0</v>
      </c>
      <c r="AU292" s="14">
        <v>135</v>
      </c>
      <c r="AV292" s="14">
        <v>0</v>
      </c>
      <c r="AW292" s="14">
        <v>5</v>
      </c>
      <c r="AX292" s="14">
        <v>0</v>
      </c>
      <c r="AY292" s="14">
        <v>5</v>
      </c>
      <c r="AZ292" s="14">
        <v>140</v>
      </c>
      <c r="BA292" s="14">
        <v>615</v>
      </c>
      <c r="BB292" s="14">
        <v>0</v>
      </c>
      <c r="BC292" s="14">
        <v>695</v>
      </c>
      <c r="BD292" s="14">
        <v>29.117647058823529</v>
      </c>
      <c r="BE292" s="14">
        <v>87.647058823529406</v>
      </c>
      <c r="BF292" s="14">
        <v>0</v>
      </c>
      <c r="BG292" s="14">
        <v>116.76470588235294</v>
      </c>
      <c r="BH292" s="14">
        <v>20</v>
      </c>
      <c r="BI292" s="14">
        <v>45</v>
      </c>
      <c r="BJ292" s="14">
        <v>0</v>
      </c>
      <c r="BK292" s="14">
        <v>65</v>
      </c>
      <c r="BL292" s="14">
        <v>41970</v>
      </c>
      <c r="BM292" s="19">
        <f>BL292/(O292)*100</f>
        <v>9.6664087115140127</v>
      </c>
      <c r="BN292" s="19">
        <f>BL292/(O292+Q292)*100</f>
        <v>9.6664087115140127</v>
      </c>
      <c r="BO292" s="15" t="s">
        <v>72</v>
      </c>
      <c r="BP292" s="13">
        <v>15</v>
      </c>
      <c r="BQ292" s="13">
        <v>62</v>
      </c>
      <c r="BR292" s="13">
        <f t="shared" si="62"/>
        <v>47</v>
      </c>
      <c r="BS292" s="19">
        <v>26.77</v>
      </c>
      <c r="BT292" s="19">
        <f t="shared" si="63"/>
        <v>0.6084090909090909</v>
      </c>
      <c r="BU292" s="16">
        <v>4.3999999999999997E-2</v>
      </c>
      <c r="BV292" s="16">
        <v>2.016</v>
      </c>
      <c r="BW292" s="16">
        <v>0.185</v>
      </c>
      <c r="BX292" s="14">
        <f t="shared" si="64"/>
        <v>103710.12860176931</v>
      </c>
      <c r="BY292" s="19">
        <v>6.82</v>
      </c>
      <c r="BZ292" s="19">
        <f t="shared" si="65"/>
        <v>0.3830133412741063</v>
      </c>
      <c r="CA292" s="19">
        <f t="shared" si="66"/>
        <v>0.96433208080376431</v>
      </c>
    </row>
    <row r="293" spans="1:79" s="77" customFormat="1" x14ac:dyDescent="0.2">
      <c r="A293" s="4" t="s">
        <v>69</v>
      </c>
      <c r="B293" s="4">
        <v>15</v>
      </c>
      <c r="C293" s="4">
        <v>0.5</v>
      </c>
      <c r="D293" s="6">
        <f t="shared" si="57"/>
        <v>0.20234282111999999</v>
      </c>
      <c r="E293" s="8">
        <v>39641</v>
      </c>
      <c r="F293" s="4">
        <v>1</v>
      </c>
      <c r="G293" s="4" t="s">
        <v>70</v>
      </c>
      <c r="H293" s="4" t="s">
        <v>71</v>
      </c>
      <c r="I293" s="4">
        <v>56</v>
      </c>
      <c r="J293" s="4"/>
      <c r="K293" s="4"/>
      <c r="L293" s="4"/>
      <c r="M293" s="13">
        <f t="shared" si="58"/>
        <v>56</v>
      </c>
      <c r="N293" s="8">
        <v>39650</v>
      </c>
      <c r="O293" s="5">
        <v>217092</v>
      </c>
      <c r="P293" s="4"/>
      <c r="Q293" s="5"/>
      <c r="R293" s="4"/>
      <c r="S293" s="5"/>
      <c r="T293" s="4"/>
      <c r="U293" s="9"/>
      <c r="V293" s="14">
        <f t="shared" si="59"/>
        <v>217092</v>
      </c>
      <c r="W293" s="14">
        <f t="shared" si="60"/>
        <v>1072892.0294693972</v>
      </c>
      <c r="X293" s="8">
        <v>39686</v>
      </c>
      <c r="Y293" s="4">
        <f t="shared" si="61"/>
        <v>36</v>
      </c>
      <c r="Z293" s="4">
        <v>0</v>
      </c>
      <c r="AA293" s="10">
        <v>3.1</v>
      </c>
      <c r="AB293" s="10">
        <v>32.1</v>
      </c>
      <c r="AC293" s="10">
        <v>27.4</v>
      </c>
      <c r="AD293" s="10">
        <v>32.700000000000003</v>
      </c>
      <c r="AE293" s="10">
        <v>30.991176470588243</v>
      </c>
      <c r="AF293" s="9">
        <v>46</v>
      </c>
      <c r="AG293" s="9">
        <v>33</v>
      </c>
      <c r="AH293" s="9">
        <v>40</v>
      </c>
      <c r="AI293" s="9">
        <v>37.9</v>
      </c>
      <c r="AJ293" s="10">
        <v>8.8000000000000007</v>
      </c>
      <c r="AK293" s="10">
        <v>8.8000000000000007</v>
      </c>
      <c r="AL293" s="10">
        <v>9.8000000000000007</v>
      </c>
      <c r="AM293" s="10">
        <v>9.2790839242374421</v>
      </c>
      <c r="AN293" s="21">
        <f>2*98</f>
        <v>196</v>
      </c>
      <c r="AO293" s="20">
        <v>152.5</v>
      </c>
      <c r="AP293" s="20">
        <v>14.25</v>
      </c>
      <c r="AQ293" s="20">
        <v>6.25</v>
      </c>
      <c r="AR293" s="5">
        <v>5</v>
      </c>
      <c r="AS293" s="5">
        <v>50</v>
      </c>
      <c r="AT293" s="5">
        <v>95</v>
      </c>
      <c r="AU293" s="5">
        <v>150</v>
      </c>
      <c r="AV293" s="5">
        <v>0</v>
      </c>
      <c r="AW293" s="5">
        <v>5</v>
      </c>
      <c r="AX293" s="5">
        <v>0</v>
      </c>
      <c r="AY293" s="5">
        <v>5</v>
      </c>
      <c r="AZ293" s="5">
        <v>140</v>
      </c>
      <c r="BA293" s="5">
        <v>200</v>
      </c>
      <c r="BB293" s="5">
        <v>1465</v>
      </c>
      <c r="BC293" s="5">
        <v>1515</v>
      </c>
      <c r="BD293" s="5">
        <v>31.53846153846154</v>
      </c>
      <c r="BE293" s="5">
        <v>53.846153846153847</v>
      </c>
      <c r="BF293" s="5">
        <v>243.07692307692307</v>
      </c>
      <c r="BG293" s="5">
        <v>326.42857142857144</v>
      </c>
      <c r="BH293" s="5">
        <v>10</v>
      </c>
      <c r="BI293" s="5">
        <v>35</v>
      </c>
      <c r="BJ293" s="5">
        <v>25</v>
      </c>
      <c r="BK293" s="5">
        <v>190</v>
      </c>
      <c r="BL293" s="5">
        <v>48662</v>
      </c>
      <c r="BM293" s="11">
        <f>BL293/O293*100</f>
        <v>22.415381497245406</v>
      </c>
      <c r="BN293" s="11">
        <f>(BL293)/(O293+Q293+S293+U293)*100</f>
        <v>22.415381497245406</v>
      </c>
      <c r="BO293" s="4" t="s">
        <v>72</v>
      </c>
      <c r="BP293" s="9">
        <v>17</v>
      </c>
      <c r="BQ293" s="9">
        <v>49</v>
      </c>
      <c r="BR293" s="13">
        <f t="shared" si="62"/>
        <v>32</v>
      </c>
      <c r="BS293" s="11">
        <v>31.92</v>
      </c>
      <c r="BT293" s="19">
        <f t="shared" si="63"/>
        <v>0.88666666666666671</v>
      </c>
      <c r="BU293" s="6">
        <v>7.0000000000000007E-2</v>
      </c>
      <c r="BV293" s="6">
        <v>0.66900000000000004</v>
      </c>
      <c r="BW293" s="6">
        <v>0.29599999999999999</v>
      </c>
      <c r="BX293" s="5">
        <f t="shared" si="64"/>
        <v>240492.84145910401</v>
      </c>
      <c r="BY293" s="11">
        <v>12.45</v>
      </c>
      <c r="BZ293" s="11">
        <f t="shared" si="65"/>
        <v>1.7091455551478936</v>
      </c>
      <c r="CA293" s="11">
        <f t="shared" si="66"/>
        <v>0.91012923103041543</v>
      </c>
    </row>
    <row r="294" spans="1:79" x14ac:dyDescent="0.2">
      <c r="A294" s="15" t="s">
        <v>69</v>
      </c>
      <c r="B294" s="15">
        <v>25</v>
      </c>
      <c r="C294" s="15">
        <v>1</v>
      </c>
      <c r="D294" s="16">
        <f t="shared" si="57"/>
        <v>0.40468564223999998</v>
      </c>
      <c r="E294" s="17">
        <v>37170</v>
      </c>
      <c r="F294" s="15">
        <v>1</v>
      </c>
      <c r="G294" s="15" t="s">
        <v>70</v>
      </c>
      <c r="H294" s="15" t="s">
        <v>71</v>
      </c>
      <c r="I294" s="15">
        <v>114</v>
      </c>
      <c r="J294" s="15">
        <v>101</v>
      </c>
      <c r="K294" s="15"/>
      <c r="L294" s="15"/>
      <c r="M294" s="13">
        <f t="shared" si="58"/>
        <v>107.5</v>
      </c>
      <c r="N294" s="23">
        <v>37177</v>
      </c>
      <c r="O294" s="24">
        <v>434642</v>
      </c>
      <c r="P294" s="15"/>
      <c r="Q294" s="14"/>
      <c r="R294" s="15"/>
      <c r="S294" s="15"/>
      <c r="T294" s="15"/>
      <c r="U294" s="15"/>
      <c r="V294" s="14">
        <f t="shared" si="59"/>
        <v>434642</v>
      </c>
      <c r="W294" s="14">
        <f t="shared" si="60"/>
        <v>1074023.7721165169</v>
      </c>
      <c r="X294" s="17">
        <v>37222</v>
      </c>
      <c r="Y294" s="15">
        <f t="shared" si="61"/>
        <v>45</v>
      </c>
      <c r="Z294" s="13">
        <v>2</v>
      </c>
      <c r="AA294" s="18">
        <v>4.4000000000000004</v>
      </c>
      <c r="AB294" s="18">
        <v>27.1</v>
      </c>
      <c r="AC294" s="18">
        <v>18.399999999999999</v>
      </c>
      <c r="AD294" s="18">
        <v>28.8</v>
      </c>
      <c r="AE294" s="18">
        <v>24.495348837209303</v>
      </c>
      <c r="AF294" s="13">
        <v>36</v>
      </c>
      <c r="AG294" s="13">
        <v>35</v>
      </c>
      <c r="AH294" s="13">
        <v>45</v>
      </c>
      <c r="AI294" s="13">
        <v>40.5</v>
      </c>
      <c r="AJ294" s="18">
        <v>8.8000000000000007</v>
      </c>
      <c r="AK294" s="18">
        <v>8.9</v>
      </c>
      <c r="AL294" s="18">
        <v>9.6999999999999993</v>
      </c>
      <c r="AM294" s="18">
        <v>9.2408510570203095</v>
      </c>
      <c r="AN294" s="21">
        <v>117</v>
      </c>
      <c r="AO294" s="21">
        <v>375</v>
      </c>
      <c r="AP294" s="21">
        <v>33</v>
      </c>
      <c r="AQ294" s="21">
        <v>13.75</v>
      </c>
      <c r="AR294" s="14">
        <v>45</v>
      </c>
      <c r="AS294" s="14">
        <v>50</v>
      </c>
      <c r="AT294" s="14">
        <v>0</v>
      </c>
      <c r="AU294" s="14">
        <v>95</v>
      </c>
      <c r="AV294" s="14">
        <v>0</v>
      </c>
      <c r="AW294" s="14">
        <v>0</v>
      </c>
      <c r="AX294" s="14">
        <v>0</v>
      </c>
      <c r="AY294" s="14">
        <v>0</v>
      </c>
      <c r="AZ294" s="14">
        <v>1260</v>
      </c>
      <c r="BA294" s="14">
        <v>735</v>
      </c>
      <c r="BB294" s="14">
        <v>160</v>
      </c>
      <c r="BC294" s="14">
        <v>1400</v>
      </c>
      <c r="BD294" s="14">
        <v>128.61111111111111</v>
      </c>
      <c r="BE294" s="14">
        <v>116.38888888888889</v>
      </c>
      <c r="BF294" s="14">
        <v>27.222222222222221</v>
      </c>
      <c r="BG294" s="14">
        <v>272.22222222222223</v>
      </c>
      <c r="BH294" s="14">
        <v>30</v>
      </c>
      <c r="BI294" s="14">
        <v>12.5</v>
      </c>
      <c r="BJ294" s="14">
        <v>0</v>
      </c>
      <c r="BK294" s="14">
        <v>127.5</v>
      </c>
      <c r="BL294" s="14">
        <v>174643</v>
      </c>
      <c r="BM294" s="19">
        <f>BL294/(O294)*100</f>
        <v>40.180884498046673</v>
      </c>
      <c r="BN294" s="19">
        <f>BL294/(O294+Q294)*100</f>
        <v>40.180884498046673</v>
      </c>
      <c r="BO294" s="15" t="s">
        <v>72</v>
      </c>
      <c r="BP294" s="13">
        <v>18</v>
      </c>
      <c r="BQ294" s="13">
        <v>38</v>
      </c>
      <c r="BR294" s="13">
        <f t="shared" si="62"/>
        <v>20</v>
      </c>
      <c r="BS294" s="19">
        <v>23.61</v>
      </c>
      <c r="BT294" s="19">
        <f t="shared" si="63"/>
        <v>0.52466666666666661</v>
      </c>
      <c r="BU294" s="16">
        <v>4.2999999999999997E-2</v>
      </c>
      <c r="BV294" s="16">
        <v>0.41399999999999998</v>
      </c>
      <c r="BW294" s="16">
        <v>0.11600000000000001</v>
      </c>
      <c r="BX294" s="14">
        <f t="shared" si="64"/>
        <v>431552.25135570159</v>
      </c>
      <c r="BY294" s="19">
        <v>23.5</v>
      </c>
      <c r="BZ294" s="19">
        <f t="shared" si="65"/>
        <v>1.2904392143285301</v>
      </c>
      <c r="CA294" s="19">
        <f t="shared" si="66"/>
        <v>0.8813938746230805</v>
      </c>
    </row>
    <row r="295" spans="1:79" x14ac:dyDescent="0.2">
      <c r="A295" s="15" t="s">
        <v>69</v>
      </c>
      <c r="B295" s="15">
        <v>4</v>
      </c>
      <c r="C295" s="15">
        <v>2</v>
      </c>
      <c r="D295" s="16">
        <f t="shared" si="57"/>
        <v>0.80937128447999995</v>
      </c>
      <c r="E295" s="17">
        <v>37820</v>
      </c>
      <c r="F295" s="15">
        <v>1</v>
      </c>
      <c r="G295" s="15" t="s">
        <v>70</v>
      </c>
      <c r="H295" s="15" t="s">
        <v>71</v>
      </c>
      <c r="I295" s="15">
        <v>118</v>
      </c>
      <c r="J295" s="15">
        <v>7</v>
      </c>
      <c r="K295" s="15"/>
      <c r="L295" s="15"/>
      <c r="M295" s="13">
        <f t="shared" si="58"/>
        <v>62.5</v>
      </c>
      <c r="N295" s="17">
        <v>37825</v>
      </c>
      <c r="O295" s="14">
        <v>870658</v>
      </c>
      <c r="P295" s="15"/>
      <c r="Q295" s="14"/>
      <c r="R295" s="15"/>
      <c r="S295" s="15"/>
      <c r="T295" s="15"/>
      <c r="U295" s="15"/>
      <c r="V295" s="14">
        <f t="shared" si="59"/>
        <v>870658</v>
      </c>
      <c r="W295" s="14">
        <f t="shared" si="60"/>
        <v>1075721.3860871962</v>
      </c>
      <c r="X295" s="17">
        <v>37860</v>
      </c>
      <c r="Y295" s="15">
        <f t="shared" si="61"/>
        <v>35</v>
      </c>
      <c r="Z295" s="15">
        <v>13</v>
      </c>
      <c r="AA295" s="18">
        <v>2.4</v>
      </c>
      <c r="AB295" s="18">
        <v>32.1</v>
      </c>
      <c r="AC295" s="18">
        <v>29.6</v>
      </c>
      <c r="AD295" s="18">
        <v>33.799999999999997</v>
      </c>
      <c r="AE295" s="18">
        <v>32.033333333333324</v>
      </c>
      <c r="AF295" s="13">
        <v>38</v>
      </c>
      <c r="AG295" s="13">
        <v>36</v>
      </c>
      <c r="AH295" s="13">
        <v>47</v>
      </c>
      <c r="AI295" s="13">
        <v>41.1</v>
      </c>
      <c r="AJ295" s="18">
        <v>8.9</v>
      </c>
      <c r="AK295" s="18">
        <v>8.5</v>
      </c>
      <c r="AL295" s="18">
        <v>9.6</v>
      </c>
      <c r="AM295" s="18">
        <v>8.8401325351072089</v>
      </c>
      <c r="AN295" s="21">
        <v>135</v>
      </c>
      <c r="AO295" s="21">
        <v>750</v>
      </c>
      <c r="AP295" s="21">
        <v>72</v>
      </c>
      <c r="AQ295" s="21">
        <v>30</v>
      </c>
      <c r="AR295" s="14">
        <v>0</v>
      </c>
      <c r="AS295" s="14">
        <v>55</v>
      </c>
      <c r="AT295" s="14">
        <v>415</v>
      </c>
      <c r="AU295" s="14">
        <v>470</v>
      </c>
      <c r="AV295" s="14">
        <v>0</v>
      </c>
      <c r="AW295" s="14">
        <v>15</v>
      </c>
      <c r="AX295" s="14">
        <v>70</v>
      </c>
      <c r="AY295" s="14">
        <v>290</v>
      </c>
      <c r="AZ295" s="14">
        <v>900</v>
      </c>
      <c r="BA295" s="14">
        <v>800</v>
      </c>
      <c r="BB295" s="14">
        <v>3955</v>
      </c>
      <c r="BC295" s="14">
        <v>4080</v>
      </c>
      <c r="BD295" s="14">
        <v>190.76923076923077</v>
      </c>
      <c r="BE295" s="14">
        <v>152.69230769230768</v>
      </c>
      <c r="BF295" s="14">
        <v>1688.8461538461538</v>
      </c>
      <c r="BG295" s="14">
        <v>2032.3076923076924</v>
      </c>
      <c r="BH295" s="14">
        <v>110</v>
      </c>
      <c r="BI295" s="14">
        <v>70</v>
      </c>
      <c r="BJ295" s="14">
        <v>1315</v>
      </c>
      <c r="BK295" s="14">
        <v>1460</v>
      </c>
      <c r="BL295" s="14">
        <v>619170</v>
      </c>
      <c r="BM295" s="19">
        <f>BL295/(O295)*100</f>
        <v>71.115179553854674</v>
      </c>
      <c r="BN295" s="19">
        <f>BL295/(O295+Q295)*100</f>
        <v>71.115179553854674</v>
      </c>
      <c r="BO295" s="15" t="s">
        <v>72</v>
      </c>
      <c r="BP295" s="13">
        <v>26</v>
      </c>
      <c r="BQ295" s="13">
        <v>35</v>
      </c>
      <c r="BR295" s="13">
        <f t="shared" si="62"/>
        <v>9</v>
      </c>
      <c r="BS295" s="19">
        <v>31.15</v>
      </c>
      <c r="BT295" s="19">
        <f t="shared" si="63"/>
        <v>0.89</v>
      </c>
      <c r="BU295" s="16">
        <v>0.12</v>
      </c>
      <c r="BV295" s="16">
        <v>0.36699999999999999</v>
      </c>
      <c r="BW295" s="16">
        <v>0.23499999999999999</v>
      </c>
      <c r="BX295" s="14">
        <f t="shared" si="64"/>
        <v>765001.19521512382</v>
      </c>
      <c r="BY295" s="19">
        <v>150.18</v>
      </c>
      <c r="BZ295" s="19">
        <f t="shared" si="65"/>
        <v>5.3014694555341277</v>
      </c>
      <c r="CA295" s="19">
        <f t="shared" si="66"/>
        <v>0.77748802609507872</v>
      </c>
    </row>
    <row r="296" spans="1:79" x14ac:dyDescent="0.2">
      <c r="A296" s="15" t="s">
        <v>69</v>
      </c>
      <c r="B296" s="15">
        <v>7</v>
      </c>
      <c r="C296" s="15">
        <v>2</v>
      </c>
      <c r="D296" s="16">
        <f t="shared" si="57"/>
        <v>0.80937128447999995</v>
      </c>
      <c r="E296" s="17">
        <v>37829</v>
      </c>
      <c r="F296" s="15">
        <v>1</v>
      </c>
      <c r="G296" s="15" t="s">
        <v>70</v>
      </c>
      <c r="H296" s="15" t="s">
        <v>71</v>
      </c>
      <c r="I296" s="15">
        <v>25</v>
      </c>
      <c r="J296" s="15">
        <v>6</v>
      </c>
      <c r="K296" s="15"/>
      <c r="L296" s="15"/>
      <c r="M296" s="13">
        <f t="shared" si="58"/>
        <v>15.5</v>
      </c>
      <c r="N296" s="17">
        <v>37843</v>
      </c>
      <c r="O296" s="14">
        <v>870960</v>
      </c>
      <c r="P296" s="15"/>
      <c r="Q296" s="14"/>
      <c r="R296" s="15"/>
      <c r="S296" s="15"/>
      <c r="T296" s="15"/>
      <c r="U296" s="15"/>
      <c r="V296" s="14">
        <f t="shared" si="59"/>
        <v>870960</v>
      </c>
      <c r="W296" s="14">
        <f t="shared" si="60"/>
        <v>1076094.5152132118</v>
      </c>
      <c r="X296" s="17">
        <v>37908</v>
      </c>
      <c r="Y296" s="15">
        <f t="shared" si="61"/>
        <v>65</v>
      </c>
      <c r="Z296" s="15">
        <v>11</v>
      </c>
      <c r="AA296" s="18">
        <v>2.5</v>
      </c>
      <c r="AB296" s="18">
        <v>31.6</v>
      </c>
      <c r="AC296" s="18">
        <v>24.5</v>
      </c>
      <c r="AD296" s="18">
        <v>33.799999999999997</v>
      </c>
      <c r="AE296" s="18">
        <v>30.155555555555555</v>
      </c>
      <c r="AF296" s="13">
        <v>42</v>
      </c>
      <c r="AG296" s="13">
        <v>29</v>
      </c>
      <c r="AH296" s="13">
        <v>46</v>
      </c>
      <c r="AI296" s="13">
        <v>38.200000000000003</v>
      </c>
      <c r="AJ296" s="18">
        <v>9.1</v>
      </c>
      <c r="AK296" s="18">
        <v>8.8000000000000007</v>
      </c>
      <c r="AL296" s="18">
        <v>10</v>
      </c>
      <c r="AM296" s="18">
        <v>9.281157650151691</v>
      </c>
      <c r="AN296" s="21">
        <v>308</v>
      </c>
      <c r="AO296" s="21">
        <v>1100</v>
      </c>
      <c r="AP296" s="21">
        <v>108</v>
      </c>
      <c r="AQ296" s="21">
        <v>45</v>
      </c>
      <c r="AR296" s="14">
        <v>255</v>
      </c>
      <c r="AS296" s="14">
        <v>100</v>
      </c>
      <c r="AT296" s="14">
        <v>1770</v>
      </c>
      <c r="AU296" s="14">
        <v>2125</v>
      </c>
      <c r="AV296" s="14">
        <v>0</v>
      </c>
      <c r="AW296" s="14">
        <v>0</v>
      </c>
      <c r="AX296" s="14">
        <v>0</v>
      </c>
      <c r="AY296" s="14">
        <v>0</v>
      </c>
      <c r="AZ296" s="14">
        <v>285</v>
      </c>
      <c r="BA296" s="14">
        <v>145</v>
      </c>
      <c r="BB296" s="14">
        <v>2930</v>
      </c>
      <c r="BC296" s="14">
        <v>3220</v>
      </c>
      <c r="BD296" s="14">
        <v>30</v>
      </c>
      <c r="BE296" s="14">
        <v>17.399999999999999</v>
      </c>
      <c r="BF296" s="14">
        <v>354.16</v>
      </c>
      <c r="BG296" s="14">
        <v>401.56</v>
      </c>
      <c r="BH296" s="14">
        <v>5</v>
      </c>
      <c r="BI296" s="14">
        <v>5</v>
      </c>
      <c r="BJ296" s="14">
        <v>55</v>
      </c>
      <c r="BK296" s="14">
        <v>80</v>
      </c>
      <c r="BL296" s="14">
        <v>28139</v>
      </c>
      <c r="BM296" s="19">
        <f>BL296/(O296)*100</f>
        <v>3.2308027923211169</v>
      </c>
      <c r="BN296" s="19">
        <f>BL296/(O296+Q296)*100</f>
        <v>3.2308027923211169</v>
      </c>
      <c r="BO296" s="15" t="s">
        <v>72</v>
      </c>
      <c r="BP296" s="13">
        <v>51</v>
      </c>
      <c r="BQ296" s="13">
        <v>94</v>
      </c>
      <c r="BR296" s="13">
        <f t="shared" si="62"/>
        <v>43</v>
      </c>
      <c r="BS296" s="19">
        <v>61.97</v>
      </c>
      <c r="BT296" s="19">
        <f t="shared" si="63"/>
        <v>0.95338461538461539</v>
      </c>
      <c r="BU296" s="16">
        <v>1.0469999999999999</v>
      </c>
      <c r="BV296" s="16">
        <v>7.2919999999999998</v>
      </c>
      <c r="BW296" s="16">
        <v>2.0979999999999999</v>
      </c>
      <c r="BX296" s="14">
        <f t="shared" si="64"/>
        <v>34766.49164552283</v>
      </c>
      <c r="BY296" s="19">
        <v>52.64</v>
      </c>
      <c r="BZ296" s="19">
        <f t="shared" si="65"/>
        <v>1.0005867138793525</v>
      </c>
      <c r="CA296" s="19">
        <f t="shared" si="66"/>
        <v>0.88157851091435258</v>
      </c>
    </row>
    <row r="297" spans="1:79" x14ac:dyDescent="0.2">
      <c r="A297" s="15" t="s">
        <v>69</v>
      </c>
      <c r="B297" s="15">
        <v>28</v>
      </c>
      <c r="C297" s="15">
        <v>1</v>
      </c>
      <c r="D297" s="16">
        <f t="shared" si="57"/>
        <v>0.40468564223999998</v>
      </c>
      <c r="E297" s="17">
        <v>36985</v>
      </c>
      <c r="F297" s="15">
        <v>1</v>
      </c>
      <c r="G297" s="15" t="s">
        <v>70</v>
      </c>
      <c r="H297" s="15" t="s">
        <v>71</v>
      </c>
      <c r="I297" s="15">
        <v>34</v>
      </c>
      <c r="J297" s="15">
        <v>90</v>
      </c>
      <c r="K297" s="15"/>
      <c r="L297" s="15"/>
      <c r="M297" s="13">
        <f t="shared" si="58"/>
        <v>62</v>
      </c>
      <c r="N297" s="23">
        <v>36994</v>
      </c>
      <c r="O297" s="24">
        <v>435558</v>
      </c>
      <c r="P297" s="15"/>
      <c r="Q297" s="14"/>
      <c r="R297" s="15"/>
      <c r="S297" s="15"/>
      <c r="T297" s="15"/>
      <c r="U297" s="15"/>
      <c r="V297" s="14">
        <f t="shared" si="59"/>
        <v>435558</v>
      </c>
      <c r="W297" s="14">
        <f t="shared" si="60"/>
        <v>1076287.2574107561</v>
      </c>
      <c r="X297" s="17">
        <v>37028</v>
      </c>
      <c r="Y297" s="15">
        <f t="shared" si="61"/>
        <v>34</v>
      </c>
      <c r="Z297" s="13">
        <v>13</v>
      </c>
      <c r="AA297" s="18">
        <v>3.2</v>
      </c>
      <c r="AB297" s="18">
        <v>28</v>
      </c>
      <c r="AC297" s="18">
        <v>21.7</v>
      </c>
      <c r="AD297" s="18">
        <v>29.2</v>
      </c>
      <c r="AE297" s="18">
        <v>27.087499999999999</v>
      </c>
      <c r="AF297" s="13">
        <v>35</v>
      </c>
      <c r="AG297" s="13">
        <v>35</v>
      </c>
      <c r="AH297" s="13">
        <v>45</v>
      </c>
      <c r="AI297" s="13">
        <v>39</v>
      </c>
      <c r="AJ297" s="18">
        <v>9.1</v>
      </c>
      <c r="AK297" s="18">
        <v>9</v>
      </c>
      <c r="AL297" s="18">
        <v>9.6999999999999993</v>
      </c>
      <c r="AM297" s="18">
        <v>9.4278492356867876</v>
      </c>
      <c r="AN297" s="21">
        <v>92</v>
      </c>
      <c r="AO297" s="21">
        <v>350</v>
      </c>
      <c r="AP297" s="21">
        <v>27</v>
      </c>
      <c r="AQ297" s="21">
        <v>11.25</v>
      </c>
      <c r="AR297" s="14">
        <v>35</v>
      </c>
      <c r="AS297" s="14">
        <v>325</v>
      </c>
      <c r="AT297" s="14">
        <v>0</v>
      </c>
      <c r="AU297" s="14">
        <v>360</v>
      </c>
      <c r="AV297" s="14">
        <v>0</v>
      </c>
      <c r="AW297" s="14">
        <v>0</v>
      </c>
      <c r="AX297" s="14">
        <v>0</v>
      </c>
      <c r="AY297" s="14">
        <v>0</v>
      </c>
      <c r="AZ297" s="14">
        <v>355</v>
      </c>
      <c r="BA297" s="14">
        <v>640</v>
      </c>
      <c r="BB297" s="14">
        <v>595</v>
      </c>
      <c r="BC297" s="14">
        <v>865</v>
      </c>
      <c r="BD297" s="14">
        <v>102.14285714285714</v>
      </c>
      <c r="BE297" s="14">
        <v>100</v>
      </c>
      <c r="BF297" s="14">
        <v>93.785714285714292</v>
      </c>
      <c r="BG297" s="14">
        <v>295</v>
      </c>
      <c r="BH297" s="14">
        <v>87.5</v>
      </c>
      <c r="BI297" s="14">
        <v>30</v>
      </c>
      <c r="BJ297" s="14">
        <v>1.5</v>
      </c>
      <c r="BK297" s="14">
        <v>235</v>
      </c>
      <c r="BL297" s="14">
        <v>34583</v>
      </c>
      <c r="BM297" s="19">
        <f>BL297/(O297)*100</f>
        <v>7.9399299289646841</v>
      </c>
      <c r="BN297" s="19">
        <f>BL297/(O297+Q297)*100</f>
        <v>7.9399299289646841</v>
      </c>
      <c r="BO297" s="15" t="s">
        <v>72</v>
      </c>
      <c r="BP297" s="13">
        <v>20</v>
      </c>
      <c r="BQ297" s="13">
        <v>43</v>
      </c>
      <c r="BR297" s="13">
        <f t="shared" si="62"/>
        <v>23</v>
      </c>
      <c r="BS297" s="19">
        <v>28.33</v>
      </c>
      <c r="BT297" s="19">
        <f t="shared" si="63"/>
        <v>0.83323529411764696</v>
      </c>
      <c r="BU297" s="16">
        <v>0.08</v>
      </c>
      <c r="BV297" s="16">
        <v>0.72</v>
      </c>
      <c r="BW297" s="16">
        <v>0.22700000000000001</v>
      </c>
      <c r="BX297" s="14">
        <f t="shared" si="64"/>
        <v>85456.454072789798</v>
      </c>
      <c r="BY297" s="19">
        <v>9.59</v>
      </c>
      <c r="BZ297" s="19">
        <f t="shared" si="65"/>
        <v>0.69698253184415171</v>
      </c>
      <c r="CA297" s="19">
        <f t="shared" si="66"/>
        <v>0.99835761213972851</v>
      </c>
    </row>
    <row r="298" spans="1:79" x14ac:dyDescent="0.2">
      <c r="A298" s="4" t="s">
        <v>69</v>
      </c>
      <c r="B298" s="4">
        <v>34</v>
      </c>
      <c r="C298" s="4">
        <v>1</v>
      </c>
      <c r="D298" s="6">
        <f t="shared" si="57"/>
        <v>0.40468564223999998</v>
      </c>
      <c r="E298" s="8">
        <v>38080</v>
      </c>
      <c r="F298" s="4">
        <v>1</v>
      </c>
      <c r="G298" s="4" t="s">
        <v>70</v>
      </c>
      <c r="H298" s="4" t="s">
        <v>71</v>
      </c>
      <c r="I298" s="4">
        <v>36</v>
      </c>
      <c r="J298" s="4">
        <v>86</v>
      </c>
      <c r="M298" s="13">
        <f t="shared" si="58"/>
        <v>61</v>
      </c>
      <c r="N298" s="8">
        <v>38085</v>
      </c>
      <c r="O298" s="5">
        <v>435558</v>
      </c>
      <c r="Q298" s="5"/>
      <c r="V298" s="14">
        <f t="shared" si="59"/>
        <v>435558</v>
      </c>
      <c r="W298" s="14">
        <f t="shared" si="60"/>
        <v>1076287.2574107561</v>
      </c>
      <c r="X298" s="8">
        <v>38125</v>
      </c>
      <c r="Y298" s="4">
        <f t="shared" si="61"/>
        <v>40</v>
      </c>
      <c r="Z298" s="4">
        <v>13</v>
      </c>
      <c r="AA298" s="10">
        <v>1.3</v>
      </c>
      <c r="AB298" s="4">
        <v>27.9</v>
      </c>
      <c r="AC298" s="4">
        <v>19.5</v>
      </c>
      <c r="AD298" s="4">
        <v>30.3</v>
      </c>
      <c r="AE298" s="10">
        <v>25.621621621621617</v>
      </c>
      <c r="AF298" s="4">
        <v>31</v>
      </c>
      <c r="AG298" s="4">
        <v>24</v>
      </c>
      <c r="AH298" s="4">
        <v>34</v>
      </c>
      <c r="AI298" s="10">
        <v>29.454545454545453</v>
      </c>
      <c r="AJ298" s="4">
        <v>8.9</v>
      </c>
      <c r="AK298" s="4">
        <v>8.3000000000000007</v>
      </c>
      <c r="AL298" s="4">
        <v>9.9</v>
      </c>
      <c r="AM298" s="10">
        <v>9.1605263157894719</v>
      </c>
      <c r="AN298" s="20">
        <v>84</v>
      </c>
      <c r="AO298" s="20">
        <v>425</v>
      </c>
      <c r="AP298" s="20">
        <v>36</v>
      </c>
      <c r="AQ298" s="20">
        <v>15</v>
      </c>
      <c r="AR298" s="5">
        <v>10</v>
      </c>
      <c r="AS298" s="5">
        <v>95</v>
      </c>
      <c r="AT298" s="5">
        <v>375</v>
      </c>
      <c r="AU298" s="5">
        <v>470</v>
      </c>
      <c r="AV298" s="5">
        <v>0</v>
      </c>
      <c r="AW298" s="5">
        <v>0</v>
      </c>
      <c r="AX298" s="5">
        <v>20</v>
      </c>
      <c r="AY298" s="5">
        <v>75</v>
      </c>
      <c r="AZ298" s="5">
        <v>375</v>
      </c>
      <c r="BA298" s="5">
        <v>520</v>
      </c>
      <c r="BB298" s="5">
        <v>4450</v>
      </c>
      <c r="BC298" s="5">
        <v>4500</v>
      </c>
      <c r="BD298" s="5">
        <v>79.333333333333329</v>
      </c>
      <c r="BE298" s="5">
        <v>100.33333333333333</v>
      </c>
      <c r="BF298" s="5">
        <v>845.33333333333337</v>
      </c>
      <c r="BG298" s="5">
        <v>1025</v>
      </c>
      <c r="BH298" s="5">
        <v>60</v>
      </c>
      <c r="BI298" s="5">
        <v>25</v>
      </c>
      <c r="BJ298" s="5">
        <v>110</v>
      </c>
      <c r="BK298" s="5">
        <v>290</v>
      </c>
      <c r="BL298" s="5">
        <v>0</v>
      </c>
      <c r="BM298" s="11">
        <f>(BL298/O298)*100</f>
        <v>0</v>
      </c>
      <c r="BN298" s="11">
        <f>((BL298)/(O298+Q298+S298+U298))*100</f>
        <v>0</v>
      </c>
      <c r="BO298" s="4" t="s">
        <v>73</v>
      </c>
      <c r="BP298" s="9">
        <v>0</v>
      </c>
      <c r="BQ298" s="9">
        <v>0</v>
      </c>
      <c r="BR298" s="13">
        <f t="shared" si="62"/>
        <v>0</v>
      </c>
      <c r="BS298" s="11">
        <v>0</v>
      </c>
      <c r="BT298" s="19">
        <f t="shared" si="63"/>
        <v>0</v>
      </c>
      <c r="BU298" s="6">
        <v>0</v>
      </c>
      <c r="BV298" s="6">
        <v>0</v>
      </c>
      <c r="BW298" s="6">
        <v>0</v>
      </c>
      <c r="BX298" s="5">
        <f t="shared" si="64"/>
        <v>0</v>
      </c>
      <c r="BY298" s="11">
        <v>0</v>
      </c>
      <c r="BZ298" s="11">
        <f t="shared" si="65"/>
        <v>0</v>
      </c>
      <c r="CA298" s="11" t="e">
        <f t="shared" si="66"/>
        <v>#DIV/0!</v>
      </c>
    </row>
    <row r="299" spans="1:79" x14ac:dyDescent="0.2">
      <c r="A299" s="15" t="s">
        <v>69</v>
      </c>
      <c r="B299" s="15">
        <v>5</v>
      </c>
      <c r="C299" s="15">
        <v>2</v>
      </c>
      <c r="D299" s="16">
        <f t="shared" si="57"/>
        <v>0.80937128447999995</v>
      </c>
      <c r="E299" s="17">
        <v>39200</v>
      </c>
      <c r="F299" s="15">
        <v>1</v>
      </c>
      <c r="G299" s="15" t="s">
        <v>70</v>
      </c>
      <c r="H299" s="15" t="s">
        <v>71</v>
      </c>
      <c r="I299" s="15">
        <v>43</v>
      </c>
      <c r="J299" s="15">
        <v>72</v>
      </c>
      <c r="K299" s="15"/>
      <c r="L299" s="15"/>
      <c r="M299" s="13">
        <f t="shared" si="58"/>
        <v>57.5</v>
      </c>
      <c r="N299" s="17">
        <v>39212</v>
      </c>
      <c r="O299" s="14">
        <v>871119</v>
      </c>
      <c r="P299" s="15"/>
      <c r="Q299" s="14"/>
      <c r="R299" s="15"/>
      <c r="S299" s="14"/>
      <c r="T299" s="15"/>
      <c r="U299" s="15"/>
      <c r="V299" s="14">
        <f t="shared" si="59"/>
        <v>871119</v>
      </c>
      <c r="W299" s="14">
        <f t="shared" si="60"/>
        <v>1076290.9639914781</v>
      </c>
      <c r="X299" s="17">
        <v>39252</v>
      </c>
      <c r="Y299" s="15">
        <f t="shared" si="61"/>
        <v>40</v>
      </c>
      <c r="Z299" s="15">
        <v>1</v>
      </c>
      <c r="AA299" s="15">
        <v>2.6</v>
      </c>
      <c r="AB299" s="18">
        <v>26.5</v>
      </c>
      <c r="AC299" s="18">
        <v>24.4</v>
      </c>
      <c r="AD299" s="18">
        <v>32</v>
      </c>
      <c r="AE299" s="18">
        <v>28.802564102564109</v>
      </c>
      <c r="AF299" s="18">
        <v>37</v>
      </c>
      <c r="AG299" s="18">
        <v>34</v>
      </c>
      <c r="AH299" s="18">
        <v>40</v>
      </c>
      <c r="AI299" s="18">
        <v>36.333333333333336</v>
      </c>
      <c r="AJ299" s="18">
        <v>9</v>
      </c>
      <c r="AK299" s="18">
        <v>8.4</v>
      </c>
      <c r="AL299" s="18">
        <v>9.3000000000000007</v>
      </c>
      <c r="AM299" s="18">
        <v>8.9794871794871813</v>
      </c>
      <c r="AN299" s="21">
        <v>151</v>
      </c>
      <c r="AO299" s="21">
        <v>700</v>
      </c>
      <c r="AP299" s="21">
        <v>51</v>
      </c>
      <c r="AQ299" s="21">
        <v>21.25</v>
      </c>
      <c r="AR299" s="14">
        <v>95</v>
      </c>
      <c r="AS299" s="14">
        <v>510</v>
      </c>
      <c r="AT299" s="14">
        <v>0</v>
      </c>
      <c r="AU299" s="14">
        <v>605</v>
      </c>
      <c r="AV299" s="14">
        <v>0</v>
      </c>
      <c r="AW299" s="14">
        <v>0</v>
      </c>
      <c r="AX299" s="14">
        <v>0</v>
      </c>
      <c r="AY299" s="14">
        <v>0</v>
      </c>
      <c r="AZ299" s="14">
        <v>390</v>
      </c>
      <c r="BA299" s="14">
        <v>230</v>
      </c>
      <c r="BB299" s="14">
        <v>45</v>
      </c>
      <c r="BC299" s="14">
        <v>620</v>
      </c>
      <c r="BD299" s="14">
        <v>56</v>
      </c>
      <c r="BE299" s="14">
        <v>61.666666666666664</v>
      </c>
      <c r="BF299" s="14">
        <v>10.666666666666666</v>
      </c>
      <c r="BG299" s="14">
        <v>128</v>
      </c>
      <c r="BH299" s="14">
        <v>15</v>
      </c>
      <c r="BI299" s="14">
        <v>20</v>
      </c>
      <c r="BJ299" s="14">
        <v>5</v>
      </c>
      <c r="BK299" s="14">
        <v>65</v>
      </c>
      <c r="BL299" s="14">
        <v>0</v>
      </c>
      <c r="BM299" s="19">
        <f>(BL299/O299)*100</f>
        <v>0</v>
      </c>
      <c r="BN299" s="19">
        <f>((BL299)/(O299+Q299+S299+U299))*100</f>
        <v>0</v>
      </c>
      <c r="BO299" s="15" t="s">
        <v>73</v>
      </c>
      <c r="BP299" s="13"/>
      <c r="BQ299" s="13"/>
      <c r="BR299" s="13">
        <f t="shared" si="62"/>
        <v>0</v>
      </c>
      <c r="BS299" s="19"/>
      <c r="BT299" s="19">
        <f t="shared" si="63"/>
        <v>0</v>
      </c>
      <c r="BU299" s="16"/>
      <c r="BV299" s="16"/>
      <c r="BW299" s="16"/>
      <c r="BX299" s="14">
        <f t="shared" si="64"/>
        <v>0</v>
      </c>
      <c r="BY299" s="19">
        <v>0</v>
      </c>
      <c r="BZ299" s="19">
        <f t="shared" si="65"/>
        <v>0</v>
      </c>
      <c r="CA299" s="19"/>
    </row>
    <row r="300" spans="1:79" x14ac:dyDescent="0.2">
      <c r="A300" s="15" t="s">
        <v>69</v>
      </c>
      <c r="B300" s="15">
        <v>8</v>
      </c>
      <c r="C300" s="15">
        <v>2</v>
      </c>
      <c r="D300" s="16">
        <f t="shared" si="57"/>
        <v>0.80937128447999995</v>
      </c>
      <c r="E300" s="17">
        <v>38976</v>
      </c>
      <c r="F300" s="15">
        <v>1</v>
      </c>
      <c r="G300" s="15" t="s">
        <v>70</v>
      </c>
      <c r="H300" s="15" t="s">
        <v>71</v>
      </c>
      <c r="I300" s="15">
        <v>475</v>
      </c>
      <c r="J300" s="15">
        <v>418</v>
      </c>
      <c r="K300" s="15"/>
      <c r="L300" s="15"/>
      <c r="M300" s="13">
        <f t="shared" si="58"/>
        <v>446.5</v>
      </c>
      <c r="N300" s="17">
        <v>39007</v>
      </c>
      <c r="O300" s="14">
        <v>871574</v>
      </c>
      <c r="P300" s="15"/>
      <c r="Q300" s="14"/>
      <c r="R300" s="15"/>
      <c r="S300" s="15"/>
      <c r="T300" s="15"/>
      <c r="U300" s="15"/>
      <c r="V300" s="14">
        <f t="shared" si="59"/>
        <v>871574</v>
      </c>
      <c r="W300" s="14">
        <f t="shared" si="60"/>
        <v>1076853.128734316</v>
      </c>
      <c r="X300" s="17">
        <v>39051</v>
      </c>
      <c r="Y300" s="15">
        <f t="shared" si="61"/>
        <v>44</v>
      </c>
      <c r="Z300" s="15">
        <v>1</v>
      </c>
      <c r="AA300" s="15">
        <v>3.8</v>
      </c>
      <c r="AB300" s="15">
        <v>31.1</v>
      </c>
      <c r="AC300" s="15">
        <v>17</v>
      </c>
      <c r="AD300" s="15">
        <v>31.8</v>
      </c>
      <c r="AE300" s="18">
        <v>23.283333333333331</v>
      </c>
      <c r="AF300" s="15">
        <v>36</v>
      </c>
      <c r="AG300" s="15">
        <v>37</v>
      </c>
      <c r="AH300" s="15">
        <v>46</v>
      </c>
      <c r="AI300" s="13">
        <v>40.75</v>
      </c>
      <c r="AJ300" s="15">
        <v>9</v>
      </c>
      <c r="AK300" s="15">
        <v>8.3000000000000007</v>
      </c>
      <c r="AL300" s="15">
        <v>9.3000000000000007</v>
      </c>
      <c r="AM300" s="18">
        <v>8.9486223316223459</v>
      </c>
      <c r="AN300" s="21">
        <v>406</v>
      </c>
      <c r="AO300" s="21">
        <v>475</v>
      </c>
      <c r="AP300" s="21">
        <v>18</v>
      </c>
      <c r="AQ300" s="21">
        <v>9.5</v>
      </c>
      <c r="AR300" s="14">
        <v>15</v>
      </c>
      <c r="AS300" s="14">
        <v>20</v>
      </c>
      <c r="AT300" s="14">
        <v>0</v>
      </c>
      <c r="AU300" s="14">
        <v>35</v>
      </c>
      <c r="AV300" s="14">
        <v>0</v>
      </c>
      <c r="AW300" s="14">
        <v>5</v>
      </c>
      <c r="AX300" s="14">
        <v>0</v>
      </c>
      <c r="AY300" s="14">
        <v>5</v>
      </c>
      <c r="AZ300" s="14">
        <v>35</v>
      </c>
      <c r="BA300" s="14">
        <v>25</v>
      </c>
      <c r="BB300" s="14">
        <v>0</v>
      </c>
      <c r="BC300" s="14">
        <v>55</v>
      </c>
      <c r="BD300" s="14">
        <v>8.5</v>
      </c>
      <c r="BE300" s="14">
        <v>14.5</v>
      </c>
      <c r="BF300" s="14">
        <v>0</v>
      </c>
      <c r="BG300" s="14">
        <v>23</v>
      </c>
      <c r="BH300" s="14">
        <v>7.5</v>
      </c>
      <c r="BI300" s="14">
        <v>15</v>
      </c>
      <c r="BJ300" s="14">
        <v>0</v>
      </c>
      <c r="BK300" s="14">
        <v>20</v>
      </c>
      <c r="BL300" s="14">
        <v>109324</v>
      </c>
      <c r="BM300" s="19">
        <f>BL300/O300*100</f>
        <v>12.543283760185595</v>
      </c>
      <c r="BN300" s="19">
        <f>BL300/(O300+Q300)*100</f>
        <v>12.543283760185595</v>
      </c>
      <c r="BO300" s="15" t="s">
        <v>72</v>
      </c>
      <c r="BP300" s="13">
        <v>12</v>
      </c>
      <c r="BQ300" s="13">
        <v>35</v>
      </c>
      <c r="BR300" s="13">
        <f t="shared" si="62"/>
        <v>23</v>
      </c>
      <c r="BS300" s="19">
        <v>20.32</v>
      </c>
      <c r="BT300" s="19">
        <f t="shared" si="63"/>
        <v>0.46181818181818185</v>
      </c>
      <c r="BU300" s="16">
        <v>2.2700000000000001E-2</v>
      </c>
      <c r="BV300" s="16">
        <v>0.36699999999999999</v>
      </c>
      <c r="BW300" s="16">
        <v>7.1999999999999995E-2</v>
      </c>
      <c r="BX300" s="14">
        <f t="shared" si="64"/>
        <v>135072.74361758193</v>
      </c>
      <c r="BY300" s="19">
        <v>8.23</v>
      </c>
      <c r="BZ300" s="19">
        <f t="shared" si="65"/>
        <v>0.23109969198576943</v>
      </c>
      <c r="CA300" s="19">
        <f t="shared" ref="CA300:CA307" si="67">(BW300/BS300^3)*100000</f>
        <v>0.85814640133217279</v>
      </c>
    </row>
    <row r="301" spans="1:79" x14ac:dyDescent="0.2">
      <c r="A301" s="15" t="s">
        <v>69</v>
      </c>
      <c r="B301" s="15">
        <v>4</v>
      </c>
      <c r="C301" s="15">
        <v>2</v>
      </c>
      <c r="D301" s="16">
        <f t="shared" si="57"/>
        <v>0.80937128447999995</v>
      </c>
      <c r="E301" s="17">
        <v>39638</v>
      </c>
      <c r="F301" s="15">
        <v>1</v>
      </c>
      <c r="G301" s="15" t="s">
        <v>70</v>
      </c>
      <c r="H301" s="15" t="s">
        <v>71</v>
      </c>
      <c r="I301" s="15"/>
      <c r="J301" s="15">
        <v>65</v>
      </c>
      <c r="K301" s="15"/>
      <c r="L301" s="15"/>
      <c r="M301" s="13">
        <f t="shared" si="58"/>
        <v>65</v>
      </c>
      <c r="N301" s="17">
        <v>39651</v>
      </c>
      <c r="O301" s="14">
        <v>871574</v>
      </c>
      <c r="P301" s="15"/>
      <c r="Q301" s="14"/>
      <c r="R301" s="15"/>
      <c r="S301" s="14"/>
      <c r="T301" s="15"/>
      <c r="U301" s="13"/>
      <c r="V301" s="14">
        <f t="shared" si="59"/>
        <v>871574</v>
      </c>
      <c r="W301" s="14">
        <f t="shared" si="60"/>
        <v>1076853.128734316</v>
      </c>
      <c r="X301" s="17">
        <v>39686</v>
      </c>
      <c r="Y301" s="15">
        <f t="shared" si="61"/>
        <v>35</v>
      </c>
      <c r="Z301" s="15">
        <v>5</v>
      </c>
      <c r="AA301" s="18">
        <v>2.8</v>
      </c>
      <c r="AB301" s="18">
        <v>31.7</v>
      </c>
      <c r="AC301" s="18">
        <v>27.4</v>
      </c>
      <c r="AD301" s="18">
        <v>33.200000000000003</v>
      </c>
      <c r="AE301" s="18">
        <v>30.687878787878791</v>
      </c>
      <c r="AF301" s="13">
        <v>44</v>
      </c>
      <c r="AG301" s="13">
        <v>37</v>
      </c>
      <c r="AH301" s="13">
        <v>41</v>
      </c>
      <c r="AI301" s="13">
        <v>39.6</v>
      </c>
      <c r="AJ301" s="18">
        <v>9</v>
      </c>
      <c r="AK301" s="18">
        <v>8.5</v>
      </c>
      <c r="AL301" s="18">
        <v>9.6</v>
      </c>
      <c r="AM301" s="18">
        <v>9.0052413659947028</v>
      </c>
      <c r="AN301" s="21">
        <f>123*2</f>
        <v>246</v>
      </c>
      <c r="AO301" s="21">
        <v>525</v>
      </c>
      <c r="AP301" s="21">
        <v>44</v>
      </c>
      <c r="AQ301" s="21">
        <v>18.5</v>
      </c>
      <c r="AR301" s="14">
        <v>110</v>
      </c>
      <c r="AS301" s="14">
        <v>565</v>
      </c>
      <c r="AT301" s="14">
        <v>0</v>
      </c>
      <c r="AU301" s="14">
        <v>675</v>
      </c>
      <c r="AV301" s="14">
        <v>0</v>
      </c>
      <c r="AW301" s="14">
        <v>0</v>
      </c>
      <c r="AX301" s="14">
        <v>0</v>
      </c>
      <c r="AY301" s="14">
        <v>50</v>
      </c>
      <c r="AZ301" s="14">
        <v>265</v>
      </c>
      <c r="BA301" s="14">
        <v>640</v>
      </c>
      <c r="BB301" s="14">
        <v>4545</v>
      </c>
      <c r="BC301" s="14">
        <v>4660</v>
      </c>
      <c r="BD301" s="14">
        <v>57.272727272727273</v>
      </c>
      <c r="BE301" s="14">
        <v>137.27272727272728</v>
      </c>
      <c r="BF301" s="14">
        <v>1639.5454545454545</v>
      </c>
      <c r="BG301" s="14">
        <v>1834.090909090909</v>
      </c>
      <c r="BH301" s="14">
        <v>25</v>
      </c>
      <c r="BI301" s="14">
        <v>25</v>
      </c>
      <c r="BJ301" s="14">
        <v>1065</v>
      </c>
      <c r="BK301" s="14">
        <v>1730</v>
      </c>
      <c r="BL301" s="14">
        <v>100803</v>
      </c>
      <c r="BM301" s="19">
        <f>BL301/O301*100</f>
        <v>11.565627244502474</v>
      </c>
      <c r="BN301" s="19">
        <f>(BL301)/(O301+Q301+S301+U301)*100</f>
        <v>11.565627244502474</v>
      </c>
      <c r="BO301" s="15" t="s">
        <v>72</v>
      </c>
      <c r="BP301" s="13">
        <v>28</v>
      </c>
      <c r="BQ301" s="13">
        <v>50</v>
      </c>
      <c r="BR301" s="13">
        <f t="shared" si="62"/>
        <v>22</v>
      </c>
      <c r="BS301" s="19">
        <v>34.9</v>
      </c>
      <c r="BT301" s="19">
        <f t="shared" si="63"/>
        <v>0.99714285714285711</v>
      </c>
      <c r="BU301" s="16">
        <v>0.16400000000000001</v>
      </c>
      <c r="BV301" s="16">
        <v>0.70499999999999996</v>
      </c>
      <c r="BW301" s="16">
        <v>0.36199999999999999</v>
      </c>
      <c r="BX301" s="14">
        <f t="shared" si="64"/>
        <v>124544.81884017335</v>
      </c>
      <c r="BY301" s="19">
        <v>30.05</v>
      </c>
      <c r="BZ301" s="19">
        <f t="shared" si="65"/>
        <v>1.06078810186976</v>
      </c>
      <c r="CA301" s="19">
        <f t="shared" si="67"/>
        <v>0.85159340536417738</v>
      </c>
    </row>
    <row r="302" spans="1:79" x14ac:dyDescent="0.2">
      <c r="A302" s="15" t="s">
        <v>69</v>
      </c>
      <c r="B302" s="15">
        <v>4</v>
      </c>
      <c r="C302" s="15">
        <v>2</v>
      </c>
      <c r="D302" s="16">
        <f t="shared" si="57"/>
        <v>0.80937128447999995</v>
      </c>
      <c r="E302" s="17">
        <v>39569</v>
      </c>
      <c r="F302" s="15">
        <v>1</v>
      </c>
      <c r="G302" s="15" t="s">
        <v>70</v>
      </c>
      <c r="H302" s="15" t="s">
        <v>71</v>
      </c>
      <c r="I302" s="15">
        <v>124</v>
      </c>
      <c r="J302" s="15">
        <v>150</v>
      </c>
      <c r="K302" s="15"/>
      <c r="L302" s="15"/>
      <c r="M302" s="13">
        <f t="shared" si="58"/>
        <v>137</v>
      </c>
      <c r="N302" s="17">
        <v>39577</v>
      </c>
      <c r="O302" s="14">
        <v>872032</v>
      </c>
      <c r="P302" s="15"/>
      <c r="Q302" s="14"/>
      <c r="R302" s="15"/>
      <c r="S302" s="14"/>
      <c r="T302" s="15"/>
      <c r="U302" s="13"/>
      <c r="V302" s="14">
        <f t="shared" si="59"/>
        <v>872032</v>
      </c>
      <c r="W302" s="14">
        <f t="shared" si="60"/>
        <v>1077419.0000578756</v>
      </c>
      <c r="X302" s="17">
        <v>39618</v>
      </c>
      <c r="Y302" s="15">
        <f t="shared" si="61"/>
        <v>41</v>
      </c>
      <c r="Z302" s="15">
        <v>0</v>
      </c>
      <c r="AA302" s="18">
        <v>2.2999999999999998</v>
      </c>
      <c r="AB302" s="18">
        <v>27.7</v>
      </c>
      <c r="AC302" s="18">
        <v>24.7</v>
      </c>
      <c r="AD302" s="18">
        <v>32.799999999999997</v>
      </c>
      <c r="AE302" s="18">
        <v>29.753846153846155</v>
      </c>
      <c r="AF302" s="13">
        <v>35</v>
      </c>
      <c r="AG302" s="13">
        <v>36</v>
      </c>
      <c r="AH302" s="13">
        <v>42</v>
      </c>
      <c r="AI302" s="13">
        <v>38</v>
      </c>
      <c r="AJ302" s="18">
        <v>8.6</v>
      </c>
      <c r="AK302" s="18">
        <v>8.5</v>
      </c>
      <c r="AL302" s="18">
        <v>9.5</v>
      </c>
      <c r="AM302" s="18">
        <v>8.9400000000000031</v>
      </c>
      <c r="AN302" s="21">
        <v>308</v>
      </c>
      <c r="AO302" s="21">
        <v>390</v>
      </c>
      <c r="AP302" s="21">
        <v>20</v>
      </c>
      <c r="AQ302" s="21">
        <v>9.5</v>
      </c>
      <c r="AR302" s="14">
        <v>60</v>
      </c>
      <c r="AS302" s="14">
        <v>175</v>
      </c>
      <c r="AT302" s="14">
        <v>0</v>
      </c>
      <c r="AU302" s="14">
        <v>235</v>
      </c>
      <c r="AV302" s="14">
        <v>0</v>
      </c>
      <c r="AW302" s="14">
        <v>0</v>
      </c>
      <c r="AX302" s="14">
        <v>0</v>
      </c>
      <c r="AY302" s="14">
        <v>0</v>
      </c>
      <c r="AZ302" s="14">
        <v>515</v>
      </c>
      <c r="BA302" s="14">
        <v>1030</v>
      </c>
      <c r="BB302" s="14">
        <v>0</v>
      </c>
      <c r="BC302" s="14">
        <v>1545</v>
      </c>
      <c r="BD302" s="14">
        <v>55.666666666666664</v>
      </c>
      <c r="BE302" s="14">
        <v>100</v>
      </c>
      <c r="BF302" s="14">
        <v>0</v>
      </c>
      <c r="BG302" s="14">
        <v>155.66666666666666</v>
      </c>
      <c r="BH302" s="14">
        <v>5</v>
      </c>
      <c r="BI302" s="14">
        <v>10</v>
      </c>
      <c r="BJ302" s="14">
        <v>0</v>
      </c>
      <c r="BK302" s="14">
        <v>20</v>
      </c>
      <c r="BL302" s="14">
        <v>52052</v>
      </c>
      <c r="BM302" s="19">
        <f>BL302/O302*100</f>
        <v>5.9690470074492676</v>
      </c>
      <c r="BN302" s="19">
        <f>(BL302)/(O302+Q302+S302+U302)*100</f>
        <v>5.9690470074492676</v>
      </c>
      <c r="BO302" s="15" t="s">
        <v>72</v>
      </c>
      <c r="BP302" s="13">
        <v>13</v>
      </c>
      <c r="BQ302" s="13">
        <v>57</v>
      </c>
      <c r="BR302" s="13">
        <f t="shared" si="62"/>
        <v>44</v>
      </c>
      <c r="BS302" s="19">
        <v>27.3</v>
      </c>
      <c r="BT302" s="19">
        <f t="shared" si="63"/>
        <v>0.6658536585365854</v>
      </c>
      <c r="BU302" s="16">
        <v>2.9000000000000001E-2</v>
      </c>
      <c r="BV302" s="16">
        <v>0.90800000000000003</v>
      </c>
      <c r="BW302" s="16">
        <v>0.22700000000000001</v>
      </c>
      <c r="BX302" s="14">
        <f t="shared" si="64"/>
        <v>64311.646580644454</v>
      </c>
      <c r="BY302" s="19">
        <v>10.59</v>
      </c>
      <c r="BZ302" s="19">
        <f t="shared" si="65"/>
        <v>0.31912755972405865</v>
      </c>
      <c r="CA302" s="19">
        <f t="shared" si="67"/>
        <v>1.1156755511302063</v>
      </c>
    </row>
    <row r="303" spans="1:79" x14ac:dyDescent="0.2">
      <c r="A303" s="12" t="s">
        <v>69</v>
      </c>
      <c r="B303" s="15">
        <v>7</v>
      </c>
      <c r="C303" s="15">
        <v>2</v>
      </c>
      <c r="D303" s="16">
        <f t="shared" si="57"/>
        <v>0.80937128447999995</v>
      </c>
      <c r="E303" s="17">
        <v>40286</v>
      </c>
      <c r="F303" s="13">
        <v>1</v>
      </c>
      <c r="G303" s="13" t="s">
        <v>70</v>
      </c>
      <c r="H303" s="13" t="s">
        <v>71</v>
      </c>
      <c r="I303" s="15">
        <v>92</v>
      </c>
      <c r="J303" s="15">
        <v>398</v>
      </c>
      <c r="K303" s="15"/>
      <c r="L303" s="15"/>
      <c r="M303" s="13">
        <f t="shared" si="58"/>
        <v>245</v>
      </c>
      <c r="N303" s="17">
        <v>40299</v>
      </c>
      <c r="O303" s="14">
        <v>872490</v>
      </c>
      <c r="P303" s="17"/>
      <c r="Q303" s="14"/>
      <c r="R303" s="17"/>
      <c r="S303" s="13"/>
      <c r="T303" s="17"/>
      <c r="U303" s="17"/>
      <c r="V303" s="14">
        <f t="shared" si="59"/>
        <v>872490</v>
      </c>
      <c r="W303" s="14">
        <f t="shared" si="60"/>
        <v>1077984.8713814355</v>
      </c>
      <c r="X303" s="17">
        <v>40338</v>
      </c>
      <c r="Y303" s="13">
        <f t="shared" si="61"/>
        <v>39</v>
      </c>
      <c r="Z303" s="13">
        <v>5</v>
      </c>
      <c r="AA303" s="18">
        <v>3.8</v>
      </c>
      <c r="AB303" s="18">
        <v>29</v>
      </c>
      <c r="AC303" s="18">
        <v>26.5</v>
      </c>
      <c r="AD303" s="18">
        <v>33.4</v>
      </c>
      <c r="AE303" s="18">
        <v>29.629729729729736</v>
      </c>
      <c r="AF303" s="13">
        <v>36</v>
      </c>
      <c r="AG303" s="13">
        <v>32</v>
      </c>
      <c r="AH303" s="13">
        <v>42</v>
      </c>
      <c r="AI303" s="18">
        <v>37.545454545454547</v>
      </c>
      <c r="AJ303" s="18">
        <v>9</v>
      </c>
      <c r="AK303" s="18">
        <v>8.5</v>
      </c>
      <c r="AL303" s="18">
        <v>9.4</v>
      </c>
      <c r="AM303" s="18">
        <v>9.0552929345499624</v>
      </c>
      <c r="AN303" s="21">
        <v>398</v>
      </c>
      <c r="AO303" s="21">
        <v>550</v>
      </c>
      <c r="AP303" s="21">
        <v>31</v>
      </c>
      <c r="AQ303" s="21">
        <v>12.75</v>
      </c>
      <c r="AR303" s="14">
        <v>160</v>
      </c>
      <c r="AS303" s="14">
        <v>470</v>
      </c>
      <c r="AT303" s="14">
        <v>0</v>
      </c>
      <c r="AU303" s="14">
        <v>630</v>
      </c>
      <c r="AV303" s="14">
        <v>0</v>
      </c>
      <c r="AW303" s="14">
        <v>5</v>
      </c>
      <c r="AX303" s="14">
        <v>0</v>
      </c>
      <c r="AY303" s="14">
        <v>5</v>
      </c>
      <c r="AZ303" s="14">
        <v>220</v>
      </c>
      <c r="BA303" s="14">
        <v>685</v>
      </c>
      <c r="BB303" s="14">
        <v>20</v>
      </c>
      <c r="BC303" s="14">
        <v>905</v>
      </c>
      <c r="BD303" s="14">
        <v>33.46153846153846</v>
      </c>
      <c r="BE303" s="14">
        <v>89.230769230769226</v>
      </c>
      <c r="BF303" s="14">
        <v>3.4615384615384617</v>
      </c>
      <c r="BG303" s="14">
        <v>126.15384615384616</v>
      </c>
      <c r="BH303" s="14">
        <v>15</v>
      </c>
      <c r="BI303" s="14">
        <v>20</v>
      </c>
      <c r="BJ303" s="14">
        <v>0</v>
      </c>
      <c r="BK303" s="14">
        <v>40</v>
      </c>
      <c r="BL303" s="14">
        <v>48379</v>
      </c>
      <c r="BM303" s="19">
        <v>5.54</v>
      </c>
      <c r="BN303" s="19">
        <f>((BL303/(O303+Q303+S303+U303))*100)</f>
        <v>5.5449346124310877</v>
      </c>
      <c r="BO303" s="15" t="s">
        <v>72</v>
      </c>
      <c r="BP303" s="13">
        <v>19</v>
      </c>
      <c r="BQ303" s="13">
        <v>69</v>
      </c>
      <c r="BR303" s="13">
        <f t="shared" si="62"/>
        <v>50</v>
      </c>
      <c r="BS303" s="19">
        <v>31.35</v>
      </c>
      <c r="BT303" s="19">
        <f t="shared" si="63"/>
        <v>0.80384615384615388</v>
      </c>
      <c r="BU303" s="16">
        <v>5.6000000000000001E-2</v>
      </c>
      <c r="BV303" s="16">
        <v>0.98499999999999999</v>
      </c>
      <c r="BW303" s="16">
        <v>0.36099999999999999</v>
      </c>
      <c r="BX303" s="14">
        <f t="shared" si="64"/>
        <v>59773.556249999965</v>
      </c>
      <c r="BY303" s="19">
        <v>12.68</v>
      </c>
      <c r="BZ303" s="19">
        <f t="shared" si="65"/>
        <v>0.40170464576969955</v>
      </c>
      <c r="CA303" s="19">
        <f t="shared" si="67"/>
        <v>1.1716410150511931</v>
      </c>
    </row>
    <row r="304" spans="1:79" x14ac:dyDescent="0.2">
      <c r="A304" s="4" t="s">
        <v>69</v>
      </c>
      <c r="B304" s="4">
        <v>34</v>
      </c>
      <c r="C304" s="4">
        <v>1</v>
      </c>
      <c r="D304" s="6">
        <f t="shared" si="57"/>
        <v>0.40468564223999998</v>
      </c>
      <c r="E304" s="8">
        <v>39007</v>
      </c>
      <c r="F304" s="4">
        <v>1</v>
      </c>
      <c r="G304" s="4" t="s">
        <v>70</v>
      </c>
      <c r="H304" s="4" t="s">
        <v>71</v>
      </c>
      <c r="I304" s="4">
        <v>53</v>
      </c>
      <c r="J304" s="4">
        <v>278</v>
      </c>
      <c r="M304" s="13">
        <f t="shared" si="58"/>
        <v>165.5</v>
      </c>
      <c r="N304" s="8">
        <v>39017</v>
      </c>
      <c r="O304" s="5">
        <v>436474</v>
      </c>
      <c r="Q304" s="5"/>
      <c r="V304" s="14">
        <f t="shared" si="59"/>
        <v>436474</v>
      </c>
      <c r="W304" s="14">
        <f t="shared" si="60"/>
        <v>1078550.7427049952</v>
      </c>
      <c r="X304" s="8">
        <v>39066</v>
      </c>
      <c r="Y304" s="4">
        <f t="shared" si="61"/>
        <v>49</v>
      </c>
      <c r="Z304" s="4">
        <v>1</v>
      </c>
      <c r="AA304" s="4">
        <v>4.5999999999999996</v>
      </c>
      <c r="AB304" s="4">
        <v>24.4</v>
      </c>
      <c r="AC304" s="4">
        <v>11.5</v>
      </c>
      <c r="AD304" s="4">
        <v>27.3</v>
      </c>
      <c r="AE304" s="10">
        <v>20.388888888888889</v>
      </c>
      <c r="AF304" s="4">
        <v>40</v>
      </c>
      <c r="AG304" s="4">
        <v>40</v>
      </c>
      <c r="AH304" s="4">
        <v>46</v>
      </c>
      <c r="AI304" s="9">
        <v>43.53846153846154</v>
      </c>
      <c r="AJ304" s="4">
        <v>8.6999999999999993</v>
      </c>
      <c r="AK304" s="4">
        <v>8.1999999999999993</v>
      </c>
      <c r="AL304" s="4">
        <v>9.1</v>
      </c>
      <c r="AM304" s="10">
        <v>8.8276472970898929</v>
      </c>
      <c r="AN304" s="20">
        <v>336</v>
      </c>
      <c r="AO304" s="20">
        <v>315</v>
      </c>
      <c r="AP304" s="20">
        <v>17</v>
      </c>
      <c r="AQ304" s="20">
        <v>7.75</v>
      </c>
      <c r="AR304" s="5">
        <v>0</v>
      </c>
      <c r="AS304" s="5">
        <v>5</v>
      </c>
      <c r="AT304" s="5">
        <v>0</v>
      </c>
      <c r="AU304" s="5">
        <v>5</v>
      </c>
      <c r="AV304" s="5">
        <v>0</v>
      </c>
      <c r="AW304" s="5">
        <v>0</v>
      </c>
      <c r="AX304" s="5">
        <v>0</v>
      </c>
      <c r="AY304" s="5">
        <v>5</v>
      </c>
      <c r="AZ304" s="5">
        <v>135</v>
      </c>
      <c r="BA304" s="5">
        <v>450</v>
      </c>
      <c r="BB304" s="5">
        <v>445</v>
      </c>
      <c r="BC304" s="5">
        <v>655</v>
      </c>
      <c r="BD304" s="5">
        <v>31</v>
      </c>
      <c r="BE304" s="5">
        <v>78.333333333333329</v>
      </c>
      <c r="BF304" s="5">
        <v>31.333333333333332</v>
      </c>
      <c r="BG304" s="5">
        <v>150.35714285714286</v>
      </c>
      <c r="BH304" s="5">
        <v>10</v>
      </c>
      <c r="BI304" s="5">
        <v>20</v>
      </c>
      <c r="BJ304" s="5">
        <v>0</v>
      </c>
      <c r="BK304" s="5">
        <v>47.5</v>
      </c>
      <c r="BL304" s="5">
        <v>166782</v>
      </c>
      <c r="BM304" s="11">
        <f>BL304/O304*100</f>
        <v>38.211210747948329</v>
      </c>
      <c r="BN304" s="11">
        <f>BL304/(O304+Q304)*100</f>
        <v>38.211210747948329</v>
      </c>
      <c r="BO304" s="4" t="s">
        <v>72</v>
      </c>
      <c r="BP304" s="9">
        <v>17</v>
      </c>
      <c r="BQ304" s="9">
        <v>28</v>
      </c>
      <c r="BR304" s="13">
        <f t="shared" si="62"/>
        <v>11</v>
      </c>
      <c r="BS304" s="11">
        <v>21.06</v>
      </c>
      <c r="BT304" s="19">
        <f t="shared" si="63"/>
        <v>0.42979591836734693</v>
      </c>
      <c r="BU304" s="6">
        <v>0.05</v>
      </c>
      <c r="BV304" s="6">
        <v>0.19</v>
      </c>
      <c r="BW304" s="6">
        <v>8.4199999999999997E-2</v>
      </c>
      <c r="BX304" s="5">
        <f t="shared" si="64"/>
        <v>412127.2973185677</v>
      </c>
      <c r="BY304" s="11">
        <v>16.41</v>
      </c>
      <c r="BZ304" s="11">
        <f t="shared" si="65"/>
        <v>0.82755087956656814</v>
      </c>
      <c r="CA304" s="11">
        <f t="shared" si="67"/>
        <v>0.90144034382101246</v>
      </c>
    </row>
    <row r="305" spans="1:79" x14ac:dyDescent="0.2">
      <c r="A305" s="15" t="s">
        <v>69</v>
      </c>
      <c r="B305" s="15">
        <v>9</v>
      </c>
      <c r="C305" s="15">
        <v>2</v>
      </c>
      <c r="D305" s="16">
        <f t="shared" si="57"/>
        <v>0.80937128447999995</v>
      </c>
      <c r="E305" s="17">
        <v>37375</v>
      </c>
      <c r="F305" s="15">
        <v>1</v>
      </c>
      <c r="G305" s="15" t="s">
        <v>70</v>
      </c>
      <c r="H305" s="15" t="s">
        <v>71</v>
      </c>
      <c r="I305" s="15">
        <v>356</v>
      </c>
      <c r="J305" s="15">
        <v>240</v>
      </c>
      <c r="K305" s="15"/>
      <c r="L305" s="15"/>
      <c r="M305" s="13">
        <f t="shared" si="58"/>
        <v>298</v>
      </c>
      <c r="N305" s="17">
        <v>37382</v>
      </c>
      <c r="O305" s="14">
        <v>872948</v>
      </c>
      <c r="P305" s="15"/>
      <c r="Q305" s="14"/>
      <c r="R305" s="15"/>
      <c r="S305" s="15"/>
      <c r="T305" s="15"/>
      <c r="U305" s="15"/>
      <c r="V305" s="14">
        <f t="shared" si="59"/>
        <v>872948</v>
      </c>
      <c r="W305" s="14">
        <f t="shared" si="60"/>
        <v>1078550.7427049952</v>
      </c>
      <c r="X305" s="17">
        <v>37432</v>
      </c>
      <c r="Y305" s="15">
        <f t="shared" si="61"/>
        <v>50</v>
      </c>
      <c r="Z305" s="15">
        <v>0</v>
      </c>
      <c r="AA305" s="18">
        <v>1.2</v>
      </c>
      <c r="AB305" s="18">
        <v>30.2</v>
      </c>
      <c r="AC305" s="18">
        <v>25.6</v>
      </c>
      <c r="AD305" s="18">
        <v>33.700000000000003</v>
      </c>
      <c r="AE305" s="18">
        <v>29.754166666666666</v>
      </c>
      <c r="AF305" s="13">
        <v>46</v>
      </c>
      <c r="AG305" s="13">
        <v>39</v>
      </c>
      <c r="AH305" s="13">
        <v>56</v>
      </c>
      <c r="AI305" s="13">
        <v>47.357142857142854</v>
      </c>
      <c r="AJ305" s="18">
        <v>8.9</v>
      </c>
      <c r="AK305" s="18">
        <v>8.5</v>
      </c>
      <c r="AL305" s="18">
        <v>9.6</v>
      </c>
      <c r="AM305" s="18">
        <v>9.1282880510204212</v>
      </c>
      <c r="AN305" s="21">
        <v>0</v>
      </c>
      <c r="AO305" s="21">
        <v>650</v>
      </c>
      <c r="AP305" s="21">
        <v>78</v>
      </c>
      <c r="AQ305" s="21">
        <v>32.5</v>
      </c>
      <c r="AR305" s="14">
        <v>10</v>
      </c>
      <c r="AS305" s="14">
        <v>50</v>
      </c>
      <c r="AT305" s="14">
        <v>5</v>
      </c>
      <c r="AU305" s="14">
        <v>65</v>
      </c>
      <c r="AV305" s="14">
        <v>0</v>
      </c>
      <c r="AW305" s="14">
        <v>0</v>
      </c>
      <c r="AX305" s="14">
        <v>0</v>
      </c>
      <c r="AY305" s="14">
        <v>15</v>
      </c>
      <c r="AZ305" s="14">
        <v>685</v>
      </c>
      <c r="BA305" s="14">
        <v>1225</v>
      </c>
      <c r="BB305" s="14">
        <v>5</v>
      </c>
      <c r="BC305" s="14">
        <v>1355</v>
      </c>
      <c r="BD305" s="14">
        <v>94.722222222222229</v>
      </c>
      <c r="BE305" s="14">
        <v>161.66666666666666</v>
      </c>
      <c r="BF305" s="14">
        <v>0.27777777777777779</v>
      </c>
      <c r="BG305" s="14">
        <v>256.66666666666669</v>
      </c>
      <c r="BH305" s="14">
        <v>57.5</v>
      </c>
      <c r="BI305" s="14">
        <v>42.5</v>
      </c>
      <c r="BJ305" s="14">
        <v>0</v>
      </c>
      <c r="BK305" s="14">
        <v>90</v>
      </c>
      <c r="BL305" s="14">
        <v>0</v>
      </c>
      <c r="BM305" s="19">
        <f>BL305/(O305)*100</f>
        <v>0</v>
      </c>
      <c r="BN305" s="19">
        <f>BL305/(O305+Q305)*100</f>
        <v>0</v>
      </c>
      <c r="BO305" s="15" t="s">
        <v>73</v>
      </c>
      <c r="BP305" s="13"/>
      <c r="BQ305" s="13"/>
      <c r="BR305" s="13">
        <f t="shared" si="62"/>
        <v>0</v>
      </c>
      <c r="BS305" s="19"/>
      <c r="BT305" s="19">
        <f t="shared" si="63"/>
        <v>0</v>
      </c>
      <c r="BU305" s="16"/>
      <c r="BV305" s="16"/>
      <c r="BW305" s="16"/>
      <c r="BX305" s="14">
        <f t="shared" si="64"/>
        <v>0</v>
      </c>
      <c r="BY305" s="19">
        <v>0</v>
      </c>
      <c r="BZ305" s="19">
        <f t="shared" si="65"/>
        <v>0</v>
      </c>
      <c r="CA305" s="19" t="e">
        <f t="shared" si="67"/>
        <v>#DIV/0!</v>
      </c>
    </row>
    <row r="306" spans="1:79" x14ac:dyDescent="0.2">
      <c r="A306" s="4" t="s">
        <v>69</v>
      </c>
      <c r="B306" s="4">
        <v>15</v>
      </c>
      <c r="C306" s="4">
        <v>0.5</v>
      </c>
      <c r="D306" s="6">
        <f t="shared" si="57"/>
        <v>0.20234282111999999</v>
      </c>
      <c r="E306" s="8">
        <v>39293</v>
      </c>
      <c r="F306" s="4">
        <v>1</v>
      </c>
      <c r="G306" s="4" t="s">
        <v>70</v>
      </c>
      <c r="H306" s="4" t="s">
        <v>71</v>
      </c>
      <c r="I306" s="4">
        <v>245</v>
      </c>
      <c r="J306" s="4">
        <v>315</v>
      </c>
      <c r="M306" s="13">
        <f t="shared" si="58"/>
        <v>280</v>
      </c>
      <c r="N306" s="8">
        <v>39312</v>
      </c>
      <c r="O306" s="5">
        <v>218466</v>
      </c>
      <c r="Q306" s="5"/>
      <c r="S306" s="5"/>
      <c r="V306" s="14">
        <f t="shared" si="59"/>
        <v>218466</v>
      </c>
      <c r="W306" s="14">
        <f t="shared" si="60"/>
        <v>1079682.485352115</v>
      </c>
      <c r="X306" s="8">
        <v>39352</v>
      </c>
      <c r="Y306" s="9">
        <f t="shared" si="61"/>
        <v>40</v>
      </c>
      <c r="Z306" s="9">
        <v>0</v>
      </c>
      <c r="AA306" s="4">
        <v>3</v>
      </c>
      <c r="AB306" s="10">
        <v>32</v>
      </c>
      <c r="AC306" s="10">
        <v>28.3</v>
      </c>
      <c r="AD306" s="10">
        <v>32.799999999999997</v>
      </c>
      <c r="AE306" s="10">
        <v>30.884210526315798</v>
      </c>
      <c r="AF306" s="9">
        <v>27</v>
      </c>
      <c r="AG306" s="9">
        <v>26</v>
      </c>
      <c r="AH306" s="9">
        <v>32</v>
      </c>
      <c r="AI306" s="9">
        <v>29.4</v>
      </c>
      <c r="AJ306" s="10">
        <v>8.9</v>
      </c>
      <c r="AK306" s="10">
        <v>8.8000000000000007</v>
      </c>
      <c r="AL306" s="10">
        <v>9.6</v>
      </c>
      <c r="AM306" s="10">
        <v>9.2102564102564131</v>
      </c>
      <c r="AN306" s="20">
        <v>148</v>
      </c>
      <c r="AO306" s="20">
        <v>187</v>
      </c>
      <c r="AP306" s="20">
        <v>12</v>
      </c>
      <c r="AQ306" s="20">
        <v>4.875</v>
      </c>
      <c r="AR306" s="5">
        <v>10</v>
      </c>
      <c r="AS306" s="5">
        <v>0</v>
      </c>
      <c r="AT306" s="5">
        <v>0</v>
      </c>
      <c r="AU306" s="5">
        <v>10</v>
      </c>
      <c r="AV306" s="5">
        <v>0</v>
      </c>
      <c r="AW306" s="5">
        <v>0</v>
      </c>
      <c r="AX306" s="5">
        <v>0</v>
      </c>
      <c r="AY306" s="5">
        <v>0</v>
      </c>
      <c r="AZ306" s="5">
        <v>80</v>
      </c>
      <c r="BA306" s="5">
        <v>115</v>
      </c>
      <c r="BB306" s="5">
        <v>10</v>
      </c>
      <c r="BC306" s="5">
        <v>195</v>
      </c>
      <c r="BD306" s="5">
        <v>19.545454545454547</v>
      </c>
      <c r="BE306" s="5">
        <v>29.545454545454547</v>
      </c>
      <c r="BF306" s="5">
        <v>0.90909090909090906</v>
      </c>
      <c r="BG306" s="5">
        <v>50</v>
      </c>
      <c r="BH306" s="5">
        <v>5</v>
      </c>
      <c r="BI306" s="5">
        <v>10</v>
      </c>
      <c r="BJ306" s="5">
        <v>0</v>
      </c>
      <c r="BK306" s="5">
        <v>15</v>
      </c>
      <c r="BL306" s="5">
        <v>17303</v>
      </c>
      <c r="BM306" s="11">
        <f>(BL306/O306)*100</f>
        <v>7.9202255728580191</v>
      </c>
      <c r="BN306" s="11">
        <f>((BL306)/(O306+Q306+S306+U306))*100</f>
        <v>7.9202255728580191</v>
      </c>
      <c r="BO306" s="4" t="s">
        <v>72</v>
      </c>
      <c r="BP306" s="9">
        <v>28</v>
      </c>
      <c r="BQ306" s="9">
        <v>67</v>
      </c>
      <c r="BR306" s="13">
        <f t="shared" si="62"/>
        <v>39</v>
      </c>
      <c r="BS306" s="11">
        <v>37.42</v>
      </c>
      <c r="BT306" s="19">
        <f t="shared" si="63"/>
        <v>0.9355</v>
      </c>
      <c r="BU306" s="6">
        <v>0.16600000000000001</v>
      </c>
      <c r="BV306" s="6">
        <v>1.2969999999999999</v>
      </c>
      <c r="BW306" s="6">
        <v>0.501</v>
      </c>
      <c r="BX306" s="5">
        <f t="shared" si="64"/>
        <v>85513.288310527249</v>
      </c>
      <c r="BY306" s="11">
        <v>5</v>
      </c>
      <c r="BZ306" s="11">
        <f t="shared" si="65"/>
        <v>0.61776345366791341</v>
      </c>
      <c r="CA306" s="11">
        <f t="shared" si="67"/>
        <v>0.95615076397207122</v>
      </c>
    </row>
    <row r="307" spans="1:79" x14ac:dyDescent="0.2">
      <c r="A307" s="15" t="s">
        <v>69</v>
      </c>
      <c r="B307" s="15">
        <v>28</v>
      </c>
      <c r="C307" s="15">
        <v>1</v>
      </c>
      <c r="D307" s="16">
        <f t="shared" si="57"/>
        <v>0.40468564223999998</v>
      </c>
      <c r="E307" s="17">
        <v>37348</v>
      </c>
      <c r="F307" s="15">
        <v>1</v>
      </c>
      <c r="G307" s="15" t="s">
        <v>70</v>
      </c>
      <c r="H307" s="15" t="s">
        <v>71</v>
      </c>
      <c r="I307" s="15">
        <v>65</v>
      </c>
      <c r="J307" s="15">
        <v>52</v>
      </c>
      <c r="K307" s="15"/>
      <c r="L307" s="15"/>
      <c r="M307" s="13">
        <f t="shared" si="58"/>
        <v>58.5</v>
      </c>
      <c r="N307" s="17">
        <v>37360</v>
      </c>
      <c r="O307" s="14">
        <v>436932</v>
      </c>
      <c r="P307" s="15"/>
      <c r="Q307" s="14"/>
      <c r="R307" s="15"/>
      <c r="S307" s="15"/>
      <c r="T307" s="15"/>
      <c r="U307" s="15"/>
      <c r="V307" s="14">
        <f t="shared" si="59"/>
        <v>436932</v>
      </c>
      <c r="W307" s="14">
        <f t="shared" si="60"/>
        <v>1079682.485352115</v>
      </c>
      <c r="X307" s="17">
        <v>37413</v>
      </c>
      <c r="Y307" s="15">
        <f t="shared" si="61"/>
        <v>53</v>
      </c>
      <c r="Z307" s="15">
        <v>13</v>
      </c>
      <c r="AA307" s="18">
        <v>2.6</v>
      </c>
      <c r="AB307" s="18">
        <v>27.7</v>
      </c>
      <c r="AC307" s="18">
        <v>25.4</v>
      </c>
      <c r="AD307" s="18">
        <v>31.1</v>
      </c>
      <c r="AE307" s="18">
        <v>28.703921568627447</v>
      </c>
      <c r="AF307" s="13">
        <v>36</v>
      </c>
      <c r="AG307" s="13">
        <v>35</v>
      </c>
      <c r="AH307" s="13">
        <v>45</v>
      </c>
      <c r="AI307" s="13">
        <v>39.4375</v>
      </c>
      <c r="AJ307" s="18">
        <v>8.8000000000000007</v>
      </c>
      <c r="AK307" s="18">
        <v>8.6999999999999993</v>
      </c>
      <c r="AL307" s="18">
        <v>9.9</v>
      </c>
      <c r="AM307" s="18">
        <v>9.1834046517669545</v>
      </c>
      <c r="AN307" s="21">
        <v>46</v>
      </c>
      <c r="AO307" s="21">
        <v>575</v>
      </c>
      <c r="AP307" s="21">
        <v>63</v>
      </c>
      <c r="AQ307" s="21">
        <v>26.25</v>
      </c>
      <c r="AR307" s="14">
        <v>20</v>
      </c>
      <c r="AS307" s="14">
        <v>265</v>
      </c>
      <c r="AT307" s="14">
        <v>0</v>
      </c>
      <c r="AU307" s="14">
        <v>285</v>
      </c>
      <c r="AV307" s="14">
        <v>0</v>
      </c>
      <c r="AW307" s="14">
        <v>0</v>
      </c>
      <c r="AX307" s="14">
        <v>0</v>
      </c>
      <c r="AY307" s="14">
        <v>25</v>
      </c>
      <c r="AZ307" s="14">
        <v>160</v>
      </c>
      <c r="BA307" s="14">
        <v>300</v>
      </c>
      <c r="BB307" s="14">
        <v>8830</v>
      </c>
      <c r="BC307" s="14">
        <v>8830</v>
      </c>
      <c r="BD307" s="14">
        <v>34.761904761904759</v>
      </c>
      <c r="BE307" s="14">
        <v>49.047619047619051</v>
      </c>
      <c r="BF307" s="14">
        <v>999.04761904761904</v>
      </c>
      <c r="BG307" s="14">
        <v>1082.8571428571429</v>
      </c>
      <c r="BH307" s="14">
        <v>15</v>
      </c>
      <c r="BI307" s="14">
        <v>20</v>
      </c>
      <c r="BJ307" s="14">
        <v>440</v>
      </c>
      <c r="BK307" s="14">
        <v>520</v>
      </c>
      <c r="BL307" s="14">
        <v>139353</v>
      </c>
      <c r="BM307" s="19">
        <f>BL307/(O307)*100</f>
        <v>31.893521188651778</v>
      </c>
      <c r="BN307" s="19">
        <f>BL307/(O307+Q307)*100</f>
        <v>31.893521188651778</v>
      </c>
      <c r="BO307" s="15" t="s">
        <v>72</v>
      </c>
      <c r="BP307" s="13">
        <v>22.5</v>
      </c>
      <c r="BQ307" s="13">
        <v>50</v>
      </c>
      <c r="BR307" s="13">
        <f t="shared" si="62"/>
        <v>27.5</v>
      </c>
      <c r="BS307" s="19">
        <v>30.32</v>
      </c>
      <c r="BT307" s="19">
        <f t="shared" si="63"/>
        <v>0.57207547169811324</v>
      </c>
      <c r="BU307" s="16">
        <v>0.112</v>
      </c>
      <c r="BV307" s="16">
        <v>1.0149999999999999</v>
      </c>
      <c r="BW307" s="16">
        <v>0.27300000000000002</v>
      </c>
      <c r="BX307" s="14">
        <f t="shared" si="64"/>
        <v>344348.76223593892</v>
      </c>
      <c r="BY307" s="19">
        <v>30.41</v>
      </c>
      <c r="BZ307" s="19">
        <f t="shared" si="65"/>
        <v>1.4178254057389619</v>
      </c>
      <c r="CA307" s="19">
        <f t="shared" si="67"/>
        <v>0.97943372971082865</v>
      </c>
    </row>
    <row r="308" spans="1:79" x14ac:dyDescent="0.2">
      <c r="A308" s="15" t="s">
        <v>69</v>
      </c>
      <c r="B308" s="15">
        <v>31</v>
      </c>
      <c r="C308" s="15">
        <v>1</v>
      </c>
      <c r="D308" s="16">
        <f t="shared" si="57"/>
        <v>0.40468564223999998</v>
      </c>
      <c r="E308" s="17">
        <v>37092</v>
      </c>
      <c r="F308" s="15">
        <v>1</v>
      </c>
      <c r="G308" s="15" t="s">
        <v>70</v>
      </c>
      <c r="H308" s="15" t="s">
        <v>71</v>
      </c>
      <c r="I308" s="15">
        <v>0</v>
      </c>
      <c r="J308" s="15">
        <v>0</v>
      </c>
      <c r="K308" s="15"/>
      <c r="L308" s="15"/>
      <c r="M308" s="13">
        <f t="shared" si="58"/>
        <v>0</v>
      </c>
      <c r="N308" s="17">
        <v>37097</v>
      </c>
      <c r="O308" s="14">
        <v>436934</v>
      </c>
      <c r="P308" s="15"/>
      <c r="Q308" s="14"/>
      <c r="R308" s="15"/>
      <c r="S308" s="15"/>
      <c r="T308" s="15"/>
      <c r="U308" s="15"/>
      <c r="V308" s="14">
        <f t="shared" si="59"/>
        <v>436934</v>
      </c>
      <c r="W308" s="14">
        <f t="shared" si="60"/>
        <v>1079687.4274597443</v>
      </c>
      <c r="X308" s="17">
        <v>37124</v>
      </c>
      <c r="Y308" s="15">
        <f t="shared" si="61"/>
        <v>27</v>
      </c>
      <c r="Z308" s="13"/>
      <c r="AA308" s="18">
        <v>4</v>
      </c>
      <c r="AB308" s="18">
        <v>33.200000000000003</v>
      </c>
      <c r="AC308" s="18">
        <v>29.7</v>
      </c>
      <c r="AD308" s="18">
        <v>33.200000000000003</v>
      </c>
      <c r="AE308" s="18">
        <v>31.880000000000006</v>
      </c>
      <c r="AF308" s="13">
        <v>54</v>
      </c>
      <c r="AG308" s="13">
        <v>50</v>
      </c>
      <c r="AH308" s="13">
        <v>61</v>
      </c>
      <c r="AI308" s="13">
        <v>55.142857142857146</v>
      </c>
      <c r="AJ308" s="18">
        <v>9.1</v>
      </c>
      <c r="AK308" s="18">
        <v>8.9</v>
      </c>
      <c r="AL308" s="18">
        <v>9.4</v>
      </c>
      <c r="AM308" s="18">
        <v>9.0790412696744038</v>
      </c>
      <c r="AN308" s="21">
        <v>0</v>
      </c>
      <c r="AO308" s="21">
        <v>175</v>
      </c>
      <c r="AP308" s="21">
        <v>4.5</v>
      </c>
      <c r="AQ308" s="21">
        <v>2</v>
      </c>
      <c r="AR308" s="14">
        <v>15</v>
      </c>
      <c r="AS308" s="14">
        <v>130</v>
      </c>
      <c r="AT308" s="14">
        <v>0</v>
      </c>
      <c r="AU308" s="14">
        <v>145</v>
      </c>
      <c r="AV308" s="14">
        <v>50</v>
      </c>
      <c r="AW308" s="14">
        <v>0</v>
      </c>
      <c r="AX308" s="14">
        <v>0</v>
      </c>
      <c r="AY308" s="14">
        <v>55</v>
      </c>
      <c r="AZ308" s="14">
        <v>355</v>
      </c>
      <c r="BA308" s="14">
        <v>520</v>
      </c>
      <c r="BB308" s="14">
        <v>0</v>
      </c>
      <c r="BC308" s="14">
        <v>705</v>
      </c>
      <c r="BD308" s="14">
        <v>153</v>
      </c>
      <c r="BE308" s="14">
        <v>81.5</v>
      </c>
      <c r="BF308" s="14">
        <v>0</v>
      </c>
      <c r="BG308" s="14">
        <v>234.5</v>
      </c>
      <c r="BH308" s="14">
        <v>162.5</v>
      </c>
      <c r="BI308" s="14">
        <v>7.5</v>
      </c>
      <c r="BJ308" s="14">
        <v>0</v>
      </c>
      <c r="BK308" s="14">
        <v>170</v>
      </c>
      <c r="BL308" s="14">
        <v>0</v>
      </c>
      <c r="BM308" s="19">
        <f>BL308/(O308)*100</f>
        <v>0</v>
      </c>
      <c r="BN308" s="19">
        <f>BL308/(O308+Q308)*100</f>
        <v>0</v>
      </c>
      <c r="BO308" s="15" t="s">
        <v>73</v>
      </c>
      <c r="BP308" s="13"/>
      <c r="BQ308" s="13"/>
      <c r="BR308" s="13">
        <f t="shared" si="62"/>
        <v>0</v>
      </c>
      <c r="BS308" s="19"/>
      <c r="BT308" s="19">
        <f t="shared" si="63"/>
        <v>0</v>
      </c>
      <c r="BU308" s="16"/>
      <c r="BV308" s="16"/>
      <c r="BW308" s="16"/>
      <c r="BX308" s="14">
        <f t="shared" si="64"/>
        <v>0</v>
      </c>
      <c r="BY308" s="19">
        <v>0</v>
      </c>
      <c r="BZ308" s="19">
        <f t="shared" si="65"/>
        <v>0</v>
      </c>
      <c r="CA308" s="19"/>
    </row>
    <row r="309" spans="1:79" x14ac:dyDescent="0.2">
      <c r="A309" s="15" t="s">
        <v>69</v>
      </c>
      <c r="B309" s="15">
        <v>10</v>
      </c>
      <c r="C309" s="15">
        <v>2</v>
      </c>
      <c r="D309" s="16">
        <f t="shared" si="57"/>
        <v>0.80937128447999995</v>
      </c>
      <c r="E309" s="17">
        <v>37168</v>
      </c>
      <c r="F309" s="15">
        <v>1</v>
      </c>
      <c r="G309" s="15" t="s">
        <v>70</v>
      </c>
      <c r="H309" s="15" t="s">
        <v>71</v>
      </c>
      <c r="I309" s="15">
        <v>154</v>
      </c>
      <c r="J309" s="15">
        <v>239</v>
      </c>
      <c r="K309" s="15"/>
      <c r="L309" s="15"/>
      <c r="M309" s="13">
        <f t="shared" si="58"/>
        <v>196.5</v>
      </c>
      <c r="N309" s="17">
        <v>37177</v>
      </c>
      <c r="O309" s="14">
        <v>874322</v>
      </c>
      <c r="P309" s="15"/>
      <c r="Q309" s="14"/>
      <c r="R309" s="15"/>
      <c r="S309" s="15"/>
      <c r="T309" s="15"/>
      <c r="U309" s="15"/>
      <c r="V309" s="14">
        <f t="shared" si="59"/>
        <v>874322</v>
      </c>
      <c r="W309" s="14">
        <f t="shared" si="60"/>
        <v>1080248.3566756747</v>
      </c>
      <c r="X309" s="17">
        <v>37222</v>
      </c>
      <c r="Y309" s="15">
        <f t="shared" si="61"/>
        <v>45</v>
      </c>
      <c r="Z309" s="13">
        <v>5</v>
      </c>
      <c r="AA309" s="18">
        <v>3.4</v>
      </c>
      <c r="AB309" s="18">
        <v>26.3</v>
      </c>
      <c r="AC309" s="18">
        <v>18.100000000000001</v>
      </c>
      <c r="AD309" s="18">
        <v>29</v>
      </c>
      <c r="AE309" s="18">
        <v>24.309090909090912</v>
      </c>
      <c r="AF309" s="13">
        <v>38</v>
      </c>
      <c r="AG309" s="13">
        <v>37</v>
      </c>
      <c r="AH309" s="13">
        <v>45</v>
      </c>
      <c r="AI309" s="13">
        <v>40.785714285714285</v>
      </c>
      <c r="AJ309" s="18">
        <v>8.8000000000000007</v>
      </c>
      <c r="AK309" s="18">
        <v>8.9</v>
      </c>
      <c r="AL309" s="18">
        <v>9.5</v>
      </c>
      <c r="AM309" s="18">
        <v>9.1873854648030324</v>
      </c>
      <c r="AN309" s="21">
        <v>149</v>
      </c>
      <c r="AO309" s="21">
        <v>875</v>
      </c>
      <c r="AP309" s="21">
        <v>72</v>
      </c>
      <c r="AQ309" s="21">
        <v>30</v>
      </c>
      <c r="AR309" s="14">
        <v>420</v>
      </c>
      <c r="AS309" s="14">
        <v>2400</v>
      </c>
      <c r="AT309" s="14">
        <v>0</v>
      </c>
      <c r="AU309" s="14">
        <v>2820</v>
      </c>
      <c r="AV309" s="14">
        <v>0</v>
      </c>
      <c r="AW309" s="14">
        <v>0</v>
      </c>
      <c r="AX309" s="14">
        <v>0</v>
      </c>
      <c r="AY309" s="14">
        <v>30</v>
      </c>
      <c r="AZ309" s="14">
        <v>250</v>
      </c>
      <c r="BA309" s="14">
        <v>230</v>
      </c>
      <c r="BB309" s="14">
        <v>4050</v>
      </c>
      <c r="BC309" s="14">
        <v>4050</v>
      </c>
      <c r="BD309" s="14">
        <v>48.888888888888886</v>
      </c>
      <c r="BE309" s="14">
        <v>44.722222222222221</v>
      </c>
      <c r="BF309" s="14">
        <v>603.33333333333337</v>
      </c>
      <c r="BG309" s="14">
        <v>696.94444444444446</v>
      </c>
      <c r="BH309" s="14">
        <v>20</v>
      </c>
      <c r="BI309" s="14">
        <v>22.5</v>
      </c>
      <c r="BJ309" s="14">
        <v>12.5</v>
      </c>
      <c r="BK309" s="14">
        <v>175</v>
      </c>
      <c r="BL309" s="14">
        <v>532804</v>
      </c>
      <c r="BM309" s="19">
        <f>BL309/(O309)*100</f>
        <v>60.939104814930886</v>
      </c>
      <c r="BN309" s="19">
        <f>BL309/(O309+Q309)*100</f>
        <v>60.939104814930886</v>
      </c>
      <c r="BO309" s="15" t="s">
        <v>72</v>
      </c>
      <c r="BP309" s="13">
        <v>21</v>
      </c>
      <c r="BQ309" s="13">
        <v>29</v>
      </c>
      <c r="BR309" s="13">
        <f t="shared" si="62"/>
        <v>8</v>
      </c>
      <c r="BS309" s="19">
        <v>26.27</v>
      </c>
      <c r="BT309" s="19">
        <f t="shared" si="63"/>
        <v>0.58377777777777773</v>
      </c>
      <c r="BU309" s="16">
        <v>0.08</v>
      </c>
      <c r="BV309" s="16">
        <v>0.23400000000000001</v>
      </c>
      <c r="BW309" s="16">
        <v>0.13600000000000001</v>
      </c>
      <c r="BX309" s="14">
        <f t="shared" si="64"/>
        <v>658293.67833615781</v>
      </c>
      <c r="BY309" s="19">
        <v>84.59</v>
      </c>
      <c r="BZ309" s="19">
        <f t="shared" si="65"/>
        <v>2.3225160242563909</v>
      </c>
      <c r="CA309" s="19">
        <f>(BW309/BS309^3)*100000</f>
        <v>0.7501682686860951</v>
      </c>
    </row>
    <row r="310" spans="1:79" x14ac:dyDescent="0.2">
      <c r="A310" s="15" t="s">
        <v>69</v>
      </c>
      <c r="B310" s="15">
        <v>2</v>
      </c>
      <c r="C310" s="15">
        <v>2</v>
      </c>
      <c r="D310" s="16">
        <f t="shared" si="57"/>
        <v>0.80937128447999995</v>
      </c>
      <c r="E310" s="17">
        <v>39557</v>
      </c>
      <c r="F310" s="15">
        <v>1</v>
      </c>
      <c r="G310" s="15" t="s">
        <v>70</v>
      </c>
      <c r="H310" s="15" t="s">
        <v>71</v>
      </c>
      <c r="I310" s="15">
        <v>223</v>
      </c>
      <c r="J310" s="15">
        <v>203</v>
      </c>
      <c r="K310" s="15"/>
      <c r="L310" s="15"/>
      <c r="M310" s="13">
        <f t="shared" si="58"/>
        <v>213</v>
      </c>
      <c r="N310" s="17">
        <v>39570</v>
      </c>
      <c r="O310" s="14">
        <v>875696</v>
      </c>
      <c r="P310" s="15"/>
      <c r="Q310" s="14"/>
      <c r="R310" s="15"/>
      <c r="S310" s="14"/>
      <c r="T310" s="15"/>
      <c r="U310" s="13"/>
      <c r="V310" s="14">
        <f t="shared" si="59"/>
        <v>875696</v>
      </c>
      <c r="W310" s="14">
        <f t="shared" si="60"/>
        <v>1081945.9706463541</v>
      </c>
      <c r="X310" s="17">
        <v>39605</v>
      </c>
      <c r="Y310" s="15">
        <f t="shared" si="61"/>
        <v>35</v>
      </c>
      <c r="Z310" s="15">
        <v>0</v>
      </c>
      <c r="AA310" s="18">
        <v>2.7</v>
      </c>
      <c r="AB310" s="18">
        <v>25.9</v>
      </c>
      <c r="AC310" s="18">
        <v>24.7</v>
      </c>
      <c r="AD310" s="18">
        <v>31.2</v>
      </c>
      <c r="AE310" s="18">
        <v>28.551515151515154</v>
      </c>
      <c r="AF310" s="13">
        <v>34</v>
      </c>
      <c r="AG310" s="13">
        <v>35</v>
      </c>
      <c r="AH310" s="13">
        <v>40</v>
      </c>
      <c r="AI310" s="13">
        <v>37.1</v>
      </c>
      <c r="AJ310" s="18">
        <v>8.6999999999999993</v>
      </c>
      <c r="AK310" s="18">
        <v>8.5</v>
      </c>
      <c r="AL310" s="18">
        <v>9.6999999999999993</v>
      </c>
      <c r="AM310" s="18">
        <v>8.7558823529411764</v>
      </c>
      <c r="AN310" s="21">
        <v>246</v>
      </c>
      <c r="AO310" s="21">
        <v>450</v>
      </c>
      <c r="AP310" s="21">
        <v>30.5</v>
      </c>
      <c r="AQ310" s="21">
        <v>12</v>
      </c>
      <c r="AR310" s="14">
        <v>5</v>
      </c>
      <c r="AS310" s="14">
        <v>10</v>
      </c>
      <c r="AT310" s="14">
        <v>0</v>
      </c>
      <c r="AU310" s="14">
        <v>15</v>
      </c>
      <c r="AV310" s="14">
        <v>0</v>
      </c>
      <c r="AW310" s="14">
        <v>0</v>
      </c>
      <c r="AX310" s="14">
        <v>0</v>
      </c>
      <c r="AY310" s="14">
        <v>0</v>
      </c>
      <c r="AZ310" s="14">
        <v>210</v>
      </c>
      <c r="BA310" s="14">
        <v>740</v>
      </c>
      <c r="BB310" s="14">
        <v>0</v>
      </c>
      <c r="BC310" s="14">
        <v>795</v>
      </c>
      <c r="BD310" s="14">
        <v>33.846153846153847</v>
      </c>
      <c r="BE310" s="14">
        <v>192.30769230769232</v>
      </c>
      <c r="BF310" s="14">
        <v>0</v>
      </c>
      <c r="BG310" s="14">
        <v>226.15384615384616</v>
      </c>
      <c r="BH310" s="14">
        <v>5</v>
      </c>
      <c r="BI310" s="14">
        <v>90</v>
      </c>
      <c r="BJ310" s="14">
        <v>0</v>
      </c>
      <c r="BK310" s="14">
        <v>110</v>
      </c>
      <c r="BL310" s="14">
        <v>250906</v>
      </c>
      <c r="BM310" s="19">
        <f>BL310/O310*100</f>
        <v>28.652180665436404</v>
      </c>
      <c r="BN310" s="19">
        <f>(BL310)/(O310+Q310+S310+U310)*100</f>
        <v>28.652180665436404</v>
      </c>
      <c r="BO310" s="15" t="s">
        <v>72</v>
      </c>
      <c r="BP310" s="13">
        <v>30</v>
      </c>
      <c r="BQ310" s="13">
        <v>49</v>
      </c>
      <c r="BR310" s="13">
        <f t="shared" si="62"/>
        <v>19</v>
      </c>
      <c r="BS310" s="19">
        <v>36.86</v>
      </c>
      <c r="BT310" s="19">
        <f t="shared" si="63"/>
        <v>1.0531428571428572</v>
      </c>
      <c r="BU310" s="16">
        <v>0.246</v>
      </c>
      <c r="BV310" s="16">
        <v>0.86099999999999999</v>
      </c>
      <c r="BW310" s="16">
        <v>0.433</v>
      </c>
      <c r="BX310" s="14">
        <f t="shared" si="64"/>
        <v>310001.11421200295</v>
      </c>
      <c r="BY310" s="19">
        <v>104.73</v>
      </c>
      <c r="BZ310" s="19">
        <f t="shared" si="65"/>
        <v>3.6970495144366038</v>
      </c>
      <c r="CA310" s="19">
        <f>(BW310/BS310^3)*100000</f>
        <v>0.86461328382868485</v>
      </c>
    </row>
    <row r="311" spans="1:79" x14ac:dyDescent="0.2">
      <c r="A311" s="15" t="s">
        <v>69</v>
      </c>
      <c r="B311" s="15">
        <v>15</v>
      </c>
      <c r="C311" s="15">
        <v>0.5</v>
      </c>
      <c r="D311" s="16">
        <f t="shared" si="57"/>
        <v>0.20234282111999999</v>
      </c>
      <c r="E311" s="17">
        <v>37160</v>
      </c>
      <c r="F311" s="15">
        <v>1</v>
      </c>
      <c r="G311" s="15" t="s">
        <v>70</v>
      </c>
      <c r="H311" s="15" t="s">
        <v>71</v>
      </c>
      <c r="I311" s="15">
        <v>45</v>
      </c>
      <c r="J311" s="15">
        <v>24</v>
      </c>
      <c r="K311" s="15"/>
      <c r="L311" s="15"/>
      <c r="M311" s="13">
        <f t="shared" si="58"/>
        <v>34.5</v>
      </c>
      <c r="N311" s="17">
        <v>37168</v>
      </c>
      <c r="O311" s="14">
        <v>218924</v>
      </c>
      <c r="P311" s="15"/>
      <c r="Q311" s="14"/>
      <c r="R311" s="15"/>
      <c r="S311" s="15"/>
      <c r="T311" s="15"/>
      <c r="U311" s="15"/>
      <c r="V311" s="14">
        <f t="shared" si="59"/>
        <v>218924</v>
      </c>
      <c r="W311" s="14">
        <f t="shared" si="60"/>
        <v>1081945.9706463541</v>
      </c>
      <c r="X311" s="17">
        <v>37210</v>
      </c>
      <c r="Y311" s="15">
        <f t="shared" si="61"/>
        <v>42</v>
      </c>
      <c r="Z311" s="13">
        <v>5</v>
      </c>
      <c r="AA311" s="18">
        <v>4.2</v>
      </c>
      <c r="AB311" s="18">
        <v>27.7</v>
      </c>
      <c r="AC311" s="18">
        <v>22.3</v>
      </c>
      <c r="AD311" s="18">
        <v>30.6</v>
      </c>
      <c r="AE311" s="18">
        <v>26.092499999999994</v>
      </c>
      <c r="AF311" s="13">
        <v>43</v>
      </c>
      <c r="AG311" s="13">
        <v>42</v>
      </c>
      <c r="AH311" s="13">
        <v>45</v>
      </c>
      <c r="AI311" s="13">
        <v>44.083333333333336</v>
      </c>
      <c r="AJ311" s="18">
        <v>8.6</v>
      </c>
      <c r="AK311" s="18">
        <v>8.6999999999999993</v>
      </c>
      <c r="AL311" s="18">
        <v>9.6</v>
      </c>
      <c r="AM311" s="18">
        <v>9.174168587956899</v>
      </c>
      <c r="AN311" s="21">
        <v>76</v>
      </c>
      <c r="AO311" s="21">
        <v>237.5</v>
      </c>
      <c r="AP311" s="21">
        <v>18</v>
      </c>
      <c r="AQ311" s="21">
        <v>7.5</v>
      </c>
      <c r="AR311" s="14">
        <v>70</v>
      </c>
      <c r="AS311" s="14">
        <v>270</v>
      </c>
      <c r="AT311" s="14">
        <v>0</v>
      </c>
      <c r="AU311" s="14">
        <v>340</v>
      </c>
      <c r="AV311" s="14">
        <v>0</v>
      </c>
      <c r="AW311" s="14">
        <v>10</v>
      </c>
      <c r="AX311" s="14">
        <v>0</v>
      </c>
      <c r="AY311" s="14">
        <v>15</v>
      </c>
      <c r="AZ311" s="14">
        <v>45</v>
      </c>
      <c r="BA311" s="14">
        <v>105</v>
      </c>
      <c r="BB311" s="14">
        <v>240</v>
      </c>
      <c r="BC311" s="14">
        <v>300</v>
      </c>
      <c r="BD311" s="14">
        <v>10.625</v>
      </c>
      <c r="BE311" s="14">
        <v>41.875</v>
      </c>
      <c r="BF311" s="14">
        <v>35.9375</v>
      </c>
      <c r="BG311" s="14">
        <v>88.4375</v>
      </c>
      <c r="BH311" s="14">
        <v>5</v>
      </c>
      <c r="BI311" s="14">
        <v>35</v>
      </c>
      <c r="BJ311" s="14">
        <v>2.5</v>
      </c>
      <c r="BK311" s="14">
        <v>57.5</v>
      </c>
      <c r="BL311" s="14">
        <v>66017</v>
      </c>
      <c r="BM311" s="19">
        <f>BL311/(O311)*100</f>
        <v>30.155213681460229</v>
      </c>
      <c r="BN311" s="19">
        <f>BL311/(O311+Q311)*100</f>
        <v>30.155213681460229</v>
      </c>
      <c r="BO311" s="15" t="s">
        <v>72</v>
      </c>
      <c r="BP311" s="13">
        <v>17</v>
      </c>
      <c r="BQ311" s="13">
        <v>38</v>
      </c>
      <c r="BR311" s="13">
        <f t="shared" si="62"/>
        <v>21</v>
      </c>
      <c r="BS311" s="19">
        <v>23.8</v>
      </c>
      <c r="BT311" s="19">
        <f t="shared" si="63"/>
        <v>0.56666666666666665</v>
      </c>
      <c r="BU311" s="16">
        <v>5.0999999999999997E-2</v>
      </c>
      <c r="BV311" s="16">
        <v>0.34300000000000003</v>
      </c>
      <c r="BW311" s="16">
        <v>0.112</v>
      </c>
      <c r="BX311" s="14">
        <f t="shared" si="64"/>
        <v>326263.1193663571</v>
      </c>
      <c r="BY311" s="19">
        <v>7.23</v>
      </c>
      <c r="BZ311" s="19">
        <f t="shared" si="65"/>
        <v>0.85074852762266928</v>
      </c>
      <c r="CA311" s="19">
        <f>(BW311/BS311^3)*100000</f>
        <v>0.83078213984555749</v>
      </c>
    </row>
    <row r="312" spans="1:79" x14ac:dyDescent="0.2">
      <c r="A312" s="15" t="s">
        <v>69</v>
      </c>
      <c r="B312" s="15">
        <v>3</v>
      </c>
      <c r="C312" s="15">
        <v>2</v>
      </c>
      <c r="D312" s="16">
        <f t="shared" si="57"/>
        <v>0.80937128447999995</v>
      </c>
      <c r="E312" s="17">
        <v>38902</v>
      </c>
      <c r="F312" s="15">
        <v>1</v>
      </c>
      <c r="G312" s="15" t="s">
        <v>70</v>
      </c>
      <c r="H312" s="15" t="s">
        <v>71</v>
      </c>
      <c r="I312" s="15">
        <v>447</v>
      </c>
      <c r="J312" s="15">
        <v>512</v>
      </c>
      <c r="K312" s="15"/>
      <c r="L312" s="15"/>
      <c r="M312" s="13">
        <f t="shared" si="58"/>
        <v>479.5</v>
      </c>
      <c r="N312" s="17">
        <v>38912</v>
      </c>
      <c r="O312" s="14">
        <v>877070</v>
      </c>
      <c r="P312" s="15"/>
      <c r="Q312" s="14"/>
      <c r="R312" s="15"/>
      <c r="S312" s="15"/>
      <c r="T312" s="15"/>
      <c r="U312" s="15"/>
      <c r="V312" s="14">
        <f t="shared" si="59"/>
        <v>877070</v>
      </c>
      <c r="W312" s="14">
        <f t="shared" si="60"/>
        <v>1083643.5846170336</v>
      </c>
      <c r="X312" s="17">
        <v>38951</v>
      </c>
      <c r="Y312" s="13">
        <f t="shared" si="61"/>
        <v>39</v>
      </c>
      <c r="Z312" s="15">
        <v>4</v>
      </c>
      <c r="AA312" s="15">
        <v>2.2999999999999998</v>
      </c>
      <c r="AB312" s="15">
        <v>31.2</v>
      </c>
      <c r="AC312" s="15">
        <v>28.8</v>
      </c>
      <c r="AD312" s="15">
        <v>33.799999999999997</v>
      </c>
      <c r="AE312" s="18">
        <v>31.797297297297298</v>
      </c>
      <c r="AF312" s="15">
        <v>42</v>
      </c>
      <c r="AG312" s="15">
        <v>40</v>
      </c>
      <c r="AH312" s="15">
        <v>63</v>
      </c>
      <c r="AI312" s="13">
        <v>47</v>
      </c>
      <c r="AJ312" s="15">
        <v>9.1</v>
      </c>
      <c r="AK312" s="15">
        <v>9</v>
      </c>
      <c r="AL312" s="15">
        <v>9.5</v>
      </c>
      <c r="AM312" s="18">
        <v>9.2342245223419681</v>
      </c>
      <c r="AN312" s="21">
        <v>376</v>
      </c>
      <c r="AO312" s="21">
        <v>325</v>
      </c>
      <c r="AP312" s="21">
        <v>0</v>
      </c>
      <c r="AQ312" s="21">
        <v>12</v>
      </c>
      <c r="AR312" s="14">
        <v>35</v>
      </c>
      <c r="AS312" s="14">
        <v>70</v>
      </c>
      <c r="AT312" s="14">
        <v>0</v>
      </c>
      <c r="AU312" s="14">
        <v>105</v>
      </c>
      <c r="AV312" s="14">
        <v>0</v>
      </c>
      <c r="AW312" s="14">
        <v>5</v>
      </c>
      <c r="AX312" s="14">
        <v>0</v>
      </c>
      <c r="AY312" s="14">
        <v>20</v>
      </c>
      <c r="AZ312" s="14">
        <v>980</v>
      </c>
      <c r="BA312" s="14">
        <v>475</v>
      </c>
      <c r="BB312" s="14">
        <v>0</v>
      </c>
      <c r="BC312" s="14">
        <v>1455</v>
      </c>
      <c r="BD312" s="14">
        <v>141.25</v>
      </c>
      <c r="BE312" s="14">
        <v>109.6875</v>
      </c>
      <c r="BF312" s="14">
        <v>0</v>
      </c>
      <c r="BG312" s="14">
        <v>250.9375</v>
      </c>
      <c r="BH312" s="14">
        <v>30</v>
      </c>
      <c r="BI312" s="14">
        <v>30</v>
      </c>
      <c r="BJ312" s="14">
        <v>0</v>
      </c>
      <c r="BK312" s="14">
        <v>65</v>
      </c>
      <c r="BL312" s="14">
        <v>165165</v>
      </c>
      <c r="BM312" s="19">
        <f>BL312/O312*100</f>
        <v>18.831450169313737</v>
      </c>
      <c r="BN312" s="19">
        <f>BL312/(O312+Q312)*100</f>
        <v>18.831450169313737</v>
      </c>
      <c r="BO312" s="15" t="s">
        <v>72</v>
      </c>
      <c r="BP312" s="13">
        <v>18</v>
      </c>
      <c r="BQ312" s="13">
        <v>51</v>
      </c>
      <c r="BR312" s="13">
        <f t="shared" si="62"/>
        <v>33</v>
      </c>
      <c r="BS312" s="19">
        <v>25.58</v>
      </c>
      <c r="BT312" s="19">
        <f t="shared" si="63"/>
        <v>0.65589743589743588</v>
      </c>
      <c r="BU312" s="16">
        <v>0.05</v>
      </c>
      <c r="BV312" s="16">
        <v>0.98899999999999999</v>
      </c>
      <c r="BW312" s="16">
        <v>0.17399999999999999</v>
      </c>
      <c r="BX312" s="14">
        <f t="shared" si="64"/>
        <v>204065.80165012184</v>
      </c>
      <c r="BY312" s="19">
        <v>15.91</v>
      </c>
      <c r="BZ312" s="19">
        <f t="shared" si="65"/>
        <v>0.50403161783879491</v>
      </c>
      <c r="CA312" s="19">
        <f>(BW312/BS312^3)*100000</f>
        <v>1.0395553740125971</v>
      </c>
    </row>
    <row r="313" spans="1:79" x14ac:dyDescent="0.2">
      <c r="A313" s="15" t="s">
        <v>69</v>
      </c>
      <c r="B313" s="15">
        <v>17</v>
      </c>
      <c r="C313" s="15">
        <v>0.5</v>
      </c>
      <c r="D313" s="16">
        <f t="shared" si="57"/>
        <v>0.20234282111999999</v>
      </c>
      <c r="E313" s="17">
        <v>37762</v>
      </c>
      <c r="F313" s="15">
        <v>1</v>
      </c>
      <c r="G313" s="15" t="s">
        <v>70</v>
      </c>
      <c r="H313" s="15" t="s">
        <v>71</v>
      </c>
      <c r="I313" s="15">
        <v>0</v>
      </c>
      <c r="J313" s="15">
        <v>0</v>
      </c>
      <c r="K313" s="15"/>
      <c r="L313" s="15"/>
      <c r="M313" s="13">
        <f t="shared" si="58"/>
        <v>0</v>
      </c>
      <c r="N313" s="17">
        <v>37772</v>
      </c>
      <c r="O313" s="14">
        <v>219382</v>
      </c>
      <c r="P313" s="15"/>
      <c r="Q313" s="14"/>
      <c r="R313" s="15"/>
      <c r="S313" s="15"/>
      <c r="T313" s="15"/>
      <c r="U313" s="15"/>
      <c r="V313" s="14">
        <f t="shared" si="59"/>
        <v>219382</v>
      </c>
      <c r="W313" s="14">
        <f t="shared" si="60"/>
        <v>1084209.4559405935</v>
      </c>
      <c r="X313" s="17">
        <v>37811</v>
      </c>
      <c r="Y313" s="15">
        <f t="shared" si="61"/>
        <v>39</v>
      </c>
      <c r="Z313" s="15">
        <v>3</v>
      </c>
      <c r="AA313" s="18">
        <v>2.7</v>
      </c>
      <c r="AB313" s="18">
        <v>30.4</v>
      </c>
      <c r="AC313" s="18">
        <v>26.9</v>
      </c>
      <c r="AD313" s="18">
        <v>34</v>
      </c>
      <c r="AE313" s="18">
        <v>31.389189189189192</v>
      </c>
      <c r="AF313" s="13">
        <v>40</v>
      </c>
      <c r="AG313" s="13">
        <v>9.1999999999999993</v>
      </c>
      <c r="AH313" s="13">
        <v>45</v>
      </c>
      <c r="AI313" s="13">
        <v>36.82</v>
      </c>
      <c r="AJ313" s="18">
        <v>9.4</v>
      </c>
      <c r="AK313" s="18">
        <v>8.6</v>
      </c>
      <c r="AL313" s="18">
        <v>10</v>
      </c>
      <c r="AM313" s="18">
        <v>9.3242304595735099</v>
      </c>
      <c r="AN313" s="21">
        <v>54</v>
      </c>
      <c r="AO313" s="21">
        <v>212.5</v>
      </c>
      <c r="AP313" s="21">
        <v>22.5</v>
      </c>
      <c r="AQ313" s="21">
        <v>9.5</v>
      </c>
      <c r="AR313" s="14">
        <v>5</v>
      </c>
      <c r="AS313" s="14">
        <v>100</v>
      </c>
      <c r="AT313" s="14">
        <v>35</v>
      </c>
      <c r="AU313" s="14">
        <v>140</v>
      </c>
      <c r="AV313" s="14">
        <v>0</v>
      </c>
      <c r="AW313" s="14">
        <v>5</v>
      </c>
      <c r="AX313" s="14">
        <v>5</v>
      </c>
      <c r="AY313" s="14">
        <v>10</v>
      </c>
      <c r="AZ313" s="14">
        <v>60</v>
      </c>
      <c r="BA313" s="14">
        <v>115</v>
      </c>
      <c r="BB313" s="14">
        <v>25200</v>
      </c>
      <c r="BC313" s="14">
        <v>25230</v>
      </c>
      <c r="BD313" s="14">
        <v>15.416666666666666</v>
      </c>
      <c r="BE313" s="14">
        <v>25.416666666666668</v>
      </c>
      <c r="BF313" s="14">
        <v>3652.5</v>
      </c>
      <c r="BG313" s="14">
        <v>3690.8333333333335</v>
      </c>
      <c r="BH313" s="14">
        <v>10</v>
      </c>
      <c r="BI313" s="14">
        <v>17.5</v>
      </c>
      <c r="BJ313" s="14">
        <v>812.5</v>
      </c>
      <c r="BK313" s="14">
        <v>850</v>
      </c>
      <c r="BL313" s="14">
        <v>0</v>
      </c>
      <c r="BM313" s="19">
        <f>BL313/(O313)*100</f>
        <v>0</v>
      </c>
      <c r="BN313" s="19">
        <f>BL313/(O313+Q313)*100</f>
        <v>0</v>
      </c>
      <c r="BO313" s="15" t="s">
        <v>73</v>
      </c>
      <c r="BP313" s="13"/>
      <c r="BQ313" s="13"/>
      <c r="BR313" s="13">
        <f t="shared" si="62"/>
        <v>0</v>
      </c>
      <c r="BS313" s="19"/>
      <c r="BT313" s="19">
        <f t="shared" si="63"/>
        <v>0</v>
      </c>
      <c r="BU313" s="16"/>
      <c r="BV313" s="16"/>
      <c r="BW313" s="16"/>
      <c r="BX313" s="14">
        <f t="shared" si="64"/>
        <v>0</v>
      </c>
      <c r="BY313" s="19">
        <v>0</v>
      </c>
      <c r="BZ313" s="19">
        <f t="shared" si="65"/>
        <v>0</v>
      </c>
      <c r="CA313" s="19"/>
    </row>
    <row r="314" spans="1:79" x14ac:dyDescent="0.2">
      <c r="A314" s="15" t="s">
        <v>69</v>
      </c>
      <c r="B314" s="15">
        <v>6</v>
      </c>
      <c r="C314" s="15">
        <v>2</v>
      </c>
      <c r="D314" s="16">
        <f t="shared" si="57"/>
        <v>0.80937128447999995</v>
      </c>
      <c r="E314" s="17">
        <v>39236</v>
      </c>
      <c r="F314" s="15">
        <v>1</v>
      </c>
      <c r="G314" s="15" t="s">
        <v>70</v>
      </c>
      <c r="H314" s="15" t="s">
        <v>71</v>
      </c>
      <c r="I314" s="15">
        <v>136</v>
      </c>
      <c r="J314" s="15">
        <v>569</v>
      </c>
      <c r="K314" s="15"/>
      <c r="L314" s="15"/>
      <c r="M314" s="13">
        <f t="shared" si="58"/>
        <v>352.5</v>
      </c>
      <c r="N314" s="17">
        <v>39246</v>
      </c>
      <c r="O314" s="14">
        <v>877528</v>
      </c>
      <c r="P314" s="15"/>
      <c r="Q314" s="14"/>
      <c r="R314" s="15"/>
      <c r="S314" s="14"/>
      <c r="T314" s="15"/>
      <c r="U314" s="15"/>
      <c r="V314" s="14">
        <f t="shared" si="59"/>
        <v>877528</v>
      </c>
      <c r="W314" s="14">
        <f t="shared" si="60"/>
        <v>1084209.4559405935</v>
      </c>
      <c r="X314" s="17">
        <v>39290</v>
      </c>
      <c r="Y314" s="15">
        <f t="shared" si="61"/>
        <v>44</v>
      </c>
      <c r="Z314" s="15">
        <v>4</v>
      </c>
      <c r="AA314" s="15">
        <v>2.7</v>
      </c>
      <c r="AB314" s="18">
        <v>32.299999999999997</v>
      </c>
      <c r="AC314" s="18">
        <v>26</v>
      </c>
      <c r="AD314" s="18">
        <v>32.200000000000003</v>
      </c>
      <c r="AE314" s="18">
        <v>30.214634146341464</v>
      </c>
      <c r="AF314" s="18">
        <v>36</v>
      </c>
      <c r="AG314" s="18">
        <v>27</v>
      </c>
      <c r="AH314" s="18">
        <v>40</v>
      </c>
      <c r="AI314" s="18">
        <v>34.833333333333336</v>
      </c>
      <c r="AJ314" s="18">
        <v>8.6</v>
      </c>
      <c r="AK314" s="18">
        <v>8.5</v>
      </c>
      <c r="AL314" s="18">
        <v>9.1</v>
      </c>
      <c r="AM314" s="18">
        <v>8.8476190476190482</v>
      </c>
      <c r="AN314" s="21">
        <v>256</v>
      </c>
      <c r="AO314" s="21">
        <v>725</v>
      </c>
      <c r="AP314" s="21">
        <v>64</v>
      </c>
      <c r="AQ314" s="21">
        <v>26.5</v>
      </c>
      <c r="AR314" s="14">
        <v>0</v>
      </c>
      <c r="AS314" s="14">
        <v>55</v>
      </c>
      <c r="AT314" s="14">
        <v>165</v>
      </c>
      <c r="AU314" s="14">
        <v>220</v>
      </c>
      <c r="AV314" s="14">
        <v>0</v>
      </c>
      <c r="AW314" s="14">
        <v>5</v>
      </c>
      <c r="AX314" s="14">
        <v>0</v>
      </c>
      <c r="AY314" s="14">
        <v>5</v>
      </c>
      <c r="AZ314" s="14">
        <v>80</v>
      </c>
      <c r="BA314" s="14">
        <v>230</v>
      </c>
      <c r="BB314" s="14">
        <v>125</v>
      </c>
      <c r="BC314" s="14">
        <v>305</v>
      </c>
      <c r="BD314" s="14">
        <v>14.615384615384615</v>
      </c>
      <c r="BE314" s="14">
        <v>46.92307692307692</v>
      </c>
      <c r="BF314" s="14">
        <v>19.615384615384617</v>
      </c>
      <c r="BG314" s="14">
        <v>81.15384615384616</v>
      </c>
      <c r="BH314" s="14">
        <v>0</v>
      </c>
      <c r="BI314" s="14">
        <v>25</v>
      </c>
      <c r="BJ314" s="14">
        <v>0</v>
      </c>
      <c r="BK314" s="14">
        <v>25</v>
      </c>
      <c r="BL314" s="14">
        <v>104465</v>
      </c>
      <c r="BM314" s="19">
        <f>(BL314/O314)*100</f>
        <v>11.904463447320198</v>
      </c>
      <c r="BN314" s="19">
        <f>((BL314)/(O314+Q314+S314+U314))*100</f>
        <v>11.904463447320198</v>
      </c>
      <c r="BO314" s="15" t="s">
        <v>72</v>
      </c>
      <c r="BP314" s="13">
        <v>26</v>
      </c>
      <c r="BQ314" s="13">
        <v>85</v>
      </c>
      <c r="BR314" s="13">
        <f t="shared" si="62"/>
        <v>59</v>
      </c>
      <c r="BS314" s="19">
        <v>43.12</v>
      </c>
      <c r="BT314" s="19">
        <f t="shared" si="63"/>
        <v>0.98</v>
      </c>
      <c r="BU314" s="16">
        <v>0.13500000000000001</v>
      </c>
      <c r="BV314" s="16">
        <v>0.82099999999999995</v>
      </c>
      <c r="BW314" s="16">
        <v>0.84299999999999997</v>
      </c>
      <c r="BX314" s="14">
        <f t="shared" si="64"/>
        <v>129069.31837483715</v>
      </c>
      <c r="BY314" s="19">
        <v>59.95</v>
      </c>
      <c r="BZ314" s="19">
        <f t="shared" si="65"/>
        <v>1.6834054112450643</v>
      </c>
      <c r="CA314" s="19">
        <f t="shared" ref="CA314:CA323" si="68">(BW314/BS314^3)*100000</f>
        <v>1.0514565192995127</v>
      </c>
    </row>
    <row r="315" spans="1:79" x14ac:dyDescent="0.2">
      <c r="A315" s="4" t="s">
        <v>69</v>
      </c>
      <c r="B315" s="4">
        <v>32</v>
      </c>
      <c r="C315" s="4">
        <v>1</v>
      </c>
      <c r="D315" s="6">
        <f t="shared" si="57"/>
        <v>0.40468564223999998</v>
      </c>
      <c r="E315" s="8">
        <v>39265</v>
      </c>
      <c r="F315" s="4">
        <v>2</v>
      </c>
      <c r="G315" s="4" t="s">
        <v>70</v>
      </c>
      <c r="H315" s="4" t="s">
        <v>71</v>
      </c>
      <c r="I315" s="4">
        <v>63</v>
      </c>
      <c r="J315" s="4">
        <v>79</v>
      </c>
      <c r="M315" s="13">
        <f t="shared" si="58"/>
        <v>71</v>
      </c>
      <c r="N315" s="8">
        <v>39284</v>
      </c>
      <c r="O315" s="5">
        <v>353118</v>
      </c>
      <c r="P315" s="8">
        <v>39285</v>
      </c>
      <c r="Q315" s="5">
        <v>86104</v>
      </c>
      <c r="S315" s="5"/>
      <c r="V315" s="14">
        <f t="shared" si="59"/>
        <v>439222</v>
      </c>
      <c r="W315" s="14">
        <f t="shared" si="60"/>
        <v>1085341.1985877131</v>
      </c>
      <c r="X315" s="8">
        <v>39331</v>
      </c>
      <c r="Y315" s="9">
        <f t="shared" si="61"/>
        <v>47</v>
      </c>
      <c r="Z315" s="9">
        <v>0</v>
      </c>
      <c r="AA315" s="4">
        <v>2.8</v>
      </c>
      <c r="AB315" s="10">
        <v>32.700000000000003</v>
      </c>
      <c r="AC315" s="10">
        <v>28.5</v>
      </c>
      <c r="AD315" s="10">
        <v>33.700000000000003</v>
      </c>
      <c r="AE315" s="10">
        <v>31.488888888888894</v>
      </c>
      <c r="AF315" s="10">
        <v>30</v>
      </c>
      <c r="AG315" s="10">
        <v>26</v>
      </c>
      <c r="AH315" s="10">
        <v>35</v>
      </c>
      <c r="AI315" s="10">
        <v>29.384615384615383</v>
      </c>
      <c r="AJ315" s="10">
        <v>8.9</v>
      </c>
      <c r="AK315" s="10">
        <v>8.9</v>
      </c>
      <c r="AL315" s="10">
        <v>9.6999999999999993</v>
      </c>
      <c r="AM315" s="10">
        <v>9.2956521739130427</v>
      </c>
      <c r="AN315" s="20">
        <v>203</v>
      </c>
      <c r="AO315" s="20">
        <v>260</v>
      </c>
      <c r="AP315" s="20">
        <v>28</v>
      </c>
      <c r="AQ315" s="20">
        <v>13</v>
      </c>
      <c r="AR315" s="5">
        <v>35</v>
      </c>
      <c r="AS315" s="5">
        <v>5</v>
      </c>
      <c r="AT315" s="5">
        <v>0</v>
      </c>
      <c r="AU315" s="5">
        <v>40</v>
      </c>
      <c r="AV315" s="5">
        <v>0</v>
      </c>
      <c r="AW315" s="5">
        <v>0</v>
      </c>
      <c r="AX315" s="5">
        <v>0</v>
      </c>
      <c r="AY315" s="5">
        <v>5</v>
      </c>
      <c r="AZ315" s="5">
        <v>105</v>
      </c>
      <c r="BA315" s="5">
        <v>330</v>
      </c>
      <c r="BB315" s="5">
        <v>5</v>
      </c>
      <c r="BC315" s="5">
        <v>375</v>
      </c>
      <c r="BD315" s="5">
        <v>27.272727272727273</v>
      </c>
      <c r="BE315" s="5">
        <v>76.36363636363636</v>
      </c>
      <c r="BF315" s="5">
        <v>0.45454545454545453</v>
      </c>
      <c r="BG315" s="5">
        <v>104.09090909090909</v>
      </c>
      <c r="BH315" s="5">
        <v>10</v>
      </c>
      <c r="BI315" s="5">
        <v>30</v>
      </c>
      <c r="BJ315" s="5">
        <v>0</v>
      </c>
      <c r="BK315" s="5">
        <v>30</v>
      </c>
      <c r="BL315" s="5">
        <v>40229</v>
      </c>
      <c r="BM315" s="11">
        <f>(BL315/Q315)*100</f>
        <v>46.721406671002505</v>
      </c>
      <c r="BN315" s="11">
        <f>((BL315)/(O315+Q315+S315+U315))*100</f>
        <v>9.1591495872246842</v>
      </c>
      <c r="BO315" s="4" t="s">
        <v>72</v>
      </c>
      <c r="BP315" s="9">
        <v>34</v>
      </c>
      <c r="BQ315" s="9">
        <v>72</v>
      </c>
      <c r="BR315" s="13">
        <f t="shared" si="62"/>
        <v>38</v>
      </c>
      <c r="BS315" s="11">
        <v>44.4</v>
      </c>
      <c r="BT315" s="19">
        <f t="shared" si="63"/>
        <v>0.94468085106382971</v>
      </c>
      <c r="BU315" s="6">
        <v>0.35199999999999998</v>
      </c>
      <c r="BV315" s="6">
        <v>1.8069999999999999</v>
      </c>
      <c r="BW315" s="6">
        <v>0.82699999999999996</v>
      </c>
      <c r="BX315" s="5">
        <f t="shared" si="64"/>
        <v>99408.023910425953</v>
      </c>
      <c r="BY315" s="11">
        <v>31.64</v>
      </c>
      <c r="BZ315" s="11">
        <f t="shared" si="65"/>
        <v>1.663492397791726</v>
      </c>
      <c r="CA315" s="11">
        <f t="shared" si="68"/>
        <v>0.94483636302482188</v>
      </c>
    </row>
    <row r="316" spans="1:79" x14ac:dyDescent="0.2">
      <c r="A316" s="15" t="s">
        <v>69</v>
      </c>
      <c r="B316" s="15">
        <v>10</v>
      </c>
      <c r="C316" s="15">
        <v>2</v>
      </c>
      <c r="D316" s="16">
        <f t="shared" si="57"/>
        <v>0.80937128447999995</v>
      </c>
      <c r="E316" s="17">
        <v>37368</v>
      </c>
      <c r="F316" s="15">
        <v>1</v>
      </c>
      <c r="G316" s="15" t="s">
        <v>70</v>
      </c>
      <c r="H316" s="15" t="s">
        <v>71</v>
      </c>
      <c r="I316" s="15">
        <v>111</v>
      </c>
      <c r="J316" s="15">
        <v>35</v>
      </c>
      <c r="K316" s="15"/>
      <c r="L316" s="15"/>
      <c r="M316" s="13">
        <f t="shared" si="58"/>
        <v>73</v>
      </c>
      <c r="N316" s="17">
        <v>37375</v>
      </c>
      <c r="O316" s="14">
        <v>880276</v>
      </c>
      <c r="P316" s="15"/>
      <c r="Q316" s="14"/>
      <c r="R316" s="15"/>
      <c r="S316" s="15"/>
      <c r="T316" s="15"/>
      <c r="U316" s="15"/>
      <c r="V316" s="14">
        <f t="shared" si="59"/>
        <v>880276</v>
      </c>
      <c r="W316" s="14">
        <f t="shared" si="60"/>
        <v>1087604.6838819522</v>
      </c>
      <c r="X316" s="17">
        <v>37427</v>
      </c>
      <c r="Y316" s="15">
        <f t="shared" si="61"/>
        <v>52</v>
      </c>
      <c r="Z316" s="15">
        <v>0</v>
      </c>
      <c r="AA316" s="18">
        <v>2.1</v>
      </c>
      <c r="AB316" s="18">
        <v>30.5</v>
      </c>
      <c r="AC316" s="18">
        <v>24.7</v>
      </c>
      <c r="AD316" s="18">
        <v>32.700000000000003</v>
      </c>
      <c r="AE316" s="18">
        <v>29.603999999999999</v>
      </c>
      <c r="AF316" s="13">
        <v>42</v>
      </c>
      <c r="AG316" s="13">
        <v>40</v>
      </c>
      <c r="AH316" s="13">
        <v>53</v>
      </c>
      <c r="AI316" s="13">
        <v>46.285714285714285</v>
      </c>
      <c r="AJ316" s="18">
        <v>8.9</v>
      </c>
      <c r="AK316" s="18">
        <v>8.9</v>
      </c>
      <c r="AL316" s="18">
        <v>9.9</v>
      </c>
      <c r="AM316" s="18">
        <v>9.350914396992529</v>
      </c>
      <c r="AN316" s="21">
        <v>96.5</v>
      </c>
      <c r="AO316" s="21">
        <v>800</v>
      </c>
      <c r="AP316" s="21">
        <v>66</v>
      </c>
      <c r="AQ316" s="21">
        <v>27.5</v>
      </c>
      <c r="AR316" s="14">
        <v>25</v>
      </c>
      <c r="AS316" s="14">
        <v>170</v>
      </c>
      <c r="AT316" s="14">
        <v>20</v>
      </c>
      <c r="AU316" s="14">
        <v>215</v>
      </c>
      <c r="AV316" s="14">
        <v>0</v>
      </c>
      <c r="AW316" s="14">
        <v>0</v>
      </c>
      <c r="AX316" s="14">
        <v>0</v>
      </c>
      <c r="AY316" s="14">
        <v>0</v>
      </c>
      <c r="AZ316" s="14">
        <v>75</v>
      </c>
      <c r="BA316" s="14">
        <v>450</v>
      </c>
      <c r="BB316" s="14">
        <v>1240</v>
      </c>
      <c r="BC316" s="14">
        <v>1240</v>
      </c>
      <c r="BD316" s="14">
        <v>23.333333333333332</v>
      </c>
      <c r="BE316" s="14">
        <v>76.388888888888886</v>
      </c>
      <c r="BF316" s="14">
        <v>119.44444444444444</v>
      </c>
      <c r="BG316" s="14">
        <v>219.16666666666666</v>
      </c>
      <c r="BH316" s="14">
        <v>20</v>
      </c>
      <c r="BI316" s="14">
        <v>15</v>
      </c>
      <c r="BJ316" s="14">
        <v>0</v>
      </c>
      <c r="BK316" s="14">
        <v>77.5</v>
      </c>
      <c r="BL316" s="14">
        <v>17993</v>
      </c>
      <c r="BM316" s="19">
        <f>BL316/(O316)*100</f>
        <v>2.0440180125324328</v>
      </c>
      <c r="BN316" s="19">
        <f>BL316/(O316+Q316)*100</f>
        <v>2.0440180125324328</v>
      </c>
      <c r="BO316" s="15" t="s">
        <v>72</v>
      </c>
      <c r="BP316" s="13">
        <v>21</v>
      </c>
      <c r="BQ316" s="13">
        <v>49</v>
      </c>
      <c r="BR316" s="13">
        <f t="shared" si="62"/>
        <v>28</v>
      </c>
      <c r="BS316" s="19">
        <v>32.17</v>
      </c>
      <c r="BT316" s="19">
        <f t="shared" si="63"/>
        <v>0.61865384615384622</v>
      </c>
      <c r="BU316" s="16">
        <v>9.2999999999999999E-2</v>
      </c>
      <c r="BV316" s="16">
        <v>0.96199999999999997</v>
      </c>
      <c r="BW316" s="16">
        <v>0.316</v>
      </c>
      <c r="BX316" s="14">
        <f t="shared" si="64"/>
        <v>22230.835643693532</v>
      </c>
      <c r="BY316" s="19">
        <v>4.45</v>
      </c>
      <c r="BZ316" s="19">
        <f t="shared" si="65"/>
        <v>0.10573259110854671</v>
      </c>
      <c r="CA316" s="19">
        <f t="shared" si="68"/>
        <v>0.94914791905524398</v>
      </c>
    </row>
    <row r="317" spans="1:79" x14ac:dyDescent="0.2">
      <c r="A317" s="15" t="s">
        <v>69</v>
      </c>
      <c r="B317" s="15">
        <v>31</v>
      </c>
      <c r="C317" s="15">
        <v>1</v>
      </c>
      <c r="D317" s="16">
        <f t="shared" si="57"/>
        <v>0.40468564223999998</v>
      </c>
      <c r="E317" s="17">
        <v>37362</v>
      </c>
      <c r="F317" s="15">
        <v>1</v>
      </c>
      <c r="G317" s="15" t="s">
        <v>70</v>
      </c>
      <c r="H317" s="15" t="s">
        <v>71</v>
      </c>
      <c r="I317" s="15">
        <v>223</v>
      </c>
      <c r="J317" s="15">
        <v>159</v>
      </c>
      <c r="K317" s="15"/>
      <c r="L317" s="15"/>
      <c r="M317" s="13">
        <f t="shared" si="58"/>
        <v>191</v>
      </c>
      <c r="N317" s="17">
        <v>37370</v>
      </c>
      <c r="O317" s="14">
        <v>440138</v>
      </c>
      <c r="P317" s="15"/>
      <c r="Q317" s="14"/>
      <c r="R317" s="15"/>
      <c r="S317" s="15"/>
      <c r="T317" s="15"/>
      <c r="U317" s="15"/>
      <c r="V317" s="14">
        <f t="shared" si="59"/>
        <v>440138</v>
      </c>
      <c r="W317" s="14">
        <f t="shared" si="60"/>
        <v>1087604.6838819522</v>
      </c>
      <c r="X317" s="17">
        <v>37414</v>
      </c>
      <c r="Y317" s="15">
        <f t="shared" si="61"/>
        <v>44</v>
      </c>
      <c r="Z317" s="15">
        <v>13</v>
      </c>
      <c r="AA317" s="18">
        <v>3.3</v>
      </c>
      <c r="AB317" s="18">
        <v>28.8</v>
      </c>
      <c r="AC317" s="18">
        <v>25.2</v>
      </c>
      <c r="AD317" s="18">
        <v>31</v>
      </c>
      <c r="AE317" s="18">
        <v>28.966666666666676</v>
      </c>
      <c r="AF317" s="13">
        <v>35</v>
      </c>
      <c r="AG317" s="13">
        <v>36</v>
      </c>
      <c r="AH317" s="13">
        <v>45</v>
      </c>
      <c r="AI317" s="13">
        <v>40.727272727272727</v>
      </c>
      <c r="AJ317" s="18">
        <v>9.1</v>
      </c>
      <c r="AK317" s="18">
        <v>9</v>
      </c>
      <c r="AL317" s="18">
        <v>9.5</v>
      </c>
      <c r="AM317" s="18">
        <v>9.2656115231166982</v>
      </c>
      <c r="AN317" s="21">
        <v>37</v>
      </c>
      <c r="AO317" s="21">
        <v>425</v>
      </c>
      <c r="AP317" s="21">
        <v>48</v>
      </c>
      <c r="AQ317" s="21">
        <v>20.5</v>
      </c>
      <c r="AR317" s="14">
        <v>20</v>
      </c>
      <c r="AS317" s="14">
        <v>610</v>
      </c>
      <c r="AT317" s="14">
        <v>0</v>
      </c>
      <c r="AU317" s="14">
        <v>630</v>
      </c>
      <c r="AV317" s="14">
        <v>0</v>
      </c>
      <c r="AW317" s="14">
        <v>0</v>
      </c>
      <c r="AX317" s="14">
        <v>40</v>
      </c>
      <c r="AY317" s="14">
        <v>185</v>
      </c>
      <c r="AZ317" s="14">
        <v>1320</v>
      </c>
      <c r="BA317" s="14">
        <v>1220</v>
      </c>
      <c r="BB317" s="14">
        <v>8800</v>
      </c>
      <c r="BC317" s="14">
        <v>9140</v>
      </c>
      <c r="BD317" s="14">
        <v>147.1875</v>
      </c>
      <c r="BE317" s="14">
        <v>130</v>
      </c>
      <c r="BF317" s="14">
        <v>1315.3125</v>
      </c>
      <c r="BG317" s="14">
        <v>1592.5</v>
      </c>
      <c r="BH317" s="14">
        <v>37.5</v>
      </c>
      <c r="BI317" s="14">
        <v>35</v>
      </c>
      <c r="BJ317" s="14">
        <v>797.5</v>
      </c>
      <c r="BK317" s="14">
        <v>932.5</v>
      </c>
      <c r="BL317" s="14">
        <v>509434</v>
      </c>
      <c r="BM317" s="19">
        <f>BL317/(O317)*100</f>
        <v>115.74415297020479</v>
      </c>
      <c r="BN317" s="19">
        <f>BL317/(O317+Q317)*100</f>
        <v>115.74415297020479</v>
      </c>
      <c r="BO317" s="15" t="s">
        <v>72</v>
      </c>
      <c r="BP317" s="13">
        <v>23.5</v>
      </c>
      <c r="BQ317" s="13">
        <v>43</v>
      </c>
      <c r="BR317" s="13">
        <f t="shared" si="62"/>
        <v>19.5</v>
      </c>
      <c r="BS317" s="19">
        <v>29.09</v>
      </c>
      <c r="BT317" s="19">
        <f t="shared" si="63"/>
        <v>0.66113636363636363</v>
      </c>
      <c r="BU317" s="16">
        <v>0.11899999999999999</v>
      </c>
      <c r="BV317" s="16">
        <v>0.63600000000000001</v>
      </c>
      <c r="BW317" s="16">
        <v>0.222</v>
      </c>
      <c r="BX317" s="14">
        <f t="shared" si="64"/>
        <v>1258838.8290234392</v>
      </c>
      <c r="BY317" s="19">
        <v>105.59</v>
      </c>
      <c r="BZ317" s="19">
        <f t="shared" si="65"/>
        <v>5.9299675520722701</v>
      </c>
      <c r="CA317" s="19">
        <f t="shared" si="68"/>
        <v>0.90182404531533811</v>
      </c>
    </row>
    <row r="318" spans="1:79" x14ac:dyDescent="0.2">
      <c r="A318" s="15" t="s">
        <v>69</v>
      </c>
      <c r="B318" s="15">
        <v>32</v>
      </c>
      <c r="C318" s="15">
        <v>1</v>
      </c>
      <c r="D318" s="16">
        <f t="shared" si="57"/>
        <v>0.40468564223999998</v>
      </c>
      <c r="E318" s="17">
        <v>37838</v>
      </c>
      <c r="F318" s="15">
        <v>1</v>
      </c>
      <c r="G318" s="15" t="s">
        <v>70</v>
      </c>
      <c r="H318" s="15" t="s">
        <v>71</v>
      </c>
      <c r="I318" s="15">
        <v>17</v>
      </c>
      <c r="J318" s="15">
        <v>68</v>
      </c>
      <c r="K318" s="15"/>
      <c r="L318" s="15"/>
      <c r="M318" s="13">
        <f t="shared" si="58"/>
        <v>42.5</v>
      </c>
      <c r="N318" s="17">
        <v>37845</v>
      </c>
      <c r="O318" s="14">
        <v>440138</v>
      </c>
      <c r="P318" s="15"/>
      <c r="Q318" s="14"/>
      <c r="R318" s="15"/>
      <c r="S318" s="15"/>
      <c r="T318" s="15"/>
      <c r="U318" s="15"/>
      <c r="V318" s="14">
        <f t="shared" si="59"/>
        <v>440138</v>
      </c>
      <c r="W318" s="14">
        <f t="shared" si="60"/>
        <v>1087604.6838819522</v>
      </c>
      <c r="X318" s="17">
        <v>37882</v>
      </c>
      <c r="Y318" s="15">
        <f t="shared" si="61"/>
        <v>37</v>
      </c>
      <c r="Z318" s="15">
        <v>13</v>
      </c>
      <c r="AA318" s="18">
        <v>1.4</v>
      </c>
      <c r="AB318" s="18">
        <v>32.4</v>
      </c>
      <c r="AC318" s="18">
        <v>27.5</v>
      </c>
      <c r="AD318" s="18">
        <v>33.5</v>
      </c>
      <c r="AE318" s="18">
        <v>31.697142857142861</v>
      </c>
      <c r="AF318" s="13">
        <v>45</v>
      </c>
      <c r="AG318" s="13">
        <v>35</v>
      </c>
      <c r="AH318" s="13">
        <v>47</v>
      </c>
      <c r="AI318" s="13">
        <v>44.571428571428569</v>
      </c>
      <c r="AJ318" s="18">
        <v>9.4</v>
      </c>
      <c r="AK318" s="18">
        <v>8.5</v>
      </c>
      <c r="AL318" s="18">
        <v>9.6999999999999993</v>
      </c>
      <c r="AM318" s="18">
        <v>9.1315764244369948</v>
      </c>
      <c r="AN318" s="21">
        <v>150</v>
      </c>
      <c r="AO318" s="21">
        <v>425</v>
      </c>
      <c r="AP318" s="21">
        <v>36</v>
      </c>
      <c r="AQ318" s="21">
        <v>15</v>
      </c>
      <c r="AR318" s="14">
        <v>540</v>
      </c>
      <c r="AS318" s="14">
        <v>430</v>
      </c>
      <c r="AT318" s="14">
        <v>315</v>
      </c>
      <c r="AU318" s="14">
        <v>915</v>
      </c>
      <c r="AV318" s="14">
        <v>0</v>
      </c>
      <c r="AW318" s="14">
        <v>0</v>
      </c>
      <c r="AX318" s="14">
        <v>100</v>
      </c>
      <c r="AY318" s="14">
        <v>170</v>
      </c>
      <c r="AZ318" s="14">
        <v>2625</v>
      </c>
      <c r="BA318" s="14">
        <v>395</v>
      </c>
      <c r="BB318" s="14">
        <v>6560</v>
      </c>
      <c r="BC318" s="14">
        <v>6720</v>
      </c>
      <c r="BD318" s="14">
        <v>220.66666666666666</v>
      </c>
      <c r="BE318" s="14">
        <v>84.666666666666671</v>
      </c>
      <c r="BF318" s="14">
        <v>1815</v>
      </c>
      <c r="BG318" s="14">
        <v>2171</v>
      </c>
      <c r="BH318" s="14">
        <v>20</v>
      </c>
      <c r="BI318" s="14">
        <v>55</v>
      </c>
      <c r="BJ318" s="14">
        <v>1120</v>
      </c>
      <c r="BK318" s="14">
        <v>1405</v>
      </c>
      <c r="BL318" s="14">
        <v>82829</v>
      </c>
      <c r="BM318" s="19">
        <f>BL318/(O318)*100</f>
        <v>18.818870445178558</v>
      </c>
      <c r="BN318" s="19">
        <f>BL318/(O318+Q318)*100</f>
        <v>18.818870445178558</v>
      </c>
      <c r="BO318" s="15" t="s">
        <v>72</v>
      </c>
      <c r="BP318" s="13">
        <v>32</v>
      </c>
      <c r="BQ318" s="13">
        <v>50</v>
      </c>
      <c r="BR318" s="13">
        <f t="shared" si="62"/>
        <v>18</v>
      </c>
      <c r="BS318" s="19">
        <v>40.99</v>
      </c>
      <c r="BT318" s="19">
        <f t="shared" si="63"/>
        <v>1.107837837837838</v>
      </c>
      <c r="BU318" s="16">
        <v>0.316</v>
      </c>
      <c r="BV318" s="16">
        <v>1.1000000000000001</v>
      </c>
      <c r="BW318" s="16">
        <v>0.622</v>
      </c>
      <c r="BX318" s="14">
        <f t="shared" si="64"/>
        <v>204674.91641543841</v>
      </c>
      <c r="BY318" s="19">
        <v>52.36</v>
      </c>
      <c r="BZ318" s="19">
        <f t="shared" si="65"/>
        <v>3.4968750739515615</v>
      </c>
      <c r="CA318" s="19">
        <f t="shared" si="68"/>
        <v>0.90314322782926615</v>
      </c>
    </row>
    <row r="319" spans="1:79" x14ac:dyDescent="0.2">
      <c r="A319" s="15" t="s">
        <v>69</v>
      </c>
      <c r="B319" s="15">
        <v>33</v>
      </c>
      <c r="C319" s="15">
        <v>1</v>
      </c>
      <c r="D319" s="16">
        <f t="shared" si="57"/>
        <v>0.40468564223999998</v>
      </c>
      <c r="E319" s="17">
        <v>37073</v>
      </c>
      <c r="F319" s="15">
        <v>1</v>
      </c>
      <c r="G319" s="15" t="s">
        <v>70</v>
      </c>
      <c r="H319" s="15" t="s">
        <v>71</v>
      </c>
      <c r="I319" s="15">
        <v>60</v>
      </c>
      <c r="J319" s="15">
        <v>33</v>
      </c>
      <c r="K319" s="15"/>
      <c r="L319" s="15"/>
      <c r="M319" s="13">
        <f t="shared" si="58"/>
        <v>46.5</v>
      </c>
      <c r="N319" s="23">
        <v>37080</v>
      </c>
      <c r="O319" s="24">
        <v>440596</v>
      </c>
      <c r="P319" s="15"/>
      <c r="Q319" s="14"/>
      <c r="R319" s="15"/>
      <c r="S319" s="15"/>
      <c r="T319" s="15"/>
      <c r="U319" s="15"/>
      <c r="V319" s="14">
        <f t="shared" si="59"/>
        <v>440596</v>
      </c>
      <c r="W319" s="14">
        <f t="shared" si="60"/>
        <v>1088736.4265290718</v>
      </c>
      <c r="X319" s="17">
        <v>37113</v>
      </c>
      <c r="Y319" s="15">
        <f t="shared" si="61"/>
        <v>33</v>
      </c>
      <c r="Z319" s="13">
        <v>11</v>
      </c>
      <c r="AA319" s="18">
        <v>4.3</v>
      </c>
      <c r="AB319" s="18">
        <v>31.5</v>
      </c>
      <c r="AC319" s="18">
        <v>30.3</v>
      </c>
      <c r="AD319" s="18">
        <v>33.5</v>
      </c>
      <c r="AE319" s="18">
        <v>32.270967741935486</v>
      </c>
      <c r="AF319" s="13">
        <v>42</v>
      </c>
      <c r="AG319" s="13">
        <v>43</v>
      </c>
      <c r="AH319" s="13">
        <v>50</v>
      </c>
      <c r="AI319" s="13">
        <v>47.222222222222221</v>
      </c>
      <c r="AJ319" s="18">
        <v>9.4</v>
      </c>
      <c r="AK319" s="18">
        <v>9</v>
      </c>
      <c r="AL319" s="18">
        <v>9.1</v>
      </c>
      <c r="AM319" s="18">
        <v>9.0498618773990138</v>
      </c>
      <c r="AN319" s="21">
        <v>33</v>
      </c>
      <c r="AO319" s="21">
        <v>150</v>
      </c>
      <c r="AP319" s="21">
        <v>3</v>
      </c>
      <c r="AQ319" s="21">
        <v>1.5</v>
      </c>
      <c r="AR319" s="14">
        <v>35</v>
      </c>
      <c r="AS319" s="14">
        <v>130</v>
      </c>
      <c r="AT319" s="14">
        <v>0</v>
      </c>
      <c r="AU319" s="14">
        <v>165</v>
      </c>
      <c r="AV319" s="14">
        <v>0</v>
      </c>
      <c r="AW319" s="14">
        <v>15</v>
      </c>
      <c r="AX319" s="14">
        <v>0</v>
      </c>
      <c r="AY319" s="14">
        <v>15</v>
      </c>
      <c r="AZ319" s="14">
        <v>960</v>
      </c>
      <c r="BA319" s="14">
        <v>205</v>
      </c>
      <c r="BB319" s="14">
        <v>0</v>
      </c>
      <c r="BC319" s="14">
        <v>1020</v>
      </c>
      <c r="BD319" s="14">
        <v>135.35714285714286</v>
      </c>
      <c r="BE319" s="14">
        <v>76.785714285714292</v>
      </c>
      <c r="BF319" s="14">
        <v>0</v>
      </c>
      <c r="BG319" s="14">
        <v>212.14285714285714</v>
      </c>
      <c r="BH319" s="14">
        <v>57.5</v>
      </c>
      <c r="BI319" s="14">
        <v>57.5</v>
      </c>
      <c r="BJ319" s="14">
        <v>0</v>
      </c>
      <c r="BK319" s="14">
        <v>192.5</v>
      </c>
      <c r="BL319" s="14">
        <v>26273</v>
      </c>
      <c r="BM319" s="19">
        <f>BL319/(O319)*100</f>
        <v>5.963059128997994</v>
      </c>
      <c r="BN319" s="19">
        <f>BL319/(O319+Q319)*100</f>
        <v>5.963059128997994</v>
      </c>
      <c r="BO319" s="15" t="s">
        <v>72</v>
      </c>
      <c r="BP319" s="13">
        <v>20</v>
      </c>
      <c r="BQ319" s="13">
        <v>35</v>
      </c>
      <c r="BR319" s="13">
        <f t="shared" si="62"/>
        <v>15</v>
      </c>
      <c r="BS319" s="19">
        <v>23.73</v>
      </c>
      <c r="BT319" s="19">
        <f t="shared" si="63"/>
        <v>0.71909090909090911</v>
      </c>
      <c r="BU319" s="16">
        <v>3.4000000000000002E-2</v>
      </c>
      <c r="BV319" s="16">
        <v>0.35899999999999999</v>
      </c>
      <c r="BW319" s="16">
        <v>0.127</v>
      </c>
      <c r="BX319" s="14">
        <f t="shared" si="64"/>
        <v>64921.996872868353</v>
      </c>
      <c r="BY319" s="19">
        <v>3.41</v>
      </c>
      <c r="BZ319" s="19">
        <f t="shared" si="65"/>
        <v>0.25534222751607089</v>
      </c>
      <c r="CA319" s="19">
        <f t="shared" si="68"/>
        <v>0.95040892570205526</v>
      </c>
    </row>
    <row r="320" spans="1:79" x14ac:dyDescent="0.2">
      <c r="A320" s="4" t="s">
        <v>69</v>
      </c>
      <c r="B320" s="4">
        <v>25</v>
      </c>
      <c r="C320" s="4">
        <v>1</v>
      </c>
      <c r="D320" s="6">
        <f t="shared" si="57"/>
        <v>0.40468564223999998</v>
      </c>
      <c r="E320" s="8">
        <v>38260</v>
      </c>
      <c r="F320" s="4">
        <v>1</v>
      </c>
      <c r="G320" s="4" t="s">
        <v>70</v>
      </c>
      <c r="H320" s="4" t="s">
        <v>71</v>
      </c>
      <c r="I320" s="4">
        <v>63</v>
      </c>
      <c r="J320" s="4">
        <v>21</v>
      </c>
      <c r="M320" s="13">
        <f t="shared" si="58"/>
        <v>42</v>
      </c>
      <c r="N320" s="8">
        <v>38269</v>
      </c>
      <c r="O320" s="5">
        <v>440596</v>
      </c>
      <c r="Q320" s="5"/>
      <c r="V320" s="14">
        <f t="shared" si="59"/>
        <v>440596</v>
      </c>
      <c r="W320" s="14">
        <f t="shared" si="60"/>
        <v>1088736.4265290718</v>
      </c>
      <c r="X320" s="8">
        <v>38301</v>
      </c>
      <c r="Y320" s="4">
        <f t="shared" si="61"/>
        <v>32</v>
      </c>
      <c r="Z320" s="4">
        <v>9</v>
      </c>
      <c r="AA320" s="10">
        <v>2.2000000000000002</v>
      </c>
      <c r="AB320" s="4">
        <v>29.4</v>
      </c>
      <c r="AC320" s="4">
        <v>20</v>
      </c>
      <c r="AD320" s="4">
        <v>31.8</v>
      </c>
      <c r="AE320" s="10">
        <v>27.963333333333331</v>
      </c>
      <c r="AF320" s="9">
        <v>25</v>
      </c>
      <c r="AG320" s="9">
        <v>26</v>
      </c>
      <c r="AH320" s="9">
        <v>30</v>
      </c>
      <c r="AI320" s="9">
        <v>28</v>
      </c>
      <c r="AJ320" s="4">
        <v>8.6999999999999993</v>
      </c>
      <c r="AK320" s="4">
        <v>8.9</v>
      </c>
      <c r="AL320" s="4">
        <v>9.6999999999999993</v>
      </c>
      <c r="AM320" s="10">
        <v>9.2333333333333325</v>
      </c>
      <c r="AN320" s="20">
        <v>284</v>
      </c>
      <c r="AO320" s="20">
        <v>400</v>
      </c>
      <c r="AP320" s="20">
        <v>15</v>
      </c>
      <c r="AQ320" s="20">
        <v>6.25</v>
      </c>
      <c r="AR320" s="5">
        <v>0</v>
      </c>
      <c r="AS320" s="5">
        <v>35</v>
      </c>
      <c r="AT320" s="5">
        <v>135</v>
      </c>
      <c r="AU320" s="5">
        <v>170</v>
      </c>
      <c r="AV320" s="5">
        <v>0</v>
      </c>
      <c r="AW320" s="5">
        <v>5</v>
      </c>
      <c r="AX320" s="5">
        <v>5</v>
      </c>
      <c r="AY320" s="5">
        <v>20</v>
      </c>
      <c r="AZ320" s="5">
        <v>125</v>
      </c>
      <c r="BA320" s="5">
        <v>1280</v>
      </c>
      <c r="BB320" s="5">
        <v>525</v>
      </c>
      <c r="BC320" s="5">
        <v>1375</v>
      </c>
      <c r="BD320" s="5">
        <v>39.583333333333336</v>
      </c>
      <c r="BE320" s="5">
        <v>330.41666666666669</v>
      </c>
      <c r="BF320" s="5">
        <v>131.25</v>
      </c>
      <c r="BG320" s="5">
        <v>499.58333333333331</v>
      </c>
      <c r="BH320" s="5">
        <v>25</v>
      </c>
      <c r="BI320" s="5">
        <v>310</v>
      </c>
      <c r="BJ320" s="5">
        <v>47.5</v>
      </c>
      <c r="BK320" s="5">
        <v>417.5</v>
      </c>
      <c r="BL320" s="5">
        <v>318825</v>
      </c>
      <c r="BM320" s="11">
        <f>(BL320/O320)*100</f>
        <v>72.362209370942992</v>
      </c>
      <c r="BN320" s="11">
        <f>((BL320)/(O320+Q320+S320+U320))*100</f>
        <v>72.362209370942992</v>
      </c>
      <c r="BO320" s="4" t="s">
        <v>72</v>
      </c>
      <c r="BP320" s="9">
        <v>26</v>
      </c>
      <c r="BQ320" s="9">
        <v>42</v>
      </c>
      <c r="BR320" s="13">
        <f t="shared" si="62"/>
        <v>16</v>
      </c>
      <c r="BS320" s="11">
        <v>33.94</v>
      </c>
      <c r="BT320" s="19">
        <f t="shared" si="63"/>
        <v>1.0606249999999999</v>
      </c>
      <c r="BU320" s="6">
        <v>0.23899999999999999</v>
      </c>
      <c r="BV320" s="6">
        <v>0.52</v>
      </c>
      <c r="BW320" s="6">
        <v>0.33141799999999988</v>
      </c>
      <c r="BX320" s="5">
        <f t="shared" si="64"/>
        <v>787833.73246268998</v>
      </c>
      <c r="BY320" s="11">
        <v>102.27</v>
      </c>
      <c r="BZ320" s="11">
        <f t="shared" si="65"/>
        <v>7.8973335508271871</v>
      </c>
      <c r="CA320" s="11">
        <f t="shared" si="68"/>
        <v>0.84769686731538341</v>
      </c>
    </row>
    <row r="321" spans="1:79" x14ac:dyDescent="0.2">
      <c r="A321" s="15" t="s">
        <v>69</v>
      </c>
      <c r="B321" s="15">
        <v>27</v>
      </c>
      <c r="C321" s="15">
        <v>1</v>
      </c>
      <c r="D321" s="16">
        <f t="shared" si="57"/>
        <v>0.40468564223999998</v>
      </c>
      <c r="E321" s="17">
        <v>37505</v>
      </c>
      <c r="F321" s="15">
        <v>1</v>
      </c>
      <c r="G321" s="15" t="s">
        <v>70</v>
      </c>
      <c r="H321" s="15" t="s">
        <v>71</v>
      </c>
      <c r="I321" s="15">
        <v>10</v>
      </c>
      <c r="J321" s="15">
        <v>3</v>
      </c>
      <c r="K321" s="15"/>
      <c r="L321" s="15"/>
      <c r="M321" s="13">
        <f t="shared" si="58"/>
        <v>6.5</v>
      </c>
      <c r="N321" s="17">
        <v>37510</v>
      </c>
      <c r="O321" s="14">
        <v>441054</v>
      </c>
      <c r="P321" s="15"/>
      <c r="Q321" s="14"/>
      <c r="R321" s="15"/>
      <c r="S321" s="15"/>
      <c r="T321" s="15"/>
      <c r="U321" s="15"/>
      <c r="V321" s="14">
        <f t="shared" si="59"/>
        <v>441054</v>
      </c>
      <c r="W321" s="14">
        <f t="shared" si="60"/>
        <v>1089868.1691761916</v>
      </c>
      <c r="X321" s="17">
        <v>37531</v>
      </c>
      <c r="Y321" s="15">
        <f t="shared" si="61"/>
        <v>21</v>
      </c>
      <c r="Z321" s="15">
        <v>9</v>
      </c>
      <c r="AA321" s="18">
        <v>3.8</v>
      </c>
      <c r="AB321" s="18">
        <v>30</v>
      </c>
      <c r="AC321" s="18">
        <v>26.6</v>
      </c>
      <c r="AD321" s="18">
        <v>31.4</v>
      </c>
      <c r="AE321" s="18">
        <v>29.315789473684209</v>
      </c>
      <c r="AF321" s="13">
        <v>29</v>
      </c>
      <c r="AG321" s="13">
        <v>27</v>
      </c>
      <c r="AH321" s="13">
        <v>34</v>
      </c>
      <c r="AI321" s="13">
        <v>29.375</v>
      </c>
      <c r="AJ321" s="18">
        <v>8.9</v>
      </c>
      <c r="AK321" s="18">
        <v>8.8000000000000007</v>
      </c>
      <c r="AL321" s="18">
        <v>9.4</v>
      </c>
      <c r="AM321" s="18">
        <v>9.2059950002984561</v>
      </c>
      <c r="AN321" s="21">
        <v>12</v>
      </c>
      <c r="AO321" s="21">
        <v>325</v>
      </c>
      <c r="AP321" s="21">
        <v>21</v>
      </c>
      <c r="AQ321" s="21">
        <v>9</v>
      </c>
      <c r="AR321" s="14">
        <v>10</v>
      </c>
      <c r="AS321" s="14">
        <v>40</v>
      </c>
      <c r="AT321" s="14">
        <v>520</v>
      </c>
      <c r="AU321" s="14">
        <v>570</v>
      </c>
      <c r="AV321" s="14">
        <v>15</v>
      </c>
      <c r="AW321" s="14">
        <v>0</v>
      </c>
      <c r="AX321" s="14">
        <v>0</v>
      </c>
      <c r="AY321" s="14">
        <v>30</v>
      </c>
      <c r="AZ321" s="14">
        <v>355</v>
      </c>
      <c r="BA321" s="14">
        <v>515</v>
      </c>
      <c r="BB321" s="14">
        <v>365</v>
      </c>
      <c r="BC321" s="14">
        <v>1120</v>
      </c>
      <c r="BD321" s="14">
        <v>104.375</v>
      </c>
      <c r="BE321" s="14">
        <v>105</v>
      </c>
      <c r="BF321" s="14">
        <v>71.875</v>
      </c>
      <c r="BG321" s="14">
        <v>281.25</v>
      </c>
      <c r="BH321" s="14">
        <v>47.5</v>
      </c>
      <c r="BI321" s="14">
        <v>20</v>
      </c>
      <c r="BJ321" s="14">
        <v>17.5</v>
      </c>
      <c r="BK321" s="14">
        <v>115</v>
      </c>
      <c r="BL321" s="14">
        <v>20743</v>
      </c>
      <c r="BM321" s="19">
        <f>BL321/(O321)*100</f>
        <v>4.7030522339668162</v>
      </c>
      <c r="BN321" s="19">
        <f>BL321/(O321+Q321)*100</f>
        <v>4.7030522339668162</v>
      </c>
      <c r="BO321" s="15" t="s">
        <v>72</v>
      </c>
      <c r="BP321" s="13">
        <v>27</v>
      </c>
      <c r="BQ321" s="13">
        <v>41</v>
      </c>
      <c r="BR321" s="13">
        <f t="shared" si="62"/>
        <v>14</v>
      </c>
      <c r="BS321" s="19">
        <v>36.03</v>
      </c>
      <c r="BT321" s="19">
        <f t="shared" si="63"/>
        <v>1.7157142857142857</v>
      </c>
      <c r="BU321" s="16">
        <v>0.161</v>
      </c>
      <c r="BV321" s="16">
        <v>0.52300000000000002</v>
      </c>
      <c r="BW321" s="16">
        <v>0.372</v>
      </c>
      <c r="BX321" s="14">
        <f t="shared" si="64"/>
        <v>51257.06927773411</v>
      </c>
      <c r="BY321" s="19">
        <v>8.23</v>
      </c>
      <c r="BZ321" s="19">
        <f t="shared" si="65"/>
        <v>0.96841775689274812</v>
      </c>
      <c r="CA321" s="19">
        <f t="shared" si="68"/>
        <v>0.79533510770299642</v>
      </c>
    </row>
    <row r="322" spans="1:79" x14ac:dyDescent="0.2">
      <c r="A322" s="15" t="s">
        <v>69</v>
      </c>
      <c r="B322" s="15">
        <v>3</v>
      </c>
      <c r="C322" s="15">
        <v>2</v>
      </c>
      <c r="D322" s="16">
        <f t="shared" ref="D322:D385" si="69">C322*0.40468564224</f>
        <v>0.80937128447999995</v>
      </c>
      <c r="E322" s="17">
        <v>37741</v>
      </c>
      <c r="F322" s="15">
        <v>1</v>
      </c>
      <c r="G322" s="15" t="s">
        <v>70</v>
      </c>
      <c r="H322" s="15" t="s">
        <v>71</v>
      </c>
      <c r="I322" s="15">
        <v>562</v>
      </c>
      <c r="J322" s="15">
        <v>44</v>
      </c>
      <c r="K322" s="15"/>
      <c r="L322" s="15"/>
      <c r="M322" s="13">
        <f t="shared" ref="M322:M385" si="70">AVERAGE(I322:L322)</f>
        <v>303</v>
      </c>
      <c r="N322" s="17">
        <v>37750</v>
      </c>
      <c r="O322" s="14">
        <v>882566</v>
      </c>
      <c r="P322" s="15"/>
      <c r="Q322" s="14"/>
      <c r="R322" s="15"/>
      <c r="S322" s="15"/>
      <c r="T322" s="15"/>
      <c r="U322" s="15"/>
      <c r="V322" s="14">
        <f t="shared" ref="V322:V385" si="71">SUM(O322,Q322,S322,U322)</f>
        <v>882566</v>
      </c>
      <c r="W322" s="14">
        <f t="shared" ref="W322:W385" si="72">V322/D322</f>
        <v>1090434.0404997512</v>
      </c>
      <c r="X322" s="17">
        <v>37796</v>
      </c>
      <c r="Y322" s="15">
        <f t="shared" ref="Y322:Y385" si="73">X322-N322</f>
        <v>46</v>
      </c>
      <c r="Z322" s="15">
        <v>12</v>
      </c>
      <c r="AA322" s="18">
        <v>1.9</v>
      </c>
      <c r="AB322" s="18">
        <v>29.2</v>
      </c>
      <c r="AC322" s="18">
        <v>28.2</v>
      </c>
      <c r="AD322" s="18">
        <v>33.6</v>
      </c>
      <c r="AE322" s="18">
        <v>30.467441860465126</v>
      </c>
      <c r="AF322" s="13">
        <v>27</v>
      </c>
      <c r="AG322" s="13">
        <v>27</v>
      </c>
      <c r="AH322" s="13">
        <v>39</v>
      </c>
      <c r="AI322" s="13">
        <v>33.769230769230766</v>
      </c>
      <c r="AJ322" s="18">
        <v>9.3000000000000007</v>
      </c>
      <c r="AK322" s="18">
        <v>8.9</v>
      </c>
      <c r="AL322" s="18">
        <v>9.4</v>
      </c>
      <c r="AM322" s="18">
        <v>9.1344152461477801</v>
      </c>
      <c r="AN322" s="21">
        <v>156</v>
      </c>
      <c r="AO322" s="21">
        <v>750</v>
      </c>
      <c r="AP322" s="21">
        <v>78</v>
      </c>
      <c r="AQ322" s="21">
        <v>32.5</v>
      </c>
      <c r="AR322" s="14">
        <v>5</v>
      </c>
      <c r="AS322" s="14">
        <v>815</v>
      </c>
      <c r="AT322" s="14">
        <v>35</v>
      </c>
      <c r="AU322" s="14">
        <v>855</v>
      </c>
      <c r="AV322" s="14">
        <v>0</v>
      </c>
      <c r="AW322" s="14">
        <v>0</v>
      </c>
      <c r="AX322" s="14">
        <v>15</v>
      </c>
      <c r="AY322" s="14">
        <v>30</v>
      </c>
      <c r="AZ322" s="14">
        <v>210</v>
      </c>
      <c r="BA322" s="14">
        <v>485</v>
      </c>
      <c r="BB322" s="14">
        <v>2715</v>
      </c>
      <c r="BC322" s="14">
        <v>3135</v>
      </c>
      <c r="BD322" s="14">
        <v>37.647058823529413</v>
      </c>
      <c r="BE322" s="14">
        <v>55</v>
      </c>
      <c r="BF322" s="14">
        <v>579.70588235294122</v>
      </c>
      <c r="BG322" s="14">
        <v>672.35294117647061</v>
      </c>
      <c r="BH322" s="14">
        <v>15</v>
      </c>
      <c r="BI322" s="14">
        <v>20</v>
      </c>
      <c r="BJ322" s="14">
        <v>280</v>
      </c>
      <c r="BK322" s="14">
        <v>315</v>
      </c>
      <c r="BL322" s="14">
        <v>846409</v>
      </c>
      <c r="BM322" s="19">
        <f>BL322/(O322)*100</f>
        <v>95.903195908294677</v>
      </c>
      <c r="BN322" s="19">
        <f>BL322/(O322+Q322)*100</f>
        <v>95.903195908294677</v>
      </c>
      <c r="BO322" s="15" t="s">
        <v>72</v>
      </c>
      <c r="BP322" s="13">
        <v>19</v>
      </c>
      <c r="BQ322" s="13">
        <v>36</v>
      </c>
      <c r="BR322" s="13">
        <f t="shared" ref="BR322:BR385" si="74">BQ322-BP322</f>
        <v>17</v>
      </c>
      <c r="BS322" s="19">
        <v>23.67</v>
      </c>
      <c r="BT322" s="19">
        <f t="shared" ref="BT322:BT385" si="75">BS322/Y322</f>
        <v>0.51456521739130434</v>
      </c>
      <c r="BU322" s="16">
        <v>6.3E-2</v>
      </c>
      <c r="BV322" s="16">
        <v>0.40500000000000003</v>
      </c>
      <c r="BW322" s="16">
        <v>0.12</v>
      </c>
      <c r="BX322" s="14">
        <f t="shared" si="64"/>
        <v>1045761.0941112099</v>
      </c>
      <c r="BY322" s="19">
        <v>85.59</v>
      </c>
      <c r="BZ322" s="19">
        <f t="shared" si="65"/>
        <v>2.2988858260624654</v>
      </c>
      <c r="CA322" s="19">
        <f t="shared" si="68"/>
        <v>0.90487058834815259</v>
      </c>
    </row>
    <row r="323" spans="1:79" x14ac:dyDescent="0.2">
      <c r="A323" s="4" t="s">
        <v>69</v>
      </c>
      <c r="B323" s="4">
        <v>12</v>
      </c>
      <c r="C323" s="4">
        <v>0.5</v>
      </c>
      <c r="D323" s="6">
        <f t="shared" si="69"/>
        <v>0.20234282111999999</v>
      </c>
      <c r="E323" s="8">
        <v>38167</v>
      </c>
      <c r="F323" s="4">
        <v>1</v>
      </c>
      <c r="G323" s="4" t="s">
        <v>70</v>
      </c>
      <c r="H323" s="4" t="s">
        <v>71</v>
      </c>
      <c r="I323" s="4">
        <v>22</v>
      </c>
      <c r="J323" s="4">
        <v>12</v>
      </c>
      <c r="M323" s="13">
        <f t="shared" si="70"/>
        <v>17</v>
      </c>
      <c r="N323" s="8">
        <v>38174</v>
      </c>
      <c r="O323" s="5">
        <v>220756</v>
      </c>
      <c r="Q323" s="5"/>
      <c r="V323" s="14">
        <f t="shared" si="71"/>
        <v>220756</v>
      </c>
      <c r="W323" s="14">
        <f t="shared" si="72"/>
        <v>1090999.9118233111</v>
      </c>
      <c r="X323" s="8">
        <v>38217</v>
      </c>
      <c r="Y323" s="4">
        <f t="shared" si="73"/>
        <v>43</v>
      </c>
      <c r="Z323" s="4">
        <v>9</v>
      </c>
      <c r="AA323" s="10">
        <v>2.5</v>
      </c>
      <c r="AB323" s="4">
        <v>33</v>
      </c>
      <c r="AC323" s="4">
        <v>30.1</v>
      </c>
      <c r="AD323" s="4">
        <v>34.200000000000003</v>
      </c>
      <c r="AE323" s="10">
        <v>32.71463414634146</v>
      </c>
      <c r="AF323" s="4">
        <v>32</v>
      </c>
      <c r="AG323" s="4">
        <v>30</v>
      </c>
      <c r="AH323" s="4">
        <v>38</v>
      </c>
      <c r="AI323" s="10">
        <v>35.090909090909093</v>
      </c>
      <c r="AJ323" s="4">
        <v>9.3000000000000007</v>
      </c>
      <c r="AK323" s="4">
        <v>8.8000000000000007</v>
      </c>
      <c r="AL323" s="4">
        <v>9.5</v>
      </c>
      <c r="AM323" s="10">
        <v>9.1583333333333332</v>
      </c>
      <c r="AN323" s="20">
        <v>304</v>
      </c>
      <c r="AO323" s="20">
        <v>137.5</v>
      </c>
      <c r="AP323" s="20">
        <v>21</v>
      </c>
      <c r="AQ323" s="20">
        <v>9</v>
      </c>
      <c r="AR323" s="5">
        <v>110</v>
      </c>
      <c r="AS323" s="5">
        <v>460</v>
      </c>
      <c r="AT323" s="5">
        <v>45</v>
      </c>
      <c r="AU323" s="5">
        <v>615</v>
      </c>
      <c r="AV323" s="5">
        <v>0</v>
      </c>
      <c r="AW323" s="5">
        <v>15</v>
      </c>
      <c r="AX323" s="5">
        <v>30</v>
      </c>
      <c r="AY323" s="5">
        <v>145</v>
      </c>
      <c r="AZ323" s="5">
        <v>160</v>
      </c>
      <c r="BA323" s="5">
        <v>635</v>
      </c>
      <c r="BB323" s="5">
        <v>3150</v>
      </c>
      <c r="BC323" s="5">
        <v>3200</v>
      </c>
      <c r="BD323" s="5">
        <v>38.421052631578945</v>
      </c>
      <c r="BE323" s="5">
        <v>142.10526315789474</v>
      </c>
      <c r="BF323" s="5">
        <v>742.63157894736844</v>
      </c>
      <c r="BG323" s="5">
        <v>940.89473684210532</v>
      </c>
      <c r="BH323" s="5">
        <v>15</v>
      </c>
      <c r="BI323" s="5">
        <v>85</v>
      </c>
      <c r="BJ323" s="5">
        <v>330</v>
      </c>
      <c r="BK323" s="5">
        <v>550</v>
      </c>
      <c r="BL323" s="5">
        <v>81534</v>
      </c>
      <c r="BM323" s="11">
        <f>(BL323/O323)*100</f>
        <v>36.933990469115223</v>
      </c>
      <c r="BN323" s="11">
        <f>((BL323)/(O323+Q323+S323+U323))*100</f>
        <v>36.933990469115223</v>
      </c>
      <c r="BO323" s="4" t="s">
        <v>72</v>
      </c>
      <c r="BP323" s="9">
        <v>24</v>
      </c>
      <c r="BQ323" s="9">
        <v>55</v>
      </c>
      <c r="BR323" s="13">
        <f t="shared" si="74"/>
        <v>31</v>
      </c>
      <c r="BS323" s="11">
        <v>37.08</v>
      </c>
      <c r="BT323" s="19">
        <f t="shared" si="75"/>
        <v>0.86232558139534876</v>
      </c>
      <c r="BU323" s="6">
        <v>0.126</v>
      </c>
      <c r="BV323" s="6">
        <v>1.403</v>
      </c>
      <c r="BW323" s="6">
        <v>0.49179999999999985</v>
      </c>
      <c r="BX323" s="5">
        <f t="shared" si="64"/>
        <v>402949.8034508772</v>
      </c>
      <c r="BY323" s="11">
        <v>35.36</v>
      </c>
      <c r="BZ323" s="11">
        <f t="shared" si="65"/>
        <v>4.0640215296181239</v>
      </c>
      <c r="CA323" s="11">
        <f t="shared" si="68"/>
        <v>0.96464906565047115</v>
      </c>
    </row>
    <row r="324" spans="1:79" x14ac:dyDescent="0.2">
      <c r="A324" s="8" t="s">
        <v>69</v>
      </c>
      <c r="B324" s="4">
        <v>16</v>
      </c>
      <c r="C324" s="4">
        <v>0.5</v>
      </c>
      <c r="D324" s="6">
        <f t="shared" si="69"/>
        <v>0.20234282111999999</v>
      </c>
      <c r="E324" s="8">
        <v>38465</v>
      </c>
      <c r="F324" s="4">
        <v>1</v>
      </c>
      <c r="G324" s="4" t="s">
        <v>70</v>
      </c>
      <c r="H324" s="4" t="s">
        <v>71</v>
      </c>
      <c r="I324" s="4">
        <v>17</v>
      </c>
      <c r="J324" s="4">
        <v>3</v>
      </c>
      <c r="K324" s="5"/>
      <c r="M324" s="13">
        <f t="shared" si="70"/>
        <v>10</v>
      </c>
      <c r="N324" s="8">
        <v>38475</v>
      </c>
      <c r="O324" s="5">
        <v>221214</v>
      </c>
      <c r="Q324" s="5"/>
      <c r="V324" s="14">
        <f t="shared" si="71"/>
        <v>221214</v>
      </c>
      <c r="W324" s="14">
        <f t="shared" si="72"/>
        <v>1093263.3971175503</v>
      </c>
      <c r="X324" s="8">
        <v>38505</v>
      </c>
      <c r="Y324" s="4">
        <f t="shared" si="73"/>
        <v>30</v>
      </c>
      <c r="AA324" s="10">
        <v>1.5</v>
      </c>
      <c r="AB324" s="10">
        <v>23.5</v>
      </c>
      <c r="AC324" s="10">
        <v>25.6</v>
      </c>
      <c r="AD324" s="10">
        <v>33.200000000000003</v>
      </c>
      <c r="AE324" s="10">
        <v>29.662068965517239</v>
      </c>
      <c r="AF324" s="9">
        <v>31</v>
      </c>
      <c r="AG324" s="9">
        <v>32</v>
      </c>
      <c r="AH324" s="9">
        <v>38</v>
      </c>
      <c r="AI324" s="9">
        <v>35.125</v>
      </c>
      <c r="AJ324" s="10">
        <v>9.3000000000000007</v>
      </c>
      <c r="AK324" s="10">
        <v>9.1</v>
      </c>
      <c r="AL324" s="10">
        <v>9.6</v>
      </c>
      <c r="AM324" s="10">
        <v>9.318313888864159</v>
      </c>
      <c r="AN324" s="20">
        <v>0</v>
      </c>
      <c r="AO324" s="20">
        <v>187.5</v>
      </c>
      <c r="AP324" s="20">
        <v>10.5</v>
      </c>
      <c r="AQ324" s="20">
        <v>4.37</v>
      </c>
      <c r="AR324" s="5">
        <v>30</v>
      </c>
      <c r="AS324" s="5">
        <v>105</v>
      </c>
      <c r="AT324" s="5">
        <v>0</v>
      </c>
      <c r="AU324" s="5">
        <v>135</v>
      </c>
      <c r="AV324" s="5">
        <v>0</v>
      </c>
      <c r="AW324" s="5">
        <v>0</v>
      </c>
      <c r="AX324" s="5">
        <v>0</v>
      </c>
      <c r="AY324" s="5">
        <v>0</v>
      </c>
      <c r="AZ324" s="5">
        <v>90</v>
      </c>
      <c r="BA324" s="5">
        <v>190</v>
      </c>
      <c r="BB324" s="5">
        <v>15</v>
      </c>
      <c r="BC324" s="5">
        <v>190</v>
      </c>
      <c r="BD324" s="5">
        <v>22.083333333333332</v>
      </c>
      <c r="BE324" s="5">
        <v>47.083333333333336</v>
      </c>
      <c r="BF324" s="5">
        <v>2.0833333333333335</v>
      </c>
      <c r="BG324" s="5">
        <v>71.25</v>
      </c>
      <c r="BH324" s="5">
        <v>7.5</v>
      </c>
      <c r="BI324" s="5">
        <v>25</v>
      </c>
      <c r="BJ324" s="5">
        <v>0</v>
      </c>
      <c r="BK324" s="5">
        <v>55</v>
      </c>
      <c r="BL324" s="5">
        <v>0</v>
      </c>
      <c r="BM324" s="11">
        <f>BL324/O324*100</f>
        <v>0</v>
      </c>
      <c r="BN324" s="11">
        <f>BL324/(O324+Q324)*100</f>
        <v>0</v>
      </c>
      <c r="BO324" s="4" t="s">
        <v>73</v>
      </c>
      <c r="BR324" s="13">
        <f t="shared" si="74"/>
        <v>0</v>
      </c>
      <c r="BT324" s="19">
        <f t="shared" si="75"/>
        <v>0</v>
      </c>
      <c r="BX324" s="5">
        <f t="shared" si="64"/>
        <v>0</v>
      </c>
      <c r="BY324" s="11">
        <v>0</v>
      </c>
      <c r="BZ324" s="11">
        <f t="shared" si="65"/>
        <v>0</v>
      </c>
      <c r="CA324" s="19"/>
    </row>
    <row r="325" spans="1:79" x14ac:dyDescent="0.2">
      <c r="A325" s="12" t="s">
        <v>69</v>
      </c>
      <c r="B325" s="15">
        <v>8</v>
      </c>
      <c r="C325" s="15">
        <v>2</v>
      </c>
      <c r="D325" s="16">
        <f t="shared" si="69"/>
        <v>0.80937128447999995</v>
      </c>
      <c r="E325" s="17">
        <v>40301</v>
      </c>
      <c r="F325" s="13">
        <v>1</v>
      </c>
      <c r="G325" s="15" t="s">
        <v>70</v>
      </c>
      <c r="H325" s="13" t="s">
        <v>71</v>
      </c>
      <c r="I325" s="15">
        <v>657</v>
      </c>
      <c r="J325" s="15">
        <v>29</v>
      </c>
      <c r="K325" s="15"/>
      <c r="L325" s="15"/>
      <c r="M325" s="13">
        <f t="shared" si="70"/>
        <v>343</v>
      </c>
      <c r="N325" s="17">
        <v>40313</v>
      </c>
      <c r="O325" s="14">
        <v>885314</v>
      </c>
      <c r="P325" s="17"/>
      <c r="Q325" s="14"/>
      <c r="R325" s="17"/>
      <c r="S325" s="13"/>
      <c r="T325" s="17"/>
      <c r="U325" s="17"/>
      <c r="V325" s="14">
        <f t="shared" si="71"/>
        <v>885314</v>
      </c>
      <c r="W325" s="14">
        <f t="shared" si="72"/>
        <v>1093829.2684411102</v>
      </c>
      <c r="X325" s="17">
        <v>40352</v>
      </c>
      <c r="Y325" s="13">
        <f t="shared" si="73"/>
        <v>39</v>
      </c>
      <c r="Z325" s="13">
        <v>5</v>
      </c>
      <c r="AA325" s="18">
        <v>3.1</v>
      </c>
      <c r="AB325" s="18">
        <v>26.7</v>
      </c>
      <c r="AC325" s="18">
        <v>27</v>
      </c>
      <c r="AD325" s="18">
        <v>34.299999999999997</v>
      </c>
      <c r="AE325" s="18">
        <v>31.221621621621615</v>
      </c>
      <c r="AF325" s="13">
        <v>42</v>
      </c>
      <c r="AG325" s="13">
        <v>38</v>
      </c>
      <c r="AH325" s="13">
        <v>45</v>
      </c>
      <c r="AI325" s="18">
        <v>42.7</v>
      </c>
      <c r="AJ325" s="18">
        <v>8.9</v>
      </c>
      <c r="AK325" s="18">
        <v>8.5</v>
      </c>
      <c r="AL325" s="18">
        <v>9.1999999999999993</v>
      </c>
      <c r="AM325" s="18">
        <v>8.7487376174390104</v>
      </c>
      <c r="AN325" s="21">
        <v>476</v>
      </c>
      <c r="AO325" s="21">
        <v>550</v>
      </c>
      <c r="AP325" s="21">
        <v>38</v>
      </c>
      <c r="AQ325" s="21">
        <v>11.75</v>
      </c>
      <c r="AR325" s="14">
        <v>85</v>
      </c>
      <c r="AS325" s="14">
        <v>540</v>
      </c>
      <c r="AT325" s="14">
        <v>0</v>
      </c>
      <c r="AU325" s="14">
        <v>625</v>
      </c>
      <c r="AV325" s="14">
        <v>0</v>
      </c>
      <c r="AW325" s="14">
        <v>0</v>
      </c>
      <c r="AX325" s="14">
        <v>0</v>
      </c>
      <c r="AY325" s="14">
        <v>0</v>
      </c>
      <c r="AZ325" s="14">
        <v>220</v>
      </c>
      <c r="BA325" s="14">
        <v>675</v>
      </c>
      <c r="BB325" s="14">
        <v>160</v>
      </c>
      <c r="BC325" s="14">
        <v>730</v>
      </c>
      <c r="BD325" s="14">
        <v>42.692307692307693</v>
      </c>
      <c r="BE325" s="14">
        <v>185.76923076923077</v>
      </c>
      <c r="BF325" s="14">
        <v>16.53846153846154</v>
      </c>
      <c r="BG325" s="14">
        <v>245</v>
      </c>
      <c r="BH325" s="14">
        <v>20</v>
      </c>
      <c r="BI325" s="14">
        <v>65</v>
      </c>
      <c r="BJ325" s="14">
        <v>0</v>
      </c>
      <c r="BK325" s="14">
        <v>135</v>
      </c>
      <c r="BL325" s="14">
        <v>377458</v>
      </c>
      <c r="BM325" s="19">
        <v>42.64</v>
      </c>
      <c r="BN325" s="19">
        <f>((BL325/(O325+Q325+S325+U325))*100)</f>
        <v>42.635494299197802</v>
      </c>
      <c r="BO325" s="15" t="s">
        <v>72</v>
      </c>
      <c r="BP325" s="13">
        <v>20</v>
      </c>
      <c r="BQ325" s="13">
        <v>55</v>
      </c>
      <c r="BR325" s="13">
        <f t="shared" si="74"/>
        <v>35</v>
      </c>
      <c r="BS325" s="19">
        <v>31.18</v>
      </c>
      <c r="BT325" s="19">
        <f t="shared" si="75"/>
        <v>0.79948717948717951</v>
      </c>
      <c r="BU325" s="16">
        <v>4.3999999999999997E-2</v>
      </c>
      <c r="BV325" s="16">
        <v>1.61</v>
      </c>
      <c r="BW325" s="16">
        <v>0.26400000000000001</v>
      </c>
      <c r="BX325" s="14">
        <f t="shared" si="64"/>
        <v>466359.51538916648</v>
      </c>
      <c r="BY325" s="19">
        <v>81.55</v>
      </c>
      <c r="BZ325" s="19">
        <f t="shared" si="65"/>
        <v>2.5835184434163248</v>
      </c>
      <c r="CA325" s="19">
        <f>(BW325/BS325^3)*100000</f>
        <v>0.87091464650912942</v>
      </c>
    </row>
    <row r="326" spans="1:79" x14ac:dyDescent="0.2">
      <c r="A326" s="4" t="s">
        <v>69</v>
      </c>
      <c r="B326" s="4">
        <v>28</v>
      </c>
      <c r="C326" s="4">
        <v>1</v>
      </c>
      <c r="D326" s="6">
        <f t="shared" si="69"/>
        <v>0.40468564223999998</v>
      </c>
      <c r="E326" s="8">
        <v>38886</v>
      </c>
      <c r="F326" s="4">
        <v>1</v>
      </c>
      <c r="G326" s="4" t="s">
        <v>70</v>
      </c>
      <c r="H326" s="4" t="s">
        <v>71</v>
      </c>
      <c r="I326" s="4">
        <v>0</v>
      </c>
      <c r="J326" s="4">
        <v>0</v>
      </c>
      <c r="M326" s="13">
        <f t="shared" si="70"/>
        <v>0</v>
      </c>
      <c r="N326" s="8">
        <v>38897</v>
      </c>
      <c r="O326" s="5">
        <v>443344</v>
      </c>
      <c r="Q326" s="5"/>
      <c r="V326" s="14">
        <f t="shared" si="71"/>
        <v>443344</v>
      </c>
      <c r="W326" s="14">
        <f t="shared" si="72"/>
        <v>1095526.8824117896</v>
      </c>
      <c r="X326" s="8">
        <v>38919</v>
      </c>
      <c r="Y326" s="4">
        <f t="shared" si="73"/>
        <v>22</v>
      </c>
      <c r="AA326" s="4">
        <v>2.7</v>
      </c>
      <c r="AB326" s="4">
        <v>31.7</v>
      </c>
      <c r="AC326" s="4">
        <v>27.3</v>
      </c>
      <c r="AD326" s="4">
        <v>36.299999999999997</v>
      </c>
      <c r="AE326" s="10">
        <v>32.03</v>
      </c>
      <c r="AF326" s="4">
        <v>55</v>
      </c>
      <c r="AG326" s="4">
        <v>40</v>
      </c>
      <c r="AH326" s="4">
        <v>55</v>
      </c>
      <c r="AI326" s="9">
        <v>47.833333333333336</v>
      </c>
      <c r="AJ326" s="4">
        <v>9.5</v>
      </c>
      <c r="AK326" s="4">
        <v>9</v>
      </c>
      <c r="AL326" s="4">
        <v>9.4</v>
      </c>
      <c r="AM326" s="10">
        <v>9.1832995085375106</v>
      </c>
      <c r="AN326" s="20">
        <v>0</v>
      </c>
      <c r="AO326" s="20">
        <v>161.5</v>
      </c>
      <c r="AP326" s="20">
        <v>6</v>
      </c>
      <c r="AQ326" s="20">
        <v>3.75</v>
      </c>
      <c r="AR326" s="5">
        <v>455</v>
      </c>
      <c r="AS326" s="5">
        <v>420</v>
      </c>
      <c r="AT326" s="5">
        <v>0</v>
      </c>
      <c r="AU326" s="5">
        <v>875</v>
      </c>
      <c r="AV326" s="5">
        <v>10</v>
      </c>
      <c r="AW326" s="5">
        <v>0</v>
      </c>
      <c r="AX326" s="5">
        <v>0</v>
      </c>
      <c r="AY326" s="5">
        <v>25</v>
      </c>
      <c r="AZ326" s="5">
        <v>540</v>
      </c>
      <c r="BA326" s="5">
        <v>140</v>
      </c>
      <c r="BB326" s="5">
        <v>0</v>
      </c>
      <c r="BC326" s="5">
        <v>630</v>
      </c>
      <c r="BD326" s="5">
        <v>156.875</v>
      </c>
      <c r="BE326" s="5">
        <v>38.75</v>
      </c>
      <c r="BF326" s="5">
        <v>0</v>
      </c>
      <c r="BG326" s="5">
        <v>195.625</v>
      </c>
      <c r="BH326" s="5">
        <v>100</v>
      </c>
      <c r="BI326" s="5">
        <v>12.5</v>
      </c>
      <c r="BJ326" s="5">
        <v>0</v>
      </c>
      <c r="BK326" s="5">
        <v>142.5</v>
      </c>
      <c r="BL326" s="5">
        <v>0</v>
      </c>
      <c r="BM326" s="11">
        <f>BL326/O326*100</f>
        <v>0</v>
      </c>
      <c r="BN326" s="11">
        <f>BL326/(O326+Q326)*100</f>
        <v>0</v>
      </c>
      <c r="BO326" s="4" t="s">
        <v>73</v>
      </c>
      <c r="BR326" s="13">
        <f t="shared" si="74"/>
        <v>0</v>
      </c>
      <c r="BT326" s="19">
        <f t="shared" si="75"/>
        <v>0</v>
      </c>
      <c r="BX326" s="5">
        <f t="shared" si="64"/>
        <v>0</v>
      </c>
      <c r="BY326" s="11">
        <v>0</v>
      </c>
      <c r="BZ326" s="11">
        <f t="shared" si="65"/>
        <v>0</v>
      </c>
    </row>
    <row r="327" spans="1:79" x14ac:dyDescent="0.2">
      <c r="A327" s="15" t="s">
        <v>69</v>
      </c>
      <c r="B327" s="15">
        <v>4</v>
      </c>
      <c r="C327" s="15">
        <v>2</v>
      </c>
      <c r="D327" s="16">
        <f t="shared" si="69"/>
        <v>0.80937128447999995</v>
      </c>
      <c r="E327" s="17">
        <v>39203</v>
      </c>
      <c r="F327" s="15">
        <v>1</v>
      </c>
      <c r="G327" s="15" t="s">
        <v>70</v>
      </c>
      <c r="H327" s="15" t="s">
        <v>71</v>
      </c>
      <c r="I327" s="15">
        <v>112</v>
      </c>
      <c r="J327" s="15">
        <v>54</v>
      </c>
      <c r="K327" s="15"/>
      <c r="L327" s="15"/>
      <c r="M327" s="13">
        <f t="shared" si="70"/>
        <v>83</v>
      </c>
      <c r="N327" s="17">
        <v>39215</v>
      </c>
      <c r="O327" s="14">
        <v>887604</v>
      </c>
      <c r="P327" s="15"/>
      <c r="Q327" s="14"/>
      <c r="R327" s="15"/>
      <c r="S327" s="14"/>
      <c r="T327" s="15"/>
      <c r="U327" s="15"/>
      <c r="V327" s="14">
        <f t="shared" si="71"/>
        <v>887604</v>
      </c>
      <c r="W327" s="14">
        <f t="shared" si="72"/>
        <v>1096658.6250589092</v>
      </c>
      <c r="X327" s="17">
        <v>39262</v>
      </c>
      <c r="Y327" s="15">
        <f t="shared" si="73"/>
        <v>47</v>
      </c>
      <c r="Z327" s="15">
        <v>2</v>
      </c>
      <c r="AA327" s="15">
        <v>3.2</v>
      </c>
      <c r="AB327" s="18">
        <v>29.1</v>
      </c>
      <c r="AC327" s="18">
        <v>23.4</v>
      </c>
      <c r="AD327" s="18">
        <v>34.299999999999997</v>
      </c>
      <c r="AE327" s="18">
        <v>29.535555555555547</v>
      </c>
      <c r="AF327" s="18">
        <v>38</v>
      </c>
      <c r="AG327" s="18">
        <v>32</v>
      </c>
      <c r="AH327" s="18">
        <v>42</v>
      </c>
      <c r="AI327" s="18">
        <v>37.692307692307693</v>
      </c>
      <c r="AJ327" s="18">
        <v>8.9</v>
      </c>
      <c r="AK327" s="18">
        <v>8.5</v>
      </c>
      <c r="AL327" s="18">
        <v>9.1999999999999993</v>
      </c>
      <c r="AM327" s="18">
        <v>8.8844444444444441</v>
      </c>
      <c r="AN327" s="21">
        <v>260</v>
      </c>
      <c r="AO327" s="21">
        <v>850</v>
      </c>
      <c r="AP327" s="21">
        <v>62</v>
      </c>
      <c r="AQ327" s="21">
        <v>26.5</v>
      </c>
      <c r="AR327" s="14">
        <v>30</v>
      </c>
      <c r="AS327" s="14">
        <v>350</v>
      </c>
      <c r="AT327" s="14">
        <v>0</v>
      </c>
      <c r="AU327" s="14">
        <v>380</v>
      </c>
      <c r="AV327" s="14">
        <v>0</v>
      </c>
      <c r="AW327" s="14">
        <v>0</v>
      </c>
      <c r="AX327" s="14">
        <v>0</v>
      </c>
      <c r="AY327" s="14">
        <v>0</v>
      </c>
      <c r="AZ327" s="14">
        <v>410</v>
      </c>
      <c r="BA327" s="14">
        <v>930</v>
      </c>
      <c r="BB327" s="14">
        <v>840</v>
      </c>
      <c r="BC327" s="14">
        <v>1040</v>
      </c>
      <c r="BD327" s="14">
        <v>59.210526315789473</v>
      </c>
      <c r="BE327" s="14">
        <v>127.63157894736842</v>
      </c>
      <c r="BF327" s="14">
        <v>95.263157894736835</v>
      </c>
      <c r="BG327" s="14">
        <v>282.10526315789474</v>
      </c>
      <c r="BH327" s="14">
        <v>30</v>
      </c>
      <c r="BI327" s="14">
        <v>40</v>
      </c>
      <c r="BJ327" s="14">
        <v>180</v>
      </c>
      <c r="BK327" s="14">
        <v>180</v>
      </c>
      <c r="BL327" s="14">
        <v>293858</v>
      </c>
      <c r="BM327" s="19">
        <f>(BL327/O327)*100</f>
        <v>33.106880996480413</v>
      </c>
      <c r="BN327" s="19">
        <f>((BL327)/(O327+Q327+S327+U327))*100</f>
        <v>33.106880996480413</v>
      </c>
      <c r="BO327" s="15" t="s">
        <v>72</v>
      </c>
      <c r="BP327" s="13">
        <v>23</v>
      </c>
      <c r="BQ327" s="13">
        <v>100</v>
      </c>
      <c r="BR327" s="13">
        <f t="shared" si="74"/>
        <v>77</v>
      </c>
      <c r="BS327" s="19">
        <v>33.28</v>
      </c>
      <c r="BT327" s="19">
        <f t="shared" si="75"/>
        <v>0.70808510638297872</v>
      </c>
      <c r="BU327" s="16">
        <v>0.104</v>
      </c>
      <c r="BV327" s="16">
        <v>9</v>
      </c>
      <c r="BW327" s="16">
        <v>0.41899999999999998</v>
      </c>
      <c r="BX327" s="14">
        <f t="shared" si="64"/>
        <v>363069.46593589138</v>
      </c>
      <c r="BY327" s="19">
        <v>83.95</v>
      </c>
      <c r="BZ327" s="19">
        <f t="shared" si="65"/>
        <v>2.2068613589540993</v>
      </c>
      <c r="CA327" s="19">
        <f t="shared" ref="CA327:CA332" si="76">(BW327/BS327^3)*100000</f>
        <v>1.1367476632175089</v>
      </c>
    </row>
    <row r="328" spans="1:79" x14ac:dyDescent="0.2">
      <c r="A328" s="4" t="s">
        <v>69</v>
      </c>
      <c r="B328" s="4">
        <v>27</v>
      </c>
      <c r="C328" s="4">
        <v>1</v>
      </c>
      <c r="D328" s="6">
        <f t="shared" si="69"/>
        <v>0.40468564223999998</v>
      </c>
      <c r="E328" s="8">
        <v>38912</v>
      </c>
      <c r="F328" s="4">
        <v>1</v>
      </c>
      <c r="G328" s="4" t="s">
        <v>70</v>
      </c>
      <c r="H328" s="4" t="s">
        <v>71</v>
      </c>
      <c r="I328" s="4">
        <v>128</v>
      </c>
      <c r="J328" s="4">
        <v>143</v>
      </c>
      <c r="M328" s="13">
        <f t="shared" si="70"/>
        <v>135.5</v>
      </c>
      <c r="N328" s="8">
        <v>38918</v>
      </c>
      <c r="O328" s="5">
        <v>444260</v>
      </c>
      <c r="Q328" s="5"/>
      <c r="V328" s="14">
        <f t="shared" si="71"/>
        <v>444260</v>
      </c>
      <c r="W328" s="14">
        <f t="shared" si="72"/>
        <v>1097790.3677060287</v>
      </c>
      <c r="X328" s="8">
        <v>38959</v>
      </c>
      <c r="Y328" s="9">
        <f t="shared" si="73"/>
        <v>41</v>
      </c>
      <c r="Z328" s="4">
        <v>5</v>
      </c>
      <c r="AA328" s="4">
        <v>3</v>
      </c>
      <c r="AB328" s="4">
        <v>31.8</v>
      </c>
      <c r="AC328" s="4">
        <v>29.5</v>
      </c>
      <c r="AD328" s="4">
        <v>33.4</v>
      </c>
      <c r="AE328" s="10">
        <v>32.066666666666677</v>
      </c>
      <c r="AF328" s="4">
        <v>45</v>
      </c>
      <c r="AG328" s="4">
        <v>45</v>
      </c>
      <c r="AH328" s="4">
        <v>57</v>
      </c>
      <c r="AI328" s="9">
        <v>51</v>
      </c>
      <c r="AJ328" s="4">
        <v>9.4</v>
      </c>
      <c r="AK328" s="4">
        <v>8.9</v>
      </c>
      <c r="AL328" s="4">
        <v>9.5</v>
      </c>
      <c r="AM328" s="10">
        <v>9.1887203230194974</v>
      </c>
      <c r="AN328" s="20">
        <v>398</v>
      </c>
      <c r="AO328" s="20">
        <v>111</v>
      </c>
      <c r="AP328" s="20">
        <v>0</v>
      </c>
      <c r="AQ328" s="20">
        <v>4.5</v>
      </c>
      <c r="AR328" s="5">
        <v>25</v>
      </c>
      <c r="AS328" s="5">
        <v>445</v>
      </c>
      <c r="AT328" s="5">
        <v>0</v>
      </c>
      <c r="AU328" s="5">
        <v>470</v>
      </c>
      <c r="AV328" s="5">
        <v>0</v>
      </c>
      <c r="AW328" s="5">
        <v>10</v>
      </c>
      <c r="AX328" s="5">
        <v>0</v>
      </c>
      <c r="AY328" s="5">
        <v>15</v>
      </c>
      <c r="AZ328" s="5">
        <v>505</v>
      </c>
      <c r="BA328" s="5">
        <v>845</v>
      </c>
      <c r="BB328" s="5">
        <v>0</v>
      </c>
      <c r="BC328" s="5">
        <v>1125</v>
      </c>
      <c r="BD328" s="5">
        <v>116.25</v>
      </c>
      <c r="BE328" s="5">
        <v>258.125</v>
      </c>
      <c r="BF328" s="5">
        <v>0</v>
      </c>
      <c r="BG328" s="5">
        <v>374.375</v>
      </c>
      <c r="BH328" s="5">
        <v>60</v>
      </c>
      <c r="BI328" s="5">
        <v>150</v>
      </c>
      <c r="BJ328" s="5">
        <v>0</v>
      </c>
      <c r="BK328" s="5">
        <v>287.5</v>
      </c>
      <c r="BL328" s="5">
        <v>69825</v>
      </c>
      <c r="BM328" s="11">
        <f>BL328/O328*100</f>
        <v>15.717147616260748</v>
      </c>
      <c r="BN328" s="11">
        <f>BL328/(O328+Q328)*100</f>
        <v>15.717147616260748</v>
      </c>
      <c r="BO328" s="4" t="s">
        <v>72</v>
      </c>
      <c r="BP328" s="9">
        <v>20</v>
      </c>
      <c r="BQ328" s="9">
        <v>46</v>
      </c>
      <c r="BR328" s="13">
        <f t="shared" si="74"/>
        <v>26</v>
      </c>
      <c r="BS328" s="11">
        <v>28.07</v>
      </c>
      <c r="BT328" s="19">
        <f t="shared" si="75"/>
        <v>0.68463414634146347</v>
      </c>
      <c r="BU328" s="6">
        <v>0.1</v>
      </c>
      <c r="BV328" s="6">
        <v>0.432</v>
      </c>
      <c r="BW328" s="6">
        <v>0.221</v>
      </c>
      <c r="BX328" s="5">
        <f t="shared" si="64"/>
        <v>172541.3326094482</v>
      </c>
      <c r="BY328" s="11">
        <v>15.91</v>
      </c>
      <c r="BZ328" s="11">
        <f t="shared" si="65"/>
        <v>0.95888941930307336</v>
      </c>
      <c r="CA328" s="11">
        <f t="shared" si="76"/>
        <v>0.9992290137472235</v>
      </c>
    </row>
    <row r="329" spans="1:79" x14ac:dyDescent="0.2">
      <c r="A329" s="4" t="s">
        <v>69</v>
      </c>
      <c r="B329" s="9">
        <v>15</v>
      </c>
      <c r="C329" s="4">
        <v>0.5</v>
      </c>
      <c r="D329" s="4">
        <f t="shared" si="69"/>
        <v>0.20234282111999999</v>
      </c>
      <c r="E329" s="8">
        <v>40079</v>
      </c>
      <c r="F329" s="4">
        <v>1</v>
      </c>
      <c r="G329" s="4" t="s">
        <v>70</v>
      </c>
      <c r="H329" s="4" t="s">
        <v>71</v>
      </c>
      <c r="I329" s="4">
        <v>57</v>
      </c>
      <c r="J329" s="4">
        <v>25</v>
      </c>
      <c r="M329" s="13">
        <f t="shared" si="70"/>
        <v>41</v>
      </c>
      <c r="N329" s="8">
        <v>40091</v>
      </c>
      <c r="O329" s="5">
        <v>222130</v>
      </c>
      <c r="Q329" s="5"/>
      <c r="S329" s="5"/>
      <c r="U329" s="5"/>
      <c r="V329" s="14">
        <f t="shared" si="71"/>
        <v>222130</v>
      </c>
      <c r="W329" s="14">
        <f t="shared" si="72"/>
        <v>1097790.3677060287</v>
      </c>
      <c r="X329" s="8">
        <v>40136</v>
      </c>
      <c r="Y329" s="4">
        <f t="shared" si="73"/>
        <v>45</v>
      </c>
      <c r="Z329" s="4">
        <v>4</v>
      </c>
      <c r="AA329" s="10">
        <v>4</v>
      </c>
      <c r="AB329" s="10">
        <v>31</v>
      </c>
      <c r="AC329" s="10">
        <v>19.399999999999999</v>
      </c>
      <c r="AD329" s="10">
        <v>31.8</v>
      </c>
      <c r="AE329" s="10">
        <v>24.433333333333341</v>
      </c>
      <c r="AF329" s="4">
        <v>47</v>
      </c>
      <c r="AG329" s="4">
        <v>42</v>
      </c>
      <c r="AH329" s="4">
        <v>49</v>
      </c>
      <c r="AI329" s="10">
        <v>45.083333333333336</v>
      </c>
      <c r="AJ329" s="4">
        <v>8.1999999999999993</v>
      </c>
      <c r="AK329" s="4">
        <v>8.1999999999999993</v>
      </c>
      <c r="AL329" s="10">
        <v>9</v>
      </c>
      <c r="AM329" s="10">
        <v>8.4963842757919448</v>
      </c>
      <c r="AN329" s="20">
        <v>344</v>
      </c>
      <c r="AO329" s="20">
        <v>120</v>
      </c>
      <c r="AP329" s="20">
        <v>15</v>
      </c>
      <c r="AQ329" s="20">
        <v>6.1999999999999993</v>
      </c>
      <c r="AR329" s="5">
        <v>155</v>
      </c>
      <c r="AS329" s="5">
        <v>400</v>
      </c>
      <c r="AT329" s="5">
        <v>875</v>
      </c>
      <c r="AU329" s="5">
        <v>1420</v>
      </c>
      <c r="AV329" s="5">
        <v>0</v>
      </c>
      <c r="AW329" s="5">
        <v>0</v>
      </c>
      <c r="AX329" s="5">
        <v>0</v>
      </c>
      <c r="AY329" s="5">
        <v>0</v>
      </c>
      <c r="AZ329" s="5">
        <v>200</v>
      </c>
      <c r="BA329" s="5">
        <v>160</v>
      </c>
      <c r="BB329" s="5">
        <v>740</v>
      </c>
      <c r="BC329" s="5">
        <v>1060</v>
      </c>
      <c r="BD329" s="5">
        <v>42.083333333333336</v>
      </c>
      <c r="BE329" s="5">
        <v>37.916666666666664</v>
      </c>
      <c r="BF329" s="5">
        <v>67.916666666666671</v>
      </c>
      <c r="BG329" s="5">
        <v>147.91666666666666</v>
      </c>
      <c r="BH329" s="5">
        <v>12.5</v>
      </c>
      <c r="BI329" s="5">
        <v>22.5</v>
      </c>
      <c r="BJ329" s="5">
        <v>0</v>
      </c>
      <c r="BK329" s="5">
        <v>30</v>
      </c>
      <c r="BL329" s="5">
        <v>48642</v>
      </c>
      <c r="BM329" s="11">
        <f>BL329/O329*100</f>
        <v>21.897987664880926</v>
      </c>
      <c r="BN329" s="11">
        <f>(BL329)/(O329+Q329+S329+U329)*100</f>
        <v>21.897987664880926</v>
      </c>
      <c r="BO329" s="4" t="s">
        <v>72</v>
      </c>
      <c r="BP329" s="9">
        <v>21</v>
      </c>
      <c r="BQ329" s="9">
        <v>62</v>
      </c>
      <c r="BR329" s="13">
        <f t="shared" si="74"/>
        <v>41</v>
      </c>
      <c r="BS329" s="11">
        <v>34.840000000000003</v>
      </c>
      <c r="BT329" s="19">
        <f t="shared" si="75"/>
        <v>0.77422222222222226</v>
      </c>
      <c r="BU329" s="6">
        <v>7.1999999999999995E-2</v>
      </c>
      <c r="BV329" s="6">
        <v>2.0150000000000001</v>
      </c>
      <c r="BW329" s="6">
        <v>0.38300000000000001</v>
      </c>
      <c r="BX329" s="5">
        <f t="shared" si="64"/>
        <v>240393.99930651716</v>
      </c>
      <c r="BY329" s="11">
        <v>18.27</v>
      </c>
      <c r="BZ329" s="11">
        <f t="shared" si="65"/>
        <v>2.0064956975133827</v>
      </c>
      <c r="CA329" s="11">
        <f t="shared" si="76"/>
        <v>0.90565822357393755</v>
      </c>
    </row>
    <row r="330" spans="1:79" x14ac:dyDescent="0.2">
      <c r="A330" s="15" t="s">
        <v>69</v>
      </c>
      <c r="B330" s="15">
        <v>6</v>
      </c>
      <c r="C330" s="15">
        <v>2</v>
      </c>
      <c r="D330" s="16">
        <f t="shared" si="69"/>
        <v>0.80937128447999995</v>
      </c>
      <c r="E330" s="17">
        <v>38170</v>
      </c>
      <c r="F330" s="15">
        <v>1</v>
      </c>
      <c r="G330" s="15" t="s">
        <v>70</v>
      </c>
      <c r="H330" s="15" t="s">
        <v>71</v>
      </c>
      <c r="I330" s="15">
        <v>41</v>
      </c>
      <c r="J330" s="15">
        <v>32</v>
      </c>
      <c r="K330" s="15"/>
      <c r="L330" s="15"/>
      <c r="M330" s="13">
        <f t="shared" si="70"/>
        <v>36.5</v>
      </c>
      <c r="N330" s="17">
        <v>38180</v>
      </c>
      <c r="O330" s="14">
        <v>889894</v>
      </c>
      <c r="P330" s="15"/>
      <c r="Q330" s="14"/>
      <c r="R330" s="15"/>
      <c r="S330" s="15"/>
      <c r="T330" s="15"/>
      <c r="U330" s="15"/>
      <c r="V330" s="14">
        <f t="shared" si="71"/>
        <v>889894</v>
      </c>
      <c r="W330" s="14">
        <f t="shared" si="72"/>
        <v>1099487.9816767082</v>
      </c>
      <c r="X330" s="17">
        <v>38217</v>
      </c>
      <c r="Y330" s="15">
        <f t="shared" si="73"/>
        <v>37</v>
      </c>
      <c r="Z330" s="15">
        <v>14</v>
      </c>
      <c r="AA330" s="18">
        <v>2.8</v>
      </c>
      <c r="AB330" s="15">
        <v>31.3</v>
      </c>
      <c r="AC330" s="15">
        <v>29.2</v>
      </c>
      <c r="AD330" s="15">
        <v>34.200000000000003</v>
      </c>
      <c r="AE330" s="18">
        <v>32.372222222222234</v>
      </c>
      <c r="AF330" s="15">
        <v>33</v>
      </c>
      <c r="AG330" s="15">
        <v>28</v>
      </c>
      <c r="AH330" s="15">
        <v>38</v>
      </c>
      <c r="AI330" s="18">
        <v>33.9</v>
      </c>
      <c r="AJ330" s="15">
        <v>9.1999999999999993</v>
      </c>
      <c r="AK330" s="15">
        <v>8.6</v>
      </c>
      <c r="AL330" s="15">
        <v>9.6</v>
      </c>
      <c r="AM330" s="18">
        <v>9.0999999999999979</v>
      </c>
      <c r="AN330" s="21">
        <v>232</v>
      </c>
      <c r="AO330" s="21">
        <v>675</v>
      </c>
      <c r="AP330" s="21">
        <v>60</v>
      </c>
      <c r="AQ330" s="21">
        <v>25</v>
      </c>
      <c r="AR330" s="14">
        <v>130</v>
      </c>
      <c r="AS330" s="14">
        <v>470</v>
      </c>
      <c r="AT330" s="14">
        <v>3130</v>
      </c>
      <c r="AU330" s="14">
        <v>3730</v>
      </c>
      <c r="AV330" s="14">
        <v>0</v>
      </c>
      <c r="AW330" s="14">
        <v>10</v>
      </c>
      <c r="AX330" s="14">
        <v>0</v>
      </c>
      <c r="AY330" s="14">
        <v>40</v>
      </c>
      <c r="AZ330" s="14">
        <v>155</v>
      </c>
      <c r="BA330" s="14">
        <v>560</v>
      </c>
      <c r="BB330" s="14">
        <v>5010</v>
      </c>
      <c r="BC330" s="14">
        <v>1620</v>
      </c>
      <c r="BD330" s="14">
        <v>29</v>
      </c>
      <c r="BE330" s="14">
        <v>83.666666666666671</v>
      </c>
      <c r="BF330" s="14">
        <v>524</v>
      </c>
      <c r="BG330" s="14">
        <v>323.57142857142856</v>
      </c>
      <c r="BH330" s="14">
        <v>15</v>
      </c>
      <c r="BI330" s="14">
        <v>25</v>
      </c>
      <c r="BJ330" s="14">
        <v>75</v>
      </c>
      <c r="BK330" s="14">
        <v>167.5</v>
      </c>
      <c r="BL330" s="14">
        <v>401395</v>
      </c>
      <c r="BM330" s="19">
        <f>(BL330/O330)*100</f>
        <v>45.105933965168887</v>
      </c>
      <c r="BN330" s="19">
        <f>((BL330)/(O330+Q330+S330+U330))*100</f>
        <v>45.105933965168887</v>
      </c>
      <c r="BO330" s="15" t="s">
        <v>72</v>
      </c>
      <c r="BP330" s="13">
        <v>27</v>
      </c>
      <c r="BQ330" s="13">
        <v>44</v>
      </c>
      <c r="BR330" s="13">
        <f t="shared" si="74"/>
        <v>17</v>
      </c>
      <c r="BS330" s="19">
        <v>33.39</v>
      </c>
      <c r="BT330" s="19">
        <f t="shared" si="75"/>
        <v>0.90243243243243243</v>
      </c>
      <c r="BU330" s="16">
        <v>0.153</v>
      </c>
      <c r="BV330" s="16">
        <v>0.59399999999999997</v>
      </c>
      <c r="BW330" s="16">
        <v>0.28047000000000011</v>
      </c>
      <c r="BX330" s="14">
        <f t="shared" si="64"/>
        <v>495934.32297006418</v>
      </c>
      <c r="BY330" s="19">
        <v>109.32</v>
      </c>
      <c r="BZ330" s="19">
        <f t="shared" si="65"/>
        <v>3.6504811218906101</v>
      </c>
      <c r="CA330" s="19">
        <f t="shared" si="76"/>
        <v>0.75342002203448077</v>
      </c>
    </row>
    <row r="331" spans="1:79" x14ac:dyDescent="0.2">
      <c r="A331" s="12" t="s">
        <v>69</v>
      </c>
      <c r="B331" s="15">
        <v>6</v>
      </c>
      <c r="C331" s="15">
        <v>2</v>
      </c>
      <c r="D331" s="16">
        <f t="shared" si="69"/>
        <v>0.80937128447999995</v>
      </c>
      <c r="E331" s="17">
        <v>40298</v>
      </c>
      <c r="F331" s="13">
        <v>1</v>
      </c>
      <c r="G331" s="13" t="s">
        <v>70</v>
      </c>
      <c r="H331" s="13" t="s">
        <v>71</v>
      </c>
      <c r="I331" s="15">
        <v>820</v>
      </c>
      <c r="J331" s="15">
        <v>518</v>
      </c>
      <c r="K331" s="15"/>
      <c r="L331" s="15"/>
      <c r="M331" s="13">
        <f t="shared" si="70"/>
        <v>669</v>
      </c>
      <c r="N331" s="17">
        <v>40307</v>
      </c>
      <c r="O331" s="14">
        <v>891726</v>
      </c>
      <c r="P331" s="17"/>
      <c r="Q331" s="14"/>
      <c r="R331" s="17"/>
      <c r="S331" s="13"/>
      <c r="T331" s="17"/>
      <c r="U331" s="17"/>
      <c r="V331" s="14">
        <f t="shared" si="71"/>
        <v>891726</v>
      </c>
      <c r="W331" s="14">
        <f t="shared" si="72"/>
        <v>1101751.4669709476</v>
      </c>
      <c r="X331" s="17">
        <v>40346</v>
      </c>
      <c r="Y331" s="13">
        <f t="shared" si="73"/>
        <v>39</v>
      </c>
      <c r="Z331" s="13">
        <v>8</v>
      </c>
      <c r="AA331" s="18">
        <v>3.3</v>
      </c>
      <c r="AB331" s="18">
        <v>29.4</v>
      </c>
      <c r="AC331" s="18">
        <v>27.1</v>
      </c>
      <c r="AD331" s="18">
        <v>33.5</v>
      </c>
      <c r="AE331" s="18">
        <v>30.097297297297303</v>
      </c>
      <c r="AF331" s="13">
        <v>40</v>
      </c>
      <c r="AG331" s="13">
        <v>40</v>
      </c>
      <c r="AH331" s="13">
        <v>45</v>
      </c>
      <c r="AI331" s="18">
        <v>42.090909090909093</v>
      </c>
      <c r="AJ331" s="18">
        <v>9</v>
      </c>
      <c r="AK331" s="18">
        <v>8.6999999999999993</v>
      </c>
      <c r="AL331" s="18">
        <v>9.3000000000000007</v>
      </c>
      <c r="AM331" s="18">
        <v>9.0464493659731282</v>
      </c>
      <c r="AN331" s="21">
        <v>470</v>
      </c>
      <c r="AO331" s="21">
        <v>475</v>
      </c>
      <c r="AP331" s="21">
        <v>24</v>
      </c>
      <c r="AQ331" s="21">
        <v>7</v>
      </c>
      <c r="AR331" s="14">
        <v>45</v>
      </c>
      <c r="AS331" s="14">
        <v>285</v>
      </c>
      <c r="AT331" s="14">
        <v>0</v>
      </c>
      <c r="AU331" s="14">
        <v>330</v>
      </c>
      <c r="AV331" s="14">
        <v>0</v>
      </c>
      <c r="AW331" s="14">
        <v>5</v>
      </c>
      <c r="AX331" s="14">
        <v>0</v>
      </c>
      <c r="AY331" s="14">
        <v>5</v>
      </c>
      <c r="AZ331" s="14">
        <v>225</v>
      </c>
      <c r="BA331" s="14">
        <v>590</v>
      </c>
      <c r="BB331" s="14">
        <v>0</v>
      </c>
      <c r="BC331" s="14">
        <v>690</v>
      </c>
      <c r="BD331" s="14">
        <v>55.384615384615387</v>
      </c>
      <c r="BE331" s="14">
        <v>164.23076923076923</v>
      </c>
      <c r="BF331" s="14">
        <v>0</v>
      </c>
      <c r="BG331" s="14">
        <v>219.61538461538461</v>
      </c>
      <c r="BH331" s="14">
        <v>10</v>
      </c>
      <c r="BI331" s="14">
        <v>50</v>
      </c>
      <c r="BJ331" s="14">
        <v>0</v>
      </c>
      <c r="BK331" s="14">
        <v>65</v>
      </c>
      <c r="BL331" s="14">
        <v>45471</v>
      </c>
      <c r="BM331" s="19">
        <v>5.53</v>
      </c>
      <c r="BN331" s="19">
        <f>((BL331/(O331+Q331+S331+U331))*100)</f>
        <v>5.0992120898123421</v>
      </c>
      <c r="BO331" s="15" t="s">
        <v>72</v>
      </c>
      <c r="BP331" s="13">
        <v>20</v>
      </c>
      <c r="BQ331" s="13">
        <v>66</v>
      </c>
      <c r="BR331" s="13">
        <f t="shared" si="74"/>
        <v>46</v>
      </c>
      <c r="BS331" s="19">
        <v>31.99</v>
      </c>
      <c r="BT331" s="19">
        <f t="shared" si="75"/>
        <v>0.82025641025641016</v>
      </c>
      <c r="BU331" s="16">
        <v>8.3000000000000004E-2</v>
      </c>
      <c r="BV331" s="16">
        <v>2.1389999999999998</v>
      </c>
      <c r="BW331" s="16">
        <v>0.376</v>
      </c>
      <c r="BX331" s="14">
        <f t="shared" si="64"/>
        <v>56180.64400346738</v>
      </c>
      <c r="BY331" s="19">
        <v>10.45</v>
      </c>
      <c r="BZ331" s="19">
        <f t="shared" si="65"/>
        <v>0.33105785081177924</v>
      </c>
      <c r="CA331" s="19">
        <f t="shared" si="76"/>
        <v>1.1485373548196409</v>
      </c>
    </row>
    <row r="332" spans="1:79" x14ac:dyDescent="0.2">
      <c r="A332" s="15" t="s">
        <v>69</v>
      </c>
      <c r="B332" s="15">
        <v>12</v>
      </c>
      <c r="C332" s="15">
        <v>0.5</v>
      </c>
      <c r="D332" s="16">
        <f t="shared" si="69"/>
        <v>0.20234282111999999</v>
      </c>
      <c r="E332" s="17">
        <v>37170</v>
      </c>
      <c r="F332" s="15">
        <v>1</v>
      </c>
      <c r="G332" s="15" t="s">
        <v>70</v>
      </c>
      <c r="H332" s="15" t="s">
        <v>71</v>
      </c>
      <c r="I332" s="15">
        <v>31</v>
      </c>
      <c r="J332" s="15">
        <v>48</v>
      </c>
      <c r="K332" s="15"/>
      <c r="L332" s="15"/>
      <c r="M332" s="13">
        <f t="shared" si="70"/>
        <v>39.5</v>
      </c>
      <c r="N332" s="17">
        <v>37177</v>
      </c>
      <c r="O332" s="14">
        <v>223046</v>
      </c>
      <c r="P332" s="15"/>
      <c r="Q332" s="14"/>
      <c r="R332" s="15"/>
      <c r="S332" s="15"/>
      <c r="T332" s="15"/>
      <c r="U332" s="15"/>
      <c r="V332" s="14">
        <f t="shared" si="71"/>
        <v>223046</v>
      </c>
      <c r="W332" s="14">
        <f t="shared" si="72"/>
        <v>1102317.3382945072</v>
      </c>
      <c r="X332" s="17">
        <v>37222</v>
      </c>
      <c r="Y332" s="15">
        <f t="shared" si="73"/>
        <v>45</v>
      </c>
      <c r="Z332" s="13">
        <v>6</v>
      </c>
      <c r="AA332" s="18">
        <v>3.8</v>
      </c>
      <c r="AB332" s="18">
        <v>26.5</v>
      </c>
      <c r="AC332" s="18">
        <v>17.600000000000001</v>
      </c>
      <c r="AD332" s="18">
        <v>29.4</v>
      </c>
      <c r="AE332" s="18">
        <v>24.704651162790697</v>
      </c>
      <c r="AF332" s="13">
        <v>40</v>
      </c>
      <c r="AG332" s="13">
        <v>30</v>
      </c>
      <c r="AH332" s="13">
        <v>45</v>
      </c>
      <c r="AI332" s="13">
        <v>40.285714285714285</v>
      </c>
      <c r="AJ332" s="18">
        <v>8.6999999999999993</v>
      </c>
      <c r="AK332" s="18">
        <v>8.6999999999999993</v>
      </c>
      <c r="AL332" s="18">
        <v>92</v>
      </c>
      <c r="AM332" s="18">
        <v>10.509214901168514</v>
      </c>
      <c r="AN332" s="21">
        <v>93</v>
      </c>
      <c r="AO332" s="21">
        <v>225</v>
      </c>
      <c r="AP332" s="21">
        <v>19.5</v>
      </c>
      <c r="AQ332" s="21">
        <v>8.1</v>
      </c>
      <c r="AR332" s="14">
        <v>85</v>
      </c>
      <c r="AS332" s="14">
        <v>135</v>
      </c>
      <c r="AT332" s="14">
        <v>5</v>
      </c>
      <c r="AU332" s="14">
        <v>225</v>
      </c>
      <c r="AV332" s="14">
        <v>0</v>
      </c>
      <c r="AW332" s="14">
        <v>0</v>
      </c>
      <c r="AX332" s="14">
        <v>0</v>
      </c>
      <c r="AY332" s="14">
        <v>0</v>
      </c>
      <c r="AZ332" s="14">
        <v>185</v>
      </c>
      <c r="BA332" s="14">
        <v>325</v>
      </c>
      <c r="BB332" s="14">
        <v>2000</v>
      </c>
      <c r="BC332" s="14">
        <v>2020</v>
      </c>
      <c r="BD332" s="14">
        <v>41.944444444444443</v>
      </c>
      <c r="BE332" s="14">
        <v>48.333333333333336</v>
      </c>
      <c r="BF332" s="14">
        <v>348.61111111111109</v>
      </c>
      <c r="BG332" s="14">
        <v>438.88888888888891</v>
      </c>
      <c r="BH332" s="14">
        <v>17.5</v>
      </c>
      <c r="BI332" s="14">
        <v>20</v>
      </c>
      <c r="BJ332" s="14">
        <v>107.5</v>
      </c>
      <c r="BK332" s="14">
        <v>240</v>
      </c>
      <c r="BL332" s="14">
        <v>41456</v>
      </c>
      <c r="BM332" s="19">
        <f>BL332/(O332)*100</f>
        <v>18.58630058373609</v>
      </c>
      <c r="BN332" s="19">
        <f>BL332/(O332+Q332)*100</f>
        <v>18.58630058373609</v>
      </c>
      <c r="BO332" s="15" t="s">
        <v>72</v>
      </c>
      <c r="BP332" s="13">
        <v>25</v>
      </c>
      <c r="BQ332" s="13">
        <v>43</v>
      </c>
      <c r="BR332" s="13">
        <f t="shared" si="74"/>
        <v>18</v>
      </c>
      <c r="BS332" s="19">
        <v>35.24</v>
      </c>
      <c r="BT332" s="19">
        <f t="shared" si="75"/>
        <v>0.7831111111111112</v>
      </c>
      <c r="BU332" s="16">
        <v>0.122</v>
      </c>
      <c r="BV332" s="16">
        <v>0.63700000000000001</v>
      </c>
      <c r="BW332" s="16">
        <v>0.35599999999999998</v>
      </c>
      <c r="BX332" s="14">
        <f t="shared" si="64"/>
        <v>204880.01388205614</v>
      </c>
      <c r="BY332" s="19">
        <v>12.45</v>
      </c>
      <c r="BZ332" s="19">
        <f t="shared" si="65"/>
        <v>1.3673164441183148</v>
      </c>
      <c r="CA332" s="19">
        <f t="shared" si="76"/>
        <v>0.81347141895992026</v>
      </c>
    </row>
    <row r="333" spans="1:79" x14ac:dyDescent="0.2">
      <c r="A333" s="4" t="s">
        <v>69</v>
      </c>
      <c r="B333" s="4">
        <v>25</v>
      </c>
      <c r="C333" s="4">
        <v>1</v>
      </c>
      <c r="D333" s="6">
        <f t="shared" si="69"/>
        <v>0.40468564223999998</v>
      </c>
      <c r="E333" s="8">
        <v>38955</v>
      </c>
      <c r="F333" s="4">
        <v>1</v>
      </c>
      <c r="G333" s="4" t="s">
        <v>70</v>
      </c>
      <c r="H333" s="4" t="s">
        <v>71</v>
      </c>
      <c r="I333" s="4">
        <v>0</v>
      </c>
      <c r="J333" s="4">
        <v>0</v>
      </c>
      <c r="M333" s="13">
        <f t="shared" si="70"/>
        <v>0</v>
      </c>
      <c r="N333" s="8">
        <v>38964</v>
      </c>
      <c r="O333" s="5">
        <v>446092</v>
      </c>
      <c r="Q333" s="5"/>
      <c r="V333" s="14">
        <f t="shared" si="71"/>
        <v>446092</v>
      </c>
      <c r="W333" s="14">
        <f t="shared" si="72"/>
        <v>1102317.3382945072</v>
      </c>
      <c r="X333" s="8">
        <v>38988</v>
      </c>
      <c r="Y333" s="4">
        <f t="shared" si="73"/>
        <v>24</v>
      </c>
      <c r="Z333" s="4">
        <v>4</v>
      </c>
      <c r="AA333" s="4">
        <v>4.2</v>
      </c>
      <c r="AB333" s="4">
        <v>30.1</v>
      </c>
      <c r="AC333" s="4">
        <v>25.8</v>
      </c>
      <c r="AD333" s="4">
        <v>32.5</v>
      </c>
      <c r="AE333" s="10">
        <v>29.495652173913037</v>
      </c>
      <c r="AF333" s="4">
        <v>56</v>
      </c>
      <c r="AG333" s="4">
        <v>47</v>
      </c>
      <c r="AH333" s="4">
        <v>54</v>
      </c>
      <c r="AI333" s="9">
        <v>50.2</v>
      </c>
      <c r="AJ333" s="4">
        <v>9.3000000000000007</v>
      </c>
      <c r="AK333" s="4">
        <v>9.1</v>
      </c>
      <c r="AL333" s="4">
        <v>9.6999999999999993</v>
      </c>
      <c r="AM333" s="10">
        <v>9.3859235975366051</v>
      </c>
      <c r="AN333" s="20">
        <v>36</v>
      </c>
      <c r="AO333" s="20">
        <v>24</v>
      </c>
      <c r="AP333" s="20">
        <v>0</v>
      </c>
      <c r="AQ333" s="20">
        <v>1</v>
      </c>
      <c r="AR333" s="5">
        <v>220</v>
      </c>
      <c r="AS333" s="5">
        <v>215</v>
      </c>
      <c r="AT333" s="5">
        <v>0</v>
      </c>
      <c r="AU333" s="5">
        <v>435</v>
      </c>
      <c r="AV333" s="5">
        <v>35</v>
      </c>
      <c r="AW333" s="5">
        <v>0</v>
      </c>
      <c r="AX333" s="5">
        <v>0</v>
      </c>
      <c r="AY333" s="5">
        <v>40</v>
      </c>
      <c r="AZ333" s="5">
        <v>195</v>
      </c>
      <c r="BA333" s="5">
        <v>70</v>
      </c>
      <c r="BB333" s="5">
        <v>0</v>
      </c>
      <c r="BC333" s="5">
        <v>225</v>
      </c>
      <c r="BD333" s="5">
        <v>93.571428571428569</v>
      </c>
      <c r="BE333" s="5">
        <v>23.571428571428573</v>
      </c>
      <c r="BF333" s="5">
        <v>0</v>
      </c>
      <c r="BG333" s="5">
        <v>117.14285714285714</v>
      </c>
      <c r="BH333" s="5">
        <v>45</v>
      </c>
      <c r="BI333" s="5">
        <v>15</v>
      </c>
      <c r="BJ333" s="5">
        <v>0</v>
      </c>
      <c r="BK333" s="5">
        <v>65</v>
      </c>
      <c r="BL333" s="5">
        <v>0</v>
      </c>
      <c r="BM333" s="11">
        <f>BL333/O333*100</f>
        <v>0</v>
      </c>
      <c r="BN333" s="11">
        <f>BL333/(O333+Q333)*100</f>
        <v>0</v>
      </c>
      <c r="BO333" s="4" t="s">
        <v>73</v>
      </c>
      <c r="BR333" s="13">
        <f t="shared" si="74"/>
        <v>0</v>
      </c>
      <c r="BT333" s="19">
        <f t="shared" si="75"/>
        <v>0</v>
      </c>
      <c r="BX333" s="5">
        <f t="shared" si="64"/>
        <v>0</v>
      </c>
      <c r="BY333" s="11">
        <v>0</v>
      </c>
      <c r="BZ333" s="11">
        <f t="shared" si="65"/>
        <v>0</v>
      </c>
    </row>
    <row r="334" spans="1:79" x14ac:dyDescent="0.2">
      <c r="A334" s="15" t="s">
        <v>69</v>
      </c>
      <c r="B334" s="15">
        <v>4</v>
      </c>
      <c r="C334" s="15">
        <v>2</v>
      </c>
      <c r="D334" s="16">
        <f t="shared" si="69"/>
        <v>0.80937128447999995</v>
      </c>
      <c r="E334" s="17">
        <v>37039</v>
      </c>
      <c r="F334" s="15">
        <v>1</v>
      </c>
      <c r="G334" s="15" t="s">
        <v>70</v>
      </c>
      <c r="H334" s="15" t="s">
        <v>71</v>
      </c>
      <c r="I334" s="15">
        <v>10</v>
      </c>
      <c r="J334" s="15">
        <v>2</v>
      </c>
      <c r="K334" s="15"/>
      <c r="L334" s="15"/>
      <c r="M334" s="13">
        <f t="shared" si="70"/>
        <v>6</v>
      </c>
      <c r="N334" s="23">
        <v>37045</v>
      </c>
      <c r="O334" s="24">
        <v>893100</v>
      </c>
      <c r="P334" s="15"/>
      <c r="Q334" s="14"/>
      <c r="R334" s="15"/>
      <c r="S334" s="15"/>
      <c r="T334" s="15"/>
      <c r="U334" s="15"/>
      <c r="V334" s="14">
        <f t="shared" si="71"/>
        <v>893100</v>
      </c>
      <c r="W334" s="14">
        <f t="shared" si="72"/>
        <v>1103449.0809416268</v>
      </c>
      <c r="X334" s="17">
        <v>37081</v>
      </c>
      <c r="Y334" s="15">
        <f t="shared" si="73"/>
        <v>36</v>
      </c>
      <c r="Z334" s="13">
        <v>9</v>
      </c>
      <c r="AA334" s="18">
        <v>3.9</v>
      </c>
      <c r="AB334" s="18">
        <v>30.9</v>
      </c>
      <c r="AC334" s="18">
        <v>28.3</v>
      </c>
      <c r="AD334" s="18">
        <v>32.4</v>
      </c>
      <c r="AE334" s="18">
        <v>30.902941176470584</v>
      </c>
      <c r="AF334" s="13">
        <v>51</v>
      </c>
      <c r="AG334" s="13">
        <v>50</v>
      </c>
      <c r="AH334" s="13">
        <v>60</v>
      </c>
      <c r="AI334" s="13">
        <v>53.636363636363633</v>
      </c>
      <c r="AJ334" s="18">
        <v>8.8000000000000007</v>
      </c>
      <c r="AK334" s="18">
        <v>8.8000000000000007</v>
      </c>
      <c r="AL334" s="18">
        <v>9</v>
      </c>
      <c r="AM334" s="18">
        <v>8.8997752695500001</v>
      </c>
      <c r="AN334" s="21">
        <v>39</v>
      </c>
      <c r="AO334" s="21">
        <v>320</v>
      </c>
      <c r="AP334" s="21">
        <v>9</v>
      </c>
      <c r="AQ334" s="21">
        <v>3.75</v>
      </c>
      <c r="AR334" s="14">
        <v>25</v>
      </c>
      <c r="AS334" s="14">
        <v>100</v>
      </c>
      <c r="AT334" s="14">
        <v>0</v>
      </c>
      <c r="AU334" s="14">
        <v>125</v>
      </c>
      <c r="AV334" s="14">
        <v>0</v>
      </c>
      <c r="AW334" s="14">
        <v>0</v>
      </c>
      <c r="AX334" s="14">
        <v>0</v>
      </c>
      <c r="AY334" s="14">
        <v>20</v>
      </c>
      <c r="AZ334" s="14">
        <v>200</v>
      </c>
      <c r="BA334" s="14">
        <v>355</v>
      </c>
      <c r="BB334" s="14">
        <v>0</v>
      </c>
      <c r="BC334" s="14">
        <v>415</v>
      </c>
      <c r="BD334" s="14">
        <v>75.714285714285708</v>
      </c>
      <c r="BE334" s="14">
        <v>57.142857142857146</v>
      </c>
      <c r="BF334" s="14">
        <v>0</v>
      </c>
      <c r="BG334" s="14">
        <v>132.85714285714286</v>
      </c>
      <c r="BH334" s="14">
        <v>72.5</v>
      </c>
      <c r="BI334" s="14">
        <v>25</v>
      </c>
      <c r="BJ334" s="14">
        <v>0</v>
      </c>
      <c r="BK334" s="14">
        <v>107.5</v>
      </c>
      <c r="BL334" s="14">
        <v>5115</v>
      </c>
      <c r="BM334" s="19">
        <f>BL334/(O334)*100</f>
        <v>0.57272421901242865</v>
      </c>
      <c r="BN334" s="19">
        <f>BL334/(O334+Q334)*100</f>
        <v>0.57272421901242865</v>
      </c>
      <c r="BO334" s="15" t="s">
        <v>72</v>
      </c>
      <c r="BP334" s="13">
        <v>32</v>
      </c>
      <c r="BQ334" s="13">
        <v>64</v>
      </c>
      <c r="BR334" s="13">
        <f t="shared" si="74"/>
        <v>32</v>
      </c>
      <c r="BS334" s="19">
        <v>46.45</v>
      </c>
      <c r="BT334" s="19">
        <f t="shared" si="75"/>
        <v>1.2902777777777779</v>
      </c>
      <c r="BU334" s="16">
        <v>0.249</v>
      </c>
      <c r="BV334" s="16">
        <v>1.861</v>
      </c>
      <c r="BW334" s="16">
        <v>0.81299999999999994</v>
      </c>
      <c r="BX334" s="14">
        <f t="shared" si="64"/>
        <v>6319.7201310227538</v>
      </c>
      <c r="BY334" s="19">
        <v>3</v>
      </c>
      <c r="BZ334" s="19">
        <f t="shared" si="65"/>
        <v>0.1029605756113189</v>
      </c>
      <c r="CA334" s="19">
        <f>(BW334/BS334^3)*100000</f>
        <v>0.81121017729920131</v>
      </c>
    </row>
    <row r="335" spans="1:79" x14ac:dyDescent="0.2">
      <c r="A335" s="15" t="s">
        <v>69</v>
      </c>
      <c r="B335" s="15">
        <v>27</v>
      </c>
      <c r="C335" s="15">
        <v>1</v>
      </c>
      <c r="D335" s="16">
        <f t="shared" si="69"/>
        <v>0.40468564223999998</v>
      </c>
      <c r="E335" s="17">
        <v>39373</v>
      </c>
      <c r="F335" s="15">
        <v>3</v>
      </c>
      <c r="G335" s="15" t="s">
        <v>70</v>
      </c>
      <c r="H335" s="15" t="s">
        <v>71</v>
      </c>
      <c r="I335" s="15">
        <v>87</v>
      </c>
      <c r="J335" s="15">
        <v>47</v>
      </c>
      <c r="K335" s="15"/>
      <c r="L335" s="15"/>
      <c r="M335" s="13">
        <f t="shared" si="70"/>
        <v>67</v>
      </c>
      <c r="N335" s="17">
        <v>39380</v>
      </c>
      <c r="O335" s="14">
        <v>154346</v>
      </c>
      <c r="P335" s="17">
        <v>39381</v>
      </c>
      <c r="Q335" s="14">
        <v>103050</v>
      </c>
      <c r="R335" s="17">
        <v>39382</v>
      </c>
      <c r="S335" s="14">
        <v>189612</v>
      </c>
      <c r="T335" s="15"/>
      <c r="U335" s="15"/>
      <c r="V335" s="14">
        <f t="shared" si="71"/>
        <v>447008</v>
      </c>
      <c r="W335" s="14">
        <f t="shared" si="72"/>
        <v>1104580.8235887466</v>
      </c>
      <c r="X335" s="17">
        <v>39422</v>
      </c>
      <c r="Y335" s="13">
        <f t="shared" si="73"/>
        <v>42</v>
      </c>
      <c r="Z335" s="13">
        <v>0</v>
      </c>
      <c r="AA335" s="15">
        <v>5.0999999999999996</v>
      </c>
      <c r="AB335" s="18">
        <v>20.100000000000001</v>
      </c>
      <c r="AC335" s="18">
        <v>13</v>
      </c>
      <c r="AD335" s="18">
        <v>26.7</v>
      </c>
      <c r="AE335" s="18">
        <v>22.0075</v>
      </c>
      <c r="AF335" s="18">
        <v>27</v>
      </c>
      <c r="AG335" s="18">
        <v>26</v>
      </c>
      <c r="AH335" s="18">
        <v>30</v>
      </c>
      <c r="AI335" s="18">
        <v>27.90909090909091</v>
      </c>
      <c r="AJ335" s="18">
        <v>8.9</v>
      </c>
      <c r="AK335" s="18">
        <v>8.5</v>
      </c>
      <c r="AL335" s="18">
        <v>9.3000000000000007</v>
      </c>
      <c r="AM335" s="18">
        <v>8.851219512195124</v>
      </c>
      <c r="AN335" s="21">
        <v>194</v>
      </c>
      <c r="AO335" s="21">
        <v>240</v>
      </c>
      <c r="AP335" s="21">
        <v>6</v>
      </c>
      <c r="AQ335" s="21">
        <v>2.5</v>
      </c>
      <c r="AR335" s="14">
        <v>35</v>
      </c>
      <c r="AS335" s="14">
        <v>70</v>
      </c>
      <c r="AT335" s="14">
        <v>15</v>
      </c>
      <c r="AU335" s="14">
        <v>120</v>
      </c>
      <c r="AV335" s="14">
        <v>0</v>
      </c>
      <c r="AW335" s="14">
        <v>10</v>
      </c>
      <c r="AX335" s="14">
        <v>0</v>
      </c>
      <c r="AY335" s="14">
        <v>10</v>
      </c>
      <c r="AZ335" s="14">
        <v>190</v>
      </c>
      <c r="BA335" s="14">
        <v>360</v>
      </c>
      <c r="BB335" s="14">
        <v>0</v>
      </c>
      <c r="BC335" s="14">
        <v>440</v>
      </c>
      <c r="BD335" s="14">
        <v>61.333333333333336</v>
      </c>
      <c r="BE335" s="14">
        <v>114.33333333333333</v>
      </c>
      <c r="BF335" s="14">
        <v>0</v>
      </c>
      <c r="BG335" s="14">
        <v>175.66666666666666</v>
      </c>
      <c r="BH335" s="14">
        <v>50</v>
      </c>
      <c r="BI335" s="14">
        <v>40</v>
      </c>
      <c r="BJ335" s="14">
        <v>0</v>
      </c>
      <c r="BK335" s="14">
        <v>140</v>
      </c>
      <c r="BL335" s="14">
        <v>112974</v>
      </c>
      <c r="BM335" s="19">
        <f>(BL335/S335)*100</f>
        <v>59.581672046073031</v>
      </c>
      <c r="BN335" s="19">
        <f>((BL335)/(O335+Q335+S335+U335))*100</f>
        <v>25.273373183477698</v>
      </c>
      <c r="BO335" s="15" t="s">
        <v>72</v>
      </c>
      <c r="BP335" s="13">
        <v>19</v>
      </c>
      <c r="BQ335" s="13">
        <v>38</v>
      </c>
      <c r="BR335" s="13">
        <f t="shared" si="74"/>
        <v>19</v>
      </c>
      <c r="BS335" s="19">
        <v>28.22</v>
      </c>
      <c r="BT335" s="19">
        <f t="shared" si="75"/>
        <v>0.67190476190476189</v>
      </c>
      <c r="BU335" s="16">
        <v>7.4999999999999997E-2</v>
      </c>
      <c r="BV335" s="16">
        <v>0.40400000000000003</v>
      </c>
      <c r="BW335" s="16">
        <v>0.22800000000000001</v>
      </c>
      <c r="BX335" s="14">
        <f t="shared" si="64"/>
        <v>279164.83365871542</v>
      </c>
      <c r="BY335" s="19">
        <v>23.82</v>
      </c>
      <c r="BZ335" s="19">
        <f t="shared" si="65"/>
        <v>1.4014405206066378</v>
      </c>
      <c r="CA335" s="19">
        <f>(BW335/BS335^3)*100000</f>
        <v>1.0145274886402817</v>
      </c>
    </row>
    <row r="336" spans="1:79" x14ac:dyDescent="0.2">
      <c r="A336" s="15" t="s">
        <v>69</v>
      </c>
      <c r="B336" s="15">
        <v>2</v>
      </c>
      <c r="C336" s="15">
        <v>2</v>
      </c>
      <c r="D336" s="16">
        <f t="shared" si="69"/>
        <v>0.80937128447999995</v>
      </c>
      <c r="E336" s="17">
        <v>38989</v>
      </c>
      <c r="F336" s="15">
        <v>1</v>
      </c>
      <c r="G336" s="15" t="s">
        <v>70</v>
      </c>
      <c r="H336" s="15" t="s">
        <v>71</v>
      </c>
      <c r="I336" s="15">
        <v>1814</v>
      </c>
      <c r="J336" s="15">
        <v>1011</v>
      </c>
      <c r="K336" s="15"/>
      <c r="L336" s="15"/>
      <c r="M336" s="13">
        <f t="shared" si="70"/>
        <v>1412.5</v>
      </c>
      <c r="N336" s="17">
        <v>39009</v>
      </c>
      <c r="O336" s="14">
        <v>894932</v>
      </c>
      <c r="P336" s="15"/>
      <c r="Q336" s="14"/>
      <c r="R336" s="15"/>
      <c r="S336" s="15"/>
      <c r="T336" s="15"/>
      <c r="U336" s="15"/>
      <c r="V336" s="14">
        <f t="shared" si="71"/>
        <v>894932</v>
      </c>
      <c r="W336" s="14">
        <f t="shared" si="72"/>
        <v>1105712.5662358662</v>
      </c>
      <c r="X336" s="17">
        <v>39064</v>
      </c>
      <c r="Y336" s="15">
        <f t="shared" si="73"/>
        <v>55</v>
      </c>
      <c r="Z336" s="15">
        <v>0</v>
      </c>
      <c r="AA336" s="15">
        <v>4.0999999999999996</v>
      </c>
      <c r="AB336" s="15">
        <v>26.4</v>
      </c>
      <c r="AC336" s="15">
        <v>11.1</v>
      </c>
      <c r="AD336" s="15">
        <v>28.4</v>
      </c>
      <c r="AE336" s="18">
        <v>21.140384615384619</v>
      </c>
      <c r="AF336" s="15">
        <v>41</v>
      </c>
      <c r="AG336" s="15">
        <v>40</v>
      </c>
      <c r="AH336" s="15">
        <v>50</v>
      </c>
      <c r="AI336" s="13">
        <v>43.466666666666669</v>
      </c>
      <c r="AJ336" s="15">
        <v>8.9</v>
      </c>
      <c r="AK336" s="15">
        <v>8.4</v>
      </c>
      <c r="AL336" s="15">
        <v>9.6</v>
      </c>
      <c r="AM336" s="18">
        <v>9.0595656284075368</v>
      </c>
      <c r="AN336" s="21">
        <v>580</v>
      </c>
      <c r="AO336" s="21">
        <v>500</v>
      </c>
      <c r="AP336" s="21">
        <v>18</v>
      </c>
      <c r="AQ336" s="21">
        <v>7.25</v>
      </c>
      <c r="AR336" s="14">
        <v>5</v>
      </c>
      <c r="AS336" s="14">
        <v>20</v>
      </c>
      <c r="AT336" s="14">
        <v>0</v>
      </c>
      <c r="AU336" s="14">
        <v>25</v>
      </c>
      <c r="AV336" s="14">
        <v>0</v>
      </c>
      <c r="AW336" s="14">
        <v>0</v>
      </c>
      <c r="AX336" s="14">
        <v>0</v>
      </c>
      <c r="AY336" s="14">
        <v>5</v>
      </c>
      <c r="AZ336" s="14">
        <v>30</v>
      </c>
      <c r="BA336" s="14">
        <v>90</v>
      </c>
      <c r="BB336" s="14">
        <v>0</v>
      </c>
      <c r="BC336" s="14">
        <v>95</v>
      </c>
      <c r="BD336" s="14">
        <v>6.0714285714285712</v>
      </c>
      <c r="BE336" s="14">
        <v>32.5</v>
      </c>
      <c r="BF336" s="14">
        <v>0</v>
      </c>
      <c r="BG336" s="14">
        <v>38.571428571428569</v>
      </c>
      <c r="BH336" s="14">
        <v>5</v>
      </c>
      <c r="BI336" s="14">
        <v>25</v>
      </c>
      <c r="BJ336" s="14">
        <v>0</v>
      </c>
      <c r="BK336" s="14">
        <v>30</v>
      </c>
      <c r="BL336" s="14">
        <v>93663</v>
      </c>
      <c r="BM336" s="19">
        <f>BL336/O336*100</f>
        <v>10.465934841976821</v>
      </c>
      <c r="BN336" s="19">
        <f>BL336/(O336+Q336)*100</f>
        <v>10.465934841976821</v>
      </c>
      <c r="BO336" s="15" t="s">
        <v>72</v>
      </c>
      <c r="BP336" s="13">
        <v>16</v>
      </c>
      <c r="BQ336" s="13">
        <v>38</v>
      </c>
      <c r="BR336" s="13">
        <f t="shared" si="74"/>
        <v>22</v>
      </c>
      <c r="BS336" s="19">
        <v>25.58</v>
      </c>
      <c r="BT336" s="19">
        <f t="shared" si="75"/>
        <v>0.46509090909090905</v>
      </c>
      <c r="BU336" s="16">
        <v>4.9000000000000002E-2</v>
      </c>
      <c r="BV336" s="16">
        <v>0.44900000000000001</v>
      </c>
      <c r="BW336" s="16">
        <v>0.15640000000000001</v>
      </c>
      <c r="BX336" s="14">
        <f t="shared" ref="BX336:BX354" si="77">BL336/(C336*0.40468564224)</f>
        <v>115723.15672179555</v>
      </c>
      <c r="BY336" s="19">
        <v>12.27</v>
      </c>
      <c r="BZ336" s="19">
        <f t="shared" ref="BZ336:BZ354" si="78">(BY336/D336)/Y336</f>
        <v>0.27563482096382896</v>
      </c>
      <c r="CA336" s="19">
        <f>(BW336/BS336^3)*100000</f>
        <v>0.93440494537684027</v>
      </c>
    </row>
    <row r="337" spans="1:79" x14ac:dyDescent="0.2">
      <c r="A337" s="15" t="s">
        <v>69</v>
      </c>
      <c r="B337" s="15">
        <v>3</v>
      </c>
      <c r="C337" s="15">
        <v>2</v>
      </c>
      <c r="D337" s="16">
        <f t="shared" si="69"/>
        <v>0.80937128447999995</v>
      </c>
      <c r="E337" s="17">
        <v>37141</v>
      </c>
      <c r="F337" s="15">
        <v>1</v>
      </c>
      <c r="G337" s="15" t="s">
        <v>70</v>
      </c>
      <c r="H337" s="15" t="s">
        <v>71</v>
      </c>
      <c r="I337" s="15">
        <v>4</v>
      </c>
      <c r="J337" s="15">
        <v>2</v>
      </c>
      <c r="K337" s="15"/>
      <c r="L337" s="15"/>
      <c r="M337" s="13">
        <f t="shared" si="70"/>
        <v>3</v>
      </c>
      <c r="N337" s="17">
        <v>37151</v>
      </c>
      <c r="O337" s="14">
        <v>895390</v>
      </c>
      <c r="P337" s="15"/>
      <c r="Q337" s="14"/>
      <c r="R337" s="15"/>
      <c r="S337" s="15"/>
      <c r="T337" s="15"/>
      <c r="U337" s="15"/>
      <c r="V337" s="14">
        <f t="shared" si="71"/>
        <v>895390</v>
      </c>
      <c r="W337" s="14">
        <f t="shared" si="72"/>
        <v>1106278.4375594258</v>
      </c>
      <c r="X337" s="17">
        <v>37166</v>
      </c>
      <c r="Y337" s="15">
        <f t="shared" si="73"/>
        <v>15</v>
      </c>
      <c r="Z337" s="13"/>
      <c r="AA337" s="18">
        <v>3.8</v>
      </c>
      <c r="AB337" s="18">
        <v>30.5</v>
      </c>
      <c r="AC337" s="18">
        <v>26.5</v>
      </c>
      <c r="AD337" s="18">
        <v>32.1</v>
      </c>
      <c r="AE337" s="18">
        <v>29.166666666666668</v>
      </c>
      <c r="AF337" s="13">
        <v>50</v>
      </c>
      <c r="AG337" s="13">
        <v>54</v>
      </c>
      <c r="AH337" s="13">
        <v>55</v>
      </c>
      <c r="AI337" s="13">
        <v>54.333333333333336</v>
      </c>
      <c r="AJ337" s="18">
        <v>9.3000000000000007</v>
      </c>
      <c r="AK337" s="18">
        <v>8.8000000000000007</v>
      </c>
      <c r="AL337" s="18">
        <v>9.6</v>
      </c>
      <c r="AM337" s="18">
        <v>9.205877414086757</v>
      </c>
      <c r="AN337" s="21">
        <v>0</v>
      </c>
      <c r="AO337" s="21">
        <v>650</v>
      </c>
      <c r="AP337" s="21">
        <v>48</v>
      </c>
      <c r="AQ337" s="21">
        <v>20</v>
      </c>
      <c r="AR337" s="14">
        <v>120</v>
      </c>
      <c r="AS337" s="14">
        <v>920</v>
      </c>
      <c r="AT337" s="14">
        <v>0</v>
      </c>
      <c r="AU337" s="14">
        <v>1040</v>
      </c>
      <c r="AV337" s="14">
        <v>115</v>
      </c>
      <c r="AW337" s="14">
        <v>0</v>
      </c>
      <c r="AX337" s="14">
        <v>0</v>
      </c>
      <c r="AY337" s="14">
        <v>120</v>
      </c>
      <c r="AZ337" s="14">
        <v>545</v>
      </c>
      <c r="BA337" s="14">
        <v>1220</v>
      </c>
      <c r="BB337" s="14">
        <v>0</v>
      </c>
      <c r="BC337" s="14">
        <v>1500</v>
      </c>
      <c r="BD337" s="14">
        <v>240</v>
      </c>
      <c r="BE337" s="14">
        <v>249</v>
      </c>
      <c r="BF337" s="14">
        <v>0</v>
      </c>
      <c r="BG337" s="14">
        <v>489</v>
      </c>
      <c r="BH337" s="14">
        <v>140</v>
      </c>
      <c r="BI337" s="14">
        <v>10</v>
      </c>
      <c r="BJ337" s="14">
        <v>0</v>
      </c>
      <c r="BK337" s="14">
        <v>140</v>
      </c>
      <c r="BL337" s="14">
        <v>0</v>
      </c>
      <c r="BM337" s="19">
        <f>BL337/(O337)*100</f>
        <v>0</v>
      </c>
      <c r="BN337" s="19">
        <f>BL337/(O337+Q337)*100</f>
        <v>0</v>
      </c>
      <c r="BO337" s="15" t="s">
        <v>73</v>
      </c>
      <c r="BP337" s="13"/>
      <c r="BQ337" s="13"/>
      <c r="BR337" s="13">
        <f t="shared" si="74"/>
        <v>0</v>
      </c>
      <c r="BS337" s="19"/>
      <c r="BT337" s="19">
        <f t="shared" si="75"/>
        <v>0</v>
      </c>
      <c r="BU337" s="16"/>
      <c r="BV337" s="16"/>
      <c r="BW337" s="16"/>
      <c r="BX337" s="14">
        <f t="shared" si="77"/>
        <v>0</v>
      </c>
      <c r="BY337" s="19">
        <v>0</v>
      </c>
      <c r="BZ337" s="19">
        <f t="shared" si="78"/>
        <v>0</v>
      </c>
      <c r="CA337" s="19"/>
    </row>
    <row r="338" spans="1:79" x14ac:dyDescent="0.2">
      <c r="A338" s="15" t="s">
        <v>69</v>
      </c>
      <c r="B338" s="15">
        <v>33</v>
      </c>
      <c r="C338" s="15">
        <v>1</v>
      </c>
      <c r="D338" s="16">
        <f t="shared" si="69"/>
        <v>0.40468564223999998</v>
      </c>
      <c r="E338" s="17">
        <v>37478</v>
      </c>
      <c r="F338" s="15">
        <v>1</v>
      </c>
      <c r="G338" s="15" t="s">
        <v>70</v>
      </c>
      <c r="H338" s="15" t="s">
        <v>71</v>
      </c>
      <c r="I338" s="15">
        <v>187</v>
      </c>
      <c r="J338" s="15">
        <v>43</v>
      </c>
      <c r="K338" s="15"/>
      <c r="L338" s="15"/>
      <c r="M338" s="13">
        <f t="shared" si="70"/>
        <v>115</v>
      </c>
      <c r="N338" s="17">
        <v>37483</v>
      </c>
      <c r="O338" s="14">
        <v>447924</v>
      </c>
      <c r="P338" s="15"/>
      <c r="Q338" s="14"/>
      <c r="R338" s="15"/>
      <c r="S338" s="15"/>
      <c r="T338" s="15"/>
      <c r="U338" s="15"/>
      <c r="V338" s="14">
        <f t="shared" si="71"/>
        <v>447924</v>
      </c>
      <c r="W338" s="14">
        <f t="shared" si="72"/>
        <v>1106844.3088829857</v>
      </c>
      <c r="X338" s="17">
        <v>37505</v>
      </c>
      <c r="Y338" s="15">
        <f t="shared" si="73"/>
        <v>22</v>
      </c>
      <c r="Z338" s="15">
        <v>17</v>
      </c>
      <c r="AA338" s="18">
        <v>2.2999999999999998</v>
      </c>
      <c r="AB338" s="18">
        <v>31.4</v>
      </c>
      <c r="AC338" s="18">
        <v>30.5</v>
      </c>
      <c r="AD338" s="18">
        <v>32.700000000000003</v>
      </c>
      <c r="AE338" s="18">
        <v>31.945000000000004</v>
      </c>
      <c r="AF338" s="13">
        <v>33</v>
      </c>
      <c r="AG338" s="13">
        <v>33</v>
      </c>
      <c r="AH338" s="13">
        <v>40</v>
      </c>
      <c r="AI338" s="13">
        <v>35.6</v>
      </c>
      <c r="AJ338" s="18">
        <v>8.6</v>
      </c>
      <c r="AK338" s="18">
        <v>8.9</v>
      </c>
      <c r="AL338" s="18">
        <v>9.1999999999999993</v>
      </c>
      <c r="AM338" s="18">
        <v>9.0086430652769867</v>
      </c>
      <c r="AN338" s="21">
        <v>2.5</v>
      </c>
      <c r="AO338" s="21">
        <v>300</v>
      </c>
      <c r="AP338" s="21">
        <v>27</v>
      </c>
      <c r="AQ338" s="21">
        <v>11.25</v>
      </c>
      <c r="AR338" s="14">
        <v>25</v>
      </c>
      <c r="AS338" s="14">
        <v>340</v>
      </c>
      <c r="AT338" s="14">
        <v>155</v>
      </c>
      <c r="AU338" s="14">
        <v>420</v>
      </c>
      <c r="AV338" s="14">
        <v>0</v>
      </c>
      <c r="AW338" s="14">
        <v>20</v>
      </c>
      <c r="AX338" s="14">
        <v>40</v>
      </c>
      <c r="AY338" s="14">
        <v>205</v>
      </c>
      <c r="AZ338" s="14">
        <v>1275</v>
      </c>
      <c r="BA338" s="14">
        <v>1240</v>
      </c>
      <c r="BB338" s="14">
        <v>3100</v>
      </c>
      <c r="BC338" s="14">
        <v>3290</v>
      </c>
      <c r="BD338" s="14">
        <v>287.77777777777777</v>
      </c>
      <c r="BE338" s="14">
        <v>407.77777777777777</v>
      </c>
      <c r="BF338" s="14">
        <v>777.22222222222217</v>
      </c>
      <c r="BG338" s="14">
        <v>1475.5555555555557</v>
      </c>
      <c r="BH338" s="14">
        <v>80</v>
      </c>
      <c r="BI338" s="14">
        <v>145</v>
      </c>
      <c r="BJ338" s="14">
        <v>660</v>
      </c>
      <c r="BK338" s="14">
        <v>1355</v>
      </c>
      <c r="BL338" s="14">
        <v>36842</v>
      </c>
      <c r="BM338" s="19">
        <f>BL338/(O338)*100</f>
        <v>8.2250560362918712</v>
      </c>
      <c r="BN338" s="19">
        <f>BL338/(O338+Q338)*100</f>
        <v>8.2250560362918712</v>
      </c>
      <c r="BO338" s="15" t="s">
        <v>72</v>
      </c>
      <c r="BP338" s="13">
        <v>29</v>
      </c>
      <c r="BQ338" s="13">
        <v>39</v>
      </c>
      <c r="BR338" s="13">
        <f t="shared" si="74"/>
        <v>10</v>
      </c>
      <c r="BS338" s="19">
        <v>33.99</v>
      </c>
      <c r="BT338" s="19">
        <f t="shared" si="75"/>
        <v>1.5450000000000002</v>
      </c>
      <c r="BU338" s="16">
        <v>0.17699999999999999</v>
      </c>
      <c r="BV338" s="16">
        <v>0.48199999999999998</v>
      </c>
      <c r="BW338" s="16">
        <v>0.30099999999999999</v>
      </c>
      <c r="BX338" s="14">
        <f t="shared" si="77"/>
        <v>91038.56464013306</v>
      </c>
      <c r="BY338" s="19">
        <v>11.45</v>
      </c>
      <c r="BZ338" s="19">
        <f t="shared" si="78"/>
        <v>1.2860711899086559</v>
      </c>
      <c r="CA338" s="19">
        <f>(BW338/BS338^3)*100000</f>
        <v>0.76650148722848599</v>
      </c>
    </row>
    <row r="339" spans="1:79" x14ac:dyDescent="0.2">
      <c r="A339" s="4" t="s">
        <v>69</v>
      </c>
      <c r="B339" s="4">
        <v>31</v>
      </c>
      <c r="C339" s="4">
        <v>1</v>
      </c>
      <c r="D339" s="6">
        <f t="shared" si="69"/>
        <v>0.40468564223999998</v>
      </c>
      <c r="E339" s="8">
        <v>38886</v>
      </c>
      <c r="F339" s="4">
        <v>1</v>
      </c>
      <c r="G339" s="4" t="s">
        <v>70</v>
      </c>
      <c r="H339" s="4" t="s">
        <v>71</v>
      </c>
      <c r="I339" s="4">
        <v>0</v>
      </c>
      <c r="J339" s="4">
        <v>0</v>
      </c>
      <c r="M339" s="13">
        <f t="shared" si="70"/>
        <v>0</v>
      </c>
      <c r="N339" s="8">
        <v>38896</v>
      </c>
      <c r="O339" s="5">
        <v>449298</v>
      </c>
      <c r="Q339" s="5"/>
      <c r="V339" s="14">
        <f t="shared" si="71"/>
        <v>449298</v>
      </c>
      <c r="W339" s="14">
        <f t="shared" si="72"/>
        <v>1110239.5368243447</v>
      </c>
      <c r="X339" s="8">
        <v>38919</v>
      </c>
      <c r="Y339" s="4">
        <f t="shared" si="73"/>
        <v>23</v>
      </c>
      <c r="AA339" s="4">
        <v>3.4</v>
      </c>
      <c r="AB339" s="4">
        <v>31.6</v>
      </c>
      <c r="AC339" s="4">
        <v>27.2</v>
      </c>
      <c r="AD339" s="4">
        <v>34.5</v>
      </c>
      <c r="AE339" s="10">
        <v>31.395238095238099</v>
      </c>
      <c r="AF339" s="4">
        <v>55</v>
      </c>
      <c r="AG339" s="4">
        <v>44</v>
      </c>
      <c r="AH339" s="4">
        <v>55</v>
      </c>
      <c r="AI339" s="9">
        <v>48.333333333333336</v>
      </c>
      <c r="AJ339" s="4">
        <v>9.3000000000000007</v>
      </c>
      <c r="AK339" s="4">
        <v>9</v>
      </c>
      <c r="AL339" s="4">
        <v>9.3000000000000007</v>
      </c>
      <c r="AM339" s="10">
        <v>9.1378624620343398</v>
      </c>
      <c r="AN339" s="20">
        <v>0</v>
      </c>
      <c r="AO339" s="20">
        <v>186.5</v>
      </c>
      <c r="AP339" s="20">
        <v>0</v>
      </c>
      <c r="AQ339" s="20">
        <v>10</v>
      </c>
      <c r="AR339" s="5">
        <v>150</v>
      </c>
      <c r="AS339" s="5">
        <v>905</v>
      </c>
      <c r="AT339" s="5">
        <v>0</v>
      </c>
      <c r="AU339" s="5">
        <v>1055</v>
      </c>
      <c r="AV339" s="5">
        <v>25</v>
      </c>
      <c r="AW339" s="5">
        <v>20</v>
      </c>
      <c r="AX339" s="5">
        <v>0</v>
      </c>
      <c r="AY339" s="5">
        <v>45</v>
      </c>
      <c r="AZ339" s="5">
        <v>215</v>
      </c>
      <c r="BA339" s="5">
        <v>1075</v>
      </c>
      <c r="BB339" s="5">
        <v>0</v>
      </c>
      <c r="BC339" s="5">
        <v>1290</v>
      </c>
      <c r="BD339" s="5">
        <v>86.25</v>
      </c>
      <c r="BE339" s="5">
        <v>171.25</v>
      </c>
      <c r="BF339" s="5">
        <v>0</v>
      </c>
      <c r="BG339" s="5">
        <v>257.5</v>
      </c>
      <c r="BH339" s="5">
        <v>70</v>
      </c>
      <c r="BI339" s="5">
        <v>37.5</v>
      </c>
      <c r="BJ339" s="5">
        <v>0</v>
      </c>
      <c r="BK339" s="5">
        <v>115</v>
      </c>
      <c r="BL339" s="5">
        <v>0</v>
      </c>
      <c r="BM339" s="11">
        <f>BL339/O339*100</f>
        <v>0</v>
      </c>
      <c r="BN339" s="11">
        <f>BL339/(O339+Q339)*100</f>
        <v>0</v>
      </c>
      <c r="BO339" s="4" t="s">
        <v>73</v>
      </c>
      <c r="BR339" s="13">
        <f t="shared" si="74"/>
        <v>0</v>
      </c>
      <c r="BT339" s="19">
        <f t="shared" si="75"/>
        <v>0</v>
      </c>
      <c r="BX339" s="5">
        <f t="shared" si="77"/>
        <v>0</v>
      </c>
      <c r="BY339" s="11">
        <v>0</v>
      </c>
      <c r="BZ339" s="11">
        <f t="shared" si="78"/>
        <v>0</v>
      </c>
    </row>
    <row r="340" spans="1:79" x14ac:dyDescent="0.2">
      <c r="A340" s="15" t="s">
        <v>69</v>
      </c>
      <c r="B340" s="15">
        <v>8</v>
      </c>
      <c r="C340" s="15">
        <v>2</v>
      </c>
      <c r="D340" s="16">
        <f t="shared" si="69"/>
        <v>0.80937128447999995</v>
      </c>
      <c r="E340" s="17">
        <v>38260</v>
      </c>
      <c r="F340" s="15">
        <v>1</v>
      </c>
      <c r="G340" s="15" t="s">
        <v>70</v>
      </c>
      <c r="H340" s="15" t="s">
        <v>71</v>
      </c>
      <c r="I340" s="15">
        <v>326</v>
      </c>
      <c r="J340" s="15">
        <v>146</v>
      </c>
      <c r="K340" s="15"/>
      <c r="L340" s="15"/>
      <c r="M340" s="13">
        <f t="shared" si="70"/>
        <v>236</v>
      </c>
      <c r="N340" s="17">
        <v>38265</v>
      </c>
      <c r="O340" s="14">
        <v>901344</v>
      </c>
      <c r="P340" s="15"/>
      <c r="Q340" s="14"/>
      <c r="R340" s="15"/>
      <c r="S340" s="15"/>
      <c r="T340" s="15"/>
      <c r="U340" s="15"/>
      <c r="V340" s="14">
        <f t="shared" si="71"/>
        <v>901344</v>
      </c>
      <c r="W340" s="14">
        <f t="shared" si="72"/>
        <v>1113634.7647657034</v>
      </c>
      <c r="X340" s="17">
        <v>38302</v>
      </c>
      <c r="Y340" s="15">
        <f t="shared" si="73"/>
        <v>37</v>
      </c>
      <c r="Z340" s="15">
        <v>9</v>
      </c>
      <c r="AA340" s="18">
        <v>3.4</v>
      </c>
      <c r="AB340" s="15">
        <v>26.5</v>
      </c>
      <c r="AC340" s="15">
        <v>18.899999999999999</v>
      </c>
      <c r="AD340" s="15">
        <v>31.7</v>
      </c>
      <c r="AE340" s="18">
        <v>27.614285714285707</v>
      </c>
      <c r="AF340" s="15">
        <v>31</v>
      </c>
      <c r="AG340" s="15">
        <v>26</v>
      </c>
      <c r="AH340" s="15">
        <v>38</v>
      </c>
      <c r="AI340" s="18">
        <v>28.777777777777779</v>
      </c>
      <c r="AJ340" s="15">
        <v>8.9</v>
      </c>
      <c r="AK340" s="15">
        <v>8.9</v>
      </c>
      <c r="AL340" s="15">
        <v>9.6999999999999993</v>
      </c>
      <c r="AM340" s="18">
        <v>9.0714285714285712</v>
      </c>
      <c r="AN340" s="21">
        <v>372</v>
      </c>
      <c r="AO340" s="21">
        <v>750</v>
      </c>
      <c r="AP340" s="21">
        <v>36</v>
      </c>
      <c r="AQ340" s="21">
        <v>15</v>
      </c>
      <c r="AR340" s="14">
        <v>20</v>
      </c>
      <c r="AS340" s="14">
        <v>15</v>
      </c>
      <c r="AT340" s="14">
        <v>600</v>
      </c>
      <c r="AU340" s="14">
        <v>635</v>
      </c>
      <c r="AV340" s="14">
        <v>0</v>
      </c>
      <c r="AW340" s="14">
        <v>10</v>
      </c>
      <c r="AX340" s="14">
        <v>0</v>
      </c>
      <c r="AY340" s="14">
        <v>30</v>
      </c>
      <c r="AZ340" s="14">
        <v>285</v>
      </c>
      <c r="BA340" s="14">
        <v>575</v>
      </c>
      <c r="BB340" s="14">
        <v>1540</v>
      </c>
      <c r="BC340" s="14">
        <v>2280</v>
      </c>
      <c r="BD340" s="14">
        <v>65</v>
      </c>
      <c r="BE340" s="14">
        <v>128.21428571428572</v>
      </c>
      <c r="BF340" s="14">
        <v>418.57142857142856</v>
      </c>
      <c r="BG340" s="14">
        <v>611.78571428571433</v>
      </c>
      <c r="BH340" s="14">
        <v>25</v>
      </c>
      <c r="BI340" s="14">
        <v>55</v>
      </c>
      <c r="BJ340" s="14">
        <v>265</v>
      </c>
      <c r="BK340" s="14">
        <v>457.5</v>
      </c>
      <c r="BL340" s="14">
        <v>392698</v>
      </c>
      <c r="BM340" s="19">
        <f>(BL340/O340)*100</f>
        <v>43.568049490538577</v>
      </c>
      <c r="BN340" s="19">
        <f>((BL340)/(O340+Q340+S340+U340))*100</f>
        <v>43.568049490538577</v>
      </c>
      <c r="BO340" s="15" t="s">
        <v>72</v>
      </c>
      <c r="BP340" s="13">
        <v>25</v>
      </c>
      <c r="BQ340" s="13">
        <v>40</v>
      </c>
      <c r="BR340" s="13">
        <f t="shared" si="74"/>
        <v>15</v>
      </c>
      <c r="BS340" s="19">
        <v>33.53</v>
      </c>
      <c r="BT340" s="19">
        <f t="shared" si="75"/>
        <v>0.90621621621621629</v>
      </c>
      <c r="BU340" s="16">
        <v>0.13700000000000001</v>
      </c>
      <c r="BV340" s="16">
        <v>0.53</v>
      </c>
      <c r="BW340" s="16">
        <v>0.30558999999999997</v>
      </c>
      <c r="BX340" s="14">
        <f t="shared" si="77"/>
        <v>485188.94545696449</v>
      </c>
      <c r="BY340" s="19">
        <v>127.05</v>
      </c>
      <c r="BZ340" s="19">
        <f t="shared" si="78"/>
        <v>4.2425322588382919</v>
      </c>
      <c r="CA340" s="19">
        <f t="shared" ref="CA340:CA354" si="79">(BW340/BS340^3)*100000</f>
        <v>0.8106595031302446</v>
      </c>
    </row>
    <row r="341" spans="1:79" x14ac:dyDescent="0.2">
      <c r="A341" s="15" t="s">
        <v>69</v>
      </c>
      <c r="B341" s="15">
        <v>31</v>
      </c>
      <c r="C341" s="15">
        <v>1</v>
      </c>
      <c r="D341" s="16">
        <f t="shared" si="69"/>
        <v>0.40468564223999998</v>
      </c>
      <c r="E341" s="17">
        <v>37805</v>
      </c>
      <c r="F341" s="15">
        <v>1</v>
      </c>
      <c r="G341" s="15" t="s">
        <v>70</v>
      </c>
      <c r="H341" s="15" t="s">
        <v>71</v>
      </c>
      <c r="I341" s="15">
        <v>42</v>
      </c>
      <c r="J341" s="15">
        <v>0</v>
      </c>
      <c r="K341" s="15"/>
      <c r="L341" s="15"/>
      <c r="M341" s="13">
        <f t="shared" si="70"/>
        <v>21</v>
      </c>
      <c r="N341" s="17">
        <v>37812</v>
      </c>
      <c r="O341" s="14">
        <v>450672</v>
      </c>
      <c r="P341" s="15"/>
      <c r="Q341" s="14"/>
      <c r="R341" s="15"/>
      <c r="S341" s="15"/>
      <c r="T341" s="15"/>
      <c r="U341" s="15"/>
      <c r="V341" s="14">
        <f t="shared" si="71"/>
        <v>450672</v>
      </c>
      <c r="W341" s="14">
        <f t="shared" si="72"/>
        <v>1113634.7647657034</v>
      </c>
      <c r="X341" s="17">
        <v>37851</v>
      </c>
      <c r="Y341" s="15">
        <f t="shared" si="73"/>
        <v>39</v>
      </c>
      <c r="Z341" s="15">
        <v>8</v>
      </c>
      <c r="AA341" s="18">
        <v>2.5</v>
      </c>
      <c r="AB341" s="18">
        <v>31.7</v>
      </c>
      <c r="AC341" s="18">
        <v>29.1</v>
      </c>
      <c r="AD341" s="18">
        <v>33.1</v>
      </c>
      <c r="AE341" s="18">
        <v>31.813888888888894</v>
      </c>
      <c r="AF341" s="13">
        <v>38</v>
      </c>
      <c r="AG341" s="13">
        <v>33</v>
      </c>
      <c r="AH341" s="13">
        <v>43</v>
      </c>
      <c r="AI341" s="13">
        <v>38.1</v>
      </c>
      <c r="AJ341" s="18">
        <v>8.8000000000000007</v>
      </c>
      <c r="AK341" s="18">
        <v>8.5</v>
      </c>
      <c r="AL341" s="18">
        <v>9.5</v>
      </c>
      <c r="AM341" s="18">
        <v>8.8730582767467681</v>
      </c>
      <c r="AN341" s="21">
        <v>88</v>
      </c>
      <c r="AO341" s="21">
        <v>400</v>
      </c>
      <c r="AP341" s="21">
        <v>30</v>
      </c>
      <c r="AQ341" s="21">
        <v>12.5</v>
      </c>
      <c r="AR341" s="14">
        <v>80</v>
      </c>
      <c r="AS341" s="14">
        <v>545</v>
      </c>
      <c r="AT341" s="14">
        <v>240</v>
      </c>
      <c r="AU341" s="14">
        <v>865</v>
      </c>
      <c r="AV341" s="14">
        <v>0</v>
      </c>
      <c r="AW341" s="14">
        <v>0</v>
      </c>
      <c r="AX341" s="14">
        <v>35</v>
      </c>
      <c r="AY341" s="14">
        <v>235</v>
      </c>
      <c r="AZ341" s="14">
        <v>540</v>
      </c>
      <c r="BA341" s="14">
        <v>430</v>
      </c>
      <c r="BB341" s="14">
        <v>8500</v>
      </c>
      <c r="BC341" s="14">
        <v>8520</v>
      </c>
      <c r="BD341" s="14">
        <v>141.07142857142858</v>
      </c>
      <c r="BE341" s="14">
        <v>144.28571428571428</v>
      </c>
      <c r="BF341" s="14">
        <v>2351.0714285714284</v>
      </c>
      <c r="BG341" s="14">
        <v>2618.5714285714284</v>
      </c>
      <c r="BH341" s="14">
        <v>55</v>
      </c>
      <c r="BI341" s="14">
        <v>110</v>
      </c>
      <c r="BJ341" s="14">
        <v>1617.5</v>
      </c>
      <c r="BK341" s="14">
        <v>2245</v>
      </c>
      <c r="BL341" s="14">
        <v>306424</v>
      </c>
      <c r="BM341" s="19">
        <f>BL341/(O341)*100</f>
        <v>67.992686477083112</v>
      </c>
      <c r="BN341" s="19">
        <f>BL341/(O341+Q341)*100</f>
        <v>67.992686477083112</v>
      </c>
      <c r="BO341" s="15" t="s">
        <v>72</v>
      </c>
      <c r="BP341" s="13">
        <v>25</v>
      </c>
      <c r="BQ341" s="13">
        <v>51</v>
      </c>
      <c r="BR341" s="13">
        <f t="shared" si="74"/>
        <v>26</v>
      </c>
      <c r="BS341" s="19">
        <v>30.86</v>
      </c>
      <c r="BT341" s="19">
        <f t="shared" si="75"/>
        <v>0.79128205128205131</v>
      </c>
      <c r="BU341" s="16">
        <v>0.15</v>
      </c>
      <c r="BV341" s="16">
        <v>0.91</v>
      </c>
      <c r="BW341" s="16">
        <v>0.26600000000000001</v>
      </c>
      <c r="BX341" s="14">
        <f t="shared" si="77"/>
        <v>757190.19410694682</v>
      </c>
      <c r="BY341" s="19">
        <v>79.41</v>
      </c>
      <c r="BZ341" s="19">
        <f t="shared" si="78"/>
        <v>5.0314457287968208</v>
      </c>
      <c r="CA341" s="19">
        <f t="shared" si="79"/>
        <v>0.90509438669016895</v>
      </c>
    </row>
    <row r="342" spans="1:79" x14ac:dyDescent="0.2">
      <c r="A342" s="4" t="s">
        <v>69</v>
      </c>
      <c r="B342" s="4">
        <v>28</v>
      </c>
      <c r="C342" s="4">
        <v>1</v>
      </c>
      <c r="D342" s="6">
        <f t="shared" si="69"/>
        <v>0.40468564223999998</v>
      </c>
      <c r="E342" s="8">
        <v>38178</v>
      </c>
      <c r="F342" s="4">
        <v>1</v>
      </c>
      <c r="G342" s="4" t="s">
        <v>70</v>
      </c>
      <c r="H342" s="4" t="s">
        <v>71</v>
      </c>
      <c r="I342" s="4">
        <v>20</v>
      </c>
      <c r="J342" s="4">
        <v>0</v>
      </c>
      <c r="M342" s="13">
        <f t="shared" si="70"/>
        <v>10</v>
      </c>
      <c r="N342" s="8">
        <v>38187</v>
      </c>
      <c r="O342" s="5">
        <v>450672</v>
      </c>
      <c r="Q342" s="5"/>
      <c r="V342" s="14">
        <f t="shared" si="71"/>
        <v>450672</v>
      </c>
      <c r="W342" s="14">
        <f t="shared" si="72"/>
        <v>1113634.7647657034</v>
      </c>
      <c r="X342" s="8">
        <v>38211</v>
      </c>
      <c r="Y342" s="4">
        <f t="shared" si="73"/>
        <v>24</v>
      </c>
      <c r="Z342" s="4">
        <v>0</v>
      </c>
      <c r="AA342" s="10">
        <v>1</v>
      </c>
      <c r="AB342" s="4">
        <v>34</v>
      </c>
      <c r="AC342" s="4">
        <v>32.299999999999997</v>
      </c>
      <c r="AD342" s="4">
        <v>34.6</v>
      </c>
      <c r="AE342" s="10">
        <v>33.604545454545452</v>
      </c>
      <c r="AF342" s="4">
        <v>30</v>
      </c>
      <c r="AG342" s="4">
        <v>30</v>
      </c>
      <c r="AH342" s="4">
        <v>39</v>
      </c>
      <c r="AI342" s="9">
        <v>34.4</v>
      </c>
      <c r="AJ342" s="4">
        <v>9.6</v>
      </c>
      <c r="AK342" s="4">
        <v>8.4</v>
      </c>
      <c r="AL342" s="4">
        <v>9.9</v>
      </c>
      <c r="AM342" s="10">
        <v>9.4260869565217416</v>
      </c>
      <c r="AN342" s="20">
        <v>0</v>
      </c>
      <c r="AO342" s="20">
        <v>325</v>
      </c>
      <c r="AP342" s="20">
        <v>21</v>
      </c>
      <c r="AQ342" s="20">
        <v>8.75</v>
      </c>
      <c r="AR342" s="5">
        <v>40</v>
      </c>
      <c r="AS342" s="5">
        <v>60</v>
      </c>
      <c r="AT342" s="5">
        <v>7725</v>
      </c>
      <c r="AU342" s="5">
        <v>7825</v>
      </c>
      <c r="AV342" s="5">
        <v>0</v>
      </c>
      <c r="AW342" s="5">
        <v>0</v>
      </c>
      <c r="AX342" s="5">
        <v>65</v>
      </c>
      <c r="AY342" s="5">
        <v>340</v>
      </c>
      <c r="AZ342" s="5">
        <v>125</v>
      </c>
      <c r="BA342" s="5">
        <v>150</v>
      </c>
      <c r="BB342" s="5">
        <v>1830</v>
      </c>
      <c r="BC342" s="5">
        <v>1840</v>
      </c>
      <c r="BD342" s="5">
        <v>25</v>
      </c>
      <c r="BE342" s="5">
        <v>60.625</v>
      </c>
      <c r="BF342" s="5">
        <v>1056.25</v>
      </c>
      <c r="BG342" s="5">
        <v>1140.625</v>
      </c>
      <c r="BH342" s="5">
        <v>10</v>
      </c>
      <c r="BI342" s="5">
        <v>30</v>
      </c>
      <c r="BJ342" s="5">
        <v>1202.5</v>
      </c>
      <c r="BK342" s="5">
        <v>1232.5</v>
      </c>
      <c r="BL342" s="5">
        <v>0</v>
      </c>
      <c r="BM342" s="11">
        <f>(BL342/O342)*100</f>
        <v>0</v>
      </c>
      <c r="BN342" s="11">
        <f>((BL342)/(O342+Q342+S342+U342))*100</f>
        <v>0</v>
      </c>
      <c r="BO342" s="4" t="s">
        <v>73</v>
      </c>
      <c r="BP342" s="9">
        <v>0</v>
      </c>
      <c r="BQ342" s="9">
        <v>0</v>
      </c>
      <c r="BR342" s="13">
        <f t="shared" si="74"/>
        <v>0</v>
      </c>
      <c r="BS342" s="11">
        <v>0</v>
      </c>
      <c r="BT342" s="19">
        <f t="shared" si="75"/>
        <v>0</v>
      </c>
      <c r="BU342" s="6">
        <v>0</v>
      </c>
      <c r="BV342" s="6">
        <v>0</v>
      </c>
      <c r="BW342" s="6">
        <v>0</v>
      </c>
      <c r="BX342" s="5">
        <f t="shared" si="77"/>
        <v>0</v>
      </c>
      <c r="BY342" s="11">
        <v>0</v>
      </c>
      <c r="BZ342" s="11">
        <f t="shared" si="78"/>
        <v>0</v>
      </c>
      <c r="CA342" s="11" t="e">
        <f t="shared" si="79"/>
        <v>#DIV/0!</v>
      </c>
    </row>
    <row r="343" spans="1:79" x14ac:dyDescent="0.2">
      <c r="A343" s="4" t="s">
        <v>69</v>
      </c>
      <c r="B343" s="4">
        <v>11</v>
      </c>
      <c r="C343" s="4">
        <v>0.5</v>
      </c>
      <c r="D343" s="6">
        <f t="shared" si="69"/>
        <v>0.20234282111999999</v>
      </c>
      <c r="E343" s="8">
        <v>39538</v>
      </c>
      <c r="F343" s="4">
        <v>1</v>
      </c>
      <c r="G343" s="4" t="s">
        <v>70</v>
      </c>
      <c r="H343" s="4" t="s">
        <v>71</v>
      </c>
      <c r="I343" s="4">
        <v>117</v>
      </c>
      <c r="J343" s="4">
        <v>155</v>
      </c>
      <c r="M343" s="13">
        <f t="shared" si="70"/>
        <v>136</v>
      </c>
      <c r="N343" s="8">
        <v>39544</v>
      </c>
      <c r="O343" s="5">
        <v>225794</v>
      </c>
      <c r="Q343" s="5"/>
      <c r="S343" s="5"/>
      <c r="U343" s="9"/>
      <c r="V343" s="14">
        <f t="shared" si="71"/>
        <v>225794</v>
      </c>
      <c r="W343" s="14">
        <f t="shared" si="72"/>
        <v>1115898.2500599427</v>
      </c>
      <c r="X343" s="8">
        <v>39590</v>
      </c>
      <c r="Y343" s="4">
        <f t="shared" si="73"/>
        <v>46</v>
      </c>
      <c r="Z343" s="4">
        <v>1</v>
      </c>
      <c r="AA343" s="10">
        <v>3.4</v>
      </c>
      <c r="AB343" s="10">
        <v>25.8</v>
      </c>
      <c r="AC343" s="10">
        <v>22.1</v>
      </c>
      <c r="AD343" s="10">
        <v>29.7</v>
      </c>
      <c r="AE343" s="10">
        <v>26.093181818181822</v>
      </c>
      <c r="AF343" s="9">
        <v>31</v>
      </c>
      <c r="AG343" s="9">
        <v>31</v>
      </c>
      <c r="AH343" s="9">
        <v>40</v>
      </c>
      <c r="AI343" s="9">
        <v>36.307692307692307</v>
      </c>
      <c r="AJ343" s="10">
        <v>8.6</v>
      </c>
      <c r="AK343" s="10">
        <v>8.6</v>
      </c>
      <c r="AL343" s="10">
        <v>9.1999999999999993</v>
      </c>
      <c r="AM343" s="10">
        <v>8.8644444444444446</v>
      </c>
      <c r="AN343" s="21">
        <v>158</v>
      </c>
      <c r="AO343" s="20">
        <v>103.5</v>
      </c>
      <c r="AP343" s="20">
        <v>15.5</v>
      </c>
      <c r="AQ343" s="20">
        <v>4</v>
      </c>
      <c r="AR343" s="5">
        <v>30</v>
      </c>
      <c r="AS343" s="5">
        <v>60</v>
      </c>
      <c r="AT343" s="5">
        <v>0</v>
      </c>
      <c r="AU343" s="5">
        <v>90</v>
      </c>
      <c r="AV343" s="5">
        <v>0</v>
      </c>
      <c r="AW343" s="5">
        <v>0</v>
      </c>
      <c r="AX343" s="5">
        <v>0</v>
      </c>
      <c r="AY343" s="5">
        <v>10</v>
      </c>
      <c r="AZ343" s="5">
        <v>145</v>
      </c>
      <c r="BA343" s="5">
        <v>795</v>
      </c>
      <c r="BB343" s="5">
        <v>0</v>
      </c>
      <c r="BC343" s="5">
        <v>885</v>
      </c>
      <c r="BD343" s="5">
        <v>43</v>
      </c>
      <c r="BE343" s="5">
        <v>238.5</v>
      </c>
      <c r="BF343" s="5">
        <v>0</v>
      </c>
      <c r="BG343" s="5">
        <v>281.5</v>
      </c>
      <c r="BH343" s="5">
        <v>25</v>
      </c>
      <c r="BI343" s="5">
        <v>97.5</v>
      </c>
      <c r="BJ343" s="5">
        <v>0</v>
      </c>
      <c r="BK343" s="5">
        <v>150</v>
      </c>
      <c r="BL343" s="5">
        <v>73879</v>
      </c>
      <c r="BM343" s="11">
        <f>BL343/O343*100</f>
        <v>32.719647111969316</v>
      </c>
      <c r="BN343" s="11">
        <f>(BL343)/(O343+Q343+S343+U343)*100</f>
        <v>32.719647111969316</v>
      </c>
      <c r="BO343" s="4" t="s">
        <v>72</v>
      </c>
      <c r="BP343" s="9">
        <v>26</v>
      </c>
      <c r="BQ343" s="9">
        <v>57</v>
      </c>
      <c r="BR343" s="13">
        <f t="shared" si="74"/>
        <v>31</v>
      </c>
      <c r="BS343" s="11">
        <v>39.25</v>
      </c>
      <c r="BT343" s="19">
        <f t="shared" si="75"/>
        <v>0.85326086956521741</v>
      </c>
      <c r="BU343" s="6">
        <v>0.13900000000000001</v>
      </c>
      <c r="BV343" s="6">
        <v>0.92900000000000005</v>
      </c>
      <c r="BW343" s="6">
        <v>0.48799999999999999</v>
      </c>
      <c r="BX343" s="5">
        <f t="shared" si="77"/>
        <v>365117.96954825422</v>
      </c>
      <c r="BY343" s="11">
        <v>34.729999999999997</v>
      </c>
      <c r="BZ343" s="11">
        <f t="shared" si="78"/>
        <v>3.7312912601541965</v>
      </c>
      <c r="CA343" s="11">
        <f t="shared" si="79"/>
        <v>0.80705073757853263</v>
      </c>
    </row>
    <row r="344" spans="1:79" x14ac:dyDescent="0.2">
      <c r="A344" s="4" t="s">
        <v>69</v>
      </c>
      <c r="B344" s="4">
        <v>17</v>
      </c>
      <c r="C344" s="4">
        <v>0.5</v>
      </c>
      <c r="D344" s="6">
        <f t="shared" si="69"/>
        <v>0.20234282111999999</v>
      </c>
      <c r="E344" s="8">
        <v>38923</v>
      </c>
      <c r="F344" s="4">
        <v>1</v>
      </c>
      <c r="G344" s="4" t="s">
        <v>70</v>
      </c>
      <c r="H344" s="4" t="s">
        <v>71</v>
      </c>
      <c r="I344" s="4">
        <v>25</v>
      </c>
      <c r="J344" s="4">
        <v>43</v>
      </c>
      <c r="M344" s="13">
        <f t="shared" si="70"/>
        <v>34</v>
      </c>
      <c r="N344" s="8">
        <v>38929</v>
      </c>
      <c r="O344" s="5">
        <v>225794</v>
      </c>
      <c r="Q344" s="5"/>
      <c r="V344" s="14">
        <f t="shared" si="71"/>
        <v>225794</v>
      </c>
      <c r="W344" s="14">
        <f t="shared" si="72"/>
        <v>1115898.2500599427</v>
      </c>
      <c r="X344" s="8">
        <v>38974</v>
      </c>
      <c r="Y344" s="4">
        <f t="shared" si="73"/>
        <v>45</v>
      </c>
      <c r="Z344" s="4">
        <v>7</v>
      </c>
      <c r="AA344" s="4">
        <v>3.7</v>
      </c>
      <c r="AB344" s="4">
        <v>31.8</v>
      </c>
      <c r="AC344" s="4">
        <v>28.6</v>
      </c>
      <c r="AD344" s="4">
        <v>33</v>
      </c>
      <c r="AE344" s="10">
        <v>31.016279069767439</v>
      </c>
      <c r="AF344" s="4">
        <v>44</v>
      </c>
      <c r="AG344" s="4">
        <v>44</v>
      </c>
      <c r="AH344" s="4">
        <v>60</v>
      </c>
      <c r="AI344" s="9">
        <v>52.07692307692308</v>
      </c>
      <c r="AJ344" s="4">
        <v>9.4</v>
      </c>
      <c r="AK344" s="4">
        <v>8.6999999999999993</v>
      </c>
      <c r="AL344" s="4">
        <v>90</v>
      </c>
      <c r="AM344" s="10">
        <v>9.6900475304023139</v>
      </c>
      <c r="AN344" s="20">
        <v>210</v>
      </c>
      <c r="AO344" s="20">
        <v>62</v>
      </c>
      <c r="AP344" s="20">
        <v>0</v>
      </c>
      <c r="AQ344" s="20">
        <v>4.75</v>
      </c>
      <c r="AR344" s="5">
        <v>60</v>
      </c>
      <c r="AS344" s="5">
        <v>395</v>
      </c>
      <c r="AT344" s="5">
        <v>0</v>
      </c>
      <c r="AU344" s="5">
        <v>455</v>
      </c>
      <c r="AV344" s="5">
        <v>10</v>
      </c>
      <c r="AW344" s="5">
        <v>10</v>
      </c>
      <c r="AX344" s="5">
        <v>0</v>
      </c>
      <c r="AY344" s="5">
        <v>25</v>
      </c>
      <c r="AZ344" s="5">
        <v>195</v>
      </c>
      <c r="BA344" s="5">
        <v>310</v>
      </c>
      <c r="BB344" s="5">
        <v>0</v>
      </c>
      <c r="BC344" s="5">
        <v>440</v>
      </c>
      <c r="BD344" s="5">
        <v>76.25</v>
      </c>
      <c r="BE344" s="5">
        <v>98.4375</v>
      </c>
      <c r="BF344" s="5">
        <v>0</v>
      </c>
      <c r="BG344" s="5">
        <v>175</v>
      </c>
      <c r="BH344" s="5">
        <v>72.5</v>
      </c>
      <c r="BI344" s="5">
        <v>97.5</v>
      </c>
      <c r="BJ344" s="5">
        <v>0</v>
      </c>
      <c r="BK344" s="5">
        <v>167.5</v>
      </c>
      <c r="BL344" s="5">
        <v>12870</v>
      </c>
      <c r="BM344" s="11">
        <f>BL344/O344*100</f>
        <v>5.6998857365563298</v>
      </c>
      <c r="BN344" s="11">
        <f>BL344/(O344+Q344)*100</f>
        <v>5.6998857365563298</v>
      </c>
      <c r="BO344" s="4" t="s">
        <v>72</v>
      </c>
      <c r="BP344" s="9">
        <v>28</v>
      </c>
      <c r="BQ344" s="9">
        <v>49</v>
      </c>
      <c r="BR344" s="13">
        <f t="shared" si="74"/>
        <v>21</v>
      </c>
      <c r="BS344" s="11">
        <v>35.31</v>
      </c>
      <c r="BT344" s="19">
        <f t="shared" si="75"/>
        <v>0.78466666666666673</v>
      </c>
      <c r="BU344" s="6">
        <v>0.19</v>
      </c>
      <c r="BV344" s="6">
        <v>0.70699999999999996</v>
      </c>
      <c r="BW344" s="6">
        <v>0.39200000000000002</v>
      </c>
      <c r="BX344" s="5">
        <f t="shared" si="77"/>
        <v>63604.925189648362</v>
      </c>
      <c r="BY344" s="11">
        <v>4.55</v>
      </c>
      <c r="BZ344" s="11">
        <f t="shared" si="78"/>
        <v>0.49970199363360102</v>
      </c>
      <c r="CA344" s="11">
        <f t="shared" si="79"/>
        <v>0.89041591602307901</v>
      </c>
    </row>
    <row r="345" spans="1:79" x14ac:dyDescent="0.2">
      <c r="A345" s="4" t="s">
        <v>69</v>
      </c>
      <c r="B345" s="4">
        <v>11</v>
      </c>
      <c r="C345" s="4">
        <v>0.5</v>
      </c>
      <c r="D345" s="6">
        <f t="shared" si="69"/>
        <v>0.20234282111999999</v>
      </c>
      <c r="E345" s="8">
        <v>38167</v>
      </c>
      <c r="F345" s="4">
        <v>1</v>
      </c>
      <c r="G345" s="4" t="s">
        <v>70</v>
      </c>
      <c r="H345" s="4" t="s">
        <v>71</v>
      </c>
      <c r="I345" s="4">
        <v>27</v>
      </c>
      <c r="J345" s="4">
        <v>10</v>
      </c>
      <c r="M345" s="13">
        <f t="shared" si="70"/>
        <v>18.5</v>
      </c>
      <c r="N345" s="8">
        <v>38175</v>
      </c>
      <c r="O345" s="5">
        <v>225794</v>
      </c>
      <c r="Q345" s="5"/>
      <c r="V345" s="14">
        <f t="shared" si="71"/>
        <v>225794</v>
      </c>
      <c r="W345" s="14">
        <f t="shared" si="72"/>
        <v>1115898.2500599427</v>
      </c>
      <c r="X345" s="8">
        <v>38217</v>
      </c>
      <c r="Y345" s="4">
        <f t="shared" si="73"/>
        <v>42</v>
      </c>
      <c r="Z345" s="4">
        <v>8</v>
      </c>
      <c r="AA345" s="10">
        <v>2.9</v>
      </c>
      <c r="AB345" s="4">
        <v>32.799999999999997</v>
      </c>
      <c r="AC345" s="4">
        <v>29.8</v>
      </c>
      <c r="AD345" s="4">
        <v>34.299999999999997</v>
      </c>
      <c r="AE345" s="10">
        <v>32.61</v>
      </c>
      <c r="AF345" s="4">
        <v>30</v>
      </c>
      <c r="AG345" s="4">
        <v>30</v>
      </c>
      <c r="AH345" s="4">
        <v>40</v>
      </c>
      <c r="AI345" s="9">
        <v>35</v>
      </c>
      <c r="AJ345" s="4">
        <v>9.1999999999999993</v>
      </c>
      <c r="AK345" s="4">
        <v>9</v>
      </c>
      <c r="AL345" s="4">
        <v>9.4</v>
      </c>
      <c r="AM345" s="10">
        <v>9.1999999999999993</v>
      </c>
      <c r="AN345" s="20">
        <v>262</v>
      </c>
      <c r="AO345" s="20">
        <v>162.5</v>
      </c>
      <c r="AP345" s="20">
        <v>19.5</v>
      </c>
      <c r="AQ345" s="20">
        <v>8.25</v>
      </c>
      <c r="AR345" s="5">
        <v>225</v>
      </c>
      <c r="AS345" s="5">
        <v>445</v>
      </c>
      <c r="AT345" s="5">
        <v>2100</v>
      </c>
      <c r="AU345" s="5">
        <v>2770</v>
      </c>
      <c r="AV345" s="5">
        <v>0</v>
      </c>
      <c r="AW345" s="5">
        <v>5</v>
      </c>
      <c r="AX345" s="5">
        <v>20</v>
      </c>
      <c r="AY345" s="5">
        <v>50</v>
      </c>
      <c r="AZ345" s="5">
        <v>205</v>
      </c>
      <c r="BA345" s="5">
        <v>410</v>
      </c>
      <c r="BB345" s="5">
        <v>1660</v>
      </c>
      <c r="BC345" s="5">
        <v>2000</v>
      </c>
      <c r="BD345" s="5">
        <v>36</v>
      </c>
      <c r="BE345" s="5">
        <v>88.666666666666671</v>
      </c>
      <c r="BF345" s="5">
        <v>211.66666666666666</v>
      </c>
      <c r="BG345" s="5">
        <v>2770</v>
      </c>
      <c r="BH345" s="5">
        <v>10</v>
      </c>
      <c r="BI345" s="5">
        <v>45</v>
      </c>
      <c r="BJ345" s="5">
        <v>65</v>
      </c>
      <c r="BK345" s="5">
        <v>145</v>
      </c>
      <c r="BL345" s="5">
        <v>61512</v>
      </c>
      <c r="BM345" s="11">
        <f>(BL345/O345)*100</f>
        <v>27.242530802412819</v>
      </c>
      <c r="BN345" s="11">
        <f>((BL345)/(O345+Q345+S345+U345))*100</f>
        <v>27.242530802412819</v>
      </c>
      <c r="BO345" s="4" t="s">
        <v>72</v>
      </c>
      <c r="BP345" s="9">
        <v>23</v>
      </c>
      <c r="BQ345" s="9">
        <v>63</v>
      </c>
      <c r="BR345" s="13">
        <f t="shared" si="74"/>
        <v>40</v>
      </c>
      <c r="BS345" s="11">
        <v>38.24</v>
      </c>
      <c r="BT345" s="19">
        <f t="shared" si="75"/>
        <v>0.91047619047619055</v>
      </c>
      <c r="BU345" s="6">
        <v>0.113</v>
      </c>
      <c r="BV345" s="6">
        <v>2.0680000000000001</v>
      </c>
      <c r="BW345" s="6">
        <v>0.6006189999999999</v>
      </c>
      <c r="BX345" s="5">
        <f t="shared" si="77"/>
        <v>303998.92449616553</v>
      </c>
      <c r="BY345" s="11">
        <v>30</v>
      </c>
      <c r="BZ345" s="11">
        <f t="shared" si="78"/>
        <v>3.5300768781023621</v>
      </c>
      <c r="CA345" s="11">
        <f t="shared" si="79"/>
        <v>1.0741017291918811</v>
      </c>
    </row>
    <row r="346" spans="1:79" s="77" customFormat="1" x14ac:dyDescent="0.2">
      <c r="A346" s="4" t="s">
        <v>69</v>
      </c>
      <c r="B346" s="4">
        <v>14</v>
      </c>
      <c r="C346" s="4">
        <v>0.5</v>
      </c>
      <c r="D346" s="6">
        <f t="shared" si="69"/>
        <v>0.20234282111999999</v>
      </c>
      <c r="E346" s="8">
        <v>38977</v>
      </c>
      <c r="F346" s="4">
        <v>1</v>
      </c>
      <c r="G346" s="4" t="s">
        <v>70</v>
      </c>
      <c r="H346" s="4" t="s">
        <v>71</v>
      </c>
      <c r="I346" s="4">
        <v>65</v>
      </c>
      <c r="J346" s="4">
        <v>172</v>
      </c>
      <c r="K346" s="4"/>
      <c r="L346" s="4"/>
      <c r="M346" s="13">
        <f t="shared" si="70"/>
        <v>118.5</v>
      </c>
      <c r="N346" s="8">
        <v>38990</v>
      </c>
      <c r="O346" s="5">
        <v>226252</v>
      </c>
      <c r="P346" s="4"/>
      <c r="Q346" s="5"/>
      <c r="R346" s="4"/>
      <c r="S346" s="4"/>
      <c r="T346" s="4"/>
      <c r="U346" s="4"/>
      <c r="V346" s="14">
        <f t="shared" si="71"/>
        <v>226252</v>
      </c>
      <c r="W346" s="14">
        <f t="shared" si="72"/>
        <v>1118161.7353541818</v>
      </c>
      <c r="X346" s="8">
        <v>39034</v>
      </c>
      <c r="Y346" s="4">
        <f t="shared" si="73"/>
        <v>44</v>
      </c>
      <c r="Z346" s="4">
        <v>4</v>
      </c>
      <c r="AA346" s="4">
        <v>3.8</v>
      </c>
      <c r="AB346" s="4">
        <v>29.2</v>
      </c>
      <c r="AC346" s="4">
        <v>20.2</v>
      </c>
      <c r="AD346" s="4">
        <v>30.1</v>
      </c>
      <c r="AE346" s="10">
        <v>25.48372093023255</v>
      </c>
      <c r="AF346" s="4">
        <v>40</v>
      </c>
      <c r="AG346" s="4">
        <v>37</v>
      </c>
      <c r="AH346" s="4">
        <v>45</v>
      </c>
      <c r="AI346" s="9">
        <v>40.428571428571431</v>
      </c>
      <c r="AJ346" s="4">
        <v>9.3000000000000007</v>
      </c>
      <c r="AK346" s="4">
        <v>8.5</v>
      </c>
      <c r="AL346" s="4">
        <v>9.6</v>
      </c>
      <c r="AM346" s="10">
        <v>9.2169440684492123</v>
      </c>
      <c r="AN346" s="20">
        <v>204</v>
      </c>
      <c r="AO346" s="20">
        <v>135</v>
      </c>
      <c r="AP346" s="20">
        <v>3</v>
      </c>
      <c r="AQ346" s="20">
        <v>1.875</v>
      </c>
      <c r="AR346" s="5">
        <v>185</v>
      </c>
      <c r="AS346" s="5">
        <v>15</v>
      </c>
      <c r="AT346" s="5">
        <v>0</v>
      </c>
      <c r="AU346" s="5">
        <v>200</v>
      </c>
      <c r="AV346" s="5">
        <v>0</v>
      </c>
      <c r="AW346" s="5">
        <v>0</v>
      </c>
      <c r="AX346" s="5">
        <v>0</v>
      </c>
      <c r="AY346" s="5">
        <v>5</v>
      </c>
      <c r="AZ346" s="5">
        <v>80</v>
      </c>
      <c r="BA346" s="5">
        <v>480</v>
      </c>
      <c r="BB346" s="5">
        <v>0</v>
      </c>
      <c r="BC346" s="5">
        <v>495</v>
      </c>
      <c r="BD346" s="5">
        <v>19.666666666666668</v>
      </c>
      <c r="BE346" s="5">
        <v>137.66666666666666</v>
      </c>
      <c r="BF346" s="5">
        <v>0</v>
      </c>
      <c r="BG346" s="5">
        <v>157.33333333333334</v>
      </c>
      <c r="BH346" s="5">
        <v>15</v>
      </c>
      <c r="BI346" s="5">
        <v>50</v>
      </c>
      <c r="BJ346" s="5">
        <v>0</v>
      </c>
      <c r="BK346" s="5">
        <v>65</v>
      </c>
      <c r="BL346" s="5">
        <v>26374</v>
      </c>
      <c r="BM346" s="11">
        <f>BL346/O346*100</f>
        <v>11.656913530046143</v>
      </c>
      <c r="BN346" s="11">
        <f>BL346/(O346+Q346)*100</f>
        <v>11.656913530046143</v>
      </c>
      <c r="BO346" s="4" t="s">
        <v>72</v>
      </c>
      <c r="BP346" s="9">
        <v>27</v>
      </c>
      <c r="BQ346" s="9">
        <v>48</v>
      </c>
      <c r="BR346" s="13">
        <f t="shared" si="74"/>
        <v>21</v>
      </c>
      <c r="BS346" s="11">
        <v>34.15</v>
      </c>
      <c r="BT346" s="19">
        <f t="shared" si="75"/>
        <v>0.77613636363636362</v>
      </c>
      <c r="BU346" s="6">
        <v>0.16400000000000001</v>
      </c>
      <c r="BV346" s="6">
        <v>0.95599999999999996</v>
      </c>
      <c r="BW346" s="6">
        <v>0.35626190476190484</v>
      </c>
      <c r="BX346" s="5">
        <f t="shared" si="77"/>
        <v>130343.14661630038</v>
      </c>
      <c r="BY346" s="11">
        <v>9.4499999999999993</v>
      </c>
      <c r="BZ346" s="11">
        <f t="shared" si="78"/>
        <v>1.0614299340294147</v>
      </c>
      <c r="CA346" s="11">
        <f t="shared" si="79"/>
        <v>0.89453484312730491</v>
      </c>
    </row>
    <row r="347" spans="1:79" x14ac:dyDescent="0.2">
      <c r="A347" s="4" t="s">
        <v>69</v>
      </c>
      <c r="B347" s="4">
        <v>28</v>
      </c>
      <c r="C347" s="4">
        <v>1</v>
      </c>
      <c r="D347" s="6">
        <f t="shared" si="69"/>
        <v>0.40468564223999998</v>
      </c>
      <c r="E347" s="8">
        <v>38922</v>
      </c>
      <c r="F347" s="4">
        <v>1</v>
      </c>
      <c r="G347" s="4" t="s">
        <v>70</v>
      </c>
      <c r="H347" s="4" t="s">
        <v>71</v>
      </c>
      <c r="I347" s="4">
        <v>19</v>
      </c>
      <c r="J347" s="4">
        <v>100</v>
      </c>
      <c r="M347" s="13">
        <f t="shared" si="70"/>
        <v>59.5</v>
      </c>
      <c r="N347" s="8">
        <v>38929</v>
      </c>
      <c r="O347" s="5">
        <v>453000</v>
      </c>
      <c r="Q347" s="5"/>
      <c r="V347" s="14">
        <f t="shared" si="71"/>
        <v>453000</v>
      </c>
      <c r="W347" s="14">
        <f t="shared" si="72"/>
        <v>1119387.3780462591</v>
      </c>
      <c r="X347" s="8">
        <v>38975</v>
      </c>
      <c r="Y347" s="4">
        <f t="shared" si="73"/>
        <v>46</v>
      </c>
      <c r="Z347" s="4">
        <v>5</v>
      </c>
      <c r="AA347" s="4">
        <v>3.5</v>
      </c>
      <c r="AB347" s="4">
        <v>32</v>
      </c>
      <c r="AC347" s="4">
        <v>28.4</v>
      </c>
      <c r="AD347" s="4">
        <v>33.700000000000003</v>
      </c>
      <c r="AE347" s="10">
        <v>31.415909090909089</v>
      </c>
      <c r="AF347" s="4">
        <v>45</v>
      </c>
      <c r="AG347" s="4">
        <v>45</v>
      </c>
      <c r="AH347" s="4">
        <v>60</v>
      </c>
      <c r="AI347" s="9">
        <v>53.230769230769234</v>
      </c>
      <c r="AJ347" s="4">
        <v>9.4</v>
      </c>
      <c r="AK347" s="4">
        <v>9</v>
      </c>
      <c r="AL347" s="4">
        <v>9.4</v>
      </c>
      <c r="AM347" s="10">
        <v>9.1991640650146635</v>
      </c>
      <c r="AN347" s="20">
        <v>294</v>
      </c>
      <c r="AO347" s="20">
        <v>82</v>
      </c>
      <c r="AP347" s="20">
        <v>0</v>
      </c>
      <c r="AQ347" s="20">
        <v>7</v>
      </c>
      <c r="AR347" s="5">
        <v>175</v>
      </c>
      <c r="AS347" s="5">
        <v>620</v>
      </c>
      <c r="AT347" s="5">
        <v>0</v>
      </c>
      <c r="AU347" s="5">
        <v>795</v>
      </c>
      <c r="AV347" s="5">
        <v>20</v>
      </c>
      <c r="AW347" s="5">
        <v>40</v>
      </c>
      <c r="AX347" s="5">
        <v>0</v>
      </c>
      <c r="AY347" s="5">
        <v>95</v>
      </c>
      <c r="AZ347" s="5">
        <v>445</v>
      </c>
      <c r="BA347" s="5">
        <v>325</v>
      </c>
      <c r="BB347" s="5">
        <v>0</v>
      </c>
      <c r="BC347" s="5">
        <v>530</v>
      </c>
      <c r="BD347" s="5">
        <v>121.33333333333333</v>
      </c>
      <c r="BE347" s="5">
        <v>157</v>
      </c>
      <c r="BF347" s="5">
        <v>0</v>
      </c>
      <c r="BG347" s="5">
        <v>278.33333333333331</v>
      </c>
      <c r="BH347" s="5">
        <v>95</v>
      </c>
      <c r="BI347" s="5">
        <v>155</v>
      </c>
      <c r="BJ347" s="5">
        <v>0</v>
      </c>
      <c r="BK347" s="5">
        <v>245</v>
      </c>
      <c r="BL347" s="5">
        <v>32347</v>
      </c>
      <c r="BM347" s="11">
        <f>BL347/O347*100</f>
        <v>7.1406181015452539</v>
      </c>
      <c r="BN347" s="11">
        <f>BL347/(O347+Q347)*100</f>
        <v>7.1406181015452539</v>
      </c>
      <c r="BO347" s="4" t="s">
        <v>72</v>
      </c>
      <c r="BP347" s="9">
        <v>30</v>
      </c>
      <c r="BQ347" s="9">
        <v>45</v>
      </c>
      <c r="BR347" s="13">
        <f t="shared" si="74"/>
        <v>15</v>
      </c>
      <c r="BS347" s="11">
        <v>38.76</v>
      </c>
      <c r="BT347" s="19">
        <f t="shared" si="75"/>
        <v>0.84260869565217389</v>
      </c>
      <c r="BU347" s="6">
        <v>4.5999999999999999E-2</v>
      </c>
      <c r="BV347" s="6">
        <v>0.77</v>
      </c>
      <c r="BW347" s="6">
        <v>0.50600000000000001</v>
      </c>
      <c r="BX347" s="5">
        <f t="shared" si="77"/>
        <v>79931.177743183973</v>
      </c>
      <c r="BY347" s="11">
        <v>19.05</v>
      </c>
      <c r="BZ347" s="11">
        <f t="shared" si="78"/>
        <v>1.0233385906411956</v>
      </c>
      <c r="CA347" s="11">
        <f t="shared" si="79"/>
        <v>0.86895885202071099</v>
      </c>
    </row>
    <row r="348" spans="1:79" x14ac:dyDescent="0.2">
      <c r="A348" s="15" t="s">
        <v>69</v>
      </c>
      <c r="B348" s="15">
        <v>4</v>
      </c>
      <c r="C348" s="15">
        <v>2</v>
      </c>
      <c r="D348" s="16">
        <f t="shared" si="69"/>
        <v>0.80937128447999995</v>
      </c>
      <c r="E348" s="17">
        <v>38115</v>
      </c>
      <c r="F348" s="15">
        <v>1</v>
      </c>
      <c r="G348" s="15" t="s">
        <v>70</v>
      </c>
      <c r="H348" s="15" t="s">
        <v>71</v>
      </c>
      <c r="I348" s="15">
        <v>52</v>
      </c>
      <c r="J348" s="15">
        <v>11</v>
      </c>
      <c r="K348" s="15"/>
      <c r="L348" s="15"/>
      <c r="M348" s="13">
        <f t="shared" si="70"/>
        <v>31.5</v>
      </c>
      <c r="N348" s="17">
        <v>38124</v>
      </c>
      <c r="O348" s="14">
        <v>906374</v>
      </c>
      <c r="P348" s="15"/>
      <c r="Q348" s="14"/>
      <c r="R348" s="15"/>
      <c r="S348" s="15"/>
      <c r="T348" s="15"/>
      <c r="U348" s="15"/>
      <c r="V348" s="14">
        <f t="shared" si="71"/>
        <v>906374</v>
      </c>
      <c r="W348" s="14">
        <f t="shared" si="72"/>
        <v>1119849.4651096028</v>
      </c>
      <c r="X348" s="17">
        <v>38154</v>
      </c>
      <c r="Y348" s="15">
        <f t="shared" si="73"/>
        <v>30</v>
      </c>
      <c r="Z348" s="15">
        <v>9</v>
      </c>
      <c r="AA348" s="18">
        <v>2.6</v>
      </c>
      <c r="AB348" s="15">
        <v>28.1</v>
      </c>
      <c r="AC348" s="15">
        <v>27.7</v>
      </c>
      <c r="AD348" s="15">
        <v>34.299999999999997</v>
      </c>
      <c r="AE348" s="18">
        <v>30.653571428571421</v>
      </c>
      <c r="AF348" s="13">
        <v>26</v>
      </c>
      <c r="AG348" s="13">
        <v>24</v>
      </c>
      <c r="AH348" s="13">
        <v>30</v>
      </c>
      <c r="AI348" s="13">
        <v>27.666666666666668</v>
      </c>
      <c r="AJ348" s="15">
        <v>9</v>
      </c>
      <c r="AK348" s="15">
        <v>8.1999999999999993</v>
      </c>
      <c r="AL348" s="15">
        <v>9.6999999999999993</v>
      </c>
      <c r="AM348" s="18">
        <v>9.15</v>
      </c>
      <c r="AN348" s="21">
        <v>110</v>
      </c>
      <c r="AO348" s="21">
        <v>700</v>
      </c>
      <c r="AP348" s="21">
        <v>54</v>
      </c>
      <c r="AQ348" s="21">
        <v>22.5</v>
      </c>
      <c r="AR348" s="14">
        <v>15</v>
      </c>
      <c r="AS348" s="14">
        <v>85</v>
      </c>
      <c r="AT348" s="14">
        <v>180</v>
      </c>
      <c r="AU348" s="14">
        <v>200</v>
      </c>
      <c r="AV348" s="14">
        <v>0</v>
      </c>
      <c r="AW348" s="14">
        <v>0</v>
      </c>
      <c r="AX348" s="14">
        <v>0</v>
      </c>
      <c r="AY348" s="14">
        <v>20</v>
      </c>
      <c r="AZ348" s="14">
        <v>80</v>
      </c>
      <c r="BA348" s="14">
        <v>135</v>
      </c>
      <c r="BB348" s="14">
        <v>3150</v>
      </c>
      <c r="BC348" s="14">
        <v>3240</v>
      </c>
      <c r="BD348" s="14">
        <v>25.5</v>
      </c>
      <c r="BE348" s="14">
        <v>38.5</v>
      </c>
      <c r="BF348" s="14">
        <v>811.5</v>
      </c>
      <c r="BG348" s="14">
        <v>885.3</v>
      </c>
      <c r="BH348" s="14">
        <v>20</v>
      </c>
      <c r="BI348" s="14">
        <v>15</v>
      </c>
      <c r="BJ348" s="14">
        <v>447.5</v>
      </c>
      <c r="BK348" s="14">
        <v>520</v>
      </c>
      <c r="BL348" s="14">
        <v>52919</v>
      </c>
      <c r="BM348" s="19">
        <f>(BL348/O348)*100</f>
        <v>5.8385390578282257</v>
      </c>
      <c r="BN348" s="19">
        <f>((BL348)/(O348+Q348+S348+U348))*100</f>
        <v>5.8385390578282257</v>
      </c>
      <c r="BO348" s="15" t="s">
        <v>72</v>
      </c>
      <c r="BP348" s="13">
        <v>31</v>
      </c>
      <c r="BQ348" s="13">
        <v>50</v>
      </c>
      <c r="BR348" s="13">
        <f t="shared" si="74"/>
        <v>19</v>
      </c>
      <c r="BS348" s="19">
        <v>42.33</v>
      </c>
      <c r="BT348" s="19">
        <f t="shared" si="75"/>
        <v>1.411</v>
      </c>
      <c r="BU348" s="16">
        <v>0.27500000000000002</v>
      </c>
      <c r="BV348" s="16">
        <v>0.91</v>
      </c>
      <c r="BW348" s="16">
        <v>0.58746000000000032</v>
      </c>
      <c r="BX348" s="14">
        <f t="shared" si="77"/>
        <v>65382.848409304621</v>
      </c>
      <c r="BY348" s="19">
        <v>28.77</v>
      </c>
      <c r="BZ348" s="19">
        <f t="shared" si="78"/>
        <v>1.1848703041350579</v>
      </c>
      <c r="CA348" s="19">
        <f t="shared" si="79"/>
        <v>0.77452153148358693</v>
      </c>
    </row>
    <row r="349" spans="1:79" x14ac:dyDescent="0.2">
      <c r="A349" s="4" t="s">
        <v>69</v>
      </c>
      <c r="B349" s="4">
        <v>11</v>
      </c>
      <c r="C349" s="4">
        <v>0.5</v>
      </c>
      <c r="D349" s="6">
        <f t="shared" si="69"/>
        <v>0.20234282111999999</v>
      </c>
      <c r="E349" s="8">
        <v>39252</v>
      </c>
      <c r="F349" s="4">
        <v>1</v>
      </c>
      <c r="G349" s="4" t="s">
        <v>70</v>
      </c>
      <c r="H349" s="4" t="s">
        <v>71</v>
      </c>
      <c r="I349" s="4">
        <v>10</v>
      </c>
      <c r="J349" s="4">
        <v>82</v>
      </c>
      <c r="M349" s="13">
        <f t="shared" si="70"/>
        <v>46</v>
      </c>
      <c r="N349" s="8">
        <v>39272</v>
      </c>
      <c r="O349" s="5">
        <v>226710</v>
      </c>
      <c r="Q349" s="5"/>
      <c r="S349" s="5"/>
      <c r="V349" s="14">
        <f t="shared" si="71"/>
        <v>226710</v>
      </c>
      <c r="W349" s="14">
        <f t="shared" si="72"/>
        <v>1120425.2206484212</v>
      </c>
      <c r="X349" s="8">
        <v>39325</v>
      </c>
      <c r="Y349" s="4">
        <f t="shared" si="73"/>
        <v>53</v>
      </c>
      <c r="Z349" s="4">
        <v>2</v>
      </c>
      <c r="AA349" s="4">
        <v>1.2</v>
      </c>
      <c r="AB349" s="10">
        <v>32.6</v>
      </c>
      <c r="AC349" s="10">
        <v>31.6</v>
      </c>
      <c r="AD349" s="10">
        <v>35.1</v>
      </c>
      <c r="AE349" s="10">
        <v>31.341176470588234</v>
      </c>
      <c r="AF349" s="9">
        <v>26</v>
      </c>
      <c r="AG349" s="9">
        <v>25</v>
      </c>
      <c r="AH349" s="9">
        <v>30</v>
      </c>
      <c r="AI349" s="9">
        <v>27.5</v>
      </c>
      <c r="AJ349" s="10">
        <v>9.1</v>
      </c>
      <c r="AK349" s="10">
        <v>8.9</v>
      </c>
      <c r="AL349" s="10">
        <v>9.6999999999999993</v>
      </c>
      <c r="AM349" s="10">
        <v>9.2519999999999971</v>
      </c>
      <c r="AN349" s="20">
        <v>202</v>
      </c>
      <c r="AO349" s="20">
        <v>155</v>
      </c>
      <c r="AP349" s="20">
        <v>16.5</v>
      </c>
      <c r="AQ349" s="20">
        <v>6.9</v>
      </c>
      <c r="AR349" s="5">
        <v>40</v>
      </c>
      <c r="AS349" s="5">
        <v>20</v>
      </c>
      <c r="AT349" s="5">
        <v>0</v>
      </c>
      <c r="AU349" s="5">
        <v>60</v>
      </c>
      <c r="AV349" s="5">
        <v>0</v>
      </c>
      <c r="AW349" s="5">
        <v>5</v>
      </c>
      <c r="AX349" s="5">
        <v>0</v>
      </c>
      <c r="AY349" s="5">
        <v>5</v>
      </c>
      <c r="AZ349" s="5">
        <v>45</v>
      </c>
      <c r="BA349" s="5">
        <v>450</v>
      </c>
      <c r="BB349" s="5">
        <v>15</v>
      </c>
      <c r="BC349" s="5">
        <v>470</v>
      </c>
      <c r="BD349" s="5">
        <v>16.666666666666668</v>
      </c>
      <c r="BE349" s="5">
        <v>125</v>
      </c>
      <c r="BF349" s="5">
        <v>2.0833333333333335</v>
      </c>
      <c r="BG349" s="5">
        <v>143.75</v>
      </c>
      <c r="BH349" s="5">
        <v>20</v>
      </c>
      <c r="BI349" s="5">
        <v>37.5</v>
      </c>
      <c r="BJ349" s="5">
        <v>0</v>
      </c>
      <c r="BK349" s="5">
        <v>62.5</v>
      </c>
      <c r="BL349" s="5">
        <v>11186</v>
      </c>
      <c r="BM349" s="11">
        <f>(BL349/O349)*100</f>
        <v>4.9340567244497375</v>
      </c>
      <c r="BN349" s="11">
        <f>((BL349)/(O349+Q349+S349+U349))*100</f>
        <v>4.9340567244497375</v>
      </c>
      <c r="BO349" s="4" t="s">
        <v>72</v>
      </c>
      <c r="BP349" s="9">
        <v>24</v>
      </c>
      <c r="BQ349" s="9">
        <v>106</v>
      </c>
      <c r="BR349" s="13">
        <f t="shared" si="74"/>
        <v>82</v>
      </c>
      <c r="BS349" s="11">
        <v>46.18</v>
      </c>
      <c r="BT349" s="19">
        <f t="shared" si="75"/>
        <v>0.87132075471698112</v>
      </c>
      <c r="BU349" s="6">
        <v>0.11600000000000001</v>
      </c>
      <c r="BV349" s="6">
        <v>3.1019999999999999</v>
      </c>
      <c r="BW349" s="6">
        <v>0.95199999999999996</v>
      </c>
      <c r="BX349" s="5">
        <f t="shared" si="77"/>
        <v>55282.415941834231</v>
      </c>
      <c r="BY349" s="11">
        <v>8.0500000000000007</v>
      </c>
      <c r="BZ349" s="11">
        <f t="shared" si="78"/>
        <v>0.75064087577761551</v>
      </c>
      <c r="CA349" s="11">
        <f t="shared" si="79"/>
        <v>0.9666631486599554</v>
      </c>
    </row>
    <row r="350" spans="1:79" x14ac:dyDescent="0.2">
      <c r="A350" s="4" t="s">
        <v>69</v>
      </c>
      <c r="B350" s="4">
        <v>16</v>
      </c>
      <c r="C350" s="4">
        <v>0.5</v>
      </c>
      <c r="D350" s="6">
        <f t="shared" si="69"/>
        <v>0.20234282111999999</v>
      </c>
      <c r="E350" s="8">
        <v>38271</v>
      </c>
      <c r="F350" s="4">
        <v>1</v>
      </c>
      <c r="G350" s="4" t="s">
        <v>70</v>
      </c>
      <c r="H350" s="4" t="s">
        <v>71</v>
      </c>
      <c r="I350" s="4">
        <v>74</v>
      </c>
      <c r="J350" s="4">
        <v>285</v>
      </c>
      <c r="M350" s="13">
        <f t="shared" si="70"/>
        <v>179.5</v>
      </c>
      <c r="N350" s="8">
        <v>38281</v>
      </c>
      <c r="O350" s="5">
        <v>226710</v>
      </c>
      <c r="Q350" s="5"/>
      <c r="V350" s="14">
        <f t="shared" si="71"/>
        <v>226710</v>
      </c>
      <c r="W350" s="14">
        <f t="shared" si="72"/>
        <v>1120425.2206484212</v>
      </c>
      <c r="X350" s="8">
        <v>38329</v>
      </c>
      <c r="Y350" s="4">
        <f t="shared" si="73"/>
        <v>48</v>
      </c>
      <c r="Z350" s="4">
        <v>8</v>
      </c>
      <c r="AA350" s="10">
        <v>2.9</v>
      </c>
      <c r="AB350" s="4">
        <v>31.6</v>
      </c>
      <c r="AC350" s="4">
        <v>16.3</v>
      </c>
      <c r="AD350" s="4">
        <v>30.8</v>
      </c>
      <c r="AE350" s="10">
        <v>24.384782608695662</v>
      </c>
      <c r="AF350" s="4">
        <v>30</v>
      </c>
      <c r="AG350" s="4">
        <v>25</v>
      </c>
      <c r="AH350" s="4">
        <v>33</v>
      </c>
      <c r="AI350" s="9">
        <v>29.23076923076923</v>
      </c>
      <c r="AJ350" s="4">
        <v>8.9</v>
      </c>
      <c r="AK350" s="4">
        <v>8.8000000000000007</v>
      </c>
      <c r="AL350" s="4">
        <v>9.9</v>
      </c>
      <c r="AM350" s="10">
        <v>9.2533333333333321</v>
      </c>
      <c r="AN350" s="20">
        <v>332</v>
      </c>
      <c r="AO350" s="20">
        <v>225</v>
      </c>
      <c r="AP350" s="20">
        <v>6</v>
      </c>
      <c r="AQ350" s="20">
        <v>2.5100000000000002</v>
      </c>
      <c r="AR350" s="5">
        <v>50</v>
      </c>
      <c r="AS350" s="5">
        <v>230</v>
      </c>
      <c r="AT350" s="5">
        <v>20</v>
      </c>
      <c r="AU350" s="5">
        <v>300</v>
      </c>
      <c r="AV350" s="5">
        <v>0</v>
      </c>
      <c r="AW350" s="5">
        <v>0</v>
      </c>
      <c r="AX350" s="5">
        <v>280</v>
      </c>
      <c r="AY350" s="5">
        <v>315</v>
      </c>
      <c r="AZ350" s="5">
        <v>85</v>
      </c>
      <c r="BA350" s="5">
        <v>80</v>
      </c>
      <c r="BB350" s="5">
        <v>10440</v>
      </c>
      <c r="BC350" s="5">
        <v>10440</v>
      </c>
      <c r="BD350" s="5">
        <v>11.875</v>
      </c>
      <c r="BE350" s="5">
        <v>15.9375</v>
      </c>
      <c r="BF350" s="5">
        <v>1890.9375</v>
      </c>
      <c r="BG350" s="5">
        <v>1918.125</v>
      </c>
      <c r="BH350" s="5">
        <v>0</v>
      </c>
      <c r="BI350" s="5">
        <v>0</v>
      </c>
      <c r="BJ350" s="5">
        <v>897.5</v>
      </c>
      <c r="BK350" s="5">
        <v>900</v>
      </c>
      <c r="BL350" s="5">
        <v>46953</v>
      </c>
      <c r="BM350" s="11">
        <f>(BL350/O350)*100</f>
        <v>20.710599444223899</v>
      </c>
      <c r="BN350" s="11">
        <f>((BL350)/(O350+Q350+S350+U350))*100</f>
        <v>20.710599444223899</v>
      </c>
      <c r="BO350" s="4" t="s">
        <v>72</v>
      </c>
      <c r="BP350" s="9">
        <v>17</v>
      </c>
      <c r="BQ350" s="9">
        <v>51</v>
      </c>
      <c r="BR350" s="13">
        <f t="shared" si="74"/>
        <v>34</v>
      </c>
      <c r="BS350" s="11">
        <v>27.91</v>
      </c>
      <c r="BT350" s="19">
        <f t="shared" si="75"/>
        <v>0.5814583333333333</v>
      </c>
      <c r="BU350" s="6">
        <v>5.1999999999999998E-2</v>
      </c>
      <c r="BV350" s="6">
        <v>1.1870000000000001</v>
      </c>
      <c r="BW350" s="6">
        <v>0.25303600000000009</v>
      </c>
      <c r="BX350" s="5">
        <f t="shared" si="77"/>
        <v>232046.7795205563</v>
      </c>
      <c r="BY350" s="11">
        <v>7.45</v>
      </c>
      <c r="BZ350" s="11">
        <f t="shared" si="78"/>
        <v>0.76705628830432582</v>
      </c>
      <c r="CA350" s="11">
        <f t="shared" si="79"/>
        <v>1.1638655251787757</v>
      </c>
    </row>
    <row r="351" spans="1:79" x14ac:dyDescent="0.2">
      <c r="A351" s="15" t="s">
        <v>69</v>
      </c>
      <c r="B351" s="15">
        <v>23</v>
      </c>
      <c r="C351" s="15">
        <v>1</v>
      </c>
      <c r="D351" s="16">
        <f t="shared" si="69"/>
        <v>0.40468564223999998</v>
      </c>
      <c r="E351" s="17">
        <v>37501</v>
      </c>
      <c r="F351" s="15">
        <v>2</v>
      </c>
      <c r="G351" s="15" t="s">
        <v>70</v>
      </c>
      <c r="H351" s="15" t="s">
        <v>71</v>
      </c>
      <c r="I351" s="15">
        <v>53</v>
      </c>
      <c r="J351" s="15">
        <v>75</v>
      </c>
      <c r="K351" s="15"/>
      <c r="L351" s="15"/>
      <c r="M351" s="13">
        <f t="shared" si="70"/>
        <v>64</v>
      </c>
      <c r="N351" s="17">
        <v>37509</v>
      </c>
      <c r="O351" s="14">
        <v>227168</v>
      </c>
      <c r="P351" s="17">
        <v>37510</v>
      </c>
      <c r="Q351" s="14">
        <v>226710</v>
      </c>
      <c r="R351" s="15"/>
      <c r="S351" s="15"/>
      <c r="T351" s="15"/>
      <c r="U351" s="15"/>
      <c r="V351" s="14">
        <f t="shared" si="71"/>
        <v>453878</v>
      </c>
      <c r="W351" s="14">
        <f t="shared" si="72"/>
        <v>1121556.9632955408</v>
      </c>
      <c r="X351" s="17">
        <v>37552</v>
      </c>
      <c r="Y351" s="15">
        <f t="shared" si="73"/>
        <v>43</v>
      </c>
      <c r="Z351" s="15">
        <v>10</v>
      </c>
      <c r="AA351" s="18">
        <v>3.2</v>
      </c>
      <c r="AB351" s="18">
        <v>28</v>
      </c>
      <c r="AC351" s="18">
        <v>22.8</v>
      </c>
      <c r="AD351" s="18">
        <v>31.1</v>
      </c>
      <c r="AE351" s="18">
        <v>28.380487804878047</v>
      </c>
      <c r="AF351" s="13">
        <v>35</v>
      </c>
      <c r="AG351" s="13">
        <v>29</v>
      </c>
      <c r="AH351" s="13">
        <v>36</v>
      </c>
      <c r="AI351" s="13">
        <v>32.769230769230766</v>
      </c>
      <c r="AJ351" s="18">
        <v>8.9</v>
      </c>
      <c r="AK351" s="18">
        <v>8.8000000000000007</v>
      </c>
      <c r="AL351" s="18">
        <v>9.3000000000000007</v>
      </c>
      <c r="AM351" s="18">
        <v>9.0347992946566222</v>
      </c>
      <c r="AN351" s="21">
        <v>78.5</v>
      </c>
      <c r="AO351" s="21">
        <v>425</v>
      </c>
      <c r="AP351" s="21">
        <v>51</v>
      </c>
      <c r="AQ351" s="21">
        <v>21.25</v>
      </c>
      <c r="AR351" s="14">
        <v>80</v>
      </c>
      <c r="AS351" s="14">
        <v>1460</v>
      </c>
      <c r="AT351" s="14">
        <v>855</v>
      </c>
      <c r="AU351" s="14">
        <v>2395</v>
      </c>
      <c r="AV351" s="14">
        <v>0</v>
      </c>
      <c r="AW351" s="14">
        <v>0</v>
      </c>
      <c r="AX351" s="14">
        <v>0</v>
      </c>
      <c r="AY351" s="14">
        <v>20</v>
      </c>
      <c r="AZ351" s="14">
        <v>1000</v>
      </c>
      <c r="BA351" s="14">
        <v>1440</v>
      </c>
      <c r="BB351" s="14">
        <v>840</v>
      </c>
      <c r="BC351" s="14">
        <v>3280</v>
      </c>
      <c r="BD351" s="14">
        <v>125</v>
      </c>
      <c r="BE351" s="14">
        <v>180</v>
      </c>
      <c r="BF351" s="14">
        <v>118.125</v>
      </c>
      <c r="BG351" s="14">
        <v>423.125</v>
      </c>
      <c r="BH351" s="14">
        <v>10</v>
      </c>
      <c r="BI351" s="14">
        <v>95</v>
      </c>
      <c r="BJ351" s="14">
        <v>10</v>
      </c>
      <c r="BK351" s="14">
        <v>125</v>
      </c>
      <c r="BL351" s="14">
        <v>37308</v>
      </c>
      <c r="BM351" s="19">
        <f>BL351/(Q351)*100</f>
        <v>16.456265713907637</v>
      </c>
      <c r="BN351" s="19">
        <f>BL351/(O351+Q351)*100</f>
        <v>8.2198299983696064</v>
      </c>
      <c r="BO351" s="15" t="s">
        <v>72</v>
      </c>
      <c r="BP351" s="13">
        <v>25</v>
      </c>
      <c r="BQ351" s="13">
        <v>70</v>
      </c>
      <c r="BR351" s="13">
        <f t="shared" si="74"/>
        <v>45</v>
      </c>
      <c r="BS351" s="19">
        <v>41.25</v>
      </c>
      <c r="BT351" s="19">
        <f t="shared" si="75"/>
        <v>0.95930232558139539</v>
      </c>
      <c r="BU351" s="16">
        <v>0.13700000000000001</v>
      </c>
      <c r="BV351" s="16">
        <v>2.9670000000000001</v>
      </c>
      <c r="BW351" s="16">
        <v>0.77400000000000002</v>
      </c>
      <c r="BX351" s="14">
        <f t="shared" si="77"/>
        <v>92190.075717770058</v>
      </c>
      <c r="BY351" s="19">
        <v>25.27</v>
      </c>
      <c r="BZ351" s="19">
        <f t="shared" si="78"/>
        <v>1.4521751138779695</v>
      </c>
      <c r="CA351" s="19">
        <f t="shared" si="79"/>
        <v>1.1027297771099425</v>
      </c>
    </row>
    <row r="352" spans="1:79" x14ac:dyDescent="0.2">
      <c r="A352" s="4" t="s">
        <v>69</v>
      </c>
      <c r="B352" s="4">
        <v>29</v>
      </c>
      <c r="C352" s="4">
        <v>1</v>
      </c>
      <c r="D352" s="6">
        <f t="shared" si="69"/>
        <v>0.40468564223999998</v>
      </c>
      <c r="E352" s="8">
        <v>38970</v>
      </c>
      <c r="F352" s="4">
        <v>1</v>
      </c>
      <c r="G352" s="4" t="s">
        <v>70</v>
      </c>
      <c r="H352" s="4" t="s">
        <v>71</v>
      </c>
      <c r="I352" s="4">
        <v>192</v>
      </c>
      <c r="J352" s="4">
        <v>31</v>
      </c>
      <c r="M352" s="13">
        <f t="shared" si="70"/>
        <v>111.5</v>
      </c>
      <c r="N352" s="8">
        <v>38985</v>
      </c>
      <c r="O352" s="5">
        <v>454336</v>
      </c>
      <c r="Q352" s="5"/>
      <c r="V352" s="14">
        <f t="shared" si="71"/>
        <v>454336</v>
      </c>
      <c r="W352" s="14">
        <f t="shared" si="72"/>
        <v>1122688.7059426603</v>
      </c>
      <c r="X352" s="8">
        <v>39029</v>
      </c>
      <c r="Y352" s="9">
        <f t="shared" si="73"/>
        <v>44</v>
      </c>
      <c r="Z352" s="4">
        <v>2</v>
      </c>
      <c r="AA352" s="4">
        <v>3.6</v>
      </c>
      <c r="AB352" s="4">
        <v>28.1</v>
      </c>
      <c r="AC352" s="4">
        <v>20.399999999999999</v>
      </c>
      <c r="AD352" s="4">
        <v>30.5</v>
      </c>
      <c r="AE352" s="10">
        <v>26.519047619047623</v>
      </c>
      <c r="AF352" s="4">
        <v>38</v>
      </c>
      <c r="AG352" s="4">
        <v>34</v>
      </c>
      <c r="AH352" s="4">
        <v>40</v>
      </c>
      <c r="AI352" s="9">
        <v>37.846153846153847</v>
      </c>
      <c r="AJ352" s="4">
        <v>9.1</v>
      </c>
      <c r="AK352" s="4">
        <v>8.5</v>
      </c>
      <c r="AL352" s="4">
        <v>9.3000000000000007</v>
      </c>
      <c r="AM352" s="10">
        <v>9.0352101345226927</v>
      </c>
      <c r="AN352" s="20">
        <v>372</v>
      </c>
      <c r="AO352" s="20">
        <v>187</v>
      </c>
      <c r="AP352" s="20">
        <v>7.5</v>
      </c>
      <c r="AQ352" s="20">
        <v>8.125</v>
      </c>
      <c r="AR352" s="5">
        <v>215</v>
      </c>
      <c r="AS352" s="5">
        <v>45</v>
      </c>
      <c r="AT352" s="5">
        <v>0</v>
      </c>
      <c r="AU352" s="5">
        <v>260</v>
      </c>
      <c r="AV352" s="5">
        <v>0</v>
      </c>
      <c r="AW352" s="5">
        <v>0</v>
      </c>
      <c r="AX352" s="5">
        <v>0</v>
      </c>
      <c r="AY352" s="5">
        <v>5</v>
      </c>
      <c r="AZ352" s="5">
        <v>90</v>
      </c>
      <c r="BA352" s="5">
        <v>55</v>
      </c>
      <c r="BB352" s="5">
        <v>0</v>
      </c>
      <c r="BC352" s="5">
        <v>100</v>
      </c>
      <c r="BD352" s="5">
        <v>16.071428571428573</v>
      </c>
      <c r="BE352" s="5">
        <v>12.857142857142858</v>
      </c>
      <c r="BF352" s="5">
        <v>0</v>
      </c>
      <c r="BG352" s="5">
        <v>28.928571428571427</v>
      </c>
      <c r="BH352" s="5">
        <v>5</v>
      </c>
      <c r="BI352" s="5">
        <v>10</v>
      </c>
      <c r="BJ352" s="5">
        <v>0</v>
      </c>
      <c r="BK352" s="5">
        <v>12.5</v>
      </c>
      <c r="BL352" s="5">
        <v>8693</v>
      </c>
      <c r="BM352" s="11">
        <f>BL352/O352*100</f>
        <v>1.9133416678405408</v>
      </c>
      <c r="BN352" s="11">
        <f>BL352/(O352+Q352)*100</f>
        <v>1.9133416678405408</v>
      </c>
      <c r="BO352" s="4" t="s">
        <v>72</v>
      </c>
      <c r="BP352" s="9">
        <v>17</v>
      </c>
      <c r="BQ352" s="9">
        <v>59</v>
      </c>
      <c r="BR352" s="13">
        <f t="shared" si="74"/>
        <v>42</v>
      </c>
      <c r="BS352" s="11">
        <v>39</v>
      </c>
      <c r="BT352" s="19">
        <f t="shared" si="75"/>
        <v>0.88636363636363635</v>
      </c>
      <c r="BU352" s="6">
        <v>4.2000000000000003E-2</v>
      </c>
      <c r="BV352" s="6">
        <v>1.7410000000000001</v>
      </c>
      <c r="BW352" s="6">
        <v>0.64700000000000002</v>
      </c>
      <c r="BX352" s="5">
        <f t="shared" si="77"/>
        <v>21480.870810940683</v>
      </c>
      <c r="BY352" s="11">
        <v>4.45</v>
      </c>
      <c r="BZ352" s="11">
        <f t="shared" si="78"/>
        <v>0.24991339716565586</v>
      </c>
      <c r="CA352" s="11">
        <f t="shared" si="79"/>
        <v>1.0907129250324517</v>
      </c>
    </row>
    <row r="353" spans="1:79" x14ac:dyDescent="0.2">
      <c r="A353" s="15" t="s">
        <v>69</v>
      </c>
      <c r="B353" s="15">
        <v>6</v>
      </c>
      <c r="C353" s="15">
        <v>2</v>
      </c>
      <c r="D353" s="16">
        <f t="shared" si="69"/>
        <v>0.80937128447999995</v>
      </c>
      <c r="E353" s="17">
        <v>38112</v>
      </c>
      <c r="F353" s="15">
        <v>1</v>
      </c>
      <c r="G353" s="15" t="s">
        <v>70</v>
      </c>
      <c r="H353" s="15" t="s">
        <v>71</v>
      </c>
      <c r="I353" s="15">
        <v>187</v>
      </c>
      <c r="J353" s="15">
        <v>44</v>
      </c>
      <c r="K353" s="15"/>
      <c r="L353" s="15"/>
      <c r="M353" s="13">
        <f t="shared" si="70"/>
        <v>115.5</v>
      </c>
      <c r="N353" s="17">
        <v>38122</v>
      </c>
      <c r="O353" s="14">
        <v>909130</v>
      </c>
      <c r="P353" s="15"/>
      <c r="Q353" s="14"/>
      <c r="R353" s="15"/>
      <c r="S353" s="15"/>
      <c r="T353" s="15"/>
      <c r="U353" s="15"/>
      <c r="V353" s="14">
        <f t="shared" si="71"/>
        <v>909130</v>
      </c>
      <c r="W353" s="14">
        <f t="shared" si="72"/>
        <v>1123254.5772662202</v>
      </c>
      <c r="X353" s="17">
        <v>38155</v>
      </c>
      <c r="Y353" s="15">
        <f t="shared" si="73"/>
        <v>33</v>
      </c>
      <c r="Z353" s="15">
        <v>7</v>
      </c>
      <c r="AA353" s="18">
        <v>3.4</v>
      </c>
      <c r="AB353" s="15">
        <v>26.4</v>
      </c>
      <c r="AC353" s="15">
        <v>27.7</v>
      </c>
      <c r="AD353" s="15">
        <v>33.799999999999997</v>
      </c>
      <c r="AE353" s="18">
        <v>30.354838709677423</v>
      </c>
      <c r="AF353" s="13">
        <v>24</v>
      </c>
      <c r="AG353" s="13">
        <v>23</v>
      </c>
      <c r="AH353" s="13">
        <v>30</v>
      </c>
      <c r="AI353" s="13">
        <v>26.727272727272727</v>
      </c>
      <c r="AJ353" s="15">
        <v>8.6</v>
      </c>
      <c r="AK353" s="15">
        <v>8.5</v>
      </c>
      <c r="AL353" s="15">
        <v>9.5</v>
      </c>
      <c r="AM353" s="18">
        <v>9.0142857142857142</v>
      </c>
      <c r="AN353" s="21">
        <v>220</v>
      </c>
      <c r="AO353" s="21">
        <v>750</v>
      </c>
      <c r="AP353" s="21">
        <v>78</v>
      </c>
      <c r="AQ353" s="21">
        <v>32.5</v>
      </c>
      <c r="AR353" s="14">
        <v>25</v>
      </c>
      <c r="AS353" s="14">
        <v>285</v>
      </c>
      <c r="AT353" s="14">
        <v>35</v>
      </c>
      <c r="AU353" s="14">
        <v>345</v>
      </c>
      <c r="AV353" s="14">
        <v>0</v>
      </c>
      <c r="AW353" s="14">
        <v>10</v>
      </c>
      <c r="AX353" s="14">
        <v>340</v>
      </c>
      <c r="AY353" s="14">
        <v>545</v>
      </c>
      <c r="AZ353" s="14">
        <v>260</v>
      </c>
      <c r="BA353" s="14">
        <v>480</v>
      </c>
      <c r="BB353" s="14">
        <v>5280</v>
      </c>
      <c r="BC353" s="14">
        <v>5620</v>
      </c>
      <c r="BD353" s="14">
        <v>44.545454545454547</v>
      </c>
      <c r="BE353" s="14">
        <v>152.72727272727272</v>
      </c>
      <c r="BF353" s="14">
        <v>2169.4545454545455</v>
      </c>
      <c r="BG353" s="14">
        <v>2349.4545454545455</v>
      </c>
      <c r="BH353" s="14">
        <v>20</v>
      </c>
      <c r="BI353" s="14">
        <v>115</v>
      </c>
      <c r="BJ353" s="14">
        <v>1900</v>
      </c>
      <c r="BK353" s="14">
        <v>1965</v>
      </c>
      <c r="BL353" s="14">
        <v>262816</v>
      </c>
      <c r="BM353" s="19">
        <f>(BL353/O353)*100</f>
        <v>28.90851693377185</v>
      </c>
      <c r="BN353" s="19">
        <f>((BL353)/(O353+Q353+S353+U353))*100</f>
        <v>28.90851693377185</v>
      </c>
      <c r="BO353" s="15" t="s">
        <v>72</v>
      </c>
      <c r="BP353" s="13">
        <v>29</v>
      </c>
      <c r="BQ353" s="13">
        <v>42</v>
      </c>
      <c r="BR353" s="13">
        <f t="shared" si="74"/>
        <v>13</v>
      </c>
      <c r="BS353" s="19">
        <v>33.729999999999997</v>
      </c>
      <c r="BT353" s="19">
        <f t="shared" si="75"/>
        <v>1.022121212121212</v>
      </c>
      <c r="BU353" s="16">
        <v>0.18029999999999999</v>
      </c>
      <c r="BV353" s="16">
        <v>0.5847</v>
      </c>
      <c r="BW353" s="16">
        <v>0.30061800000000011</v>
      </c>
      <c r="BX353" s="14">
        <f t="shared" si="77"/>
        <v>324716.23967837263</v>
      </c>
      <c r="BY353" s="19">
        <v>69.45</v>
      </c>
      <c r="BZ353" s="19">
        <f t="shared" si="78"/>
        <v>2.6002225368022174</v>
      </c>
      <c r="CA353" s="19">
        <f t="shared" si="79"/>
        <v>0.78336823556285984</v>
      </c>
    </row>
    <row r="354" spans="1:79" x14ac:dyDescent="0.2">
      <c r="A354" s="15" t="s">
        <v>69</v>
      </c>
      <c r="B354" s="15">
        <v>1</v>
      </c>
      <c r="C354" s="15">
        <v>2</v>
      </c>
      <c r="D354" s="16">
        <f t="shared" si="69"/>
        <v>0.80937128447999995</v>
      </c>
      <c r="E354" s="17">
        <v>37050</v>
      </c>
      <c r="F354" s="15">
        <v>1</v>
      </c>
      <c r="G354" s="15" t="s">
        <v>70</v>
      </c>
      <c r="H354" s="15" t="s">
        <v>71</v>
      </c>
      <c r="I354" s="15">
        <v>14</v>
      </c>
      <c r="J354" s="15">
        <v>97</v>
      </c>
      <c r="K354" s="15">
        <v>238</v>
      </c>
      <c r="L354" s="15"/>
      <c r="M354" s="13">
        <f t="shared" si="70"/>
        <v>116.33333333333333</v>
      </c>
      <c r="N354" s="17">
        <v>37056</v>
      </c>
      <c r="O354" s="14">
        <v>910046</v>
      </c>
      <c r="P354" s="15"/>
      <c r="Q354" s="14"/>
      <c r="R354" s="15"/>
      <c r="S354" s="15"/>
      <c r="T354" s="15"/>
      <c r="U354" s="15"/>
      <c r="V354" s="14">
        <f t="shared" si="71"/>
        <v>910046</v>
      </c>
      <c r="W354" s="14">
        <f t="shared" si="72"/>
        <v>1124386.3199133398</v>
      </c>
      <c r="X354" s="17">
        <v>37091</v>
      </c>
      <c r="Y354" s="15">
        <f t="shared" si="73"/>
        <v>35</v>
      </c>
      <c r="Z354" s="13">
        <v>18</v>
      </c>
      <c r="AA354" s="18">
        <v>3.8</v>
      </c>
      <c r="AB354" s="18">
        <v>30.9</v>
      </c>
      <c r="AC354" s="18">
        <v>28.3</v>
      </c>
      <c r="AD354" s="18">
        <v>33</v>
      </c>
      <c r="AE354" s="18">
        <v>30.718181818181822</v>
      </c>
      <c r="AF354" s="13">
        <v>50</v>
      </c>
      <c r="AG354" s="13">
        <v>47</v>
      </c>
      <c r="AH354" s="13">
        <v>55</v>
      </c>
      <c r="AI354" s="13">
        <v>51.166666666666664</v>
      </c>
      <c r="AJ354" s="18">
        <v>8.6999999999999993</v>
      </c>
      <c r="AK354" s="18">
        <v>8.9</v>
      </c>
      <c r="AL354" s="18">
        <v>9.4</v>
      </c>
      <c r="AM354" s="18">
        <v>9.1256676995812587</v>
      </c>
      <c r="AN354" s="21">
        <v>36</v>
      </c>
      <c r="AO354" s="21">
        <v>330</v>
      </c>
      <c r="AP354" s="21">
        <v>6</v>
      </c>
      <c r="AQ354" s="21">
        <v>2.5</v>
      </c>
      <c r="AR354" s="14">
        <v>10</v>
      </c>
      <c r="AS354" s="14">
        <v>130</v>
      </c>
      <c r="AT354" s="14">
        <v>0</v>
      </c>
      <c r="AU354" s="14">
        <v>140</v>
      </c>
      <c r="AV354" s="14">
        <v>0</v>
      </c>
      <c r="AW354" s="14">
        <v>0</v>
      </c>
      <c r="AX354" s="14">
        <v>0</v>
      </c>
      <c r="AY354" s="14">
        <v>20</v>
      </c>
      <c r="AZ354" s="14">
        <v>580</v>
      </c>
      <c r="BA354" s="14">
        <v>245</v>
      </c>
      <c r="BB354" s="14">
        <v>0</v>
      </c>
      <c r="BC354" s="14">
        <v>630</v>
      </c>
      <c r="BD354" s="14">
        <v>180</v>
      </c>
      <c r="BE354" s="14">
        <v>63.333333333333336</v>
      </c>
      <c r="BF354" s="14">
        <v>0</v>
      </c>
      <c r="BG354" s="14">
        <v>243.33333333333334</v>
      </c>
      <c r="BH354" s="14">
        <v>100</v>
      </c>
      <c r="BI354" s="14">
        <v>17.5</v>
      </c>
      <c r="BJ354" s="14">
        <v>0</v>
      </c>
      <c r="BK354" s="14">
        <v>222.5</v>
      </c>
      <c r="BL354" s="14">
        <v>102253</v>
      </c>
      <c r="BM354" s="19">
        <f>BL354/(O354)*100</f>
        <v>11.236025431681474</v>
      </c>
      <c r="BN354" s="19">
        <f>BL354/(O354+Q354)*100</f>
        <v>11.236025431681474</v>
      </c>
      <c r="BO354" s="15" t="s">
        <v>72</v>
      </c>
      <c r="BP354" s="13">
        <v>14</v>
      </c>
      <c r="BQ354" s="13">
        <v>34</v>
      </c>
      <c r="BR354" s="13">
        <f t="shared" si="74"/>
        <v>20</v>
      </c>
      <c r="BS354" s="19">
        <v>25.19</v>
      </c>
      <c r="BT354" s="19">
        <f t="shared" si="75"/>
        <v>0.71971428571428575</v>
      </c>
      <c r="BU354" s="16">
        <v>2.5999999999999999E-2</v>
      </c>
      <c r="BV354" s="16">
        <v>0.34799999999999998</v>
      </c>
      <c r="BW354" s="16">
        <v>0.14499999999999999</v>
      </c>
      <c r="BX354" s="14">
        <f t="shared" si="77"/>
        <v>126336.33285581029</v>
      </c>
      <c r="BY354" s="19">
        <v>12.82</v>
      </c>
      <c r="BZ354" s="19">
        <f t="shared" si="78"/>
        <v>0.45255585577272284</v>
      </c>
      <c r="CA354" s="19">
        <f t="shared" si="79"/>
        <v>0.90715917993370443</v>
      </c>
    </row>
    <row r="355" spans="1:79" x14ac:dyDescent="0.2">
      <c r="A355" s="4" t="s">
        <v>74</v>
      </c>
      <c r="B355" s="4">
        <v>12</v>
      </c>
      <c r="C355" s="4">
        <v>0.5</v>
      </c>
      <c r="D355" s="4">
        <f t="shared" si="69"/>
        <v>0.20234282111999999</v>
      </c>
      <c r="E355" s="8">
        <v>40058</v>
      </c>
      <c r="F355" s="4">
        <v>1</v>
      </c>
      <c r="G355" s="4" t="s">
        <v>70</v>
      </c>
      <c r="H355" s="4" t="s">
        <v>71</v>
      </c>
      <c r="I355" s="4">
        <v>0</v>
      </c>
      <c r="J355" s="4">
        <v>0</v>
      </c>
      <c r="M355" s="13">
        <f t="shared" si="70"/>
        <v>0</v>
      </c>
      <c r="N355" s="8">
        <v>40070</v>
      </c>
      <c r="O355" s="5">
        <v>227626</v>
      </c>
      <c r="P355" s="8"/>
      <c r="Q355" s="5"/>
      <c r="T355" s="5"/>
      <c r="V355" s="14">
        <f t="shared" si="71"/>
        <v>227626</v>
      </c>
      <c r="W355" s="14">
        <f t="shared" si="72"/>
        <v>1124952.1912368997</v>
      </c>
      <c r="X355" s="8">
        <v>40084</v>
      </c>
      <c r="Y355" s="4">
        <f t="shared" si="73"/>
        <v>14</v>
      </c>
      <c r="Z355" s="4">
        <v>3</v>
      </c>
      <c r="AA355" s="4">
        <v>4.5</v>
      </c>
      <c r="AB355" s="4">
        <v>29.4</v>
      </c>
      <c r="AC355" s="4">
        <v>22.2</v>
      </c>
      <c r="AD355" s="4">
        <v>31.6</v>
      </c>
      <c r="AE355" s="10">
        <v>28.715384615384611</v>
      </c>
      <c r="AF355" s="4">
        <v>47</v>
      </c>
      <c r="AG355" s="4">
        <v>40</v>
      </c>
      <c r="AH355" s="4">
        <v>52</v>
      </c>
      <c r="AI355" s="10">
        <v>47.75</v>
      </c>
      <c r="AJ355" s="4">
        <v>8.5</v>
      </c>
      <c r="AK355" s="4">
        <v>8.4</v>
      </c>
      <c r="AL355" s="10">
        <v>8.8000000000000007</v>
      </c>
      <c r="AM355" s="10">
        <v>8.5917373535922188</v>
      </c>
      <c r="AN355" s="20">
        <v>20</v>
      </c>
      <c r="AO355" s="20">
        <v>70</v>
      </c>
      <c r="AP355" s="20">
        <v>5</v>
      </c>
      <c r="AQ355" s="20">
        <v>1.2749999999999999</v>
      </c>
      <c r="AR355" s="5">
        <v>170</v>
      </c>
      <c r="AS355" s="5">
        <v>120</v>
      </c>
      <c r="AT355" s="5">
        <v>40</v>
      </c>
      <c r="AU355" s="5">
        <v>330</v>
      </c>
      <c r="AV355" s="5">
        <v>5</v>
      </c>
      <c r="AW355" s="5">
        <v>15</v>
      </c>
      <c r="AX355" s="5">
        <v>135</v>
      </c>
      <c r="AY355" s="5">
        <v>285</v>
      </c>
      <c r="AZ355" s="5">
        <v>280</v>
      </c>
      <c r="BA355" s="5">
        <v>95</v>
      </c>
      <c r="BB355" s="5">
        <v>850</v>
      </c>
      <c r="BC355" s="5">
        <v>975</v>
      </c>
      <c r="BD355" s="5">
        <v>112.5</v>
      </c>
      <c r="BE355" s="5">
        <v>56.666666666666664</v>
      </c>
      <c r="BF355" s="5">
        <v>343.33333333333331</v>
      </c>
      <c r="BG355" s="5">
        <v>527.5</v>
      </c>
      <c r="BH355" s="5">
        <v>72.5</v>
      </c>
      <c r="BI355" s="5">
        <v>50</v>
      </c>
      <c r="BJ355" s="5">
        <v>255</v>
      </c>
      <c r="BK355" s="5">
        <v>487.5</v>
      </c>
      <c r="BL355" s="5">
        <v>0</v>
      </c>
      <c r="BM355" s="11">
        <v>0</v>
      </c>
      <c r="BN355" s="11">
        <v>0</v>
      </c>
      <c r="BO355" s="4" t="s">
        <v>73</v>
      </c>
      <c r="BR355" s="13">
        <f t="shared" si="74"/>
        <v>0</v>
      </c>
      <c r="BT355" s="19">
        <f t="shared" si="75"/>
        <v>0</v>
      </c>
      <c r="BX355" s="5">
        <v>0</v>
      </c>
      <c r="BY355" s="11">
        <v>0</v>
      </c>
      <c r="BZ355" s="11">
        <v>0</v>
      </c>
    </row>
    <row r="356" spans="1:79" x14ac:dyDescent="0.2">
      <c r="A356" s="15" t="s">
        <v>69</v>
      </c>
      <c r="B356" s="15">
        <v>2</v>
      </c>
      <c r="C356" s="15">
        <v>2</v>
      </c>
      <c r="D356" s="16">
        <f t="shared" si="69"/>
        <v>0.80937128447999995</v>
      </c>
      <c r="E356" s="17">
        <v>37481</v>
      </c>
      <c r="F356" s="15">
        <v>1</v>
      </c>
      <c r="G356" s="15" t="s">
        <v>70</v>
      </c>
      <c r="H356" s="15" t="s">
        <v>71</v>
      </c>
      <c r="I356" s="15">
        <v>63</v>
      </c>
      <c r="J356" s="15">
        <v>59</v>
      </c>
      <c r="K356" s="15"/>
      <c r="L356" s="15"/>
      <c r="M356" s="13">
        <f t="shared" si="70"/>
        <v>61</v>
      </c>
      <c r="N356" s="17">
        <v>37489</v>
      </c>
      <c r="O356" s="14">
        <v>911878</v>
      </c>
      <c r="P356" s="15"/>
      <c r="Q356" s="14"/>
      <c r="R356" s="15"/>
      <c r="S356" s="15"/>
      <c r="T356" s="15"/>
      <c r="U356" s="15"/>
      <c r="V356" s="14">
        <f t="shared" si="71"/>
        <v>911878</v>
      </c>
      <c r="W356" s="14">
        <f t="shared" si="72"/>
        <v>1126649.8052075792</v>
      </c>
      <c r="X356" s="17">
        <v>37518</v>
      </c>
      <c r="Y356" s="15">
        <f t="shared" si="73"/>
        <v>29</v>
      </c>
      <c r="Z356" s="15">
        <v>9</v>
      </c>
      <c r="AA356" s="18">
        <v>2.2999999999999998</v>
      </c>
      <c r="AB356" s="18">
        <v>31.4</v>
      </c>
      <c r="AC356" s="18">
        <v>27.9</v>
      </c>
      <c r="AD356" s="18">
        <v>32.200000000000003</v>
      </c>
      <c r="AE356" s="18">
        <v>30.299999999999997</v>
      </c>
      <c r="AF356" s="13">
        <v>32</v>
      </c>
      <c r="AG356" s="13">
        <v>31</v>
      </c>
      <c r="AH356" s="13">
        <v>39</v>
      </c>
      <c r="AI356" s="13">
        <v>34.666666666666664</v>
      </c>
      <c r="AJ356" s="18">
        <v>9.1</v>
      </c>
      <c r="AK356" s="18">
        <v>8.9</v>
      </c>
      <c r="AL356" s="18">
        <v>9.3000000000000007</v>
      </c>
      <c r="AM356" s="18">
        <v>9.1158547948338491</v>
      </c>
      <c r="AN356" s="21">
        <v>35</v>
      </c>
      <c r="AO356" s="21">
        <v>650</v>
      </c>
      <c r="AP356" s="21">
        <v>66</v>
      </c>
      <c r="AQ356" s="21">
        <v>27.5</v>
      </c>
      <c r="AR356" s="14">
        <v>780</v>
      </c>
      <c r="AS356" s="14">
        <v>1760</v>
      </c>
      <c r="AT356" s="14">
        <v>10</v>
      </c>
      <c r="AU356" s="14">
        <v>2550</v>
      </c>
      <c r="AV356" s="14">
        <v>5</v>
      </c>
      <c r="AW356" s="14">
        <v>10</v>
      </c>
      <c r="AX356" s="14">
        <v>65</v>
      </c>
      <c r="AY356" s="14">
        <v>210</v>
      </c>
      <c r="AZ356" s="14">
        <v>530</v>
      </c>
      <c r="BA356" s="14">
        <v>255</v>
      </c>
      <c r="BB356" s="14">
        <v>1980</v>
      </c>
      <c r="BC356" s="14">
        <v>2355</v>
      </c>
      <c r="BD356" s="14">
        <v>136.36363636363637</v>
      </c>
      <c r="BE356" s="14">
        <v>65.454545454545453</v>
      </c>
      <c r="BF356" s="14">
        <v>833.18181818181813</v>
      </c>
      <c r="BG356" s="14">
        <v>1035</v>
      </c>
      <c r="BH356" s="14">
        <v>70</v>
      </c>
      <c r="BI356" s="14">
        <v>35</v>
      </c>
      <c r="BJ356" s="14">
        <v>755</v>
      </c>
      <c r="BK356" s="14">
        <v>1050</v>
      </c>
      <c r="BL356" s="14">
        <v>281505</v>
      </c>
      <c r="BM356" s="19">
        <f>BL356/(O356)*100</f>
        <v>30.870905976457376</v>
      </c>
      <c r="BN356" s="19">
        <f>BL356/(O356+Q356)*100</f>
        <v>30.870905976457376</v>
      </c>
      <c r="BO356" s="15" t="s">
        <v>72</v>
      </c>
      <c r="BP356" s="13">
        <v>26</v>
      </c>
      <c r="BQ356" s="13">
        <v>38</v>
      </c>
      <c r="BR356" s="13">
        <f t="shared" si="74"/>
        <v>12</v>
      </c>
      <c r="BS356" s="19">
        <v>31.76</v>
      </c>
      <c r="BT356" s="19">
        <f t="shared" si="75"/>
        <v>1.0951724137931036</v>
      </c>
      <c r="BU356" s="16">
        <v>0.16600000000000001</v>
      </c>
      <c r="BV356" s="16">
        <v>0.47799999999999998</v>
      </c>
      <c r="BW356" s="16">
        <v>0.31</v>
      </c>
      <c r="BX356" s="14">
        <f t="shared" ref="BX356:BX383" si="80">BL356/(C356*0.40468564224)</f>
        <v>347807.00204957189</v>
      </c>
      <c r="BY356" s="19">
        <v>87.05</v>
      </c>
      <c r="BZ356" s="19">
        <f t="shared" ref="BZ356:BZ383" si="81">(BY356/D356)/Y356</f>
        <v>3.7087109408132317</v>
      </c>
      <c r="CA356" s="19">
        <f>(BW356/BS356^3)*100000</f>
        <v>0.96765425928172544</v>
      </c>
    </row>
    <row r="357" spans="1:79" x14ac:dyDescent="0.2">
      <c r="A357" s="15" t="s">
        <v>69</v>
      </c>
      <c r="B357" s="15">
        <v>2</v>
      </c>
      <c r="C357" s="15">
        <v>2</v>
      </c>
      <c r="D357" s="16">
        <f t="shared" si="69"/>
        <v>0.80937128447999995</v>
      </c>
      <c r="E357" s="17">
        <v>37803</v>
      </c>
      <c r="F357" s="15">
        <v>1</v>
      </c>
      <c r="G357" s="15" t="s">
        <v>70</v>
      </c>
      <c r="H357" s="15" t="s">
        <v>71</v>
      </c>
      <c r="I357" s="15">
        <v>54</v>
      </c>
      <c r="J357" s="15">
        <v>6</v>
      </c>
      <c r="K357" s="15"/>
      <c r="L357" s="15"/>
      <c r="M357" s="13">
        <f t="shared" si="70"/>
        <v>30</v>
      </c>
      <c r="N357" s="17">
        <v>37809</v>
      </c>
      <c r="O357" s="14">
        <v>912794</v>
      </c>
      <c r="P357" s="15"/>
      <c r="Q357" s="14"/>
      <c r="R357" s="15"/>
      <c r="S357" s="15"/>
      <c r="T357" s="15"/>
      <c r="U357" s="15"/>
      <c r="V357" s="14">
        <f t="shared" si="71"/>
        <v>912794</v>
      </c>
      <c r="W357" s="14">
        <f t="shared" si="72"/>
        <v>1127781.5478546987</v>
      </c>
      <c r="X357" s="17">
        <v>37837</v>
      </c>
      <c r="Y357" s="13">
        <f t="shared" si="73"/>
        <v>28</v>
      </c>
      <c r="Z357" s="15">
        <v>21</v>
      </c>
      <c r="AA357" s="18">
        <v>2.8</v>
      </c>
      <c r="AB357" s="18">
        <v>30.7</v>
      </c>
      <c r="AC357" s="18">
        <v>27.7</v>
      </c>
      <c r="AD357" s="18">
        <v>32.5</v>
      </c>
      <c r="AE357" s="18">
        <v>31.224000000000004</v>
      </c>
      <c r="AF357" s="13">
        <v>38</v>
      </c>
      <c r="AG357" s="13">
        <v>33</v>
      </c>
      <c r="AH357" s="13">
        <v>36</v>
      </c>
      <c r="AI357" s="13">
        <v>35.142857142857146</v>
      </c>
      <c r="AJ357" s="18">
        <v>8.6999999999999993</v>
      </c>
      <c r="AK357" s="18">
        <v>8.6</v>
      </c>
      <c r="AL357" s="18">
        <v>8.9</v>
      </c>
      <c r="AM357" s="18">
        <v>8.7694216632095863</v>
      </c>
      <c r="AN357" s="21">
        <v>24</v>
      </c>
      <c r="AO357" s="21">
        <v>650</v>
      </c>
      <c r="AP357" s="21">
        <v>48</v>
      </c>
      <c r="AQ357" s="21">
        <v>20</v>
      </c>
      <c r="AR357" s="14">
        <v>10</v>
      </c>
      <c r="AS357" s="14">
        <v>155</v>
      </c>
      <c r="AT357" s="14">
        <v>115</v>
      </c>
      <c r="AU357" s="14">
        <v>280</v>
      </c>
      <c r="AV357" s="14">
        <v>0</v>
      </c>
      <c r="AW357" s="14">
        <v>0</v>
      </c>
      <c r="AX357" s="14">
        <v>0</v>
      </c>
      <c r="AY357" s="14">
        <v>45</v>
      </c>
      <c r="AZ357" s="14">
        <v>990</v>
      </c>
      <c r="BA357" s="14">
        <v>1220</v>
      </c>
      <c r="BB357" s="14">
        <v>3935</v>
      </c>
      <c r="BC357" s="14">
        <v>4070</v>
      </c>
      <c r="BD357" s="14">
        <v>192.08333333333334</v>
      </c>
      <c r="BE357" s="14">
        <v>227.91666666666666</v>
      </c>
      <c r="BF357" s="14">
        <v>1680.4166666666667</v>
      </c>
      <c r="BG357" s="14">
        <v>2098.75</v>
      </c>
      <c r="BH357" s="14">
        <v>12.5</v>
      </c>
      <c r="BI357" s="14">
        <v>50</v>
      </c>
      <c r="BJ357" s="14">
        <v>1792.5</v>
      </c>
      <c r="BK357" s="14">
        <v>2352.5</v>
      </c>
      <c r="BL357" s="14">
        <v>219153</v>
      </c>
      <c r="BM357" s="19">
        <f>BL357/(O357)*100</f>
        <v>24.00903161063723</v>
      </c>
      <c r="BN357" s="19">
        <f>BL357/(O357+Q357)*100</f>
        <v>24.00903161063723</v>
      </c>
      <c r="BO357" s="15" t="s">
        <v>72</v>
      </c>
      <c r="BP357" s="13">
        <v>29</v>
      </c>
      <c r="BQ357" s="13">
        <v>43</v>
      </c>
      <c r="BR357" s="13">
        <f t="shared" si="74"/>
        <v>14</v>
      </c>
      <c r="BS357" s="19">
        <v>34.39</v>
      </c>
      <c r="BT357" s="19">
        <f t="shared" si="75"/>
        <v>1.2282142857142857</v>
      </c>
      <c r="BU357" s="16">
        <v>0.19900000000000001</v>
      </c>
      <c r="BV357" s="16">
        <v>0.59199999999999997</v>
      </c>
      <c r="BW357" s="16">
        <v>0.32500000000000001</v>
      </c>
      <c r="BX357" s="14">
        <f t="shared" si="80"/>
        <v>270769.42832336843</v>
      </c>
      <c r="BY357" s="19">
        <v>72.5</v>
      </c>
      <c r="BZ357" s="19">
        <f t="shared" si="81"/>
        <v>3.199132170780266</v>
      </c>
      <c r="CA357" s="19">
        <f>(BW357/BS357^3)*100000</f>
        <v>0.79907369373100012</v>
      </c>
    </row>
    <row r="358" spans="1:79" x14ac:dyDescent="0.2">
      <c r="A358" s="4" t="s">
        <v>69</v>
      </c>
      <c r="B358" s="4">
        <v>26</v>
      </c>
      <c r="C358" s="4">
        <v>1</v>
      </c>
      <c r="D358" s="6">
        <f t="shared" si="69"/>
        <v>0.40468564223999998</v>
      </c>
      <c r="E358" s="8">
        <v>38204</v>
      </c>
      <c r="F358" s="4">
        <v>1</v>
      </c>
      <c r="G358" s="4" t="s">
        <v>70</v>
      </c>
      <c r="H358" s="4" t="s">
        <v>71</v>
      </c>
      <c r="I358" s="4">
        <v>2</v>
      </c>
      <c r="J358" s="4">
        <v>4</v>
      </c>
      <c r="M358" s="13">
        <f t="shared" si="70"/>
        <v>3</v>
      </c>
      <c r="N358" s="8">
        <v>38211</v>
      </c>
      <c r="O358" s="5">
        <v>456626</v>
      </c>
      <c r="Q358" s="5"/>
      <c r="V358" s="14">
        <f t="shared" si="71"/>
        <v>456626</v>
      </c>
      <c r="W358" s="14">
        <f t="shared" si="72"/>
        <v>1128347.4191782584</v>
      </c>
      <c r="X358" s="8">
        <v>38238</v>
      </c>
      <c r="Y358" s="4">
        <f t="shared" si="73"/>
        <v>27</v>
      </c>
      <c r="Z358" s="4">
        <v>11</v>
      </c>
      <c r="AA358" s="10">
        <v>2.9</v>
      </c>
      <c r="AB358" s="4">
        <v>30.5</v>
      </c>
      <c r="AC358" s="4">
        <v>28.2</v>
      </c>
      <c r="AD358" s="4">
        <v>34.5</v>
      </c>
      <c r="AE358" s="10">
        <v>31.748000000000005</v>
      </c>
      <c r="AF358" s="4">
        <v>33</v>
      </c>
      <c r="AG358" s="4">
        <v>28</v>
      </c>
      <c r="AH358" s="4">
        <v>40</v>
      </c>
      <c r="AI358" s="10">
        <v>35.625</v>
      </c>
      <c r="AJ358" s="4">
        <v>9.5</v>
      </c>
      <c r="AK358" s="4">
        <v>8.8000000000000007</v>
      </c>
      <c r="AL358" s="4">
        <v>9.9</v>
      </c>
      <c r="AM358" s="10">
        <v>9.2565217391304344</v>
      </c>
      <c r="AN358" s="20">
        <v>144</v>
      </c>
      <c r="AO358" s="20">
        <v>350</v>
      </c>
      <c r="AP358" s="20">
        <v>18</v>
      </c>
      <c r="AQ358" s="20">
        <v>7.5</v>
      </c>
      <c r="AR358" s="5">
        <v>35</v>
      </c>
      <c r="AS358" s="5">
        <v>65</v>
      </c>
      <c r="AT358" s="5">
        <v>260</v>
      </c>
      <c r="AU358" s="5">
        <v>360</v>
      </c>
      <c r="AV358" s="5">
        <v>5</v>
      </c>
      <c r="AW358" s="5">
        <v>5</v>
      </c>
      <c r="AX358" s="5">
        <v>55</v>
      </c>
      <c r="AY358" s="5">
        <v>70</v>
      </c>
      <c r="AZ358" s="5">
        <v>30</v>
      </c>
      <c r="BA358" s="5">
        <v>445</v>
      </c>
      <c r="BB358" s="5">
        <v>2510</v>
      </c>
      <c r="BC358" s="5">
        <v>2915</v>
      </c>
      <c r="BD358" s="5">
        <v>15</v>
      </c>
      <c r="BE358" s="5">
        <v>97.5</v>
      </c>
      <c r="BF358" s="5">
        <v>805.5</v>
      </c>
      <c r="BG358" s="5">
        <v>918</v>
      </c>
      <c r="BH358" s="5">
        <v>12.5</v>
      </c>
      <c r="BI358" s="5">
        <v>17.5</v>
      </c>
      <c r="BJ358" s="5">
        <v>432.5</v>
      </c>
      <c r="BK358" s="5">
        <v>462.5</v>
      </c>
      <c r="BL358" s="5">
        <v>3192</v>
      </c>
      <c r="BM358" s="11">
        <f>(BL358/O358)*100</f>
        <v>0.69904035249854357</v>
      </c>
      <c r="BN358" s="11">
        <f>((BL358)/(O358+Q358+S358+U358))*100</f>
        <v>0.69904035249854357</v>
      </c>
      <c r="BO358" s="4" t="s">
        <v>72</v>
      </c>
      <c r="BP358" s="9">
        <v>25</v>
      </c>
      <c r="BQ358" s="9">
        <v>64</v>
      </c>
      <c r="BR358" s="13">
        <f t="shared" si="74"/>
        <v>39</v>
      </c>
      <c r="BS358" s="11">
        <v>37.31</v>
      </c>
      <c r="BT358" s="19">
        <f t="shared" si="75"/>
        <v>1.3818518518518519</v>
      </c>
      <c r="BU358" s="6">
        <v>0.16</v>
      </c>
      <c r="BV358" s="6">
        <v>2.36</v>
      </c>
      <c r="BW358" s="6">
        <v>0.52206000000000008</v>
      </c>
      <c r="BX358" s="5">
        <f t="shared" si="80"/>
        <v>7887.603776431918</v>
      </c>
      <c r="BY358" s="11">
        <v>1.82</v>
      </c>
      <c r="BZ358" s="11">
        <f t="shared" si="81"/>
        <v>0.16656733121120035</v>
      </c>
      <c r="CA358" s="11">
        <f>(BW358/BS358^3)*100000</f>
        <v>1.0051819280813536</v>
      </c>
    </row>
    <row r="359" spans="1:79" x14ac:dyDescent="0.2">
      <c r="A359" s="15" t="s">
        <v>69</v>
      </c>
      <c r="B359" s="15">
        <v>11</v>
      </c>
      <c r="C359" s="15">
        <v>0.5</v>
      </c>
      <c r="D359" s="16">
        <f t="shared" si="69"/>
        <v>0.20234282111999999</v>
      </c>
      <c r="E359" s="17">
        <v>37396</v>
      </c>
      <c r="F359" s="15">
        <v>1</v>
      </c>
      <c r="G359" s="15" t="s">
        <v>70</v>
      </c>
      <c r="H359" s="15" t="s">
        <v>71</v>
      </c>
      <c r="I359" s="15">
        <v>46</v>
      </c>
      <c r="J359" s="15">
        <v>43</v>
      </c>
      <c r="K359" s="15"/>
      <c r="L359" s="15"/>
      <c r="M359" s="13">
        <f t="shared" si="70"/>
        <v>44.5</v>
      </c>
      <c r="N359" s="17">
        <v>37401</v>
      </c>
      <c r="O359" s="14">
        <v>228542</v>
      </c>
      <c r="P359" s="15"/>
      <c r="Q359" s="14"/>
      <c r="R359" s="15"/>
      <c r="S359" s="15"/>
      <c r="T359" s="15"/>
      <c r="U359" s="15"/>
      <c r="V359" s="14">
        <f t="shared" si="71"/>
        <v>228542</v>
      </c>
      <c r="W359" s="14">
        <f t="shared" si="72"/>
        <v>1129479.1618253782</v>
      </c>
      <c r="X359" s="17">
        <v>37428</v>
      </c>
      <c r="Y359" s="15">
        <f t="shared" si="73"/>
        <v>27</v>
      </c>
      <c r="Z359" s="15">
        <v>12</v>
      </c>
      <c r="AA359" s="18">
        <v>0.2</v>
      </c>
      <c r="AB359" s="18">
        <v>30.2</v>
      </c>
      <c r="AC359" s="18">
        <v>18.899999999999999</v>
      </c>
      <c r="AD359" s="18">
        <v>33.1</v>
      </c>
      <c r="AE359" s="18">
        <v>30.68</v>
      </c>
      <c r="AF359" s="13">
        <v>40</v>
      </c>
      <c r="AG359" s="13">
        <v>37</v>
      </c>
      <c r="AH359" s="13">
        <v>46</v>
      </c>
      <c r="AI359" s="13">
        <v>40.857142857142854</v>
      </c>
      <c r="AJ359" s="18">
        <v>9.4</v>
      </c>
      <c r="AK359" s="18">
        <v>8.5</v>
      </c>
      <c r="AL359" s="18">
        <v>9.6</v>
      </c>
      <c r="AM359" s="18">
        <v>9.1118186075547563</v>
      </c>
      <c r="AN359" s="21">
        <v>14</v>
      </c>
      <c r="AO359" s="21">
        <v>187.5</v>
      </c>
      <c r="AP359" s="21">
        <v>15</v>
      </c>
      <c r="AQ359" s="21">
        <v>6.25</v>
      </c>
      <c r="AR359" s="14">
        <v>5</v>
      </c>
      <c r="AS359" s="14">
        <v>30</v>
      </c>
      <c r="AT359" s="14">
        <v>0</v>
      </c>
      <c r="AU359" s="14">
        <v>35</v>
      </c>
      <c r="AV359" s="14">
        <v>0</v>
      </c>
      <c r="AW359" s="14">
        <v>5</v>
      </c>
      <c r="AX359" s="14">
        <v>0</v>
      </c>
      <c r="AY359" s="14">
        <v>20</v>
      </c>
      <c r="AZ359" s="14">
        <v>220</v>
      </c>
      <c r="BA359" s="14">
        <v>390</v>
      </c>
      <c r="BB359" s="14">
        <v>100</v>
      </c>
      <c r="BC359" s="14">
        <v>710</v>
      </c>
      <c r="BD359" s="14">
        <v>37.777777777777779</v>
      </c>
      <c r="BE359" s="14">
        <v>139.44444444444446</v>
      </c>
      <c r="BF359" s="14">
        <v>44.444444444444443</v>
      </c>
      <c r="BG359" s="14">
        <v>221.66666666666666</v>
      </c>
      <c r="BH359" s="14">
        <v>10</v>
      </c>
      <c r="BI359" s="14">
        <v>65</v>
      </c>
      <c r="BJ359" s="14">
        <v>25</v>
      </c>
      <c r="BK359" s="14">
        <v>120</v>
      </c>
      <c r="BL359" s="14">
        <v>10909</v>
      </c>
      <c r="BM359" s="19">
        <f>BL359/(O359)*100</f>
        <v>4.7733020626405649</v>
      </c>
      <c r="BN359" s="19">
        <f>BL359/(O359+Q359)*100</f>
        <v>4.7733020626405649</v>
      </c>
      <c r="BO359" s="15" t="s">
        <v>72</v>
      </c>
      <c r="BP359" s="13">
        <v>22</v>
      </c>
      <c r="BQ359" s="13">
        <v>39</v>
      </c>
      <c r="BR359" s="13">
        <f t="shared" si="74"/>
        <v>17</v>
      </c>
      <c r="BS359" s="19">
        <v>30.03</v>
      </c>
      <c r="BT359" s="19">
        <f t="shared" si="75"/>
        <v>1.1122222222222222</v>
      </c>
      <c r="BU359" s="16">
        <v>9.1999999999999998E-2</v>
      </c>
      <c r="BV359" s="16">
        <v>0.45900000000000002</v>
      </c>
      <c r="BW359" s="16">
        <v>0.223</v>
      </c>
      <c r="BX359" s="14">
        <f t="shared" si="80"/>
        <v>53913.452128506135</v>
      </c>
      <c r="BY359" s="19">
        <v>2.5499999999999998</v>
      </c>
      <c r="BZ359" s="19">
        <f t="shared" si="81"/>
        <v>0.46675460943797897</v>
      </c>
      <c r="CA359" s="19">
        <f>(BW359/BS359^3)*100000</f>
        <v>0.82345309545681578</v>
      </c>
    </row>
    <row r="360" spans="1:79" x14ac:dyDescent="0.2">
      <c r="A360" s="15" t="s">
        <v>69</v>
      </c>
      <c r="B360" s="15">
        <v>13</v>
      </c>
      <c r="C360" s="15">
        <v>0.5</v>
      </c>
      <c r="D360" s="16">
        <f t="shared" si="69"/>
        <v>0.20234282111999999</v>
      </c>
      <c r="E360" s="17">
        <v>37761</v>
      </c>
      <c r="F360" s="15">
        <v>1</v>
      </c>
      <c r="G360" s="15" t="s">
        <v>70</v>
      </c>
      <c r="H360" s="15" t="s">
        <v>71</v>
      </c>
      <c r="I360" s="15">
        <v>105</v>
      </c>
      <c r="J360" s="15">
        <v>193</v>
      </c>
      <c r="K360" s="15"/>
      <c r="L360" s="15"/>
      <c r="M360" s="13">
        <f t="shared" si="70"/>
        <v>149</v>
      </c>
      <c r="N360" s="17">
        <v>37401</v>
      </c>
      <c r="O360" s="14">
        <v>228542</v>
      </c>
      <c r="P360" s="15"/>
      <c r="Q360" s="14"/>
      <c r="R360" s="15"/>
      <c r="S360" s="15"/>
      <c r="T360" s="15"/>
      <c r="U360" s="15"/>
      <c r="V360" s="14">
        <f t="shared" si="71"/>
        <v>228542</v>
      </c>
      <c r="W360" s="14">
        <f t="shared" si="72"/>
        <v>1129479.1618253782</v>
      </c>
      <c r="X360" s="17">
        <v>37428</v>
      </c>
      <c r="Y360" s="15">
        <f t="shared" si="73"/>
        <v>27</v>
      </c>
      <c r="Z360" s="15">
        <v>21</v>
      </c>
      <c r="AA360" s="18">
        <v>1.3</v>
      </c>
      <c r="AB360" s="18">
        <v>29.5</v>
      </c>
      <c r="AC360" s="18">
        <v>28.7</v>
      </c>
      <c r="AD360" s="18">
        <v>32.6</v>
      </c>
      <c r="AE360" s="18">
        <v>30.824000000000005</v>
      </c>
      <c r="AF360" s="13">
        <v>40</v>
      </c>
      <c r="AG360" s="13">
        <v>36</v>
      </c>
      <c r="AH360" s="13">
        <v>44</v>
      </c>
      <c r="AI360" s="13">
        <v>39.285714285714285</v>
      </c>
      <c r="AJ360" s="18">
        <v>9.4</v>
      </c>
      <c r="AK360" s="18">
        <v>8.8000000000000007</v>
      </c>
      <c r="AL360" s="18">
        <v>9.5</v>
      </c>
      <c r="AM360" s="18">
        <v>9.2072605273133963</v>
      </c>
      <c r="AN360" s="21">
        <v>4</v>
      </c>
      <c r="AO360" s="21">
        <v>162.5</v>
      </c>
      <c r="AP360" s="21">
        <v>16.5</v>
      </c>
      <c r="AQ360" s="21">
        <v>18.25</v>
      </c>
      <c r="AR360" s="14">
        <v>5</v>
      </c>
      <c r="AS360" s="14">
        <v>40</v>
      </c>
      <c r="AT360" s="14">
        <v>0</v>
      </c>
      <c r="AU360" s="14">
        <v>45</v>
      </c>
      <c r="AV360" s="14">
        <v>0</v>
      </c>
      <c r="AW360" s="14">
        <v>0</v>
      </c>
      <c r="AX360" s="14">
        <v>0</v>
      </c>
      <c r="AY360" s="14">
        <v>60</v>
      </c>
      <c r="AZ360" s="14">
        <v>240</v>
      </c>
      <c r="BA360" s="14">
        <v>540</v>
      </c>
      <c r="BB360" s="14">
        <v>2625</v>
      </c>
      <c r="BC360" s="14">
        <v>2640</v>
      </c>
      <c r="BD360" s="14">
        <v>55</v>
      </c>
      <c r="BE360" s="14">
        <v>125.5</v>
      </c>
      <c r="BF360" s="14">
        <v>523</v>
      </c>
      <c r="BG360" s="14">
        <v>703.5</v>
      </c>
      <c r="BH360" s="14">
        <v>20</v>
      </c>
      <c r="BI360" s="14">
        <v>17.5</v>
      </c>
      <c r="BJ360" s="14">
        <v>47.5</v>
      </c>
      <c r="BK360" s="14">
        <v>372.5</v>
      </c>
      <c r="BL360" s="14">
        <v>7249</v>
      </c>
      <c r="BM360" s="19">
        <f>BL360/(O360)*100</f>
        <v>3.1718458751564267</v>
      </c>
      <c r="BN360" s="19">
        <f>BL360/(O360+Q360)*100</f>
        <v>3.1718458751564267</v>
      </c>
      <c r="BO360" s="15" t="s">
        <v>72</v>
      </c>
      <c r="BP360" s="13">
        <v>25</v>
      </c>
      <c r="BQ360" s="13">
        <v>46</v>
      </c>
      <c r="BR360" s="13">
        <f t="shared" si="74"/>
        <v>21</v>
      </c>
      <c r="BS360" s="19">
        <v>36.58</v>
      </c>
      <c r="BT360" s="19">
        <f t="shared" si="75"/>
        <v>1.3548148148148147</v>
      </c>
      <c r="BU360" s="16">
        <v>0.153</v>
      </c>
      <c r="BV360" s="16">
        <v>0.753</v>
      </c>
      <c r="BW360" s="16">
        <v>0.41299999999999998</v>
      </c>
      <c r="BX360" s="14">
        <f t="shared" si="80"/>
        <v>35825.338205109634</v>
      </c>
      <c r="BY360" s="19">
        <v>3.05</v>
      </c>
      <c r="BZ360" s="19">
        <f t="shared" si="81"/>
        <v>0.55827512109248467</v>
      </c>
      <c r="CA360" s="19">
        <f>(BW360/BS360^3)*100000</f>
        <v>0.84376002959466612</v>
      </c>
    </row>
    <row r="361" spans="1:79" x14ac:dyDescent="0.2">
      <c r="A361" s="4" t="s">
        <v>69</v>
      </c>
      <c r="B361" s="4">
        <v>13</v>
      </c>
      <c r="C361" s="4">
        <v>0.5</v>
      </c>
      <c r="D361" s="6">
        <f t="shared" si="69"/>
        <v>0.20234282111999999</v>
      </c>
      <c r="E361" s="8">
        <v>38851</v>
      </c>
      <c r="F361" s="4">
        <v>1</v>
      </c>
      <c r="G361" s="4" t="s">
        <v>70</v>
      </c>
      <c r="H361" s="4" t="s">
        <v>71</v>
      </c>
      <c r="I361" s="4">
        <v>0</v>
      </c>
      <c r="J361" s="4">
        <v>0</v>
      </c>
      <c r="M361" s="13">
        <f t="shared" si="70"/>
        <v>0</v>
      </c>
      <c r="N361" s="8">
        <v>38856</v>
      </c>
      <c r="O361" s="5">
        <v>229000</v>
      </c>
      <c r="Q361" s="5"/>
      <c r="V361" s="14">
        <f t="shared" si="71"/>
        <v>229000</v>
      </c>
      <c r="W361" s="14">
        <f t="shared" si="72"/>
        <v>1131742.6471196173</v>
      </c>
      <c r="X361" s="8">
        <v>38871</v>
      </c>
      <c r="Y361" s="4">
        <f t="shared" si="73"/>
        <v>15</v>
      </c>
      <c r="Z361" s="4">
        <v>10</v>
      </c>
      <c r="AA361" s="4">
        <v>0.5</v>
      </c>
      <c r="AB361" s="4">
        <v>28.4</v>
      </c>
      <c r="AC361" s="4">
        <v>27.1</v>
      </c>
      <c r="AD361" s="4">
        <v>31.2</v>
      </c>
      <c r="AE361" s="10">
        <v>29.13571428571429</v>
      </c>
      <c r="AF361" s="4">
        <v>59</v>
      </c>
      <c r="AG361" s="4">
        <v>44</v>
      </c>
      <c r="AH361" s="4">
        <v>60</v>
      </c>
      <c r="AI361" s="9">
        <v>54.666666666666664</v>
      </c>
      <c r="AJ361" s="4">
        <v>9.1999999999999993</v>
      </c>
      <c r="AK361" s="4">
        <v>9.1</v>
      </c>
      <c r="AL361" s="4">
        <v>9.5</v>
      </c>
      <c r="AM361" s="10">
        <v>9.2925146547462045</v>
      </c>
      <c r="AN361" s="20">
        <v>24</v>
      </c>
      <c r="AO361" s="20">
        <v>62.5</v>
      </c>
      <c r="AP361" s="20">
        <v>3</v>
      </c>
      <c r="AQ361" s="20">
        <v>1.25</v>
      </c>
      <c r="AR361" s="5">
        <v>75</v>
      </c>
      <c r="AS361" s="5">
        <v>30</v>
      </c>
      <c r="AT361" s="5">
        <v>0</v>
      </c>
      <c r="AU361" s="5">
        <v>105</v>
      </c>
      <c r="AV361" s="5">
        <v>30</v>
      </c>
      <c r="AW361" s="5">
        <v>40</v>
      </c>
      <c r="AX361" s="5">
        <v>0</v>
      </c>
      <c r="AY361" s="5">
        <v>110</v>
      </c>
      <c r="AZ361" s="5">
        <v>395</v>
      </c>
      <c r="BA361" s="5">
        <v>715</v>
      </c>
      <c r="BB361" s="5">
        <v>0</v>
      </c>
      <c r="BC361" s="5">
        <v>790</v>
      </c>
      <c r="BD361" s="5">
        <v>164</v>
      </c>
      <c r="BE361" s="5">
        <v>239</v>
      </c>
      <c r="BF361" s="5">
        <v>0</v>
      </c>
      <c r="BG361" s="5">
        <v>403</v>
      </c>
      <c r="BH361" s="5">
        <v>75</v>
      </c>
      <c r="BI361" s="5">
        <v>115</v>
      </c>
      <c r="BJ361" s="5">
        <v>0</v>
      </c>
      <c r="BK361" s="5">
        <v>305</v>
      </c>
      <c r="BL361" s="5">
        <v>0</v>
      </c>
      <c r="BM361" s="11">
        <f>BL361/O361*100</f>
        <v>0</v>
      </c>
      <c r="BN361" s="11">
        <f>BL361/(O361+Q361)*100</f>
        <v>0</v>
      </c>
      <c r="BO361" s="4" t="s">
        <v>73</v>
      </c>
      <c r="BR361" s="13">
        <f t="shared" si="74"/>
        <v>0</v>
      </c>
      <c r="BT361" s="19">
        <f t="shared" si="75"/>
        <v>0</v>
      </c>
      <c r="BX361" s="5">
        <f t="shared" si="80"/>
        <v>0</v>
      </c>
      <c r="BY361" s="11">
        <v>0</v>
      </c>
      <c r="BZ361" s="11">
        <f t="shared" si="81"/>
        <v>0</v>
      </c>
    </row>
    <row r="362" spans="1:79" x14ac:dyDescent="0.2">
      <c r="A362" s="15" t="s">
        <v>69</v>
      </c>
      <c r="B362" s="15">
        <v>9</v>
      </c>
      <c r="C362" s="15">
        <v>2</v>
      </c>
      <c r="D362" s="16">
        <f t="shared" si="69"/>
        <v>0.80937128447999995</v>
      </c>
      <c r="E362" s="17">
        <v>37725</v>
      </c>
      <c r="F362" s="15">
        <v>1</v>
      </c>
      <c r="G362" s="15" t="s">
        <v>70</v>
      </c>
      <c r="H362" s="15" t="s">
        <v>71</v>
      </c>
      <c r="I362" s="15">
        <v>67</v>
      </c>
      <c r="J362" s="15">
        <v>175</v>
      </c>
      <c r="K362" s="15"/>
      <c r="L362" s="15"/>
      <c r="M362" s="13">
        <f t="shared" si="70"/>
        <v>121</v>
      </c>
      <c r="N362" s="17">
        <v>37733</v>
      </c>
      <c r="O362" s="14">
        <v>916916</v>
      </c>
      <c r="P362" s="15"/>
      <c r="Q362" s="14"/>
      <c r="R362" s="15"/>
      <c r="S362" s="15"/>
      <c r="T362" s="15"/>
      <c r="U362" s="15"/>
      <c r="V362" s="14">
        <f t="shared" si="71"/>
        <v>916916</v>
      </c>
      <c r="W362" s="14">
        <f t="shared" si="72"/>
        <v>1132874.3897667369</v>
      </c>
      <c r="X362" s="17">
        <v>37762</v>
      </c>
      <c r="Y362" s="15">
        <f t="shared" si="73"/>
        <v>29</v>
      </c>
      <c r="Z362" s="15"/>
      <c r="AA362" s="18">
        <v>2.6</v>
      </c>
      <c r="AB362" s="18">
        <v>24.4</v>
      </c>
      <c r="AC362" s="18">
        <v>24.9</v>
      </c>
      <c r="AD362" s="18">
        <v>31.9</v>
      </c>
      <c r="AE362" s="18">
        <v>28.455555555555552</v>
      </c>
      <c r="AF362" s="13">
        <v>28</v>
      </c>
      <c r="AG362" s="13">
        <v>27</v>
      </c>
      <c r="AH362" s="13">
        <v>33</v>
      </c>
      <c r="AI362" s="13">
        <v>29.25</v>
      </c>
      <c r="AJ362" s="18">
        <v>8.8000000000000007</v>
      </c>
      <c r="AK362" s="18">
        <v>8.9</v>
      </c>
      <c r="AL362" s="18">
        <v>9.4</v>
      </c>
      <c r="AM362" s="18">
        <v>9.1735282432515923</v>
      </c>
      <c r="AN362" s="21">
        <v>0</v>
      </c>
      <c r="AO362" s="21">
        <v>750</v>
      </c>
      <c r="AP362" s="21">
        <v>78</v>
      </c>
      <c r="AQ362" s="21">
        <v>32.5</v>
      </c>
      <c r="AR362" s="14">
        <v>25</v>
      </c>
      <c r="AS362" s="14">
        <v>40</v>
      </c>
      <c r="AT362" s="14">
        <v>10</v>
      </c>
      <c r="AU362" s="14">
        <v>75</v>
      </c>
      <c r="AV362" s="14">
        <v>10</v>
      </c>
      <c r="AW362" s="14">
        <v>0</v>
      </c>
      <c r="AX362" s="14">
        <v>30</v>
      </c>
      <c r="AY362" s="14">
        <v>165</v>
      </c>
      <c r="AZ362" s="14">
        <v>580</v>
      </c>
      <c r="BA362" s="14">
        <v>605</v>
      </c>
      <c r="BB362" s="14">
        <v>2715</v>
      </c>
      <c r="BC362" s="14">
        <v>2990</v>
      </c>
      <c r="BD362" s="14">
        <v>116.25</v>
      </c>
      <c r="BE362" s="14">
        <v>155.5</v>
      </c>
      <c r="BF362" s="14">
        <v>1099.1666666666667</v>
      </c>
      <c r="BG362" s="14">
        <v>1438.75</v>
      </c>
      <c r="BH362" s="14">
        <v>32.5</v>
      </c>
      <c r="BI362" s="14">
        <v>100.5</v>
      </c>
      <c r="BJ362" s="14">
        <v>757.5</v>
      </c>
      <c r="BK362" s="14">
        <v>1332.5</v>
      </c>
      <c r="BL362" s="14">
        <v>67337</v>
      </c>
      <c r="BM362" s="19">
        <f>BL362/(O362)*100</f>
        <v>7.3438570163460986</v>
      </c>
      <c r="BN362" s="19">
        <f>BL362/(O362+Q362)*100</f>
        <v>7.3438570163460986</v>
      </c>
      <c r="BO362" s="15" t="s">
        <v>72</v>
      </c>
      <c r="BP362" s="13">
        <v>31</v>
      </c>
      <c r="BQ362" s="13">
        <v>41</v>
      </c>
      <c r="BR362" s="13">
        <f t="shared" si="74"/>
        <v>10</v>
      </c>
      <c r="BS362" s="19">
        <v>36.950000000000003</v>
      </c>
      <c r="BT362" s="19">
        <f t="shared" si="75"/>
        <v>1.2741379310344829</v>
      </c>
      <c r="BU362" s="16">
        <v>0.254</v>
      </c>
      <c r="BV362" s="16">
        <v>0.54200000000000004</v>
      </c>
      <c r="BW362" s="16">
        <v>0.38900000000000001</v>
      </c>
      <c r="BX362" s="14">
        <f t="shared" si="80"/>
        <v>83196.675359272573</v>
      </c>
      <c r="BY362" s="19">
        <v>27.5</v>
      </c>
      <c r="BZ362" s="19">
        <f t="shared" si="81"/>
        <v>1.1716203431632839</v>
      </c>
      <c r="CA362" s="19">
        <f>(BW362/BS362^3)*100000</f>
        <v>0.77109213448632763</v>
      </c>
    </row>
    <row r="363" spans="1:79" x14ac:dyDescent="0.2">
      <c r="A363" s="8" t="s">
        <v>69</v>
      </c>
      <c r="B363" s="4">
        <v>24</v>
      </c>
      <c r="C363" s="4">
        <v>1</v>
      </c>
      <c r="D363" s="6">
        <f t="shared" si="69"/>
        <v>0.40468564223999998</v>
      </c>
      <c r="E363" s="8">
        <v>38596</v>
      </c>
      <c r="F363" s="4">
        <v>1</v>
      </c>
      <c r="G363" s="4" t="s">
        <v>70</v>
      </c>
      <c r="H363" s="4" t="s">
        <v>71</v>
      </c>
      <c r="I363" s="4">
        <v>93</v>
      </c>
      <c r="J363" s="4">
        <v>17</v>
      </c>
      <c r="K363" s="5"/>
      <c r="M363" s="13">
        <f t="shared" si="70"/>
        <v>55</v>
      </c>
      <c r="N363" s="8">
        <v>38606</v>
      </c>
      <c r="O363" s="5">
        <v>459374</v>
      </c>
      <c r="Q363" s="5"/>
      <c r="V363" s="14">
        <f t="shared" si="71"/>
        <v>459374</v>
      </c>
      <c r="W363" s="14">
        <f t="shared" si="72"/>
        <v>1135137.8750609763</v>
      </c>
      <c r="X363" s="8">
        <v>38666</v>
      </c>
      <c r="Y363" s="4">
        <f t="shared" si="73"/>
        <v>60</v>
      </c>
      <c r="Z363" s="4">
        <v>8</v>
      </c>
      <c r="AA363" s="10">
        <v>2.2999999999999998</v>
      </c>
      <c r="AB363" s="10">
        <v>28.3</v>
      </c>
      <c r="AC363" s="10">
        <v>19.899999999999999</v>
      </c>
      <c r="AD363" s="10">
        <v>32.200000000000003</v>
      </c>
      <c r="AE363" s="10">
        <v>27.650000000000009</v>
      </c>
      <c r="AF363" s="9">
        <v>39</v>
      </c>
      <c r="AG363" s="9">
        <v>33</v>
      </c>
      <c r="AH363" s="9">
        <v>43</v>
      </c>
      <c r="AI363" s="9">
        <v>37.4375</v>
      </c>
      <c r="AJ363" s="10">
        <v>8.5</v>
      </c>
      <c r="AK363" s="10">
        <v>8.5</v>
      </c>
      <c r="AL363" s="10">
        <v>9.6</v>
      </c>
      <c r="AM363" s="10">
        <v>9.0335430359110767</v>
      </c>
      <c r="AN363" s="20">
        <v>366</v>
      </c>
      <c r="AO363" s="20">
        <v>150</v>
      </c>
      <c r="AP363" s="20">
        <v>7.5</v>
      </c>
      <c r="AQ363" s="20">
        <v>3.375</v>
      </c>
      <c r="AR363" s="5">
        <v>155</v>
      </c>
      <c r="AS363" s="5">
        <v>75</v>
      </c>
      <c r="AT363" s="5">
        <v>0</v>
      </c>
      <c r="AU363" s="5">
        <v>225</v>
      </c>
      <c r="AV363" s="5">
        <v>0</v>
      </c>
      <c r="AW363" s="5">
        <v>0</v>
      </c>
      <c r="AX363" s="5">
        <v>0</v>
      </c>
      <c r="AY363" s="5">
        <v>0</v>
      </c>
      <c r="AZ363" s="5">
        <v>195</v>
      </c>
      <c r="BA363" s="5">
        <v>115</v>
      </c>
      <c r="BB363" s="5">
        <v>60</v>
      </c>
      <c r="BC363" s="5">
        <v>310</v>
      </c>
      <c r="BD363" s="5">
        <v>20</v>
      </c>
      <c r="BE363" s="5">
        <v>19.476190476190474</v>
      </c>
      <c r="BF363" s="5">
        <v>3.8095238095238093</v>
      </c>
      <c r="BG363" s="5">
        <v>47.38095238095238</v>
      </c>
      <c r="BH363" s="5">
        <v>0</v>
      </c>
      <c r="BI363" s="5">
        <v>5</v>
      </c>
      <c r="BJ363" s="5">
        <v>0</v>
      </c>
      <c r="BK363" s="5">
        <v>10</v>
      </c>
      <c r="BL363" s="5">
        <v>0</v>
      </c>
      <c r="BM363" s="11">
        <f>BL363/O363*100</f>
        <v>0</v>
      </c>
      <c r="BN363" s="11">
        <f>BL363/(O363+Q363)*100</f>
        <v>0</v>
      </c>
      <c r="BO363" s="4" t="s">
        <v>73</v>
      </c>
      <c r="BR363" s="13">
        <f t="shared" si="74"/>
        <v>0</v>
      </c>
      <c r="BT363" s="19">
        <f t="shared" si="75"/>
        <v>0</v>
      </c>
      <c r="BX363" s="5">
        <f t="shared" si="80"/>
        <v>0</v>
      </c>
      <c r="BY363" s="11">
        <v>0</v>
      </c>
      <c r="BZ363" s="11">
        <f t="shared" si="81"/>
        <v>0</v>
      </c>
    </row>
    <row r="364" spans="1:79" x14ac:dyDescent="0.2">
      <c r="A364" s="15" t="s">
        <v>69</v>
      </c>
      <c r="B364" s="15">
        <v>3</v>
      </c>
      <c r="C364" s="15">
        <v>2</v>
      </c>
      <c r="D364" s="16">
        <f t="shared" si="69"/>
        <v>0.80937128447999995</v>
      </c>
      <c r="E364" s="17">
        <v>38154</v>
      </c>
      <c r="F364" s="15">
        <v>1</v>
      </c>
      <c r="G364" s="15" t="s">
        <v>70</v>
      </c>
      <c r="H364" s="15" t="s">
        <v>71</v>
      </c>
      <c r="I364" s="15">
        <v>132</v>
      </c>
      <c r="J364" s="15">
        <v>97</v>
      </c>
      <c r="K364" s="15"/>
      <c r="L364" s="15"/>
      <c r="M364" s="13">
        <f t="shared" si="70"/>
        <v>114.5</v>
      </c>
      <c r="N364" s="17">
        <v>38161</v>
      </c>
      <c r="O364" s="14">
        <v>919895</v>
      </c>
      <c r="P364" s="15"/>
      <c r="Q364" s="14"/>
      <c r="R364" s="15"/>
      <c r="S364" s="15"/>
      <c r="T364" s="15"/>
      <c r="U364" s="15"/>
      <c r="V364" s="14">
        <f t="shared" si="71"/>
        <v>919895</v>
      </c>
      <c r="W364" s="14">
        <f t="shared" si="72"/>
        <v>1136555.0244236903</v>
      </c>
      <c r="X364" s="17">
        <v>38190</v>
      </c>
      <c r="Y364" s="15">
        <f t="shared" si="73"/>
        <v>29</v>
      </c>
      <c r="Z364" s="15">
        <v>10</v>
      </c>
      <c r="AA364" s="18">
        <v>2.1</v>
      </c>
      <c r="AB364" s="15">
        <v>29.5</v>
      </c>
      <c r="AC364" s="15">
        <v>29.6</v>
      </c>
      <c r="AD364" s="15">
        <v>34.9</v>
      </c>
      <c r="AE364" s="18">
        <v>31.750000000000004</v>
      </c>
      <c r="AF364" s="13">
        <v>29</v>
      </c>
      <c r="AG364" s="13">
        <v>28</v>
      </c>
      <c r="AH364" s="13">
        <v>35</v>
      </c>
      <c r="AI364" s="13">
        <v>31.5</v>
      </c>
      <c r="AJ364" s="15">
        <v>9.1</v>
      </c>
      <c r="AK364" s="15">
        <v>8.4</v>
      </c>
      <c r="AL364" s="15">
        <v>9.6</v>
      </c>
      <c r="AM364" s="18">
        <v>9.0909090909090917</v>
      </c>
      <c r="AN364" s="21">
        <v>228</v>
      </c>
      <c r="AO364" s="21">
        <v>700</v>
      </c>
      <c r="AP364" s="21">
        <v>54</v>
      </c>
      <c r="AQ364" s="21">
        <v>22.5</v>
      </c>
      <c r="AR364" s="14">
        <v>40</v>
      </c>
      <c r="AS364" s="14">
        <v>65</v>
      </c>
      <c r="AT364" s="14">
        <v>0</v>
      </c>
      <c r="AU364" s="14">
        <v>105</v>
      </c>
      <c r="AV364" s="14">
        <v>0</v>
      </c>
      <c r="AW364" s="14">
        <v>0</v>
      </c>
      <c r="AX364" s="14">
        <v>90</v>
      </c>
      <c r="AY364" s="14">
        <v>175</v>
      </c>
      <c r="AZ364" s="14">
        <v>170</v>
      </c>
      <c r="BA364" s="14">
        <v>230</v>
      </c>
      <c r="BB364" s="14">
        <v>3000</v>
      </c>
      <c r="BC364" s="14">
        <v>3040</v>
      </c>
      <c r="BD364" s="14">
        <v>43.636363636363633</v>
      </c>
      <c r="BE364" s="14">
        <v>58.636363636363633</v>
      </c>
      <c r="BF364" s="14">
        <v>1252.7272727272727</v>
      </c>
      <c r="BG364" s="14">
        <v>1357.7272727272727</v>
      </c>
      <c r="BH364" s="14">
        <v>10</v>
      </c>
      <c r="BI364" s="14">
        <v>40</v>
      </c>
      <c r="BJ364" s="14">
        <v>995</v>
      </c>
      <c r="BK364" s="14">
        <v>1130</v>
      </c>
      <c r="BL364" s="14">
        <v>355674</v>
      </c>
      <c r="BM364" s="19">
        <f>(BL364/O364)*100</f>
        <v>38.664630202360051</v>
      </c>
      <c r="BN364" s="19">
        <f>((BL364)/(O364+Q364+S364+U364))*100</f>
        <v>38.664630202360051</v>
      </c>
      <c r="BO364" s="15" t="s">
        <v>72</v>
      </c>
      <c r="BP364" s="13">
        <v>28</v>
      </c>
      <c r="BQ364" s="13">
        <v>45</v>
      </c>
      <c r="BR364" s="13">
        <f t="shared" si="74"/>
        <v>17</v>
      </c>
      <c r="BS364" s="19">
        <v>34.21</v>
      </c>
      <c r="BT364" s="19">
        <f t="shared" si="75"/>
        <v>1.1796551724137931</v>
      </c>
      <c r="BU364" s="16">
        <v>0.17699999999999999</v>
      </c>
      <c r="BV364" s="16">
        <v>0.67800000000000005</v>
      </c>
      <c r="BW364" s="16">
        <v>0.2964099999999999</v>
      </c>
      <c r="BX364" s="14">
        <f t="shared" si="80"/>
        <v>439444.79723976285</v>
      </c>
      <c r="BY364" s="19">
        <v>102.91</v>
      </c>
      <c r="BZ364" s="19">
        <f t="shared" si="81"/>
        <v>4.3844163459975842</v>
      </c>
      <c r="CA364" s="19">
        <f>(BW364/BS364^3)*100000</f>
        <v>0.74034411549311763</v>
      </c>
    </row>
    <row r="365" spans="1:79" x14ac:dyDescent="0.2">
      <c r="A365" s="4" t="s">
        <v>69</v>
      </c>
      <c r="B365" s="4">
        <v>29</v>
      </c>
      <c r="C365" s="4">
        <v>1</v>
      </c>
      <c r="D365" s="6">
        <f t="shared" si="69"/>
        <v>0.40468564223999998</v>
      </c>
      <c r="E365" s="8">
        <v>38202</v>
      </c>
      <c r="F365" s="4">
        <v>1</v>
      </c>
      <c r="G365" s="4" t="s">
        <v>70</v>
      </c>
      <c r="H365" s="4" t="s">
        <v>71</v>
      </c>
      <c r="I365" s="4">
        <v>221</v>
      </c>
      <c r="J365" s="4">
        <v>146</v>
      </c>
      <c r="M365" s="13">
        <f t="shared" si="70"/>
        <v>183.5</v>
      </c>
      <c r="N365" s="8">
        <v>38207</v>
      </c>
      <c r="O365" s="5">
        <v>460748</v>
      </c>
      <c r="Q365" s="5"/>
      <c r="V365" s="14">
        <f t="shared" si="71"/>
        <v>460748</v>
      </c>
      <c r="W365" s="14">
        <f t="shared" si="72"/>
        <v>1138533.1030023349</v>
      </c>
      <c r="X365" s="8">
        <v>38238</v>
      </c>
      <c r="Y365" s="4">
        <f t="shared" si="73"/>
        <v>31</v>
      </c>
      <c r="Z365" s="4">
        <v>11</v>
      </c>
      <c r="AA365" s="10">
        <v>0.4</v>
      </c>
      <c r="AB365" s="4">
        <v>33.299999999999997</v>
      </c>
      <c r="AC365" s="4">
        <v>27.8</v>
      </c>
      <c r="AD365" s="4">
        <v>33.6</v>
      </c>
      <c r="AE365" s="10">
        <v>31.507142857142856</v>
      </c>
      <c r="AF365" s="4">
        <v>37</v>
      </c>
      <c r="AG365" s="4">
        <v>35</v>
      </c>
      <c r="AH365" s="4">
        <v>39</v>
      </c>
      <c r="AI365" s="10">
        <v>36</v>
      </c>
      <c r="AJ365" s="4">
        <v>9.1</v>
      </c>
      <c r="AK365" s="4">
        <v>8.6999999999999993</v>
      </c>
      <c r="AL365" s="4">
        <v>9.8000000000000007</v>
      </c>
      <c r="AM365" s="10">
        <v>9.1913043478260867</v>
      </c>
      <c r="AN365" s="20">
        <v>198</v>
      </c>
      <c r="AO365" s="20">
        <v>237.5</v>
      </c>
      <c r="AP365" s="20">
        <v>6</v>
      </c>
      <c r="AQ365" s="20">
        <v>3.75</v>
      </c>
      <c r="AR365" s="5">
        <v>0</v>
      </c>
      <c r="AS365" s="5">
        <v>0</v>
      </c>
      <c r="AT365" s="5">
        <v>305</v>
      </c>
      <c r="AU365" s="5">
        <v>305</v>
      </c>
      <c r="AV365" s="5">
        <v>0</v>
      </c>
      <c r="AW365" s="5">
        <v>0</v>
      </c>
      <c r="AX365" s="5">
        <v>5</v>
      </c>
      <c r="AY365" s="5">
        <v>20</v>
      </c>
      <c r="AZ365" s="5">
        <v>190</v>
      </c>
      <c r="BA365" s="5">
        <v>230</v>
      </c>
      <c r="BB365" s="5">
        <v>4575</v>
      </c>
      <c r="BC365" s="5">
        <v>4575</v>
      </c>
      <c r="BD365" s="5">
        <v>30.833333333333332</v>
      </c>
      <c r="BE365" s="5">
        <v>76.666666666666671</v>
      </c>
      <c r="BF365" s="5">
        <v>1149.1666666666667</v>
      </c>
      <c r="BG365" s="5">
        <v>1256.6666666666667</v>
      </c>
      <c r="BH365" s="5">
        <v>0</v>
      </c>
      <c r="BI365" s="5">
        <v>40</v>
      </c>
      <c r="BJ365" s="5">
        <v>662.5</v>
      </c>
      <c r="BK365" s="5">
        <v>787.5</v>
      </c>
      <c r="BL365" s="5">
        <v>81724</v>
      </c>
      <c r="BM365" s="11">
        <f>(BL365/O365)*100</f>
        <v>17.737244654344675</v>
      </c>
      <c r="BN365" s="11">
        <f>((BL365)/(O365+Q365+S365+U365))*100</f>
        <v>17.737244654344675</v>
      </c>
      <c r="BO365" s="4" t="s">
        <v>72</v>
      </c>
      <c r="BP365" s="9">
        <v>30</v>
      </c>
      <c r="BQ365" s="9">
        <v>47</v>
      </c>
      <c r="BR365" s="13">
        <f t="shared" si="74"/>
        <v>17</v>
      </c>
      <c r="BS365" s="11">
        <v>38.212121212121211</v>
      </c>
      <c r="BT365" s="19">
        <f t="shared" si="75"/>
        <v>1.2326490713587488</v>
      </c>
      <c r="BU365" s="6">
        <v>0.23400000000000001</v>
      </c>
      <c r="BV365" s="6">
        <v>0.81100000000000005</v>
      </c>
      <c r="BW365" s="6">
        <v>0.44741414141414132</v>
      </c>
      <c r="BX365" s="5">
        <f t="shared" si="80"/>
        <v>201944.40195022622</v>
      </c>
      <c r="BY365" s="11">
        <v>33.119999999999997</v>
      </c>
      <c r="BZ365" s="11">
        <f t="shared" si="81"/>
        <v>2.6400420110298439</v>
      </c>
      <c r="CA365" s="11">
        <f>(BW365/BS365^3)*100000</f>
        <v>0.80187424836298948</v>
      </c>
    </row>
    <row r="366" spans="1:79" x14ac:dyDescent="0.2">
      <c r="A366" s="15" t="s">
        <v>69</v>
      </c>
      <c r="B366" s="15">
        <v>16</v>
      </c>
      <c r="C366" s="15">
        <v>0.5</v>
      </c>
      <c r="D366" s="16">
        <f t="shared" si="69"/>
        <v>0.20234282111999999</v>
      </c>
      <c r="E366" s="17">
        <v>37162</v>
      </c>
      <c r="F366" s="15">
        <v>1</v>
      </c>
      <c r="G366" s="15" t="s">
        <v>70</v>
      </c>
      <c r="H366" s="15" t="s">
        <v>71</v>
      </c>
      <c r="I366" s="15">
        <v>39</v>
      </c>
      <c r="J366" s="15">
        <v>17</v>
      </c>
      <c r="K366" s="15"/>
      <c r="L366" s="15"/>
      <c r="M366" s="13">
        <f t="shared" si="70"/>
        <v>28</v>
      </c>
      <c r="N366" s="17">
        <v>37168</v>
      </c>
      <c r="O366" s="14">
        <v>230374</v>
      </c>
      <c r="P366" s="15"/>
      <c r="Q366" s="14"/>
      <c r="R366" s="15"/>
      <c r="S366" s="15"/>
      <c r="T366" s="15"/>
      <c r="U366" s="15"/>
      <c r="V366" s="14">
        <f t="shared" si="71"/>
        <v>230374</v>
      </c>
      <c r="W366" s="14">
        <f t="shared" si="72"/>
        <v>1138533.1030023349</v>
      </c>
      <c r="X366" s="17">
        <v>37210</v>
      </c>
      <c r="Y366" s="15">
        <f t="shared" si="73"/>
        <v>42</v>
      </c>
      <c r="Z366" s="13">
        <v>14</v>
      </c>
      <c r="AA366" s="18">
        <v>3.9</v>
      </c>
      <c r="AB366" s="18">
        <v>27.6</v>
      </c>
      <c r="AC366" s="18">
        <v>22.1</v>
      </c>
      <c r="AD366" s="18">
        <v>30.6</v>
      </c>
      <c r="AE366" s="18">
        <v>25.897500000000001</v>
      </c>
      <c r="AF366" s="13">
        <v>41</v>
      </c>
      <c r="AG366" s="13">
        <v>41</v>
      </c>
      <c r="AH366" s="13">
        <v>45</v>
      </c>
      <c r="AI366" s="13">
        <v>43.363636363636367</v>
      </c>
      <c r="AJ366" s="18">
        <v>8.6</v>
      </c>
      <c r="AK366" s="18">
        <v>8.6999999999999993</v>
      </c>
      <c r="AL366" s="18">
        <v>9.9</v>
      </c>
      <c r="AM366" s="18">
        <v>9.2107175545577586</v>
      </c>
      <c r="AN366" s="21">
        <v>57</v>
      </c>
      <c r="AO366" s="21">
        <v>212.5</v>
      </c>
      <c r="AP366" s="21">
        <v>15</v>
      </c>
      <c r="AQ366" s="21">
        <v>6.25</v>
      </c>
      <c r="AR366" s="14">
        <v>20</v>
      </c>
      <c r="AS366" s="14">
        <v>1520</v>
      </c>
      <c r="AT366" s="14">
        <v>0</v>
      </c>
      <c r="AU366" s="14">
        <v>1540</v>
      </c>
      <c r="AV366" s="14">
        <v>0</v>
      </c>
      <c r="AW366" s="14">
        <v>5</v>
      </c>
      <c r="AX366" s="14">
        <v>0</v>
      </c>
      <c r="AY366" s="14">
        <v>20</v>
      </c>
      <c r="AZ366" s="14">
        <v>445</v>
      </c>
      <c r="BA366" s="14">
        <v>720</v>
      </c>
      <c r="BB366" s="14">
        <v>19620</v>
      </c>
      <c r="BC366" s="14">
        <v>19720</v>
      </c>
      <c r="BD366" s="14">
        <v>110.625</v>
      </c>
      <c r="BE366" s="14">
        <v>90.9375</v>
      </c>
      <c r="BF366" s="14">
        <v>1625.625</v>
      </c>
      <c r="BG366" s="14">
        <v>1827.1875</v>
      </c>
      <c r="BH366" s="14">
        <v>15</v>
      </c>
      <c r="BI366" s="14">
        <v>40</v>
      </c>
      <c r="BJ366" s="14">
        <v>7.5</v>
      </c>
      <c r="BK366" s="14">
        <v>425</v>
      </c>
      <c r="BL366" s="14">
        <v>76499</v>
      </c>
      <c r="BM366" s="19">
        <f>BL366/(O366)*100</f>
        <v>33.20643822653598</v>
      </c>
      <c r="BN366" s="19">
        <f>BL366/(O366+Q366)*100</f>
        <v>33.20643822653598</v>
      </c>
      <c r="BO366" s="15" t="s">
        <v>72</v>
      </c>
      <c r="BP366" s="13">
        <v>20</v>
      </c>
      <c r="BQ366" s="13">
        <v>34</v>
      </c>
      <c r="BR366" s="13">
        <f t="shared" si="74"/>
        <v>14</v>
      </c>
      <c r="BS366" s="19">
        <v>25.39</v>
      </c>
      <c r="BT366" s="19">
        <f t="shared" si="75"/>
        <v>0.60452380952380957</v>
      </c>
      <c r="BU366" s="16">
        <v>8.7999999999999995E-2</v>
      </c>
      <c r="BV366" s="16">
        <v>0.28599999999999998</v>
      </c>
      <c r="BW366" s="16">
        <v>0.14799999999999999</v>
      </c>
      <c r="BX366" s="14">
        <f t="shared" si="80"/>
        <v>378066.29153713363</v>
      </c>
      <c r="BY366" s="19">
        <v>11.86</v>
      </c>
      <c r="BZ366" s="19">
        <f t="shared" si="81"/>
        <v>1.3955570591431337</v>
      </c>
      <c r="CA366" s="19">
        <f>(BW366/BS366^3)*100000</f>
        <v>0.90421896735284657</v>
      </c>
    </row>
    <row r="367" spans="1:79" x14ac:dyDescent="0.2">
      <c r="A367" s="15" t="s">
        <v>69</v>
      </c>
      <c r="B367" s="15">
        <v>30</v>
      </c>
      <c r="C367" s="15">
        <v>1</v>
      </c>
      <c r="D367" s="16">
        <f t="shared" si="69"/>
        <v>0.40468564223999998</v>
      </c>
      <c r="E367" s="17">
        <v>37045</v>
      </c>
      <c r="F367" s="15">
        <v>1</v>
      </c>
      <c r="G367" s="15" t="s">
        <v>70</v>
      </c>
      <c r="H367" s="15" t="s">
        <v>71</v>
      </c>
      <c r="I367" s="15">
        <v>0</v>
      </c>
      <c r="J367" s="15">
        <v>0</v>
      </c>
      <c r="K367" s="15"/>
      <c r="L367" s="15"/>
      <c r="M367" s="13">
        <f t="shared" si="70"/>
        <v>0</v>
      </c>
      <c r="N367" s="23">
        <v>37055</v>
      </c>
      <c r="O367" s="24">
        <v>462122</v>
      </c>
      <c r="P367" s="15"/>
      <c r="Q367" s="14"/>
      <c r="R367" s="15"/>
      <c r="S367" s="15"/>
      <c r="T367" s="15"/>
      <c r="U367" s="15"/>
      <c r="V367" s="14">
        <f t="shared" si="71"/>
        <v>462122</v>
      </c>
      <c r="W367" s="14">
        <f t="shared" si="72"/>
        <v>1141928.3309436939</v>
      </c>
      <c r="X367" s="17">
        <v>37078</v>
      </c>
      <c r="Y367" s="15">
        <f t="shared" si="73"/>
        <v>23</v>
      </c>
      <c r="Z367" s="13"/>
      <c r="AA367" s="18">
        <v>3.8</v>
      </c>
      <c r="AB367" s="18">
        <v>30.8</v>
      </c>
      <c r="AC367" s="18">
        <v>28</v>
      </c>
      <c r="AD367" s="18">
        <v>32.799999999999997</v>
      </c>
      <c r="AE367" s="18">
        <v>30.804545454545451</v>
      </c>
      <c r="AF367" s="13">
        <v>50</v>
      </c>
      <c r="AG367" s="13">
        <v>46</v>
      </c>
      <c r="AH367" s="13">
        <v>58</v>
      </c>
      <c r="AI367" s="13">
        <v>53.125</v>
      </c>
      <c r="AJ367" s="18">
        <v>9.1</v>
      </c>
      <c r="AK367" s="18">
        <v>9.1999999999999993</v>
      </c>
      <c r="AL367" s="18">
        <v>9.3000000000000007</v>
      </c>
      <c r="AM367" s="18">
        <v>9.2199136063063989</v>
      </c>
      <c r="AN367" s="21">
        <v>0</v>
      </c>
      <c r="AO367" s="21">
        <v>180</v>
      </c>
      <c r="AP367" s="21">
        <v>6</v>
      </c>
      <c r="AQ367" s="21">
        <v>2.5</v>
      </c>
      <c r="AR367" s="14">
        <v>60</v>
      </c>
      <c r="AS367" s="14">
        <v>100</v>
      </c>
      <c r="AT367" s="14">
        <v>0</v>
      </c>
      <c r="AU367" s="14">
        <v>160</v>
      </c>
      <c r="AV367" s="14">
        <v>30</v>
      </c>
      <c r="AW367" s="14">
        <v>0</v>
      </c>
      <c r="AX367" s="14">
        <v>0</v>
      </c>
      <c r="AY367" s="14">
        <v>50</v>
      </c>
      <c r="AZ367" s="14">
        <v>590</v>
      </c>
      <c r="BA367" s="14">
        <v>50</v>
      </c>
      <c r="BB367" s="14">
        <v>0</v>
      </c>
      <c r="BC367" s="14">
        <v>600</v>
      </c>
      <c r="BD367" s="14">
        <v>213.33333333333334</v>
      </c>
      <c r="BE367" s="14">
        <v>14.444444444444445</v>
      </c>
      <c r="BF367" s="14">
        <v>0</v>
      </c>
      <c r="BG367" s="14">
        <v>188.33333333333334</v>
      </c>
      <c r="BH367" s="14">
        <v>170</v>
      </c>
      <c r="BI367" s="14">
        <v>10</v>
      </c>
      <c r="BJ367" s="14">
        <v>0</v>
      </c>
      <c r="BK367" s="14">
        <v>145</v>
      </c>
      <c r="BL367" s="14">
        <v>0</v>
      </c>
      <c r="BM367" s="19">
        <f>BL367/(O367)*100</f>
        <v>0</v>
      </c>
      <c r="BN367" s="19">
        <f>BL367/(O367+Q367)*100</f>
        <v>0</v>
      </c>
      <c r="BO367" s="15" t="s">
        <v>73</v>
      </c>
      <c r="BP367" s="13"/>
      <c r="BQ367" s="13"/>
      <c r="BR367" s="13">
        <f t="shared" si="74"/>
        <v>0</v>
      </c>
      <c r="BS367" s="19"/>
      <c r="BT367" s="19">
        <f t="shared" si="75"/>
        <v>0</v>
      </c>
      <c r="BU367" s="16"/>
      <c r="BV367" s="16"/>
      <c r="BW367" s="16"/>
      <c r="BX367" s="14">
        <f t="shared" si="80"/>
        <v>0</v>
      </c>
      <c r="BY367" s="19">
        <v>0</v>
      </c>
      <c r="BZ367" s="19">
        <f t="shared" si="81"/>
        <v>0</v>
      </c>
      <c r="CA367" s="19"/>
    </row>
    <row r="368" spans="1:79" x14ac:dyDescent="0.2">
      <c r="A368" s="4" t="s">
        <v>69</v>
      </c>
      <c r="B368" s="4">
        <v>26</v>
      </c>
      <c r="C368" s="4">
        <v>1</v>
      </c>
      <c r="D368" s="6">
        <f t="shared" si="69"/>
        <v>0.40468564223999998</v>
      </c>
      <c r="E368" s="8">
        <v>38084</v>
      </c>
      <c r="F368" s="4">
        <v>1</v>
      </c>
      <c r="G368" s="4" t="s">
        <v>70</v>
      </c>
      <c r="H368" s="4" t="s">
        <v>71</v>
      </c>
      <c r="I368" s="4">
        <v>137</v>
      </c>
      <c r="J368" s="4">
        <v>176</v>
      </c>
      <c r="M368" s="13">
        <f t="shared" si="70"/>
        <v>156.5</v>
      </c>
      <c r="N368" s="8">
        <v>38095</v>
      </c>
      <c r="O368" s="5">
        <v>462122</v>
      </c>
      <c r="Q368" s="5"/>
      <c r="V368" s="14">
        <f t="shared" si="71"/>
        <v>462122</v>
      </c>
      <c r="W368" s="14">
        <f t="shared" si="72"/>
        <v>1141928.3309436939</v>
      </c>
      <c r="X368" s="8">
        <v>38141</v>
      </c>
      <c r="Y368" s="4">
        <f t="shared" si="73"/>
        <v>46</v>
      </c>
      <c r="Z368" s="4">
        <v>11</v>
      </c>
      <c r="AA368" s="10">
        <v>2.4</v>
      </c>
      <c r="AB368" s="4">
        <v>26.1</v>
      </c>
      <c r="AC368" s="4">
        <v>22.3</v>
      </c>
      <c r="AD368" s="4">
        <v>32.200000000000003</v>
      </c>
      <c r="AE368" s="10">
        <v>27.219512195121951</v>
      </c>
      <c r="AF368" s="4">
        <v>33</v>
      </c>
      <c r="AG368" s="4">
        <v>20</v>
      </c>
      <c r="AH368" s="4">
        <v>33</v>
      </c>
      <c r="AI368" s="10">
        <v>25.818181818181817</v>
      </c>
      <c r="AJ368" s="4">
        <v>9.6</v>
      </c>
      <c r="AK368" s="4">
        <v>7.5</v>
      </c>
      <c r="AL368" s="4">
        <v>10</v>
      </c>
      <c r="AM368" s="10">
        <v>8.9560975609756088</v>
      </c>
      <c r="AN368" s="20">
        <v>314</v>
      </c>
      <c r="AO368" s="20">
        <v>375</v>
      </c>
      <c r="AP368" s="20">
        <v>42</v>
      </c>
      <c r="AQ368" s="20">
        <v>17.5</v>
      </c>
      <c r="AR368" s="5">
        <v>60</v>
      </c>
      <c r="AS368" s="5">
        <v>305</v>
      </c>
      <c r="AT368" s="5">
        <v>10</v>
      </c>
      <c r="AU368" s="5">
        <v>355</v>
      </c>
      <c r="AV368" s="5">
        <v>0</v>
      </c>
      <c r="AW368" s="5">
        <v>0</v>
      </c>
      <c r="AX368" s="5">
        <v>5</v>
      </c>
      <c r="AY368" s="5">
        <v>85</v>
      </c>
      <c r="AZ368" s="5">
        <v>315</v>
      </c>
      <c r="BA368" s="5">
        <v>920</v>
      </c>
      <c r="BB368" s="5">
        <v>835</v>
      </c>
      <c r="BC368" s="5">
        <v>1750</v>
      </c>
      <c r="BD368" s="5">
        <v>70.625</v>
      </c>
      <c r="BE368" s="5">
        <v>312.1875</v>
      </c>
      <c r="BF368" s="5">
        <v>270.3125</v>
      </c>
      <c r="BG368" s="5">
        <v>653.125</v>
      </c>
      <c r="BH368" s="5">
        <v>10</v>
      </c>
      <c r="BI368" s="5">
        <v>172.5</v>
      </c>
      <c r="BJ368" s="5">
        <v>177.5</v>
      </c>
      <c r="BK368" s="5">
        <v>637.5</v>
      </c>
      <c r="BL368" s="5">
        <v>202010</v>
      </c>
      <c r="BM368" s="11">
        <f>(BL368/O368)*100</f>
        <v>43.713564816217364</v>
      </c>
      <c r="BN368" s="11">
        <f>((BL368)/(O368+Q368+S368+U368))*100</f>
        <v>43.713564816217364</v>
      </c>
      <c r="BO368" s="4" t="s">
        <v>72</v>
      </c>
      <c r="BP368" s="9">
        <v>34</v>
      </c>
      <c r="BQ368" s="9">
        <v>54</v>
      </c>
      <c r="BR368" s="13">
        <f t="shared" si="74"/>
        <v>20</v>
      </c>
      <c r="BS368" s="11">
        <v>41.32</v>
      </c>
      <c r="BT368" s="19">
        <f t="shared" si="75"/>
        <v>0.89826086956521745</v>
      </c>
      <c r="BU368" s="6">
        <v>0.35299999999999998</v>
      </c>
      <c r="BV368" s="6">
        <v>1.35</v>
      </c>
      <c r="BW368" s="6">
        <v>0.58054000000000006</v>
      </c>
      <c r="BX368" s="5">
        <f t="shared" si="80"/>
        <v>499177.58110182075</v>
      </c>
      <c r="BY368" s="11">
        <v>110.36</v>
      </c>
      <c r="BZ368" s="11">
        <f t="shared" si="81"/>
        <v>5.9283804127644286</v>
      </c>
      <c r="CA368" s="11">
        <f t="shared" ref="CA368:CA377" si="82">(BW368/BS368^3)*100000</f>
        <v>0.82290785913056153</v>
      </c>
    </row>
    <row r="369" spans="1:79" x14ac:dyDescent="0.2">
      <c r="A369" s="4" t="s">
        <v>69</v>
      </c>
      <c r="B369" s="4">
        <v>24</v>
      </c>
      <c r="C369" s="4">
        <v>1</v>
      </c>
      <c r="D369" s="6">
        <f t="shared" si="69"/>
        <v>0.40468564223999998</v>
      </c>
      <c r="E369" s="8">
        <v>38259</v>
      </c>
      <c r="F369" s="4">
        <v>1</v>
      </c>
      <c r="G369" s="4" t="s">
        <v>70</v>
      </c>
      <c r="H369" s="4" t="s">
        <v>71</v>
      </c>
      <c r="I369" s="4">
        <v>106</v>
      </c>
      <c r="J369" s="4">
        <v>210</v>
      </c>
      <c r="M369" s="13">
        <f t="shared" si="70"/>
        <v>158</v>
      </c>
      <c r="N369" s="8">
        <v>38266</v>
      </c>
      <c r="O369" s="5">
        <v>463954</v>
      </c>
      <c r="Q369" s="5"/>
      <c r="V369" s="14">
        <f t="shared" si="71"/>
        <v>463954</v>
      </c>
      <c r="W369" s="14">
        <f t="shared" si="72"/>
        <v>1146455.3015321724</v>
      </c>
      <c r="X369" s="8">
        <v>38309</v>
      </c>
      <c r="Y369" s="4">
        <f t="shared" si="73"/>
        <v>43</v>
      </c>
      <c r="Z369" s="4">
        <v>8</v>
      </c>
      <c r="AA369" s="10">
        <v>3.4</v>
      </c>
      <c r="AB369" s="4">
        <v>29.2</v>
      </c>
      <c r="AC369" s="4">
        <v>19.2</v>
      </c>
      <c r="AD369" s="4">
        <v>31.2</v>
      </c>
      <c r="AE369" s="10">
        <v>26.736585365853653</v>
      </c>
      <c r="AF369" s="4">
        <v>32</v>
      </c>
      <c r="AG369" s="4">
        <v>23</v>
      </c>
      <c r="AH369" s="4">
        <v>30</v>
      </c>
      <c r="AI369" s="10">
        <v>27.615384615384617</v>
      </c>
      <c r="AJ369" s="4">
        <v>8.6999999999999993</v>
      </c>
      <c r="AK369" s="4">
        <v>8.6999999999999993</v>
      </c>
      <c r="AL369" s="4">
        <v>9.3000000000000007</v>
      </c>
      <c r="AM369" s="10">
        <v>9.0100000000000016</v>
      </c>
      <c r="AN369" s="20">
        <v>426</v>
      </c>
      <c r="AO369" s="20">
        <v>400</v>
      </c>
      <c r="AP369" s="20">
        <v>15</v>
      </c>
      <c r="AQ369" s="20">
        <v>6.25</v>
      </c>
      <c r="AR369" s="5">
        <v>30</v>
      </c>
      <c r="AS369" s="5">
        <v>1205</v>
      </c>
      <c r="AT369" s="5">
        <v>115</v>
      </c>
      <c r="AU369" s="5">
        <v>1350</v>
      </c>
      <c r="AV369" s="5">
        <v>0</v>
      </c>
      <c r="AW369" s="5">
        <v>15</v>
      </c>
      <c r="AX369" s="5">
        <v>0</v>
      </c>
      <c r="AY369" s="5">
        <v>25</v>
      </c>
      <c r="AZ369" s="5">
        <v>470</v>
      </c>
      <c r="BA369" s="5">
        <v>430</v>
      </c>
      <c r="BB369" s="5">
        <v>155</v>
      </c>
      <c r="BC369" s="5">
        <v>660</v>
      </c>
      <c r="BD369" s="5">
        <v>81.25</v>
      </c>
      <c r="BE369" s="5">
        <v>130.3125</v>
      </c>
      <c r="BF369" s="5">
        <v>22.8125</v>
      </c>
      <c r="BG369" s="5">
        <v>234.375</v>
      </c>
      <c r="BH369" s="5">
        <v>50</v>
      </c>
      <c r="BI369" s="5">
        <v>95</v>
      </c>
      <c r="BJ369" s="5">
        <v>5</v>
      </c>
      <c r="BK369" s="5">
        <v>167.5</v>
      </c>
      <c r="BL369" s="5">
        <v>218073</v>
      </c>
      <c r="BM369" s="11">
        <f>(BL369/O369)*100</f>
        <v>47.003151174469885</v>
      </c>
      <c r="BN369" s="11">
        <f>((BL369)/(O369+Q369+S369+U369))*100</f>
        <v>47.003151174469885</v>
      </c>
      <c r="BO369" s="4" t="s">
        <v>72</v>
      </c>
      <c r="BP369" s="9">
        <v>29</v>
      </c>
      <c r="BQ369" s="9">
        <v>54</v>
      </c>
      <c r="BR369" s="13">
        <f t="shared" si="74"/>
        <v>25</v>
      </c>
      <c r="BS369" s="11">
        <v>41.01</v>
      </c>
      <c r="BT369" s="19">
        <f t="shared" si="75"/>
        <v>0.95372093023255811</v>
      </c>
      <c r="BU369" s="6">
        <v>0.17799999999999999</v>
      </c>
      <c r="BV369" s="6">
        <v>1.1240000000000001</v>
      </c>
      <c r="BW369" s="6">
        <v>0.59477000000000013</v>
      </c>
      <c r="BX369" s="5">
        <f t="shared" si="80"/>
        <v>538870.11852689146</v>
      </c>
      <c r="BY369" s="11">
        <v>126.27</v>
      </c>
      <c r="BZ369" s="11">
        <f t="shared" si="81"/>
        <v>7.2562782599672024</v>
      </c>
      <c r="CA369" s="11">
        <f t="shared" si="82"/>
        <v>0.86234241326192596</v>
      </c>
    </row>
    <row r="370" spans="1:79" x14ac:dyDescent="0.2">
      <c r="A370" s="15" t="s">
        <v>69</v>
      </c>
      <c r="B370" s="15">
        <v>16</v>
      </c>
      <c r="C370" s="15">
        <v>0.5</v>
      </c>
      <c r="D370" s="16">
        <f t="shared" si="69"/>
        <v>0.20234282111999999</v>
      </c>
      <c r="E370" s="17">
        <v>37411</v>
      </c>
      <c r="F370" s="15">
        <v>1</v>
      </c>
      <c r="G370" s="15" t="s">
        <v>70</v>
      </c>
      <c r="H370" s="15" t="s">
        <v>71</v>
      </c>
      <c r="I370" s="15">
        <v>0</v>
      </c>
      <c r="J370" s="15">
        <v>0</v>
      </c>
      <c r="K370" s="15"/>
      <c r="L370" s="15"/>
      <c r="M370" s="13">
        <f t="shared" si="70"/>
        <v>0</v>
      </c>
      <c r="N370" s="17">
        <v>37422</v>
      </c>
      <c r="O370" s="14">
        <v>232664</v>
      </c>
      <c r="P370" s="15"/>
      <c r="Q370" s="14"/>
      <c r="R370" s="15"/>
      <c r="S370" s="15"/>
      <c r="T370" s="15"/>
      <c r="U370" s="15"/>
      <c r="V370" s="14">
        <f t="shared" si="71"/>
        <v>232664</v>
      </c>
      <c r="W370" s="14">
        <f t="shared" si="72"/>
        <v>1149850.5294735313</v>
      </c>
      <c r="X370" s="17">
        <v>37445</v>
      </c>
      <c r="Y370" s="15">
        <f t="shared" si="73"/>
        <v>23</v>
      </c>
      <c r="Z370" s="15"/>
      <c r="AA370" s="18">
        <v>3</v>
      </c>
      <c r="AB370" s="18">
        <v>33</v>
      </c>
      <c r="AC370" s="18">
        <v>27.9</v>
      </c>
      <c r="AD370" s="18">
        <v>32.1</v>
      </c>
      <c r="AE370" s="18">
        <v>30.831818181818178</v>
      </c>
      <c r="AF370" s="13">
        <v>49</v>
      </c>
      <c r="AG370" s="13">
        <v>48</v>
      </c>
      <c r="AH370" s="13">
        <v>55</v>
      </c>
      <c r="AI370" s="13">
        <v>51.833333333333336</v>
      </c>
      <c r="AJ370" s="18">
        <v>8.9</v>
      </c>
      <c r="AK370" s="18">
        <v>8.9</v>
      </c>
      <c r="AL370" s="18">
        <v>9.1999999999999993</v>
      </c>
      <c r="AM370" s="18">
        <v>8.9827031258595813</v>
      </c>
      <c r="AN370" s="21">
        <v>0</v>
      </c>
      <c r="AO370" s="21">
        <v>125</v>
      </c>
      <c r="AP370" s="21">
        <v>7.5</v>
      </c>
      <c r="AQ370" s="21">
        <v>3.25</v>
      </c>
      <c r="AR370" s="14">
        <v>40</v>
      </c>
      <c r="AS370" s="14">
        <v>20</v>
      </c>
      <c r="AT370" s="14">
        <v>900</v>
      </c>
      <c r="AU370" s="14">
        <v>960</v>
      </c>
      <c r="AV370" s="14">
        <v>0</v>
      </c>
      <c r="AW370" s="14">
        <v>0</v>
      </c>
      <c r="AX370" s="14">
        <v>0</v>
      </c>
      <c r="AY370" s="14">
        <v>0</v>
      </c>
      <c r="AZ370" s="14">
        <v>70</v>
      </c>
      <c r="BA370" s="14">
        <v>125</v>
      </c>
      <c r="BB370" s="14">
        <v>655</v>
      </c>
      <c r="BC370" s="14">
        <v>745</v>
      </c>
      <c r="BD370" s="14">
        <v>19</v>
      </c>
      <c r="BE370" s="14">
        <v>31.5</v>
      </c>
      <c r="BF370" s="14">
        <v>128.5</v>
      </c>
      <c r="BG370" s="14">
        <v>179</v>
      </c>
      <c r="BH370" s="14">
        <v>15</v>
      </c>
      <c r="BI370" s="14">
        <v>5</v>
      </c>
      <c r="BJ370" s="14">
        <v>17.5</v>
      </c>
      <c r="BK370" s="14">
        <v>65</v>
      </c>
      <c r="BL370" s="14">
        <v>0</v>
      </c>
      <c r="BM370" s="19">
        <f>BL370/(O370)*100</f>
        <v>0</v>
      </c>
      <c r="BN370" s="19">
        <f>BL370/(O370+Q370)*100</f>
        <v>0</v>
      </c>
      <c r="BO370" s="15" t="s">
        <v>73</v>
      </c>
      <c r="BP370" s="13"/>
      <c r="BQ370" s="13"/>
      <c r="BR370" s="13">
        <f t="shared" si="74"/>
        <v>0</v>
      </c>
      <c r="BS370" s="19"/>
      <c r="BT370" s="19">
        <f t="shared" si="75"/>
        <v>0</v>
      </c>
      <c r="BU370" s="16"/>
      <c r="BV370" s="16"/>
      <c r="BW370" s="16"/>
      <c r="BX370" s="14">
        <f t="shared" si="80"/>
        <v>0</v>
      </c>
      <c r="BY370" s="19">
        <v>0</v>
      </c>
      <c r="BZ370" s="19">
        <f t="shared" si="81"/>
        <v>0</v>
      </c>
      <c r="CA370" s="19" t="e">
        <f t="shared" si="82"/>
        <v>#DIV/0!</v>
      </c>
    </row>
    <row r="371" spans="1:79" x14ac:dyDescent="0.2">
      <c r="A371" s="15" t="s">
        <v>69</v>
      </c>
      <c r="B371" s="13">
        <v>7</v>
      </c>
      <c r="C371" s="15">
        <v>2</v>
      </c>
      <c r="D371" s="15">
        <f t="shared" si="69"/>
        <v>0.80937128447999995</v>
      </c>
      <c r="E371" s="17">
        <v>39972</v>
      </c>
      <c r="F371" s="15">
        <v>1</v>
      </c>
      <c r="G371" s="15" t="s">
        <v>70</v>
      </c>
      <c r="H371" s="15" t="s">
        <v>71</v>
      </c>
      <c r="I371" s="15">
        <v>0</v>
      </c>
      <c r="J371" s="15">
        <v>0</v>
      </c>
      <c r="K371" s="15"/>
      <c r="L371" s="15"/>
      <c r="M371" s="13">
        <f t="shared" si="70"/>
        <v>0</v>
      </c>
      <c r="N371" s="17">
        <v>39984</v>
      </c>
      <c r="O371" s="14">
        <v>931114</v>
      </c>
      <c r="P371" s="15"/>
      <c r="Q371" s="14"/>
      <c r="R371" s="15"/>
      <c r="S371" s="14"/>
      <c r="T371" s="15"/>
      <c r="U371" s="14"/>
      <c r="V371" s="14">
        <f t="shared" si="71"/>
        <v>931114</v>
      </c>
      <c r="W371" s="14">
        <f t="shared" si="72"/>
        <v>1150416.400797091</v>
      </c>
      <c r="X371" s="17">
        <v>40032</v>
      </c>
      <c r="Y371" s="15">
        <f t="shared" si="73"/>
        <v>48</v>
      </c>
      <c r="Z371" s="15">
        <v>11</v>
      </c>
      <c r="AA371" s="18">
        <v>3.5</v>
      </c>
      <c r="AB371" s="18">
        <v>31.6</v>
      </c>
      <c r="AC371" s="18">
        <v>30.7</v>
      </c>
      <c r="AD371" s="18">
        <v>33.9</v>
      </c>
      <c r="AE371" s="18">
        <v>32.084444444444443</v>
      </c>
      <c r="AF371" s="15">
        <v>51</v>
      </c>
      <c r="AG371" s="15">
        <v>51</v>
      </c>
      <c r="AH371" s="15">
        <v>65</v>
      </c>
      <c r="AI371" s="18">
        <v>56.333333333333336</v>
      </c>
      <c r="AJ371" s="15">
        <v>8.8000000000000007</v>
      </c>
      <c r="AK371" s="15">
        <v>8.4</v>
      </c>
      <c r="AL371" s="18">
        <v>9.1</v>
      </c>
      <c r="AM371" s="18">
        <v>8.8713792184709472</v>
      </c>
      <c r="AN371" s="21">
        <v>408</v>
      </c>
      <c r="AO371" s="21">
        <v>340</v>
      </c>
      <c r="AP371" s="21">
        <v>12</v>
      </c>
      <c r="AQ371" s="21">
        <v>21</v>
      </c>
      <c r="AR371" s="14">
        <v>90</v>
      </c>
      <c r="AS371" s="14">
        <v>790</v>
      </c>
      <c r="AT371" s="14">
        <v>0</v>
      </c>
      <c r="AU371" s="14">
        <v>880</v>
      </c>
      <c r="AV371" s="14">
        <v>5</v>
      </c>
      <c r="AW371" s="14">
        <v>20</v>
      </c>
      <c r="AX371" s="14">
        <v>0</v>
      </c>
      <c r="AY371" s="14">
        <v>25</v>
      </c>
      <c r="AZ371" s="14">
        <v>300</v>
      </c>
      <c r="BA371" s="14">
        <v>600</v>
      </c>
      <c r="BB371" s="14">
        <v>0</v>
      </c>
      <c r="BC371" s="14">
        <v>865</v>
      </c>
      <c r="BD371" s="14">
        <v>97.5</v>
      </c>
      <c r="BE371" s="14">
        <v>88.928571428571431</v>
      </c>
      <c r="BF371" s="14">
        <v>0</v>
      </c>
      <c r="BG371" s="14">
        <v>186.42857142857142</v>
      </c>
      <c r="BH371" s="14">
        <v>45</v>
      </c>
      <c r="BI371" s="14">
        <v>42.5</v>
      </c>
      <c r="BJ371" s="14">
        <v>0</v>
      </c>
      <c r="BK371" s="14">
        <v>105</v>
      </c>
      <c r="BL371" s="14">
        <v>3690</v>
      </c>
      <c r="BM371" s="19">
        <f>BL371/O371*100</f>
        <v>0.3962994864216412</v>
      </c>
      <c r="BN371" s="19">
        <f>(BL371)/(O371+Q371+S371+U371)*100</f>
        <v>0.3962994864216412</v>
      </c>
      <c r="BO371" s="15" t="s">
        <v>72</v>
      </c>
      <c r="BP371" s="13">
        <v>28</v>
      </c>
      <c r="BQ371" s="13">
        <v>78</v>
      </c>
      <c r="BR371" s="13">
        <f t="shared" si="74"/>
        <v>50</v>
      </c>
      <c r="BS371" s="19">
        <v>51.27</v>
      </c>
      <c r="BT371" s="19">
        <f t="shared" si="75"/>
        <v>1.068125</v>
      </c>
      <c r="BU371" s="16">
        <v>0.21099999999999999</v>
      </c>
      <c r="BV371" s="16">
        <v>3.387</v>
      </c>
      <c r="BW371" s="16">
        <v>1.3129999999999999</v>
      </c>
      <c r="BX371" s="14">
        <f t="shared" si="80"/>
        <v>4559.094288069201</v>
      </c>
      <c r="BY371" s="19">
        <v>4.55</v>
      </c>
      <c r="BZ371" s="19">
        <f t="shared" si="81"/>
        <v>0.11711765475787524</v>
      </c>
      <c r="CA371" s="19">
        <f t="shared" si="82"/>
        <v>0.97425977924652341</v>
      </c>
    </row>
    <row r="372" spans="1:79" x14ac:dyDescent="0.2">
      <c r="A372" s="4" t="s">
        <v>69</v>
      </c>
      <c r="B372" s="4">
        <v>11</v>
      </c>
      <c r="C372" s="4">
        <v>0.5</v>
      </c>
      <c r="D372" s="6">
        <f t="shared" si="69"/>
        <v>0.20234282111999999</v>
      </c>
      <c r="E372" s="8">
        <v>38921</v>
      </c>
      <c r="F372" s="4">
        <v>1</v>
      </c>
      <c r="G372" s="4" t="s">
        <v>70</v>
      </c>
      <c r="H372" s="4" t="s">
        <v>71</v>
      </c>
      <c r="I372" s="4">
        <v>147</v>
      </c>
      <c r="J372" s="4">
        <v>330</v>
      </c>
      <c r="M372" s="13">
        <f t="shared" si="70"/>
        <v>238.5</v>
      </c>
      <c r="N372" s="8">
        <v>38927</v>
      </c>
      <c r="O372" s="5">
        <v>233580</v>
      </c>
      <c r="Q372" s="5"/>
      <c r="V372" s="14">
        <f t="shared" si="71"/>
        <v>233580</v>
      </c>
      <c r="W372" s="14">
        <f t="shared" si="72"/>
        <v>1154377.5000620098</v>
      </c>
      <c r="X372" s="8">
        <v>38975</v>
      </c>
      <c r="Y372" s="4">
        <f t="shared" si="73"/>
        <v>48</v>
      </c>
      <c r="Z372" s="4">
        <v>4</v>
      </c>
      <c r="AA372" s="4">
        <v>3.5</v>
      </c>
      <c r="AB372" s="4">
        <v>32.6</v>
      </c>
      <c r="AC372" s="4">
        <v>28.2</v>
      </c>
      <c r="AD372" s="4">
        <v>287</v>
      </c>
      <c r="AE372" s="10">
        <v>36.858695652173921</v>
      </c>
      <c r="AF372" s="4">
        <v>45</v>
      </c>
      <c r="AG372" s="4">
        <v>45</v>
      </c>
      <c r="AH372" s="4">
        <v>59</v>
      </c>
      <c r="AI372" s="9">
        <v>50.857142857142854</v>
      </c>
      <c r="AJ372" s="4">
        <v>9.1999999999999993</v>
      </c>
      <c r="AK372" s="4">
        <v>9</v>
      </c>
      <c r="AL372" s="4">
        <v>9.5</v>
      </c>
      <c r="AM372" s="10">
        <v>9.2516390668642305</v>
      </c>
      <c r="AN372" s="20">
        <v>252</v>
      </c>
      <c r="AO372" s="20">
        <v>85</v>
      </c>
      <c r="AP372" s="20">
        <v>0</v>
      </c>
      <c r="AQ372" s="20">
        <v>2.5</v>
      </c>
      <c r="AR372" s="5">
        <v>40</v>
      </c>
      <c r="AS372" s="5">
        <v>285</v>
      </c>
      <c r="AT372" s="5">
        <v>0</v>
      </c>
      <c r="AU372" s="5">
        <v>325</v>
      </c>
      <c r="AV372" s="5">
        <v>0</v>
      </c>
      <c r="AW372" s="5">
        <v>0</v>
      </c>
      <c r="AX372" s="5">
        <v>0</v>
      </c>
      <c r="AY372" s="5">
        <v>20</v>
      </c>
      <c r="AZ372" s="5">
        <v>55</v>
      </c>
      <c r="BA372" s="5">
        <v>235</v>
      </c>
      <c r="BB372" s="5">
        <v>0</v>
      </c>
      <c r="BC372" s="5">
        <v>285</v>
      </c>
      <c r="BD372" s="5">
        <v>27.1875</v>
      </c>
      <c r="BE372" s="5">
        <v>75.625</v>
      </c>
      <c r="BF372" s="5">
        <v>0</v>
      </c>
      <c r="BG372" s="5">
        <v>99.0625</v>
      </c>
      <c r="BH372" s="5">
        <v>22.5</v>
      </c>
      <c r="BI372" s="5">
        <v>70</v>
      </c>
      <c r="BJ372" s="5">
        <v>0</v>
      </c>
      <c r="BK372" s="5">
        <v>80</v>
      </c>
      <c r="BL372" s="5">
        <v>12840</v>
      </c>
      <c r="BM372" s="11">
        <f>BL372/O372*100</f>
        <v>5.4970459799640379</v>
      </c>
      <c r="BN372" s="11">
        <f>BL372/(O372+Q372)*100</f>
        <v>5.4970459799640379</v>
      </c>
      <c r="BO372" s="4" t="s">
        <v>72</v>
      </c>
      <c r="BP372" s="9">
        <v>28</v>
      </c>
      <c r="BQ372" s="9">
        <v>70</v>
      </c>
      <c r="BR372" s="13">
        <f t="shared" si="74"/>
        <v>42</v>
      </c>
      <c r="BS372" s="11">
        <v>37.090000000000003</v>
      </c>
      <c r="BT372" s="19">
        <f t="shared" si="75"/>
        <v>0.77270833333333344</v>
      </c>
      <c r="BU372" s="6">
        <v>0.17799999999999999</v>
      </c>
      <c r="BV372" s="6">
        <v>2.89</v>
      </c>
      <c r="BW372" s="6">
        <v>0.47299999999999998</v>
      </c>
      <c r="BX372" s="5">
        <f t="shared" si="80"/>
        <v>63456.661960768062</v>
      </c>
      <c r="BY372" s="11">
        <v>5.45</v>
      </c>
      <c r="BZ372" s="11">
        <f t="shared" si="81"/>
        <v>0.56113513708168805</v>
      </c>
      <c r="CA372" s="11">
        <f t="shared" si="82"/>
        <v>0.92702328040652937</v>
      </c>
    </row>
    <row r="373" spans="1:79" x14ac:dyDescent="0.2">
      <c r="A373" s="15" t="s">
        <v>69</v>
      </c>
      <c r="B373" s="15">
        <v>11</v>
      </c>
      <c r="C373" s="15">
        <v>0.5</v>
      </c>
      <c r="D373" s="16">
        <f t="shared" si="69"/>
        <v>0.20234282111999999</v>
      </c>
      <c r="E373" s="17">
        <v>37728</v>
      </c>
      <c r="F373" s="15">
        <v>1</v>
      </c>
      <c r="G373" s="15" t="s">
        <v>70</v>
      </c>
      <c r="H373" s="15" t="s">
        <v>71</v>
      </c>
      <c r="I373" s="15">
        <v>69</v>
      </c>
      <c r="J373" s="15">
        <v>41</v>
      </c>
      <c r="K373" s="15"/>
      <c r="L373" s="15"/>
      <c r="M373" s="13">
        <f t="shared" si="70"/>
        <v>55</v>
      </c>
      <c r="N373" s="17">
        <v>37737</v>
      </c>
      <c r="O373" s="14">
        <v>233580</v>
      </c>
      <c r="P373" s="15"/>
      <c r="Q373" s="14"/>
      <c r="R373" s="15"/>
      <c r="S373" s="15"/>
      <c r="T373" s="15"/>
      <c r="U373" s="15"/>
      <c r="V373" s="14">
        <f t="shared" si="71"/>
        <v>233580</v>
      </c>
      <c r="W373" s="14">
        <f t="shared" si="72"/>
        <v>1154377.5000620098</v>
      </c>
      <c r="X373" s="17">
        <v>37763</v>
      </c>
      <c r="Y373" s="15">
        <f t="shared" si="73"/>
        <v>26</v>
      </c>
      <c r="Z373" s="15">
        <v>15</v>
      </c>
      <c r="AA373" s="18">
        <v>4.0999999999999996</v>
      </c>
      <c r="AB373" s="18">
        <v>27.7</v>
      </c>
      <c r="AC373" s="18">
        <v>25.3</v>
      </c>
      <c r="AD373" s="18">
        <v>31.8</v>
      </c>
      <c r="AE373" s="18">
        <v>29.366666666666674</v>
      </c>
      <c r="AF373" s="13">
        <v>27</v>
      </c>
      <c r="AG373" s="13">
        <v>27</v>
      </c>
      <c r="AH373" s="13">
        <v>35</v>
      </c>
      <c r="AI373" s="13">
        <v>30.428571428571427</v>
      </c>
      <c r="AJ373" s="18">
        <v>9</v>
      </c>
      <c r="AK373" s="18">
        <v>9</v>
      </c>
      <c r="AL373" s="18">
        <v>9.4</v>
      </c>
      <c r="AM373" s="18">
        <v>9.222226540790599</v>
      </c>
      <c r="AN373" s="21">
        <v>4</v>
      </c>
      <c r="AO373" s="21">
        <v>200</v>
      </c>
      <c r="AP373" s="21">
        <v>12</v>
      </c>
      <c r="AQ373" s="21">
        <v>5</v>
      </c>
      <c r="AR373" s="14">
        <v>15</v>
      </c>
      <c r="AS373" s="14">
        <v>375</v>
      </c>
      <c r="AT373" s="14">
        <v>60</v>
      </c>
      <c r="AU373" s="14">
        <v>450</v>
      </c>
      <c r="AV373" s="14">
        <v>0</v>
      </c>
      <c r="AW373" s="14">
        <v>20</v>
      </c>
      <c r="AX373" s="14">
        <v>590</v>
      </c>
      <c r="AY373" s="14">
        <v>610</v>
      </c>
      <c r="AZ373" s="14">
        <v>295</v>
      </c>
      <c r="BA373" s="14">
        <v>595</v>
      </c>
      <c r="BB373" s="14">
        <v>8200</v>
      </c>
      <c r="BC373" s="14">
        <v>8240</v>
      </c>
      <c r="BD373" s="14">
        <v>57.727272727272727</v>
      </c>
      <c r="BE373" s="14">
        <v>109.09090909090909</v>
      </c>
      <c r="BF373" s="14">
        <v>2152.7272727272725</v>
      </c>
      <c r="BG373" s="14">
        <v>2319.5454545454545</v>
      </c>
      <c r="BH373" s="14">
        <v>10</v>
      </c>
      <c r="BI373" s="14">
        <v>30</v>
      </c>
      <c r="BJ373" s="14">
        <v>1335</v>
      </c>
      <c r="BK373" s="14">
        <v>1650</v>
      </c>
      <c r="BL373" s="14">
        <v>61809</v>
      </c>
      <c r="BM373" s="19">
        <f>BL373/(O373)*100</f>
        <v>26.461597739532493</v>
      </c>
      <c r="BN373" s="19">
        <f>BL373/(O373+Q373)*100</f>
        <v>26.461597739532493</v>
      </c>
      <c r="BO373" s="15" t="s">
        <v>72</v>
      </c>
      <c r="BP373" s="13">
        <v>26</v>
      </c>
      <c r="BQ373" s="13">
        <v>37</v>
      </c>
      <c r="BR373" s="13">
        <f t="shared" si="74"/>
        <v>11</v>
      </c>
      <c r="BS373" s="19">
        <v>30.34</v>
      </c>
      <c r="BT373" s="19">
        <f t="shared" si="75"/>
        <v>1.166923076923077</v>
      </c>
      <c r="BU373" s="16">
        <v>0.14799999999999999</v>
      </c>
      <c r="BV373" s="16">
        <v>0.35899999999999999</v>
      </c>
      <c r="BW373" s="16">
        <v>0.222</v>
      </c>
      <c r="BX373" s="14">
        <f t="shared" si="80"/>
        <v>305466.73046208045</v>
      </c>
      <c r="BY373" s="19">
        <v>15</v>
      </c>
      <c r="BZ373" s="19">
        <f t="shared" si="81"/>
        <v>2.851215940005754</v>
      </c>
      <c r="CA373" s="19">
        <f t="shared" si="82"/>
        <v>0.79488855710122752</v>
      </c>
    </row>
    <row r="374" spans="1:79" x14ac:dyDescent="0.2">
      <c r="A374" s="15" t="s">
        <v>69</v>
      </c>
      <c r="B374" s="15">
        <v>26</v>
      </c>
      <c r="C374" s="15">
        <v>1</v>
      </c>
      <c r="D374" s="16">
        <f t="shared" si="69"/>
        <v>0.40468564223999998</v>
      </c>
      <c r="E374" s="17">
        <v>37477</v>
      </c>
      <c r="F374" s="15">
        <v>2</v>
      </c>
      <c r="G374" s="15" t="s">
        <v>70</v>
      </c>
      <c r="H374" s="15" t="s">
        <v>71</v>
      </c>
      <c r="I374" s="15">
        <v>271</v>
      </c>
      <c r="J374" s="15">
        <v>31</v>
      </c>
      <c r="K374" s="15"/>
      <c r="L374" s="15"/>
      <c r="M374" s="13">
        <f t="shared" si="70"/>
        <v>151</v>
      </c>
      <c r="N374" s="17">
        <v>37482</v>
      </c>
      <c r="O374" s="14">
        <v>254648</v>
      </c>
      <c r="P374" s="17">
        <v>37483</v>
      </c>
      <c r="Q374" s="14">
        <v>212512</v>
      </c>
      <c r="R374" s="15"/>
      <c r="S374" s="15"/>
      <c r="T374" s="15"/>
      <c r="U374" s="15"/>
      <c r="V374" s="14">
        <f t="shared" si="71"/>
        <v>467160</v>
      </c>
      <c r="W374" s="14">
        <f t="shared" si="72"/>
        <v>1154377.5000620098</v>
      </c>
      <c r="X374" s="17">
        <v>37511</v>
      </c>
      <c r="Y374" s="15">
        <f t="shared" si="73"/>
        <v>29</v>
      </c>
      <c r="Z374" s="15">
        <v>10</v>
      </c>
      <c r="AA374" s="18">
        <v>2.4</v>
      </c>
      <c r="AB374" s="18">
        <v>29.5</v>
      </c>
      <c r="AC374" s="18">
        <v>28.3</v>
      </c>
      <c r="AD374" s="18">
        <v>32.5</v>
      </c>
      <c r="AE374" s="18">
        <v>31.1</v>
      </c>
      <c r="AF374" s="13">
        <v>32</v>
      </c>
      <c r="AG374" s="13">
        <v>35</v>
      </c>
      <c r="AH374" s="13">
        <v>39</v>
      </c>
      <c r="AI374" s="13">
        <v>36.625</v>
      </c>
      <c r="AJ374" s="18">
        <v>8.8000000000000007</v>
      </c>
      <c r="AK374" s="18">
        <v>8.6999999999999993</v>
      </c>
      <c r="AL374" s="18">
        <v>9</v>
      </c>
      <c r="AM374" s="18">
        <v>8.8919201012784814</v>
      </c>
      <c r="AN374" s="21">
        <v>11</v>
      </c>
      <c r="AO374" s="21">
        <v>350</v>
      </c>
      <c r="AP374" s="21">
        <v>30</v>
      </c>
      <c r="AQ374" s="21">
        <v>11.62</v>
      </c>
      <c r="AR374" s="14">
        <v>100</v>
      </c>
      <c r="AS374" s="14">
        <v>885</v>
      </c>
      <c r="AT374" s="14">
        <v>385</v>
      </c>
      <c r="AU374" s="14">
        <v>1360</v>
      </c>
      <c r="AV374" s="14">
        <v>0</v>
      </c>
      <c r="AW374" s="14">
        <v>10</v>
      </c>
      <c r="AX374" s="14">
        <v>150</v>
      </c>
      <c r="AY374" s="14">
        <v>370</v>
      </c>
      <c r="AZ374" s="14">
        <v>590</v>
      </c>
      <c r="BA374" s="14">
        <v>1530</v>
      </c>
      <c r="BB374" s="14">
        <v>3105</v>
      </c>
      <c r="BC374" s="14">
        <v>3840</v>
      </c>
      <c r="BD374" s="14">
        <v>114.58333333333333</v>
      </c>
      <c r="BE374" s="14">
        <v>267.5</v>
      </c>
      <c r="BF374" s="14">
        <v>1202.0833333333333</v>
      </c>
      <c r="BG374" s="14">
        <v>1584.1666666666667</v>
      </c>
      <c r="BH374" s="14">
        <v>50</v>
      </c>
      <c r="BI374" s="14">
        <v>142.5</v>
      </c>
      <c r="BJ374" s="14">
        <v>937.5</v>
      </c>
      <c r="BK374" s="14">
        <v>1392.5</v>
      </c>
      <c r="BL374" s="14">
        <v>436911</v>
      </c>
      <c r="BM374" s="19">
        <f>BL374/(Q374)*100</f>
        <v>205.59356648095167</v>
      </c>
      <c r="BN374" s="19">
        <f>BL374/(O374+Q374)*100</f>
        <v>93.524916516825073</v>
      </c>
      <c r="BO374" s="15" t="s">
        <v>72</v>
      </c>
      <c r="BP374" s="13">
        <v>27</v>
      </c>
      <c r="BQ374" s="13">
        <v>34</v>
      </c>
      <c r="BR374" s="13">
        <f t="shared" si="74"/>
        <v>7</v>
      </c>
      <c r="BS374" s="19">
        <v>29.88</v>
      </c>
      <c r="BT374" s="19">
        <f t="shared" si="75"/>
        <v>1.0303448275862068</v>
      </c>
      <c r="BU374" s="16">
        <v>0.14099999999999999</v>
      </c>
      <c r="BV374" s="16">
        <v>0.28499999999999998</v>
      </c>
      <c r="BW374" s="16">
        <v>0.20200000000000001</v>
      </c>
      <c r="BX374" s="14">
        <f t="shared" si="80"/>
        <v>1079630.5932220069</v>
      </c>
      <c r="BY374" s="19">
        <v>89.14</v>
      </c>
      <c r="BZ374" s="19">
        <f t="shared" si="81"/>
        <v>7.5955081737872829</v>
      </c>
      <c r="CA374" s="19">
        <f t="shared" si="82"/>
        <v>0.75719822985202634</v>
      </c>
    </row>
    <row r="375" spans="1:79" x14ac:dyDescent="0.2">
      <c r="A375" s="7" t="s">
        <v>69</v>
      </c>
      <c r="B375" s="4">
        <v>33</v>
      </c>
      <c r="C375" s="4">
        <v>1</v>
      </c>
      <c r="D375" s="6">
        <f t="shared" si="69"/>
        <v>0.40468564223999998</v>
      </c>
      <c r="E375" s="8">
        <v>40453</v>
      </c>
      <c r="F375" s="9">
        <v>2</v>
      </c>
      <c r="G375" s="9" t="s">
        <v>70</v>
      </c>
      <c r="H375" s="9" t="s">
        <v>71</v>
      </c>
      <c r="I375" s="4">
        <v>86</v>
      </c>
      <c r="J375" s="4">
        <v>115</v>
      </c>
      <c r="L375" s="9"/>
      <c r="M375" s="13">
        <f t="shared" si="70"/>
        <v>100.5</v>
      </c>
      <c r="N375" s="8">
        <v>40464</v>
      </c>
      <c r="O375" s="5">
        <v>257396</v>
      </c>
      <c r="P375" s="8">
        <v>40465</v>
      </c>
      <c r="Q375" s="5">
        <v>210222</v>
      </c>
      <c r="R375" s="8"/>
      <c r="S375" s="9"/>
      <c r="T375" s="8"/>
      <c r="U375" s="8"/>
      <c r="V375" s="14">
        <f t="shared" si="71"/>
        <v>467618</v>
      </c>
      <c r="W375" s="14">
        <f t="shared" si="72"/>
        <v>1155509.2427091294</v>
      </c>
      <c r="X375" s="8">
        <v>40493</v>
      </c>
      <c r="Y375" s="9">
        <f t="shared" si="73"/>
        <v>29</v>
      </c>
      <c r="Z375" s="9">
        <v>9</v>
      </c>
      <c r="AA375" s="10">
        <v>4.0999999999999996</v>
      </c>
      <c r="AB375" s="10">
        <v>28.4</v>
      </c>
      <c r="AC375" s="10">
        <v>17.5</v>
      </c>
      <c r="AD375" s="10">
        <v>27.5</v>
      </c>
      <c r="AE375" s="10">
        <v>24.111111111111114</v>
      </c>
      <c r="AF375" s="9">
        <v>20</v>
      </c>
      <c r="AG375" s="9">
        <v>18</v>
      </c>
      <c r="AH375" s="9">
        <v>24</v>
      </c>
      <c r="AI375" s="10">
        <v>20.875</v>
      </c>
      <c r="AJ375" s="10">
        <v>9.3000000000000007</v>
      </c>
      <c r="AK375" s="10">
        <v>8.9</v>
      </c>
      <c r="AL375" s="10">
        <v>9.4</v>
      </c>
      <c r="AM375" s="10">
        <v>9.112846309534401</v>
      </c>
      <c r="AN375" s="20">
        <v>104</v>
      </c>
      <c r="AO375" s="20">
        <v>350</v>
      </c>
      <c r="AP375" s="20">
        <v>16</v>
      </c>
      <c r="AQ375" s="20">
        <v>7</v>
      </c>
      <c r="AR375" s="5">
        <v>55</v>
      </c>
      <c r="AS375" s="5">
        <v>475</v>
      </c>
      <c r="AT375" s="5">
        <v>405</v>
      </c>
      <c r="AU375" s="5">
        <v>935</v>
      </c>
      <c r="AV375" s="5">
        <v>0</v>
      </c>
      <c r="AW375" s="5">
        <v>0</v>
      </c>
      <c r="AX375" s="5">
        <v>0</v>
      </c>
      <c r="AY375" s="5">
        <v>85</v>
      </c>
      <c r="AZ375" s="5">
        <v>715</v>
      </c>
      <c r="BA375" s="5">
        <v>295</v>
      </c>
      <c r="BB375" s="5">
        <v>855</v>
      </c>
      <c r="BC375" s="5">
        <v>865</v>
      </c>
      <c r="BD375" s="5">
        <v>186.36363636363637</v>
      </c>
      <c r="BE375" s="5">
        <v>42.727272727272727</v>
      </c>
      <c r="BF375" s="5">
        <v>165.45454545454547</v>
      </c>
      <c r="BG375" s="5">
        <v>396.36363636363637</v>
      </c>
      <c r="BH375" s="5">
        <v>60</v>
      </c>
      <c r="BI375" s="5">
        <v>10</v>
      </c>
      <c r="BJ375" s="5">
        <v>25</v>
      </c>
      <c r="BK375" s="5">
        <v>395</v>
      </c>
      <c r="BL375" s="5">
        <v>223270</v>
      </c>
      <c r="BM375" s="11">
        <f>(BL375/Q375)*100</f>
        <v>106.20677188876522</v>
      </c>
      <c r="BN375" s="11">
        <f>((BL375/(O375+Q375+S375+U375))*100)</f>
        <v>47.746237313362613</v>
      </c>
      <c r="BO375" s="4" t="s">
        <v>72</v>
      </c>
      <c r="BP375" s="9">
        <v>25</v>
      </c>
      <c r="BQ375" s="9">
        <v>32</v>
      </c>
      <c r="BR375" s="13">
        <f t="shared" si="74"/>
        <v>7</v>
      </c>
      <c r="BS375" s="11">
        <v>28.85</v>
      </c>
      <c r="BT375" s="19">
        <f t="shared" si="75"/>
        <v>0.9948275862068966</v>
      </c>
      <c r="BU375" s="6">
        <v>0.157</v>
      </c>
      <c r="BV375" s="6">
        <v>0.38800000000000001</v>
      </c>
      <c r="BW375" s="6">
        <v>0.24299999999999999</v>
      </c>
      <c r="BX375" s="5">
        <f t="shared" si="80"/>
        <v>551712.18520174013</v>
      </c>
      <c r="BY375" s="11">
        <v>46.68</v>
      </c>
      <c r="BZ375" s="11">
        <f t="shared" si="81"/>
        <v>3.9775445540990613</v>
      </c>
      <c r="CA375" s="11">
        <f t="shared" si="82"/>
        <v>1.0119727569229515</v>
      </c>
    </row>
    <row r="376" spans="1:79" x14ac:dyDescent="0.2">
      <c r="A376" s="4" t="s">
        <v>69</v>
      </c>
      <c r="B376" s="4">
        <v>12</v>
      </c>
      <c r="C376" s="4">
        <v>0.5</v>
      </c>
      <c r="D376" s="6">
        <f t="shared" si="69"/>
        <v>0.20234282111999999</v>
      </c>
      <c r="E376" s="8">
        <v>38228</v>
      </c>
      <c r="F376" s="4">
        <v>1</v>
      </c>
      <c r="G376" s="4" t="s">
        <v>70</v>
      </c>
      <c r="H376" s="4" t="s">
        <v>71</v>
      </c>
      <c r="I376" s="4">
        <v>3</v>
      </c>
      <c r="J376" s="4">
        <v>3</v>
      </c>
      <c r="M376" s="13">
        <f t="shared" si="70"/>
        <v>3</v>
      </c>
      <c r="N376" s="8">
        <v>38235</v>
      </c>
      <c r="O376" s="5">
        <v>234038</v>
      </c>
      <c r="Q376" s="5"/>
      <c r="V376" s="14">
        <f t="shared" si="71"/>
        <v>234038</v>
      </c>
      <c r="W376" s="14">
        <f t="shared" si="72"/>
        <v>1156640.9853562489</v>
      </c>
      <c r="X376" s="8">
        <v>38263</v>
      </c>
      <c r="Y376" s="4">
        <f t="shared" si="73"/>
        <v>28</v>
      </c>
      <c r="Z376" s="4">
        <v>19</v>
      </c>
      <c r="AA376" s="10">
        <v>0.4</v>
      </c>
      <c r="AB376" s="4">
        <v>34.1</v>
      </c>
      <c r="AC376" s="4">
        <v>29.4</v>
      </c>
      <c r="AD376" s="4">
        <v>34.5</v>
      </c>
      <c r="AE376" s="10">
        <v>31.715384615384615</v>
      </c>
      <c r="AF376" s="9">
        <v>26</v>
      </c>
      <c r="AG376" s="9">
        <v>26</v>
      </c>
      <c r="AH376" s="9">
        <v>40</v>
      </c>
      <c r="AI376" s="9">
        <v>31.25</v>
      </c>
      <c r="AJ376" s="4">
        <v>9.5</v>
      </c>
      <c r="AK376" s="4">
        <v>9.1</v>
      </c>
      <c r="AL376" s="4">
        <v>9.8000000000000007</v>
      </c>
      <c r="AM376" s="10">
        <v>9.25</v>
      </c>
      <c r="AN376" s="20">
        <v>30</v>
      </c>
      <c r="AO376" s="20">
        <v>150</v>
      </c>
      <c r="AP376" s="20">
        <v>15</v>
      </c>
      <c r="AQ376" s="20">
        <v>6.1999999999999993</v>
      </c>
      <c r="AR376" s="5">
        <v>0</v>
      </c>
      <c r="AS376" s="5">
        <v>5</v>
      </c>
      <c r="AT376" s="5">
        <v>85</v>
      </c>
      <c r="AU376" s="5">
        <v>90</v>
      </c>
      <c r="AV376" s="5">
        <v>0</v>
      </c>
      <c r="AW376" s="5">
        <v>0</v>
      </c>
      <c r="AX376" s="5">
        <v>40</v>
      </c>
      <c r="AY376" s="5">
        <v>75</v>
      </c>
      <c r="AZ376" s="5">
        <v>640</v>
      </c>
      <c r="BA376" s="5">
        <v>380</v>
      </c>
      <c r="BB376" s="5">
        <v>7500</v>
      </c>
      <c r="BC376" s="5">
        <v>7500</v>
      </c>
      <c r="BD376" s="5">
        <v>147.5</v>
      </c>
      <c r="BE376" s="5">
        <v>121.25</v>
      </c>
      <c r="BF376" s="5">
        <v>1323.3333333333333</v>
      </c>
      <c r="BG376" s="5">
        <v>1557.7272727272727</v>
      </c>
      <c r="BH376" s="5">
        <v>17.5</v>
      </c>
      <c r="BI376" s="5">
        <v>62.5</v>
      </c>
      <c r="BJ376" s="5">
        <v>297.5</v>
      </c>
      <c r="BK376" s="5">
        <v>850</v>
      </c>
      <c r="BL376" s="5">
        <v>0</v>
      </c>
      <c r="BM376" s="11">
        <f>(BL376/O376)*100</f>
        <v>0</v>
      </c>
      <c r="BN376" s="11">
        <f>((BL376)/(O376+Q376+S376+U376))*100</f>
        <v>0</v>
      </c>
      <c r="BO376" s="4" t="s">
        <v>73</v>
      </c>
      <c r="BP376" s="9">
        <v>0</v>
      </c>
      <c r="BQ376" s="9">
        <v>0</v>
      </c>
      <c r="BR376" s="13">
        <f t="shared" si="74"/>
        <v>0</v>
      </c>
      <c r="BS376" s="11">
        <v>0</v>
      </c>
      <c r="BT376" s="19">
        <f t="shared" si="75"/>
        <v>0</v>
      </c>
      <c r="BU376" s="6">
        <v>0</v>
      </c>
      <c r="BV376" s="6">
        <v>0</v>
      </c>
      <c r="BW376" s="6">
        <v>0</v>
      </c>
      <c r="BX376" s="5">
        <f t="shared" si="80"/>
        <v>0</v>
      </c>
      <c r="BY376" s="11">
        <v>0</v>
      </c>
      <c r="BZ376" s="11">
        <f t="shared" si="81"/>
        <v>0</v>
      </c>
      <c r="CA376" s="11" t="e">
        <f t="shared" si="82"/>
        <v>#DIV/0!</v>
      </c>
    </row>
    <row r="377" spans="1:79" s="77" customFormat="1" x14ac:dyDescent="0.2">
      <c r="A377" s="15" t="s">
        <v>69</v>
      </c>
      <c r="B377" s="15">
        <v>29</v>
      </c>
      <c r="C377" s="15">
        <v>1</v>
      </c>
      <c r="D377" s="16">
        <f t="shared" si="69"/>
        <v>0.40468564223999998</v>
      </c>
      <c r="E377" s="17">
        <v>37033</v>
      </c>
      <c r="F377" s="15">
        <v>1</v>
      </c>
      <c r="G377" s="15" t="s">
        <v>70</v>
      </c>
      <c r="H377" s="15" t="s">
        <v>71</v>
      </c>
      <c r="I377" s="15">
        <v>26</v>
      </c>
      <c r="J377" s="15">
        <v>85</v>
      </c>
      <c r="K377" s="15"/>
      <c r="L377" s="15"/>
      <c r="M377" s="13">
        <f t="shared" si="70"/>
        <v>55.5</v>
      </c>
      <c r="N377" s="23">
        <v>37040</v>
      </c>
      <c r="O377" s="24">
        <v>469450</v>
      </c>
      <c r="P377" s="15"/>
      <c r="Q377" s="14"/>
      <c r="R377" s="15"/>
      <c r="S377" s="15"/>
      <c r="T377" s="15"/>
      <c r="U377" s="15"/>
      <c r="V377" s="14">
        <f t="shared" si="71"/>
        <v>469450</v>
      </c>
      <c r="W377" s="14">
        <f t="shared" si="72"/>
        <v>1160036.2132976078</v>
      </c>
      <c r="X377" s="17">
        <v>37071</v>
      </c>
      <c r="Y377" s="15">
        <f t="shared" si="73"/>
        <v>31</v>
      </c>
      <c r="Z377" s="13">
        <v>10</v>
      </c>
      <c r="AA377" s="18">
        <v>3.5</v>
      </c>
      <c r="AB377" s="18">
        <v>30.6</v>
      </c>
      <c r="AC377" s="18">
        <v>29.5</v>
      </c>
      <c r="AD377" s="18">
        <v>39.700000000000003</v>
      </c>
      <c r="AE377" s="18">
        <v>31.931034482758626</v>
      </c>
      <c r="AF377" s="13">
        <v>50</v>
      </c>
      <c r="AG377" s="13">
        <v>50</v>
      </c>
      <c r="AH377" s="13">
        <v>60</v>
      </c>
      <c r="AI377" s="13">
        <v>55.1</v>
      </c>
      <c r="AJ377" s="18">
        <v>8.8000000000000007</v>
      </c>
      <c r="AK377" s="18">
        <v>8.6</v>
      </c>
      <c r="AL377" s="18">
        <v>9.1</v>
      </c>
      <c r="AM377" s="18">
        <v>8.7863119623981856</v>
      </c>
      <c r="AN377" s="21">
        <v>18.5</v>
      </c>
      <c r="AO377" s="21">
        <v>190</v>
      </c>
      <c r="AP377" s="21">
        <v>9</v>
      </c>
      <c r="AQ377" s="21">
        <v>2.75</v>
      </c>
      <c r="AR377" s="14">
        <v>15</v>
      </c>
      <c r="AS377" s="14">
        <v>325</v>
      </c>
      <c r="AT377" s="14">
        <v>0</v>
      </c>
      <c r="AU377" s="14">
        <v>340</v>
      </c>
      <c r="AV377" s="14">
        <v>15</v>
      </c>
      <c r="AW377" s="14">
        <v>0</v>
      </c>
      <c r="AX377" s="14">
        <v>0</v>
      </c>
      <c r="AY377" s="14">
        <v>20</v>
      </c>
      <c r="AZ377" s="14">
        <v>275</v>
      </c>
      <c r="BA377" s="14">
        <v>860</v>
      </c>
      <c r="BB377" s="14">
        <v>0</v>
      </c>
      <c r="BC377" s="14">
        <v>1040</v>
      </c>
      <c r="BD377" s="14">
        <v>98.07692307692308</v>
      </c>
      <c r="BE377" s="14">
        <v>123.46153846153847</v>
      </c>
      <c r="BF377" s="14">
        <v>0</v>
      </c>
      <c r="BG377" s="14">
        <v>221.53846153846155</v>
      </c>
      <c r="BH377" s="14">
        <v>70</v>
      </c>
      <c r="BI377" s="14">
        <v>30</v>
      </c>
      <c r="BJ377" s="14">
        <v>0</v>
      </c>
      <c r="BK377" s="14">
        <v>95</v>
      </c>
      <c r="BL377" s="14">
        <v>20522</v>
      </c>
      <c r="BM377" s="19">
        <f>BL377/(O377)*100</f>
        <v>4.3714985621471936</v>
      </c>
      <c r="BN377" s="19">
        <f>BL377/(O377+Q377)*100</f>
        <v>4.3714985621471936</v>
      </c>
      <c r="BO377" s="15" t="s">
        <v>72</v>
      </c>
      <c r="BP377" s="13">
        <v>12</v>
      </c>
      <c r="BQ377" s="13">
        <v>27</v>
      </c>
      <c r="BR377" s="13">
        <f t="shared" si="74"/>
        <v>15</v>
      </c>
      <c r="BS377" s="19">
        <v>21.73</v>
      </c>
      <c r="BT377" s="19">
        <f t="shared" si="75"/>
        <v>0.70096774193548383</v>
      </c>
      <c r="BU377" s="16">
        <v>2.1000000000000001E-2</v>
      </c>
      <c r="BV377" s="16">
        <v>0.18</v>
      </c>
      <c r="BW377" s="16">
        <v>9.9000000000000005E-2</v>
      </c>
      <c r="BX377" s="14">
        <f t="shared" si="80"/>
        <v>50710.966384691674</v>
      </c>
      <c r="BY377" s="19">
        <v>2.41</v>
      </c>
      <c r="BZ377" s="19">
        <f t="shared" si="81"/>
        <v>0.19210450623737696</v>
      </c>
      <c r="CA377" s="19">
        <f t="shared" si="82"/>
        <v>0.96484158988056323</v>
      </c>
    </row>
    <row r="378" spans="1:79" s="77" customFormat="1" x14ac:dyDescent="0.2">
      <c r="A378" s="15" t="s">
        <v>69</v>
      </c>
      <c r="B378" s="15">
        <v>5</v>
      </c>
      <c r="C378" s="15">
        <v>2</v>
      </c>
      <c r="D378" s="16">
        <f t="shared" si="69"/>
        <v>0.80937128447999995</v>
      </c>
      <c r="E378" s="17">
        <v>39265</v>
      </c>
      <c r="F378" s="15">
        <v>2</v>
      </c>
      <c r="G378" s="15" t="s">
        <v>70</v>
      </c>
      <c r="H378" s="15" t="s">
        <v>71</v>
      </c>
      <c r="I378" s="15">
        <v>544</v>
      </c>
      <c r="J378" s="15">
        <v>300</v>
      </c>
      <c r="K378" s="15"/>
      <c r="L378" s="15"/>
      <c r="M378" s="13">
        <f t="shared" si="70"/>
        <v>422</v>
      </c>
      <c r="N378" s="17">
        <v>39284</v>
      </c>
      <c r="O378" s="14">
        <v>750662</v>
      </c>
      <c r="P378" s="17">
        <v>39285</v>
      </c>
      <c r="Q378" s="14">
        <v>189154</v>
      </c>
      <c r="R378" s="15"/>
      <c r="S378" s="14"/>
      <c r="T378" s="15"/>
      <c r="U378" s="15"/>
      <c r="V378" s="14">
        <f t="shared" si="71"/>
        <v>939816</v>
      </c>
      <c r="W378" s="14">
        <f t="shared" si="72"/>
        <v>1161167.9559447274</v>
      </c>
      <c r="X378" s="17">
        <v>39331</v>
      </c>
      <c r="Y378" s="15">
        <f t="shared" si="73"/>
        <v>47</v>
      </c>
      <c r="Z378" s="15">
        <v>0</v>
      </c>
      <c r="AA378" s="15">
        <v>0.5</v>
      </c>
      <c r="AB378" s="18">
        <v>30.6</v>
      </c>
      <c r="AC378" s="18">
        <v>28.7</v>
      </c>
      <c r="AD378" s="18">
        <v>34.200000000000003</v>
      </c>
      <c r="AE378" s="18">
        <v>31.048888888888889</v>
      </c>
      <c r="AF378" s="18">
        <v>30</v>
      </c>
      <c r="AG378" s="18">
        <v>24</v>
      </c>
      <c r="AH378" s="18">
        <v>28</v>
      </c>
      <c r="AI378" s="18">
        <v>25.615384615384617</v>
      </c>
      <c r="AJ378" s="18">
        <v>9</v>
      </c>
      <c r="AK378" s="18">
        <v>8.4</v>
      </c>
      <c r="AL378" s="18">
        <v>9.6999999999999993</v>
      </c>
      <c r="AM378" s="18">
        <v>9.1282608695652225</v>
      </c>
      <c r="AN378" s="21">
        <v>326</v>
      </c>
      <c r="AO378" s="21">
        <v>675</v>
      </c>
      <c r="AP378" s="21">
        <v>20</v>
      </c>
      <c r="AQ378" s="21">
        <v>9</v>
      </c>
      <c r="AR378" s="14">
        <v>100</v>
      </c>
      <c r="AS378" s="14">
        <v>0</v>
      </c>
      <c r="AT378" s="14">
        <v>0</v>
      </c>
      <c r="AU378" s="14">
        <v>100</v>
      </c>
      <c r="AV378" s="14">
        <v>0</v>
      </c>
      <c r="AW378" s="14">
        <v>0</v>
      </c>
      <c r="AX378" s="14">
        <v>0</v>
      </c>
      <c r="AY378" s="14">
        <v>0</v>
      </c>
      <c r="AZ378" s="14">
        <v>180</v>
      </c>
      <c r="BA378" s="14">
        <v>130</v>
      </c>
      <c r="BB378" s="14">
        <v>5</v>
      </c>
      <c r="BC378" s="14">
        <v>180</v>
      </c>
      <c r="BD378" s="14">
        <v>17.727272727272727</v>
      </c>
      <c r="BE378" s="14">
        <v>24.545454545454547</v>
      </c>
      <c r="BF378" s="14">
        <v>0.54545454545454541</v>
      </c>
      <c r="BG378" s="14">
        <v>42.727272727272727</v>
      </c>
      <c r="BH378" s="14">
        <v>0</v>
      </c>
      <c r="BI378" s="14">
        <v>10</v>
      </c>
      <c r="BJ378" s="14">
        <v>0</v>
      </c>
      <c r="BK378" s="14">
        <v>20</v>
      </c>
      <c r="BL378" s="14">
        <v>0</v>
      </c>
      <c r="BM378" s="19">
        <f>(BL378/O378)*100</f>
        <v>0</v>
      </c>
      <c r="BN378" s="19">
        <f>((BL378)/(O378+Q378+S378+U378))*100</f>
        <v>0</v>
      </c>
      <c r="BO378" s="15" t="s">
        <v>73</v>
      </c>
      <c r="BP378" s="13"/>
      <c r="BQ378" s="13"/>
      <c r="BR378" s="13">
        <f t="shared" si="74"/>
        <v>0</v>
      </c>
      <c r="BS378" s="19"/>
      <c r="BT378" s="19">
        <f t="shared" si="75"/>
        <v>0</v>
      </c>
      <c r="BU378" s="16"/>
      <c r="BV378" s="16"/>
      <c r="BW378" s="16"/>
      <c r="BX378" s="14">
        <f t="shared" si="80"/>
        <v>0</v>
      </c>
      <c r="BY378" s="19">
        <v>0</v>
      </c>
      <c r="BZ378" s="19">
        <f t="shared" si="81"/>
        <v>0</v>
      </c>
      <c r="CA378" s="19"/>
    </row>
    <row r="379" spans="1:79" s="59" customFormat="1" x14ac:dyDescent="0.2">
      <c r="A379" s="15" t="s">
        <v>69</v>
      </c>
      <c r="B379" s="15">
        <v>26</v>
      </c>
      <c r="C379" s="15">
        <v>1</v>
      </c>
      <c r="D379" s="16">
        <f t="shared" si="69"/>
        <v>0.40468564223999998</v>
      </c>
      <c r="E379" s="17">
        <v>37174</v>
      </c>
      <c r="F379" s="15">
        <v>2</v>
      </c>
      <c r="G379" s="15" t="s">
        <v>70</v>
      </c>
      <c r="H379" s="15" t="s">
        <v>71</v>
      </c>
      <c r="I379" s="15">
        <v>14</v>
      </c>
      <c r="J379" s="15">
        <v>8</v>
      </c>
      <c r="K379" s="15"/>
      <c r="L379" s="15"/>
      <c r="M379" s="13">
        <f t="shared" si="70"/>
        <v>11</v>
      </c>
      <c r="N379" s="23">
        <v>37183</v>
      </c>
      <c r="O379" s="24">
        <v>244572</v>
      </c>
      <c r="P379" s="23">
        <v>37185</v>
      </c>
      <c r="Q379" s="24">
        <v>226252</v>
      </c>
      <c r="R379" s="15"/>
      <c r="S379" s="15"/>
      <c r="T379" s="15"/>
      <c r="U379" s="15"/>
      <c r="V379" s="14">
        <f t="shared" si="71"/>
        <v>470824</v>
      </c>
      <c r="W379" s="14">
        <f t="shared" si="72"/>
        <v>1163431.4412389665</v>
      </c>
      <c r="X379" s="17">
        <v>37223</v>
      </c>
      <c r="Y379" s="15">
        <f t="shared" si="73"/>
        <v>40</v>
      </c>
      <c r="Z379" s="13">
        <v>9</v>
      </c>
      <c r="AA379" s="18">
        <v>4.3</v>
      </c>
      <c r="AB379" s="18">
        <v>24.9</v>
      </c>
      <c r="AC379" s="18">
        <v>18.100000000000001</v>
      </c>
      <c r="AD379" s="18">
        <v>28.7</v>
      </c>
      <c r="AE379" s="18">
        <v>24.641025641025649</v>
      </c>
      <c r="AF379" s="13">
        <v>43</v>
      </c>
      <c r="AG379" s="13">
        <v>25</v>
      </c>
      <c r="AH379" s="13">
        <v>45</v>
      </c>
      <c r="AI379" s="13">
        <v>39</v>
      </c>
      <c r="AJ379" s="18">
        <v>8.8000000000000007</v>
      </c>
      <c r="AK379" s="18">
        <v>8.6999999999999993</v>
      </c>
      <c r="AL379" s="18">
        <v>9.9</v>
      </c>
      <c r="AM379" s="18">
        <v>9.0328763587378837</v>
      </c>
      <c r="AN379" s="21">
        <v>104</v>
      </c>
      <c r="AO379" s="21">
        <v>400</v>
      </c>
      <c r="AP379" s="21">
        <v>24</v>
      </c>
      <c r="AQ379" s="21">
        <v>10</v>
      </c>
      <c r="AR379" s="14">
        <v>10</v>
      </c>
      <c r="AS379" s="14">
        <v>280</v>
      </c>
      <c r="AT379" s="14">
        <v>0</v>
      </c>
      <c r="AU379" s="14">
        <v>290</v>
      </c>
      <c r="AV379" s="14">
        <v>0</v>
      </c>
      <c r="AW379" s="14">
        <v>5</v>
      </c>
      <c r="AX379" s="14">
        <v>0</v>
      </c>
      <c r="AY379" s="14">
        <v>5</v>
      </c>
      <c r="AZ379" s="14">
        <v>365</v>
      </c>
      <c r="BA379" s="14">
        <v>1540</v>
      </c>
      <c r="BB379" s="14">
        <v>75</v>
      </c>
      <c r="BC379" s="14">
        <v>1740</v>
      </c>
      <c r="BD379" s="14">
        <v>100.38461538461539</v>
      </c>
      <c r="BE379" s="14">
        <v>200.38461538461539</v>
      </c>
      <c r="BF379" s="14">
        <v>12.307692307692308</v>
      </c>
      <c r="BG379" s="14">
        <v>313.07692307692309</v>
      </c>
      <c r="BH379" s="14">
        <v>20</v>
      </c>
      <c r="BI379" s="14">
        <v>70</v>
      </c>
      <c r="BJ379" s="14">
        <v>0</v>
      </c>
      <c r="BK379" s="14">
        <v>135</v>
      </c>
      <c r="BL379" s="14">
        <v>95431</v>
      </c>
      <c r="BM379" s="19">
        <f>BL379/(Q379)*100</f>
        <v>42.1790746601135</v>
      </c>
      <c r="BN379" s="19">
        <f>BL379/(O379+Q379)*100</f>
        <v>20.268932764684894</v>
      </c>
      <c r="BO379" s="15" t="s">
        <v>72</v>
      </c>
      <c r="BP379" s="13">
        <v>22</v>
      </c>
      <c r="BQ379" s="13">
        <v>41</v>
      </c>
      <c r="BR379" s="13">
        <f t="shared" si="74"/>
        <v>19</v>
      </c>
      <c r="BS379" s="19">
        <v>31.08</v>
      </c>
      <c r="BT379" s="19">
        <f t="shared" si="75"/>
        <v>0.77699999999999991</v>
      </c>
      <c r="BU379" s="16">
        <v>9.6000000000000002E-2</v>
      </c>
      <c r="BV379" s="16">
        <v>0.49299999999999999</v>
      </c>
      <c r="BW379" s="16">
        <v>0.23499999999999999</v>
      </c>
      <c r="BX379" s="14">
        <f t="shared" si="80"/>
        <v>235815.13658793058</v>
      </c>
      <c r="BY379" s="19">
        <v>20.64</v>
      </c>
      <c r="BZ379" s="19">
        <f t="shared" si="81"/>
        <v>1.2750637683705732</v>
      </c>
      <c r="CA379" s="19">
        <f>(BW379/BS379^3)*100000</f>
        <v>0.78275316420245689</v>
      </c>
    </row>
    <row r="380" spans="1:79" s="77" customFormat="1" x14ac:dyDescent="0.2">
      <c r="A380" s="15" t="s">
        <v>69</v>
      </c>
      <c r="B380" s="15">
        <v>29</v>
      </c>
      <c r="C380" s="15">
        <v>1</v>
      </c>
      <c r="D380" s="16">
        <f t="shared" si="69"/>
        <v>0.40468564223999998</v>
      </c>
      <c r="E380" s="17">
        <v>37140</v>
      </c>
      <c r="F380" s="15">
        <v>1</v>
      </c>
      <c r="G380" s="15" t="s">
        <v>70</v>
      </c>
      <c r="H380" s="15" t="s">
        <v>71</v>
      </c>
      <c r="I380" s="15">
        <v>0</v>
      </c>
      <c r="J380" s="15">
        <v>126</v>
      </c>
      <c r="K380" s="15"/>
      <c r="L380" s="15"/>
      <c r="M380" s="13">
        <f t="shared" si="70"/>
        <v>63</v>
      </c>
      <c r="N380" s="23">
        <v>37148</v>
      </c>
      <c r="O380" s="24">
        <v>470824</v>
      </c>
      <c r="P380" s="15"/>
      <c r="Q380" s="14"/>
      <c r="R380" s="15"/>
      <c r="S380" s="15"/>
      <c r="T380" s="15"/>
      <c r="U380" s="15"/>
      <c r="V380" s="14">
        <f t="shared" si="71"/>
        <v>470824</v>
      </c>
      <c r="W380" s="14">
        <f t="shared" si="72"/>
        <v>1163431.4412389665</v>
      </c>
      <c r="X380" s="17">
        <v>37181</v>
      </c>
      <c r="Y380" s="15">
        <f t="shared" si="73"/>
        <v>33</v>
      </c>
      <c r="Z380" s="13">
        <v>5</v>
      </c>
      <c r="AA380" s="18">
        <v>3.1</v>
      </c>
      <c r="AB380" s="18">
        <v>32</v>
      </c>
      <c r="AC380" s="18">
        <v>22.9</v>
      </c>
      <c r="AD380" s="18">
        <v>32.200000000000003</v>
      </c>
      <c r="AE380" s="18">
        <v>28.050000000000004</v>
      </c>
      <c r="AF380" s="13">
        <v>50</v>
      </c>
      <c r="AG380" s="13">
        <v>47</v>
      </c>
      <c r="AH380" s="13">
        <v>59</v>
      </c>
      <c r="AI380" s="13">
        <v>53.777777777777779</v>
      </c>
      <c r="AJ380" s="18">
        <v>9</v>
      </c>
      <c r="AK380" s="18">
        <v>8.6999999999999993</v>
      </c>
      <c r="AL380" s="18">
        <v>9.6</v>
      </c>
      <c r="AM380" s="18">
        <v>9.0908716846582482</v>
      </c>
      <c r="AN380" s="21">
        <v>57</v>
      </c>
      <c r="AO380" s="21">
        <v>425</v>
      </c>
      <c r="AP380" s="21">
        <v>27</v>
      </c>
      <c r="AQ380" s="21">
        <v>12.5</v>
      </c>
      <c r="AR380" s="14">
        <v>130</v>
      </c>
      <c r="AS380" s="14">
        <v>875</v>
      </c>
      <c r="AT380" s="14">
        <v>10</v>
      </c>
      <c r="AU380" s="14">
        <v>1015</v>
      </c>
      <c r="AV380" s="14">
        <v>0</v>
      </c>
      <c r="AW380" s="14">
        <v>0</v>
      </c>
      <c r="AX380" s="14">
        <v>0</v>
      </c>
      <c r="AY380" s="14">
        <v>0</v>
      </c>
      <c r="AZ380" s="14">
        <v>105</v>
      </c>
      <c r="BA380" s="14">
        <v>130</v>
      </c>
      <c r="BB380" s="14">
        <v>0</v>
      </c>
      <c r="BC380" s="14">
        <v>195</v>
      </c>
      <c r="BD380" s="14">
        <v>35.714285714285715</v>
      </c>
      <c r="BE380" s="14">
        <v>85.714285714285708</v>
      </c>
      <c r="BF380" s="14">
        <v>0.7142857142857143</v>
      </c>
      <c r="BG380" s="14">
        <v>122.14285714285714</v>
      </c>
      <c r="BH380" s="14">
        <v>25</v>
      </c>
      <c r="BI380" s="14">
        <v>5</v>
      </c>
      <c r="BJ380" s="14">
        <v>0</v>
      </c>
      <c r="BK380" s="14">
        <v>25</v>
      </c>
      <c r="BL380" s="14">
        <v>12039</v>
      </c>
      <c r="BM380" s="19">
        <f>BL380/(O380)*100</f>
        <v>2.5570064397736734</v>
      </c>
      <c r="BN380" s="19">
        <f>BL380/(O380+Q380)*100</f>
        <v>2.5570064397736734</v>
      </c>
      <c r="BO380" s="15" t="s">
        <v>72</v>
      </c>
      <c r="BP380" s="13">
        <v>22</v>
      </c>
      <c r="BQ380" s="13">
        <v>50</v>
      </c>
      <c r="BR380" s="13">
        <f t="shared" si="74"/>
        <v>28</v>
      </c>
      <c r="BS380" s="19">
        <v>38.380000000000003</v>
      </c>
      <c r="BT380" s="19">
        <f t="shared" si="75"/>
        <v>1.1630303030303031</v>
      </c>
      <c r="BU380" s="16">
        <v>0.122</v>
      </c>
      <c r="BV380" s="16">
        <v>0.97399999999999998</v>
      </c>
      <c r="BW380" s="16">
        <v>0.44400000000000001</v>
      </c>
      <c r="BX380" s="14">
        <f t="shared" si="80"/>
        <v>29749.016874832036</v>
      </c>
      <c r="BY380" s="19">
        <v>5.95</v>
      </c>
      <c r="BZ380" s="19">
        <f t="shared" si="81"/>
        <v>0.44553849082716179</v>
      </c>
      <c r="CA380" s="19">
        <f>(BW380/BS380^3)*100000</f>
        <v>0.78535869966444471</v>
      </c>
    </row>
    <row r="381" spans="1:79" s="77" customFormat="1" x14ac:dyDescent="0.2">
      <c r="A381" s="15" t="s">
        <v>69</v>
      </c>
      <c r="B381" s="15">
        <v>13</v>
      </c>
      <c r="C381" s="15">
        <v>0.5</v>
      </c>
      <c r="D381" s="16">
        <f t="shared" si="69"/>
        <v>0.20234282111999999</v>
      </c>
      <c r="E381" s="17">
        <v>37784</v>
      </c>
      <c r="F381" s="15">
        <v>1</v>
      </c>
      <c r="G381" s="15" t="s">
        <v>70</v>
      </c>
      <c r="H381" s="15" t="s">
        <v>71</v>
      </c>
      <c r="I381" s="15">
        <v>11</v>
      </c>
      <c r="J381" s="15"/>
      <c r="K381" s="15"/>
      <c r="L381" s="15"/>
      <c r="M381" s="13">
        <f t="shared" si="70"/>
        <v>11</v>
      </c>
      <c r="N381" s="17">
        <v>37793</v>
      </c>
      <c r="O381" s="14">
        <v>235412</v>
      </c>
      <c r="P381" s="15"/>
      <c r="Q381" s="14"/>
      <c r="R381" s="15"/>
      <c r="S381" s="15"/>
      <c r="T381" s="15"/>
      <c r="U381" s="15"/>
      <c r="V381" s="14">
        <f t="shared" si="71"/>
        <v>235412</v>
      </c>
      <c r="W381" s="14">
        <f t="shared" si="72"/>
        <v>1163431.4412389665</v>
      </c>
      <c r="X381" s="17">
        <v>37823</v>
      </c>
      <c r="Y381" s="15">
        <f t="shared" si="73"/>
        <v>30</v>
      </c>
      <c r="Z381" s="15">
        <v>5</v>
      </c>
      <c r="AA381" s="18">
        <v>2.4</v>
      </c>
      <c r="AB381" s="18">
        <v>34.1</v>
      </c>
      <c r="AC381" s="18">
        <v>27.4</v>
      </c>
      <c r="AD381" s="18">
        <v>34.5</v>
      </c>
      <c r="AE381" s="18">
        <v>31.918518518518518</v>
      </c>
      <c r="AF381" s="13">
        <v>42</v>
      </c>
      <c r="AG381" s="13">
        <v>37</v>
      </c>
      <c r="AH381" s="13">
        <v>45</v>
      </c>
      <c r="AI381" s="13">
        <v>41.285714285714285</v>
      </c>
      <c r="AJ381" s="18">
        <v>9.1</v>
      </c>
      <c r="AK381" s="18">
        <v>8.6</v>
      </c>
      <c r="AL381" s="18">
        <v>9.1999999999999993</v>
      </c>
      <c r="AM381" s="18">
        <v>8.9986165859836191</v>
      </c>
      <c r="AN381" s="21">
        <v>52</v>
      </c>
      <c r="AO381" s="21">
        <v>200</v>
      </c>
      <c r="AP381" s="21">
        <v>15</v>
      </c>
      <c r="AQ381" s="21">
        <v>6.25</v>
      </c>
      <c r="AR381" s="14">
        <v>0</v>
      </c>
      <c r="AS381" s="14">
        <v>25</v>
      </c>
      <c r="AT381" s="14">
        <v>1440</v>
      </c>
      <c r="AU381" s="14">
        <v>1465</v>
      </c>
      <c r="AV381" s="14">
        <v>0</v>
      </c>
      <c r="AW381" s="14">
        <v>5</v>
      </c>
      <c r="AX381" s="14">
        <v>10</v>
      </c>
      <c r="AY381" s="14">
        <v>65</v>
      </c>
      <c r="AZ381" s="14">
        <v>250</v>
      </c>
      <c r="BA381" s="14">
        <v>100</v>
      </c>
      <c r="BB381" s="14">
        <v>1830</v>
      </c>
      <c r="BC381" s="14">
        <v>2100</v>
      </c>
      <c r="BD381" s="14">
        <v>47.5</v>
      </c>
      <c r="BE381" s="14">
        <v>37.5</v>
      </c>
      <c r="BF381" s="14">
        <v>377</v>
      </c>
      <c r="BG381" s="14">
        <v>462</v>
      </c>
      <c r="BH381" s="14">
        <v>27.5</v>
      </c>
      <c r="BI381" s="14">
        <v>30</v>
      </c>
      <c r="BJ381" s="14">
        <v>147.5</v>
      </c>
      <c r="BK381" s="14">
        <v>207.5</v>
      </c>
      <c r="BL381" s="14">
        <v>0</v>
      </c>
      <c r="BM381" s="19">
        <f>BL381/(O381)*100</f>
        <v>0</v>
      </c>
      <c r="BN381" s="19">
        <f>BL381/(O381+Q381)*100</f>
        <v>0</v>
      </c>
      <c r="BO381" s="15" t="s">
        <v>73</v>
      </c>
      <c r="BP381" s="13"/>
      <c r="BQ381" s="13"/>
      <c r="BR381" s="13">
        <f t="shared" si="74"/>
        <v>0</v>
      </c>
      <c r="BS381" s="19"/>
      <c r="BT381" s="19">
        <f t="shared" si="75"/>
        <v>0</v>
      </c>
      <c r="BU381" s="16"/>
      <c r="BV381" s="16"/>
      <c r="BW381" s="16"/>
      <c r="BX381" s="14">
        <f t="shared" si="80"/>
        <v>0</v>
      </c>
      <c r="BY381" s="19">
        <v>0</v>
      </c>
      <c r="BZ381" s="19">
        <f t="shared" si="81"/>
        <v>0</v>
      </c>
      <c r="CA381" s="19"/>
    </row>
    <row r="382" spans="1:79" s="77" customFormat="1" x14ac:dyDescent="0.2">
      <c r="A382" s="4" t="s">
        <v>69</v>
      </c>
      <c r="B382" s="4">
        <v>12</v>
      </c>
      <c r="C382" s="4">
        <v>0.5</v>
      </c>
      <c r="D382" s="6">
        <f t="shared" si="69"/>
        <v>0.20234282111999999</v>
      </c>
      <c r="E382" s="8">
        <v>38915</v>
      </c>
      <c r="F382" s="4">
        <v>1</v>
      </c>
      <c r="G382" s="4" t="s">
        <v>70</v>
      </c>
      <c r="H382" s="4" t="s">
        <v>71</v>
      </c>
      <c r="I382" s="4">
        <v>372</v>
      </c>
      <c r="J382" s="4">
        <v>480</v>
      </c>
      <c r="K382" s="4"/>
      <c r="L382" s="4"/>
      <c r="M382" s="13">
        <f t="shared" si="70"/>
        <v>426</v>
      </c>
      <c r="N382" s="8">
        <v>38922</v>
      </c>
      <c r="O382" s="5">
        <v>235870</v>
      </c>
      <c r="P382" s="4"/>
      <c r="Q382" s="5"/>
      <c r="R382" s="4"/>
      <c r="S382" s="4"/>
      <c r="T382" s="4"/>
      <c r="U382" s="4"/>
      <c r="V382" s="14">
        <f t="shared" si="71"/>
        <v>235870</v>
      </c>
      <c r="W382" s="14">
        <f t="shared" si="72"/>
        <v>1165694.9265332059</v>
      </c>
      <c r="X382" s="8">
        <v>38975</v>
      </c>
      <c r="Y382" s="4">
        <f t="shared" si="73"/>
        <v>53</v>
      </c>
      <c r="Z382" s="4">
        <v>5</v>
      </c>
      <c r="AA382" s="4">
        <v>3.4</v>
      </c>
      <c r="AB382" s="4">
        <v>31.9</v>
      </c>
      <c r="AC382" s="4">
        <v>28</v>
      </c>
      <c r="AD382" s="4">
        <v>34</v>
      </c>
      <c r="AE382" s="10">
        <v>31.043137254901961</v>
      </c>
      <c r="AF382" s="4">
        <v>45</v>
      </c>
      <c r="AG382" s="4">
        <v>44</v>
      </c>
      <c r="AH382" s="4">
        <v>59</v>
      </c>
      <c r="AI382" s="9">
        <v>50.4</v>
      </c>
      <c r="AJ382" s="4">
        <v>9.3000000000000007</v>
      </c>
      <c r="AK382" s="4">
        <v>9.1</v>
      </c>
      <c r="AL382" s="4">
        <v>9.4</v>
      </c>
      <c r="AM382" s="10">
        <v>9.236873637124452</v>
      </c>
      <c r="AN382" s="20">
        <v>302</v>
      </c>
      <c r="AO382" s="20">
        <v>94</v>
      </c>
      <c r="AP382" s="20">
        <v>0</v>
      </c>
      <c r="AQ382" s="20">
        <v>3.625</v>
      </c>
      <c r="AR382" s="5">
        <v>65</v>
      </c>
      <c r="AS382" s="5">
        <v>40</v>
      </c>
      <c r="AT382" s="5">
        <v>0</v>
      </c>
      <c r="AU382" s="5">
        <v>105</v>
      </c>
      <c r="AV382" s="5">
        <v>0</v>
      </c>
      <c r="AW382" s="5">
        <v>10</v>
      </c>
      <c r="AX382" s="5">
        <v>0</v>
      </c>
      <c r="AY382" s="5">
        <v>10</v>
      </c>
      <c r="AZ382" s="5">
        <v>100</v>
      </c>
      <c r="BA382" s="5">
        <v>325</v>
      </c>
      <c r="BB382" s="5">
        <v>0</v>
      </c>
      <c r="BC382" s="5">
        <v>405</v>
      </c>
      <c r="BD382" s="5">
        <v>35.526315789473685</v>
      </c>
      <c r="BE382" s="5">
        <v>89.473684210526315</v>
      </c>
      <c r="BF382" s="5">
        <v>0</v>
      </c>
      <c r="BG382" s="5">
        <v>125</v>
      </c>
      <c r="BH382" s="5">
        <v>25</v>
      </c>
      <c r="BI382" s="5">
        <v>55</v>
      </c>
      <c r="BJ382" s="5">
        <v>0</v>
      </c>
      <c r="BK382" s="5">
        <v>105</v>
      </c>
      <c r="BL382" s="5">
        <v>0</v>
      </c>
      <c r="BM382" s="11">
        <f>BL382/O382*100</f>
        <v>0</v>
      </c>
      <c r="BN382" s="11">
        <f>BL382/(O382+Q382)*100</f>
        <v>0</v>
      </c>
      <c r="BO382" s="4" t="s">
        <v>73</v>
      </c>
      <c r="BP382" s="9"/>
      <c r="BQ382" s="9"/>
      <c r="BR382" s="13">
        <f t="shared" si="74"/>
        <v>0</v>
      </c>
      <c r="BS382" s="11"/>
      <c r="BT382" s="19">
        <f t="shared" si="75"/>
        <v>0</v>
      </c>
      <c r="BU382" s="6"/>
      <c r="BV382" s="6"/>
      <c r="BW382" s="6"/>
      <c r="BX382" s="5">
        <f t="shared" si="80"/>
        <v>0</v>
      </c>
      <c r="BY382" s="11">
        <v>0</v>
      </c>
      <c r="BZ382" s="11">
        <f t="shared" si="81"/>
        <v>0</v>
      </c>
      <c r="CA382" s="11"/>
    </row>
    <row r="383" spans="1:79" s="77" customFormat="1" x14ac:dyDescent="0.2">
      <c r="A383" s="15" t="s">
        <v>69</v>
      </c>
      <c r="B383" s="15">
        <v>1</v>
      </c>
      <c r="C383" s="15">
        <v>2</v>
      </c>
      <c r="D383" s="16">
        <f t="shared" si="69"/>
        <v>0.80937128447999995</v>
      </c>
      <c r="E383" s="17">
        <v>37477</v>
      </c>
      <c r="F383" s="15">
        <v>1</v>
      </c>
      <c r="G383" s="15" t="s">
        <v>70</v>
      </c>
      <c r="H383" s="15" t="s">
        <v>71</v>
      </c>
      <c r="I383" s="15">
        <v>323</v>
      </c>
      <c r="J383" s="15">
        <v>49</v>
      </c>
      <c r="K383" s="15"/>
      <c r="L383" s="15"/>
      <c r="M383" s="13">
        <f t="shared" si="70"/>
        <v>186</v>
      </c>
      <c r="N383" s="17">
        <v>37485</v>
      </c>
      <c r="O383" s="14">
        <v>947144</v>
      </c>
      <c r="P383" s="15"/>
      <c r="Q383" s="14"/>
      <c r="R383" s="15"/>
      <c r="S383" s="15"/>
      <c r="T383" s="15"/>
      <c r="U383" s="15"/>
      <c r="V383" s="14">
        <f t="shared" si="71"/>
        <v>947144</v>
      </c>
      <c r="W383" s="14">
        <f t="shared" si="72"/>
        <v>1170221.8971216844</v>
      </c>
      <c r="X383" s="17">
        <v>37516</v>
      </c>
      <c r="Y383" s="15">
        <f t="shared" si="73"/>
        <v>31</v>
      </c>
      <c r="Z383" s="15">
        <v>12</v>
      </c>
      <c r="AA383" s="18">
        <v>3</v>
      </c>
      <c r="AB383" s="18">
        <v>31.5</v>
      </c>
      <c r="AC383" s="18">
        <v>27.6</v>
      </c>
      <c r="AD383" s="18">
        <v>32.200000000000003</v>
      </c>
      <c r="AE383" s="18">
        <v>30.506896551724143</v>
      </c>
      <c r="AF383" s="13">
        <v>33</v>
      </c>
      <c r="AG383" s="13">
        <v>35</v>
      </c>
      <c r="AH383" s="13">
        <v>43</v>
      </c>
      <c r="AI383" s="13">
        <v>37.875</v>
      </c>
      <c r="AJ383" s="18">
        <v>8.6</v>
      </c>
      <c r="AK383" s="18">
        <v>8.6999999999999993</v>
      </c>
      <c r="AL383" s="18">
        <v>9.3000000000000007</v>
      </c>
      <c r="AM383" s="18">
        <v>8.8603007325287955</v>
      </c>
      <c r="AN383" s="21">
        <v>23</v>
      </c>
      <c r="AO383" s="21">
        <v>750</v>
      </c>
      <c r="AP383" s="21">
        <v>48</v>
      </c>
      <c r="AQ383" s="21">
        <v>20</v>
      </c>
      <c r="AR383" s="14">
        <v>115</v>
      </c>
      <c r="AS383" s="14">
        <v>490</v>
      </c>
      <c r="AT383" s="14">
        <v>45</v>
      </c>
      <c r="AU383" s="14">
        <v>650</v>
      </c>
      <c r="AV383" s="14">
        <v>0</v>
      </c>
      <c r="AW383" s="14">
        <v>10</v>
      </c>
      <c r="AX383" s="14">
        <v>80</v>
      </c>
      <c r="AY383" s="14">
        <v>180</v>
      </c>
      <c r="AZ383" s="14">
        <v>280</v>
      </c>
      <c r="BA383" s="14">
        <v>355</v>
      </c>
      <c r="BB383" s="14">
        <v>3240</v>
      </c>
      <c r="BC383" s="14">
        <v>3875</v>
      </c>
      <c r="BD383" s="14">
        <v>116.92307692307692</v>
      </c>
      <c r="BE383" s="14">
        <v>140</v>
      </c>
      <c r="BF383" s="14">
        <v>1326.5384615384614</v>
      </c>
      <c r="BG383" s="14">
        <v>1591.1538461538462</v>
      </c>
      <c r="BH383" s="14">
        <v>105</v>
      </c>
      <c r="BI383" s="14">
        <v>85</v>
      </c>
      <c r="BJ383" s="14">
        <v>930</v>
      </c>
      <c r="BK383" s="14">
        <v>1145</v>
      </c>
      <c r="BL383" s="14">
        <v>687221</v>
      </c>
      <c r="BM383" s="19">
        <f>BL383/(O383)*100</f>
        <v>72.557182434772329</v>
      </c>
      <c r="BN383" s="19">
        <f>BL383/(O383+Q383)*100</f>
        <v>72.557182434772329</v>
      </c>
      <c r="BO383" s="15" t="s">
        <v>72</v>
      </c>
      <c r="BP383" s="13">
        <v>27</v>
      </c>
      <c r="BQ383" s="13">
        <v>34</v>
      </c>
      <c r="BR383" s="13">
        <f t="shared" si="74"/>
        <v>7</v>
      </c>
      <c r="BS383" s="19">
        <v>28.96</v>
      </c>
      <c r="BT383" s="19">
        <f t="shared" si="75"/>
        <v>0.93419354838709678</v>
      </c>
      <c r="BU383" s="16">
        <v>0.17</v>
      </c>
      <c r="BV383" s="16">
        <v>0.42</v>
      </c>
      <c r="BW383" s="16">
        <v>0.219</v>
      </c>
      <c r="BX383" s="14">
        <f t="shared" si="80"/>
        <v>849080.03678623424</v>
      </c>
      <c r="BY383" s="19">
        <v>143.82</v>
      </c>
      <c r="BZ383" s="19">
        <f t="shared" si="81"/>
        <v>5.7320477359044713</v>
      </c>
      <c r="CA383" s="19">
        <f>(BW383/BS383^3)*100000</f>
        <v>0.9016717066563279</v>
      </c>
    </row>
    <row r="384" spans="1:79" s="77" customFormat="1" x14ac:dyDescent="0.2">
      <c r="A384" s="15" t="s">
        <v>69</v>
      </c>
      <c r="B384" s="13">
        <v>1</v>
      </c>
      <c r="C384" s="15">
        <v>2</v>
      </c>
      <c r="D384" s="15">
        <f t="shared" si="69"/>
        <v>0.80937128447999995</v>
      </c>
      <c r="E384" s="17">
        <v>40116</v>
      </c>
      <c r="F384" s="15">
        <v>2</v>
      </c>
      <c r="G384" s="15" t="s">
        <v>70</v>
      </c>
      <c r="H384" s="15" t="s">
        <v>71</v>
      </c>
      <c r="I384" s="15">
        <v>6</v>
      </c>
      <c r="J384" s="15">
        <v>30</v>
      </c>
      <c r="K384" s="15">
        <v>57</v>
      </c>
      <c r="L384" s="15">
        <v>14</v>
      </c>
      <c r="M384" s="13">
        <f t="shared" si="70"/>
        <v>26.75</v>
      </c>
      <c r="N384" s="17">
        <v>40131</v>
      </c>
      <c r="O384" s="14">
        <v>637994</v>
      </c>
      <c r="P384" s="17">
        <v>40135</v>
      </c>
      <c r="Q384" s="14">
        <v>309608</v>
      </c>
      <c r="R384" s="15"/>
      <c r="S384" s="14"/>
      <c r="T384" s="15"/>
      <c r="U384" s="14"/>
      <c r="V384" s="14">
        <f t="shared" si="71"/>
        <v>947602</v>
      </c>
      <c r="W384" s="14">
        <f t="shared" si="72"/>
        <v>1170787.7684452441</v>
      </c>
      <c r="X384" s="17">
        <v>40157</v>
      </c>
      <c r="Y384" s="15">
        <f t="shared" si="73"/>
        <v>26</v>
      </c>
      <c r="Z384" s="15">
        <v>7</v>
      </c>
      <c r="AA384" s="18">
        <v>5.4</v>
      </c>
      <c r="AB384" s="18">
        <v>24.7</v>
      </c>
      <c r="AC384" s="18">
        <v>10.9</v>
      </c>
      <c r="AD384" s="18">
        <v>25.5</v>
      </c>
      <c r="AE384" s="18">
        <v>17.81666666666667</v>
      </c>
      <c r="AF384" s="15">
        <v>47</v>
      </c>
      <c r="AG384" s="15">
        <v>44</v>
      </c>
      <c r="AH384" s="15">
        <v>47</v>
      </c>
      <c r="AI384" s="18">
        <v>44.75</v>
      </c>
      <c r="AJ384" s="15">
        <v>9.3000000000000007</v>
      </c>
      <c r="AK384" s="15">
        <v>8.6999999999999993</v>
      </c>
      <c r="AL384" s="18">
        <v>9.3000000000000007</v>
      </c>
      <c r="AM384" s="18">
        <v>9.0028957595500909</v>
      </c>
      <c r="AN384" s="21">
        <v>106</v>
      </c>
      <c r="AO384" s="21">
        <v>450</v>
      </c>
      <c r="AP384" s="21">
        <v>16</v>
      </c>
      <c r="AQ384" s="21">
        <v>8</v>
      </c>
      <c r="AR384" s="14">
        <v>80</v>
      </c>
      <c r="AS384" s="14">
        <v>755</v>
      </c>
      <c r="AT384" s="14">
        <v>15</v>
      </c>
      <c r="AU384" s="14">
        <v>850</v>
      </c>
      <c r="AV384" s="14">
        <v>80</v>
      </c>
      <c r="AW384" s="14">
        <v>0</v>
      </c>
      <c r="AX384" s="14">
        <v>0</v>
      </c>
      <c r="AY384" s="14">
        <v>85</v>
      </c>
      <c r="AZ384" s="14">
        <v>785</v>
      </c>
      <c r="BA384" s="14">
        <v>1675</v>
      </c>
      <c r="BB384" s="14">
        <v>0</v>
      </c>
      <c r="BC384" s="14">
        <v>2025</v>
      </c>
      <c r="BD384" s="14">
        <v>376.42857142857144</v>
      </c>
      <c r="BE384" s="14">
        <v>352.85714285714283</v>
      </c>
      <c r="BF384" s="14">
        <v>0</v>
      </c>
      <c r="BG384" s="14">
        <v>697.85714285714289</v>
      </c>
      <c r="BH384" s="14">
        <v>350</v>
      </c>
      <c r="BI384" s="14">
        <v>160</v>
      </c>
      <c r="BJ384" s="14">
        <v>0</v>
      </c>
      <c r="BK384" s="14">
        <v>415</v>
      </c>
      <c r="BL384" s="14">
        <v>0</v>
      </c>
      <c r="BM384" s="19">
        <v>0</v>
      </c>
      <c r="BN384" s="19">
        <v>0</v>
      </c>
      <c r="BO384" s="15" t="s">
        <v>73</v>
      </c>
      <c r="BP384" s="13"/>
      <c r="BQ384" s="13"/>
      <c r="BR384" s="13">
        <f t="shared" si="74"/>
        <v>0</v>
      </c>
      <c r="BS384" s="19"/>
      <c r="BT384" s="19">
        <f t="shared" si="75"/>
        <v>0</v>
      </c>
      <c r="BU384" s="16"/>
      <c r="BV384" s="16"/>
      <c r="BW384" s="16"/>
      <c r="BX384" s="14">
        <v>0</v>
      </c>
      <c r="BY384" s="19">
        <v>0</v>
      </c>
      <c r="BZ384" s="19">
        <v>0</v>
      </c>
      <c r="CA384" s="19"/>
    </row>
    <row r="385" spans="1:79" s="77" customFormat="1" x14ac:dyDescent="0.2">
      <c r="A385" s="4" t="s">
        <v>69</v>
      </c>
      <c r="B385" s="4">
        <v>12</v>
      </c>
      <c r="C385" s="4">
        <v>0.5</v>
      </c>
      <c r="D385" s="6">
        <f t="shared" si="69"/>
        <v>0.20234282111999999</v>
      </c>
      <c r="E385" s="8">
        <v>38084</v>
      </c>
      <c r="F385" s="4">
        <v>1</v>
      </c>
      <c r="G385" s="4" t="s">
        <v>70</v>
      </c>
      <c r="H385" s="4" t="s">
        <v>71</v>
      </c>
      <c r="I385" s="4">
        <v>39</v>
      </c>
      <c r="J385" s="4">
        <v>5</v>
      </c>
      <c r="K385" s="4"/>
      <c r="L385" s="4"/>
      <c r="M385" s="13">
        <f t="shared" si="70"/>
        <v>22</v>
      </c>
      <c r="N385" s="8">
        <v>38088</v>
      </c>
      <c r="O385" s="5">
        <v>237702</v>
      </c>
      <c r="P385" s="4"/>
      <c r="Q385" s="5"/>
      <c r="R385" s="4"/>
      <c r="S385" s="4"/>
      <c r="T385" s="4"/>
      <c r="U385" s="4"/>
      <c r="V385" s="14">
        <f t="shared" si="71"/>
        <v>237702</v>
      </c>
      <c r="W385" s="14">
        <f t="shared" si="72"/>
        <v>1174748.8677101629</v>
      </c>
      <c r="X385" s="8">
        <v>38125</v>
      </c>
      <c r="Y385" s="4">
        <f t="shared" si="73"/>
        <v>37</v>
      </c>
      <c r="Z385" s="4">
        <v>11</v>
      </c>
      <c r="AA385" s="10">
        <v>3.3</v>
      </c>
      <c r="AB385" s="4">
        <v>20.5</v>
      </c>
      <c r="AC385" s="4">
        <v>18.5</v>
      </c>
      <c r="AD385" s="4">
        <v>29.5</v>
      </c>
      <c r="AE385" s="10">
        <v>25.370588235294125</v>
      </c>
      <c r="AF385" s="9">
        <v>28</v>
      </c>
      <c r="AG385" s="9">
        <v>21</v>
      </c>
      <c r="AH385" s="9">
        <v>32</v>
      </c>
      <c r="AI385" s="9">
        <v>26.888888888888889</v>
      </c>
      <c r="AJ385" s="4">
        <v>8.9</v>
      </c>
      <c r="AK385" s="4">
        <v>8.6</v>
      </c>
      <c r="AL385" s="4">
        <v>9.8000000000000007</v>
      </c>
      <c r="AM385" s="10">
        <v>9.235714285714284</v>
      </c>
      <c r="AN385" s="20">
        <v>94</v>
      </c>
      <c r="AO385" s="20">
        <v>187.5</v>
      </c>
      <c r="AP385" s="20">
        <v>12</v>
      </c>
      <c r="AQ385" s="20">
        <v>5</v>
      </c>
      <c r="AR385" s="5">
        <v>15</v>
      </c>
      <c r="AS385" s="5">
        <v>45</v>
      </c>
      <c r="AT385" s="5">
        <v>55</v>
      </c>
      <c r="AU385" s="5">
        <v>115</v>
      </c>
      <c r="AV385" s="5">
        <v>0</v>
      </c>
      <c r="AW385" s="5">
        <v>5</v>
      </c>
      <c r="AX385" s="5">
        <v>0</v>
      </c>
      <c r="AY385" s="5">
        <v>45</v>
      </c>
      <c r="AZ385" s="5">
        <v>160</v>
      </c>
      <c r="BA385" s="5">
        <v>1400</v>
      </c>
      <c r="BB385" s="5">
        <v>295</v>
      </c>
      <c r="BC385" s="5">
        <v>1746</v>
      </c>
      <c r="BD385" s="5">
        <v>32.642857142857146</v>
      </c>
      <c r="BE385" s="5">
        <v>199.64285714285714</v>
      </c>
      <c r="BF385" s="5">
        <v>74.642857142857139</v>
      </c>
      <c r="BG385" s="5">
        <v>306.85714285714283</v>
      </c>
      <c r="BH385" s="5">
        <v>30</v>
      </c>
      <c r="BI385" s="5">
        <v>75</v>
      </c>
      <c r="BJ385" s="5">
        <v>55</v>
      </c>
      <c r="BK385" s="5">
        <v>177.5</v>
      </c>
      <c r="BL385" s="5">
        <v>2387</v>
      </c>
      <c r="BM385" s="11">
        <f>(BL385/O385)*100</f>
        <v>1.0041985342992488</v>
      </c>
      <c r="BN385" s="11">
        <f>((BL385)/(O385+Q385+S385+U385))*100</f>
        <v>1.0041985342992488</v>
      </c>
      <c r="BO385" s="4" t="s">
        <v>72</v>
      </c>
      <c r="BP385" s="9">
        <v>41</v>
      </c>
      <c r="BQ385" s="9">
        <v>58</v>
      </c>
      <c r="BR385" s="13">
        <f t="shared" si="74"/>
        <v>17</v>
      </c>
      <c r="BS385" s="11">
        <v>50.75</v>
      </c>
      <c r="BT385" s="19">
        <f t="shared" si="75"/>
        <v>1.3716216216216217</v>
      </c>
      <c r="BU385" s="6">
        <v>0.49199999999999999</v>
      </c>
      <c r="BV385" s="6">
        <v>1.58</v>
      </c>
      <c r="BW385" s="6">
        <v>1.020049</v>
      </c>
      <c r="BX385" s="5">
        <f t="shared" ref="BX385:BX416" si="83">BL385/(C385*0.40468564224)</f>
        <v>11796.810911242474</v>
      </c>
      <c r="BY385" s="11">
        <v>2.5</v>
      </c>
      <c r="BZ385" s="11">
        <f t="shared" ref="BZ385:BZ416" si="84">(BY385/D385)/Y385</f>
        <v>0.33392619117184508</v>
      </c>
      <c r="CA385" s="11">
        <f t="shared" ref="CA385:CA390" si="85">(BW385/BS385^3)*100000</f>
        <v>0.78039215451883082</v>
      </c>
    </row>
    <row r="386" spans="1:79" s="77" customFormat="1" x14ac:dyDescent="0.2">
      <c r="A386" s="15" t="s">
        <v>69</v>
      </c>
      <c r="B386" s="15">
        <v>14</v>
      </c>
      <c r="C386" s="15">
        <v>0.5</v>
      </c>
      <c r="D386" s="16">
        <f t="shared" ref="D386:D449" si="86">C386*0.40468564224</f>
        <v>0.20234282111999999</v>
      </c>
      <c r="E386" s="17">
        <v>37355</v>
      </c>
      <c r="F386" s="15">
        <v>1</v>
      </c>
      <c r="G386" s="15" t="s">
        <v>70</v>
      </c>
      <c r="H386" s="15" t="s">
        <v>71</v>
      </c>
      <c r="I386" s="15">
        <v>141</v>
      </c>
      <c r="J386" s="15">
        <v>224</v>
      </c>
      <c r="K386" s="15"/>
      <c r="L386" s="15"/>
      <c r="M386" s="13">
        <f t="shared" ref="M386:M449" si="87">AVERAGE(I386:L386)</f>
        <v>182.5</v>
      </c>
      <c r="N386" s="17">
        <v>37360</v>
      </c>
      <c r="O386" s="14">
        <v>237702</v>
      </c>
      <c r="P386" s="15"/>
      <c r="Q386" s="14"/>
      <c r="R386" s="15"/>
      <c r="S386" s="15"/>
      <c r="T386" s="15"/>
      <c r="U386" s="15"/>
      <c r="V386" s="14">
        <f t="shared" ref="V386:V449" si="88">SUM(O386,Q386,S386,U386)</f>
        <v>237702</v>
      </c>
      <c r="W386" s="14">
        <f t="shared" ref="W386:W449" si="89">V386/D386</f>
        <v>1174748.8677101629</v>
      </c>
      <c r="X386" s="17">
        <v>37391</v>
      </c>
      <c r="Y386" s="15">
        <f t="shared" ref="Y386:Y449" si="90">X386-N386</f>
        <v>31</v>
      </c>
      <c r="Z386" s="15">
        <v>11</v>
      </c>
      <c r="AA386" s="18">
        <v>3.4</v>
      </c>
      <c r="AB386" s="18">
        <v>28.1</v>
      </c>
      <c r="AC386" s="18">
        <v>26</v>
      </c>
      <c r="AD386" s="18">
        <v>30.8</v>
      </c>
      <c r="AE386" s="18">
        <v>29.251724137931038</v>
      </c>
      <c r="AF386" s="13">
        <v>33</v>
      </c>
      <c r="AG386" s="13">
        <v>33</v>
      </c>
      <c r="AH386" s="13">
        <v>40</v>
      </c>
      <c r="AI386" s="13">
        <v>35.5</v>
      </c>
      <c r="AJ386" s="18">
        <v>8.6</v>
      </c>
      <c r="AK386" s="18">
        <v>8.5</v>
      </c>
      <c r="AL386" s="18">
        <v>9.6999999999999993</v>
      </c>
      <c r="AM386" s="18">
        <v>8.9183841546112728</v>
      </c>
      <c r="AN386" s="21">
        <v>24</v>
      </c>
      <c r="AO386" s="21">
        <v>225</v>
      </c>
      <c r="AP386" s="21">
        <v>18</v>
      </c>
      <c r="AQ386" s="21">
        <v>7.5</v>
      </c>
      <c r="AR386" s="14">
        <v>75</v>
      </c>
      <c r="AS386" s="14">
        <v>65</v>
      </c>
      <c r="AT386" s="14">
        <v>0</v>
      </c>
      <c r="AU386" s="14">
        <v>140</v>
      </c>
      <c r="AV386" s="14">
        <v>0</v>
      </c>
      <c r="AW386" s="14">
        <v>0</v>
      </c>
      <c r="AX386" s="14">
        <v>0</v>
      </c>
      <c r="AY386" s="14">
        <v>55</v>
      </c>
      <c r="AZ386" s="14">
        <v>140</v>
      </c>
      <c r="BA386" s="14">
        <v>1080</v>
      </c>
      <c r="BB386" s="14">
        <v>3835</v>
      </c>
      <c r="BC386" s="14">
        <v>4000</v>
      </c>
      <c r="BD386" s="14">
        <v>48.846153846153847</v>
      </c>
      <c r="BE386" s="14">
        <v>162.30769230769232</v>
      </c>
      <c r="BF386" s="14">
        <v>657.30769230769226</v>
      </c>
      <c r="BG386" s="14">
        <v>868.46153846153845</v>
      </c>
      <c r="BH386" s="14">
        <v>40</v>
      </c>
      <c r="BI386" s="14">
        <v>40</v>
      </c>
      <c r="BJ386" s="14">
        <v>50</v>
      </c>
      <c r="BK386" s="14">
        <v>445</v>
      </c>
      <c r="BL386" s="14">
        <v>230836</v>
      </c>
      <c r="BM386" s="19">
        <f>BL386/(O386)*100</f>
        <v>97.111509368873627</v>
      </c>
      <c r="BN386" s="19">
        <f>BL386/(O386+Q386)*100</f>
        <v>97.111509368873627</v>
      </c>
      <c r="BO386" s="15" t="s">
        <v>72</v>
      </c>
      <c r="BP386" s="13">
        <v>21</v>
      </c>
      <c r="BQ386" s="13">
        <v>38</v>
      </c>
      <c r="BR386" s="13">
        <f t="shared" ref="BR386:BR449" si="91">BQ386-BP386</f>
        <v>17</v>
      </c>
      <c r="BS386" s="19">
        <v>27.48</v>
      </c>
      <c r="BT386" s="19">
        <f t="shared" ref="BT386:BT449" si="92">BS386/Y386</f>
        <v>0.88645161290322583</v>
      </c>
      <c r="BU386" s="16">
        <v>8.1199999999999994E-2</v>
      </c>
      <c r="BV386" s="16">
        <v>0.5464</v>
      </c>
      <c r="BW386" s="16">
        <v>0.192</v>
      </c>
      <c r="BX386" s="14">
        <f t="shared" si="83"/>
        <v>1140816.3567270916</v>
      </c>
      <c r="BY386" s="19">
        <v>40.950000000000003</v>
      </c>
      <c r="BZ386" s="19">
        <f t="shared" si="84"/>
        <v>6.5283647555357565</v>
      </c>
      <c r="CA386" s="19">
        <f t="shared" si="85"/>
        <v>0.92523284941897355</v>
      </c>
    </row>
    <row r="387" spans="1:79" s="77" customFormat="1" x14ac:dyDescent="0.2">
      <c r="A387" s="4" t="s">
        <v>69</v>
      </c>
      <c r="B387" s="4">
        <v>16</v>
      </c>
      <c r="C387" s="4">
        <v>0.5</v>
      </c>
      <c r="D387" s="6">
        <f t="shared" si="86"/>
        <v>0.20234282111999999</v>
      </c>
      <c r="E387" s="8">
        <v>39609</v>
      </c>
      <c r="F387" s="4">
        <v>1</v>
      </c>
      <c r="G387" s="4" t="s">
        <v>70</v>
      </c>
      <c r="H387" s="4" t="s">
        <v>71</v>
      </c>
      <c r="I387" s="4">
        <v>478</v>
      </c>
      <c r="J387" s="4">
        <v>207</v>
      </c>
      <c r="K387" s="4"/>
      <c r="L387" s="4"/>
      <c r="M387" s="13">
        <f t="shared" si="87"/>
        <v>342.5</v>
      </c>
      <c r="N387" s="8">
        <v>39619</v>
      </c>
      <c r="O387" s="5">
        <v>238618</v>
      </c>
      <c r="P387" s="4"/>
      <c r="Q387" s="5"/>
      <c r="R387" s="4"/>
      <c r="S387" s="5"/>
      <c r="T387" s="4"/>
      <c r="U387" s="9"/>
      <c r="V387" s="14">
        <f t="shared" si="88"/>
        <v>238618</v>
      </c>
      <c r="W387" s="14">
        <f t="shared" si="89"/>
        <v>1179275.8382986411</v>
      </c>
      <c r="X387" s="8">
        <v>39660</v>
      </c>
      <c r="Y387" s="4">
        <f t="shared" si="90"/>
        <v>41</v>
      </c>
      <c r="Z387" s="4">
        <v>0</v>
      </c>
      <c r="AA387" s="10">
        <v>2.7</v>
      </c>
      <c r="AB387" s="10">
        <v>31.2</v>
      </c>
      <c r="AC387" s="10">
        <v>27.1</v>
      </c>
      <c r="AD387" s="10">
        <v>32.5</v>
      </c>
      <c r="AE387" s="10">
        <v>30.694871794871794</v>
      </c>
      <c r="AF387" s="9">
        <v>45</v>
      </c>
      <c r="AG387" s="9">
        <v>42</v>
      </c>
      <c r="AH387" s="9">
        <v>51</v>
      </c>
      <c r="AI387" s="9">
        <v>45.888888888888886</v>
      </c>
      <c r="AJ387" s="10">
        <v>8.9</v>
      </c>
      <c r="AK387" s="10">
        <v>8.6999999999999993</v>
      </c>
      <c r="AL387" s="10">
        <v>9.1999999999999993</v>
      </c>
      <c r="AM387" s="10">
        <v>8.9439681945737401</v>
      </c>
      <c r="AN387" s="21">
        <f>2*143</f>
        <v>286</v>
      </c>
      <c r="AO387" s="20">
        <v>172</v>
      </c>
      <c r="AP387" s="20">
        <v>21</v>
      </c>
      <c r="AQ387" s="20">
        <v>10</v>
      </c>
      <c r="AR387" s="5">
        <v>5</v>
      </c>
      <c r="AS387" s="5">
        <v>285</v>
      </c>
      <c r="AT387" s="5">
        <v>15</v>
      </c>
      <c r="AU387" s="5">
        <v>305</v>
      </c>
      <c r="AV387" s="5">
        <v>0</v>
      </c>
      <c r="AW387" s="5">
        <v>0</v>
      </c>
      <c r="AX387" s="5">
        <v>0</v>
      </c>
      <c r="AY387" s="5">
        <v>0</v>
      </c>
      <c r="AZ387" s="5">
        <v>565</v>
      </c>
      <c r="BA387" s="5">
        <v>300</v>
      </c>
      <c r="BB387" s="5">
        <v>4375</v>
      </c>
      <c r="BC387" s="5">
        <v>4565</v>
      </c>
      <c r="BD387" s="5">
        <v>85.625</v>
      </c>
      <c r="BE387" s="5">
        <v>105.625</v>
      </c>
      <c r="BF387" s="5">
        <v>1134.375</v>
      </c>
      <c r="BG387" s="5">
        <v>1325.3125</v>
      </c>
      <c r="BH387" s="5">
        <v>17.5</v>
      </c>
      <c r="BI387" s="5">
        <v>65</v>
      </c>
      <c r="BJ387" s="5">
        <v>212.5</v>
      </c>
      <c r="BK387" s="5">
        <v>602.5</v>
      </c>
      <c r="BL387" s="5">
        <v>258986</v>
      </c>
      <c r="BM387" s="11">
        <f>BL387/O387*100</f>
        <v>108.53581875633857</v>
      </c>
      <c r="BN387" s="11">
        <f>(BL387)/(O387+Q387+S387+U387)*100</f>
        <v>108.53581875633857</v>
      </c>
      <c r="BO387" s="4" t="s">
        <v>72</v>
      </c>
      <c r="BP387" s="9">
        <v>26</v>
      </c>
      <c r="BQ387" s="9">
        <v>40</v>
      </c>
      <c r="BR387" s="13">
        <f t="shared" si="91"/>
        <v>14</v>
      </c>
      <c r="BS387" s="11">
        <v>31.51</v>
      </c>
      <c r="BT387" s="19">
        <f t="shared" si="92"/>
        <v>0.76853658536585368</v>
      </c>
      <c r="BU387" s="6">
        <v>0.10199999999999999</v>
      </c>
      <c r="BV387" s="6">
        <v>0.42299999999999999</v>
      </c>
      <c r="BW387" s="6">
        <v>0.24299999999999999</v>
      </c>
      <c r="BX387" s="5">
        <f t="shared" si="83"/>
        <v>1279936.6864931057</v>
      </c>
      <c r="BY387" s="11">
        <v>64.680000000000007</v>
      </c>
      <c r="BZ387" s="11">
        <f t="shared" si="84"/>
        <v>7.796476133315247</v>
      </c>
      <c r="CA387" s="11">
        <f t="shared" si="85"/>
        <v>0.77671387631809541</v>
      </c>
    </row>
    <row r="388" spans="1:79" s="77" customFormat="1" x14ac:dyDescent="0.2">
      <c r="A388" s="15" t="s">
        <v>69</v>
      </c>
      <c r="B388" s="15">
        <v>12</v>
      </c>
      <c r="C388" s="15">
        <v>0.5</v>
      </c>
      <c r="D388" s="16">
        <f t="shared" si="86"/>
        <v>0.20234282111999999</v>
      </c>
      <c r="E388" s="17">
        <v>37165</v>
      </c>
      <c r="F388" s="15">
        <v>1</v>
      </c>
      <c r="G388" s="15" t="s">
        <v>70</v>
      </c>
      <c r="H388" s="15" t="s">
        <v>71</v>
      </c>
      <c r="I388" s="15">
        <v>275</v>
      </c>
      <c r="J388" s="15">
        <v>239</v>
      </c>
      <c r="K388" s="15"/>
      <c r="L388" s="15"/>
      <c r="M388" s="13">
        <f t="shared" si="87"/>
        <v>257</v>
      </c>
      <c r="N388" s="17">
        <v>38634</v>
      </c>
      <c r="O388" s="14">
        <v>238760</v>
      </c>
      <c r="P388" s="15"/>
      <c r="Q388" s="14"/>
      <c r="R388" s="15"/>
      <c r="S388" s="15"/>
      <c r="T388" s="15"/>
      <c r="U388" s="15"/>
      <c r="V388" s="14">
        <f t="shared" si="88"/>
        <v>238760</v>
      </c>
      <c r="W388" s="14">
        <f t="shared" si="89"/>
        <v>1179977.617582008</v>
      </c>
      <c r="X388" s="17">
        <v>38700</v>
      </c>
      <c r="Y388" s="15">
        <f t="shared" si="90"/>
        <v>66</v>
      </c>
      <c r="Z388" s="15">
        <v>9</v>
      </c>
      <c r="AA388" s="18">
        <v>2.7</v>
      </c>
      <c r="AB388" s="18">
        <v>26.6</v>
      </c>
      <c r="AC388" s="18">
        <v>9.4</v>
      </c>
      <c r="AD388" s="18">
        <v>28.8</v>
      </c>
      <c r="AE388" s="18">
        <v>21.909523809523808</v>
      </c>
      <c r="AF388" s="13">
        <v>45</v>
      </c>
      <c r="AG388" s="13">
        <v>38</v>
      </c>
      <c r="AH388" s="13">
        <v>48</v>
      </c>
      <c r="AI388" s="13">
        <v>44.944444444444443</v>
      </c>
      <c r="AJ388" s="18">
        <v>8.8000000000000007</v>
      </c>
      <c r="AK388" s="18">
        <v>8.8000000000000007</v>
      </c>
      <c r="AL388" s="18">
        <v>9.3000000000000007</v>
      </c>
      <c r="AM388" s="18">
        <v>8.987071655913347</v>
      </c>
      <c r="AN388" s="21">
        <v>296</v>
      </c>
      <c r="AO388" s="21">
        <v>187.5</v>
      </c>
      <c r="AP388" s="21">
        <v>7.5</v>
      </c>
      <c r="AQ388" s="21">
        <v>3.125</v>
      </c>
      <c r="AR388" s="14">
        <v>25</v>
      </c>
      <c r="AS388" s="14">
        <v>60</v>
      </c>
      <c r="AT388" s="14">
        <v>0</v>
      </c>
      <c r="AU388" s="14">
        <v>85</v>
      </c>
      <c r="AV388" s="14">
        <v>0</v>
      </c>
      <c r="AW388" s="14">
        <v>0</v>
      </c>
      <c r="AX388" s="14">
        <v>0</v>
      </c>
      <c r="AY388" s="14">
        <v>5</v>
      </c>
      <c r="AZ388" s="14">
        <v>920</v>
      </c>
      <c r="BA388" s="14">
        <v>630</v>
      </c>
      <c r="BB388" s="14">
        <v>20</v>
      </c>
      <c r="BC388" s="14">
        <v>1385</v>
      </c>
      <c r="BD388" s="14">
        <v>66.476190476190482</v>
      </c>
      <c r="BE388" s="14">
        <v>71.19047619047619</v>
      </c>
      <c r="BF388" s="14">
        <v>1.4285714285714286</v>
      </c>
      <c r="BG388" s="14">
        <v>144.25</v>
      </c>
      <c r="BH388" s="14">
        <v>10</v>
      </c>
      <c r="BI388" s="14">
        <v>20</v>
      </c>
      <c r="BJ388" s="14">
        <v>0</v>
      </c>
      <c r="BK388" s="14">
        <v>40</v>
      </c>
      <c r="BL388" s="14">
        <v>28602</v>
      </c>
      <c r="BM388" s="19">
        <f>BL388/O388*100</f>
        <v>11.979393533255152</v>
      </c>
      <c r="BN388" s="19">
        <f>BL388/(O388+Q388)*100</f>
        <v>11.979393533255152</v>
      </c>
      <c r="BO388" s="15" t="s">
        <v>72</v>
      </c>
      <c r="BP388" s="13">
        <v>16</v>
      </c>
      <c r="BQ388" s="13">
        <v>35</v>
      </c>
      <c r="BR388" s="13">
        <f t="shared" si="91"/>
        <v>19</v>
      </c>
      <c r="BS388" s="19">
        <v>22.72</v>
      </c>
      <c r="BT388" s="19">
        <f t="shared" si="92"/>
        <v>0.34424242424242424</v>
      </c>
      <c r="BU388" s="16">
        <v>1.9E-2</v>
      </c>
      <c r="BV388" s="16">
        <v>0.32500000000000001</v>
      </c>
      <c r="BW388" s="16">
        <v>0.10299999999999999</v>
      </c>
      <c r="BX388" s="14">
        <f t="shared" si="83"/>
        <v>141354.16241447726</v>
      </c>
      <c r="BY388" s="19">
        <v>2.86</v>
      </c>
      <c r="BZ388" s="19">
        <f t="shared" si="84"/>
        <v>0.21415799727154328</v>
      </c>
      <c r="CA388" s="19">
        <f t="shared" si="85"/>
        <v>0.87823803875125384</v>
      </c>
    </row>
    <row r="389" spans="1:79" s="77" customFormat="1" x14ac:dyDescent="0.2">
      <c r="A389" s="15" t="s">
        <v>69</v>
      </c>
      <c r="B389" s="15">
        <v>5</v>
      </c>
      <c r="C389" s="15">
        <v>2</v>
      </c>
      <c r="D389" s="16">
        <f t="shared" si="86"/>
        <v>0.80937128447999995</v>
      </c>
      <c r="E389" s="17">
        <v>38999</v>
      </c>
      <c r="F389" s="15">
        <v>2</v>
      </c>
      <c r="G389" s="15" t="s">
        <v>70</v>
      </c>
      <c r="H389" s="15" t="s">
        <v>71</v>
      </c>
      <c r="I389" s="15">
        <v>111</v>
      </c>
      <c r="J389" s="15">
        <v>248</v>
      </c>
      <c r="K389" s="15"/>
      <c r="L389" s="15"/>
      <c r="M389" s="13">
        <f t="shared" si="87"/>
        <v>179.5</v>
      </c>
      <c r="N389" s="17">
        <v>39011</v>
      </c>
      <c r="O389" s="14">
        <v>645780</v>
      </c>
      <c r="P389" s="17">
        <v>39012</v>
      </c>
      <c r="Q389" s="14">
        <v>311898</v>
      </c>
      <c r="R389" s="15"/>
      <c r="S389" s="15"/>
      <c r="T389" s="15"/>
      <c r="U389" s="15"/>
      <c r="V389" s="14">
        <f t="shared" si="88"/>
        <v>957678</v>
      </c>
      <c r="W389" s="14">
        <f t="shared" si="89"/>
        <v>1183236.93756356</v>
      </c>
      <c r="X389" s="17">
        <v>39065</v>
      </c>
      <c r="Y389" s="15">
        <f t="shared" si="90"/>
        <v>54</v>
      </c>
      <c r="Z389" s="15">
        <v>5</v>
      </c>
      <c r="AA389" s="15">
        <v>3.9</v>
      </c>
      <c r="AB389" s="15">
        <v>25.4</v>
      </c>
      <c r="AC389" s="15">
        <v>11.7</v>
      </c>
      <c r="AD389" s="15">
        <v>26.8</v>
      </c>
      <c r="AE389" s="18">
        <v>20.504000000000005</v>
      </c>
      <c r="AF389" s="15">
        <v>40</v>
      </c>
      <c r="AG389" s="15">
        <v>38</v>
      </c>
      <c r="AH389" s="15">
        <v>48</v>
      </c>
      <c r="AI389" s="13">
        <v>42.714285714285715</v>
      </c>
      <c r="AJ389" s="15">
        <v>8.6</v>
      </c>
      <c r="AK389" s="15">
        <v>8.1999999999999993</v>
      </c>
      <c r="AL389" s="15">
        <v>9.4</v>
      </c>
      <c r="AM389" s="18">
        <v>8.8523561108021163</v>
      </c>
      <c r="AN389" s="21">
        <v>524</v>
      </c>
      <c r="AO389" s="21">
        <v>250</v>
      </c>
      <c r="AP389" s="21">
        <v>15</v>
      </c>
      <c r="AQ389" s="21">
        <v>16.25</v>
      </c>
      <c r="AR389" s="14">
        <v>240</v>
      </c>
      <c r="AS389" s="14">
        <v>255</v>
      </c>
      <c r="AT389" s="14">
        <v>0</v>
      </c>
      <c r="AU389" s="14">
        <v>585</v>
      </c>
      <c r="AV389" s="14">
        <v>0</v>
      </c>
      <c r="AW389" s="14">
        <v>0</v>
      </c>
      <c r="AX389" s="14">
        <v>0</v>
      </c>
      <c r="AY389" s="14">
        <v>5</v>
      </c>
      <c r="AZ389" s="14">
        <v>205</v>
      </c>
      <c r="BA389" s="14">
        <v>100</v>
      </c>
      <c r="BB389" s="14">
        <v>0</v>
      </c>
      <c r="BC389" s="14">
        <v>305</v>
      </c>
      <c r="BD389" s="14">
        <v>34</v>
      </c>
      <c r="BE389" s="14">
        <v>22.333333333333332</v>
      </c>
      <c r="BF389" s="14">
        <v>0</v>
      </c>
      <c r="BG389" s="14">
        <v>55.666666666666664</v>
      </c>
      <c r="BH389" s="14">
        <v>10</v>
      </c>
      <c r="BI389" s="14">
        <v>20</v>
      </c>
      <c r="BJ389" s="14">
        <v>0</v>
      </c>
      <c r="BK389" s="14">
        <v>25</v>
      </c>
      <c r="BL389" s="14">
        <v>202181</v>
      </c>
      <c r="BM389" s="19">
        <f>BL389/Q389*100</f>
        <v>64.822794631578276</v>
      </c>
      <c r="BN389" s="19">
        <f>BL389/(O389+Q389)*100</f>
        <v>21.111584478290197</v>
      </c>
      <c r="BO389" s="15" t="s">
        <v>72</v>
      </c>
      <c r="BP389" s="13">
        <v>16</v>
      </c>
      <c r="BQ389" s="13">
        <v>40</v>
      </c>
      <c r="BR389" s="13">
        <f t="shared" si="91"/>
        <v>24</v>
      </c>
      <c r="BS389" s="19">
        <v>23.4</v>
      </c>
      <c r="BT389" s="19">
        <f t="shared" si="92"/>
        <v>0.43333333333333329</v>
      </c>
      <c r="BU389" s="16">
        <v>0.04</v>
      </c>
      <c r="BV389" s="16">
        <v>0.56999999999999995</v>
      </c>
      <c r="BW389" s="16">
        <v>0.1328</v>
      </c>
      <c r="BX389" s="14">
        <f t="shared" si="83"/>
        <v>249800.0656520648</v>
      </c>
      <c r="BY389" s="19">
        <v>29.95</v>
      </c>
      <c r="BZ389" s="19">
        <f t="shared" si="84"/>
        <v>0.68525983101311139</v>
      </c>
      <c r="CA389" s="19">
        <f t="shared" si="85"/>
        <v>1.0364551236784418</v>
      </c>
    </row>
    <row r="390" spans="1:79" s="77" customFormat="1" x14ac:dyDescent="0.2">
      <c r="A390" s="15" t="s">
        <v>69</v>
      </c>
      <c r="B390" s="15">
        <v>14</v>
      </c>
      <c r="C390" s="15">
        <v>0.5</v>
      </c>
      <c r="D390" s="16">
        <f t="shared" si="86"/>
        <v>0.20234282111999999</v>
      </c>
      <c r="E390" s="17">
        <v>37751</v>
      </c>
      <c r="F390" s="15">
        <v>1</v>
      </c>
      <c r="G390" s="15" t="s">
        <v>70</v>
      </c>
      <c r="H390" s="15" t="s">
        <v>71</v>
      </c>
      <c r="I390" s="15">
        <v>14</v>
      </c>
      <c r="J390" s="15">
        <v>13</v>
      </c>
      <c r="K390" s="15"/>
      <c r="L390" s="15"/>
      <c r="M390" s="13">
        <f t="shared" si="87"/>
        <v>13.5</v>
      </c>
      <c r="N390" s="17">
        <v>37757</v>
      </c>
      <c r="O390" s="14">
        <v>239534</v>
      </c>
      <c r="P390" s="15"/>
      <c r="Q390" s="14"/>
      <c r="R390" s="15"/>
      <c r="S390" s="15"/>
      <c r="T390" s="15"/>
      <c r="U390" s="15"/>
      <c r="V390" s="14">
        <f t="shared" si="88"/>
        <v>239534</v>
      </c>
      <c r="W390" s="14">
        <f t="shared" si="89"/>
        <v>1183802.8088871196</v>
      </c>
      <c r="X390" s="17">
        <v>37796</v>
      </c>
      <c r="Y390" s="15">
        <f t="shared" si="90"/>
        <v>39</v>
      </c>
      <c r="Z390" s="15">
        <v>10</v>
      </c>
      <c r="AA390" s="18">
        <v>2.6</v>
      </c>
      <c r="AB390" s="18">
        <v>30.3</v>
      </c>
      <c r="AC390" s="18">
        <v>29</v>
      </c>
      <c r="AD390" s="18">
        <v>33.9</v>
      </c>
      <c r="AE390" s="18">
        <v>31.122222222222224</v>
      </c>
      <c r="AF390" s="13">
        <v>25</v>
      </c>
      <c r="AG390" s="13">
        <v>29</v>
      </c>
      <c r="AH390" s="13">
        <v>41</v>
      </c>
      <c r="AI390" s="13">
        <v>37.636363636363633</v>
      </c>
      <c r="AJ390" s="18">
        <v>9.1</v>
      </c>
      <c r="AK390" s="18">
        <v>9</v>
      </c>
      <c r="AL390" s="18">
        <v>9.4</v>
      </c>
      <c r="AM390" s="18">
        <v>9.2379137751849711</v>
      </c>
      <c r="AN390" s="21">
        <v>100</v>
      </c>
      <c r="AO390" s="21">
        <v>200</v>
      </c>
      <c r="AP390" s="21">
        <v>16.5</v>
      </c>
      <c r="AQ390" s="21">
        <v>6.85</v>
      </c>
      <c r="AR390" s="14">
        <v>10</v>
      </c>
      <c r="AS390" s="14">
        <v>65</v>
      </c>
      <c r="AT390" s="14">
        <v>255</v>
      </c>
      <c r="AU390" s="14">
        <v>330</v>
      </c>
      <c r="AV390" s="14">
        <v>0</v>
      </c>
      <c r="AW390" s="14">
        <v>0</v>
      </c>
      <c r="AX390" s="14">
        <v>180</v>
      </c>
      <c r="AY390" s="14">
        <v>390</v>
      </c>
      <c r="AZ390" s="14">
        <v>340</v>
      </c>
      <c r="BA390" s="14">
        <v>1310</v>
      </c>
      <c r="BB390" s="14">
        <v>10000</v>
      </c>
      <c r="BC390" s="14">
        <v>10030</v>
      </c>
      <c r="BD390" s="14">
        <v>44.285714285714285</v>
      </c>
      <c r="BE390" s="14">
        <v>176.78571428571428</v>
      </c>
      <c r="BF390" s="14">
        <v>3460.5714285714284</v>
      </c>
      <c r="BG390" s="14">
        <v>3667.8571428571427</v>
      </c>
      <c r="BH390" s="14">
        <v>10</v>
      </c>
      <c r="BI390" s="14">
        <v>60</v>
      </c>
      <c r="BJ390" s="14">
        <v>2989</v>
      </c>
      <c r="BK390" s="14">
        <v>3090</v>
      </c>
      <c r="BL390" s="14">
        <v>139859</v>
      </c>
      <c r="BM390" s="19">
        <f>BL390/(O390)*100</f>
        <v>58.387953275944128</v>
      </c>
      <c r="BN390" s="19">
        <f>BL390/(O390+Q390)*100</f>
        <v>58.387953275944128</v>
      </c>
      <c r="BO390" s="15" t="s">
        <v>72</v>
      </c>
      <c r="BP390" s="13">
        <v>26</v>
      </c>
      <c r="BQ390" s="13">
        <v>52</v>
      </c>
      <c r="BR390" s="13">
        <f t="shared" si="91"/>
        <v>26</v>
      </c>
      <c r="BS390" s="19">
        <v>32.25</v>
      </c>
      <c r="BT390" s="19">
        <f t="shared" si="92"/>
        <v>0.82692307692307687</v>
      </c>
      <c r="BU390" s="16">
        <v>0.156</v>
      </c>
      <c r="BV390" s="16">
        <v>1.202</v>
      </c>
      <c r="BW390" s="16">
        <v>0.29699999999999999</v>
      </c>
      <c r="BX390" s="14">
        <f t="shared" si="83"/>
        <v>691198.23093232559</v>
      </c>
      <c r="BY390" s="19">
        <v>39.36</v>
      </c>
      <c r="BZ390" s="19">
        <f t="shared" si="84"/>
        <v>4.9877270843833985</v>
      </c>
      <c r="CA390" s="19">
        <f t="shared" si="85"/>
        <v>0.88545662646056322</v>
      </c>
    </row>
    <row r="391" spans="1:79" s="77" customFormat="1" x14ac:dyDescent="0.2">
      <c r="A391" s="15" t="s">
        <v>69</v>
      </c>
      <c r="B391" s="15">
        <v>18</v>
      </c>
      <c r="C391" s="15">
        <v>0.5</v>
      </c>
      <c r="D391" s="16">
        <f t="shared" si="86"/>
        <v>0.20234282111999999</v>
      </c>
      <c r="E391" s="17">
        <v>37014</v>
      </c>
      <c r="F391" s="15">
        <v>1</v>
      </c>
      <c r="G391" s="15" t="s">
        <v>70</v>
      </c>
      <c r="H391" s="15" t="s">
        <v>71</v>
      </c>
      <c r="I391" s="15">
        <v>1</v>
      </c>
      <c r="J391" s="15">
        <v>0</v>
      </c>
      <c r="K391" s="15"/>
      <c r="L391" s="15"/>
      <c r="M391" s="13">
        <f t="shared" si="87"/>
        <v>0.5</v>
      </c>
      <c r="N391" s="17">
        <v>37022</v>
      </c>
      <c r="O391" s="14">
        <v>239992</v>
      </c>
      <c r="P391" s="15"/>
      <c r="Q391" s="14"/>
      <c r="R391" s="15"/>
      <c r="S391" s="15"/>
      <c r="T391" s="15"/>
      <c r="U391" s="15"/>
      <c r="V391" s="14">
        <f t="shared" si="88"/>
        <v>239992</v>
      </c>
      <c r="W391" s="14">
        <f t="shared" si="89"/>
        <v>1186066.294181359</v>
      </c>
      <c r="X391" s="17">
        <v>37034</v>
      </c>
      <c r="Y391" s="15">
        <f t="shared" si="90"/>
        <v>12</v>
      </c>
      <c r="Z391" s="13"/>
      <c r="AA391" s="18">
        <v>3.4</v>
      </c>
      <c r="AB391" s="18">
        <v>28.6</v>
      </c>
      <c r="AC391" s="18">
        <v>25.4</v>
      </c>
      <c r="AD391" s="18">
        <v>29.7</v>
      </c>
      <c r="AE391" s="18">
        <v>28.490909090909089</v>
      </c>
      <c r="AF391" s="13">
        <v>38</v>
      </c>
      <c r="AG391" s="13">
        <v>35</v>
      </c>
      <c r="AH391" s="13">
        <v>40</v>
      </c>
      <c r="AI391" s="13">
        <v>37</v>
      </c>
      <c r="AJ391" s="18">
        <v>9.5</v>
      </c>
      <c r="AK391" s="18">
        <v>9.4</v>
      </c>
      <c r="AL391" s="18">
        <v>9.8000000000000007</v>
      </c>
      <c r="AM391" s="18">
        <v>9.5991318235362044</v>
      </c>
      <c r="AN391" s="21">
        <v>0</v>
      </c>
      <c r="AO391" s="21">
        <v>137.5</v>
      </c>
      <c r="AP391" s="21">
        <v>4</v>
      </c>
      <c r="AQ391" s="21">
        <v>2.4</v>
      </c>
      <c r="AR391" s="14">
        <v>100</v>
      </c>
      <c r="AS391" s="14">
        <v>760</v>
      </c>
      <c r="AT391" s="14">
        <v>490</v>
      </c>
      <c r="AU391" s="14">
        <v>1350</v>
      </c>
      <c r="AV391" s="14">
        <v>65</v>
      </c>
      <c r="AW391" s="14">
        <v>0</v>
      </c>
      <c r="AX391" s="14">
        <v>0</v>
      </c>
      <c r="AY391" s="14">
        <v>75</v>
      </c>
      <c r="AZ391" s="14">
        <v>430</v>
      </c>
      <c r="BA391" s="14">
        <v>260</v>
      </c>
      <c r="BB391" s="14">
        <v>30</v>
      </c>
      <c r="BC391" s="14">
        <v>455</v>
      </c>
      <c r="BD391" s="14">
        <v>217</v>
      </c>
      <c r="BE391" s="14">
        <v>63</v>
      </c>
      <c r="BF391" s="14">
        <v>6</v>
      </c>
      <c r="BG391" s="14">
        <v>286</v>
      </c>
      <c r="BH391" s="14">
        <v>165</v>
      </c>
      <c r="BI391" s="14">
        <v>20</v>
      </c>
      <c r="BJ391" s="14">
        <v>0</v>
      </c>
      <c r="BK391" s="14">
        <v>285</v>
      </c>
      <c r="BL391" s="14">
        <v>0</v>
      </c>
      <c r="BM391" s="19">
        <f>BL391/(O391)*100</f>
        <v>0</v>
      </c>
      <c r="BN391" s="19">
        <f>BL391/(O391+Q391)*100</f>
        <v>0</v>
      </c>
      <c r="BO391" s="15" t="s">
        <v>73</v>
      </c>
      <c r="BP391" s="13"/>
      <c r="BQ391" s="13"/>
      <c r="BR391" s="13">
        <f t="shared" si="91"/>
        <v>0</v>
      </c>
      <c r="BS391" s="19"/>
      <c r="BT391" s="19">
        <f t="shared" si="92"/>
        <v>0</v>
      </c>
      <c r="BU391" s="16"/>
      <c r="BV391" s="16"/>
      <c r="BW391" s="16"/>
      <c r="BX391" s="14">
        <f t="shared" si="83"/>
        <v>0</v>
      </c>
      <c r="BY391" s="19">
        <v>0</v>
      </c>
      <c r="BZ391" s="19">
        <f t="shared" si="84"/>
        <v>0</v>
      </c>
      <c r="CA391" s="19"/>
    </row>
    <row r="392" spans="1:79" s="77" customFormat="1" x14ac:dyDescent="0.2">
      <c r="A392" s="15" t="s">
        <v>69</v>
      </c>
      <c r="B392" s="15">
        <v>28</v>
      </c>
      <c r="C392" s="15">
        <v>1</v>
      </c>
      <c r="D392" s="16">
        <f t="shared" si="86"/>
        <v>0.40468564223999998</v>
      </c>
      <c r="E392" s="17">
        <v>37471</v>
      </c>
      <c r="F392" s="15">
        <v>1</v>
      </c>
      <c r="G392" s="15" t="s">
        <v>70</v>
      </c>
      <c r="H392" s="15" t="s">
        <v>71</v>
      </c>
      <c r="I392" s="15">
        <v>0</v>
      </c>
      <c r="J392" s="15">
        <v>0</v>
      </c>
      <c r="K392" s="15"/>
      <c r="L392" s="15"/>
      <c r="M392" s="13">
        <f t="shared" si="87"/>
        <v>0</v>
      </c>
      <c r="N392" s="17">
        <v>37478</v>
      </c>
      <c r="O392" s="14">
        <v>480900</v>
      </c>
      <c r="P392" s="15"/>
      <c r="Q392" s="14"/>
      <c r="R392" s="15"/>
      <c r="S392" s="15"/>
      <c r="T392" s="15"/>
      <c r="U392" s="15"/>
      <c r="V392" s="14">
        <f t="shared" si="88"/>
        <v>480900</v>
      </c>
      <c r="W392" s="14">
        <f t="shared" si="89"/>
        <v>1188329.7794755981</v>
      </c>
      <c r="X392" s="17">
        <v>37482</v>
      </c>
      <c r="Y392" s="15">
        <f t="shared" si="90"/>
        <v>4</v>
      </c>
      <c r="Z392" s="15"/>
      <c r="AA392" s="18">
        <v>3.6</v>
      </c>
      <c r="AB392" s="18">
        <v>32</v>
      </c>
      <c r="AC392" s="18">
        <v>32</v>
      </c>
      <c r="AD392" s="18">
        <v>33.4</v>
      </c>
      <c r="AE392" s="18">
        <v>33.200000000000003</v>
      </c>
      <c r="AF392" s="13">
        <v>55</v>
      </c>
      <c r="AG392" s="13">
        <v>49</v>
      </c>
      <c r="AH392" s="13">
        <v>49</v>
      </c>
      <c r="AI392" s="13">
        <v>49</v>
      </c>
      <c r="AJ392" s="18">
        <v>9</v>
      </c>
      <c r="AK392" s="18">
        <v>9.1999999999999993</v>
      </c>
      <c r="AL392" s="18">
        <v>9.3000000000000007</v>
      </c>
      <c r="AM392" s="18">
        <v>9.2498648638777414</v>
      </c>
      <c r="AN392" s="21">
        <v>0</v>
      </c>
      <c r="AO392" s="21">
        <v>225</v>
      </c>
      <c r="AP392" s="21">
        <v>12</v>
      </c>
      <c r="AQ392" s="21">
        <v>5</v>
      </c>
      <c r="AR392" s="14">
        <v>50</v>
      </c>
      <c r="AS392" s="14">
        <v>165</v>
      </c>
      <c r="AT392" s="14">
        <v>5</v>
      </c>
      <c r="AU392" s="14">
        <v>220</v>
      </c>
      <c r="AV392" s="14">
        <v>100</v>
      </c>
      <c r="AW392" s="14">
        <v>185</v>
      </c>
      <c r="AX392" s="14">
        <v>115</v>
      </c>
      <c r="AY392" s="14">
        <v>400</v>
      </c>
      <c r="AZ392" s="14">
        <v>100</v>
      </c>
      <c r="BA392" s="14">
        <v>185</v>
      </c>
      <c r="BB392" s="14">
        <v>115</v>
      </c>
      <c r="BC392" s="14">
        <v>400</v>
      </c>
      <c r="BD392" s="14">
        <v>100</v>
      </c>
      <c r="BE392" s="14">
        <v>185</v>
      </c>
      <c r="BF392" s="14">
        <v>115</v>
      </c>
      <c r="BG392" s="14">
        <v>400</v>
      </c>
      <c r="BH392" s="14">
        <v>100</v>
      </c>
      <c r="BI392" s="14">
        <v>185</v>
      </c>
      <c r="BJ392" s="14">
        <v>115</v>
      </c>
      <c r="BK392" s="14">
        <v>400</v>
      </c>
      <c r="BL392" s="14">
        <v>0</v>
      </c>
      <c r="BM392" s="19">
        <f>BL392/(O392)*100</f>
        <v>0</v>
      </c>
      <c r="BN392" s="19">
        <f>BL392/(O392+Q392)*100</f>
        <v>0</v>
      </c>
      <c r="BO392" s="15" t="s">
        <v>73</v>
      </c>
      <c r="BP392" s="13"/>
      <c r="BQ392" s="13"/>
      <c r="BR392" s="13">
        <f t="shared" si="91"/>
        <v>0</v>
      </c>
      <c r="BS392" s="19"/>
      <c r="BT392" s="19">
        <f t="shared" si="92"/>
        <v>0</v>
      </c>
      <c r="BU392" s="16"/>
      <c r="BV392" s="16"/>
      <c r="BW392" s="16"/>
      <c r="BX392" s="14">
        <f t="shared" si="83"/>
        <v>0</v>
      </c>
      <c r="BY392" s="19">
        <v>0</v>
      </c>
      <c r="BZ392" s="19">
        <f t="shared" si="84"/>
        <v>0</v>
      </c>
      <c r="CA392" s="19" t="e">
        <f t="shared" ref="CA392:CA404" si="93">(BW392/BS392^3)*100000</f>
        <v>#DIV/0!</v>
      </c>
    </row>
    <row r="393" spans="1:79" s="77" customFormat="1" x14ac:dyDescent="0.2">
      <c r="A393" s="4" t="s">
        <v>69</v>
      </c>
      <c r="B393" s="4">
        <v>32</v>
      </c>
      <c r="C393" s="4">
        <v>1</v>
      </c>
      <c r="D393" s="6">
        <f t="shared" si="86"/>
        <v>0.40468564223999998</v>
      </c>
      <c r="E393" s="8">
        <v>38183</v>
      </c>
      <c r="F393" s="4">
        <v>1</v>
      </c>
      <c r="G393" s="4" t="s">
        <v>70</v>
      </c>
      <c r="H393" s="4" t="s">
        <v>71</v>
      </c>
      <c r="I393" s="4">
        <v>462</v>
      </c>
      <c r="J393" s="4">
        <v>274</v>
      </c>
      <c r="K393" s="4"/>
      <c r="L393" s="4"/>
      <c r="M393" s="13">
        <f t="shared" si="87"/>
        <v>368</v>
      </c>
      <c r="N393" s="8">
        <v>38188</v>
      </c>
      <c r="O393" s="5">
        <v>481358</v>
      </c>
      <c r="P393" s="4"/>
      <c r="Q393" s="5"/>
      <c r="R393" s="4"/>
      <c r="S393" s="4"/>
      <c r="T393" s="4"/>
      <c r="U393" s="4"/>
      <c r="V393" s="14">
        <f t="shared" si="88"/>
        <v>481358</v>
      </c>
      <c r="W393" s="14">
        <f t="shared" si="89"/>
        <v>1189461.5221227179</v>
      </c>
      <c r="X393" s="8">
        <v>38224</v>
      </c>
      <c r="Y393" s="4">
        <f t="shared" si="90"/>
        <v>36</v>
      </c>
      <c r="Z393" s="4">
        <v>12</v>
      </c>
      <c r="AA393" s="10">
        <v>1.8</v>
      </c>
      <c r="AB393" s="4">
        <v>33.700000000000003</v>
      </c>
      <c r="AC393" s="4">
        <v>30.1</v>
      </c>
      <c r="AD393" s="4">
        <v>34.6</v>
      </c>
      <c r="AE393" s="10">
        <v>32.547058823529419</v>
      </c>
      <c r="AF393" s="9">
        <v>27</v>
      </c>
      <c r="AG393" s="9">
        <v>27</v>
      </c>
      <c r="AH393" s="9">
        <v>37</v>
      </c>
      <c r="AI393" s="9">
        <v>34.333333333333336</v>
      </c>
      <c r="AJ393" s="4">
        <v>9.1</v>
      </c>
      <c r="AK393" s="4">
        <v>8.6</v>
      </c>
      <c r="AL393" s="4">
        <v>9.8000000000000007</v>
      </c>
      <c r="AM393" s="10">
        <v>9.132352941176471</v>
      </c>
      <c r="AN393" s="20">
        <v>232</v>
      </c>
      <c r="AO393" s="20">
        <v>375</v>
      </c>
      <c r="AP393" s="20">
        <v>36</v>
      </c>
      <c r="AQ393" s="20">
        <v>15</v>
      </c>
      <c r="AR393" s="5">
        <v>40</v>
      </c>
      <c r="AS393" s="5">
        <v>30</v>
      </c>
      <c r="AT393" s="5">
        <v>45</v>
      </c>
      <c r="AU393" s="5">
        <v>115</v>
      </c>
      <c r="AV393" s="5">
        <v>0</v>
      </c>
      <c r="AW393" s="5">
        <v>5</v>
      </c>
      <c r="AX393" s="5">
        <v>165</v>
      </c>
      <c r="AY393" s="5">
        <v>1.345</v>
      </c>
      <c r="AZ393" s="5">
        <v>715</v>
      </c>
      <c r="BA393" s="5">
        <v>590</v>
      </c>
      <c r="BB393" s="5">
        <v>3400</v>
      </c>
      <c r="BC393" s="5">
        <v>3500</v>
      </c>
      <c r="BD393" s="5">
        <v>85.333333333333329</v>
      </c>
      <c r="BE393" s="5">
        <v>123.66666666666667</v>
      </c>
      <c r="BF393" s="5">
        <v>1959</v>
      </c>
      <c r="BG393" s="5">
        <v>2045.0896666666667</v>
      </c>
      <c r="BH393" s="5">
        <v>30</v>
      </c>
      <c r="BI393" s="5">
        <v>60</v>
      </c>
      <c r="BJ393" s="5">
        <v>1980</v>
      </c>
      <c r="BK393" s="5">
        <v>2240</v>
      </c>
      <c r="BL393" s="5">
        <v>246889</v>
      </c>
      <c r="BM393" s="11">
        <f>(BL393/O393)*100</f>
        <v>51.290100091823554</v>
      </c>
      <c r="BN393" s="11">
        <f>((BL393)/(O393+Q393+S393+U393))*100</f>
        <v>51.290100091823554</v>
      </c>
      <c r="BO393" s="4" t="s">
        <v>72</v>
      </c>
      <c r="BP393" s="9">
        <v>32</v>
      </c>
      <c r="BQ393" s="9">
        <v>49</v>
      </c>
      <c r="BR393" s="13">
        <f t="shared" si="91"/>
        <v>17</v>
      </c>
      <c r="BS393" s="11">
        <v>37.17</v>
      </c>
      <c r="BT393" s="19">
        <f t="shared" si="92"/>
        <v>1.0325</v>
      </c>
      <c r="BU393" s="6">
        <v>0.253</v>
      </c>
      <c r="BV393" s="6">
        <v>0.93500000000000005</v>
      </c>
      <c r="BW393" s="6">
        <v>0.42081000000000002</v>
      </c>
      <c r="BX393" s="5">
        <f t="shared" si="83"/>
        <v>610076.0052504699</v>
      </c>
      <c r="BY393" s="11">
        <v>99.14</v>
      </c>
      <c r="BZ393" s="11">
        <f t="shared" si="84"/>
        <v>6.8050076440707707</v>
      </c>
      <c r="CA393" s="11">
        <f t="shared" si="93"/>
        <v>0.81942341250140072</v>
      </c>
    </row>
    <row r="394" spans="1:79" s="77" customFormat="1" x14ac:dyDescent="0.2">
      <c r="A394" s="15" t="s">
        <v>69</v>
      </c>
      <c r="B394" s="15">
        <v>15</v>
      </c>
      <c r="C394" s="15">
        <v>0.5</v>
      </c>
      <c r="D394" s="16">
        <f t="shared" si="86"/>
        <v>0.20234282111999999</v>
      </c>
      <c r="E394" s="17">
        <v>37413</v>
      </c>
      <c r="F394" s="15">
        <v>1</v>
      </c>
      <c r="G394" s="15" t="s">
        <v>70</v>
      </c>
      <c r="H394" s="15" t="s">
        <v>71</v>
      </c>
      <c r="I394" s="15">
        <v>0</v>
      </c>
      <c r="J394" s="15">
        <v>0</v>
      </c>
      <c r="K394" s="15"/>
      <c r="L394" s="15"/>
      <c r="M394" s="13">
        <f t="shared" si="87"/>
        <v>0</v>
      </c>
      <c r="N394" s="17">
        <v>37423</v>
      </c>
      <c r="O394" s="14">
        <v>240908</v>
      </c>
      <c r="P394" s="15"/>
      <c r="Q394" s="14"/>
      <c r="R394" s="15"/>
      <c r="S394" s="15"/>
      <c r="T394" s="15"/>
      <c r="U394" s="15"/>
      <c r="V394" s="14">
        <f t="shared" si="88"/>
        <v>240908</v>
      </c>
      <c r="W394" s="14">
        <f t="shared" si="89"/>
        <v>1190593.2647698375</v>
      </c>
      <c r="X394" s="17">
        <v>37445</v>
      </c>
      <c r="Y394" s="15">
        <f t="shared" si="90"/>
        <v>22</v>
      </c>
      <c r="Z394" s="15"/>
      <c r="AA394" s="18">
        <v>2.6</v>
      </c>
      <c r="AB394" s="18">
        <v>30.2</v>
      </c>
      <c r="AC394" s="18">
        <v>27.7</v>
      </c>
      <c r="AD394" s="18">
        <v>32.5</v>
      </c>
      <c r="AE394" s="18">
        <v>31.015000000000004</v>
      </c>
      <c r="AF394" s="13">
        <v>48</v>
      </c>
      <c r="AG394" s="13">
        <v>48</v>
      </c>
      <c r="AH394" s="13">
        <v>55</v>
      </c>
      <c r="AI394" s="13">
        <v>52</v>
      </c>
      <c r="AJ394" s="18">
        <v>9.1999999999999993</v>
      </c>
      <c r="AK394" s="18">
        <v>9</v>
      </c>
      <c r="AL394" s="18">
        <v>9.4</v>
      </c>
      <c r="AM394" s="18">
        <v>9.1990117122646957</v>
      </c>
      <c r="AN394" s="21">
        <v>0</v>
      </c>
      <c r="AO394" s="21">
        <v>125</v>
      </c>
      <c r="AP394" s="21">
        <v>7.5</v>
      </c>
      <c r="AQ394" s="21">
        <v>14.5</v>
      </c>
      <c r="AR394" s="14">
        <v>0</v>
      </c>
      <c r="AS394" s="14">
        <v>0</v>
      </c>
      <c r="AT394" s="14">
        <v>205</v>
      </c>
      <c r="AU394" s="14">
        <v>205</v>
      </c>
      <c r="AV394" s="14">
        <v>0</v>
      </c>
      <c r="AW394" s="14">
        <v>0</v>
      </c>
      <c r="AX394" s="14">
        <v>0</v>
      </c>
      <c r="AY394" s="14">
        <v>40</v>
      </c>
      <c r="AZ394" s="14">
        <v>40</v>
      </c>
      <c r="BA394" s="14">
        <v>30</v>
      </c>
      <c r="BB394" s="14">
        <v>1420</v>
      </c>
      <c r="BC394" s="14">
        <v>1425</v>
      </c>
      <c r="BD394" s="14">
        <v>13.333333333333334</v>
      </c>
      <c r="BE394" s="14">
        <v>9.4444444444444446</v>
      </c>
      <c r="BF394" s="14">
        <v>357.77777777777777</v>
      </c>
      <c r="BG394" s="14">
        <v>380.55555555555554</v>
      </c>
      <c r="BH394" s="14">
        <v>5</v>
      </c>
      <c r="BI394" s="14">
        <v>5</v>
      </c>
      <c r="BJ394" s="14">
        <v>145</v>
      </c>
      <c r="BK394" s="14">
        <v>150</v>
      </c>
      <c r="BL394" s="14">
        <v>0</v>
      </c>
      <c r="BM394" s="19">
        <f>BL394/(O394)*100</f>
        <v>0</v>
      </c>
      <c r="BN394" s="19">
        <f>BL394/(O394+Q394)*100</f>
        <v>0</v>
      </c>
      <c r="BO394" s="15" t="s">
        <v>73</v>
      </c>
      <c r="BP394" s="13"/>
      <c r="BQ394" s="13"/>
      <c r="BR394" s="13">
        <f t="shared" si="91"/>
        <v>0</v>
      </c>
      <c r="BS394" s="19"/>
      <c r="BT394" s="19">
        <f t="shared" si="92"/>
        <v>0</v>
      </c>
      <c r="BU394" s="16"/>
      <c r="BV394" s="16"/>
      <c r="BW394" s="16"/>
      <c r="BX394" s="14">
        <f t="shared" si="83"/>
        <v>0</v>
      </c>
      <c r="BY394" s="19">
        <v>0</v>
      </c>
      <c r="BZ394" s="19">
        <f t="shared" si="84"/>
        <v>0</v>
      </c>
      <c r="CA394" s="19" t="e">
        <f t="shared" si="93"/>
        <v>#DIV/0!</v>
      </c>
    </row>
    <row r="395" spans="1:79" s="77" customFormat="1" x14ac:dyDescent="0.2">
      <c r="A395" s="27" t="s">
        <v>69</v>
      </c>
      <c r="B395" s="27">
        <v>15</v>
      </c>
      <c r="C395" s="27">
        <v>0.5</v>
      </c>
      <c r="D395" s="28">
        <f t="shared" si="86"/>
        <v>0.20234282111999999</v>
      </c>
      <c r="E395" s="29">
        <v>39365</v>
      </c>
      <c r="F395" s="27">
        <v>1</v>
      </c>
      <c r="G395" s="27" t="s">
        <v>70</v>
      </c>
      <c r="H395" s="27" t="s">
        <v>71</v>
      </c>
      <c r="I395" s="27">
        <v>217</v>
      </c>
      <c r="J395" s="27">
        <v>42</v>
      </c>
      <c r="K395" s="27"/>
      <c r="L395" s="27"/>
      <c r="M395" s="31">
        <f t="shared" si="87"/>
        <v>129.5</v>
      </c>
      <c r="N395" s="29">
        <v>39373</v>
      </c>
      <c r="O395" s="32">
        <v>241366</v>
      </c>
      <c r="P395" s="27"/>
      <c r="Q395" s="32"/>
      <c r="R395" s="27"/>
      <c r="S395" s="32"/>
      <c r="T395" s="27"/>
      <c r="U395" s="27"/>
      <c r="V395" s="14">
        <f t="shared" si="88"/>
        <v>241366</v>
      </c>
      <c r="W395" s="14">
        <f t="shared" si="89"/>
        <v>1192856.7500640766</v>
      </c>
      <c r="X395" s="29">
        <v>39406</v>
      </c>
      <c r="Y395" s="30">
        <f t="shared" si="90"/>
        <v>33</v>
      </c>
      <c r="Z395" s="30">
        <v>0</v>
      </c>
      <c r="AA395" s="27">
        <v>3.5</v>
      </c>
      <c r="AB395" s="33">
        <v>29</v>
      </c>
      <c r="AC395" s="33">
        <v>19.100000000000001</v>
      </c>
      <c r="AD395" s="33">
        <v>29.6</v>
      </c>
      <c r="AE395" s="33">
        <v>23.700000000000003</v>
      </c>
      <c r="AF395" s="30">
        <v>24</v>
      </c>
      <c r="AG395" s="30">
        <v>23</v>
      </c>
      <c r="AH395" s="30">
        <v>28</v>
      </c>
      <c r="AI395" s="30">
        <v>25.9</v>
      </c>
      <c r="AJ395" s="33">
        <v>8.9</v>
      </c>
      <c r="AK395" s="33">
        <v>8.6</v>
      </c>
      <c r="AL395" s="33">
        <v>9.1999999999999993</v>
      </c>
      <c r="AM395" s="33">
        <v>8.8593750000000018</v>
      </c>
      <c r="AN395" s="34">
        <v>132</v>
      </c>
      <c r="AO395" s="34">
        <v>167.5</v>
      </c>
      <c r="AP395" s="34">
        <v>11</v>
      </c>
      <c r="AQ395" s="34">
        <v>4</v>
      </c>
      <c r="AR395" s="32">
        <v>10</v>
      </c>
      <c r="AS395" s="32">
        <v>65</v>
      </c>
      <c r="AT395" s="32">
        <v>525</v>
      </c>
      <c r="AU395" s="32">
        <v>600</v>
      </c>
      <c r="AV395" s="32">
        <v>0</v>
      </c>
      <c r="AW395" s="32">
        <v>0</v>
      </c>
      <c r="AX395" s="32">
        <v>0</v>
      </c>
      <c r="AY395" s="32">
        <v>20</v>
      </c>
      <c r="AZ395" s="32">
        <v>270</v>
      </c>
      <c r="BA395" s="32">
        <v>530</v>
      </c>
      <c r="BB395" s="32">
        <v>3990</v>
      </c>
      <c r="BC395" s="32">
        <v>4515</v>
      </c>
      <c r="BD395" s="32">
        <v>43.928571428571431</v>
      </c>
      <c r="BE395" s="32">
        <v>100.35714285714286</v>
      </c>
      <c r="BF395" s="32">
        <v>553</v>
      </c>
      <c r="BG395" s="32">
        <v>693.57142857142856</v>
      </c>
      <c r="BH395" s="32">
        <v>17.5</v>
      </c>
      <c r="BI395" s="32">
        <v>32.5</v>
      </c>
      <c r="BJ395" s="32">
        <v>0</v>
      </c>
      <c r="BK395" s="32">
        <v>75</v>
      </c>
      <c r="BL395" s="32">
        <v>236885</v>
      </c>
      <c r="BM395" s="35">
        <f>(BL395/O395)*100</f>
        <v>98.143483340652779</v>
      </c>
      <c r="BN395" s="35">
        <f>((BL395)/(O395+Q395+S395+U395))*100</f>
        <v>98.143483340652779</v>
      </c>
      <c r="BO395" s="27" t="s">
        <v>72</v>
      </c>
      <c r="BP395" s="30">
        <v>15</v>
      </c>
      <c r="BQ395" s="30">
        <v>32</v>
      </c>
      <c r="BR395" s="31">
        <f t="shared" si="91"/>
        <v>17</v>
      </c>
      <c r="BS395" s="35">
        <v>22.32</v>
      </c>
      <c r="BT395" s="43">
        <f t="shared" si="92"/>
        <v>0.67636363636363639</v>
      </c>
      <c r="BU395" s="28">
        <v>3.3000000000000002E-2</v>
      </c>
      <c r="BV395" s="28">
        <v>0.32800000000000001</v>
      </c>
      <c r="BW395" s="28">
        <v>0.112</v>
      </c>
      <c r="BX395" s="32">
        <f t="shared" si="83"/>
        <v>1170711.1657769894</v>
      </c>
      <c r="BY395" s="35">
        <v>29.5</v>
      </c>
      <c r="BZ395" s="35">
        <f t="shared" si="84"/>
        <v>4.4179446989584106</v>
      </c>
      <c r="CA395" s="35">
        <f t="shared" si="93"/>
        <v>1.0072457692109165</v>
      </c>
    </row>
    <row r="396" spans="1:79" s="77" customFormat="1" x14ac:dyDescent="0.2">
      <c r="A396" s="15" t="s">
        <v>69</v>
      </c>
      <c r="B396" s="15">
        <v>12</v>
      </c>
      <c r="C396" s="15">
        <v>0.5</v>
      </c>
      <c r="D396" s="16">
        <f t="shared" si="86"/>
        <v>0.20234282111999999</v>
      </c>
      <c r="E396" s="17">
        <v>37780</v>
      </c>
      <c r="F396" s="15">
        <v>1</v>
      </c>
      <c r="G396" s="15" t="s">
        <v>70</v>
      </c>
      <c r="H396" s="15" t="s">
        <v>71</v>
      </c>
      <c r="I396" s="15">
        <v>38</v>
      </c>
      <c r="J396" s="15">
        <v>7</v>
      </c>
      <c r="K396" s="15"/>
      <c r="L396" s="15"/>
      <c r="M396" s="13">
        <f t="shared" si="87"/>
        <v>22.5</v>
      </c>
      <c r="N396" s="17">
        <v>37788</v>
      </c>
      <c r="O396" s="14">
        <v>241824</v>
      </c>
      <c r="P396" s="15"/>
      <c r="Q396" s="14"/>
      <c r="R396" s="15"/>
      <c r="S396" s="15"/>
      <c r="T396" s="15"/>
      <c r="U396" s="15"/>
      <c r="V396" s="14">
        <f t="shared" si="88"/>
        <v>241824</v>
      </c>
      <c r="W396" s="14">
        <f t="shared" si="89"/>
        <v>1195120.235358316</v>
      </c>
      <c r="X396" s="17">
        <v>37819</v>
      </c>
      <c r="Y396" s="15">
        <f t="shared" si="90"/>
        <v>31</v>
      </c>
      <c r="Z396" s="15">
        <v>1</v>
      </c>
      <c r="AA396" s="18">
        <v>2.8</v>
      </c>
      <c r="AB396" s="18">
        <v>30.3</v>
      </c>
      <c r="AC396" s="18">
        <v>27.1</v>
      </c>
      <c r="AD396" s="18">
        <v>34.299999999999997</v>
      </c>
      <c r="AE396" s="18">
        <v>31.953571428571426</v>
      </c>
      <c r="AF396" s="13">
        <v>37</v>
      </c>
      <c r="AG396" s="13">
        <v>34</v>
      </c>
      <c r="AH396" s="13">
        <v>43</v>
      </c>
      <c r="AI396" s="13">
        <v>38.333333333333336</v>
      </c>
      <c r="AJ396" s="18">
        <v>9.1</v>
      </c>
      <c r="AK396" s="18">
        <v>8.8000000000000007</v>
      </c>
      <c r="AL396" s="18">
        <v>9.1999999999999993</v>
      </c>
      <c r="AM396" s="18">
        <v>9.0324691061048465</v>
      </c>
      <c r="AN396" s="21">
        <v>50</v>
      </c>
      <c r="AO396" s="21">
        <v>187.5</v>
      </c>
      <c r="AP396" s="21">
        <v>12</v>
      </c>
      <c r="AQ396" s="21">
        <v>5</v>
      </c>
      <c r="AR396" s="14">
        <v>0</v>
      </c>
      <c r="AS396" s="14">
        <v>0</v>
      </c>
      <c r="AT396" s="14">
        <v>110</v>
      </c>
      <c r="AU396" s="14">
        <v>110</v>
      </c>
      <c r="AV396" s="14">
        <v>5</v>
      </c>
      <c r="AW396" s="14">
        <v>20</v>
      </c>
      <c r="AX396" s="14">
        <v>0</v>
      </c>
      <c r="AY396" s="14">
        <v>45</v>
      </c>
      <c r="AZ396" s="14">
        <v>65</v>
      </c>
      <c r="BA396" s="14">
        <v>205</v>
      </c>
      <c r="BB396" s="14">
        <v>15100</v>
      </c>
      <c r="BC396" s="14">
        <v>15140</v>
      </c>
      <c r="BD396" s="14">
        <v>22</v>
      </c>
      <c r="BE396" s="14">
        <v>83.5</v>
      </c>
      <c r="BF396" s="14">
        <v>3192</v>
      </c>
      <c r="BG396" s="14">
        <v>3297.5</v>
      </c>
      <c r="BH396" s="14">
        <v>20</v>
      </c>
      <c r="BI396" s="14">
        <v>75</v>
      </c>
      <c r="BJ396" s="14">
        <v>1457.5</v>
      </c>
      <c r="BK396" s="14">
        <v>1530</v>
      </c>
      <c r="BL396" s="14">
        <v>185635</v>
      </c>
      <c r="BM396" s="19">
        <f>BL396/(O396)*100</f>
        <v>76.764506417890701</v>
      </c>
      <c r="BN396" s="19">
        <f>BL396/(O396+Q396)*100</f>
        <v>76.764506417890701</v>
      </c>
      <c r="BO396" s="15" t="s">
        <v>72</v>
      </c>
      <c r="BP396" s="13">
        <v>25</v>
      </c>
      <c r="BQ396" s="13">
        <v>34</v>
      </c>
      <c r="BR396" s="13">
        <f t="shared" si="91"/>
        <v>9</v>
      </c>
      <c r="BS396" s="19">
        <v>28.44</v>
      </c>
      <c r="BT396" s="19">
        <f t="shared" si="92"/>
        <v>0.91741935483870973</v>
      </c>
      <c r="BU396" s="16">
        <v>9.5799999999999996E-2</v>
      </c>
      <c r="BV396" s="16">
        <v>0.27389999999999998</v>
      </c>
      <c r="BW396" s="16">
        <v>0.16200000000000001</v>
      </c>
      <c r="BX396" s="14">
        <f t="shared" si="83"/>
        <v>917428.14977314486</v>
      </c>
      <c r="BY396" s="19">
        <v>31.14</v>
      </c>
      <c r="BZ396" s="19">
        <f t="shared" si="84"/>
        <v>4.9644268250887285</v>
      </c>
      <c r="CA396" s="19">
        <f t="shared" si="93"/>
        <v>0.70424899900864268</v>
      </c>
    </row>
    <row r="397" spans="1:79" s="77" customFormat="1" x14ac:dyDescent="0.2">
      <c r="A397" s="4" t="s">
        <v>69</v>
      </c>
      <c r="B397" s="4">
        <v>31</v>
      </c>
      <c r="C397" s="4">
        <v>1</v>
      </c>
      <c r="D397" s="6">
        <f t="shared" si="86"/>
        <v>0.40468564223999998</v>
      </c>
      <c r="E397" s="8">
        <v>38263</v>
      </c>
      <c r="F397" s="4">
        <v>1</v>
      </c>
      <c r="G397" s="4" t="s">
        <v>70</v>
      </c>
      <c r="H397" s="4" t="s">
        <v>71</v>
      </c>
      <c r="I397" s="4">
        <v>92</v>
      </c>
      <c r="J397" s="4">
        <v>175</v>
      </c>
      <c r="K397" s="4"/>
      <c r="L397" s="4"/>
      <c r="M397" s="13">
        <f t="shared" si="87"/>
        <v>133.5</v>
      </c>
      <c r="N397" s="8">
        <v>38269</v>
      </c>
      <c r="O397" s="5">
        <v>484564</v>
      </c>
      <c r="P397" s="4"/>
      <c r="Q397" s="5"/>
      <c r="R397" s="4"/>
      <c r="S397" s="4"/>
      <c r="T397" s="4"/>
      <c r="U397" s="4"/>
      <c r="V397" s="14">
        <f t="shared" si="88"/>
        <v>484564</v>
      </c>
      <c r="W397" s="14">
        <f t="shared" si="89"/>
        <v>1197383.7206525551</v>
      </c>
      <c r="X397" s="8">
        <v>38309</v>
      </c>
      <c r="Y397" s="4">
        <f t="shared" si="90"/>
        <v>40</v>
      </c>
      <c r="Z397" s="4">
        <v>9</v>
      </c>
      <c r="AA397" s="10">
        <v>3.4</v>
      </c>
      <c r="AB397" s="4">
        <v>29.4</v>
      </c>
      <c r="AC397" s="4">
        <v>18.600000000000001</v>
      </c>
      <c r="AD397" s="4">
        <v>31.6</v>
      </c>
      <c r="AE397" s="10">
        <v>26.892105263157898</v>
      </c>
      <c r="AF397" s="9">
        <v>27</v>
      </c>
      <c r="AG397" s="9">
        <v>26</v>
      </c>
      <c r="AH397" s="9">
        <v>31</v>
      </c>
      <c r="AI397" s="9">
        <v>28.90909090909091</v>
      </c>
      <c r="AJ397" s="4">
        <v>9</v>
      </c>
      <c r="AK397" s="4">
        <v>8.9</v>
      </c>
      <c r="AL397" s="4">
        <v>9.9</v>
      </c>
      <c r="AM397" s="10">
        <v>9.1692307692307704</v>
      </c>
      <c r="AN397" s="20">
        <v>352</v>
      </c>
      <c r="AO397" s="20">
        <v>400</v>
      </c>
      <c r="AP397" s="20">
        <v>15</v>
      </c>
      <c r="AQ397" s="20">
        <v>6.25</v>
      </c>
      <c r="AR397" s="5">
        <v>20</v>
      </c>
      <c r="AS397" s="5">
        <v>10</v>
      </c>
      <c r="AT397" s="5">
        <v>305</v>
      </c>
      <c r="AU397" s="5">
        <v>335</v>
      </c>
      <c r="AV397" s="5">
        <v>10</v>
      </c>
      <c r="AW397" s="5">
        <v>0</v>
      </c>
      <c r="AX397" s="5">
        <v>0</v>
      </c>
      <c r="AY397" s="5">
        <v>50</v>
      </c>
      <c r="AZ397" s="5">
        <v>740</v>
      </c>
      <c r="BA397" s="5">
        <v>510</v>
      </c>
      <c r="BB397" s="5">
        <v>880</v>
      </c>
      <c r="BC397" s="5">
        <v>1100</v>
      </c>
      <c r="BD397" s="5">
        <v>118</v>
      </c>
      <c r="BE397" s="5">
        <v>125.33333333333333</v>
      </c>
      <c r="BF397" s="5">
        <v>184.66666666666666</v>
      </c>
      <c r="BG397" s="5">
        <v>428</v>
      </c>
      <c r="BH397" s="5">
        <v>30</v>
      </c>
      <c r="BI397" s="5">
        <v>90</v>
      </c>
      <c r="BJ397" s="5">
        <v>60</v>
      </c>
      <c r="BK397" s="5">
        <v>265</v>
      </c>
      <c r="BL397" s="5">
        <v>246895</v>
      </c>
      <c r="BM397" s="11">
        <f>(BL397/O397)*100</f>
        <v>50.951989830032772</v>
      </c>
      <c r="BN397" s="11">
        <f>((BL397)/(O397+Q397+S397+U397))*100</f>
        <v>50.951989830032772</v>
      </c>
      <c r="BO397" s="4" t="s">
        <v>72</v>
      </c>
      <c r="BP397" s="9">
        <v>28</v>
      </c>
      <c r="BQ397" s="9">
        <v>48</v>
      </c>
      <c r="BR397" s="13">
        <f t="shared" si="91"/>
        <v>20</v>
      </c>
      <c r="BS397" s="11">
        <v>33.79</v>
      </c>
      <c r="BT397" s="19">
        <f t="shared" si="92"/>
        <v>0.84475</v>
      </c>
      <c r="BU397" s="6">
        <v>0.16700000000000001</v>
      </c>
      <c r="BV397" s="6">
        <v>0.83599999999999997</v>
      </c>
      <c r="BW397" s="6">
        <v>0.33769000000000005</v>
      </c>
      <c r="BX397" s="5">
        <f t="shared" si="83"/>
        <v>610090.83157335792</v>
      </c>
      <c r="BY397" s="11">
        <v>86.73</v>
      </c>
      <c r="BZ397" s="11">
        <f t="shared" si="84"/>
        <v>5.357862433661813</v>
      </c>
      <c r="CA397" s="11">
        <f t="shared" si="93"/>
        <v>0.87529334155221661</v>
      </c>
    </row>
    <row r="398" spans="1:79" s="77" customFormat="1" x14ac:dyDescent="0.2">
      <c r="A398" s="4" t="s">
        <v>69</v>
      </c>
      <c r="B398" s="4">
        <v>34</v>
      </c>
      <c r="C398" s="4">
        <v>1</v>
      </c>
      <c r="D398" s="6">
        <f t="shared" si="86"/>
        <v>0.40468564223999998</v>
      </c>
      <c r="E398" s="8">
        <v>39211</v>
      </c>
      <c r="F398" s="4">
        <v>1</v>
      </c>
      <c r="G398" s="4" t="s">
        <v>70</v>
      </c>
      <c r="H398" s="4" t="s">
        <v>71</v>
      </c>
      <c r="I398" s="4">
        <v>274</v>
      </c>
      <c r="J398" s="4">
        <v>180</v>
      </c>
      <c r="K398" s="4"/>
      <c r="L398" s="4"/>
      <c r="M398" s="13">
        <f t="shared" si="87"/>
        <v>227</v>
      </c>
      <c r="N398" s="8">
        <v>39221</v>
      </c>
      <c r="O398" s="5">
        <v>486854</v>
      </c>
      <c r="P398" s="4"/>
      <c r="Q398" s="5"/>
      <c r="R398" s="4"/>
      <c r="S398" s="5"/>
      <c r="T398" s="4"/>
      <c r="U398" s="4"/>
      <c r="V398" s="14">
        <f t="shared" si="88"/>
        <v>486854</v>
      </c>
      <c r="W398" s="14">
        <f t="shared" si="89"/>
        <v>1203042.4338881532</v>
      </c>
      <c r="X398" s="8">
        <v>39268</v>
      </c>
      <c r="Y398" s="4">
        <f t="shared" si="90"/>
        <v>47</v>
      </c>
      <c r="Z398" s="4">
        <v>2</v>
      </c>
      <c r="AA398" s="4">
        <v>2.8</v>
      </c>
      <c r="AB398" s="10">
        <v>26.5</v>
      </c>
      <c r="AC398" s="10">
        <v>23.7</v>
      </c>
      <c r="AD398" s="10">
        <v>34.5</v>
      </c>
      <c r="AE398" s="10">
        <v>29.993181818181814</v>
      </c>
      <c r="AF398" s="10">
        <v>40</v>
      </c>
      <c r="AG398" s="10">
        <v>23.7</v>
      </c>
      <c r="AH398" s="10">
        <v>34.5</v>
      </c>
      <c r="AI398" s="10">
        <v>29.993181818181814</v>
      </c>
      <c r="AJ398" s="10">
        <v>8.6999999999999993</v>
      </c>
      <c r="AK398" s="10">
        <v>8.4</v>
      </c>
      <c r="AL398" s="10">
        <v>9.1999999999999993</v>
      </c>
      <c r="AM398" s="10">
        <v>8.9204545454545432</v>
      </c>
      <c r="AN398" s="20">
        <v>198</v>
      </c>
      <c r="AO398" s="20">
        <v>295</v>
      </c>
      <c r="AP398" s="20">
        <v>28</v>
      </c>
      <c r="AQ398" s="20">
        <v>12</v>
      </c>
      <c r="AR398" s="5">
        <v>10</v>
      </c>
      <c r="AS398" s="5">
        <v>35</v>
      </c>
      <c r="AT398" s="5">
        <v>0</v>
      </c>
      <c r="AU398" s="5">
        <v>45</v>
      </c>
      <c r="AV398" s="5">
        <v>0</v>
      </c>
      <c r="AW398" s="5">
        <v>0</v>
      </c>
      <c r="AX398" s="5">
        <v>0</v>
      </c>
      <c r="AY398" s="5">
        <v>0</v>
      </c>
      <c r="AZ398" s="5">
        <v>80</v>
      </c>
      <c r="BA398" s="5">
        <v>255</v>
      </c>
      <c r="BB398" s="5">
        <v>200</v>
      </c>
      <c r="BC398" s="5">
        <v>530</v>
      </c>
      <c r="BD398" s="5">
        <v>21.333333333333332</v>
      </c>
      <c r="BE398" s="5">
        <v>73.333333333333329</v>
      </c>
      <c r="BF398" s="5">
        <v>41</v>
      </c>
      <c r="BG398" s="5">
        <v>135.66666666666666</v>
      </c>
      <c r="BH398" s="5">
        <v>15</v>
      </c>
      <c r="BI398" s="5">
        <v>65</v>
      </c>
      <c r="BJ398" s="5">
        <v>10</v>
      </c>
      <c r="BK398" s="5">
        <v>85</v>
      </c>
      <c r="BL398" s="5">
        <v>134633</v>
      </c>
      <c r="BM398" s="11">
        <f>(BL398/O398)*100</f>
        <v>27.653670299514843</v>
      </c>
      <c r="BN398" s="11">
        <f>((BL398)/(O398+Q398+S398+U398))*100</f>
        <v>27.653670299514843</v>
      </c>
      <c r="BO398" s="4" t="s">
        <v>72</v>
      </c>
      <c r="BP398" s="9">
        <v>25</v>
      </c>
      <c r="BQ398" s="9">
        <v>70</v>
      </c>
      <c r="BR398" s="13">
        <f t="shared" si="91"/>
        <v>45</v>
      </c>
      <c r="BS398" s="11">
        <v>38.24</v>
      </c>
      <c r="BT398" s="19">
        <f t="shared" si="92"/>
        <v>0.81361702127659574</v>
      </c>
      <c r="BU398" s="6">
        <v>0.128</v>
      </c>
      <c r="BV398" s="6">
        <v>3.6349999999999998</v>
      </c>
      <c r="BW398" s="6">
        <v>0.55400000000000005</v>
      </c>
      <c r="BX398" s="5">
        <f t="shared" si="83"/>
        <v>332685.38823068875</v>
      </c>
      <c r="BY398" s="11">
        <v>75.27</v>
      </c>
      <c r="BZ398" s="11">
        <f t="shared" si="84"/>
        <v>3.957366396390114</v>
      </c>
      <c r="CA398" s="11">
        <f t="shared" si="93"/>
        <v>0.9907318249544258</v>
      </c>
    </row>
    <row r="399" spans="1:79" s="77" customFormat="1" x14ac:dyDescent="0.2">
      <c r="A399" s="4" t="s">
        <v>69</v>
      </c>
      <c r="B399" s="4">
        <v>13</v>
      </c>
      <c r="C399" s="4">
        <v>0.5</v>
      </c>
      <c r="D399" s="6">
        <f t="shared" si="86"/>
        <v>0.20234282111999999</v>
      </c>
      <c r="E399" s="8">
        <v>39364</v>
      </c>
      <c r="F399" s="4">
        <v>1</v>
      </c>
      <c r="G399" s="4" t="s">
        <v>70</v>
      </c>
      <c r="H399" s="4" t="s">
        <v>71</v>
      </c>
      <c r="I399" s="4">
        <v>1346</v>
      </c>
      <c r="J399" s="4">
        <v>492</v>
      </c>
      <c r="K399" s="4"/>
      <c r="L399" s="4"/>
      <c r="M399" s="13">
        <f t="shared" si="87"/>
        <v>919</v>
      </c>
      <c r="N399" s="8">
        <v>39373</v>
      </c>
      <c r="O399" s="5">
        <v>244572</v>
      </c>
      <c r="P399" s="4"/>
      <c r="Q399" s="5"/>
      <c r="R399" s="4"/>
      <c r="S399" s="5"/>
      <c r="T399" s="4"/>
      <c r="U399" s="4"/>
      <c r="V399" s="14">
        <f t="shared" si="88"/>
        <v>244572</v>
      </c>
      <c r="W399" s="14">
        <f t="shared" si="89"/>
        <v>1208701.1471237512</v>
      </c>
      <c r="X399" s="8">
        <v>39406</v>
      </c>
      <c r="Y399" s="9">
        <f t="shared" si="90"/>
        <v>33</v>
      </c>
      <c r="Z399" s="9">
        <v>0</v>
      </c>
      <c r="AA399" s="4">
        <v>2.9</v>
      </c>
      <c r="AB399" s="10">
        <v>29</v>
      </c>
      <c r="AC399" s="10">
        <v>19</v>
      </c>
      <c r="AD399" s="10">
        <v>29.6</v>
      </c>
      <c r="AE399" s="10">
        <v>23.741935483870972</v>
      </c>
      <c r="AF399" s="9">
        <v>24</v>
      </c>
      <c r="AG399" s="9">
        <v>23</v>
      </c>
      <c r="AH399" s="9">
        <v>30</v>
      </c>
      <c r="AI399" s="9">
        <v>25.9</v>
      </c>
      <c r="AJ399" s="10">
        <v>9</v>
      </c>
      <c r="AK399" s="10">
        <v>8.3000000000000007</v>
      </c>
      <c r="AL399" s="10">
        <v>9.1</v>
      </c>
      <c r="AM399" s="10">
        <v>8.734375</v>
      </c>
      <c r="AN399" s="20">
        <v>128</v>
      </c>
      <c r="AO399" s="20">
        <v>167.5</v>
      </c>
      <c r="AP399" s="20">
        <v>11</v>
      </c>
      <c r="AQ399" s="20">
        <v>4</v>
      </c>
      <c r="AR399" s="5">
        <v>10</v>
      </c>
      <c r="AS399" s="5">
        <v>320</v>
      </c>
      <c r="AT399" s="5">
        <v>45</v>
      </c>
      <c r="AU399" s="5">
        <v>375</v>
      </c>
      <c r="AV399" s="5">
        <v>0</v>
      </c>
      <c r="AW399" s="5">
        <v>0</v>
      </c>
      <c r="AX399" s="5">
        <v>0</v>
      </c>
      <c r="AY399" s="5">
        <v>5</v>
      </c>
      <c r="AZ399" s="5">
        <v>410</v>
      </c>
      <c r="BA399" s="5">
        <v>350</v>
      </c>
      <c r="BB399" s="5">
        <v>1080</v>
      </c>
      <c r="BC399" s="5">
        <v>1290</v>
      </c>
      <c r="BD399" s="5">
        <v>87.692307692307693</v>
      </c>
      <c r="BE399" s="5">
        <v>38.846153846153847</v>
      </c>
      <c r="BF399" s="5">
        <v>220.53846153846155</v>
      </c>
      <c r="BG399" s="5">
        <v>346.92307692307691</v>
      </c>
      <c r="BH399" s="5">
        <v>15</v>
      </c>
      <c r="BI399" s="5">
        <v>10</v>
      </c>
      <c r="BJ399" s="5">
        <v>2</v>
      </c>
      <c r="BK399" s="5">
        <v>30</v>
      </c>
      <c r="BL399" s="5">
        <v>134940</v>
      </c>
      <c r="BM399" s="11">
        <f>(BL399/O399)*100</f>
        <v>55.173936509494141</v>
      </c>
      <c r="BN399" s="11">
        <f>((BL399)/(O399+Q399+S399+U399))*100</f>
        <v>55.173936509494141</v>
      </c>
      <c r="BO399" s="4" t="s">
        <v>72</v>
      </c>
      <c r="BP399" s="9">
        <v>21</v>
      </c>
      <c r="BQ399" s="9">
        <v>37</v>
      </c>
      <c r="BR399" s="13">
        <f t="shared" si="91"/>
        <v>16</v>
      </c>
      <c r="BS399" s="11">
        <v>28.25</v>
      </c>
      <c r="BT399" s="19">
        <f t="shared" si="92"/>
        <v>0.85606060606060608</v>
      </c>
      <c r="BU399" s="6">
        <v>8.1000000000000003E-2</v>
      </c>
      <c r="BV399" s="6">
        <v>0.314</v>
      </c>
      <c r="BW399" s="6">
        <v>0.193</v>
      </c>
      <c r="BX399" s="5">
        <f t="shared" si="83"/>
        <v>666888.00350358582</v>
      </c>
      <c r="BY399" s="11">
        <v>25.05</v>
      </c>
      <c r="BZ399" s="11">
        <f t="shared" si="84"/>
        <v>3.7515089731833284</v>
      </c>
      <c r="CA399" s="11">
        <f t="shared" si="93"/>
        <v>0.85605556044540942</v>
      </c>
    </row>
    <row r="400" spans="1:79" s="77" customFormat="1" x14ac:dyDescent="0.2">
      <c r="A400" s="15" t="s">
        <v>69</v>
      </c>
      <c r="B400" s="15">
        <v>6</v>
      </c>
      <c r="C400" s="15">
        <v>2</v>
      </c>
      <c r="D400" s="16">
        <f t="shared" si="86"/>
        <v>0.80937128447999995</v>
      </c>
      <c r="E400" s="17">
        <v>37808</v>
      </c>
      <c r="F400" s="15">
        <v>1</v>
      </c>
      <c r="G400" s="15" t="s">
        <v>70</v>
      </c>
      <c r="H400" s="15" t="s">
        <v>71</v>
      </c>
      <c r="I400" s="15">
        <v>17</v>
      </c>
      <c r="J400" s="15">
        <v>25</v>
      </c>
      <c r="K400" s="15"/>
      <c r="L400" s="15"/>
      <c r="M400" s="13">
        <f t="shared" si="87"/>
        <v>21</v>
      </c>
      <c r="N400" s="17">
        <v>37814</v>
      </c>
      <c r="O400" s="14">
        <v>979204</v>
      </c>
      <c r="P400" s="15"/>
      <c r="Q400" s="14"/>
      <c r="R400" s="15"/>
      <c r="S400" s="15"/>
      <c r="T400" s="15"/>
      <c r="U400" s="15"/>
      <c r="V400" s="14">
        <f t="shared" si="88"/>
        <v>979204</v>
      </c>
      <c r="W400" s="14">
        <f t="shared" si="89"/>
        <v>1209832.889770871</v>
      </c>
      <c r="X400" s="17">
        <v>37841</v>
      </c>
      <c r="Y400" s="15">
        <f t="shared" si="90"/>
        <v>27</v>
      </c>
      <c r="Z400" s="15">
        <v>12</v>
      </c>
      <c r="AA400" s="18">
        <v>2.1</v>
      </c>
      <c r="AB400" s="18">
        <v>32.700000000000003</v>
      </c>
      <c r="AC400" s="18">
        <v>29</v>
      </c>
      <c r="AD400" s="18">
        <v>33.799999999999997</v>
      </c>
      <c r="AE400" s="18">
        <v>31.666666666666668</v>
      </c>
      <c r="AF400" s="13">
        <v>39</v>
      </c>
      <c r="AG400" s="13">
        <v>34</v>
      </c>
      <c r="AH400" s="13">
        <v>40</v>
      </c>
      <c r="AI400" s="13">
        <v>36.857142857142854</v>
      </c>
      <c r="AJ400" s="18">
        <v>8.6999999999999993</v>
      </c>
      <c r="AK400" s="18">
        <v>8</v>
      </c>
      <c r="AL400" s="18">
        <v>9.4</v>
      </c>
      <c r="AM400" s="18">
        <v>8.7595869641007589</v>
      </c>
      <c r="AN400" s="21">
        <v>112</v>
      </c>
      <c r="AO400" s="21">
        <v>700</v>
      </c>
      <c r="AP400" s="21">
        <v>48</v>
      </c>
      <c r="AQ400" s="21">
        <v>20</v>
      </c>
      <c r="AR400" s="14">
        <v>25</v>
      </c>
      <c r="AS400" s="14">
        <v>95</v>
      </c>
      <c r="AT400" s="14">
        <v>115</v>
      </c>
      <c r="AU400" s="14">
        <v>235</v>
      </c>
      <c r="AV400" s="14">
        <v>0</v>
      </c>
      <c r="AW400" s="14">
        <v>0</v>
      </c>
      <c r="AX400" s="14">
        <v>0</v>
      </c>
      <c r="AY400" s="14">
        <v>5</v>
      </c>
      <c r="AZ400" s="14">
        <v>355</v>
      </c>
      <c r="BA400" s="14">
        <v>405</v>
      </c>
      <c r="BB400" s="14">
        <v>5985</v>
      </c>
      <c r="BC400" s="14">
        <v>6540</v>
      </c>
      <c r="BD400" s="14">
        <v>83.5</v>
      </c>
      <c r="BE400" s="14">
        <v>108</v>
      </c>
      <c r="BF400" s="14">
        <v>1000</v>
      </c>
      <c r="BG400" s="14">
        <v>1191.5</v>
      </c>
      <c r="BH400" s="14">
        <v>42.5</v>
      </c>
      <c r="BI400" s="14">
        <v>70</v>
      </c>
      <c r="BJ400" s="14">
        <v>342.5</v>
      </c>
      <c r="BK400" s="14">
        <v>535</v>
      </c>
      <c r="BL400" s="14">
        <v>31204</v>
      </c>
      <c r="BM400" s="19">
        <f>BL400/(O400)*100</f>
        <v>3.1866699890931818</v>
      </c>
      <c r="BN400" s="19">
        <f>BL400/(O400+Q400)*100</f>
        <v>3.1866699890931818</v>
      </c>
      <c r="BO400" s="15" t="s">
        <v>72</v>
      </c>
      <c r="BP400" s="13">
        <v>30</v>
      </c>
      <c r="BQ400" s="13">
        <v>47</v>
      </c>
      <c r="BR400" s="13">
        <f t="shared" si="91"/>
        <v>17</v>
      </c>
      <c r="BS400" s="19">
        <v>37.18</v>
      </c>
      <c r="BT400" s="19">
        <f t="shared" si="92"/>
        <v>1.3770370370370371</v>
      </c>
      <c r="BU400" s="16">
        <v>0.22600000000000001</v>
      </c>
      <c r="BV400" s="16">
        <v>0.84699999999999998</v>
      </c>
      <c r="BW400" s="16">
        <v>0.434</v>
      </c>
      <c r="BX400" s="14">
        <f t="shared" si="83"/>
        <v>38553.38161650714</v>
      </c>
      <c r="BY400" s="19">
        <v>12.23</v>
      </c>
      <c r="BZ400" s="19">
        <f t="shared" si="84"/>
        <v>0.55964792876730229</v>
      </c>
      <c r="CA400" s="19">
        <f t="shared" si="93"/>
        <v>0.84442595406013776</v>
      </c>
    </row>
    <row r="401" spans="1:79" s="77" customFormat="1" x14ac:dyDescent="0.2">
      <c r="A401" s="15" t="s">
        <v>69</v>
      </c>
      <c r="B401" s="15">
        <v>11</v>
      </c>
      <c r="C401" s="15">
        <v>0.5</v>
      </c>
      <c r="D401" s="16">
        <f t="shared" si="86"/>
        <v>0.20234282111999999</v>
      </c>
      <c r="E401" s="17">
        <v>37134</v>
      </c>
      <c r="F401" s="15">
        <v>1</v>
      </c>
      <c r="G401" s="15" t="s">
        <v>70</v>
      </c>
      <c r="H401" s="15" t="s">
        <v>71</v>
      </c>
      <c r="I401" s="15">
        <v>47</v>
      </c>
      <c r="J401" s="15">
        <v>85</v>
      </c>
      <c r="K401" s="15"/>
      <c r="L401" s="15"/>
      <c r="M401" s="13">
        <f t="shared" si="87"/>
        <v>66</v>
      </c>
      <c r="N401" s="17">
        <v>37141</v>
      </c>
      <c r="O401" s="14">
        <v>245488</v>
      </c>
      <c r="P401" s="15"/>
      <c r="Q401" s="14"/>
      <c r="R401" s="15"/>
      <c r="S401" s="15"/>
      <c r="T401" s="15"/>
      <c r="U401" s="15"/>
      <c r="V401" s="14">
        <f t="shared" si="88"/>
        <v>245488</v>
      </c>
      <c r="W401" s="14">
        <f t="shared" si="89"/>
        <v>1213228.1177122297</v>
      </c>
      <c r="X401" s="17">
        <v>37175</v>
      </c>
      <c r="Y401" s="15">
        <f t="shared" si="90"/>
        <v>34</v>
      </c>
      <c r="Z401" s="13">
        <v>3</v>
      </c>
      <c r="AA401" s="18">
        <v>4.5999999999999996</v>
      </c>
      <c r="AB401" s="18">
        <v>33.1</v>
      </c>
      <c r="AC401" s="18">
        <v>24.9</v>
      </c>
      <c r="AD401" s="18">
        <v>32.700000000000003</v>
      </c>
      <c r="AE401" s="18">
        <v>29.021875000000005</v>
      </c>
      <c r="AF401" s="13">
        <v>46</v>
      </c>
      <c r="AG401" s="13">
        <v>40</v>
      </c>
      <c r="AH401" s="13">
        <v>55</v>
      </c>
      <c r="AI401" s="13">
        <v>47.81818181818182</v>
      </c>
      <c r="AJ401" s="18">
        <v>8.3000000000000007</v>
      </c>
      <c r="AK401" s="18">
        <v>8.6999999999999993</v>
      </c>
      <c r="AL401" s="18">
        <v>9.6</v>
      </c>
      <c r="AM401" s="18">
        <v>9.1198881872243849</v>
      </c>
      <c r="AN401" s="21">
        <v>54.5</v>
      </c>
      <c r="AO401" s="21">
        <v>175</v>
      </c>
      <c r="AP401" s="21">
        <v>13.5</v>
      </c>
      <c r="AQ401" s="21">
        <v>5.75</v>
      </c>
      <c r="AR401" s="14">
        <v>0</v>
      </c>
      <c r="AS401" s="14">
        <v>355</v>
      </c>
      <c r="AT401" s="14">
        <v>0</v>
      </c>
      <c r="AU401" s="14">
        <v>355</v>
      </c>
      <c r="AV401" s="14">
        <v>0</v>
      </c>
      <c r="AW401" s="14">
        <v>5</v>
      </c>
      <c r="AX401" s="14">
        <v>0</v>
      </c>
      <c r="AY401" s="14">
        <v>5</v>
      </c>
      <c r="AZ401" s="14">
        <v>145</v>
      </c>
      <c r="BA401" s="14">
        <v>445</v>
      </c>
      <c r="BB401" s="14">
        <v>0</v>
      </c>
      <c r="BC401" s="14">
        <v>590</v>
      </c>
      <c r="BD401" s="14">
        <v>16.785714285714285</v>
      </c>
      <c r="BE401" s="14">
        <v>70.357142857142861</v>
      </c>
      <c r="BF401" s="14">
        <v>0</v>
      </c>
      <c r="BG401" s="14">
        <v>87.142857142857139</v>
      </c>
      <c r="BH401" s="14">
        <v>7.5</v>
      </c>
      <c r="BI401" s="14">
        <v>25</v>
      </c>
      <c r="BJ401" s="14">
        <v>0</v>
      </c>
      <c r="BK401" s="14">
        <v>35</v>
      </c>
      <c r="BL401" s="14">
        <v>123122</v>
      </c>
      <c r="BM401" s="19">
        <f>BL401/(O401)*100</f>
        <v>50.153979013230789</v>
      </c>
      <c r="BN401" s="19">
        <f>BL401/(O401+Q401)*100</f>
        <v>50.153979013230789</v>
      </c>
      <c r="BO401" s="15" t="s">
        <v>72</v>
      </c>
      <c r="BP401" s="13">
        <v>22</v>
      </c>
      <c r="BQ401" s="13">
        <v>39</v>
      </c>
      <c r="BR401" s="13">
        <f t="shared" si="91"/>
        <v>17</v>
      </c>
      <c r="BS401" s="19">
        <v>28.15</v>
      </c>
      <c r="BT401" s="19">
        <f t="shared" si="92"/>
        <v>0.82794117647058818</v>
      </c>
      <c r="BU401" s="16">
        <v>8.1000000000000003E-2</v>
      </c>
      <c r="BV401" s="16">
        <v>0.47499999999999998</v>
      </c>
      <c r="BW401" s="16">
        <v>0.184</v>
      </c>
      <c r="BX401" s="14">
        <f t="shared" si="83"/>
        <v>608482.1755400066</v>
      </c>
      <c r="BY401" s="19">
        <v>22.18</v>
      </c>
      <c r="BZ401" s="19">
        <f t="shared" si="84"/>
        <v>3.223998447612781</v>
      </c>
      <c r="CA401" s="19">
        <f t="shared" si="93"/>
        <v>0.82486452342692862</v>
      </c>
    </row>
    <row r="402" spans="1:79" s="77" customFormat="1" x14ac:dyDescent="0.2">
      <c r="A402" s="4" t="s">
        <v>69</v>
      </c>
      <c r="B402" s="4">
        <v>11</v>
      </c>
      <c r="C402" s="4">
        <v>0.5</v>
      </c>
      <c r="D402" s="6">
        <f t="shared" si="86"/>
        <v>0.20234282111999999</v>
      </c>
      <c r="E402" s="8">
        <v>39673</v>
      </c>
      <c r="F402" s="4">
        <v>1</v>
      </c>
      <c r="G402" s="4" t="s">
        <v>70</v>
      </c>
      <c r="H402" s="4" t="s">
        <v>71</v>
      </c>
      <c r="I402" s="4">
        <v>104</v>
      </c>
      <c r="J402" s="4">
        <v>15</v>
      </c>
      <c r="K402" s="4"/>
      <c r="L402" s="4"/>
      <c r="M402" s="13">
        <f t="shared" si="87"/>
        <v>59.5</v>
      </c>
      <c r="N402" s="8">
        <v>39683</v>
      </c>
      <c r="O402" s="5">
        <v>246862</v>
      </c>
      <c r="P402" s="4"/>
      <c r="Q402" s="5"/>
      <c r="R402" s="4"/>
      <c r="S402" s="5"/>
      <c r="T402" s="4"/>
      <c r="U402" s="9"/>
      <c r="V402" s="14">
        <f t="shared" si="88"/>
        <v>246862</v>
      </c>
      <c r="W402" s="14">
        <f t="shared" si="89"/>
        <v>1220018.5735949476</v>
      </c>
      <c r="X402" s="8">
        <v>39729</v>
      </c>
      <c r="Y402" s="4">
        <f t="shared" si="90"/>
        <v>46</v>
      </c>
      <c r="Z402" s="4">
        <v>0</v>
      </c>
      <c r="AA402" s="10">
        <v>3.2</v>
      </c>
      <c r="AB402" s="10">
        <v>30.9</v>
      </c>
      <c r="AC402" s="10">
        <v>24.7</v>
      </c>
      <c r="AD402" s="10">
        <v>32.299999999999997</v>
      </c>
      <c r="AE402" s="10">
        <v>29.190454545454539</v>
      </c>
      <c r="AF402" s="9">
        <v>33</v>
      </c>
      <c r="AG402" s="9">
        <v>32</v>
      </c>
      <c r="AH402" s="9">
        <v>40</v>
      </c>
      <c r="AI402" s="9">
        <v>35.384615384615387</v>
      </c>
      <c r="AJ402" s="10">
        <v>8.5</v>
      </c>
      <c r="AK402" s="10">
        <v>8.4</v>
      </c>
      <c r="AL402" s="10">
        <v>9.1999999999999993</v>
      </c>
      <c r="AM402" s="10">
        <v>8.8110198071140378</v>
      </c>
      <c r="AN402" s="21">
        <f>2*126</f>
        <v>252</v>
      </c>
      <c r="AO402" s="20">
        <v>197</v>
      </c>
      <c r="AP402" s="20">
        <v>23</v>
      </c>
      <c r="AQ402" s="20">
        <v>9.25</v>
      </c>
      <c r="AR402" s="5">
        <v>30</v>
      </c>
      <c r="AS402" s="5">
        <v>0</v>
      </c>
      <c r="AT402" s="5">
        <v>445</v>
      </c>
      <c r="AU402" s="5">
        <v>465</v>
      </c>
      <c r="AV402" s="5">
        <v>0</v>
      </c>
      <c r="AW402" s="5">
        <v>5</v>
      </c>
      <c r="AX402" s="5">
        <v>0</v>
      </c>
      <c r="AY402" s="5">
        <v>10</v>
      </c>
      <c r="AZ402" s="5">
        <v>60</v>
      </c>
      <c r="BA402" s="5">
        <v>995</v>
      </c>
      <c r="BB402" s="5">
        <v>2515</v>
      </c>
      <c r="BC402" s="5">
        <v>2555</v>
      </c>
      <c r="BD402" s="5">
        <v>19.6875</v>
      </c>
      <c r="BE402" s="5">
        <v>291.25</v>
      </c>
      <c r="BF402" s="5">
        <v>196.5625</v>
      </c>
      <c r="BG402" s="5">
        <v>505.625</v>
      </c>
      <c r="BH402" s="5">
        <v>15</v>
      </c>
      <c r="BI402" s="5">
        <v>155</v>
      </c>
      <c r="BJ402" s="5">
        <v>5</v>
      </c>
      <c r="BK402" s="5">
        <v>262.5</v>
      </c>
      <c r="BL402" s="5">
        <v>233044</v>
      </c>
      <c r="BM402" s="11">
        <f>BL402/O402*100</f>
        <v>94.4025406907503</v>
      </c>
      <c r="BN402" s="11">
        <f>(BL402)/(O402+Q402+S402+U402)*100</f>
        <v>94.4025406907503</v>
      </c>
      <c r="BO402" s="4" t="s">
        <v>72</v>
      </c>
      <c r="BP402" s="9">
        <v>29</v>
      </c>
      <c r="BQ402" s="9">
        <v>104</v>
      </c>
      <c r="BR402" s="13">
        <f t="shared" si="91"/>
        <v>75</v>
      </c>
      <c r="BS402" s="11">
        <v>38.86</v>
      </c>
      <c r="BT402" s="19">
        <f t="shared" si="92"/>
        <v>0.84478260869565214</v>
      </c>
      <c r="BU402" s="6">
        <v>0.2</v>
      </c>
      <c r="BV402" s="6">
        <v>6.3620000000000001</v>
      </c>
      <c r="BW402" s="6">
        <v>0.81799999999999995</v>
      </c>
      <c r="BX402" s="5">
        <f t="shared" si="83"/>
        <v>1151728.5303726816</v>
      </c>
      <c r="BY402" s="11">
        <v>65.23</v>
      </c>
      <c r="BZ402" s="11">
        <f t="shared" si="84"/>
        <v>7.0081234926535636</v>
      </c>
      <c r="CA402" s="11">
        <f t="shared" si="93"/>
        <v>1.3939426776746469</v>
      </c>
    </row>
    <row r="403" spans="1:79" s="77" customFormat="1" x14ac:dyDescent="0.2">
      <c r="A403" s="15" t="s">
        <v>69</v>
      </c>
      <c r="B403" s="15">
        <v>10</v>
      </c>
      <c r="C403" s="15">
        <v>2</v>
      </c>
      <c r="D403" s="16">
        <f t="shared" si="86"/>
        <v>0.80937128447999995</v>
      </c>
      <c r="E403" s="17">
        <v>37826</v>
      </c>
      <c r="F403" s="15">
        <v>1</v>
      </c>
      <c r="G403" s="15" t="s">
        <v>70</v>
      </c>
      <c r="H403" s="15" t="s">
        <v>71</v>
      </c>
      <c r="I403" s="15">
        <v>20</v>
      </c>
      <c r="J403" s="15">
        <v>54</v>
      </c>
      <c r="K403" s="15"/>
      <c r="L403" s="15"/>
      <c r="M403" s="13">
        <f t="shared" si="87"/>
        <v>37</v>
      </c>
      <c r="N403" s="17">
        <v>37839</v>
      </c>
      <c r="O403" s="14">
        <v>988822</v>
      </c>
      <c r="P403" s="15"/>
      <c r="Q403" s="14"/>
      <c r="R403" s="15"/>
      <c r="S403" s="15"/>
      <c r="T403" s="15"/>
      <c r="U403" s="15"/>
      <c r="V403" s="14">
        <f t="shared" si="88"/>
        <v>988822</v>
      </c>
      <c r="W403" s="14">
        <f t="shared" si="89"/>
        <v>1221716.1875656268</v>
      </c>
      <c r="X403" s="17">
        <v>37888</v>
      </c>
      <c r="Y403" s="15">
        <f t="shared" si="90"/>
        <v>49</v>
      </c>
      <c r="Z403" s="15">
        <v>12</v>
      </c>
      <c r="AA403" s="18">
        <v>1.8</v>
      </c>
      <c r="AB403" s="18">
        <v>32.799999999999997</v>
      </c>
      <c r="AC403" s="18">
        <v>24.4</v>
      </c>
      <c r="AD403" s="18">
        <v>33.1</v>
      </c>
      <c r="AE403" s="18">
        <v>30.838297872340437</v>
      </c>
      <c r="AF403" s="13">
        <v>43</v>
      </c>
      <c r="AG403" s="13">
        <v>30</v>
      </c>
      <c r="AH403" s="13">
        <v>47</v>
      </c>
      <c r="AI403" s="13">
        <v>41.07692307692308</v>
      </c>
      <c r="AJ403" s="18">
        <v>9.4</v>
      </c>
      <c r="AK403" s="18">
        <v>8.6</v>
      </c>
      <c r="AL403" s="18">
        <v>9.8000000000000007</v>
      </c>
      <c r="AM403" s="18">
        <v>9.3353793848179301</v>
      </c>
      <c r="AN403" s="21">
        <v>197</v>
      </c>
      <c r="AO403" s="21">
        <v>900</v>
      </c>
      <c r="AP403" s="21">
        <v>72</v>
      </c>
      <c r="AQ403" s="21">
        <v>80</v>
      </c>
      <c r="AR403" s="14">
        <v>80</v>
      </c>
      <c r="AS403" s="14">
        <v>10</v>
      </c>
      <c r="AT403" s="14">
        <v>2420</v>
      </c>
      <c r="AU403" s="14">
        <v>2510</v>
      </c>
      <c r="AV403" s="14">
        <v>0</v>
      </c>
      <c r="AW403" s="14">
        <v>0</v>
      </c>
      <c r="AX403" s="14">
        <v>10</v>
      </c>
      <c r="AY403" s="14">
        <v>15</v>
      </c>
      <c r="AZ403" s="14">
        <v>185</v>
      </c>
      <c r="BA403" s="14">
        <v>670</v>
      </c>
      <c r="BB403" s="14">
        <v>3275</v>
      </c>
      <c r="BC403" s="14">
        <v>3405</v>
      </c>
      <c r="BD403" s="14">
        <v>33.611111111111114</v>
      </c>
      <c r="BE403" s="14">
        <v>43.611111111111114</v>
      </c>
      <c r="BF403" s="14">
        <v>344.16666666666669</v>
      </c>
      <c r="BG403" s="14">
        <v>422.5</v>
      </c>
      <c r="BH403" s="14">
        <v>7.5</v>
      </c>
      <c r="BI403" s="14">
        <v>0</v>
      </c>
      <c r="BJ403" s="14">
        <v>90</v>
      </c>
      <c r="BK403" s="14">
        <v>140</v>
      </c>
      <c r="BL403" s="14">
        <v>39334</v>
      </c>
      <c r="BM403" s="19">
        <f>BL403/(O403)*100</f>
        <v>3.9778645701653077</v>
      </c>
      <c r="BN403" s="19">
        <f>BL403/(O403+Q403)*100</f>
        <v>3.9778645701653077</v>
      </c>
      <c r="BO403" s="15" t="s">
        <v>72</v>
      </c>
      <c r="BP403" s="13">
        <v>36</v>
      </c>
      <c r="BQ403" s="13">
        <v>64</v>
      </c>
      <c r="BR403" s="13">
        <f t="shared" si="91"/>
        <v>28</v>
      </c>
      <c r="BS403" s="19">
        <v>45.12</v>
      </c>
      <c r="BT403" s="19">
        <f t="shared" si="92"/>
        <v>0.92081632653061218</v>
      </c>
      <c r="BU403" s="16">
        <v>0.38419999999999999</v>
      </c>
      <c r="BV403" s="16">
        <v>2.7429999999999999</v>
      </c>
      <c r="BW403" s="16">
        <v>0.80500000000000005</v>
      </c>
      <c r="BX403" s="14">
        <f t="shared" si="83"/>
        <v>48598.21537314741</v>
      </c>
      <c r="BY403" s="19">
        <v>26.41</v>
      </c>
      <c r="BZ403" s="19">
        <f t="shared" si="84"/>
        <v>0.66592378821916709</v>
      </c>
      <c r="CA403" s="19">
        <f t="shared" si="93"/>
        <v>0.87637223003912312</v>
      </c>
    </row>
    <row r="404" spans="1:79" s="77" customFormat="1" x14ac:dyDescent="0.2">
      <c r="A404" s="8" t="s">
        <v>69</v>
      </c>
      <c r="B404" s="4">
        <v>20</v>
      </c>
      <c r="C404" s="4">
        <v>0.5</v>
      </c>
      <c r="D404" s="6">
        <f t="shared" si="86"/>
        <v>0.20234282111999999</v>
      </c>
      <c r="E404" s="8">
        <v>38480</v>
      </c>
      <c r="F404" s="4">
        <v>1</v>
      </c>
      <c r="G404" s="4" t="s">
        <v>70</v>
      </c>
      <c r="H404" s="4" t="s">
        <v>71</v>
      </c>
      <c r="I404" s="4">
        <v>195</v>
      </c>
      <c r="J404" s="4">
        <v>6</v>
      </c>
      <c r="K404" s="5"/>
      <c r="L404" s="4"/>
      <c r="M404" s="13">
        <f t="shared" si="87"/>
        <v>100.5</v>
      </c>
      <c r="N404" s="8">
        <v>38486</v>
      </c>
      <c r="O404" s="5">
        <v>247320</v>
      </c>
      <c r="P404" s="4"/>
      <c r="Q404" s="5"/>
      <c r="R404" s="4"/>
      <c r="S404" s="4"/>
      <c r="T404" s="4"/>
      <c r="U404" s="4"/>
      <c r="V404" s="14">
        <f t="shared" si="88"/>
        <v>247320</v>
      </c>
      <c r="W404" s="14">
        <f t="shared" si="89"/>
        <v>1222282.0588891867</v>
      </c>
      <c r="X404" s="8">
        <v>38518</v>
      </c>
      <c r="Y404" s="4">
        <f t="shared" si="90"/>
        <v>32</v>
      </c>
      <c r="Z404" s="4">
        <v>9</v>
      </c>
      <c r="AA404" s="10">
        <v>2.1</v>
      </c>
      <c r="AB404" s="10">
        <v>29.1</v>
      </c>
      <c r="AC404" s="10">
        <v>27.5</v>
      </c>
      <c r="AD404" s="10">
        <v>32.700000000000003</v>
      </c>
      <c r="AE404" s="10">
        <v>31.046666666666667</v>
      </c>
      <c r="AF404" s="9">
        <v>30</v>
      </c>
      <c r="AG404" s="9">
        <v>30</v>
      </c>
      <c r="AH404" s="9">
        <v>45</v>
      </c>
      <c r="AI404" s="9">
        <v>35.333333333333336</v>
      </c>
      <c r="AJ404" s="10">
        <v>9</v>
      </c>
      <c r="AK404" s="10">
        <v>8.4</v>
      </c>
      <c r="AL404" s="10">
        <v>8.9</v>
      </c>
      <c r="AM404" s="10">
        <v>8.6906607892322629</v>
      </c>
      <c r="AN404" s="20">
        <v>208.60000000000002</v>
      </c>
      <c r="AO404" s="20">
        <v>169.5</v>
      </c>
      <c r="AP404" s="20">
        <v>9</v>
      </c>
      <c r="AQ404" s="20">
        <v>3.75</v>
      </c>
      <c r="AR404" s="5">
        <v>5</v>
      </c>
      <c r="AS404" s="5">
        <v>20</v>
      </c>
      <c r="AT404" s="5">
        <v>5</v>
      </c>
      <c r="AU404" s="5">
        <v>30</v>
      </c>
      <c r="AV404" s="5">
        <v>0</v>
      </c>
      <c r="AW404" s="5">
        <v>35</v>
      </c>
      <c r="AX404" s="5">
        <v>0</v>
      </c>
      <c r="AY404" s="5">
        <v>45</v>
      </c>
      <c r="AZ404" s="5">
        <v>85</v>
      </c>
      <c r="BA404" s="5">
        <v>660</v>
      </c>
      <c r="BB404" s="5">
        <v>2550</v>
      </c>
      <c r="BC404" s="5">
        <v>2630</v>
      </c>
      <c r="BD404" s="5">
        <v>22.307692307692307</v>
      </c>
      <c r="BE404" s="5">
        <v>169.23076923076923</v>
      </c>
      <c r="BF404" s="5">
        <v>580</v>
      </c>
      <c r="BG404" s="5">
        <v>771.53846153846155</v>
      </c>
      <c r="BH404" s="5">
        <v>10</v>
      </c>
      <c r="BI404" s="5">
        <v>85</v>
      </c>
      <c r="BJ404" s="5">
        <v>90</v>
      </c>
      <c r="BK404" s="5">
        <v>190</v>
      </c>
      <c r="BL404" s="5">
        <v>58313</v>
      </c>
      <c r="BM404" s="11">
        <f>BL404/O404*100</f>
        <v>23.577955684942584</v>
      </c>
      <c r="BN404" s="11">
        <f>BL404/(O404+Q404)*100</f>
        <v>23.577955684942584</v>
      </c>
      <c r="BO404" s="4" t="s">
        <v>72</v>
      </c>
      <c r="BP404" s="9">
        <v>34</v>
      </c>
      <c r="BQ404" s="9">
        <v>53</v>
      </c>
      <c r="BR404" s="13">
        <f t="shared" si="91"/>
        <v>19</v>
      </c>
      <c r="BS404" s="11">
        <v>41.5</v>
      </c>
      <c r="BT404" s="19">
        <f t="shared" si="92"/>
        <v>1.296875</v>
      </c>
      <c r="BU404" s="6">
        <v>0.33400000000000002</v>
      </c>
      <c r="BV404" s="6">
        <v>1.002</v>
      </c>
      <c r="BW404" s="6">
        <v>0.55900000000000005</v>
      </c>
      <c r="BX404" s="5">
        <f t="shared" si="83"/>
        <v>288189.1221898963</v>
      </c>
      <c r="BY404" s="11">
        <v>29</v>
      </c>
      <c r="BZ404" s="11">
        <f t="shared" si="84"/>
        <v>4.4787850390923722</v>
      </c>
      <c r="CA404" s="11">
        <f t="shared" si="93"/>
        <v>0.7821094218651351</v>
      </c>
    </row>
    <row r="405" spans="1:79" s="77" customFormat="1" x14ac:dyDescent="0.2">
      <c r="A405" s="4" t="s">
        <v>69</v>
      </c>
      <c r="B405" s="4">
        <v>15</v>
      </c>
      <c r="C405" s="4">
        <v>0.5</v>
      </c>
      <c r="D405" s="6">
        <f t="shared" si="86"/>
        <v>0.20234282111999999</v>
      </c>
      <c r="E405" s="8">
        <v>38883</v>
      </c>
      <c r="F405" s="4">
        <v>1</v>
      </c>
      <c r="G405" s="4" t="s">
        <v>70</v>
      </c>
      <c r="H405" s="4" t="s">
        <v>71</v>
      </c>
      <c r="I405" s="4">
        <v>0</v>
      </c>
      <c r="J405" s="4">
        <v>0</v>
      </c>
      <c r="K405" s="4"/>
      <c r="L405" s="4"/>
      <c r="M405" s="13">
        <f t="shared" si="87"/>
        <v>0</v>
      </c>
      <c r="N405" s="8">
        <v>38889</v>
      </c>
      <c r="O405" s="5">
        <v>247320</v>
      </c>
      <c r="P405" s="4"/>
      <c r="Q405" s="5"/>
      <c r="R405" s="4"/>
      <c r="S405" s="4"/>
      <c r="T405" s="4"/>
      <c r="U405" s="4"/>
      <c r="V405" s="14">
        <f t="shared" si="88"/>
        <v>247320</v>
      </c>
      <c r="W405" s="14">
        <f t="shared" si="89"/>
        <v>1222282.0588891867</v>
      </c>
      <c r="X405" s="8">
        <v>38905</v>
      </c>
      <c r="Y405" s="4">
        <f t="shared" si="90"/>
        <v>16</v>
      </c>
      <c r="Z405" s="4"/>
      <c r="AA405" s="4">
        <v>3.8</v>
      </c>
      <c r="AB405" s="4">
        <v>30.6</v>
      </c>
      <c r="AC405" s="4">
        <v>27.4</v>
      </c>
      <c r="AD405" s="4">
        <v>32.6</v>
      </c>
      <c r="AE405" s="10">
        <v>30.823076923076922</v>
      </c>
      <c r="AF405" s="4">
        <v>55</v>
      </c>
      <c r="AG405" s="4">
        <v>46</v>
      </c>
      <c r="AH405" s="4">
        <v>57</v>
      </c>
      <c r="AI405" s="9">
        <v>53.25</v>
      </c>
      <c r="AJ405" s="4">
        <v>9.3000000000000007</v>
      </c>
      <c r="AK405" s="4">
        <v>8.9</v>
      </c>
      <c r="AL405" s="4">
        <v>9.3000000000000007</v>
      </c>
      <c r="AM405" s="10">
        <v>9.1063227550287973</v>
      </c>
      <c r="AN405" s="20">
        <v>0</v>
      </c>
      <c r="AO405" s="20">
        <v>0</v>
      </c>
      <c r="AP405" s="20">
        <v>0</v>
      </c>
      <c r="AQ405" s="20">
        <v>6.25</v>
      </c>
      <c r="AR405" s="5">
        <v>35</v>
      </c>
      <c r="AS405" s="5">
        <v>425</v>
      </c>
      <c r="AT405" s="5">
        <v>0</v>
      </c>
      <c r="AU405" s="5">
        <v>460</v>
      </c>
      <c r="AV405" s="5">
        <v>5</v>
      </c>
      <c r="AW405" s="5">
        <v>10</v>
      </c>
      <c r="AX405" s="5">
        <v>0</v>
      </c>
      <c r="AY405" s="5">
        <v>50</v>
      </c>
      <c r="AZ405" s="5">
        <v>180</v>
      </c>
      <c r="BA405" s="5">
        <v>480</v>
      </c>
      <c r="BB405" s="5">
        <v>0</v>
      </c>
      <c r="BC405" s="5">
        <v>510</v>
      </c>
      <c r="BD405" s="5">
        <v>80</v>
      </c>
      <c r="BE405" s="5">
        <v>198.33333333333334</v>
      </c>
      <c r="BF405" s="5">
        <v>0</v>
      </c>
      <c r="BG405" s="5">
        <v>278.33333333333331</v>
      </c>
      <c r="BH405" s="5">
        <v>52.5</v>
      </c>
      <c r="BI405" s="5">
        <v>152.5</v>
      </c>
      <c r="BJ405" s="5">
        <v>0</v>
      </c>
      <c r="BK405" s="5">
        <v>275</v>
      </c>
      <c r="BL405" s="5">
        <v>0</v>
      </c>
      <c r="BM405" s="11">
        <f>BL405/O405*100</f>
        <v>0</v>
      </c>
      <c r="BN405" s="11">
        <f>BL405/(O405+Q405)*100</f>
        <v>0</v>
      </c>
      <c r="BO405" s="4" t="s">
        <v>73</v>
      </c>
      <c r="BP405" s="9"/>
      <c r="BQ405" s="9"/>
      <c r="BR405" s="13">
        <f t="shared" si="91"/>
        <v>0</v>
      </c>
      <c r="BS405" s="11"/>
      <c r="BT405" s="19">
        <f t="shared" si="92"/>
        <v>0</v>
      </c>
      <c r="BU405" s="6"/>
      <c r="BV405" s="6"/>
      <c r="BW405" s="6"/>
      <c r="BX405" s="5">
        <f t="shared" si="83"/>
        <v>0</v>
      </c>
      <c r="BY405" s="11">
        <v>0</v>
      </c>
      <c r="BZ405" s="11">
        <f t="shared" si="84"/>
        <v>0</v>
      </c>
      <c r="CA405" s="11"/>
    </row>
    <row r="406" spans="1:79" s="77" customFormat="1" x14ac:dyDescent="0.2">
      <c r="A406" s="15" t="s">
        <v>69</v>
      </c>
      <c r="B406" s="15">
        <v>7</v>
      </c>
      <c r="C406" s="15">
        <v>2</v>
      </c>
      <c r="D406" s="16">
        <f t="shared" si="86"/>
        <v>0.80937128447999995</v>
      </c>
      <c r="E406" s="17">
        <v>38282</v>
      </c>
      <c r="F406" s="15">
        <v>1</v>
      </c>
      <c r="G406" s="15" t="s">
        <v>70</v>
      </c>
      <c r="H406" s="15" t="s">
        <v>71</v>
      </c>
      <c r="I406" s="15">
        <v>491</v>
      </c>
      <c r="J406" s="15">
        <v>405</v>
      </c>
      <c r="K406" s="15"/>
      <c r="L406" s="15"/>
      <c r="M406" s="13">
        <f t="shared" si="87"/>
        <v>448</v>
      </c>
      <c r="N406" s="17">
        <v>38291</v>
      </c>
      <c r="O406" s="14">
        <v>989738</v>
      </c>
      <c r="P406" s="15"/>
      <c r="Q406" s="14"/>
      <c r="R406" s="15"/>
      <c r="S406" s="15"/>
      <c r="T406" s="15"/>
      <c r="U406" s="15"/>
      <c r="V406" s="14">
        <f t="shared" si="88"/>
        <v>989738</v>
      </c>
      <c r="W406" s="14">
        <f t="shared" si="89"/>
        <v>1222847.9302127466</v>
      </c>
      <c r="X406" s="17">
        <v>38342</v>
      </c>
      <c r="Y406" s="15">
        <f t="shared" si="90"/>
        <v>51</v>
      </c>
      <c r="Z406" s="15">
        <v>7</v>
      </c>
      <c r="AA406" s="18">
        <v>3.6</v>
      </c>
      <c r="AB406" s="15">
        <v>29.5</v>
      </c>
      <c r="AC406" s="15">
        <v>15.6</v>
      </c>
      <c r="AD406" s="15">
        <v>27.4</v>
      </c>
      <c r="AE406" s="18">
        <v>21.977083333333329</v>
      </c>
      <c r="AF406" s="15">
        <v>30</v>
      </c>
      <c r="AG406" s="15">
        <v>23</v>
      </c>
      <c r="AH406" s="15">
        <v>35</v>
      </c>
      <c r="AI406" s="13">
        <v>29.933333333333334</v>
      </c>
      <c r="AJ406" s="15">
        <v>9.1</v>
      </c>
      <c r="AK406" s="15">
        <v>9.1</v>
      </c>
      <c r="AL406" s="15">
        <v>10</v>
      </c>
      <c r="AM406" s="18">
        <v>9.2933333333333312</v>
      </c>
      <c r="AN406" s="21">
        <v>434</v>
      </c>
      <c r="AO406" s="21">
        <v>750</v>
      </c>
      <c r="AP406" s="21">
        <v>30</v>
      </c>
      <c r="AQ406" s="21">
        <v>12.5</v>
      </c>
      <c r="AR406" s="14">
        <v>5</v>
      </c>
      <c r="AS406" s="14">
        <v>370</v>
      </c>
      <c r="AT406" s="14">
        <v>10</v>
      </c>
      <c r="AU406" s="14">
        <v>385</v>
      </c>
      <c r="AV406" s="14">
        <v>0</v>
      </c>
      <c r="AW406" s="14">
        <v>0</v>
      </c>
      <c r="AX406" s="14">
        <v>0</v>
      </c>
      <c r="AY406" s="14">
        <v>0</v>
      </c>
      <c r="AZ406" s="14">
        <v>370</v>
      </c>
      <c r="BA406" s="14">
        <v>995</v>
      </c>
      <c r="BB406" s="14">
        <v>20</v>
      </c>
      <c r="BC406" s="14">
        <v>1130</v>
      </c>
      <c r="BD406" s="14">
        <v>74.617647058823536</v>
      </c>
      <c r="BE406" s="14">
        <v>153.8235294117647</v>
      </c>
      <c r="BF406" s="14">
        <v>1.4705882352941178</v>
      </c>
      <c r="BG406" s="14">
        <v>237.05882352941177</v>
      </c>
      <c r="BH406" s="14">
        <v>30</v>
      </c>
      <c r="BI406" s="14">
        <v>30</v>
      </c>
      <c r="BJ406" s="14">
        <v>0</v>
      </c>
      <c r="BK406" s="14">
        <v>115</v>
      </c>
      <c r="BL406" s="14">
        <v>36593</v>
      </c>
      <c r="BM406" s="19">
        <f>(BL406/O406)*100</f>
        <v>3.6972410880455233</v>
      </c>
      <c r="BN406" s="19">
        <f>((BL406)/(O406+Q406+S406+U406))*100</f>
        <v>3.6972410880455233</v>
      </c>
      <c r="BO406" s="15" t="s">
        <v>72</v>
      </c>
      <c r="BP406" s="13">
        <v>22</v>
      </c>
      <c r="BQ406" s="13">
        <v>37</v>
      </c>
      <c r="BR406" s="13">
        <f t="shared" si="91"/>
        <v>15</v>
      </c>
      <c r="BS406" s="19">
        <v>29.17</v>
      </c>
      <c r="BT406" s="19">
        <f t="shared" si="92"/>
        <v>0.57196078431372555</v>
      </c>
      <c r="BU406" s="16">
        <v>9.2999999999999999E-2</v>
      </c>
      <c r="BV406" s="16">
        <v>0.39900000000000002</v>
      </c>
      <c r="BW406" s="16">
        <v>0.20888000000000007</v>
      </c>
      <c r="BX406" s="14">
        <f t="shared" si="83"/>
        <v>45211.636120139912</v>
      </c>
      <c r="BY406" s="19">
        <v>6.45</v>
      </c>
      <c r="BZ406" s="19">
        <f t="shared" si="84"/>
        <v>0.15625781475129574</v>
      </c>
      <c r="CA406" s="19">
        <f>(BW406/BS406^3)*100000</f>
        <v>0.84156481826912399</v>
      </c>
    </row>
    <row r="407" spans="1:79" s="77" customFormat="1" x14ac:dyDescent="0.2">
      <c r="A407" s="15" t="s">
        <v>69</v>
      </c>
      <c r="B407" s="15">
        <v>5</v>
      </c>
      <c r="C407" s="15">
        <v>2</v>
      </c>
      <c r="D407" s="16">
        <f t="shared" si="86"/>
        <v>0.80937128447999995</v>
      </c>
      <c r="E407" s="17">
        <v>37059</v>
      </c>
      <c r="F407" s="15">
        <v>1</v>
      </c>
      <c r="G407" s="15" t="s">
        <v>70</v>
      </c>
      <c r="H407" s="15" t="s">
        <v>71</v>
      </c>
      <c r="I407" s="15">
        <v>0</v>
      </c>
      <c r="J407" s="15">
        <v>145</v>
      </c>
      <c r="K407" s="15"/>
      <c r="L407" s="15"/>
      <c r="M407" s="13">
        <f t="shared" si="87"/>
        <v>72.5</v>
      </c>
      <c r="N407" s="23">
        <v>37074</v>
      </c>
      <c r="O407" s="24">
        <v>991112</v>
      </c>
      <c r="P407" s="15"/>
      <c r="Q407" s="14"/>
      <c r="R407" s="15"/>
      <c r="S407" s="15"/>
      <c r="T407" s="15"/>
      <c r="U407" s="15"/>
      <c r="V407" s="14">
        <f t="shared" si="88"/>
        <v>991112</v>
      </c>
      <c r="W407" s="14">
        <f t="shared" si="89"/>
        <v>1224545.5441834261</v>
      </c>
      <c r="X407" s="17">
        <v>37112</v>
      </c>
      <c r="Y407" s="15">
        <f t="shared" si="90"/>
        <v>38</v>
      </c>
      <c r="Z407" s="13">
        <v>8</v>
      </c>
      <c r="AA407" s="18">
        <v>1.6</v>
      </c>
      <c r="AB407" s="18">
        <v>29.9</v>
      </c>
      <c r="AC407" s="18">
        <v>28.6</v>
      </c>
      <c r="AD407" s="18">
        <v>32.700000000000003</v>
      </c>
      <c r="AE407" s="18">
        <v>31.450000000000006</v>
      </c>
      <c r="AF407" s="13">
        <v>42</v>
      </c>
      <c r="AG407" s="13">
        <v>44</v>
      </c>
      <c r="AH407" s="13">
        <v>54</v>
      </c>
      <c r="AI407" s="13">
        <v>49.6</v>
      </c>
      <c r="AJ407" s="18">
        <v>9</v>
      </c>
      <c r="AK407" s="18">
        <v>8.9</v>
      </c>
      <c r="AL407" s="18">
        <v>9.4</v>
      </c>
      <c r="AM407" s="18">
        <v>9.0482340814011923</v>
      </c>
      <c r="AN407" s="21">
        <v>78</v>
      </c>
      <c r="AO407" s="21">
        <v>375</v>
      </c>
      <c r="AP407" s="21">
        <v>9</v>
      </c>
      <c r="AQ407" s="21">
        <v>3.25</v>
      </c>
      <c r="AR407" s="14">
        <v>125</v>
      </c>
      <c r="AS407" s="14">
        <v>25</v>
      </c>
      <c r="AT407" s="14">
        <v>0</v>
      </c>
      <c r="AU407" s="14">
        <v>150</v>
      </c>
      <c r="AV407" s="14">
        <v>0</v>
      </c>
      <c r="AW407" s="14">
        <v>0</v>
      </c>
      <c r="AX407" s="14">
        <v>0</v>
      </c>
      <c r="AY407" s="14">
        <v>0</v>
      </c>
      <c r="AZ407" s="14">
        <v>240</v>
      </c>
      <c r="BA407" s="14">
        <v>250</v>
      </c>
      <c r="BB407" s="14">
        <v>0</v>
      </c>
      <c r="BC407" s="14">
        <v>440</v>
      </c>
      <c r="BD407" s="14">
        <v>62.333333333333336</v>
      </c>
      <c r="BE407" s="14">
        <v>61.666666666666664</v>
      </c>
      <c r="BF407" s="14">
        <v>0</v>
      </c>
      <c r="BG407" s="14">
        <v>124</v>
      </c>
      <c r="BH407" s="14">
        <v>20</v>
      </c>
      <c r="BI407" s="14">
        <v>50</v>
      </c>
      <c r="BJ407" s="14">
        <v>0</v>
      </c>
      <c r="BK407" s="14">
        <v>55</v>
      </c>
      <c r="BL407" s="14">
        <v>95688</v>
      </c>
      <c r="BM407" s="19">
        <f>BL407/(O407)*100</f>
        <v>9.6546101752375115</v>
      </c>
      <c r="BN407" s="19">
        <f>BL407/(O407+Q407)*100</f>
        <v>9.6546101752375115</v>
      </c>
      <c r="BO407" s="15" t="s">
        <v>72</v>
      </c>
      <c r="BP407" s="13">
        <v>16</v>
      </c>
      <c r="BQ407" s="13">
        <v>35</v>
      </c>
      <c r="BR407" s="13">
        <f t="shared" si="91"/>
        <v>19</v>
      </c>
      <c r="BS407" s="19">
        <v>24.6</v>
      </c>
      <c r="BT407" s="19">
        <f t="shared" si="92"/>
        <v>0.64736842105263159</v>
      </c>
      <c r="BU407" s="16">
        <v>5.8000000000000003E-2</v>
      </c>
      <c r="BV407" s="16">
        <v>0.34699999999999998</v>
      </c>
      <c r="BW407" s="16">
        <v>0.14599999999999999</v>
      </c>
      <c r="BX407" s="14">
        <f t="shared" si="83"/>
        <v>118225.0987091506</v>
      </c>
      <c r="BY407" s="19">
        <v>12.27</v>
      </c>
      <c r="BZ407" s="19">
        <f t="shared" si="84"/>
        <v>0.39894513560554196</v>
      </c>
      <c r="CA407" s="19">
        <f>(BW407/BS407^3)*100000</f>
        <v>0.98072565100031295</v>
      </c>
    </row>
    <row r="408" spans="1:79" s="77" customFormat="1" x14ac:dyDescent="0.2">
      <c r="A408" s="4" t="s">
        <v>69</v>
      </c>
      <c r="B408" s="4">
        <v>13</v>
      </c>
      <c r="C408" s="4">
        <v>0.5</v>
      </c>
      <c r="D408" s="6">
        <f t="shared" si="86"/>
        <v>0.20234282111999999</v>
      </c>
      <c r="E408" s="8">
        <v>38931</v>
      </c>
      <c r="F408" s="4">
        <v>1</v>
      </c>
      <c r="G408" s="4" t="s">
        <v>70</v>
      </c>
      <c r="H408" s="4" t="s">
        <v>71</v>
      </c>
      <c r="I408" s="4">
        <v>289</v>
      </c>
      <c r="J408" s="4">
        <v>659</v>
      </c>
      <c r="K408" s="4"/>
      <c r="L408" s="4"/>
      <c r="M408" s="13">
        <f t="shared" si="87"/>
        <v>474</v>
      </c>
      <c r="N408" s="8">
        <v>38937</v>
      </c>
      <c r="O408" s="5">
        <v>247778</v>
      </c>
      <c r="P408" s="4"/>
      <c r="Q408" s="5"/>
      <c r="R408" s="4"/>
      <c r="S408" s="4"/>
      <c r="T408" s="4"/>
      <c r="U408" s="4"/>
      <c r="V408" s="14">
        <f t="shared" si="88"/>
        <v>247778</v>
      </c>
      <c r="W408" s="14">
        <f t="shared" si="89"/>
        <v>1224545.5441834261</v>
      </c>
      <c r="X408" s="8">
        <v>38981</v>
      </c>
      <c r="Y408" s="4">
        <f t="shared" si="90"/>
        <v>44</v>
      </c>
      <c r="Z408" s="4">
        <v>6</v>
      </c>
      <c r="AA408" s="4">
        <v>3.1</v>
      </c>
      <c r="AB408" s="4">
        <v>31.4</v>
      </c>
      <c r="AC408" s="4">
        <v>28.3</v>
      </c>
      <c r="AD408" s="4">
        <v>34</v>
      </c>
      <c r="AE408" s="10">
        <v>31.392857142857149</v>
      </c>
      <c r="AF408" s="4">
        <v>46</v>
      </c>
      <c r="AG408" s="4">
        <v>31</v>
      </c>
      <c r="AH408" s="4">
        <v>57</v>
      </c>
      <c r="AI408" s="9">
        <v>49.642857142857146</v>
      </c>
      <c r="AJ408" s="4">
        <v>9.1</v>
      </c>
      <c r="AK408" s="4">
        <v>9</v>
      </c>
      <c r="AL408" s="4">
        <v>9.5</v>
      </c>
      <c r="AM408" s="10">
        <v>9.2142535366451828</v>
      </c>
      <c r="AN408" s="20">
        <v>150</v>
      </c>
      <c r="AO408" s="20">
        <v>70</v>
      </c>
      <c r="AP408" s="20">
        <v>0</v>
      </c>
      <c r="AQ408" s="20">
        <v>5</v>
      </c>
      <c r="AR408" s="5">
        <v>40</v>
      </c>
      <c r="AS408" s="5">
        <v>735</v>
      </c>
      <c r="AT408" s="5">
        <v>0</v>
      </c>
      <c r="AU408" s="5">
        <v>775</v>
      </c>
      <c r="AV408" s="5">
        <v>5</v>
      </c>
      <c r="AW408" s="5">
        <v>14</v>
      </c>
      <c r="AX408" s="5">
        <v>0</v>
      </c>
      <c r="AY408" s="5">
        <v>20</v>
      </c>
      <c r="AZ408" s="5">
        <v>290</v>
      </c>
      <c r="BA408" s="5">
        <v>955</v>
      </c>
      <c r="BB408" s="5">
        <v>0</v>
      </c>
      <c r="BC408" s="5">
        <v>1140</v>
      </c>
      <c r="BD408" s="5">
        <v>71.666666666666671</v>
      </c>
      <c r="BE408" s="5">
        <v>191.6</v>
      </c>
      <c r="BF408" s="5">
        <v>0</v>
      </c>
      <c r="BG408" s="5">
        <v>271.33333333333331</v>
      </c>
      <c r="BH408" s="5">
        <v>25</v>
      </c>
      <c r="BI408" s="5">
        <v>70</v>
      </c>
      <c r="BJ408" s="5">
        <v>0</v>
      </c>
      <c r="BK408" s="5">
        <v>150</v>
      </c>
      <c r="BL408" s="5">
        <v>69576</v>
      </c>
      <c r="BM408" s="11">
        <f t="shared" ref="BM408:BM414" si="94">BL408/O408*100</f>
        <v>28.079974816166086</v>
      </c>
      <c r="BN408" s="11">
        <f>BL408/(O408+Q408)*100</f>
        <v>28.079974816166086</v>
      </c>
      <c r="BO408" s="4" t="s">
        <v>72</v>
      </c>
      <c r="BP408" s="9">
        <v>19</v>
      </c>
      <c r="BQ408" s="9">
        <v>37</v>
      </c>
      <c r="BR408" s="13">
        <f t="shared" si="91"/>
        <v>18</v>
      </c>
      <c r="BS408" s="11">
        <v>23.95</v>
      </c>
      <c r="BT408" s="19">
        <f t="shared" si="92"/>
        <v>0.54431818181818181</v>
      </c>
      <c r="BU408" s="6">
        <v>5.7000000000000002E-2</v>
      </c>
      <c r="BV408" s="6">
        <v>0.89600000000000002</v>
      </c>
      <c r="BW408" s="6">
        <v>0.13400000000000001</v>
      </c>
      <c r="BX408" s="5">
        <f t="shared" si="83"/>
        <v>343852.08041918994</v>
      </c>
      <c r="BY408" s="11">
        <v>8.23</v>
      </c>
      <c r="BZ408" s="11">
        <f t="shared" si="84"/>
        <v>0.92439876794307774</v>
      </c>
      <c r="CA408" s="11">
        <f>(BW408/BS408^3)*100000</f>
        <v>0.97541233896062873</v>
      </c>
    </row>
    <row r="409" spans="1:79" s="77" customFormat="1" x14ac:dyDescent="0.2">
      <c r="A409" s="4" t="s">
        <v>69</v>
      </c>
      <c r="B409" s="4">
        <v>12</v>
      </c>
      <c r="C409" s="4">
        <v>0.5</v>
      </c>
      <c r="D409" s="6">
        <f t="shared" si="86"/>
        <v>0.20234282111999999</v>
      </c>
      <c r="E409" s="8">
        <v>38985</v>
      </c>
      <c r="F409" s="4">
        <v>1</v>
      </c>
      <c r="G409" s="4" t="s">
        <v>70</v>
      </c>
      <c r="H409" s="4" t="s">
        <v>71</v>
      </c>
      <c r="I409" s="4">
        <v>611</v>
      </c>
      <c r="J409" s="4">
        <v>450</v>
      </c>
      <c r="K409" s="4"/>
      <c r="L409" s="4"/>
      <c r="M409" s="13">
        <f t="shared" si="87"/>
        <v>530.5</v>
      </c>
      <c r="N409" s="8">
        <v>38996</v>
      </c>
      <c r="O409" s="5">
        <v>250068</v>
      </c>
      <c r="P409" s="8"/>
      <c r="Q409" s="5"/>
      <c r="R409" s="4"/>
      <c r="S409" s="4"/>
      <c r="T409" s="4"/>
      <c r="U409" s="4"/>
      <c r="V409" s="14">
        <f t="shared" si="88"/>
        <v>250068</v>
      </c>
      <c r="W409" s="14">
        <f t="shared" si="89"/>
        <v>1235862.9706546222</v>
      </c>
      <c r="X409" s="8">
        <v>39035</v>
      </c>
      <c r="Y409" s="4">
        <f t="shared" si="90"/>
        <v>39</v>
      </c>
      <c r="Z409" s="4">
        <v>4</v>
      </c>
      <c r="AA409" s="4">
        <v>4</v>
      </c>
      <c r="AB409" s="4">
        <v>29.7</v>
      </c>
      <c r="AC409" s="4">
        <v>19.600000000000001</v>
      </c>
      <c r="AD409" s="4">
        <v>30.5</v>
      </c>
      <c r="AE409" s="10">
        <v>25.075675675675676</v>
      </c>
      <c r="AF409" s="4">
        <v>39</v>
      </c>
      <c r="AG409" s="4">
        <v>37</v>
      </c>
      <c r="AH409" s="4">
        <v>40</v>
      </c>
      <c r="AI409" s="9">
        <v>38.700000000000003</v>
      </c>
      <c r="AJ409" s="4">
        <v>9.1999999999999993</v>
      </c>
      <c r="AK409" s="4">
        <v>8.6999999999999993</v>
      </c>
      <c r="AL409" s="4">
        <v>9.6999999999999993</v>
      </c>
      <c r="AM409" s="10">
        <v>9.3694577973230686</v>
      </c>
      <c r="AN409" s="20">
        <v>150</v>
      </c>
      <c r="AO409" s="20">
        <v>134</v>
      </c>
      <c r="AP409" s="20">
        <v>10</v>
      </c>
      <c r="AQ409" s="20">
        <v>4.375</v>
      </c>
      <c r="AR409" s="5">
        <v>355</v>
      </c>
      <c r="AS409" s="5">
        <v>165</v>
      </c>
      <c r="AT409" s="5">
        <v>0</v>
      </c>
      <c r="AU409" s="5">
        <v>520</v>
      </c>
      <c r="AV409" s="5">
        <v>0</v>
      </c>
      <c r="AW409" s="5">
        <v>0</v>
      </c>
      <c r="AX409" s="5">
        <v>0</v>
      </c>
      <c r="AY409" s="5">
        <v>5</v>
      </c>
      <c r="AZ409" s="5">
        <v>30</v>
      </c>
      <c r="BA409" s="5">
        <v>20</v>
      </c>
      <c r="BB409" s="5">
        <v>0</v>
      </c>
      <c r="BC409" s="5">
        <v>45</v>
      </c>
      <c r="BD409" s="5">
        <v>11.666666666666666</v>
      </c>
      <c r="BE409" s="5">
        <v>11.25</v>
      </c>
      <c r="BF409" s="5">
        <v>0</v>
      </c>
      <c r="BG409" s="5">
        <v>22.916666666666668</v>
      </c>
      <c r="BH409" s="5">
        <v>7.5</v>
      </c>
      <c r="BI409" s="5">
        <v>15</v>
      </c>
      <c r="BJ409" s="5">
        <v>0</v>
      </c>
      <c r="BK409" s="5">
        <v>20</v>
      </c>
      <c r="BL409" s="5">
        <v>9982</v>
      </c>
      <c r="BM409" s="11">
        <f t="shared" si="94"/>
        <v>3.9917142537229875</v>
      </c>
      <c r="BN409" s="11">
        <f>BL409/(O409+Q409)*100</f>
        <v>3.9917142537229875</v>
      </c>
      <c r="BO409" s="4" t="s">
        <v>72</v>
      </c>
      <c r="BP409" s="9">
        <v>19</v>
      </c>
      <c r="BQ409" s="9">
        <v>49</v>
      </c>
      <c r="BR409" s="13">
        <f t="shared" si="91"/>
        <v>30</v>
      </c>
      <c r="BS409" s="11">
        <v>31.43</v>
      </c>
      <c r="BT409" s="19">
        <f t="shared" si="92"/>
        <v>0.8058974358974359</v>
      </c>
      <c r="BU409" s="6">
        <v>7.0000000000000007E-2</v>
      </c>
      <c r="BV409" s="6">
        <v>1.0309999999999999</v>
      </c>
      <c r="BW409" s="6">
        <v>0.28559523809523807</v>
      </c>
      <c r="BX409" s="5">
        <f t="shared" si="83"/>
        <v>49332.118356104889</v>
      </c>
      <c r="BY409" s="11">
        <v>3.18</v>
      </c>
      <c r="BZ409" s="11">
        <f t="shared" si="84"/>
        <v>0.40297185285414661</v>
      </c>
      <c r="CA409" s="11">
        <f>(BW409/BS409^3)*100000</f>
        <v>0.91985170748274492</v>
      </c>
    </row>
    <row r="410" spans="1:79" s="77" customFormat="1" x14ac:dyDescent="0.2">
      <c r="A410" s="15" t="s">
        <v>69</v>
      </c>
      <c r="B410" s="13">
        <v>6</v>
      </c>
      <c r="C410" s="15">
        <v>2</v>
      </c>
      <c r="D410" s="15">
        <f t="shared" si="86"/>
        <v>0.80937128447999995</v>
      </c>
      <c r="E410" s="17">
        <v>39941</v>
      </c>
      <c r="F410" s="15">
        <v>2</v>
      </c>
      <c r="G410" s="15" t="s">
        <v>70</v>
      </c>
      <c r="H410" s="15" t="s">
        <v>71</v>
      </c>
      <c r="I410" s="15">
        <v>0</v>
      </c>
      <c r="J410" s="15"/>
      <c r="K410" s="15">
        <v>0</v>
      </c>
      <c r="L410" s="15">
        <v>0</v>
      </c>
      <c r="M410" s="13">
        <f t="shared" si="87"/>
        <v>0</v>
      </c>
      <c r="N410" s="17">
        <v>39958</v>
      </c>
      <c r="O410" s="14">
        <v>614636</v>
      </c>
      <c r="P410" s="17">
        <v>39961</v>
      </c>
      <c r="Q410" s="14">
        <v>387010</v>
      </c>
      <c r="R410" s="15"/>
      <c r="S410" s="14"/>
      <c r="T410" s="15"/>
      <c r="U410" s="14"/>
      <c r="V410" s="14">
        <f t="shared" si="88"/>
        <v>1001646</v>
      </c>
      <c r="W410" s="14">
        <f t="shared" si="89"/>
        <v>1237560.5846253016</v>
      </c>
      <c r="X410" s="17">
        <v>39982</v>
      </c>
      <c r="Y410" s="15">
        <f t="shared" si="90"/>
        <v>24</v>
      </c>
      <c r="Z410" s="15">
        <v>8</v>
      </c>
      <c r="AA410" s="18">
        <v>3.5</v>
      </c>
      <c r="AB410" s="18">
        <v>28.7</v>
      </c>
      <c r="AC410" s="18">
        <v>28</v>
      </c>
      <c r="AD410" s="18">
        <v>32</v>
      </c>
      <c r="AE410" s="18">
        <v>29.91363636363636</v>
      </c>
      <c r="AF410" s="15">
        <v>48</v>
      </c>
      <c r="AG410" s="15">
        <v>44</v>
      </c>
      <c r="AH410" s="15">
        <v>52</v>
      </c>
      <c r="AI410" s="18">
        <v>48.6</v>
      </c>
      <c r="AJ410" s="15">
        <v>9.3000000000000007</v>
      </c>
      <c r="AK410" s="15">
        <v>9.1</v>
      </c>
      <c r="AL410" s="18">
        <v>9.6</v>
      </c>
      <c r="AM410" s="18">
        <v>9.320671029922087</v>
      </c>
      <c r="AN410" s="21">
        <v>50</v>
      </c>
      <c r="AO410" s="21">
        <v>400</v>
      </c>
      <c r="AP410" s="21">
        <v>42</v>
      </c>
      <c r="AQ410" s="21">
        <v>17.5</v>
      </c>
      <c r="AR410" s="14">
        <v>170</v>
      </c>
      <c r="AS410" s="14">
        <v>25</v>
      </c>
      <c r="AT410" s="14">
        <v>0</v>
      </c>
      <c r="AU410" s="14">
        <v>195</v>
      </c>
      <c r="AV410" s="14">
        <v>25</v>
      </c>
      <c r="AW410" s="14">
        <v>0</v>
      </c>
      <c r="AX410" s="14">
        <v>0</v>
      </c>
      <c r="AY410" s="14">
        <v>45</v>
      </c>
      <c r="AZ410" s="14">
        <v>480</v>
      </c>
      <c r="BA410" s="14">
        <v>295</v>
      </c>
      <c r="BB410" s="14">
        <v>95</v>
      </c>
      <c r="BC410" s="14">
        <v>870</v>
      </c>
      <c r="BD410" s="14">
        <v>118.88888888888889</v>
      </c>
      <c r="BE410" s="14">
        <v>84.444444444444443</v>
      </c>
      <c r="BF410" s="14">
        <v>12.777777777777779</v>
      </c>
      <c r="BG410" s="14">
        <v>216.11111111111111</v>
      </c>
      <c r="BH410" s="14">
        <v>80</v>
      </c>
      <c r="BI410" s="14">
        <v>25</v>
      </c>
      <c r="BJ410" s="14">
        <v>0</v>
      </c>
      <c r="BK410" s="14">
        <v>140</v>
      </c>
      <c r="BL410" s="14">
        <v>0</v>
      </c>
      <c r="BM410" s="19">
        <f t="shared" si="94"/>
        <v>0</v>
      </c>
      <c r="BN410" s="19">
        <f>(BL410)/(O410+Q410+S410+U410)*100</f>
        <v>0</v>
      </c>
      <c r="BO410" s="15" t="s">
        <v>73</v>
      </c>
      <c r="BP410" s="13"/>
      <c r="BQ410" s="13"/>
      <c r="BR410" s="13">
        <f t="shared" si="91"/>
        <v>0</v>
      </c>
      <c r="BS410" s="19"/>
      <c r="BT410" s="19">
        <f t="shared" si="92"/>
        <v>0</v>
      </c>
      <c r="BU410" s="16"/>
      <c r="BV410" s="16"/>
      <c r="BW410" s="16"/>
      <c r="BX410" s="14">
        <f t="shared" si="83"/>
        <v>0</v>
      </c>
      <c r="BY410" s="19">
        <v>0</v>
      </c>
      <c r="BZ410" s="19">
        <f t="shared" si="84"/>
        <v>0</v>
      </c>
      <c r="CA410" s="19"/>
    </row>
    <row r="411" spans="1:79" s="77" customFormat="1" x14ac:dyDescent="0.2">
      <c r="A411" s="4" t="s">
        <v>69</v>
      </c>
      <c r="B411" s="4">
        <v>11</v>
      </c>
      <c r="C411" s="4">
        <v>0.5</v>
      </c>
      <c r="D411" s="6">
        <f t="shared" si="86"/>
        <v>0.20234282111999999</v>
      </c>
      <c r="E411" s="8">
        <v>39009</v>
      </c>
      <c r="F411" s="4">
        <v>1</v>
      </c>
      <c r="G411" s="4" t="s">
        <v>70</v>
      </c>
      <c r="H411" s="4" t="s">
        <v>71</v>
      </c>
      <c r="I411" s="4">
        <v>9</v>
      </c>
      <c r="J411" s="4">
        <v>138</v>
      </c>
      <c r="K411" s="4"/>
      <c r="L411" s="4"/>
      <c r="M411" s="13">
        <f t="shared" si="87"/>
        <v>73.5</v>
      </c>
      <c r="N411" s="8">
        <v>39019</v>
      </c>
      <c r="O411" s="5">
        <v>250526</v>
      </c>
      <c r="P411" s="4"/>
      <c r="Q411" s="5"/>
      <c r="R411" s="4"/>
      <c r="S411" s="4"/>
      <c r="T411" s="4"/>
      <c r="U411" s="4"/>
      <c r="V411" s="14">
        <f t="shared" si="88"/>
        <v>250526</v>
      </c>
      <c r="W411" s="14">
        <f t="shared" si="89"/>
        <v>1238126.4559488613</v>
      </c>
      <c r="X411" s="8">
        <v>39066</v>
      </c>
      <c r="Y411" s="4">
        <f t="shared" si="90"/>
        <v>47</v>
      </c>
      <c r="Z411" s="4">
        <v>2</v>
      </c>
      <c r="AA411" s="4">
        <v>4.5999999999999996</v>
      </c>
      <c r="AB411" s="4">
        <v>23.4</v>
      </c>
      <c r="AC411" s="4">
        <v>11.2</v>
      </c>
      <c r="AD411" s="4">
        <v>27.3</v>
      </c>
      <c r="AE411" s="10">
        <v>20.218181818181815</v>
      </c>
      <c r="AF411" s="4">
        <v>40</v>
      </c>
      <c r="AG411" s="4">
        <v>40</v>
      </c>
      <c r="AH411" s="4">
        <v>46</v>
      </c>
      <c r="AI411" s="9">
        <v>43.07692307692308</v>
      </c>
      <c r="AJ411" s="4">
        <v>8.8000000000000007</v>
      </c>
      <c r="AK411" s="4">
        <v>8.6</v>
      </c>
      <c r="AL411" s="4">
        <v>9.8000000000000007</v>
      </c>
      <c r="AM411" s="10">
        <v>9.3065931229869978</v>
      </c>
      <c r="AN411" s="20">
        <v>142</v>
      </c>
      <c r="AO411" s="20">
        <v>146</v>
      </c>
      <c r="AP411" s="20">
        <v>12</v>
      </c>
      <c r="AQ411" s="20">
        <v>5</v>
      </c>
      <c r="AR411" s="5">
        <v>30</v>
      </c>
      <c r="AS411" s="5">
        <v>230</v>
      </c>
      <c r="AT411" s="5">
        <v>0</v>
      </c>
      <c r="AU411" s="5">
        <v>260</v>
      </c>
      <c r="AV411" s="5">
        <v>0</v>
      </c>
      <c r="AW411" s="5">
        <v>0</v>
      </c>
      <c r="AX411" s="5">
        <v>0</v>
      </c>
      <c r="AY411" s="5">
        <v>5</v>
      </c>
      <c r="AZ411" s="5">
        <v>395</v>
      </c>
      <c r="BA411" s="5">
        <v>370</v>
      </c>
      <c r="BB411" s="5">
        <v>20</v>
      </c>
      <c r="BC411" s="5">
        <v>760</v>
      </c>
      <c r="BD411" s="5">
        <v>72.1875</v>
      </c>
      <c r="BE411" s="5">
        <v>71.875</v>
      </c>
      <c r="BF411" s="5">
        <v>1.875</v>
      </c>
      <c r="BG411" s="5">
        <v>146.25</v>
      </c>
      <c r="BH411" s="5">
        <v>22.5</v>
      </c>
      <c r="BI411" s="5">
        <v>17.5</v>
      </c>
      <c r="BJ411" s="5">
        <v>0</v>
      </c>
      <c r="BK411" s="5">
        <v>60</v>
      </c>
      <c r="BL411" s="5">
        <v>96211</v>
      </c>
      <c r="BM411" s="11">
        <f t="shared" si="94"/>
        <v>38.403598828065746</v>
      </c>
      <c r="BN411" s="11">
        <f t="shared" ref="BN411:BN416" si="95">BL411/(O411+Q411)*100</f>
        <v>38.403598828065746</v>
      </c>
      <c r="BO411" s="4" t="s">
        <v>72</v>
      </c>
      <c r="BP411" s="9">
        <v>17</v>
      </c>
      <c r="BQ411" s="9">
        <v>30</v>
      </c>
      <c r="BR411" s="13">
        <f t="shared" si="91"/>
        <v>13</v>
      </c>
      <c r="BS411" s="11">
        <v>22.99</v>
      </c>
      <c r="BT411" s="19">
        <f t="shared" si="92"/>
        <v>0.48914893617021271</v>
      </c>
      <c r="BU411" s="6">
        <v>3.9E-2</v>
      </c>
      <c r="BV411" s="6">
        <v>0.19400000000000001</v>
      </c>
      <c r="BW411" s="6">
        <v>9.6857142857142836E-2</v>
      </c>
      <c r="BX411" s="5">
        <f t="shared" si="83"/>
        <v>475485.1171267489</v>
      </c>
      <c r="BY411" s="11">
        <v>8.77</v>
      </c>
      <c r="BZ411" s="11">
        <f t="shared" si="84"/>
        <v>0.92217625339022979</v>
      </c>
      <c r="CA411" s="11">
        <f>(BW411/BS411^3)*100000</f>
        <v>0.7971035439911297</v>
      </c>
    </row>
    <row r="412" spans="1:79" s="77" customFormat="1" x14ac:dyDescent="0.2">
      <c r="A412" s="4" t="s">
        <v>69</v>
      </c>
      <c r="B412" s="4">
        <v>14</v>
      </c>
      <c r="C412" s="4">
        <v>0.5</v>
      </c>
      <c r="D412" s="6">
        <f t="shared" si="86"/>
        <v>0.20234282111999999</v>
      </c>
      <c r="E412" s="8">
        <v>38883</v>
      </c>
      <c r="F412" s="4">
        <v>1</v>
      </c>
      <c r="G412" s="4" t="s">
        <v>70</v>
      </c>
      <c r="H412" s="4" t="s">
        <v>71</v>
      </c>
      <c r="I412" s="4">
        <v>0</v>
      </c>
      <c r="J412" s="4">
        <v>0</v>
      </c>
      <c r="K412" s="4"/>
      <c r="L412" s="4"/>
      <c r="M412" s="13">
        <f t="shared" si="87"/>
        <v>0</v>
      </c>
      <c r="N412" s="8">
        <v>38891</v>
      </c>
      <c r="O412" s="5">
        <v>251900</v>
      </c>
      <c r="P412" s="4"/>
      <c r="Q412" s="5"/>
      <c r="R412" s="4"/>
      <c r="S412" s="4"/>
      <c r="T412" s="4"/>
      <c r="U412" s="4"/>
      <c r="V412" s="14">
        <f t="shared" si="88"/>
        <v>251900</v>
      </c>
      <c r="W412" s="14">
        <f t="shared" si="89"/>
        <v>1244916.9118315792</v>
      </c>
      <c r="X412" s="8">
        <v>38905</v>
      </c>
      <c r="Y412" s="4">
        <f t="shared" si="90"/>
        <v>14</v>
      </c>
      <c r="Z412" s="4"/>
      <c r="AA412" s="4">
        <v>3.4</v>
      </c>
      <c r="AB412" s="4">
        <v>31.2</v>
      </c>
      <c r="AC412" s="4">
        <v>29.2</v>
      </c>
      <c r="AD412" s="4">
        <v>32</v>
      </c>
      <c r="AE412" s="10">
        <v>30.962499999999999</v>
      </c>
      <c r="AF412" s="4">
        <v>54</v>
      </c>
      <c r="AG412" s="4">
        <v>55</v>
      </c>
      <c r="AH412" s="4">
        <v>58</v>
      </c>
      <c r="AI412" s="9">
        <v>56.5</v>
      </c>
      <c r="AJ412" s="4">
        <v>9.4</v>
      </c>
      <c r="AK412" s="4">
        <v>9.1</v>
      </c>
      <c r="AL412" s="4">
        <v>9.5</v>
      </c>
      <c r="AM412" s="10">
        <v>9.3434771123246865</v>
      </c>
      <c r="AN412" s="20">
        <v>0</v>
      </c>
      <c r="AO412" s="20">
        <v>36</v>
      </c>
      <c r="AP412" s="20">
        <v>0</v>
      </c>
      <c r="AQ412" s="20">
        <v>0</v>
      </c>
      <c r="AR412" s="5">
        <v>35</v>
      </c>
      <c r="AS412" s="5">
        <v>185</v>
      </c>
      <c r="AT412" s="5">
        <v>0</v>
      </c>
      <c r="AU412" s="5">
        <v>220</v>
      </c>
      <c r="AV412" s="5">
        <v>65</v>
      </c>
      <c r="AW412" s="5">
        <v>130</v>
      </c>
      <c r="AX412" s="5">
        <v>0</v>
      </c>
      <c r="AY412" s="5">
        <v>210</v>
      </c>
      <c r="AZ412" s="5">
        <v>360</v>
      </c>
      <c r="BA412" s="5">
        <v>145</v>
      </c>
      <c r="BB412" s="5">
        <v>0</v>
      </c>
      <c r="BC412" s="5">
        <v>490</v>
      </c>
      <c r="BD412" s="5">
        <v>168.33333333333334</v>
      </c>
      <c r="BE412" s="5">
        <v>138.33333333333334</v>
      </c>
      <c r="BF412" s="5">
        <v>0</v>
      </c>
      <c r="BG412" s="5">
        <v>306.66666666666669</v>
      </c>
      <c r="BH412" s="5">
        <v>80</v>
      </c>
      <c r="BI412" s="5">
        <v>140</v>
      </c>
      <c r="BJ412" s="5">
        <v>0</v>
      </c>
      <c r="BK412" s="5">
        <v>220</v>
      </c>
      <c r="BL412" s="5">
        <v>0</v>
      </c>
      <c r="BM412" s="11">
        <f t="shared" si="94"/>
        <v>0</v>
      </c>
      <c r="BN412" s="11">
        <f t="shared" si="95"/>
        <v>0</v>
      </c>
      <c r="BO412" s="4" t="s">
        <v>73</v>
      </c>
      <c r="BP412" s="9"/>
      <c r="BQ412" s="9"/>
      <c r="BR412" s="13">
        <f t="shared" si="91"/>
        <v>0</v>
      </c>
      <c r="BS412" s="11"/>
      <c r="BT412" s="19">
        <f t="shared" si="92"/>
        <v>0</v>
      </c>
      <c r="BU412" s="6"/>
      <c r="BV412" s="6"/>
      <c r="BW412" s="6"/>
      <c r="BX412" s="5">
        <f t="shared" si="83"/>
        <v>0</v>
      </c>
      <c r="BY412" s="11">
        <v>0</v>
      </c>
      <c r="BZ412" s="11">
        <f t="shared" si="84"/>
        <v>0</v>
      </c>
      <c r="CA412" s="11"/>
    </row>
    <row r="413" spans="1:79" s="77" customFormat="1" x14ac:dyDescent="0.2">
      <c r="A413" s="4" t="s">
        <v>69</v>
      </c>
      <c r="B413" s="4">
        <v>13</v>
      </c>
      <c r="C413" s="4">
        <v>0.5</v>
      </c>
      <c r="D413" s="6">
        <f t="shared" si="86"/>
        <v>0.20234282111999999</v>
      </c>
      <c r="E413" s="8">
        <v>38886</v>
      </c>
      <c r="F413" s="4">
        <v>1</v>
      </c>
      <c r="G413" s="4" t="s">
        <v>70</v>
      </c>
      <c r="H413" s="4" t="s">
        <v>71</v>
      </c>
      <c r="I413" s="4">
        <v>0</v>
      </c>
      <c r="J413" s="4">
        <v>0</v>
      </c>
      <c r="K413" s="4"/>
      <c r="L413" s="4"/>
      <c r="M413" s="13">
        <f t="shared" si="87"/>
        <v>0</v>
      </c>
      <c r="N413" s="8">
        <v>38892</v>
      </c>
      <c r="O413" s="5">
        <v>253274</v>
      </c>
      <c r="P413" s="4"/>
      <c r="Q413" s="5"/>
      <c r="R413" s="4"/>
      <c r="S413" s="4"/>
      <c r="T413" s="4"/>
      <c r="U413" s="4"/>
      <c r="V413" s="14">
        <f t="shared" si="88"/>
        <v>253274</v>
      </c>
      <c r="W413" s="14">
        <f t="shared" si="89"/>
        <v>1251707.3677142968</v>
      </c>
      <c r="X413" s="8">
        <v>38905</v>
      </c>
      <c r="Y413" s="4">
        <f t="shared" si="90"/>
        <v>13</v>
      </c>
      <c r="Z413" s="4"/>
      <c r="AA413" s="4">
        <v>3.2</v>
      </c>
      <c r="AB413" s="4">
        <v>31</v>
      </c>
      <c r="AC413" s="4">
        <v>27.3</v>
      </c>
      <c r="AD413" s="4">
        <v>32.4</v>
      </c>
      <c r="AE413" s="10">
        <v>30.799999999999997</v>
      </c>
      <c r="AF413" s="4">
        <v>54</v>
      </c>
      <c r="AG413" s="4">
        <v>45</v>
      </c>
      <c r="AH413" s="4">
        <v>58</v>
      </c>
      <c r="AI413" s="9">
        <v>52.666666666666664</v>
      </c>
      <c r="AJ413" s="4">
        <v>9.5</v>
      </c>
      <c r="AK413" s="4">
        <v>9</v>
      </c>
      <c r="AL413" s="4">
        <v>9.5</v>
      </c>
      <c r="AM413" s="10">
        <v>9.3571210036427317</v>
      </c>
      <c r="AN413" s="20">
        <v>0</v>
      </c>
      <c r="AO413" s="20">
        <v>74.5</v>
      </c>
      <c r="AP413" s="20">
        <v>3</v>
      </c>
      <c r="AQ413" s="20">
        <v>2.5</v>
      </c>
      <c r="AR413" s="5">
        <v>5</v>
      </c>
      <c r="AS413" s="5">
        <v>350</v>
      </c>
      <c r="AT413" s="5">
        <v>0</v>
      </c>
      <c r="AU413" s="5">
        <v>355</v>
      </c>
      <c r="AV413" s="5">
        <v>135</v>
      </c>
      <c r="AW413" s="5">
        <v>5</v>
      </c>
      <c r="AX413" s="5">
        <v>0</v>
      </c>
      <c r="AY413" s="5">
        <v>140</v>
      </c>
      <c r="AZ413" s="5">
        <v>605</v>
      </c>
      <c r="BA413" s="5">
        <v>1145</v>
      </c>
      <c r="BB413" s="5">
        <v>780</v>
      </c>
      <c r="BC413" s="5">
        <v>1280</v>
      </c>
      <c r="BD413" s="5">
        <v>257</v>
      </c>
      <c r="BE413" s="5">
        <v>271</v>
      </c>
      <c r="BF413" s="5">
        <v>156</v>
      </c>
      <c r="BG413" s="5">
        <v>465</v>
      </c>
      <c r="BH413" s="5">
        <v>185</v>
      </c>
      <c r="BI413" s="5">
        <v>20</v>
      </c>
      <c r="BJ413" s="5">
        <v>0</v>
      </c>
      <c r="BK413" s="5">
        <v>220</v>
      </c>
      <c r="BL413" s="5">
        <v>0</v>
      </c>
      <c r="BM413" s="11">
        <f t="shared" si="94"/>
        <v>0</v>
      </c>
      <c r="BN413" s="11">
        <f t="shared" si="95"/>
        <v>0</v>
      </c>
      <c r="BO413" s="4" t="s">
        <v>73</v>
      </c>
      <c r="BP413" s="9"/>
      <c r="BQ413" s="9"/>
      <c r="BR413" s="13">
        <f t="shared" si="91"/>
        <v>0</v>
      </c>
      <c r="BS413" s="11"/>
      <c r="BT413" s="19">
        <f t="shared" si="92"/>
        <v>0</v>
      </c>
      <c r="BU413" s="6"/>
      <c r="BV413" s="6"/>
      <c r="BW413" s="6"/>
      <c r="BX413" s="5">
        <f t="shared" si="83"/>
        <v>0</v>
      </c>
      <c r="BY413" s="11">
        <v>0</v>
      </c>
      <c r="BZ413" s="11">
        <f t="shared" si="84"/>
        <v>0</v>
      </c>
      <c r="CA413" s="11"/>
    </row>
    <row r="414" spans="1:79" s="77" customFormat="1" x14ac:dyDescent="0.2">
      <c r="A414" s="8" t="s">
        <v>69</v>
      </c>
      <c r="B414" s="4">
        <v>17</v>
      </c>
      <c r="C414" s="4">
        <v>0.5</v>
      </c>
      <c r="D414" s="6">
        <f t="shared" si="86"/>
        <v>0.20234282111999999</v>
      </c>
      <c r="E414" s="8">
        <v>38476</v>
      </c>
      <c r="F414" s="4">
        <v>1</v>
      </c>
      <c r="G414" s="4" t="s">
        <v>70</v>
      </c>
      <c r="H414" s="4" t="s">
        <v>71</v>
      </c>
      <c r="I414" s="4">
        <v>183</v>
      </c>
      <c r="J414" s="4">
        <v>523</v>
      </c>
      <c r="K414" s="5"/>
      <c r="L414" s="4"/>
      <c r="M414" s="13">
        <f t="shared" si="87"/>
        <v>353</v>
      </c>
      <c r="N414" s="8">
        <v>38481</v>
      </c>
      <c r="O414" s="5">
        <v>256480</v>
      </c>
      <c r="P414" s="4"/>
      <c r="Q414" s="5"/>
      <c r="R414" s="4"/>
      <c r="S414" s="4"/>
      <c r="T414" s="4"/>
      <c r="U414" s="4"/>
      <c r="V414" s="14">
        <f t="shared" si="88"/>
        <v>256480</v>
      </c>
      <c r="W414" s="14">
        <f t="shared" si="89"/>
        <v>1267551.7647739714</v>
      </c>
      <c r="X414" s="8">
        <v>38533</v>
      </c>
      <c r="Y414" s="4">
        <f t="shared" si="90"/>
        <v>52</v>
      </c>
      <c r="Z414" s="4">
        <v>9</v>
      </c>
      <c r="AA414" s="10">
        <v>3.2</v>
      </c>
      <c r="AB414" s="10">
        <v>27</v>
      </c>
      <c r="AC414" s="10">
        <v>23.1</v>
      </c>
      <c r="AD414" s="10">
        <v>34</v>
      </c>
      <c r="AE414" s="10">
        <v>31.050000000000015</v>
      </c>
      <c r="AF414" s="9">
        <v>31</v>
      </c>
      <c r="AG414" s="9">
        <v>30</v>
      </c>
      <c r="AH414" s="9">
        <v>45</v>
      </c>
      <c r="AI414" s="9">
        <v>37.266666666666666</v>
      </c>
      <c r="AJ414" s="10">
        <v>8.9</v>
      </c>
      <c r="AK414" s="10">
        <v>8.1999999999999993</v>
      </c>
      <c r="AL414" s="10">
        <v>9.6999999999999993</v>
      </c>
      <c r="AM414" s="10">
        <v>9.0726506491451602</v>
      </c>
      <c r="AN414" s="20">
        <v>126</v>
      </c>
      <c r="AO414" s="20">
        <v>194.5</v>
      </c>
      <c r="AP414" s="20">
        <v>4.5</v>
      </c>
      <c r="AQ414" s="20">
        <v>1.875</v>
      </c>
      <c r="AR414" s="5">
        <v>40</v>
      </c>
      <c r="AS414" s="5">
        <v>20</v>
      </c>
      <c r="AT414" s="5">
        <v>190</v>
      </c>
      <c r="AU414" s="5">
        <v>250</v>
      </c>
      <c r="AV414" s="5">
        <v>0</v>
      </c>
      <c r="AW414" s="5">
        <v>0</v>
      </c>
      <c r="AX414" s="5">
        <v>0</v>
      </c>
      <c r="AY414" s="5">
        <v>0</v>
      </c>
      <c r="AZ414" s="5">
        <v>95</v>
      </c>
      <c r="BA414" s="5">
        <v>950</v>
      </c>
      <c r="BB414" s="5">
        <v>30</v>
      </c>
      <c r="BC414" s="5">
        <v>1035</v>
      </c>
      <c r="BD414" s="5">
        <v>26.111111111111111</v>
      </c>
      <c r="BE414" s="5">
        <v>106.66666666666667</v>
      </c>
      <c r="BF414" s="5">
        <v>4.4444444444444446</v>
      </c>
      <c r="BG414" s="5">
        <v>137.22222222222223</v>
      </c>
      <c r="BH414" s="5">
        <v>12.5</v>
      </c>
      <c r="BI414" s="5">
        <v>37.5</v>
      </c>
      <c r="BJ414" s="5">
        <v>0</v>
      </c>
      <c r="BK414" s="5">
        <v>57.5</v>
      </c>
      <c r="BL414" s="5">
        <v>8008</v>
      </c>
      <c r="BM414" s="11">
        <f t="shared" si="94"/>
        <v>3.1222707423580789</v>
      </c>
      <c r="BN414" s="11">
        <f t="shared" si="95"/>
        <v>3.1222707423580789</v>
      </c>
      <c r="BO414" s="4" t="s">
        <v>72</v>
      </c>
      <c r="BP414" s="9">
        <v>35</v>
      </c>
      <c r="BQ414" s="9">
        <v>65</v>
      </c>
      <c r="BR414" s="13">
        <f t="shared" si="91"/>
        <v>30</v>
      </c>
      <c r="BS414" s="11">
        <v>46.4</v>
      </c>
      <c r="BT414" s="19">
        <f t="shared" si="92"/>
        <v>0.89230769230769225</v>
      </c>
      <c r="BU414" s="6">
        <v>0.33500000000000002</v>
      </c>
      <c r="BV414" s="6">
        <v>2.5339999999999998</v>
      </c>
      <c r="BW414" s="6">
        <v>0.83099999999999996</v>
      </c>
      <c r="BX414" s="5">
        <f t="shared" si="83"/>
        <v>39576.397895781207</v>
      </c>
      <c r="BY414" s="11">
        <v>3.64</v>
      </c>
      <c r="BZ414" s="11">
        <f t="shared" si="84"/>
        <v>0.3459475340540315</v>
      </c>
      <c r="CA414" s="19">
        <f t="shared" ref="CA414:CA420" si="96">(BW414/BS414^3)*100000</f>
        <v>0.83185394798884749</v>
      </c>
    </row>
    <row r="415" spans="1:79" s="77" customFormat="1" x14ac:dyDescent="0.2">
      <c r="A415" s="15" t="s">
        <v>69</v>
      </c>
      <c r="B415" s="15">
        <v>11</v>
      </c>
      <c r="C415" s="15">
        <v>0.5</v>
      </c>
      <c r="D415" s="16">
        <f t="shared" si="86"/>
        <v>0.20234282111999999</v>
      </c>
      <c r="E415" s="17">
        <v>37447</v>
      </c>
      <c r="F415" s="15">
        <v>1</v>
      </c>
      <c r="G415" s="15" t="s">
        <v>70</v>
      </c>
      <c r="H415" s="15" t="s">
        <v>71</v>
      </c>
      <c r="I415" s="15">
        <v>5</v>
      </c>
      <c r="J415" s="15">
        <v>82</v>
      </c>
      <c r="K415" s="15"/>
      <c r="L415" s="15"/>
      <c r="M415" s="13">
        <f t="shared" si="87"/>
        <v>43.5</v>
      </c>
      <c r="N415" s="17">
        <v>37453</v>
      </c>
      <c r="O415" s="14">
        <v>256938</v>
      </c>
      <c r="P415" s="15"/>
      <c r="Q415" s="14"/>
      <c r="R415" s="15"/>
      <c r="S415" s="15"/>
      <c r="T415" s="15"/>
      <c r="U415" s="15"/>
      <c r="V415" s="14">
        <f t="shared" si="88"/>
        <v>256938</v>
      </c>
      <c r="W415" s="14">
        <f t="shared" si="89"/>
        <v>1269815.2500682108</v>
      </c>
      <c r="X415" s="17">
        <v>37488</v>
      </c>
      <c r="Y415" s="15">
        <f t="shared" si="90"/>
        <v>35</v>
      </c>
      <c r="Z415" s="15">
        <v>17</v>
      </c>
      <c r="AA415" s="18">
        <v>3.4</v>
      </c>
      <c r="AB415" s="18">
        <v>28.9</v>
      </c>
      <c r="AC415" s="18">
        <v>29.7</v>
      </c>
      <c r="AD415" s="18">
        <v>34.4</v>
      </c>
      <c r="AE415" s="18">
        <v>32.354545454545459</v>
      </c>
      <c r="AF415" s="13">
        <v>45</v>
      </c>
      <c r="AG415" s="13">
        <v>38</v>
      </c>
      <c r="AH415" s="13">
        <v>46</v>
      </c>
      <c r="AI415" s="13">
        <v>43.4</v>
      </c>
      <c r="AJ415" s="18">
        <v>9.4</v>
      </c>
      <c r="AK415" s="18">
        <v>8.9</v>
      </c>
      <c r="AL415" s="18">
        <v>9.3000000000000007</v>
      </c>
      <c r="AM415" s="18">
        <v>9.124256756713029</v>
      </c>
      <c r="AN415" s="21">
        <v>13.5</v>
      </c>
      <c r="AO415" s="21">
        <v>150</v>
      </c>
      <c r="AP415" s="21">
        <v>16.5</v>
      </c>
      <c r="AQ415" s="21">
        <v>6.875</v>
      </c>
      <c r="AR415" s="14">
        <v>20</v>
      </c>
      <c r="AS415" s="14">
        <v>145</v>
      </c>
      <c r="AT415" s="14">
        <v>0</v>
      </c>
      <c r="AU415" s="14">
        <v>165</v>
      </c>
      <c r="AV415" s="14">
        <v>0</v>
      </c>
      <c r="AW415" s="14">
        <v>5</v>
      </c>
      <c r="AX415" s="14">
        <v>0</v>
      </c>
      <c r="AY415" s="14">
        <v>75</v>
      </c>
      <c r="AZ415" s="14">
        <v>260</v>
      </c>
      <c r="BA415" s="14">
        <v>575</v>
      </c>
      <c r="BB415" s="14">
        <v>2220</v>
      </c>
      <c r="BC415" s="14">
        <v>2285</v>
      </c>
      <c r="BD415" s="14">
        <v>60.714285714285715</v>
      </c>
      <c r="BE415" s="14">
        <v>135.71428571428572</v>
      </c>
      <c r="BF415" s="14">
        <v>1072.1428571428571</v>
      </c>
      <c r="BG415" s="14">
        <v>1268.5714285714287</v>
      </c>
      <c r="BH415" s="14">
        <v>32.5</v>
      </c>
      <c r="BI415" s="14">
        <v>52.5</v>
      </c>
      <c r="BJ415" s="14">
        <v>1240</v>
      </c>
      <c r="BK415" s="14">
        <v>1477.5</v>
      </c>
      <c r="BL415" s="14">
        <v>86678</v>
      </c>
      <c r="BM415" s="19">
        <f>BL415/(O415)*100</f>
        <v>33.734986650475989</v>
      </c>
      <c r="BN415" s="19">
        <f t="shared" si="95"/>
        <v>33.734986650475989</v>
      </c>
      <c r="BO415" s="15" t="s">
        <v>72</v>
      </c>
      <c r="BP415" s="13">
        <v>21</v>
      </c>
      <c r="BQ415" s="13">
        <v>43</v>
      </c>
      <c r="BR415" s="13">
        <f t="shared" si="91"/>
        <v>22</v>
      </c>
      <c r="BS415" s="19">
        <v>34.83</v>
      </c>
      <c r="BT415" s="19">
        <f t="shared" si="92"/>
        <v>0.99514285714285711</v>
      </c>
      <c r="BU415" s="16">
        <v>7.3999999999999996E-2</v>
      </c>
      <c r="BV415" s="16">
        <v>0.56499999999999995</v>
      </c>
      <c r="BW415" s="16">
        <v>0.315</v>
      </c>
      <c r="BX415" s="14">
        <f t="shared" si="83"/>
        <v>428372.00509621919</v>
      </c>
      <c r="BY415" s="19">
        <v>27.86</v>
      </c>
      <c r="BZ415" s="19">
        <f t="shared" si="84"/>
        <v>3.9339176729572727</v>
      </c>
      <c r="CA415" s="19">
        <f t="shared" si="96"/>
        <v>0.74550426163112693</v>
      </c>
    </row>
    <row r="416" spans="1:79" s="77" customFormat="1" x14ac:dyDescent="0.2">
      <c r="A416" s="15" t="s">
        <v>69</v>
      </c>
      <c r="B416" s="15">
        <v>18</v>
      </c>
      <c r="C416" s="15">
        <v>0.5</v>
      </c>
      <c r="D416" s="16">
        <f t="shared" si="86"/>
        <v>0.20234282111999999</v>
      </c>
      <c r="E416" s="17">
        <v>37370</v>
      </c>
      <c r="F416" s="15">
        <v>1</v>
      </c>
      <c r="G416" s="15" t="s">
        <v>70</v>
      </c>
      <c r="H416" s="15" t="s">
        <v>71</v>
      </c>
      <c r="I416" s="15">
        <v>19</v>
      </c>
      <c r="J416" s="15">
        <v>21</v>
      </c>
      <c r="K416" s="15"/>
      <c r="L416" s="15"/>
      <c r="M416" s="13">
        <f t="shared" si="87"/>
        <v>20</v>
      </c>
      <c r="N416" s="17">
        <v>37376</v>
      </c>
      <c r="O416" s="14">
        <v>258770</v>
      </c>
      <c r="P416" s="15"/>
      <c r="Q416" s="14"/>
      <c r="R416" s="15"/>
      <c r="S416" s="15"/>
      <c r="T416" s="15"/>
      <c r="U416" s="15"/>
      <c r="V416" s="14">
        <f t="shared" si="88"/>
        <v>258770</v>
      </c>
      <c r="W416" s="14">
        <f t="shared" si="89"/>
        <v>1278869.1912451675</v>
      </c>
      <c r="X416" s="17">
        <v>37420</v>
      </c>
      <c r="Y416" s="15">
        <f t="shared" si="90"/>
        <v>44</v>
      </c>
      <c r="Z416" s="15">
        <v>0</v>
      </c>
      <c r="AA416" s="18">
        <v>1.6</v>
      </c>
      <c r="AB416" s="18">
        <v>29.8</v>
      </c>
      <c r="AC416" s="18">
        <v>25.8</v>
      </c>
      <c r="AD416" s="18">
        <v>32.9</v>
      </c>
      <c r="AE416" s="18">
        <v>29.519047619047623</v>
      </c>
      <c r="AF416" s="13">
        <v>44</v>
      </c>
      <c r="AG416" s="13">
        <v>42</v>
      </c>
      <c r="AH416" s="13">
        <v>52</v>
      </c>
      <c r="AI416" s="13">
        <v>47.75</v>
      </c>
      <c r="AJ416" s="18">
        <v>9.5</v>
      </c>
      <c r="AK416" s="18">
        <v>9</v>
      </c>
      <c r="AL416" s="18">
        <v>9.8000000000000007</v>
      </c>
      <c r="AM416" s="18">
        <v>9.5258831864531732</v>
      </c>
      <c r="AN416" s="21">
        <v>10.5</v>
      </c>
      <c r="AO416" s="21">
        <v>175</v>
      </c>
      <c r="AP416" s="21">
        <v>12</v>
      </c>
      <c r="AQ416" s="21">
        <v>5.25</v>
      </c>
      <c r="AR416" s="14">
        <v>30</v>
      </c>
      <c r="AS416" s="14">
        <v>70</v>
      </c>
      <c r="AT416" s="14">
        <v>0</v>
      </c>
      <c r="AU416" s="14">
        <v>100</v>
      </c>
      <c r="AV416" s="14">
        <v>10</v>
      </c>
      <c r="AW416" s="14">
        <v>0</v>
      </c>
      <c r="AX416" s="14">
        <v>0</v>
      </c>
      <c r="AY416" s="14">
        <v>20</v>
      </c>
      <c r="AZ416" s="14">
        <v>120</v>
      </c>
      <c r="BA416" s="14">
        <v>190</v>
      </c>
      <c r="BB416" s="14">
        <v>1100</v>
      </c>
      <c r="BC416" s="14">
        <v>1160</v>
      </c>
      <c r="BD416" s="14">
        <v>36.470588235294116</v>
      </c>
      <c r="BE416" s="14">
        <v>44.117647058823529</v>
      </c>
      <c r="BF416" s="14">
        <v>120.88235294117646</v>
      </c>
      <c r="BG416" s="14">
        <v>201.47058823529412</v>
      </c>
      <c r="BH416" s="14">
        <v>20</v>
      </c>
      <c r="BI416" s="14">
        <v>40</v>
      </c>
      <c r="BJ416" s="14">
        <v>15</v>
      </c>
      <c r="BK416" s="14">
        <v>80</v>
      </c>
      <c r="BL416" s="14">
        <v>0</v>
      </c>
      <c r="BM416" s="19">
        <f>BL416/(O416)*100</f>
        <v>0</v>
      </c>
      <c r="BN416" s="19">
        <f t="shared" si="95"/>
        <v>0</v>
      </c>
      <c r="BO416" s="15" t="s">
        <v>73</v>
      </c>
      <c r="BP416" s="13"/>
      <c r="BQ416" s="13"/>
      <c r="BR416" s="13">
        <f t="shared" si="91"/>
        <v>0</v>
      </c>
      <c r="BS416" s="19"/>
      <c r="BT416" s="19">
        <f t="shared" si="92"/>
        <v>0</v>
      </c>
      <c r="BU416" s="16"/>
      <c r="BV416" s="16"/>
      <c r="BW416" s="16"/>
      <c r="BX416" s="14">
        <f t="shared" si="83"/>
        <v>0</v>
      </c>
      <c r="BY416" s="19">
        <v>0</v>
      </c>
      <c r="BZ416" s="19">
        <f t="shared" si="84"/>
        <v>0</v>
      </c>
      <c r="CA416" s="19" t="e">
        <f t="shared" si="96"/>
        <v>#DIV/0!</v>
      </c>
    </row>
    <row r="417" spans="1:79" s="77" customFormat="1" x14ac:dyDescent="0.2">
      <c r="A417" s="4" t="s">
        <v>69</v>
      </c>
      <c r="B417" s="4">
        <v>11</v>
      </c>
      <c r="C417" s="4">
        <v>0.5</v>
      </c>
      <c r="D417" s="6">
        <f t="shared" si="86"/>
        <v>0.20234282111999999</v>
      </c>
      <c r="E417" s="8">
        <v>38226</v>
      </c>
      <c r="F417" s="4">
        <v>1</v>
      </c>
      <c r="G417" s="4" t="s">
        <v>70</v>
      </c>
      <c r="H417" s="4" t="s">
        <v>71</v>
      </c>
      <c r="I417" s="4">
        <v>0</v>
      </c>
      <c r="J417" s="4">
        <v>0</v>
      </c>
      <c r="K417" s="4"/>
      <c r="L417" s="4"/>
      <c r="M417" s="13">
        <f t="shared" si="87"/>
        <v>0</v>
      </c>
      <c r="N417" s="8">
        <v>38233</v>
      </c>
      <c r="O417" s="5">
        <v>258770</v>
      </c>
      <c r="P417" s="4"/>
      <c r="Q417" s="5"/>
      <c r="R417" s="4"/>
      <c r="S417" s="4"/>
      <c r="T417" s="4"/>
      <c r="U417" s="4"/>
      <c r="V417" s="14">
        <f t="shared" si="88"/>
        <v>258770</v>
      </c>
      <c r="W417" s="14">
        <f t="shared" si="89"/>
        <v>1278869.1912451675</v>
      </c>
      <c r="X417" s="8">
        <v>38266</v>
      </c>
      <c r="Y417" s="4">
        <f t="shared" si="90"/>
        <v>33</v>
      </c>
      <c r="Z417" s="4">
        <v>14</v>
      </c>
      <c r="AA417" s="10">
        <v>0.6</v>
      </c>
      <c r="AB417" s="4">
        <v>29.4</v>
      </c>
      <c r="AC417" s="4">
        <v>29.3</v>
      </c>
      <c r="AD417" s="4">
        <v>35.799999999999997</v>
      </c>
      <c r="AE417" s="10">
        <v>32.035483870967738</v>
      </c>
      <c r="AF417" s="4">
        <v>39</v>
      </c>
      <c r="AG417" s="4">
        <v>18</v>
      </c>
      <c r="AH417" s="4">
        <v>36</v>
      </c>
      <c r="AI417" s="10">
        <v>28.75</v>
      </c>
      <c r="AJ417" s="4">
        <v>9.3000000000000007</v>
      </c>
      <c r="AK417" s="4">
        <v>8.6</v>
      </c>
      <c r="AL417" s="4">
        <v>9.5</v>
      </c>
      <c r="AM417" s="10">
        <v>9.2000000000000011</v>
      </c>
      <c r="AN417" s="20">
        <v>174</v>
      </c>
      <c r="AO417" s="20">
        <v>125</v>
      </c>
      <c r="AP417" s="20">
        <v>12</v>
      </c>
      <c r="AQ417" s="20">
        <v>10.625</v>
      </c>
      <c r="AR417" s="5">
        <v>10</v>
      </c>
      <c r="AS417" s="5">
        <v>10</v>
      </c>
      <c r="AT417" s="5">
        <v>810</v>
      </c>
      <c r="AU417" s="5">
        <v>810</v>
      </c>
      <c r="AV417" s="5">
        <v>0</v>
      </c>
      <c r="AW417" s="5">
        <v>5</v>
      </c>
      <c r="AX417" s="5">
        <v>40</v>
      </c>
      <c r="AY417" s="5">
        <v>55</v>
      </c>
      <c r="AZ417" s="5">
        <v>55</v>
      </c>
      <c r="BA417" s="5">
        <v>690</v>
      </c>
      <c r="BB417" s="5">
        <v>3040</v>
      </c>
      <c r="BC417" s="5">
        <v>3605</v>
      </c>
      <c r="BD417" s="5">
        <v>21.363636363636363</v>
      </c>
      <c r="BE417" s="5">
        <v>147.72727272727272</v>
      </c>
      <c r="BF417" s="5">
        <v>1428.1818181818182</v>
      </c>
      <c r="BG417" s="5">
        <v>1595.4545454545455</v>
      </c>
      <c r="BH417" s="5">
        <v>15</v>
      </c>
      <c r="BI417" s="5">
        <v>25</v>
      </c>
      <c r="BJ417" s="5">
        <v>1105</v>
      </c>
      <c r="BK417" s="5">
        <v>1110</v>
      </c>
      <c r="BL417" s="5">
        <v>121769</v>
      </c>
      <c r="BM417" s="11">
        <f>(BL417/O417)*100</f>
        <v>47.056845847663951</v>
      </c>
      <c r="BN417" s="11">
        <f>((BL417)/(O417+Q417+S417+U417))*100</f>
        <v>47.056845847663951</v>
      </c>
      <c r="BO417" s="4" t="s">
        <v>72</v>
      </c>
      <c r="BP417" s="9">
        <v>30</v>
      </c>
      <c r="BQ417" s="9">
        <v>45</v>
      </c>
      <c r="BR417" s="13">
        <f t="shared" si="91"/>
        <v>15</v>
      </c>
      <c r="BS417" s="11">
        <v>36.090000000000003</v>
      </c>
      <c r="BT417" s="19">
        <f t="shared" si="92"/>
        <v>1.0936363636363637</v>
      </c>
      <c r="BU417" s="6">
        <v>0.222</v>
      </c>
      <c r="BV417" s="6">
        <v>0.70499999999999996</v>
      </c>
      <c r="BW417" s="6">
        <v>0.37437000000000004</v>
      </c>
      <c r="BX417" s="5">
        <f t="shared" ref="BX417:BX448" si="97">BL417/(C417*0.40468564224)</f>
        <v>601795.50391750515</v>
      </c>
      <c r="BY417" s="11">
        <v>41.05</v>
      </c>
      <c r="BZ417" s="11">
        <f t="shared" ref="BZ417:BZ448" si="98">(BY417/D417)/Y417</f>
        <v>6.1476823692285683</v>
      </c>
      <c r="CA417" s="11">
        <f t="shared" si="96"/>
        <v>0.79641676439960485</v>
      </c>
    </row>
    <row r="418" spans="1:79" s="77" customFormat="1" x14ac:dyDescent="0.2">
      <c r="A418" s="15" t="s">
        <v>69</v>
      </c>
      <c r="B418" s="15">
        <v>5</v>
      </c>
      <c r="C418" s="15">
        <v>2</v>
      </c>
      <c r="D418" s="16">
        <f t="shared" si="86"/>
        <v>0.80937128447999995</v>
      </c>
      <c r="E418" s="17">
        <v>39628</v>
      </c>
      <c r="F418" s="15">
        <v>2</v>
      </c>
      <c r="G418" s="15" t="s">
        <v>70</v>
      </c>
      <c r="H418" s="15" t="s">
        <v>71</v>
      </c>
      <c r="I418" s="15">
        <v>301</v>
      </c>
      <c r="J418" s="15">
        <v>411</v>
      </c>
      <c r="K418" s="15"/>
      <c r="L418" s="15"/>
      <c r="M418" s="13">
        <f t="shared" si="87"/>
        <v>356</v>
      </c>
      <c r="N418" s="17">
        <v>39641</v>
      </c>
      <c r="O418" s="14">
        <v>625628</v>
      </c>
      <c r="P418" s="17">
        <v>39644</v>
      </c>
      <c r="Q418" s="14">
        <v>412200</v>
      </c>
      <c r="R418" s="15"/>
      <c r="S418" s="14"/>
      <c r="T418" s="15"/>
      <c r="U418" s="13"/>
      <c r="V418" s="14">
        <f t="shared" si="88"/>
        <v>1037828</v>
      </c>
      <c r="W418" s="14">
        <f t="shared" si="89"/>
        <v>1282264.4191865264</v>
      </c>
      <c r="X418" s="17">
        <v>39681</v>
      </c>
      <c r="Y418" s="15">
        <f t="shared" si="90"/>
        <v>40</v>
      </c>
      <c r="Z418" s="15">
        <v>2</v>
      </c>
      <c r="AA418" s="18">
        <v>2.7</v>
      </c>
      <c r="AB418" s="18">
        <v>30.5</v>
      </c>
      <c r="AC418" s="18">
        <v>27.6</v>
      </c>
      <c r="AD418" s="18">
        <v>31.7</v>
      </c>
      <c r="AE418" s="18">
        <v>30.610526315789475</v>
      </c>
      <c r="AF418" s="13">
        <v>40</v>
      </c>
      <c r="AG418" s="13">
        <v>40</v>
      </c>
      <c r="AH418" s="13">
        <v>47</v>
      </c>
      <c r="AI418" s="13">
        <v>43.272727272727273</v>
      </c>
      <c r="AJ418" s="18">
        <v>8.8000000000000007</v>
      </c>
      <c r="AK418" s="18">
        <v>8.5</v>
      </c>
      <c r="AL418" s="18">
        <v>9.1999999999999993</v>
      </c>
      <c r="AM418" s="18">
        <v>8.9492041690254691</v>
      </c>
      <c r="AN418" s="21">
        <f>144*2</f>
        <v>288</v>
      </c>
      <c r="AO418" s="21">
        <v>700</v>
      </c>
      <c r="AP418" s="21">
        <v>54</v>
      </c>
      <c r="AQ418" s="21">
        <v>48</v>
      </c>
      <c r="AR418" s="14">
        <v>175</v>
      </c>
      <c r="AS418" s="14">
        <v>260</v>
      </c>
      <c r="AT418" s="14">
        <v>40</v>
      </c>
      <c r="AU418" s="14">
        <v>475</v>
      </c>
      <c r="AV418" s="14">
        <v>5</v>
      </c>
      <c r="AW418" s="14">
        <v>0</v>
      </c>
      <c r="AX418" s="14">
        <v>5</v>
      </c>
      <c r="AY418" s="14">
        <v>25</v>
      </c>
      <c r="AZ418" s="14">
        <v>170</v>
      </c>
      <c r="BA418" s="14">
        <v>45</v>
      </c>
      <c r="BB418" s="14">
        <v>1870</v>
      </c>
      <c r="BC418" s="14">
        <v>1975</v>
      </c>
      <c r="BD418" s="14">
        <v>47.083333333333336</v>
      </c>
      <c r="BE418" s="14">
        <v>13.75</v>
      </c>
      <c r="BF418" s="14">
        <v>500.41666666666669</v>
      </c>
      <c r="BG418" s="14">
        <v>561.25</v>
      </c>
      <c r="BH418" s="14">
        <v>20</v>
      </c>
      <c r="BI418" s="14">
        <v>7.5</v>
      </c>
      <c r="BJ418" s="14">
        <v>257.5</v>
      </c>
      <c r="BK418" s="14">
        <v>295</v>
      </c>
      <c r="BL418" s="14">
        <v>100696</v>
      </c>
      <c r="BM418" s="19">
        <f>BL418/Q418*100</f>
        <v>24.428918000970405</v>
      </c>
      <c r="BN418" s="19">
        <f>(BL418)/(O418+Q418+S418+U418)*100</f>
        <v>9.7025711389555873</v>
      </c>
      <c r="BO418" s="15" t="s">
        <v>72</v>
      </c>
      <c r="BP418" s="13">
        <v>25</v>
      </c>
      <c r="BQ418" s="13">
        <v>61</v>
      </c>
      <c r="BR418" s="13">
        <f t="shared" si="91"/>
        <v>36</v>
      </c>
      <c r="BS418" s="19">
        <v>35.229999999999997</v>
      </c>
      <c r="BT418" s="19">
        <f t="shared" si="92"/>
        <v>0.88074999999999992</v>
      </c>
      <c r="BU418" s="16">
        <v>0.14899999999999999</v>
      </c>
      <c r="BV418" s="16">
        <v>1.77</v>
      </c>
      <c r="BW418" s="16">
        <v>0.43</v>
      </c>
      <c r="BX418" s="14">
        <f t="shared" si="97"/>
        <v>124412.61746108842</v>
      </c>
      <c r="BY418" s="19">
        <v>30.86</v>
      </c>
      <c r="BZ418" s="19">
        <f t="shared" si="98"/>
        <v>0.95320900900959038</v>
      </c>
      <c r="CA418" s="19">
        <f t="shared" si="96"/>
        <v>0.98340072930992806</v>
      </c>
    </row>
    <row r="419" spans="1:79" s="77" customFormat="1" x14ac:dyDescent="0.2">
      <c r="A419" s="4" t="s">
        <v>69</v>
      </c>
      <c r="B419" s="4">
        <v>12</v>
      </c>
      <c r="C419" s="4">
        <v>0.5</v>
      </c>
      <c r="D419" s="6">
        <f t="shared" si="86"/>
        <v>0.20234282111999999</v>
      </c>
      <c r="E419" s="8">
        <v>39185</v>
      </c>
      <c r="F419" s="4">
        <v>1</v>
      </c>
      <c r="G419" s="4" t="s">
        <v>70</v>
      </c>
      <c r="H419" s="4" t="s">
        <v>71</v>
      </c>
      <c r="I419" s="4">
        <v>50</v>
      </c>
      <c r="J419" s="4">
        <v>79</v>
      </c>
      <c r="K419" s="4"/>
      <c r="L419" s="4"/>
      <c r="M419" s="13">
        <f t="shared" si="87"/>
        <v>64.5</v>
      </c>
      <c r="N419" s="8">
        <v>39195</v>
      </c>
      <c r="O419" s="5">
        <v>259686</v>
      </c>
      <c r="P419" s="4"/>
      <c r="Q419" s="5"/>
      <c r="R419" s="4"/>
      <c r="S419" s="5"/>
      <c r="T419" s="4"/>
      <c r="U419" s="4"/>
      <c r="V419" s="14">
        <f t="shared" si="88"/>
        <v>259686</v>
      </c>
      <c r="W419" s="14">
        <f t="shared" si="89"/>
        <v>1283396.161833646</v>
      </c>
      <c r="X419" s="8">
        <v>39225</v>
      </c>
      <c r="Y419" s="4">
        <f t="shared" si="90"/>
        <v>30</v>
      </c>
      <c r="Z419" s="4">
        <v>1</v>
      </c>
      <c r="AA419" s="4">
        <v>3.3</v>
      </c>
      <c r="AB419" s="10">
        <v>25.2</v>
      </c>
      <c r="AC419" s="10">
        <v>24.6</v>
      </c>
      <c r="AD419" s="10">
        <v>30.6</v>
      </c>
      <c r="AE419" s="10">
        <v>27.81428571428571</v>
      </c>
      <c r="AF419" s="10">
        <v>34</v>
      </c>
      <c r="AG419" s="10">
        <v>30</v>
      </c>
      <c r="AH419" s="10">
        <v>40</v>
      </c>
      <c r="AI419" s="10">
        <v>36.125</v>
      </c>
      <c r="AJ419" s="10">
        <v>9</v>
      </c>
      <c r="AK419" s="10">
        <v>8.8000000000000007</v>
      </c>
      <c r="AL419" s="10">
        <v>9.6</v>
      </c>
      <c r="AM419" s="10">
        <v>9.1965517241379349</v>
      </c>
      <c r="AN419" s="20">
        <v>102</v>
      </c>
      <c r="AO419" s="20">
        <v>199.5</v>
      </c>
      <c r="AP419" s="20">
        <v>12</v>
      </c>
      <c r="AQ419" s="20">
        <v>5.2250000000000005</v>
      </c>
      <c r="AR419" s="5">
        <v>60</v>
      </c>
      <c r="AS419" s="5">
        <v>215</v>
      </c>
      <c r="AT419" s="5">
        <v>15</v>
      </c>
      <c r="AU419" s="5">
        <v>290</v>
      </c>
      <c r="AV419" s="5">
        <v>0</v>
      </c>
      <c r="AW419" s="5">
        <v>0</v>
      </c>
      <c r="AX419" s="5">
        <v>0</v>
      </c>
      <c r="AY419" s="5">
        <v>5</v>
      </c>
      <c r="AZ419" s="5">
        <v>135</v>
      </c>
      <c r="BA419" s="5">
        <v>270</v>
      </c>
      <c r="BB419" s="5">
        <v>5</v>
      </c>
      <c r="BC419" s="5">
        <v>405</v>
      </c>
      <c r="BD419" s="5">
        <v>31.818181818181817</v>
      </c>
      <c r="BE419" s="5">
        <v>69.090909090909093</v>
      </c>
      <c r="BF419" s="5">
        <v>0.90909090909090906</v>
      </c>
      <c r="BG419" s="5">
        <v>101.81818181818181</v>
      </c>
      <c r="BH419" s="5">
        <v>5</v>
      </c>
      <c r="BI419" s="5">
        <v>45</v>
      </c>
      <c r="BJ419" s="5">
        <v>0</v>
      </c>
      <c r="BK419" s="5">
        <v>45</v>
      </c>
      <c r="BL419" s="5">
        <v>60022</v>
      </c>
      <c r="BM419" s="11">
        <f>(BL419/O419)*100</f>
        <v>23.113298368029081</v>
      </c>
      <c r="BN419" s="11">
        <f>((BL419)/(O419+Q419+S419+U419))*100</f>
        <v>23.113298368029081</v>
      </c>
      <c r="BO419" s="4" t="s">
        <v>72</v>
      </c>
      <c r="BP419" s="9">
        <v>29</v>
      </c>
      <c r="BQ419" s="9">
        <v>45</v>
      </c>
      <c r="BR419" s="13">
        <f t="shared" si="91"/>
        <v>16</v>
      </c>
      <c r="BS419" s="11">
        <v>36.479999999999997</v>
      </c>
      <c r="BT419" s="19">
        <f t="shared" si="92"/>
        <v>1.216</v>
      </c>
      <c r="BU419" s="6">
        <v>2.1999999999999999E-2</v>
      </c>
      <c r="BV419" s="6">
        <v>0.94</v>
      </c>
      <c r="BW419" s="6">
        <v>0.35599999999999998</v>
      </c>
      <c r="BX419" s="5">
        <f t="shared" si="97"/>
        <v>296635.184128444</v>
      </c>
      <c r="BY419" s="11">
        <v>20.95</v>
      </c>
      <c r="BZ419" s="11">
        <f t="shared" si="98"/>
        <v>3.4512384944914092</v>
      </c>
      <c r="CA419" s="11">
        <f t="shared" si="96"/>
        <v>0.73330645681127271</v>
      </c>
    </row>
    <row r="420" spans="1:79" s="77" customFormat="1" x14ac:dyDescent="0.2">
      <c r="A420" s="4" t="s">
        <v>69</v>
      </c>
      <c r="B420" s="4">
        <v>11</v>
      </c>
      <c r="C420" s="4">
        <v>0.5</v>
      </c>
      <c r="D420" s="6">
        <f t="shared" si="86"/>
        <v>0.20234282111999999</v>
      </c>
      <c r="E420" s="8">
        <v>40646</v>
      </c>
      <c r="F420" s="4">
        <v>1</v>
      </c>
      <c r="G420" s="4" t="s">
        <v>70</v>
      </c>
      <c r="H420" s="4" t="s">
        <v>71</v>
      </c>
      <c r="I420" s="4">
        <v>195</v>
      </c>
      <c r="J420" s="4">
        <v>148</v>
      </c>
      <c r="K420" s="4"/>
      <c r="L420" s="4"/>
      <c r="M420" s="13">
        <f t="shared" si="87"/>
        <v>171.5</v>
      </c>
      <c r="N420" s="8">
        <v>39195</v>
      </c>
      <c r="O420" s="5">
        <v>259686</v>
      </c>
      <c r="P420" s="4"/>
      <c r="Q420" s="5"/>
      <c r="R420" s="4"/>
      <c r="S420" s="5"/>
      <c r="T420" s="4"/>
      <c r="U420" s="4"/>
      <c r="V420" s="14">
        <f t="shared" si="88"/>
        <v>259686</v>
      </c>
      <c r="W420" s="14">
        <f t="shared" si="89"/>
        <v>1283396.161833646</v>
      </c>
      <c r="X420" s="8">
        <v>39232</v>
      </c>
      <c r="Y420" s="4">
        <f t="shared" si="90"/>
        <v>37</v>
      </c>
      <c r="Z420" s="4">
        <v>1</v>
      </c>
      <c r="AA420" s="4">
        <v>3.6</v>
      </c>
      <c r="AB420" s="10">
        <v>25.4</v>
      </c>
      <c r="AC420" s="10">
        <v>24.2</v>
      </c>
      <c r="AD420" s="10">
        <v>31.1</v>
      </c>
      <c r="AE420" s="10">
        <v>27.57714285714286</v>
      </c>
      <c r="AF420" s="10">
        <v>35</v>
      </c>
      <c r="AG420" s="10">
        <v>31</v>
      </c>
      <c r="AH420" s="10">
        <v>40</v>
      </c>
      <c r="AI420" s="10">
        <v>36.18181818181818</v>
      </c>
      <c r="AJ420" s="10">
        <v>8.9</v>
      </c>
      <c r="AK420" s="10">
        <v>8.8000000000000007</v>
      </c>
      <c r="AL420" s="10">
        <v>9.5</v>
      </c>
      <c r="AM420" s="10">
        <v>9.1944444444444446</v>
      </c>
      <c r="AN420" s="20">
        <v>130</v>
      </c>
      <c r="AO420" s="20">
        <v>200</v>
      </c>
      <c r="AP420" s="20">
        <v>12</v>
      </c>
      <c r="AQ420" s="20">
        <v>5.0750000000000002</v>
      </c>
      <c r="AR420" s="5">
        <v>50</v>
      </c>
      <c r="AS420" s="5">
        <v>405</v>
      </c>
      <c r="AT420" s="5">
        <v>25</v>
      </c>
      <c r="AU420" s="5">
        <v>480</v>
      </c>
      <c r="AV420" s="5">
        <v>0</v>
      </c>
      <c r="AW420" s="5">
        <v>0</v>
      </c>
      <c r="AX420" s="5">
        <v>0</v>
      </c>
      <c r="AY420" s="5">
        <v>0</v>
      </c>
      <c r="AZ420" s="5">
        <v>205</v>
      </c>
      <c r="BA420" s="5">
        <v>395</v>
      </c>
      <c r="BB420" s="5">
        <v>40</v>
      </c>
      <c r="BC420" s="5">
        <v>600</v>
      </c>
      <c r="BD420" s="5">
        <v>35</v>
      </c>
      <c r="BE420" s="5">
        <v>58.571428571428569</v>
      </c>
      <c r="BF420" s="5">
        <v>3.9285714285714284</v>
      </c>
      <c r="BG420" s="5">
        <v>97.5</v>
      </c>
      <c r="BH420" s="5">
        <v>17.5</v>
      </c>
      <c r="BI420" s="5">
        <v>30</v>
      </c>
      <c r="BJ420" s="5">
        <v>0</v>
      </c>
      <c r="BK420" s="5">
        <v>50</v>
      </c>
      <c r="BL420" s="5">
        <v>82033</v>
      </c>
      <c r="BM420" s="11">
        <f>(BL420/O420)*100</f>
        <v>31.58930400560677</v>
      </c>
      <c r="BN420" s="11">
        <f>((BL420)/(O420+Q420+S420+U420))*100</f>
        <v>31.58930400560677</v>
      </c>
      <c r="BO420" s="4" t="s">
        <v>72</v>
      </c>
      <c r="BP420" s="9">
        <v>22</v>
      </c>
      <c r="BQ420" s="9">
        <v>54</v>
      </c>
      <c r="BR420" s="13">
        <f t="shared" si="91"/>
        <v>32</v>
      </c>
      <c r="BS420" s="11">
        <v>35.450000000000003</v>
      </c>
      <c r="BT420" s="19">
        <f t="shared" si="92"/>
        <v>0.9581081081081082</v>
      </c>
      <c r="BU420" s="6">
        <v>7.3999999999999996E-2</v>
      </c>
      <c r="BV420" s="6">
        <v>0.61299999999999999</v>
      </c>
      <c r="BW420" s="6">
        <v>0.34599999999999997</v>
      </c>
      <c r="BX420" s="5">
        <f t="shared" si="97"/>
        <v>405415.91515791952</v>
      </c>
      <c r="BY420" s="11">
        <v>23.05</v>
      </c>
      <c r="BZ420" s="11">
        <f t="shared" si="98"/>
        <v>3.0787994826044116</v>
      </c>
      <c r="CA420" s="11">
        <f t="shared" si="96"/>
        <v>0.77665363679611388</v>
      </c>
    </row>
    <row r="421" spans="1:79" s="77" customFormat="1" x14ac:dyDescent="0.2">
      <c r="A421" s="8" t="s">
        <v>69</v>
      </c>
      <c r="B421" s="4">
        <v>15</v>
      </c>
      <c r="C421" s="4">
        <v>0.5</v>
      </c>
      <c r="D421" s="6">
        <f t="shared" si="86"/>
        <v>0.20234282111999999</v>
      </c>
      <c r="E421" s="8">
        <v>38453</v>
      </c>
      <c r="F421" s="4">
        <v>1</v>
      </c>
      <c r="G421" s="4" t="s">
        <v>70</v>
      </c>
      <c r="H421" s="4" t="s">
        <v>71</v>
      </c>
      <c r="I421" s="4">
        <v>315</v>
      </c>
      <c r="J421" s="4">
        <v>495</v>
      </c>
      <c r="K421" s="5"/>
      <c r="L421" s="4"/>
      <c r="M421" s="13">
        <f t="shared" si="87"/>
        <v>405</v>
      </c>
      <c r="N421" s="8">
        <v>38459</v>
      </c>
      <c r="O421" s="5">
        <v>260602</v>
      </c>
      <c r="P421" s="4"/>
      <c r="Q421" s="5"/>
      <c r="R421" s="4"/>
      <c r="S421" s="4"/>
      <c r="T421" s="4"/>
      <c r="U421" s="4"/>
      <c r="V421" s="14">
        <f t="shared" si="88"/>
        <v>260602</v>
      </c>
      <c r="W421" s="14">
        <f t="shared" si="89"/>
        <v>1287923.1324221245</v>
      </c>
      <c r="X421" s="8">
        <v>38504</v>
      </c>
      <c r="Y421" s="4">
        <f t="shared" si="90"/>
        <v>45</v>
      </c>
      <c r="Z421" s="4">
        <v>10</v>
      </c>
      <c r="AA421" s="10">
        <v>0.9</v>
      </c>
      <c r="AB421" s="10">
        <v>25.5</v>
      </c>
      <c r="AC421" s="10">
        <v>22.7</v>
      </c>
      <c r="AD421" s="10">
        <v>33.1</v>
      </c>
      <c r="AE421" s="10">
        <v>28.325581395348838</v>
      </c>
      <c r="AF421" s="9">
        <v>34</v>
      </c>
      <c r="AG421" s="9">
        <v>30</v>
      </c>
      <c r="AH421" s="9">
        <v>40</v>
      </c>
      <c r="AI421" s="9">
        <v>34.583333333333336</v>
      </c>
      <c r="AJ421" s="10">
        <v>9.4</v>
      </c>
      <c r="AK421" s="10">
        <v>9.1999999999999993</v>
      </c>
      <c r="AL421" s="10">
        <v>9.8000000000000007</v>
      </c>
      <c r="AM421" s="10">
        <v>9.2408659645527571</v>
      </c>
      <c r="AN421" s="20">
        <v>62</v>
      </c>
      <c r="AO421" s="20">
        <v>225</v>
      </c>
      <c r="AP421" s="20">
        <v>12</v>
      </c>
      <c r="AQ421" s="20">
        <v>5.625</v>
      </c>
      <c r="AR421" s="5">
        <v>15</v>
      </c>
      <c r="AS421" s="5">
        <v>120</v>
      </c>
      <c r="AT421" s="5">
        <v>15</v>
      </c>
      <c r="AU421" s="5">
        <v>150</v>
      </c>
      <c r="AV421" s="5">
        <v>0</v>
      </c>
      <c r="AW421" s="5">
        <v>0</v>
      </c>
      <c r="AX421" s="5">
        <v>0</v>
      </c>
      <c r="AY421" s="5">
        <v>15</v>
      </c>
      <c r="AZ421" s="5">
        <v>100</v>
      </c>
      <c r="BA421" s="5">
        <v>320</v>
      </c>
      <c r="BB421" s="5">
        <v>25</v>
      </c>
      <c r="BC421" s="5">
        <v>420</v>
      </c>
      <c r="BD421" s="5">
        <v>28.611111111111111</v>
      </c>
      <c r="BE421" s="5">
        <v>71.944444444444443</v>
      </c>
      <c r="BF421" s="5">
        <v>3.0555555555555554</v>
      </c>
      <c r="BG421" s="5">
        <v>103.61111111111111</v>
      </c>
      <c r="BH421" s="5">
        <v>17.5</v>
      </c>
      <c r="BI421" s="5">
        <v>37.5</v>
      </c>
      <c r="BJ421" s="5">
        <v>0</v>
      </c>
      <c r="BK421" s="5">
        <v>55</v>
      </c>
      <c r="BL421" s="5">
        <v>0</v>
      </c>
      <c r="BM421" s="11">
        <f>BL421/O421*100</f>
        <v>0</v>
      </c>
      <c r="BN421" s="19">
        <f>BL421/(O421+Q421)*100</f>
        <v>0</v>
      </c>
      <c r="BO421" s="4" t="s">
        <v>73</v>
      </c>
      <c r="BP421" s="9"/>
      <c r="BQ421" s="9"/>
      <c r="BR421" s="13">
        <f t="shared" si="91"/>
        <v>0</v>
      </c>
      <c r="BS421" s="11"/>
      <c r="BT421" s="19">
        <f t="shared" si="92"/>
        <v>0</v>
      </c>
      <c r="BU421" s="6"/>
      <c r="BV421" s="6"/>
      <c r="BW421" s="6"/>
      <c r="BX421" s="5">
        <f t="shared" si="97"/>
        <v>0</v>
      </c>
      <c r="BY421" s="11">
        <v>0</v>
      </c>
      <c r="BZ421" s="11">
        <f t="shared" si="98"/>
        <v>0</v>
      </c>
      <c r="CA421" s="19"/>
    </row>
    <row r="422" spans="1:79" s="77" customFormat="1" x14ac:dyDescent="0.2">
      <c r="A422" s="15" t="s">
        <v>69</v>
      </c>
      <c r="B422" s="15">
        <v>13</v>
      </c>
      <c r="C422" s="15">
        <v>0.5</v>
      </c>
      <c r="D422" s="16">
        <f t="shared" si="86"/>
        <v>0.20234282111999999</v>
      </c>
      <c r="E422" s="17">
        <v>37830</v>
      </c>
      <c r="F422" s="15">
        <v>1</v>
      </c>
      <c r="G422" s="15" t="s">
        <v>70</v>
      </c>
      <c r="H422" s="15" t="s">
        <v>71</v>
      </c>
      <c r="I422" s="15">
        <v>0</v>
      </c>
      <c r="J422" s="15">
        <v>0</v>
      </c>
      <c r="K422" s="15"/>
      <c r="L422" s="15"/>
      <c r="M422" s="13">
        <f t="shared" si="87"/>
        <v>0</v>
      </c>
      <c r="N422" s="17">
        <v>37838</v>
      </c>
      <c r="O422" s="14">
        <v>260602</v>
      </c>
      <c r="P422" s="15"/>
      <c r="Q422" s="14"/>
      <c r="R422" s="15"/>
      <c r="S422" s="15"/>
      <c r="T422" s="15"/>
      <c r="U422" s="15"/>
      <c r="V422" s="14">
        <f t="shared" si="88"/>
        <v>260602</v>
      </c>
      <c r="W422" s="14">
        <f t="shared" si="89"/>
        <v>1287923.1324221245</v>
      </c>
      <c r="X422" s="17">
        <v>37872</v>
      </c>
      <c r="Y422" s="15">
        <f t="shared" si="90"/>
        <v>34</v>
      </c>
      <c r="Z422" s="15">
        <v>13</v>
      </c>
      <c r="AA422" s="18">
        <v>0.2</v>
      </c>
      <c r="AB422" s="18">
        <v>32.4</v>
      </c>
      <c r="AC422" s="18">
        <v>30.1</v>
      </c>
      <c r="AD422" s="18">
        <v>34.1</v>
      </c>
      <c r="AE422" s="18">
        <v>32.446874999999999</v>
      </c>
      <c r="AF422" s="13">
        <v>42</v>
      </c>
      <c r="AG422" s="13">
        <v>40</v>
      </c>
      <c r="AH422" s="13">
        <v>45</v>
      </c>
      <c r="AI422" s="13">
        <v>42.875</v>
      </c>
      <c r="AJ422" s="18">
        <v>9.6</v>
      </c>
      <c r="AK422" s="18">
        <v>8.6</v>
      </c>
      <c r="AL422" s="18">
        <v>9.9</v>
      </c>
      <c r="AM422" s="18">
        <v>9.358861340420761</v>
      </c>
      <c r="AN422" s="21">
        <v>13</v>
      </c>
      <c r="AO422" s="21">
        <v>187.5</v>
      </c>
      <c r="AP422" s="21">
        <v>18</v>
      </c>
      <c r="AQ422" s="21">
        <v>7.5</v>
      </c>
      <c r="AR422" s="14">
        <v>15</v>
      </c>
      <c r="AS422" s="14">
        <v>5</v>
      </c>
      <c r="AT422" s="14">
        <v>1325</v>
      </c>
      <c r="AU422" s="14">
        <v>1345</v>
      </c>
      <c r="AV422" s="14">
        <v>0</v>
      </c>
      <c r="AW422" s="14">
        <v>0</v>
      </c>
      <c r="AX422" s="14">
        <v>0</v>
      </c>
      <c r="AY422" s="14">
        <v>15</v>
      </c>
      <c r="AZ422" s="14">
        <v>155</v>
      </c>
      <c r="BA422" s="14">
        <v>230</v>
      </c>
      <c r="BB422" s="14">
        <v>2145</v>
      </c>
      <c r="BC422" s="14">
        <v>2270</v>
      </c>
      <c r="BD422" s="14">
        <v>23.846153846153847</v>
      </c>
      <c r="BE422" s="14">
        <v>26.153846153846153</v>
      </c>
      <c r="BF422" s="14">
        <v>566.15384615384619</v>
      </c>
      <c r="BG422" s="14">
        <v>616.15384615384619</v>
      </c>
      <c r="BH422" s="14">
        <v>15</v>
      </c>
      <c r="BI422" s="14">
        <v>5</v>
      </c>
      <c r="BJ422" s="14">
        <v>120</v>
      </c>
      <c r="BK422" s="14">
        <v>145</v>
      </c>
      <c r="BL422" s="14">
        <v>0</v>
      </c>
      <c r="BM422" s="19">
        <f>BL422/(O422)*100</f>
        <v>0</v>
      </c>
      <c r="BN422" s="19">
        <f>BL422/(O422+Q422)*100</f>
        <v>0</v>
      </c>
      <c r="BO422" s="15" t="s">
        <v>73</v>
      </c>
      <c r="BP422" s="13"/>
      <c r="BQ422" s="13"/>
      <c r="BR422" s="13">
        <f t="shared" si="91"/>
        <v>0</v>
      </c>
      <c r="BS422" s="19"/>
      <c r="BT422" s="19">
        <f t="shared" si="92"/>
        <v>0</v>
      </c>
      <c r="BU422" s="16"/>
      <c r="BV422" s="16"/>
      <c r="BW422" s="16"/>
      <c r="BX422" s="14">
        <f t="shared" si="97"/>
        <v>0</v>
      </c>
      <c r="BY422" s="19">
        <v>0</v>
      </c>
      <c r="BZ422" s="19">
        <f t="shared" si="98"/>
        <v>0</v>
      </c>
      <c r="CA422" s="19"/>
    </row>
    <row r="423" spans="1:79" s="77" customFormat="1" x14ac:dyDescent="0.2">
      <c r="A423" s="4" t="s">
        <v>69</v>
      </c>
      <c r="B423" s="4">
        <v>11</v>
      </c>
      <c r="C423" s="4">
        <v>0.5</v>
      </c>
      <c r="D423" s="6">
        <f t="shared" si="86"/>
        <v>0.20234282111999999</v>
      </c>
      <c r="E423" s="8">
        <v>39366</v>
      </c>
      <c r="F423" s="4">
        <v>1</v>
      </c>
      <c r="G423" s="4" t="s">
        <v>70</v>
      </c>
      <c r="H423" s="4" t="s">
        <v>71</v>
      </c>
      <c r="I423" s="4">
        <v>561</v>
      </c>
      <c r="J423" s="4">
        <v>760</v>
      </c>
      <c r="K423" s="4"/>
      <c r="L423" s="4"/>
      <c r="M423" s="13">
        <f t="shared" si="87"/>
        <v>660.5</v>
      </c>
      <c r="N423" s="8">
        <v>39376</v>
      </c>
      <c r="O423" s="5">
        <v>262434</v>
      </c>
      <c r="P423" s="4"/>
      <c r="Q423" s="5"/>
      <c r="R423" s="4"/>
      <c r="S423" s="5"/>
      <c r="T423" s="4"/>
      <c r="U423" s="4"/>
      <c r="V423" s="14">
        <f t="shared" si="88"/>
        <v>262434</v>
      </c>
      <c r="W423" s="14">
        <f t="shared" si="89"/>
        <v>1296977.0735990815</v>
      </c>
      <c r="X423" s="8">
        <v>39422</v>
      </c>
      <c r="Y423" s="9">
        <f t="shared" si="90"/>
        <v>46</v>
      </c>
      <c r="Z423" s="9">
        <v>0</v>
      </c>
      <c r="AA423" s="4">
        <v>3.8</v>
      </c>
      <c r="AB423" s="10">
        <v>27.6</v>
      </c>
      <c r="AC423" s="10">
        <v>13.2</v>
      </c>
      <c r="AD423" s="10">
        <v>26.7</v>
      </c>
      <c r="AE423" s="10">
        <v>21.770454545454545</v>
      </c>
      <c r="AF423" s="9">
        <v>24</v>
      </c>
      <c r="AG423" s="9">
        <v>24</v>
      </c>
      <c r="AH423" s="9">
        <v>30</v>
      </c>
      <c r="AI423" s="9">
        <v>26.53846153846154</v>
      </c>
      <c r="AJ423" s="10">
        <v>9</v>
      </c>
      <c r="AK423" s="10">
        <v>8</v>
      </c>
      <c r="AL423" s="10">
        <v>9.1999999999999993</v>
      </c>
      <c r="AM423" s="10">
        <v>8.7159090909090917</v>
      </c>
      <c r="AN423" s="20">
        <v>198</v>
      </c>
      <c r="AO423" s="20">
        <v>187.5</v>
      </c>
      <c r="AP423" s="20">
        <v>8</v>
      </c>
      <c r="AQ423" s="20">
        <v>2.5</v>
      </c>
      <c r="AR423" s="5">
        <v>40</v>
      </c>
      <c r="AS423" s="5">
        <v>225</v>
      </c>
      <c r="AT423" s="5">
        <v>1330</v>
      </c>
      <c r="AU423" s="5">
        <v>1595</v>
      </c>
      <c r="AV423" s="5">
        <v>0</v>
      </c>
      <c r="AW423" s="5">
        <v>0</v>
      </c>
      <c r="AX423" s="5">
        <v>0</v>
      </c>
      <c r="AY423" s="5">
        <v>0</v>
      </c>
      <c r="AZ423" s="5">
        <v>285</v>
      </c>
      <c r="BA423" s="5">
        <v>155</v>
      </c>
      <c r="BB423" s="5">
        <v>675</v>
      </c>
      <c r="BC423" s="5">
        <v>850</v>
      </c>
      <c r="BD423" s="5">
        <v>53.529411764705884</v>
      </c>
      <c r="BE423" s="5">
        <v>33.235294117647058</v>
      </c>
      <c r="BF423" s="5">
        <v>42.647058823529413</v>
      </c>
      <c r="BG423" s="5">
        <v>129.41176470588235</v>
      </c>
      <c r="BH423" s="5">
        <v>5</v>
      </c>
      <c r="BI423" s="5">
        <v>20</v>
      </c>
      <c r="BJ423" s="5">
        <v>0</v>
      </c>
      <c r="BK423" s="5">
        <v>40</v>
      </c>
      <c r="BL423" s="5">
        <v>53200</v>
      </c>
      <c r="BM423" s="11">
        <f>(BL423/O423)*100</f>
        <v>20.271763567220709</v>
      </c>
      <c r="BN423" s="11">
        <f>((BL423)/(O423+Q423+S423+U423))*100</f>
        <v>20.271763567220709</v>
      </c>
      <c r="BO423" s="4" t="s">
        <v>72</v>
      </c>
      <c r="BP423" s="9">
        <v>17</v>
      </c>
      <c r="BQ423" s="9">
        <v>51</v>
      </c>
      <c r="BR423" s="13">
        <f t="shared" si="91"/>
        <v>34</v>
      </c>
      <c r="BS423" s="11">
        <v>31.34</v>
      </c>
      <c r="BT423" s="19">
        <f t="shared" si="92"/>
        <v>0.68130434782608695</v>
      </c>
      <c r="BU423" s="6">
        <v>6.5000000000000002E-2</v>
      </c>
      <c r="BV423" s="6">
        <v>0.82199999999999995</v>
      </c>
      <c r="BW423" s="6">
        <v>0.26700000000000002</v>
      </c>
      <c r="BX423" s="5">
        <f t="shared" si="97"/>
        <v>262920.12588106393</v>
      </c>
      <c r="BY423" s="11">
        <v>12.73</v>
      </c>
      <c r="BZ423" s="11">
        <f t="shared" si="98"/>
        <v>1.3676745678595719</v>
      </c>
      <c r="CA423" s="11">
        <f>(BW423/BS423^3)*100000</f>
        <v>0.86738974842095984</v>
      </c>
    </row>
    <row r="424" spans="1:79" s="77" customFormat="1" x14ac:dyDescent="0.2">
      <c r="A424" s="15" t="s">
        <v>69</v>
      </c>
      <c r="B424" s="15">
        <v>25</v>
      </c>
      <c r="C424" s="15">
        <v>1</v>
      </c>
      <c r="D424" s="16">
        <f t="shared" si="86"/>
        <v>0.40468564223999998</v>
      </c>
      <c r="E424" s="17">
        <v>36985</v>
      </c>
      <c r="F424" s="15">
        <v>1</v>
      </c>
      <c r="G424" s="15" t="s">
        <v>70</v>
      </c>
      <c r="H424" s="15" t="s">
        <v>71</v>
      </c>
      <c r="I424" s="15">
        <v>228</v>
      </c>
      <c r="J424" s="15">
        <v>143</v>
      </c>
      <c r="K424" s="15"/>
      <c r="L424" s="15"/>
      <c r="M424" s="13">
        <f t="shared" si="87"/>
        <v>185.5</v>
      </c>
      <c r="N424" s="23">
        <v>36993</v>
      </c>
      <c r="O424" s="24">
        <v>526242</v>
      </c>
      <c r="P424" s="15"/>
      <c r="Q424" s="14"/>
      <c r="R424" s="15"/>
      <c r="S424" s="15"/>
      <c r="T424" s="15"/>
      <c r="U424" s="15"/>
      <c r="V424" s="14">
        <f t="shared" si="88"/>
        <v>526242</v>
      </c>
      <c r="W424" s="14">
        <f t="shared" si="89"/>
        <v>1300372.3015404404</v>
      </c>
      <c r="X424" s="17">
        <v>37027</v>
      </c>
      <c r="Y424" s="15">
        <f t="shared" si="90"/>
        <v>34</v>
      </c>
      <c r="Z424" s="13">
        <v>14</v>
      </c>
      <c r="AA424" s="18">
        <v>3.7</v>
      </c>
      <c r="AB424" s="18">
        <v>27.1</v>
      </c>
      <c r="AC424" s="18">
        <v>21.5</v>
      </c>
      <c r="AD424" s="18">
        <v>29.4</v>
      </c>
      <c r="AE424" s="18">
        <v>26.8125</v>
      </c>
      <c r="AF424" s="13">
        <v>35</v>
      </c>
      <c r="AG424" s="13">
        <v>35</v>
      </c>
      <c r="AH424" s="13">
        <v>45</v>
      </c>
      <c r="AI424" s="13">
        <v>38.799999999999997</v>
      </c>
      <c r="AJ424" s="18">
        <v>8.9</v>
      </c>
      <c r="AK424" s="18">
        <v>8.9</v>
      </c>
      <c r="AL424" s="18">
        <v>9.6999999999999993</v>
      </c>
      <c r="AM424" s="18">
        <v>9.4053285514900242</v>
      </c>
      <c r="AN424" s="21">
        <v>58</v>
      </c>
      <c r="AO424" s="21">
        <v>337.5</v>
      </c>
      <c r="AP424" s="21">
        <v>32</v>
      </c>
      <c r="AQ424" s="21">
        <v>12.75</v>
      </c>
      <c r="AR424" s="14">
        <v>45</v>
      </c>
      <c r="AS424" s="14">
        <v>245</v>
      </c>
      <c r="AT424" s="14">
        <v>0</v>
      </c>
      <c r="AU424" s="14">
        <v>290</v>
      </c>
      <c r="AV424" s="14">
        <v>0</v>
      </c>
      <c r="AW424" s="14">
        <v>5</v>
      </c>
      <c r="AX424" s="14">
        <v>0</v>
      </c>
      <c r="AY424" s="14">
        <v>5</v>
      </c>
      <c r="AZ424" s="14">
        <v>480</v>
      </c>
      <c r="BA424" s="14">
        <v>780</v>
      </c>
      <c r="BB424" s="14">
        <v>155</v>
      </c>
      <c r="BC424" s="14">
        <v>1330</v>
      </c>
      <c r="BD424" s="14">
        <v>103.53333333333333</v>
      </c>
      <c r="BE424" s="14">
        <v>142.66666666666666</v>
      </c>
      <c r="BF424" s="14">
        <v>40.666666666666664</v>
      </c>
      <c r="BG424" s="14">
        <v>286.86666666666667</v>
      </c>
      <c r="BH424" s="14">
        <v>30</v>
      </c>
      <c r="BI424" s="14">
        <v>35</v>
      </c>
      <c r="BJ424" s="14">
        <v>10</v>
      </c>
      <c r="BK424" s="14">
        <v>180</v>
      </c>
      <c r="BL424" s="14">
        <v>96105</v>
      </c>
      <c r="BM424" s="19">
        <f>BL424/(O424)*100</f>
        <v>18.262510403958636</v>
      </c>
      <c r="BN424" s="19">
        <f>BL424/(O424+Q424)*100</f>
        <v>18.262510403958636</v>
      </c>
      <c r="BO424" s="15" t="s">
        <v>72</v>
      </c>
      <c r="BP424" s="13">
        <v>17</v>
      </c>
      <c r="BQ424" s="13">
        <v>44</v>
      </c>
      <c r="BR424" s="13">
        <f t="shared" si="91"/>
        <v>27</v>
      </c>
      <c r="BS424" s="19">
        <v>25.36</v>
      </c>
      <c r="BT424" s="19">
        <f t="shared" si="92"/>
        <v>0.74588235294117644</v>
      </c>
      <c r="BU424" s="16">
        <v>0.02</v>
      </c>
      <c r="BV424" s="16">
        <v>0.79800000000000004</v>
      </c>
      <c r="BW424" s="16">
        <v>0.185</v>
      </c>
      <c r="BX424" s="14">
        <f t="shared" si="97"/>
        <v>237480.62685901928</v>
      </c>
      <c r="BY424" s="19">
        <v>16.59</v>
      </c>
      <c r="BZ424" s="19">
        <f t="shared" si="98"/>
        <v>1.2057289054530216</v>
      </c>
      <c r="CA424" s="19">
        <f>(BW424/BS424^3)*100000</f>
        <v>1.1342896799320095</v>
      </c>
    </row>
    <row r="425" spans="1:79" s="77" customFormat="1" x14ac:dyDescent="0.2">
      <c r="A425" s="15" t="s">
        <v>69</v>
      </c>
      <c r="B425" s="15">
        <v>17</v>
      </c>
      <c r="C425" s="15">
        <v>0.5</v>
      </c>
      <c r="D425" s="16">
        <f t="shared" si="86"/>
        <v>0.20234282111999999</v>
      </c>
      <c r="E425" s="17">
        <v>37359</v>
      </c>
      <c r="F425" s="15">
        <v>1</v>
      </c>
      <c r="G425" s="15" t="s">
        <v>70</v>
      </c>
      <c r="H425" s="15" t="s">
        <v>71</v>
      </c>
      <c r="I425" s="15">
        <v>53</v>
      </c>
      <c r="J425" s="15">
        <v>31</v>
      </c>
      <c r="K425" s="15"/>
      <c r="L425" s="15"/>
      <c r="M425" s="13">
        <f t="shared" si="87"/>
        <v>42</v>
      </c>
      <c r="N425" s="17">
        <v>37368</v>
      </c>
      <c r="O425" s="14">
        <v>263808</v>
      </c>
      <c r="P425" s="15"/>
      <c r="Q425" s="14"/>
      <c r="R425" s="15"/>
      <c r="S425" s="15"/>
      <c r="T425" s="15"/>
      <c r="U425" s="15"/>
      <c r="V425" s="14">
        <f t="shared" si="88"/>
        <v>263808</v>
      </c>
      <c r="W425" s="14">
        <f t="shared" si="89"/>
        <v>1303767.5294817991</v>
      </c>
      <c r="X425" s="17">
        <v>37411</v>
      </c>
      <c r="Y425" s="15">
        <f t="shared" si="90"/>
        <v>43</v>
      </c>
      <c r="Z425" s="15">
        <v>7</v>
      </c>
      <c r="AA425" s="18">
        <v>3.1</v>
      </c>
      <c r="AB425" s="18">
        <v>29</v>
      </c>
      <c r="AC425" s="18">
        <v>25.5</v>
      </c>
      <c r="AD425" s="18">
        <v>31</v>
      </c>
      <c r="AE425" s="18">
        <v>28.743902439024385</v>
      </c>
      <c r="AF425" s="13">
        <v>34</v>
      </c>
      <c r="AG425" s="13">
        <v>34</v>
      </c>
      <c r="AH425" s="13">
        <v>45</v>
      </c>
      <c r="AI425" s="13">
        <v>38.083333333333336</v>
      </c>
      <c r="AJ425" s="18">
        <v>8.9</v>
      </c>
      <c r="AK425" s="18">
        <v>8.9</v>
      </c>
      <c r="AL425" s="18">
        <v>9.6</v>
      </c>
      <c r="AM425" s="18">
        <v>9.2342034233404622</v>
      </c>
      <c r="AN425" s="21">
        <v>43</v>
      </c>
      <c r="AO425" s="21">
        <v>225</v>
      </c>
      <c r="AP425" s="21">
        <v>24</v>
      </c>
      <c r="AQ425" s="21">
        <v>10</v>
      </c>
      <c r="AR425" s="14">
        <v>10</v>
      </c>
      <c r="AS425" s="14">
        <v>530</v>
      </c>
      <c r="AT425" s="14">
        <v>0</v>
      </c>
      <c r="AU425" s="14">
        <v>540</v>
      </c>
      <c r="AV425" s="14">
        <v>0</v>
      </c>
      <c r="AW425" s="14">
        <v>0</v>
      </c>
      <c r="AX425" s="14">
        <v>0</v>
      </c>
      <c r="AY425" s="14">
        <v>20</v>
      </c>
      <c r="AZ425" s="14">
        <v>225</v>
      </c>
      <c r="BA425" s="14">
        <v>230</v>
      </c>
      <c r="BB425" s="14">
        <v>15180</v>
      </c>
      <c r="BC425" s="14">
        <v>15180</v>
      </c>
      <c r="BD425" s="14">
        <v>37.647058823529413</v>
      </c>
      <c r="BE425" s="14">
        <v>66.764705882352942</v>
      </c>
      <c r="BF425" s="14">
        <v>1921.1764705882354</v>
      </c>
      <c r="BG425" s="14">
        <v>2025.5882352941176</v>
      </c>
      <c r="BH425" s="14">
        <v>10</v>
      </c>
      <c r="BI425" s="14">
        <v>30</v>
      </c>
      <c r="BJ425" s="14">
        <v>900</v>
      </c>
      <c r="BK425" s="14">
        <v>980</v>
      </c>
      <c r="BL425" s="14">
        <v>173810</v>
      </c>
      <c r="BM425" s="19">
        <f>BL425/(O425)*100</f>
        <v>65.885037603105289</v>
      </c>
      <c r="BN425" s="19">
        <f>BL425/(O425+Q425)*100</f>
        <v>65.885037603105289</v>
      </c>
      <c r="BO425" s="15" t="s">
        <v>72</v>
      </c>
      <c r="BP425" s="13">
        <v>28</v>
      </c>
      <c r="BQ425" s="13">
        <v>42</v>
      </c>
      <c r="BR425" s="13">
        <f t="shared" si="91"/>
        <v>14</v>
      </c>
      <c r="BS425" s="19">
        <v>31.67</v>
      </c>
      <c r="BT425" s="19">
        <f t="shared" si="92"/>
        <v>0.73651162790697677</v>
      </c>
      <c r="BU425" s="16">
        <v>0.20200000000000001</v>
      </c>
      <c r="BV425" s="16">
        <v>0.56699999999999995</v>
      </c>
      <c r="BW425" s="16">
        <v>0.28999999999999998</v>
      </c>
      <c r="BX425" s="14">
        <f t="shared" si="97"/>
        <v>858987.72705616022</v>
      </c>
      <c r="BY425" s="19">
        <v>43.41</v>
      </c>
      <c r="BZ425" s="19">
        <f t="shared" si="98"/>
        <v>4.9892300509254177</v>
      </c>
      <c r="CA425" s="19">
        <f>(BW425/BS425^3)*100000</f>
        <v>0.91296432586484988</v>
      </c>
    </row>
    <row r="426" spans="1:79" s="77" customFormat="1" x14ac:dyDescent="0.2">
      <c r="A426" s="4" t="s">
        <v>69</v>
      </c>
      <c r="B426" s="4">
        <v>16</v>
      </c>
      <c r="C426" s="4">
        <v>0.5</v>
      </c>
      <c r="D426" s="6">
        <f t="shared" si="86"/>
        <v>0.20234282111999999</v>
      </c>
      <c r="E426" s="8">
        <v>38157</v>
      </c>
      <c r="F426" s="4">
        <v>1</v>
      </c>
      <c r="G426" s="4" t="s">
        <v>70</v>
      </c>
      <c r="H426" s="4" t="s">
        <v>71</v>
      </c>
      <c r="I426" s="4">
        <v>4</v>
      </c>
      <c r="J426" s="4">
        <v>0</v>
      </c>
      <c r="K426" s="4"/>
      <c r="L426" s="4"/>
      <c r="M426" s="13">
        <f t="shared" si="87"/>
        <v>2</v>
      </c>
      <c r="N426" s="8">
        <v>38162</v>
      </c>
      <c r="O426" s="5">
        <v>264266</v>
      </c>
      <c r="P426" s="4"/>
      <c r="Q426" s="5"/>
      <c r="R426" s="4"/>
      <c r="S426" s="4"/>
      <c r="T426" s="4"/>
      <c r="U426" s="4"/>
      <c r="V426" s="14">
        <f t="shared" si="88"/>
        <v>264266</v>
      </c>
      <c r="W426" s="14">
        <f t="shared" si="89"/>
        <v>1306031.0147760385</v>
      </c>
      <c r="X426" s="8">
        <v>38191</v>
      </c>
      <c r="Y426" s="4">
        <f t="shared" si="90"/>
        <v>29</v>
      </c>
      <c r="Z426" s="4">
        <v>14</v>
      </c>
      <c r="AA426" s="10">
        <v>2.7</v>
      </c>
      <c r="AB426" s="4">
        <v>32.200000000000003</v>
      </c>
      <c r="AC426" s="4">
        <v>30.2</v>
      </c>
      <c r="AD426" s="4">
        <v>33.799999999999997</v>
      </c>
      <c r="AE426" s="10">
        <v>32.480769230769234</v>
      </c>
      <c r="AF426" s="4">
        <v>30</v>
      </c>
      <c r="AG426" s="4">
        <v>28</v>
      </c>
      <c r="AH426" s="4">
        <v>35</v>
      </c>
      <c r="AI426" s="9">
        <v>30.5</v>
      </c>
      <c r="AJ426" s="4">
        <v>9.6</v>
      </c>
      <c r="AK426" s="4">
        <v>9.1999999999999993</v>
      </c>
      <c r="AL426" s="4">
        <v>9.9</v>
      </c>
      <c r="AM426" s="10">
        <v>9.4272727272727295</v>
      </c>
      <c r="AN426" s="20">
        <v>116</v>
      </c>
      <c r="AO426" s="20">
        <v>187.5</v>
      </c>
      <c r="AP426" s="20">
        <v>13.5</v>
      </c>
      <c r="AQ426" s="20">
        <v>5.75</v>
      </c>
      <c r="AR426" s="5">
        <v>0</v>
      </c>
      <c r="AS426" s="5">
        <v>45</v>
      </c>
      <c r="AT426" s="5">
        <v>40</v>
      </c>
      <c r="AU426" s="5">
        <v>85</v>
      </c>
      <c r="AV426" s="5">
        <v>0</v>
      </c>
      <c r="AW426" s="5">
        <v>0</v>
      </c>
      <c r="AX426" s="5">
        <v>25</v>
      </c>
      <c r="AY426" s="5">
        <v>55</v>
      </c>
      <c r="AZ426" s="5">
        <v>100</v>
      </c>
      <c r="BA426" s="5">
        <v>190</v>
      </c>
      <c r="BB426" s="5">
        <v>2500</v>
      </c>
      <c r="BC426" s="5">
        <v>2535</v>
      </c>
      <c r="BD426" s="5">
        <v>26.363636363636363</v>
      </c>
      <c r="BE426" s="5">
        <v>40.454545454545453</v>
      </c>
      <c r="BF426" s="5">
        <v>576.81818181818187</v>
      </c>
      <c r="BG426" s="5">
        <v>643.63636363636363</v>
      </c>
      <c r="BH426" s="5">
        <v>25</v>
      </c>
      <c r="BI426" s="5">
        <v>10</v>
      </c>
      <c r="BJ426" s="5">
        <v>90</v>
      </c>
      <c r="BK426" s="5">
        <v>250</v>
      </c>
      <c r="BL426" s="5">
        <v>4175</v>
      </c>
      <c r="BM426" s="11">
        <f>(BL426/O426)*100</f>
        <v>1.5798475778193182</v>
      </c>
      <c r="BN426" s="11">
        <f>((BL426)/(O426+Q426+S426+U426))*100</f>
        <v>1.5798475778193182</v>
      </c>
      <c r="BO426" s="4" t="s">
        <v>72</v>
      </c>
      <c r="BP426" s="9">
        <v>36</v>
      </c>
      <c r="BQ426" s="9">
        <v>53</v>
      </c>
      <c r="BR426" s="13">
        <f t="shared" si="91"/>
        <v>17</v>
      </c>
      <c r="BS426" s="11">
        <v>45.12</v>
      </c>
      <c r="BT426" s="19">
        <f t="shared" si="92"/>
        <v>1.5558620689655172</v>
      </c>
      <c r="BU426" s="6">
        <v>0.42299999999999999</v>
      </c>
      <c r="BV426" s="6">
        <v>1.296</v>
      </c>
      <c r="BW426" s="6">
        <v>0.76188000000000011</v>
      </c>
      <c r="BX426" s="5">
        <f t="shared" si="97"/>
        <v>20633.299352508307</v>
      </c>
      <c r="BY426" s="11">
        <v>2.91</v>
      </c>
      <c r="BZ426" s="11">
        <f t="shared" si="98"/>
        <v>0.49591493797893188</v>
      </c>
      <c r="CA426" s="11">
        <f>(BW426/BS426^3)*100000</f>
        <v>0.82942916102137532</v>
      </c>
    </row>
    <row r="427" spans="1:79" s="77" customFormat="1" x14ac:dyDescent="0.2">
      <c r="A427" s="8" t="s">
        <v>69</v>
      </c>
      <c r="B427" s="4">
        <v>14</v>
      </c>
      <c r="C427" s="4">
        <v>0.5</v>
      </c>
      <c r="D427" s="6">
        <f t="shared" si="86"/>
        <v>0.20234282111999999</v>
      </c>
      <c r="E427" s="8">
        <v>38450</v>
      </c>
      <c r="F427" s="4">
        <v>1</v>
      </c>
      <c r="G427" s="4" t="s">
        <v>70</v>
      </c>
      <c r="H427" s="4" t="s">
        <v>71</v>
      </c>
      <c r="I427" s="4">
        <v>102</v>
      </c>
      <c r="J427" s="4">
        <v>62</v>
      </c>
      <c r="K427" s="5"/>
      <c r="L427" s="4"/>
      <c r="M427" s="13">
        <f t="shared" si="87"/>
        <v>82</v>
      </c>
      <c r="N427" s="8">
        <v>38455</v>
      </c>
      <c r="O427" s="5">
        <v>266098</v>
      </c>
      <c r="P427" s="4"/>
      <c r="Q427" s="5"/>
      <c r="R427" s="4"/>
      <c r="S427" s="4"/>
      <c r="T427" s="4"/>
      <c r="U427" s="4"/>
      <c r="V427" s="14">
        <f t="shared" si="88"/>
        <v>266098</v>
      </c>
      <c r="W427" s="14">
        <f t="shared" si="89"/>
        <v>1315084.9559529955</v>
      </c>
      <c r="X427" s="8">
        <v>38476</v>
      </c>
      <c r="Y427" s="4">
        <f t="shared" si="90"/>
        <v>21</v>
      </c>
      <c r="Z427" s="4">
        <v>4</v>
      </c>
      <c r="AA427" s="10">
        <v>0.2</v>
      </c>
      <c r="AB427" s="10">
        <v>29</v>
      </c>
      <c r="AC427" s="10">
        <v>22.6</v>
      </c>
      <c r="AD427" s="10">
        <v>28.4</v>
      </c>
      <c r="AE427" s="10">
        <v>25.915000000000003</v>
      </c>
      <c r="AF427" s="9">
        <v>30</v>
      </c>
      <c r="AG427" s="9">
        <v>29</v>
      </c>
      <c r="AH427" s="9">
        <v>35</v>
      </c>
      <c r="AI427" s="9">
        <v>32.333333333333336</v>
      </c>
      <c r="AJ427" s="10">
        <v>9.5</v>
      </c>
      <c r="AK427" s="10">
        <v>8.5</v>
      </c>
      <c r="AL427" s="10">
        <v>9.8000000000000007</v>
      </c>
      <c r="AM427" s="10">
        <v>9.2638427371100764</v>
      </c>
      <c r="AN427" s="20">
        <v>4</v>
      </c>
      <c r="AO427" s="20">
        <v>150</v>
      </c>
      <c r="AP427" s="20">
        <v>10.5</v>
      </c>
      <c r="AQ427" s="20">
        <v>4.3499999999999996</v>
      </c>
      <c r="AR427" s="5">
        <v>35</v>
      </c>
      <c r="AS427" s="5">
        <v>50</v>
      </c>
      <c r="AT427" s="5">
        <v>1525</v>
      </c>
      <c r="AU427" s="5">
        <v>1605</v>
      </c>
      <c r="AV427" s="5">
        <v>5</v>
      </c>
      <c r="AW427" s="5">
        <v>35</v>
      </c>
      <c r="AX427" s="5">
        <v>0</v>
      </c>
      <c r="AY427" s="5">
        <v>40</v>
      </c>
      <c r="AZ427" s="5">
        <v>30</v>
      </c>
      <c r="BA427" s="5">
        <v>380</v>
      </c>
      <c r="BB427" s="5">
        <v>220</v>
      </c>
      <c r="BC427" s="5">
        <v>410</v>
      </c>
      <c r="BD427" s="5">
        <v>19.285714285714285</v>
      </c>
      <c r="BE427" s="5">
        <v>101.57142857142857</v>
      </c>
      <c r="BF427" s="5">
        <v>33.571428571428569</v>
      </c>
      <c r="BG427" s="5">
        <v>154.42857142857142</v>
      </c>
      <c r="BH427" s="5">
        <v>25</v>
      </c>
      <c r="BI427" s="5">
        <v>50</v>
      </c>
      <c r="BJ427" s="5">
        <v>0</v>
      </c>
      <c r="BK427" s="5">
        <v>80</v>
      </c>
      <c r="BL427" s="5">
        <v>0</v>
      </c>
      <c r="BM427" s="19">
        <f>BL427/O427*100</f>
        <v>0</v>
      </c>
      <c r="BN427" s="19">
        <f t="shared" ref="BN427:BN432" si="99">BL427/(O427+Q427)*100</f>
        <v>0</v>
      </c>
      <c r="BO427" s="4" t="s">
        <v>73</v>
      </c>
      <c r="BP427" s="9"/>
      <c r="BQ427" s="9"/>
      <c r="BR427" s="13">
        <f t="shared" si="91"/>
        <v>0</v>
      </c>
      <c r="BS427" s="11"/>
      <c r="BT427" s="19">
        <f t="shared" si="92"/>
        <v>0</v>
      </c>
      <c r="BU427" s="6"/>
      <c r="BV427" s="6"/>
      <c r="BW427" s="6"/>
      <c r="BX427" s="5">
        <f t="shared" si="97"/>
        <v>0</v>
      </c>
      <c r="BY427" s="11">
        <v>0</v>
      </c>
      <c r="BZ427" s="11">
        <f t="shared" si="98"/>
        <v>0</v>
      </c>
      <c r="CA427" s="19"/>
    </row>
    <row r="428" spans="1:79" s="77" customFormat="1" x14ac:dyDescent="0.2">
      <c r="A428" s="4" t="s">
        <v>69</v>
      </c>
      <c r="B428" s="4">
        <v>14</v>
      </c>
      <c r="C428" s="4">
        <v>0.5</v>
      </c>
      <c r="D428" s="6">
        <f t="shared" si="86"/>
        <v>0.20234282111999999</v>
      </c>
      <c r="E428" s="8">
        <v>38914</v>
      </c>
      <c r="F428" s="4">
        <v>1</v>
      </c>
      <c r="G428" s="4" t="s">
        <v>70</v>
      </c>
      <c r="H428" s="4" t="s">
        <v>71</v>
      </c>
      <c r="I428" s="4">
        <v>42</v>
      </c>
      <c r="J428" s="4">
        <v>240</v>
      </c>
      <c r="K428" s="4"/>
      <c r="L428" s="4"/>
      <c r="M428" s="13">
        <f t="shared" si="87"/>
        <v>141</v>
      </c>
      <c r="N428" s="8">
        <v>38921</v>
      </c>
      <c r="O428" s="5">
        <v>266556</v>
      </c>
      <c r="P428" s="4"/>
      <c r="Q428" s="5"/>
      <c r="R428" s="4"/>
      <c r="S428" s="4"/>
      <c r="T428" s="4"/>
      <c r="U428" s="4"/>
      <c r="V428" s="14">
        <f t="shared" si="88"/>
        <v>266556</v>
      </c>
      <c r="W428" s="14">
        <f t="shared" si="89"/>
        <v>1317348.4412472346</v>
      </c>
      <c r="X428" s="8">
        <v>38960</v>
      </c>
      <c r="Y428" s="9">
        <f t="shared" si="90"/>
        <v>39</v>
      </c>
      <c r="Z428" s="4">
        <v>6</v>
      </c>
      <c r="AA428" s="4">
        <v>3.7</v>
      </c>
      <c r="AB428" s="4">
        <v>31.6</v>
      </c>
      <c r="AC428" s="4">
        <v>29.5</v>
      </c>
      <c r="AD428" s="4">
        <v>33.799999999999997</v>
      </c>
      <c r="AE428" s="10">
        <v>32.097297297297303</v>
      </c>
      <c r="AF428" s="4">
        <v>45</v>
      </c>
      <c r="AG428" s="4">
        <v>45</v>
      </c>
      <c r="AH428" s="4">
        <v>55</v>
      </c>
      <c r="AI428" s="9">
        <v>49.083333333333336</v>
      </c>
      <c r="AJ428" s="4">
        <v>9.5</v>
      </c>
      <c r="AK428" s="4">
        <v>9</v>
      </c>
      <c r="AL428" s="4">
        <v>9.5</v>
      </c>
      <c r="AM428" s="10">
        <v>9.2355949537850321</v>
      </c>
      <c r="AN428" s="20">
        <v>172</v>
      </c>
      <c r="AO428" s="20">
        <v>61</v>
      </c>
      <c r="AP428" s="20">
        <v>0</v>
      </c>
      <c r="AQ428" s="20">
        <v>1.875</v>
      </c>
      <c r="AR428" s="5">
        <v>45</v>
      </c>
      <c r="AS428" s="5">
        <v>265</v>
      </c>
      <c r="AT428" s="5">
        <v>0</v>
      </c>
      <c r="AU428" s="5">
        <v>310</v>
      </c>
      <c r="AV428" s="5">
        <v>10</v>
      </c>
      <c r="AW428" s="5">
        <v>25</v>
      </c>
      <c r="AX428" s="5">
        <v>0</v>
      </c>
      <c r="AY428" s="5">
        <v>45</v>
      </c>
      <c r="AZ428" s="5">
        <v>130</v>
      </c>
      <c r="BA428" s="5">
        <v>360</v>
      </c>
      <c r="BB428" s="5">
        <v>0</v>
      </c>
      <c r="BC428" s="5">
        <v>445</v>
      </c>
      <c r="BD428" s="5">
        <v>50.06666666666667</v>
      </c>
      <c r="BE428" s="5">
        <v>163</v>
      </c>
      <c r="BF428" s="5">
        <v>0</v>
      </c>
      <c r="BG428" s="5">
        <v>213</v>
      </c>
      <c r="BH428" s="5">
        <v>55</v>
      </c>
      <c r="BI428" s="5">
        <v>180</v>
      </c>
      <c r="BJ428" s="5">
        <v>0</v>
      </c>
      <c r="BK428" s="5">
        <v>230</v>
      </c>
      <c r="BL428" s="5">
        <v>41239</v>
      </c>
      <c r="BM428" s="11">
        <f>BL428/O428*100</f>
        <v>15.471045483875809</v>
      </c>
      <c r="BN428" s="11">
        <f t="shared" si="99"/>
        <v>15.471045483875809</v>
      </c>
      <c r="BO428" s="4" t="s">
        <v>72</v>
      </c>
      <c r="BP428" s="9">
        <v>20</v>
      </c>
      <c r="BQ428" s="9">
        <v>41</v>
      </c>
      <c r="BR428" s="13">
        <f t="shared" si="91"/>
        <v>21</v>
      </c>
      <c r="BS428" s="11">
        <v>24.93</v>
      </c>
      <c r="BT428" s="19">
        <f t="shared" si="92"/>
        <v>0.63923076923076927</v>
      </c>
      <c r="BU428" s="6">
        <v>4.5999999999999999E-2</v>
      </c>
      <c r="BV428" s="6">
        <v>0.41299999999999998</v>
      </c>
      <c r="BW428" s="6">
        <v>0.14099999999999999</v>
      </c>
      <c r="BX428" s="5">
        <f t="shared" si="97"/>
        <v>203807.57652648864</v>
      </c>
      <c r="BY428" s="11">
        <v>5.95</v>
      </c>
      <c r="BZ428" s="11">
        <f t="shared" si="98"/>
        <v>0.75398821524596604</v>
      </c>
      <c r="CA428" s="11">
        <f>(BW428/BS428^3)*100000</f>
        <v>0.91002280782611988</v>
      </c>
    </row>
    <row r="429" spans="1:79" s="77" customFormat="1" x14ac:dyDescent="0.2">
      <c r="A429" s="15" t="s">
        <v>69</v>
      </c>
      <c r="B429" s="15">
        <v>13</v>
      </c>
      <c r="C429" s="15">
        <v>0.5</v>
      </c>
      <c r="D429" s="16">
        <f t="shared" si="86"/>
        <v>0.20234282111999999</v>
      </c>
      <c r="E429" s="17">
        <v>37447</v>
      </c>
      <c r="F429" s="15">
        <v>1</v>
      </c>
      <c r="G429" s="15" t="s">
        <v>70</v>
      </c>
      <c r="H429" s="15" t="s">
        <v>71</v>
      </c>
      <c r="I429" s="15">
        <v>57</v>
      </c>
      <c r="J429" s="15">
        <v>65</v>
      </c>
      <c r="K429" s="15"/>
      <c r="L429" s="15"/>
      <c r="M429" s="13">
        <f t="shared" si="87"/>
        <v>61</v>
      </c>
      <c r="N429" s="17">
        <v>37453</v>
      </c>
      <c r="O429" s="14">
        <v>267472</v>
      </c>
      <c r="P429" s="15"/>
      <c r="Q429" s="14"/>
      <c r="R429" s="15"/>
      <c r="S429" s="15"/>
      <c r="T429" s="15"/>
      <c r="U429" s="15"/>
      <c r="V429" s="14">
        <f t="shared" si="88"/>
        <v>267472</v>
      </c>
      <c r="W429" s="14">
        <f t="shared" si="89"/>
        <v>1321875.4118357131</v>
      </c>
      <c r="X429" s="17">
        <v>37488</v>
      </c>
      <c r="Y429" s="15">
        <f t="shared" si="90"/>
        <v>35</v>
      </c>
      <c r="Z429" s="15">
        <v>17</v>
      </c>
      <c r="AA429" s="18">
        <v>3.2</v>
      </c>
      <c r="AB429" s="18">
        <v>28.9</v>
      </c>
      <c r="AC429" s="18">
        <v>29.9</v>
      </c>
      <c r="AD429" s="18">
        <v>34</v>
      </c>
      <c r="AE429" s="18">
        <v>32.324242424242428</v>
      </c>
      <c r="AF429" s="13">
        <v>44</v>
      </c>
      <c r="AG429" s="13">
        <v>35</v>
      </c>
      <c r="AH429" s="13">
        <v>47</v>
      </c>
      <c r="AI429" s="13">
        <v>42.909090909090907</v>
      </c>
      <c r="AJ429" s="18">
        <v>9.3000000000000007</v>
      </c>
      <c r="AK429" s="18">
        <v>8.5</v>
      </c>
      <c r="AL429" s="18">
        <v>9.3000000000000007</v>
      </c>
      <c r="AM429" s="18">
        <v>9.0222635632417951</v>
      </c>
      <c r="AN429" s="21">
        <v>15</v>
      </c>
      <c r="AO429" s="21">
        <v>162.5</v>
      </c>
      <c r="AP429" s="21">
        <v>15</v>
      </c>
      <c r="AQ429" s="21">
        <v>6.2249999999999996</v>
      </c>
      <c r="AR429" s="14">
        <v>10</v>
      </c>
      <c r="AS429" s="14">
        <v>240</v>
      </c>
      <c r="AT429" s="14">
        <v>5</v>
      </c>
      <c r="AU429" s="14">
        <v>255</v>
      </c>
      <c r="AV429" s="14">
        <v>0</v>
      </c>
      <c r="AW429" s="14">
        <v>15</v>
      </c>
      <c r="AX429" s="14">
        <v>0</v>
      </c>
      <c r="AY429" s="14">
        <v>425</v>
      </c>
      <c r="AZ429" s="14">
        <v>190</v>
      </c>
      <c r="BA429" s="14">
        <v>760</v>
      </c>
      <c r="BB429" s="14">
        <v>5800</v>
      </c>
      <c r="BC429" s="14">
        <v>5880</v>
      </c>
      <c r="BD429" s="14">
        <v>57.5</v>
      </c>
      <c r="BE429" s="14">
        <v>213.57142857142858</v>
      </c>
      <c r="BF429" s="14">
        <v>1202.8571428571429</v>
      </c>
      <c r="BG429" s="14">
        <v>1473.9285714285713</v>
      </c>
      <c r="BH429" s="14">
        <v>30</v>
      </c>
      <c r="BI429" s="14">
        <v>87.5</v>
      </c>
      <c r="BJ429" s="14">
        <v>867.5</v>
      </c>
      <c r="BK429" s="14">
        <v>1150</v>
      </c>
      <c r="BL429" s="14">
        <v>210656</v>
      </c>
      <c r="BM429" s="19">
        <f>BL429/(O429)*100</f>
        <v>78.758150385834782</v>
      </c>
      <c r="BN429" s="19">
        <f t="shared" si="99"/>
        <v>78.758150385834782</v>
      </c>
      <c r="BO429" s="15" t="s">
        <v>72</v>
      </c>
      <c r="BP429" s="13">
        <v>29</v>
      </c>
      <c r="BQ429" s="13">
        <v>38</v>
      </c>
      <c r="BR429" s="13">
        <f t="shared" si="91"/>
        <v>9</v>
      </c>
      <c r="BS429" s="19">
        <v>32.090000000000003</v>
      </c>
      <c r="BT429" s="19">
        <f t="shared" si="92"/>
        <v>0.91685714285714293</v>
      </c>
      <c r="BU429" s="16">
        <v>0.17</v>
      </c>
      <c r="BV429" s="16">
        <v>0.35699999999999998</v>
      </c>
      <c r="BW429" s="16">
        <v>0.23799999999999999</v>
      </c>
      <c r="BX429" s="14">
        <f t="shared" si="97"/>
        <v>1041084.6247669437</v>
      </c>
      <c r="BY429" s="19">
        <v>51.59</v>
      </c>
      <c r="BZ429" s="19">
        <f t="shared" si="98"/>
        <v>7.2846666456520346</v>
      </c>
      <c r="CA429" s="19">
        <f>(BW429/BS429^3)*100000</f>
        <v>0.72022435906072146</v>
      </c>
    </row>
    <row r="430" spans="1:79" s="77" customFormat="1" x14ac:dyDescent="0.2">
      <c r="A430" s="15" t="s">
        <v>69</v>
      </c>
      <c r="B430" s="15">
        <v>15</v>
      </c>
      <c r="C430" s="15">
        <v>0.5</v>
      </c>
      <c r="D430" s="16">
        <f t="shared" si="86"/>
        <v>0.20234282111999999</v>
      </c>
      <c r="E430" s="17">
        <v>37823</v>
      </c>
      <c r="F430" s="15">
        <v>1</v>
      </c>
      <c r="G430" s="15" t="s">
        <v>70</v>
      </c>
      <c r="H430" s="15" t="s">
        <v>71</v>
      </c>
      <c r="I430" s="15">
        <v>5</v>
      </c>
      <c r="J430" s="15">
        <v>9</v>
      </c>
      <c r="K430" s="15"/>
      <c r="L430" s="15"/>
      <c r="M430" s="13">
        <f t="shared" si="87"/>
        <v>7</v>
      </c>
      <c r="N430" s="17">
        <v>37828</v>
      </c>
      <c r="O430" s="14">
        <v>268388</v>
      </c>
      <c r="P430" s="15"/>
      <c r="Q430" s="14"/>
      <c r="R430" s="15"/>
      <c r="S430" s="15"/>
      <c r="T430" s="15"/>
      <c r="U430" s="15"/>
      <c r="V430" s="14">
        <f t="shared" si="88"/>
        <v>268388</v>
      </c>
      <c r="W430" s="14">
        <f t="shared" si="89"/>
        <v>1326402.3824241916</v>
      </c>
      <c r="X430" s="17">
        <v>37860</v>
      </c>
      <c r="Y430" s="15">
        <f t="shared" si="90"/>
        <v>32</v>
      </c>
      <c r="Z430" s="15">
        <v>17</v>
      </c>
      <c r="AA430" s="18">
        <v>2.8</v>
      </c>
      <c r="AB430" s="18">
        <v>32.299999999999997</v>
      </c>
      <c r="AC430" s="18">
        <v>30</v>
      </c>
      <c r="AD430" s="18">
        <v>33.799999999999997</v>
      </c>
      <c r="AE430" s="18">
        <v>32.241379310344826</v>
      </c>
      <c r="AF430" s="13">
        <v>35</v>
      </c>
      <c r="AG430" s="13">
        <v>40</v>
      </c>
      <c r="AH430" s="13">
        <v>47</v>
      </c>
      <c r="AI430" s="13">
        <v>44</v>
      </c>
      <c r="AJ430" s="18">
        <v>9.1</v>
      </c>
      <c r="AK430" s="18">
        <v>8.6999999999999993</v>
      </c>
      <c r="AL430" s="18">
        <v>9.4</v>
      </c>
      <c r="AM430" s="18">
        <v>8.9971221548393476</v>
      </c>
      <c r="AN430" s="21">
        <v>17</v>
      </c>
      <c r="AO430" s="21">
        <v>187.5</v>
      </c>
      <c r="AP430" s="21">
        <v>15</v>
      </c>
      <c r="AQ430" s="21">
        <v>6.25</v>
      </c>
      <c r="AR430" s="14">
        <v>35</v>
      </c>
      <c r="AS430" s="14">
        <v>190</v>
      </c>
      <c r="AT430" s="14">
        <v>455</v>
      </c>
      <c r="AU430" s="14">
        <v>680</v>
      </c>
      <c r="AV430" s="14">
        <v>0</v>
      </c>
      <c r="AW430" s="14">
        <v>0</v>
      </c>
      <c r="AX430" s="14">
        <v>0</v>
      </c>
      <c r="AY430" s="14">
        <v>0</v>
      </c>
      <c r="AZ430" s="14">
        <v>90</v>
      </c>
      <c r="BA430" s="14">
        <v>440</v>
      </c>
      <c r="BB430" s="14">
        <v>1835</v>
      </c>
      <c r="BC430" s="14">
        <v>2520</v>
      </c>
      <c r="BD430" s="14">
        <v>22.916666666666668</v>
      </c>
      <c r="BE430" s="14">
        <v>75</v>
      </c>
      <c r="BF430" s="14">
        <v>573.75</v>
      </c>
      <c r="BG430" s="14">
        <v>717.5</v>
      </c>
      <c r="BH430" s="14">
        <v>10</v>
      </c>
      <c r="BI430" s="14">
        <v>22.5</v>
      </c>
      <c r="BJ430" s="14">
        <v>147.5</v>
      </c>
      <c r="BK430" s="14">
        <v>197.5</v>
      </c>
      <c r="BL430" s="14">
        <v>0</v>
      </c>
      <c r="BM430" s="19">
        <f>BL430/(O430)*100</f>
        <v>0</v>
      </c>
      <c r="BN430" s="19">
        <f t="shared" si="99"/>
        <v>0</v>
      </c>
      <c r="BO430" s="15" t="s">
        <v>73</v>
      </c>
      <c r="BP430" s="13"/>
      <c r="BQ430" s="13"/>
      <c r="BR430" s="13">
        <f t="shared" si="91"/>
        <v>0</v>
      </c>
      <c r="BS430" s="19"/>
      <c r="BT430" s="19">
        <f t="shared" si="92"/>
        <v>0</v>
      </c>
      <c r="BU430" s="16"/>
      <c r="BV430" s="16"/>
      <c r="BW430" s="16"/>
      <c r="BX430" s="14">
        <f t="shared" si="97"/>
        <v>0</v>
      </c>
      <c r="BY430" s="19">
        <v>0</v>
      </c>
      <c r="BZ430" s="19">
        <f t="shared" si="98"/>
        <v>0</v>
      </c>
      <c r="CA430" s="19"/>
    </row>
    <row r="431" spans="1:79" s="77" customFormat="1" x14ac:dyDescent="0.2">
      <c r="A431" s="15" t="s">
        <v>69</v>
      </c>
      <c r="B431" s="15">
        <v>12</v>
      </c>
      <c r="C431" s="15">
        <v>0.5</v>
      </c>
      <c r="D431" s="16">
        <f t="shared" si="86"/>
        <v>0.20234282111999999</v>
      </c>
      <c r="E431" s="17">
        <v>37733</v>
      </c>
      <c r="F431" s="15">
        <v>1</v>
      </c>
      <c r="G431" s="15" t="s">
        <v>70</v>
      </c>
      <c r="H431" s="15" t="s">
        <v>71</v>
      </c>
      <c r="I431" s="15">
        <v>43</v>
      </c>
      <c r="J431" s="15">
        <v>27</v>
      </c>
      <c r="K431" s="15"/>
      <c r="L431" s="15"/>
      <c r="M431" s="13">
        <f t="shared" si="87"/>
        <v>35</v>
      </c>
      <c r="N431" s="17">
        <v>37737</v>
      </c>
      <c r="O431" s="14">
        <v>269762</v>
      </c>
      <c r="P431" s="15"/>
      <c r="Q431" s="14"/>
      <c r="R431" s="15"/>
      <c r="S431" s="15"/>
      <c r="T431" s="15"/>
      <c r="U431" s="15"/>
      <c r="V431" s="14">
        <f t="shared" si="88"/>
        <v>269762</v>
      </c>
      <c r="W431" s="14">
        <f t="shared" si="89"/>
        <v>1333192.8383069092</v>
      </c>
      <c r="X431" s="17">
        <v>37763</v>
      </c>
      <c r="Y431" s="15">
        <f t="shared" si="90"/>
        <v>26</v>
      </c>
      <c r="Z431" s="15">
        <v>12</v>
      </c>
      <c r="AA431" s="18">
        <v>4</v>
      </c>
      <c r="AB431" s="18">
        <v>27.8</v>
      </c>
      <c r="AC431" s="18">
        <v>25.4</v>
      </c>
      <c r="AD431" s="18">
        <v>32.5</v>
      </c>
      <c r="AE431" s="18">
        <v>29.243478260869566</v>
      </c>
      <c r="AF431" s="13">
        <v>29</v>
      </c>
      <c r="AG431" s="13">
        <v>27</v>
      </c>
      <c r="AH431" s="13">
        <v>34</v>
      </c>
      <c r="AI431" s="13">
        <v>30</v>
      </c>
      <c r="AJ431" s="18">
        <v>8.9</v>
      </c>
      <c r="AK431" s="18">
        <v>8.5</v>
      </c>
      <c r="AL431" s="18">
        <v>9.3000000000000007</v>
      </c>
      <c r="AM431" s="18">
        <v>8.9468346909969192</v>
      </c>
      <c r="AN431" s="21">
        <v>5.5</v>
      </c>
      <c r="AO431" s="21">
        <v>187.5</v>
      </c>
      <c r="AP431" s="21">
        <v>15</v>
      </c>
      <c r="AQ431" s="21">
        <v>6.25</v>
      </c>
      <c r="AR431" s="14">
        <v>0</v>
      </c>
      <c r="AS431" s="14">
        <v>50</v>
      </c>
      <c r="AT431" s="14">
        <v>80</v>
      </c>
      <c r="AU431" s="14">
        <v>130</v>
      </c>
      <c r="AV431" s="14">
        <v>0</v>
      </c>
      <c r="AW431" s="14">
        <v>0</v>
      </c>
      <c r="AX431" s="14">
        <v>0</v>
      </c>
      <c r="AY431" s="14">
        <v>0</v>
      </c>
      <c r="AZ431" s="14">
        <v>810</v>
      </c>
      <c r="BA431" s="14">
        <v>850</v>
      </c>
      <c r="BB431" s="14">
        <v>830</v>
      </c>
      <c r="BC431" s="14">
        <v>1000</v>
      </c>
      <c r="BD431" s="14">
        <v>110.83333333333333</v>
      </c>
      <c r="BE431" s="14">
        <v>200.41666666666666</v>
      </c>
      <c r="BF431" s="14">
        <v>128.33333333333334</v>
      </c>
      <c r="BG431" s="14">
        <v>431.25</v>
      </c>
      <c r="BH431" s="14">
        <v>40</v>
      </c>
      <c r="BI431" s="14">
        <v>60</v>
      </c>
      <c r="BJ431" s="14">
        <v>57.5</v>
      </c>
      <c r="BK431" s="14">
        <v>310</v>
      </c>
      <c r="BL431" s="14">
        <v>7674</v>
      </c>
      <c r="BM431" s="19">
        <f>BL431/(O431)*100</f>
        <v>2.8447297988597358</v>
      </c>
      <c r="BN431" s="19">
        <f t="shared" si="99"/>
        <v>2.8447297988597358</v>
      </c>
      <c r="BO431" s="15" t="s">
        <v>72</v>
      </c>
      <c r="BP431" s="13">
        <v>28</v>
      </c>
      <c r="BQ431" s="13">
        <v>51</v>
      </c>
      <c r="BR431" s="13">
        <f t="shared" si="91"/>
        <v>23</v>
      </c>
      <c r="BS431" s="19">
        <v>42.85</v>
      </c>
      <c r="BT431" s="19">
        <f t="shared" si="92"/>
        <v>1.6480769230769232</v>
      </c>
      <c r="BU431" s="16">
        <v>0.2</v>
      </c>
      <c r="BV431" s="16">
        <v>0.96799999999999997</v>
      </c>
      <c r="BW431" s="16">
        <v>0.629</v>
      </c>
      <c r="BX431" s="14">
        <f t="shared" si="97"/>
        <v>37925.733947580542</v>
      </c>
      <c r="BY431" s="19">
        <v>4.82</v>
      </c>
      <c r="BZ431" s="19">
        <f t="shared" si="98"/>
        <v>0.91619072205518237</v>
      </c>
      <c r="CA431" s="19">
        <f>(BW431/BS431^3)*100000</f>
        <v>0.79946262765860765</v>
      </c>
    </row>
    <row r="432" spans="1:79" s="77" customFormat="1" x14ac:dyDescent="0.2">
      <c r="A432" s="15" t="s">
        <v>69</v>
      </c>
      <c r="B432" s="15">
        <v>14</v>
      </c>
      <c r="C432" s="15">
        <v>0.5</v>
      </c>
      <c r="D432" s="16">
        <f t="shared" si="86"/>
        <v>0.20234282111999999</v>
      </c>
      <c r="E432" s="17">
        <v>37462</v>
      </c>
      <c r="F432" s="15">
        <v>1</v>
      </c>
      <c r="G432" s="15" t="s">
        <v>70</v>
      </c>
      <c r="H432" s="15" t="s">
        <v>71</v>
      </c>
      <c r="I432" s="15">
        <v>59</v>
      </c>
      <c r="J432" s="15">
        <v>81</v>
      </c>
      <c r="K432" s="15"/>
      <c r="L432" s="15"/>
      <c r="M432" s="13">
        <f t="shared" si="87"/>
        <v>70</v>
      </c>
      <c r="N432" s="17">
        <v>37466</v>
      </c>
      <c r="O432" s="14">
        <v>270678</v>
      </c>
      <c r="P432" s="15"/>
      <c r="Q432" s="14"/>
      <c r="R432" s="15"/>
      <c r="S432" s="15"/>
      <c r="T432" s="15"/>
      <c r="U432" s="15"/>
      <c r="V432" s="14">
        <f t="shared" si="88"/>
        <v>270678</v>
      </c>
      <c r="W432" s="14">
        <f t="shared" si="89"/>
        <v>1337719.8088953877</v>
      </c>
      <c r="X432" s="17">
        <v>37502</v>
      </c>
      <c r="Y432" s="15">
        <f t="shared" si="90"/>
        <v>36</v>
      </c>
      <c r="Z432" s="15">
        <v>16</v>
      </c>
      <c r="AA432" s="18">
        <v>3.4</v>
      </c>
      <c r="AB432" s="18">
        <v>32.200000000000003</v>
      </c>
      <c r="AC432" s="18">
        <v>29.8</v>
      </c>
      <c r="AD432" s="18">
        <v>33.4</v>
      </c>
      <c r="AE432" s="18">
        <v>31.935294117647057</v>
      </c>
      <c r="AF432" s="13">
        <v>46</v>
      </c>
      <c r="AG432" s="13">
        <v>46</v>
      </c>
      <c r="AH432" s="13">
        <v>55</v>
      </c>
      <c r="AI432" s="13">
        <v>49.8</v>
      </c>
      <c r="AJ432" s="18">
        <v>9.3000000000000007</v>
      </c>
      <c r="AK432" s="18">
        <v>9</v>
      </c>
      <c r="AL432" s="18">
        <v>9.5</v>
      </c>
      <c r="AM432" s="18">
        <v>9.2153288641580868</v>
      </c>
      <c r="AN432" s="21">
        <v>16.5</v>
      </c>
      <c r="AO432" s="21">
        <v>187.5</v>
      </c>
      <c r="AP432" s="21">
        <v>13.5</v>
      </c>
      <c r="AQ432" s="21">
        <v>5.5749999999999993</v>
      </c>
      <c r="AR432" s="14">
        <v>5</v>
      </c>
      <c r="AS432" s="14">
        <v>0</v>
      </c>
      <c r="AT432" s="14">
        <v>360</v>
      </c>
      <c r="AU432" s="14">
        <v>365</v>
      </c>
      <c r="AV432" s="14">
        <v>0</v>
      </c>
      <c r="AW432" s="14">
        <v>5</v>
      </c>
      <c r="AX432" s="14">
        <v>260</v>
      </c>
      <c r="AY432" s="14">
        <v>275</v>
      </c>
      <c r="AZ432" s="14">
        <v>205</v>
      </c>
      <c r="BA432" s="14">
        <v>360</v>
      </c>
      <c r="BB432" s="14">
        <v>2920</v>
      </c>
      <c r="BC432" s="14">
        <v>3235</v>
      </c>
      <c r="BD432" s="14">
        <v>36.071428571428569</v>
      </c>
      <c r="BE432" s="14">
        <v>138.21428571428572</v>
      </c>
      <c r="BF432" s="14">
        <v>1485.7142857142858</v>
      </c>
      <c r="BG432" s="14">
        <v>1659.6428571428571</v>
      </c>
      <c r="BH432" s="14">
        <v>10</v>
      </c>
      <c r="BI432" s="14">
        <v>110</v>
      </c>
      <c r="BJ432" s="14">
        <v>1545</v>
      </c>
      <c r="BK432" s="14">
        <v>1697.5</v>
      </c>
      <c r="BL432" s="14">
        <v>139154</v>
      </c>
      <c r="BM432" s="19">
        <f>BL432/(O432)*100</f>
        <v>51.409423743340795</v>
      </c>
      <c r="BN432" s="19">
        <f t="shared" si="99"/>
        <v>51.409423743340795</v>
      </c>
      <c r="BO432" s="15" t="s">
        <v>72</v>
      </c>
      <c r="BP432" s="13">
        <v>26</v>
      </c>
      <c r="BQ432" s="13">
        <v>39</v>
      </c>
      <c r="BR432" s="13">
        <f t="shared" si="91"/>
        <v>13</v>
      </c>
      <c r="BS432" s="19">
        <v>30.93</v>
      </c>
      <c r="BT432" s="19">
        <f t="shared" si="92"/>
        <v>0.85916666666666663</v>
      </c>
      <c r="BU432" s="16">
        <v>0.13300000000000001</v>
      </c>
      <c r="BV432" s="16">
        <v>0.49099999999999999</v>
      </c>
      <c r="BW432" s="16">
        <v>0.23400000000000001</v>
      </c>
      <c r="BX432" s="14">
        <f t="shared" si="97"/>
        <v>687714.04505363852</v>
      </c>
      <c r="BY432" s="19">
        <v>34.770000000000003</v>
      </c>
      <c r="BZ432" s="19">
        <f t="shared" si="98"/>
        <v>4.7732522853407442</v>
      </c>
      <c r="CA432" s="19">
        <f>(BW432/BS432^3)*100000</f>
        <v>0.79081718343286211</v>
      </c>
    </row>
    <row r="433" spans="1:79" s="77" customFormat="1" x14ac:dyDescent="0.2">
      <c r="A433" s="4" t="s">
        <v>69</v>
      </c>
      <c r="B433" s="4">
        <v>14</v>
      </c>
      <c r="C433" s="4">
        <v>0.5</v>
      </c>
      <c r="D433" s="6">
        <f t="shared" si="86"/>
        <v>0.20234282111999999</v>
      </c>
      <c r="E433" s="8">
        <v>38091</v>
      </c>
      <c r="F433" s="4">
        <v>1</v>
      </c>
      <c r="G433" s="4" t="s">
        <v>70</v>
      </c>
      <c r="H433" s="4" t="s">
        <v>71</v>
      </c>
      <c r="I433" s="4">
        <v>0</v>
      </c>
      <c r="J433" s="4">
        <v>21</v>
      </c>
      <c r="K433" s="4"/>
      <c r="L433" s="4"/>
      <c r="M433" s="13">
        <f t="shared" si="87"/>
        <v>10.5</v>
      </c>
      <c r="N433" s="8">
        <v>38109</v>
      </c>
      <c r="O433" s="5">
        <v>272052</v>
      </c>
      <c r="P433" s="4"/>
      <c r="Q433" s="5"/>
      <c r="R433" s="4"/>
      <c r="S433" s="4"/>
      <c r="T433" s="4"/>
      <c r="U433" s="4"/>
      <c r="V433" s="14">
        <f t="shared" si="88"/>
        <v>272052</v>
      </c>
      <c r="W433" s="14">
        <f t="shared" si="89"/>
        <v>1344510.2647781053</v>
      </c>
      <c r="X433" s="8">
        <v>38141</v>
      </c>
      <c r="Y433" s="4">
        <f t="shared" si="90"/>
        <v>32</v>
      </c>
      <c r="Z433" s="4">
        <v>16</v>
      </c>
      <c r="AA433" s="10">
        <v>3.7</v>
      </c>
      <c r="AB433" s="4">
        <v>27</v>
      </c>
      <c r="AC433" s="4">
        <v>21.4</v>
      </c>
      <c r="AD433" s="4">
        <v>32</v>
      </c>
      <c r="AE433" s="10">
        <v>27.792307692307688</v>
      </c>
      <c r="AF433" s="4">
        <v>30</v>
      </c>
      <c r="AG433" s="4">
        <v>20</v>
      </c>
      <c r="AH433" s="4">
        <v>30</v>
      </c>
      <c r="AI433" s="9">
        <v>24.583333333333332</v>
      </c>
      <c r="AJ433" s="4">
        <v>8.9</v>
      </c>
      <c r="AK433" s="4">
        <v>8.8000000000000007</v>
      </c>
      <c r="AL433" s="4">
        <v>9.6</v>
      </c>
      <c r="AM433" s="10">
        <v>9.1999999999999993</v>
      </c>
      <c r="AN433" s="20">
        <v>234</v>
      </c>
      <c r="AO433" s="20">
        <v>212.5</v>
      </c>
      <c r="AP433" s="20">
        <v>21</v>
      </c>
      <c r="AQ433" s="20">
        <v>8.75</v>
      </c>
      <c r="AR433" s="5">
        <v>40</v>
      </c>
      <c r="AS433" s="5">
        <v>125</v>
      </c>
      <c r="AT433" s="5">
        <v>10</v>
      </c>
      <c r="AU433" s="5">
        <v>175</v>
      </c>
      <c r="AV433" s="5">
        <v>0</v>
      </c>
      <c r="AW433" s="5">
        <v>0</v>
      </c>
      <c r="AX433" s="5">
        <v>0</v>
      </c>
      <c r="AY433" s="5">
        <v>75</v>
      </c>
      <c r="AZ433" s="5">
        <v>20</v>
      </c>
      <c r="BA433" s="5">
        <v>180</v>
      </c>
      <c r="BB433" s="5">
        <v>4650</v>
      </c>
      <c r="BC433" s="5">
        <v>4665</v>
      </c>
      <c r="BD433" s="5">
        <v>7.1875</v>
      </c>
      <c r="BE433" s="5">
        <v>46.875</v>
      </c>
      <c r="BF433" s="5">
        <v>2347.1875</v>
      </c>
      <c r="BG433" s="5">
        <v>2401.1875</v>
      </c>
      <c r="BH433" s="5">
        <v>5</v>
      </c>
      <c r="BI433" s="5">
        <v>35</v>
      </c>
      <c r="BJ433" s="5">
        <v>2337.5</v>
      </c>
      <c r="BK433" s="5">
        <v>2467.5</v>
      </c>
      <c r="BL433" s="5">
        <v>78132</v>
      </c>
      <c r="BM433" s="11">
        <f>(BL433/O433)*100</f>
        <v>28.719509505535708</v>
      </c>
      <c r="BN433" s="11">
        <f>((BL433)/(O433+Q433+S433+U433))*100</f>
        <v>28.719509505535708</v>
      </c>
      <c r="BO433" s="4" t="s">
        <v>72</v>
      </c>
      <c r="BP433" s="9">
        <v>24</v>
      </c>
      <c r="BQ433" s="9">
        <v>54</v>
      </c>
      <c r="BR433" s="13">
        <f t="shared" si="91"/>
        <v>30</v>
      </c>
      <c r="BS433" s="11">
        <v>38.28</v>
      </c>
      <c r="BT433" s="19">
        <f t="shared" si="92"/>
        <v>1.19625</v>
      </c>
      <c r="BU433" s="6">
        <v>0.16600000000000001</v>
      </c>
      <c r="BV433" s="6">
        <v>1.2</v>
      </c>
      <c r="BW433" s="6">
        <v>0.50221999999999956</v>
      </c>
      <c r="BX433" s="5">
        <f t="shared" si="97"/>
        <v>386136.75329585129</v>
      </c>
      <c r="BY433" s="11">
        <v>34.82</v>
      </c>
      <c r="BZ433" s="11">
        <f t="shared" si="98"/>
        <v>5.3776308641791859</v>
      </c>
      <c r="CA433" s="11">
        <f>(BW433/BS433^3)*100000</f>
        <v>0.89531985643191359</v>
      </c>
    </row>
    <row r="434" spans="1:79" s="77" customFormat="1" x14ac:dyDescent="0.2">
      <c r="A434" s="15" t="s">
        <v>69</v>
      </c>
      <c r="B434" s="15">
        <v>19</v>
      </c>
      <c r="C434" s="15">
        <v>0.5</v>
      </c>
      <c r="D434" s="16">
        <f t="shared" si="86"/>
        <v>0.20234282111999999</v>
      </c>
      <c r="E434" s="17">
        <v>37371</v>
      </c>
      <c r="F434" s="15">
        <v>1</v>
      </c>
      <c r="G434" s="15" t="s">
        <v>70</v>
      </c>
      <c r="H434" s="15" t="s">
        <v>71</v>
      </c>
      <c r="I434" s="15">
        <v>630</v>
      </c>
      <c r="J434" s="15">
        <v>532</v>
      </c>
      <c r="K434" s="15"/>
      <c r="L434" s="15"/>
      <c r="M434" s="13">
        <f t="shared" si="87"/>
        <v>581</v>
      </c>
      <c r="N434" s="17">
        <v>37376</v>
      </c>
      <c r="O434" s="14">
        <v>272968</v>
      </c>
      <c r="P434" s="15"/>
      <c r="Q434" s="14"/>
      <c r="R434" s="15"/>
      <c r="S434" s="15"/>
      <c r="T434" s="15"/>
      <c r="U434" s="15"/>
      <c r="V434" s="14">
        <f t="shared" si="88"/>
        <v>272968</v>
      </c>
      <c r="W434" s="14">
        <f t="shared" si="89"/>
        <v>1349037.2353665838</v>
      </c>
      <c r="X434" s="17">
        <v>37427</v>
      </c>
      <c r="Y434" s="15">
        <f t="shared" si="90"/>
        <v>51</v>
      </c>
      <c r="Z434" s="15">
        <v>0</v>
      </c>
      <c r="AA434" s="18">
        <v>1.3</v>
      </c>
      <c r="AB434" s="18">
        <v>28.9</v>
      </c>
      <c r="AC434" s="18">
        <v>25.8</v>
      </c>
      <c r="AD434" s="18">
        <v>32.299999999999997</v>
      </c>
      <c r="AE434" s="18">
        <v>29.718749999999989</v>
      </c>
      <c r="AF434" s="13">
        <v>40</v>
      </c>
      <c r="AG434" s="13">
        <v>40</v>
      </c>
      <c r="AH434" s="13">
        <v>51</v>
      </c>
      <c r="AI434" s="13">
        <v>45.357142857142854</v>
      </c>
      <c r="AJ434" s="18">
        <v>8.9</v>
      </c>
      <c r="AK434" s="18">
        <v>9.1999999999999993</v>
      </c>
      <c r="AL434" s="18">
        <v>9.8000000000000007</v>
      </c>
      <c r="AM434" s="18">
        <v>9.5059054937791654</v>
      </c>
      <c r="AN434" s="21">
        <v>46.5</v>
      </c>
      <c r="AO434" s="21">
        <v>212.5</v>
      </c>
      <c r="AP434" s="21">
        <v>16.5</v>
      </c>
      <c r="AQ434" s="21">
        <v>7.25</v>
      </c>
      <c r="AR434" s="14">
        <v>0</v>
      </c>
      <c r="AS434" s="14">
        <v>75</v>
      </c>
      <c r="AT434" s="14">
        <v>0</v>
      </c>
      <c r="AU434" s="14">
        <v>75</v>
      </c>
      <c r="AV434" s="14">
        <v>0</v>
      </c>
      <c r="AW434" s="14">
        <v>0</v>
      </c>
      <c r="AX434" s="14">
        <v>0</v>
      </c>
      <c r="AY434" s="14">
        <v>5</v>
      </c>
      <c r="AZ434" s="14">
        <v>370</v>
      </c>
      <c r="BA434" s="14">
        <v>140</v>
      </c>
      <c r="BB434" s="14">
        <v>120</v>
      </c>
      <c r="BC434" s="14">
        <v>505</v>
      </c>
      <c r="BD434" s="14">
        <v>45.526315789473685</v>
      </c>
      <c r="BE434" s="14">
        <v>32.368421052631582</v>
      </c>
      <c r="BF434" s="14">
        <v>11.578947368421053</v>
      </c>
      <c r="BG434" s="14">
        <v>89.473684210526315</v>
      </c>
      <c r="BH434" s="14">
        <v>20</v>
      </c>
      <c r="BI434" s="14">
        <v>10</v>
      </c>
      <c r="BJ434" s="14">
        <v>0</v>
      </c>
      <c r="BK434" s="14">
        <v>60</v>
      </c>
      <c r="BL434" s="14">
        <v>7256</v>
      </c>
      <c r="BM434" s="19">
        <f>BL434/(O434)*100</f>
        <v>2.6581870402391488</v>
      </c>
      <c r="BN434" s="19">
        <f>BL434/(O434+Q434)*100</f>
        <v>2.6581870402391488</v>
      </c>
      <c r="BO434" s="15" t="s">
        <v>72</v>
      </c>
      <c r="BP434" s="13">
        <v>32</v>
      </c>
      <c r="BQ434" s="13">
        <v>65</v>
      </c>
      <c r="BR434" s="13">
        <f t="shared" si="91"/>
        <v>33</v>
      </c>
      <c r="BS434" s="19">
        <v>42.09</v>
      </c>
      <c r="BT434" s="19">
        <f t="shared" si="92"/>
        <v>0.82529411764705884</v>
      </c>
      <c r="BU434" s="16">
        <v>0.30599999999999999</v>
      </c>
      <c r="BV434" s="16">
        <v>2.2570000000000001</v>
      </c>
      <c r="BW434" s="16">
        <v>0.68799999999999994</v>
      </c>
      <c r="BX434" s="14">
        <f t="shared" si="97"/>
        <v>35859.932958515034</v>
      </c>
      <c r="BY434" s="19">
        <v>4.7699999999999996</v>
      </c>
      <c r="BZ434" s="19">
        <f t="shared" si="98"/>
        <v>0.4622324194503446</v>
      </c>
      <c r="CA434" s="19">
        <f>(BW434/BS434^3)*100000</f>
        <v>0.92268117708581199</v>
      </c>
    </row>
    <row r="435" spans="1:79" s="77" customFormat="1" x14ac:dyDescent="0.2">
      <c r="A435" s="4" t="s">
        <v>69</v>
      </c>
      <c r="B435" s="9">
        <v>14</v>
      </c>
      <c r="C435" s="4">
        <v>0.5</v>
      </c>
      <c r="D435" s="4">
        <f t="shared" si="86"/>
        <v>0.20234282111999999</v>
      </c>
      <c r="E435" s="8">
        <v>40067</v>
      </c>
      <c r="F435" s="4">
        <v>1</v>
      </c>
      <c r="G435" s="4" t="s">
        <v>70</v>
      </c>
      <c r="H435" s="4" t="s">
        <v>71</v>
      </c>
      <c r="I435" s="4">
        <v>41</v>
      </c>
      <c r="J435" s="4">
        <v>98</v>
      </c>
      <c r="K435" s="4"/>
      <c r="L435" s="4"/>
      <c r="M435" s="13">
        <f t="shared" si="87"/>
        <v>69.5</v>
      </c>
      <c r="N435" s="8">
        <v>40074</v>
      </c>
      <c r="O435" s="5">
        <v>277090</v>
      </c>
      <c r="P435" s="4"/>
      <c r="Q435" s="5"/>
      <c r="R435" s="4"/>
      <c r="S435" s="5"/>
      <c r="T435" s="4"/>
      <c r="U435" s="5"/>
      <c r="V435" s="14">
        <f t="shared" si="88"/>
        <v>277090</v>
      </c>
      <c r="W435" s="14">
        <f t="shared" si="89"/>
        <v>1369408.6030147369</v>
      </c>
      <c r="X435" s="8">
        <v>40121</v>
      </c>
      <c r="Y435" s="4">
        <f t="shared" si="90"/>
        <v>47</v>
      </c>
      <c r="Z435" s="4">
        <v>2</v>
      </c>
      <c r="AA435" s="10">
        <v>3.9</v>
      </c>
      <c r="AB435" s="10">
        <v>30.1</v>
      </c>
      <c r="AC435" s="10">
        <v>20.3</v>
      </c>
      <c r="AD435" s="10">
        <v>31.8</v>
      </c>
      <c r="AE435" s="10">
        <v>26.320454545454549</v>
      </c>
      <c r="AF435" s="4">
        <v>38</v>
      </c>
      <c r="AG435" s="4">
        <v>39</v>
      </c>
      <c r="AH435" s="4">
        <v>46</v>
      </c>
      <c r="AI435" s="10">
        <v>41.833333333333336</v>
      </c>
      <c r="AJ435" s="4">
        <v>8.4</v>
      </c>
      <c r="AK435" s="4">
        <v>8.1</v>
      </c>
      <c r="AL435" s="10">
        <v>9</v>
      </c>
      <c r="AM435" s="10">
        <v>8.5329381767353194</v>
      </c>
      <c r="AN435" s="20">
        <v>346</v>
      </c>
      <c r="AO435" s="20">
        <v>135</v>
      </c>
      <c r="AP435" s="20">
        <v>8.5</v>
      </c>
      <c r="AQ435" s="20">
        <v>3.875</v>
      </c>
      <c r="AR435" s="5">
        <v>280</v>
      </c>
      <c r="AS435" s="5">
        <v>450</v>
      </c>
      <c r="AT435" s="5">
        <v>0</v>
      </c>
      <c r="AU435" s="5">
        <v>730</v>
      </c>
      <c r="AV435" s="5">
        <v>0</v>
      </c>
      <c r="AW435" s="5">
        <v>5</v>
      </c>
      <c r="AX435" s="5">
        <v>0</v>
      </c>
      <c r="AY435" s="5">
        <v>10</v>
      </c>
      <c r="AZ435" s="5">
        <v>120</v>
      </c>
      <c r="BA435" s="5">
        <v>70</v>
      </c>
      <c r="BB435" s="5">
        <v>35</v>
      </c>
      <c r="BC435" s="5">
        <v>145</v>
      </c>
      <c r="BD435" s="5">
        <v>18.333333333333332</v>
      </c>
      <c r="BE435" s="5">
        <v>26.333333333333332</v>
      </c>
      <c r="BF435" s="5">
        <v>6.333333333333333</v>
      </c>
      <c r="BG435" s="5">
        <v>51</v>
      </c>
      <c r="BH435" s="5">
        <v>5</v>
      </c>
      <c r="BI435" s="5">
        <v>20</v>
      </c>
      <c r="BJ435" s="5">
        <v>0</v>
      </c>
      <c r="BK435" s="5">
        <v>30</v>
      </c>
      <c r="BL435" s="5">
        <v>47029</v>
      </c>
      <c r="BM435" s="11">
        <f>BL435/O435*100</f>
        <v>16.97246382041936</v>
      </c>
      <c r="BN435" s="11">
        <f>(BL435)/(O435+Q435+S435+U435)*100</f>
        <v>16.97246382041936</v>
      </c>
      <c r="BO435" s="4" t="s">
        <v>72</v>
      </c>
      <c r="BP435" s="9">
        <v>25</v>
      </c>
      <c r="BQ435" s="9">
        <v>63</v>
      </c>
      <c r="BR435" s="13">
        <f t="shared" si="91"/>
        <v>38</v>
      </c>
      <c r="BS435" s="11">
        <v>35.92</v>
      </c>
      <c r="BT435" s="19">
        <f t="shared" si="92"/>
        <v>0.76425531914893619</v>
      </c>
      <c r="BU435" s="6">
        <v>0.115</v>
      </c>
      <c r="BV435" s="16">
        <v>1.752</v>
      </c>
      <c r="BW435" s="6">
        <v>0.38800000000000001</v>
      </c>
      <c r="BX435" s="5">
        <f t="shared" si="97"/>
        <v>232422.3797003864</v>
      </c>
      <c r="BY435" s="11">
        <v>14.68</v>
      </c>
      <c r="BZ435" s="11">
        <f t="shared" si="98"/>
        <v>1.5436199999736115</v>
      </c>
      <c r="CA435" s="11">
        <f>(BW435/BS435^3)*100000</f>
        <v>0.83718751218323595</v>
      </c>
    </row>
    <row r="436" spans="1:79" s="77" customFormat="1" x14ac:dyDescent="0.2">
      <c r="A436" s="8" t="s">
        <v>69</v>
      </c>
      <c r="B436" s="4">
        <v>12</v>
      </c>
      <c r="C436" s="4">
        <v>0.5</v>
      </c>
      <c r="D436" s="16">
        <f t="shared" si="86"/>
        <v>0.20234282111999999</v>
      </c>
      <c r="E436" s="8">
        <v>38448</v>
      </c>
      <c r="F436" s="4">
        <v>1</v>
      </c>
      <c r="G436" s="4" t="s">
        <v>70</v>
      </c>
      <c r="H436" s="4" t="s">
        <v>71</v>
      </c>
      <c r="I436" s="4">
        <v>170</v>
      </c>
      <c r="J436" s="4">
        <v>67</v>
      </c>
      <c r="K436" s="5"/>
      <c r="L436" s="4"/>
      <c r="M436" s="13">
        <f t="shared" si="87"/>
        <v>118.5</v>
      </c>
      <c r="N436" s="8">
        <v>38454</v>
      </c>
      <c r="O436" s="5">
        <v>280754</v>
      </c>
      <c r="P436" s="4"/>
      <c r="Q436" s="5"/>
      <c r="R436" s="4"/>
      <c r="S436" s="4"/>
      <c r="T436" s="4"/>
      <c r="U436" s="4"/>
      <c r="V436" s="14">
        <f t="shared" si="88"/>
        <v>280754</v>
      </c>
      <c r="W436" s="14">
        <f t="shared" si="89"/>
        <v>1387516.4853686509</v>
      </c>
      <c r="X436" s="8">
        <v>38503</v>
      </c>
      <c r="Y436" s="15">
        <f t="shared" si="90"/>
        <v>49</v>
      </c>
      <c r="Z436" s="4">
        <v>5</v>
      </c>
      <c r="AA436" s="10">
        <v>0.4</v>
      </c>
      <c r="AB436" s="10">
        <v>26.6</v>
      </c>
      <c r="AC436" s="10">
        <v>22.9</v>
      </c>
      <c r="AD436" s="10">
        <v>32.1</v>
      </c>
      <c r="AE436" s="10">
        <v>27.895744680851056</v>
      </c>
      <c r="AF436" s="9">
        <v>29</v>
      </c>
      <c r="AG436" s="9">
        <v>31</v>
      </c>
      <c r="AH436" s="9">
        <v>42</v>
      </c>
      <c r="AI436" s="9">
        <v>35.571428571428569</v>
      </c>
      <c r="AJ436" s="10">
        <v>9.6</v>
      </c>
      <c r="AK436" s="10">
        <v>7.3</v>
      </c>
      <c r="AL436" s="10">
        <v>9.9</v>
      </c>
      <c r="AM436" s="10">
        <v>9.2136642205268533</v>
      </c>
      <c r="AN436" s="20">
        <v>88</v>
      </c>
      <c r="AO436" s="20">
        <v>200</v>
      </c>
      <c r="AP436" s="20">
        <v>15</v>
      </c>
      <c r="AQ436" s="20">
        <v>6.1949999999999994</v>
      </c>
      <c r="AR436" s="5">
        <v>15</v>
      </c>
      <c r="AS436" s="5">
        <v>20</v>
      </c>
      <c r="AT436" s="5">
        <v>1280</v>
      </c>
      <c r="AU436" s="5">
        <v>1315</v>
      </c>
      <c r="AV436" s="5">
        <v>0</v>
      </c>
      <c r="AW436" s="5">
        <v>0</v>
      </c>
      <c r="AX436" s="5">
        <v>0</v>
      </c>
      <c r="AY436" s="5">
        <v>5</v>
      </c>
      <c r="AZ436" s="5">
        <v>195</v>
      </c>
      <c r="BA436" s="5">
        <v>415</v>
      </c>
      <c r="BB436" s="5">
        <v>190</v>
      </c>
      <c r="BC436" s="5">
        <v>455</v>
      </c>
      <c r="BD436" s="5">
        <v>30.65</v>
      </c>
      <c r="BE436" s="5">
        <v>66.5</v>
      </c>
      <c r="BF436" s="5">
        <v>29.25</v>
      </c>
      <c r="BG436" s="5">
        <v>127</v>
      </c>
      <c r="BH436" s="5">
        <v>15</v>
      </c>
      <c r="BI436" s="5">
        <v>32.5</v>
      </c>
      <c r="BJ436" s="5">
        <v>0</v>
      </c>
      <c r="BK436" s="5">
        <v>87.5</v>
      </c>
      <c r="BL436" s="5">
        <v>0</v>
      </c>
      <c r="BM436" s="19">
        <f>BL436/O436*100</f>
        <v>0</v>
      </c>
      <c r="BN436" s="19">
        <f>BL436/(O436+Q436)*100</f>
        <v>0</v>
      </c>
      <c r="BO436" s="4" t="s">
        <v>73</v>
      </c>
      <c r="BP436" s="9"/>
      <c r="BQ436" s="9"/>
      <c r="BR436" s="13">
        <f t="shared" si="91"/>
        <v>0</v>
      </c>
      <c r="BS436" s="11"/>
      <c r="BT436" s="19">
        <f t="shared" si="92"/>
        <v>0</v>
      </c>
      <c r="BU436" s="6"/>
      <c r="BV436" s="6"/>
      <c r="BW436" s="6"/>
      <c r="BX436" s="14">
        <f t="shared" si="97"/>
        <v>0</v>
      </c>
      <c r="BY436" s="11">
        <v>0</v>
      </c>
      <c r="BZ436" s="19">
        <f t="shared" si="98"/>
        <v>0</v>
      </c>
      <c r="CA436" s="19"/>
    </row>
    <row r="437" spans="1:79" s="77" customFormat="1" x14ac:dyDescent="0.2">
      <c r="A437" s="4" t="s">
        <v>69</v>
      </c>
      <c r="B437" s="4">
        <v>13</v>
      </c>
      <c r="C437" s="4">
        <v>0.5</v>
      </c>
      <c r="D437" s="6">
        <f t="shared" si="86"/>
        <v>0.20234282111999999</v>
      </c>
      <c r="E437" s="8">
        <v>38165</v>
      </c>
      <c r="F437" s="4">
        <v>1</v>
      </c>
      <c r="G437" s="4" t="s">
        <v>70</v>
      </c>
      <c r="H437" s="4" t="s">
        <v>71</v>
      </c>
      <c r="I437" s="4">
        <v>5</v>
      </c>
      <c r="J437" s="4">
        <v>25</v>
      </c>
      <c r="K437" s="4"/>
      <c r="L437" s="4"/>
      <c r="M437" s="13">
        <f t="shared" si="87"/>
        <v>15</v>
      </c>
      <c r="N437" s="8">
        <v>38171</v>
      </c>
      <c r="O437" s="5">
        <v>284418</v>
      </c>
      <c r="P437" s="4"/>
      <c r="Q437" s="5"/>
      <c r="R437" s="4"/>
      <c r="S437" s="4"/>
      <c r="T437" s="4"/>
      <c r="U437" s="4"/>
      <c r="V437" s="14">
        <f t="shared" si="88"/>
        <v>284418</v>
      </c>
      <c r="W437" s="14">
        <f t="shared" si="89"/>
        <v>1405624.3677225648</v>
      </c>
      <c r="X437" s="8">
        <v>38196</v>
      </c>
      <c r="Y437" s="4">
        <f t="shared" si="90"/>
        <v>25</v>
      </c>
      <c r="Z437" s="4">
        <v>12</v>
      </c>
      <c r="AA437" s="10">
        <v>1.7</v>
      </c>
      <c r="AB437" s="4">
        <v>32.799999999999997</v>
      </c>
      <c r="AC437" s="4">
        <v>31.8</v>
      </c>
      <c r="AD437" s="4">
        <v>34.1</v>
      </c>
      <c r="AE437" s="10">
        <v>33.082608695652176</v>
      </c>
      <c r="AF437" s="4">
        <v>31</v>
      </c>
      <c r="AG437" s="4">
        <v>30</v>
      </c>
      <c r="AH437" s="4">
        <v>35</v>
      </c>
      <c r="AI437" s="10">
        <v>32.375</v>
      </c>
      <c r="AJ437" s="4">
        <v>9.1999999999999993</v>
      </c>
      <c r="AK437" s="4">
        <v>9.1999999999999993</v>
      </c>
      <c r="AL437" s="4">
        <v>9.6999999999999993</v>
      </c>
      <c r="AM437" s="10">
        <v>9.4333333333333336</v>
      </c>
      <c r="AN437" s="20">
        <v>68</v>
      </c>
      <c r="AO437" s="20">
        <v>175</v>
      </c>
      <c r="AP437" s="20">
        <v>9</v>
      </c>
      <c r="AQ437" s="20">
        <v>4</v>
      </c>
      <c r="AR437" s="5">
        <v>55</v>
      </c>
      <c r="AS437" s="5">
        <v>455</v>
      </c>
      <c r="AT437" s="5">
        <v>215</v>
      </c>
      <c r="AU437" s="5">
        <v>215</v>
      </c>
      <c r="AV437" s="5">
        <v>0</v>
      </c>
      <c r="AW437" s="5">
        <v>0</v>
      </c>
      <c r="AX437" s="5">
        <v>65</v>
      </c>
      <c r="AY437" s="5">
        <v>110</v>
      </c>
      <c r="AZ437" s="5">
        <v>120</v>
      </c>
      <c r="BA437" s="5">
        <v>185</v>
      </c>
      <c r="BB437" s="5">
        <v>4660</v>
      </c>
      <c r="BC437" s="5">
        <v>4660</v>
      </c>
      <c r="BD437" s="5">
        <v>27</v>
      </c>
      <c r="BE437" s="5">
        <v>39</v>
      </c>
      <c r="BF437" s="5">
        <v>1118</v>
      </c>
      <c r="BG437" s="5">
        <v>1191.5</v>
      </c>
      <c r="BH437" s="5">
        <v>10</v>
      </c>
      <c r="BI437" s="5">
        <v>17.5</v>
      </c>
      <c r="BJ437" s="5">
        <v>427.5</v>
      </c>
      <c r="BK437" s="5">
        <v>642.5</v>
      </c>
      <c r="BL437" s="5">
        <v>8869</v>
      </c>
      <c r="BM437" s="11">
        <f>(BL437/O437)*100</f>
        <v>3.1182977167408534</v>
      </c>
      <c r="BN437" s="11">
        <f>((BL437)/(O437+Q437+S437+U437))*100</f>
        <v>3.1182977167408534</v>
      </c>
      <c r="BO437" s="4" t="s">
        <v>72</v>
      </c>
      <c r="BP437" s="9">
        <v>27</v>
      </c>
      <c r="BQ437" s="9">
        <v>38</v>
      </c>
      <c r="BR437" s="13">
        <f t="shared" si="91"/>
        <v>11</v>
      </c>
      <c r="BS437" s="11">
        <v>31.46</v>
      </c>
      <c r="BT437" s="19">
        <f t="shared" si="92"/>
        <v>1.2584</v>
      </c>
      <c r="BU437" s="6">
        <v>0.1222</v>
      </c>
      <c r="BV437" s="6">
        <v>0.5665</v>
      </c>
      <c r="BW437" s="6">
        <v>0.28406700000000007</v>
      </c>
      <c r="BX437" s="5">
        <f t="shared" si="97"/>
        <v>43831.55256464579</v>
      </c>
      <c r="BY437" s="11">
        <v>2.68</v>
      </c>
      <c r="BZ437" s="11">
        <f t="shared" si="98"/>
        <v>0.52979393786560258</v>
      </c>
      <c r="CA437" s="11">
        <f>(BW437/BS437^3)*100000</f>
        <v>0.9123146101990578</v>
      </c>
    </row>
    <row r="438" spans="1:79" s="77" customFormat="1" x14ac:dyDescent="0.2">
      <c r="A438" s="4" t="s">
        <v>69</v>
      </c>
      <c r="B438" s="4">
        <v>14</v>
      </c>
      <c r="C438" s="4">
        <v>0.5</v>
      </c>
      <c r="D438" s="6">
        <f t="shared" si="86"/>
        <v>0.20234282111999999</v>
      </c>
      <c r="E438" s="8">
        <v>38172</v>
      </c>
      <c r="F438" s="4">
        <v>1</v>
      </c>
      <c r="G438" s="4" t="s">
        <v>70</v>
      </c>
      <c r="H438" s="4" t="s">
        <v>71</v>
      </c>
      <c r="I438" s="4">
        <v>140</v>
      </c>
      <c r="J438" s="4">
        <v>25</v>
      </c>
      <c r="K438" s="4"/>
      <c r="L438" s="4"/>
      <c r="M438" s="13">
        <f t="shared" si="87"/>
        <v>82.5</v>
      </c>
      <c r="N438" s="8">
        <v>38178</v>
      </c>
      <c r="O438" s="5">
        <v>284876</v>
      </c>
      <c r="P438" s="4"/>
      <c r="Q438" s="5"/>
      <c r="R438" s="4"/>
      <c r="S438" s="4"/>
      <c r="T438" s="4"/>
      <c r="U438" s="4"/>
      <c r="V438" s="14">
        <f t="shared" si="88"/>
        <v>284876</v>
      </c>
      <c r="W438" s="14">
        <f t="shared" si="89"/>
        <v>1407887.853016804</v>
      </c>
      <c r="X438" s="8">
        <v>38217</v>
      </c>
      <c r="Y438" s="4">
        <f t="shared" si="90"/>
        <v>39</v>
      </c>
      <c r="Z438" s="4">
        <v>11</v>
      </c>
      <c r="AA438" s="10">
        <v>2.7</v>
      </c>
      <c r="AB438" s="4">
        <v>31.6</v>
      </c>
      <c r="AC438" s="4">
        <v>27.5</v>
      </c>
      <c r="AD438" s="4">
        <v>34.4</v>
      </c>
      <c r="AE438" s="10">
        <v>32.667567567567573</v>
      </c>
      <c r="AF438" s="4">
        <v>30</v>
      </c>
      <c r="AG438" s="4">
        <v>31</v>
      </c>
      <c r="AH438" s="4">
        <v>40</v>
      </c>
      <c r="AI438" s="9">
        <v>35.18181818181818</v>
      </c>
      <c r="AJ438" s="4">
        <v>9.1999999999999993</v>
      </c>
      <c r="AK438" s="4">
        <v>8.3000000000000007</v>
      </c>
      <c r="AL438" s="4">
        <v>9.3000000000000007</v>
      </c>
      <c r="AM438" s="10">
        <v>8.9818181818181824</v>
      </c>
      <c r="AN438" s="20">
        <v>230</v>
      </c>
      <c r="AO438" s="20">
        <v>162.5</v>
      </c>
      <c r="AP438" s="20">
        <v>19.5</v>
      </c>
      <c r="AQ438" s="20">
        <v>8.5</v>
      </c>
      <c r="AR438" s="5">
        <v>40</v>
      </c>
      <c r="AS438" s="5">
        <v>740</v>
      </c>
      <c r="AT438" s="5">
        <v>125</v>
      </c>
      <c r="AU438" s="5">
        <v>905</v>
      </c>
      <c r="AV438" s="5">
        <v>0</v>
      </c>
      <c r="AW438" s="5">
        <v>0</v>
      </c>
      <c r="AX438" s="5">
        <v>0</v>
      </c>
      <c r="AY438" s="5">
        <v>90</v>
      </c>
      <c r="AZ438" s="5">
        <v>335</v>
      </c>
      <c r="BA438" s="5">
        <v>560</v>
      </c>
      <c r="BB438" s="5">
        <v>1230</v>
      </c>
      <c r="BC438" s="5">
        <v>1660</v>
      </c>
      <c r="BD438" s="5">
        <v>64.375</v>
      </c>
      <c r="BE438" s="5">
        <v>155.3125</v>
      </c>
      <c r="BF438" s="5">
        <v>349.6875</v>
      </c>
      <c r="BG438" s="5">
        <v>569.375</v>
      </c>
      <c r="BH438" s="5">
        <v>15</v>
      </c>
      <c r="BI438" s="5">
        <v>122.5</v>
      </c>
      <c r="BJ438" s="5">
        <v>165</v>
      </c>
      <c r="BK438" s="5">
        <v>480</v>
      </c>
      <c r="BL438" s="5">
        <v>132842</v>
      </c>
      <c r="BM438" s="11">
        <f>(BL438/O438)*100</f>
        <v>46.631516870498039</v>
      </c>
      <c r="BN438" s="11">
        <f>((BL438)/(O438+Q438+S438+U438))*100</f>
        <v>46.631516870498039</v>
      </c>
      <c r="BO438" s="4" t="s">
        <v>72</v>
      </c>
      <c r="BP438" s="9">
        <v>19</v>
      </c>
      <c r="BQ438" s="9">
        <v>45</v>
      </c>
      <c r="BR438" s="13">
        <f t="shared" si="91"/>
        <v>26</v>
      </c>
      <c r="BS438" s="11">
        <v>30.67</v>
      </c>
      <c r="BT438" s="19">
        <f t="shared" si="92"/>
        <v>0.78641025641025641</v>
      </c>
      <c r="BU438" s="6">
        <v>7.0000000000000007E-2</v>
      </c>
      <c r="BV438" s="6">
        <v>0.79700000000000004</v>
      </c>
      <c r="BW438" s="6">
        <v>0.32902000000000009</v>
      </c>
      <c r="BX438" s="5">
        <f t="shared" si="97"/>
        <v>656519.4616972236</v>
      </c>
      <c r="BY438" s="11">
        <v>28.86</v>
      </c>
      <c r="BZ438" s="11">
        <f t="shared" si="98"/>
        <v>3.6571596457140472</v>
      </c>
      <c r="CA438" s="11">
        <f>(BW438/BS438^3)*100000</f>
        <v>1.1404623961207498</v>
      </c>
    </row>
    <row r="439" spans="1:79" s="77" customFormat="1" x14ac:dyDescent="0.2">
      <c r="A439" s="12" t="s">
        <v>69</v>
      </c>
      <c r="B439" s="15">
        <v>2</v>
      </c>
      <c r="C439" s="15">
        <v>2</v>
      </c>
      <c r="D439" s="16">
        <f t="shared" si="86"/>
        <v>0.80937128447999995</v>
      </c>
      <c r="E439" s="17">
        <v>40277</v>
      </c>
      <c r="F439" s="13">
        <v>2</v>
      </c>
      <c r="G439" s="13" t="s">
        <v>70</v>
      </c>
      <c r="H439" s="13" t="s">
        <v>71</v>
      </c>
      <c r="I439" s="15">
        <v>8</v>
      </c>
      <c r="J439" s="15">
        <v>28</v>
      </c>
      <c r="K439" s="15">
        <v>147</v>
      </c>
      <c r="L439" s="15">
        <v>211</v>
      </c>
      <c r="M439" s="13">
        <f t="shared" si="87"/>
        <v>98.5</v>
      </c>
      <c r="N439" s="17">
        <v>40292</v>
      </c>
      <c r="O439" s="14">
        <v>722266</v>
      </c>
      <c r="P439" s="17">
        <v>40296</v>
      </c>
      <c r="Q439" s="14">
        <v>430062</v>
      </c>
      <c r="R439" s="17"/>
      <c r="S439" s="13"/>
      <c r="T439" s="17"/>
      <c r="U439" s="17"/>
      <c r="V439" s="14">
        <f t="shared" si="88"/>
        <v>1152328</v>
      </c>
      <c r="W439" s="14">
        <f t="shared" si="89"/>
        <v>1423732.2500764786</v>
      </c>
      <c r="X439" s="17">
        <v>40325</v>
      </c>
      <c r="Y439" s="13">
        <f t="shared" si="90"/>
        <v>33</v>
      </c>
      <c r="Z439" s="13">
        <v>7</v>
      </c>
      <c r="AA439" s="18">
        <v>3.6</v>
      </c>
      <c r="AB439" s="18">
        <v>25.8</v>
      </c>
      <c r="AC439" s="18">
        <v>24.6</v>
      </c>
      <c r="AD439" s="18">
        <v>30.6</v>
      </c>
      <c r="AE439" s="18">
        <v>28.087096774193544</v>
      </c>
      <c r="AF439" s="13">
        <v>34</v>
      </c>
      <c r="AG439" s="13">
        <v>34</v>
      </c>
      <c r="AH439" s="13">
        <v>40</v>
      </c>
      <c r="AI439" s="18">
        <v>35.888888888888886</v>
      </c>
      <c r="AJ439" s="18">
        <v>8.9</v>
      </c>
      <c r="AK439" s="18">
        <v>8.9</v>
      </c>
      <c r="AL439" s="18">
        <v>9.6</v>
      </c>
      <c r="AM439" s="18">
        <v>9.2116737686624699</v>
      </c>
      <c r="AN439" s="21">
        <v>284</v>
      </c>
      <c r="AO439" s="21">
        <v>425</v>
      </c>
      <c r="AP439" s="21">
        <v>20</v>
      </c>
      <c r="AQ439" s="21">
        <v>10</v>
      </c>
      <c r="AR439" s="14">
        <v>165</v>
      </c>
      <c r="AS439" s="14">
        <v>1200</v>
      </c>
      <c r="AT439" s="14">
        <v>0</v>
      </c>
      <c r="AU439" s="14">
        <v>1365</v>
      </c>
      <c r="AV439" s="14">
        <v>0</v>
      </c>
      <c r="AW439" s="14">
        <v>0</v>
      </c>
      <c r="AX439" s="14">
        <v>0</v>
      </c>
      <c r="AY439" s="14">
        <v>0</v>
      </c>
      <c r="AZ439" s="14">
        <v>165</v>
      </c>
      <c r="BA439" s="14">
        <v>120</v>
      </c>
      <c r="BB439" s="14">
        <v>15</v>
      </c>
      <c r="BC439" s="14">
        <v>280</v>
      </c>
      <c r="BD439" s="14">
        <v>36.363636363636367</v>
      </c>
      <c r="BE439" s="14">
        <v>34.545454545454547</v>
      </c>
      <c r="BF439" s="14">
        <v>2.2727272727272729</v>
      </c>
      <c r="BG439" s="14">
        <v>73.181818181818187</v>
      </c>
      <c r="BH439" s="14">
        <v>5</v>
      </c>
      <c r="BI439" s="14">
        <v>15</v>
      </c>
      <c r="BJ439" s="14">
        <v>0</v>
      </c>
      <c r="BK439" s="14">
        <v>40</v>
      </c>
      <c r="BL439" s="14">
        <v>34918</v>
      </c>
      <c r="BM439" s="19">
        <v>8.1199999999999992</v>
      </c>
      <c r="BN439" s="19">
        <f>((BL439/(O439+Q439+S439+U439))*100)</f>
        <v>3.0302136197332703</v>
      </c>
      <c r="BO439" s="15" t="s">
        <v>72</v>
      </c>
      <c r="BP439" s="13">
        <v>21</v>
      </c>
      <c r="BQ439" s="13">
        <v>54</v>
      </c>
      <c r="BR439" s="13">
        <f t="shared" si="91"/>
        <v>33</v>
      </c>
      <c r="BS439" s="19">
        <v>37.770000000000003</v>
      </c>
      <c r="BT439" s="19">
        <f t="shared" si="92"/>
        <v>1.1445454545454545</v>
      </c>
      <c r="BU439" s="16">
        <v>8.5999999999999993E-2</v>
      </c>
      <c r="BV439" s="16">
        <v>1.363</v>
      </c>
      <c r="BW439" s="16">
        <v>0.50800000000000001</v>
      </c>
      <c r="BX439" s="14">
        <f t="shared" si="97"/>
        <v>43142.128550352398</v>
      </c>
      <c r="BY439" s="19">
        <v>17.95</v>
      </c>
      <c r="BZ439" s="19">
        <f t="shared" si="98"/>
        <v>0.67205175717206334</v>
      </c>
      <c r="CA439" s="19">
        <f>(BW439/BS439^3)*100000</f>
        <v>0.9428069119878344</v>
      </c>
    </row>
    <row r="440" spans="1:79" s="77" customFormat="1" x14ac:dyDescent="0.2">
      <c r="A440" s="15" t="s">
        <v>69</v>
      </c>
      <c r="B440" s="15">
        <v>15</v>
      </c>
      <c r="C440" s="15">
        <v>0.5</v>
      </c>
      <c r="D440" s="16">
        <f t="shared" si="86"/>
        <v>0.20234282111999999</v>
      </c>
      <c r="E440" s="17">
        <v>37357</v>
      </c>
      <c r="F440" s="15">
        <v>1</v>
      </c>
      <c r="G440" s="15" t="s">
        <v>70</v>
      </c>
      <c r="H440" s="15" t="s">
        <v>71</v>
      </c>
      <c r="I440" s="15">
        <v>71</v>
      </c>
      <c r="J440" s="15">
        <v>315</v>
      </c>
      <c r="K440" s="15"/>
      <c r="L440" s="15"/>
      <c r="M440" s="13">
        <f t="shared" si="87"/>
        <v>193</v>
      </c>
      <c r="N440" s="17">
        <v>37362</v>
      </c>
      <c r="O440" s="14">
        <v>293120</v>
      </c>
      <c r="P440" s="15"/>
      <c r="Q440" s="14"/>
      <c r="R440" s="15"/>
      <c r="S440" s="15"/>
      <c r="T440" s="15"/>
      <c r="U440" s="15"/>
      <c r="V440" s="14">
        <f t="shared" si="88"/>
        <v>293120</v>
      </c>
      <c r="W440" s="14">
        <f t="shared" si="89"/>
        <v>1448630.5883131102</v>
      </c>
      <c r="X440" s="17">
        <v>37406</v>
      </c>
      <c r="Y440" s="15">
        <f t="shared" si="90"/>
        <v>44</v>
      </c>
      <c r="Z440" s="15">
        <v>1</v>
      </c>
      <c r="AA440" s="18">
        <v>2.9</v>
      </c>
      <c r="AB440" s="18">
        <v>27.7</v>
      </c>
      <c r="AC440" s="18">
        <v>25.7</v>
      </c>
      <c r="AD440" s="18">
        <v>30.5</v>
      </c>
      <c r="AE440" s="18">
        <v>28.695238095238096</v>
      </c>
      <c r="AF440" s="13">
        <v>32</v>
      </c>
      <c r="AG440" s="13">
        <v>32</v>
      </c>
      <c r="AH440" s="13">
        <v>45</v>
      </c>
      <c r="AI440" s="13">
        <v>37.666666666666664</v>
      </c>
      <c r="AJ440" s="18">
        <v>8.6</v>
      </c>
      <c r="AK440" s="18">
        <v>8.09</v>
      </c>
      <c r="AL440" s="18">
        <v>9.6999999999999993</v>
      </c>
      <c r="AM440" s="18">
        <v>9.1700767994492729</v>
      </c>
      <c r="AN440" s="21">
        <v>34.5</v>
      </c>
      <c r="AO440" s="21">
        <v>250</v>
      </c>
      <c r="AP440" s="21">
        <v>24</v>
      </c>
      <c r="AQ440" s="21">
        <v>10</v>
      </c>
      <c r="AR440" s="14">
        <v>5</v>
      </c>
      <c r="AS440" s="14">
        <v>15</v>
      </c>
      <c r="AT440" s="14">
        <v>0</v>
      </c>
      <c r="AU440" s="14">
        <v>20</v>
      </c>
      <c r="AV440" s="14">
        <v>0</v>
      </c>
      <c r="AW440" s="14">
        <v>5</v>
      </c>
      <c r="AX440" s="14">
        <v>0</v>
      </c>
      <c r="AY440" s="14">
        <v>15</v>
      </c>
      <c r="AZ440" s="14">
        <v>440</v>
      </c>
      <c r="BA440" s="14">
        <v>1540</v>
      </c>
      <c r="BB440" s="14">
        <v>7260</v>
      </c>
      <c r="BC440" s="14">
        <v>7365</v>
      </c>
      <c r="BD440" s="14">
        <v>50.263157894736842</v>
      </c>
      <c r="BE440" s="14">
        <v>187.63157894736841</v>
      </c>
      <c r="BF440" s="14">
        <v>1252.8947368421052</v>
      </c>
      <c r="BG440" s="14">
        <v>1490.7894736842106</v>
      </c>
      <c r="BH440" s="14">
        <v>20</v>
      </c>
      <c r="BI440" s="14">
        <v>80</v>
      </c>
      <c r="BJ440" s="14">
        <v>515</v>
      </c>
      <c r="BK440" s="14">
        <v>620</v>
      </c>
      <c r="BL440" s="14">
        <v>226986</v>
      </c>
      <c r="BM440" s="19">
        <f>BL440/(O440)*100</f>
        <v>77.43790938864629</v>
      </c>
      <c r="BN440" s="19">
        <f>BL440/(O440+Q440)*100</f>
        <v>77.43790938864629</v>
      </c>
      <c r="BO440" s="15" t="s">
        <v>72</v>
      </c>
      <c r="BP440" s="13">
        <v>20</v>
      </c>
      <c r="BQ440" s="13">
        <v>42</v>
      </c>
      <c r="BR440" s="13">
        <f t="shared" si="91"/>
        <v>22</v>
      </c>
      <c r="BS440" s="19">
        <v>27.69</v>
      </c>
      <c r="BT440" s="19">
        <f t="shared" si="92"/>
        <v>0.62931818181818189</v>
      </c>
      <c r="BU440" s="16">
        <v>6.5000000000000002E-2</v>
      </c>
      <c r="BV440" s="16">
        <v>0.53600000000000003</v>
      </c>
      <c r="BW440" s="16">
        <v>0.187</v>
      </c>
      <c r="BX440" s="14">
        <f t="shared" si="97"/>
        <v>1121789.2423541199</v>
      </c>
      <c r="BY440" s="19">
        <v>46.45</v>
      </c>
      <c r="BZ440" s="19">
        <f t="shared" si="98"/>
        <v>5.2172931677953782</v>
      </c>
      <c r="CA440" s="19">
        <f>(BW440/BS440^3)*100000</f>
        <v>0.88079073832019339</v>
      </c>
    </row>
    <row r="441" spans="1:79" s="77" customFormat="1" x14ac:dyDescent="0.2">
      <c r="A441" s="15" t="s">
        <v>69</v>
      </c>
      <c r="B441" s="15">
        <v>11</v>
      </c>
      <c r="C441" s="15">
        <v>0.5</v>
      </c>
      <c r="D441" s="16">
        <f t="shared" si="86"/>
        <v>0.20234282111999999</v>
      </c>
      <c r="E441" s="17">
        <v>37075</v>
      </c>
      <c r="F441" s="15">
        <v>1</v>
      </c>
      <c r="G441" s="15" t="s">
        <v>70</v>
      </c>
      <c r="H441" s="15" t="s">
        <v>71</v>
      </c>
      <c r="I441" s="15">
        <v>2</v>
      </c>
      <c r="J441" s="15">
        <v>24</v>
      </c>
      <c r="K441" s="15"/>
      <c r="L441" s="15"/>
      <c r="M441" s="13">
        <f t="shared" si="87"/>
        <v>13</v>
      </c>
      <c r="N441" s="17">
        <v>37081</v>
      </c>
      <c r="O441" s="14">
        <v>294036</v>
      </c>
      <c r="P441" s="15"/>
      <c r="Q441" s="14"/>
      <c r="R441" s="15"/>
      <c r="S441" s="15"/>
      <c r="T441" s="15"/>
      <c r="U441" s="15"/>
      <c r="V441" s="14">
        <f t="shared" si="88"/>
        <v>294036</v>
      </c>
      <c r="W441" s="14">
        <f t="shared" si="89"/>
        <v>1453157.5589015887</v>
      </c>
      <c r="X441" s="17">
        <v>37110</v>
      </c>
      <c r="Y441" s="15">
        <f t="shared" si="90"/>
        <v>29</v>
      </c>
      <c r="Z441" s="13">
        <v>10</v>
      </c>
      <c r="AA441" s="18">
        <v>3.9</v>
      </c>
      <c r="AB441" s="18">
        <v>32.5</v>
      </c>
      <c r="AC441" s="18">
        <v>29.5</v>
      </c>
      <c r="AD441" s="18">
        <v>34.700000000000003</v>
      </c>
      <c r="AE441" s="18">
        <v>32.442857142857143</v>
      </c>
      <c r="AF441" s="13">
        <v>45</v>
      </c>
      <c r="AG441" s="13">
        <v>50</v>
      </c>
      <c r="AH441" s="13">
        <v>56</v>
      </c>
      <c r="AI441" s="13">
        <v>52.125</v>
      </c>
      <c r="AJ441" s="18">
        <v>9</v>
      </c>
      <c r="AK441" s="18">
        <v>9</v>
      </c>
      <c r="AL441" s="18">
        <v>9.1999999999999993</v>
      </c>
      <c r="AM441" s="18">
        <v>9.1123027556730207</v>
      </c>
      <c r="AN441" s="21">
        <v>16</v>
      </c>
      <c r="AO441" s="21">
        <v>99.5</v>
      </c>
      <c r="AP441" s="21">
        <v>1.5</v>
      </c>
      <c r="AQ441" s="21">
        <v>0.75</v>
      </c>
      <c r="AR441" s="14">
        <v>70</v>
      </c>
      <c r="AS441" s="14">
        <v>420</v>
      </c>
      <c r="AT441" s="14">
        <v>0</v>
      </c>
      <c r="AU441" s="14">
        <v>490</v>
      </c>
      <c r="AV441" s="14">
        <v>15</v>
      </c>
      <c r="AW441" s="14">
        <v>5</v>
      </c>
      <c r="AX441" s="14">
        <v>0</v>
      </c>
      <c r="AY441" s="14">
        <v>20</v>
      </c>
      <c r="AZ441" s="14">
        <v>165</v>
      </c>
      <c r="BA441" s="14">
        <v>560</v>
      </c>
      <c r="BB441" s="14">
        <v>0</v>
      </c>
      <c r="BC441" s="14">
        <v>725</v>
      </c>
      <c r="BD441" s="14">
        <v>61.25</v>
      </c>
      <c r="BE441" s="14">
        <v>91.25</v>
      </c>
      <c r="BF441" s="14">
        <v>0</v>
      </c>
      <c r="BG441" s="14">
        <v>152.5</v>
      </c>
      <c r="BH441" s="14">
        <v>45</v>
      </c>
      <c r="BI441" s="14">
        <v>12.5</v>
      </c>
      <c r="BJ441" s="14">
        <v>0</v>
      </c>
      <c r="BK441" s="14">
        <v>65</v>
      </c>
      <c r="BL441" s="14">
        <v>0</v>
      </c>
      <c r="BM441" s="19">
        <f>BL441/(O441)*100</f>
        <v>0</v>
      </c>
      <c r="BN441" s="19">
        <f>BL441/(O441+Q441)*100</f>
        <v>0</v>
      </c>
      <c r="BO441" s="15" t="s">
        <v>73</v>
      </c>
      <c r="BP441" s="13"/>
      <c r="BQ441" s="13"/>
      <c r="BR441" s="13">
        <f t="shared" si="91"/>
        <v>0</v>
      </c>
      <c r="BS441" s="19"/>
      <c r="BT441" s="19">
        <f t="shared" si="92"/>
        <v>0</v>
      </c>
      <c r="BU441" s="16"/>
      <c r="BV441" s="16"/>
      <c r="BW441" s="16"/>
      <c r="BX441" s="14">
        <f t="shared" si="97"/>
        <v>0</v>
      </c>
      <c r="BY441" s="19">
        <v>0</v>
      </c>
      <c r="BZ441" s="19">
        <f t="shared" si="98"/>
        <v>0</v>
      </c>
      <c r="CA441" s="19"/>
    </row>
    <row r="442" spans="1:79" s="77" customFormat="1" x14ac:dyDescent="0.2">
      <c r="A442" s="15" t="s">
        <v>69</v>
      </c>
      <c r="B442" s="13">
        <v>3</v>
      </c>
      <c r="C442" s="15">
        <v>2</v>
      </c>
      <c r="D442" s="15">
        <f t="shared" si="86"/>
        <v>0.80937128447999995</v>
      </c>
      <c r="E442" s="17">
        <v>39928</v>
      </c>
      <c r="F442" s="15">
        <v>2</v>
      </c>
      <c r="G442" s="15" t="s">
        <v>70</v>
      </c>
      <c r="H442" s="15" t="s">
        <v>71</v>
      </c>
      <c r="I442" s="15">
        <v>0</v>
      </c>
      <c r="J442" s="15"/>
      <c r="K442" s="15">
        <v>0</v>
      </c>
      <c r="L442" s="15">
        <v>5</v>
      </c>
      <c r="M442" s="13">
        <f t="shared" si="87"/>
        <v>1.6666666666666667</v>
      </c>
      <c r="N442" s="17">
        <v>39943</v>
      </c>
      <c r="O442" s="14">
        <v>614178</v>
      </c>
      <c r="P442" s="17">
        <v>39946</v>
      </c>
      <c r="Q442" s="14">
        <v>567920</v>
      </c>
      <c r="R442" s="15"/>
      <c r="S442" s="14"/>
      <c r="T442" s="15"/>
      <c r="U442" s="14"/>
      <c r="V442" s="14">
        <f t="shared" si="88"/>
        <v>1182098</v>
      </c>
      <c r="W442" s="14">
        <f t="shared" si="89"/>
        <v>1460513.8861078662</v>
      </c>
      <c r="X442" s="17">
        <v>39975</v>
      </c>
      <c r="Y442" s="15">
        <f t="shared" si="90"/>
        <v>32</v>
      </c>
      <c r="Z442" s="15">
        <v>8</v>
      </c>
      <c r="AA442" s="18">
        <v>3.3</v>
      </c>
      <c r="AB442" s="18">
        <v>29</v>
      </c>
      <c r="AC442" s="18">
        <v>25.1</v>
      </c>
      <c r="AD442" s="18">
        <v>32.1</v>
      </c>
      <c r="AE442" s="18">
        <v>29.05</v>
      </c>
      <c r="AF442" s="15">
        <v>51</v>
      </c>
      <c r="AG442" s="15">
        <v>38</v>
      </c>
      <c r="AH442" s="15">
        <v>54</v>
      </c>
      <c r="AI442" s="18">
        <v>49.6</v>
      </c>
      <c r="AJ442" s="15">
        <v>9.1</v>
      </c>
      <c r="AK442" s="15">
        <v>8.8000000000000007</v>
      </c>
      <c r="AL442" s="18">
        <v>9.5</v>
      </c>
      <c r="AM442" s="18">
        <v>9.1703119611311319</v>
      </c>
      <c r="AN442" s="21">
        <v>156</v>
      </c>
      <c r="AO442" s="21">
        <v>775</v>
      </c>
      <c r="AP442" s="21">
        <v>60</v>
      </c>
      <c r="AQ442" s="21">
        <v>25</v>
      </c>
      <c r="AR442" s="14">
        <v>495</v>
      </c>
      <c r="AS442" s="14">
        <v>695</v>
      </c>
      <c r="AT442" s="14">
        <v>0</v>
      </c>
      <c r="AU442" s="14">
        <v>1190</v>
      </c>
      <c r="AV442" s="14">
        <v>15</v>
      </c>
      <c r="AW442" s="14">
        <v>5</v>
      </c>
      <c r="AX442" s="14">
        <v>0</v>
      </c>
      <c r="AY442" s="14">
        <v>90</v>
      </c>
      <c r="AZ442" s="14">
        <v>625</v>
      </c>
      <c r="BA442" s="14">
        <v>865</v>
      </c>
      <c r="BB442" s="14">
        <v>15</v>
      </c>
      <c r="BC442" s="14">
        <v>1135</v>
      </c>
      <c r="BD442" s="14">
        <v>306.15384615384613</v>
      </c>
      <c r="BE442" s="14">
        <v>218.46153846153845</v>
      </c>
      <c r="BF442" s="14">
        <v>4.2307692307692308</v>
      </c>
      <c r="BG442" s="14">
        <v>528.84615384615381</v>
      </c>
      <c r="BH442" s="14">
        <v>270</v>
      </c>
      <c r="BI442" s="14">
        <v>55</v>
      </c>
      <c r="BJ442" s="14">
        <v>5</v>
      </c>
      <c r="BK442" s="14">
        <v>530</v>
      </c>
      <c r="BL442" s="14">
        <v>0</v>
      </c>
      <c r="BM442" s="19">
        <f>BL442/O442*100</f>
        <v>0</v>
      </c>
      <c r="BN442" s="19">
        <f>(BL442)/(O442+Q442+S442+U442)*100</f>
        <v>0</v>
      </c>
      <c r="BO442" s="15" t="s">
        <v>73</v>
      </c>
      <c r="BP442" s="13"/>
      <c r="BQ442" s="13"/>
      <c r="BR442" s="13">
        <f t="shared" si="91"/>
        <v>0</v>
      </c>
      <c r="BS442" s="19"/>
      <c r="BT442" s="19">
        <f t="shared" si="92"/>
        <v>0</v>
      </c>
      <c r="BU442" s="16"/>
      <c r="BV442" s="16"/>
      <c r="BW442" s="16"/>
      <c r="BX442" s="14">
        <f t="shared" si="97"/>
        <v>0</v>
      </c>
      <c r="BY442" s="19">
        <v>0</v>
      </c>
      <c r="BZ442" s="19">
        <f t="shared" si="98"/>
        <v>0</v>
      </c>
      <c r="CA442" s="19"/>
    </row>
    <row r="443" spans="1:79" s="77" customFormat="1" x14ac:dyDescent="0.2">
      <c r="A443" s="4" t="s">
        <v>69</v>
      </c>
      <c r="B443" s="4">
        <v>16</v>
      </c>
      <c r="C443" s="4">
        <v>0.5</v>
      </c>
      <c r="D443" s="6">
        <f t="shared" si="86"/>
        <v>0.20234282111999999</v>
      </c>
      <c r="E443" s="8">
        <v>38985</v>
      </c>
      <c r="F443" s="4">
        <v>1</v>
      </c>
      <c r="G443" s="4" t="s">
        <v>70</v>
      </c>
      <c r="H443" s="4" t="s">
        <v>71</v>
      </c>
      <c r="I443" s="4">
        <v>55</v>
      </c>
      <c r="J443" s="4">
        <v>15</v>
      </c>
      <c r="K443" s="4"/>
      <c r="L443" s="4"/>
      <c r="M443" s="13">
        <f t="shared" si="87"/>
        <v>35</v>
      </c>
      <c r="N443" s="8">
        <v>39001</v>
      </c>
      <c r="O443" s="5">
        <v>297700</v>
      </c>
      <c r="P443" s="4"/>
      <c r="Q443" s="5"/>
      <c r="R443" s="4"/>
      <c r="S443" s="4"/>
      <c r="T443" s="4"/>
      <c r="U443" s="4"/>
      <c r="V443" s="14">
        <f t="shared" si="88"/>
        <v>297700</v>
      </c>
      <c r="W443" s="14">
        <f t="shared" si="89"/>
        <v>1471265.4412555026</v>
      </c>
      <c r="X443" s="8">
        <v>39035</v>
      </c>
      <c r="Y443" s="4">
        <f t="shared" si="90"/>
        <v>34</v>
      </c>
      <c r="Z443" s="4">
        <v>3</v>
      </c>
      <c r="AA443" s="4">
        <v>4.0999999999999996</v>
      </c>
      <c r="AB443" s="4">
        <v>26.5</v>
      </c>
      <c r="AC443" s="4">
        <v>19.5</v>
      </c>
      <c r="AD443" s="4">
        <v>30.3</v>
      </c>
      <c r="AE443" s="10">
        <v>24.406250000000007</v>
      </c>
      <c r="AF443" s="4">
        <v>40</v>
      </c>
      <c r="AG443" s="4">
        <v>36</v>
      </c>
      <c r="AH443" s="4">
        <v>40</v>
      </c>
      <c r="AI443" s="9">
        <v>37.700000000000003</v>
      </c>
      <c r="AJ443" s="4">
        <v>9.3000000000000007</v>
      </c>
      <c r="AK443" s="4">
        <v>8.3000000000000007</v>
      </c>
      <c r="AL443" s="4">
        <v>9.5</v>
      </c>
      <c r="AM443" s="10">
        <v>9.1233896365506997</v>
      </c>
      <c r="AN443" s="20">
        <v>88</v>
      </c>
      <c r="AO443" s="20">
        <v>110</v>
      </c>
      <c r="AP443" s="20">
        <v>9</v>
      </c>
      <c r="AQ443" s="20">
        <v>3.7749999999999999</v>
      </c>
      <c r="AR443" s="5">
        <v>290</v>
      </c>
      <c r="AS443" s="5">
        <v>0</v>
      </c>
      <c r="AT443" s="5">
        <v>0</v>
      </c>
      <c r="AU443" s="5">
        <v>290</v>
      </c>
      <c r="AV443" s="5">
        <v>0</v>
      </c>
      <c r="AW443" s="5">
        <v>0</v>
      </c>
      <c r="AX443" s="5">
        <v>0</v>
      </c>
      <c r="AY443" s="5">
        <v>10</v>
      </c>
      <c r="AZ443" s="5">
        <v>115</v>
      </c>
      <c r="BA443" s="5">
        <v>50</v>
      </c>
      <c r="BB443" s="5">
        <v>15</v>
      </c>
      <c r="BC443" s="5">
        <v>115</v>
      </c>
      <c r="BD443" s="5">
        <v>22.083333333333332</v>
      </c>
      <c r="BE443" s="5">
        <v>19.583333333333332</v>
      </c>
      <c r="BF443" s="5">
        <v>1.6666666666666667</v>
      </c>
      <c r="BG443" s="5">
        <v>43.333333333333336</v>
      </c>
      <c r="BH443" s="5">
        <v>10</v>
      </c>
      <c r="BI443" s="5">
        <v>15</v>
      </c>
      <c r="BJ443" s="5">
        <v>0</v>
      </c>
      <c r="BK443" s="5">
        <v>35</v>
      </c>
      <c r="BL443" s="5">
        <v>10052</v>
      </c>
      <c r="BM443" s="11">
        <f>BL443/O443*100</f>
        <v>3.37655357742694</v>
      </c>
      <c r="BN443" s="11">
        <f>BL443/(O443+Q443)*100</f>
        <v>3.37655357742694</v>
      </c>
      <c r="BO443" s="4" t="s">
        <v>72</v>
      </c>
      <c r="BP443" s="9">
        <v>18</v>
      </c>
      <c r="BQ443" s="9">
        <v>37</v>
      </c>
      <c r="BR443" s="13">
        <f t="shared" si="91"/>
        <v>19</v>
      </c>
      <c r="BS443" s="11">
        <v>29.9</v>
      </c>
      <c r="BT443" s="19">
        <f t="shared" si="92"/>
        <v>0.87941176470588234</v>
      </c>
      <c r="BU443" s="6">
        <v>4.3200000000000002E-2</v>
      </c>
      <c r="BV443" s="6">
        <v>0.39379999999999998</v>
      </c>
      <c r="BW443" s="6">
        <v>0.23162857142857141</v>
      </c>
      <c r="BX443" s="5">
        <f t="shared" si="97"/>
        <v>49678.065890158927</v>
      </c>
      <c r="BY443" s="11">
        <v>2.5499999999999998</v>
      </c>
      <c r="BZ443" s="11">
        <f t="shared" si="98"/>
        <v>0.37065807220074798</v>
      </c>
      <c r="CA443" s="11">
        <f>(BW443/BS443^3)*100000</f>
        <v>0.86651994543307909</v>
      </c>
    </row>
    <row r="444" spans="1:79" s="77" customFormat="1" x14ac:dyDescent="0.2">
      <c r="A444" s="15" t="s">
        <v>69</v>
      </c>
      <c r="B444" s="13">
        <v>2</v>
      </c>
      <c r="C444" s="15">
        <v>2</v>
      </c>
      <c r="D444" s="15">
        <f t="shared" si="86"/>
        <v>0.80937128447999995</v>
      </c>
      <c r="E444" s="17">
        <v>39947</v>
      </c>
      <c r="F444" s="15">
        <v>2</v>
      </c>
      <c r="G444" s="15" t="s">
        <v>70</v>
      </c>
      <c r="H444" s="15" t="s">
        <v>71</v>
      </c>
      <c r="I444" s="15">
        <v>0</v>
      </c>
      <c r="J444" s="15"/>
      <c r="K444" s="15">
        <v>0</v>
      </c>
      <c r="L444" s="15">
        <v>1</v>
      </c>
      <c r="M444" s="13">
        <f t="shared" si="87"/>
        <v>0.33333333333333331</v>
      </c>
      <c r="N444" s="17">
        <v>39966</v>
      </c>
      <c r="O444" s="14">
        <v>838140</v>
      </c>
      <c r="P444" s="17">
        <v>39969</v>
      </c>
      <c r="Q444" s="14">
        <v>398918</v>
      </c>
      <c r="R444" s="15"/>
      <c r="S444" s="14"/>
      <c r="T444" s="15"/>
      <c r="U444" s="14"/>
      <c r="V444" s="14">
        <f t="shared" si="88"/>
        <v>1237058</v>
      </c>
      <c r="W444" s="14">
        <f t="shared" si="89"/>
        <v>1528418.4449350431</v>
      </c>
      <c r="X444" s="17">
        <v>39994</v>
      </c>
      <c r="Y444" s="15">
        <f t="shared" si="90"/>
        <v>28</v>
      </c>
      <c r="Z444" s="15">
        <v>2</v>
      </c>
      <c r="AA444" s="18">
        <v>1.4</v>
      </c>
      <c r="AB444" s="18">
        <v>29.8</v>
      </c>
      <c r="AC444" s="18">
        <v>29.4</v>
      </c>
      <c r="AD444" s="18">
        <v>33.1</v>
      </c>
      <c r="AE444" s="18">
        <v>31.187999999999999</v>
      </c>
      <c r="AF444" s="15">
        <v>45</v>
      </c>
      <c r="AG444" s="15">
        <v>42</v>
      </c>
      <c r="AH444" s="15">
        <v>54</v>
      </c>
      <c r="AI444" s="18">
        <v>49.142857142857146</v>
      </c>
      <c r="AJ444" s="15">
        <v>9.4</v>
      </c>
      <c r="AK444" s="15">
        <v>8.8000000000000007</v>
      </c>
      <c r="AL444" s="18">
        <v>9.5</v>
      </c>
      <c r="AM444" s="18">
        <v>9.1865237377660645</v>
      </c>
      <c r="AN444" s="21">
        <v>80</v>
      </c>
      <c r="AO444" s="21">
        <v>625</v>
      </c>
      <c r="AP444" s="21">
        <v>46</v>
      </c>
      <c r="AQ444" s="21">
        <v>19.5</v>
      </c>
      <c r="AR444" s="14">
        <v>5</v>
      </c>
      <c r="AS444" s="14">
        <v>5</v>
      </c>
      <c r="AT444" s="14">
        <v>0</v>
      </c>
      <c r="AU444" s="14">
        <v>10</v>
      </c>
      <c r="AV444" s="14">
        <v>5</v>
      </c>
      <c r="AW444" s="14">
        <v>0</v>
      </c>
      <c r="AX444" s="14">
        <v>0</v>
      </c>
      <c r="AY444" s="14">
        <v>45</v>
      </c>
      <c r="AZ444" s="14">
        <v>130</v>
      </c>
      <c r="BA444" s="14">
        <v>65</v>
      </c>
      <c r="BB444" s="14">
        <v>1225</v>
      </c>
      <c r="BC444" s="14">
        <v>1290</v>
      </c>
      <c r="BD444" s="14">
        <v>52</v>
      </c>
      <c r="BE444" s="14">
        <v>28.5</v>
      </c>
      <c r="BF444" s="14">
        <v>200</v>
      </c>
      <c r="BG444" s="14">
        <v>280.5</v>
      </c>
      <c r="BH444" s="14">
        <v>52.5</v>
      </c>
      <c r="BI444" s="14">
        <v>25</v>
      </c>
      <c r="BJ444" s="14">
        <v>20</v>
      </c>
      <c r="BK444" s="14">
        <v>122.5</v>
      </c>
      <c r="BL444" s="14">
        <v>0</v>
      </c>
      <c r="BM444" s="19">
        <f>BL444/O444*100</f>
        <v>0</v>
      </c>
      <c r="BN444" s="19">
        <f>(BL444)/(O444+Q444+S444+U444)*100</f>
        <v>0</v>
      </c>
      <c r="BO444" s="15" t="s">
        <v>73</v>
      </c>
      <c r="BP444" s="13"/>
      <c r="BQ444" s="13"/>
      <c r="BR444" s="13">
        <f t="shared" si="91"/>
        <v>0</v>
      </c>
      <c r="BS444" s="19"/>
      <c r="BT444" s="19">
        <f t="shared" si="92"/>
        <v>0</v>
      </c>
      <c r="BU444" s="16"/>
      <c r="BV444" s="16"/>
      <c r="BW444" s="16"/>
      <c r="BX444" s="14">
        <f t="shared" si="97"/>
        <v>0</v>
      </c>
      <c r="BY444" s="19">
        <v>0</v>
      </c>
      <c r="BZ444" s="19">
        <f t="shared" si="98"/>
        <v>0</v>
      </c>
      <c r="CA444" s="19"/>
    </row>
    <row r="445" spans="1:79" s="77" customFormat="1" x14ac:dyDescent="0.2">
      <c r="A445" s="12" t="s">
        <v>69</v>
      </c>
      <c r="B445" s="15">
        <v>7</v>
      </c>
      <c r="C445" s="15">
        <v>2</v>
      </c>
      <c r="D445" s="16">
        <f t="shared" si="86"/>
        <v>0.80937128447999995</v>
      </c>
      <c r="E445" s="17">
        <v>40354</v>
      </c>
      <c r="F445" s="13">
        <v>2</v>
      </c>
      <c r="G445" s="13" t="s">
        <v>70</v>
      </c>
      <c r="H445" s="13" t="s">
        <v>71</v>
      </c>
      <c r="I445" s="15">
        <v>27</v>
      </c>
      <c r="J445" s="15">
        <v>27</v>
      </c>
      <c r="K445" s="15"/>
      <c r="L445" s="15">
        <v>10</v>
      </c>
      <c r="M445" s="13">
        <f t="shared" si="87"/>
        <v>21.333333333333332</v>
      </c>
      <c r="N445" s="17">
        <v>40368</v>
      </c>
      <c r="O445" s="14">
        <v>784096</v>
      </c>
      <c r="P445" s="17">
        <v>40372</v>
      </c>
      <c r="Q445" s="14">
        <v>453420</v>
      </c>
      <c r="R445" s="17"/>
      <c r="S445" s="13"/>
      <c r="T445" s="17"/>
      <c r="U445" s="17"/>
      <c r="V445" s="14">
        <f t="shared" si="88"/>
        <v>1237516</v>
      </c>
      <c r="W445" s="14">
        <f t="shared" si="89"/>
        <v>1528984.316258603</v>
      </c>
      <c r="X445" s="17">
        <v>40422</v>
      </c>
      <c r="Y445" s="13">
        <f t="shared" si="90"/>
        <v>54</v>
      </c>
      <c r="Z445" s="13">
        <v>11</v>
      </c>
      <c r="AA445" s="18">
        <v>2.1</v>
      </c>
      <c r="AB445" s="18">
        <v>30.3</v>
      </c>
      <c r="AC445" s="18">
        <v>29.1</v>
      </c>
      <c r="AD445" s="18">
        <v>34.200000000000003</v>
      </c>
      <c r="AE445" s="18">
        <v>32.415384615384603</v>
      </c>
      <c r="AF445" s="13">
        <v>35</v>
      </c>
      <c r="AG445" s="13">
        <v>32</v>
      </c>
      <c r="AH445" s="13">
        <v>43</v>
      </c>
      <c r="AI445" s="18">
        <v>37.733333333333334</v>
      </c>
      <c r="AJ445" s="18">
        <v>9.1</v>
      </c>
      <c r="AK445" s="18">
        <v>8.5</v>
      </c>
      <c r="AL445" s="18">
        <v>9.6</v>
      </c>
      <c r="AM445" s="18">
        <v>9.2410662330793549</v>
      </c>
      <c r="AN445" s="21">
        <v>620</v>
      </c>
      <c r="AO445" s="21">
        <v>950</v>
      </c>
      <c r="AP445" s="21">
        <v>76</v>
      </c>
      <c r="AQ445" s="21">
        <v>30</v>
      </c>
      <c r="AR445" s="14">
        <v>90</v>
      </c>
      <c r="AS445" s="14">
        <v>155</v>
      </c>
      <c r="AT445" s="14">
        <v>1910</v>
      </c>
      <c r="AU445" s="14">
        <v>2155</v>
      </c>
      <c r="AV445" s="14">
        <v>0</v>
      </c>
      <c r="AW445" s="14">
        <v>0</v>
      </c>
      <c r="AX445" s="14">
        <v>0</v>
      </c>
      <c r="AY445" s="14">
        <v>15</v>
      </c>
      <c r="AZ445" s="14">
        <v>130</v>
      </c>
      <c r="BA445" s="14">
        <v>120</v>
      </c>
      <c r="BB445" s="14">
        <v>1550</v>
      </c>
      <c r="BC445" s="14">
        <v>1630</v>
      </c>
      <c r="BD445" s="14">
        <v>17.105263157894736</v>
      </c>
      <c r="BE445" s="14">
        <v>22.894736842105264</v>
      </c>
      <c r="BF445" s="14">
        <v>346.31578947368422</v>
      </c>
      <c r="BG445" s="14">
        <v>386.31578947368422</v>
      </c>
      <c r="BH445" s="14">
        <v>5</v>
      </c>
      <c r="BI445" s="14">
        <v>5</v>
      </c>
      <c r="BJ445" s="14">
        <v>150</v>
      </c>
      <c r="BK445" s="14">
        <v>245</v>
      </c>
      <c r="BL445" s="14">
        <v>76954</v>
      </c>
      <c r="BM445" s="19">
        <v>16.97</v>
      </c>
      <c r="BN445" s="19">
        <f>((BL445/(O445+Q445+S445+U445))*100)</f>
        <v>6.2184246506711833</v>
      </c>
      <c r="BO445" s="15" t="s">
        <v>72</v>
      </c>
      <c r="BP445" s="13">
        <v>26</v>
      </c>
      <c r="BQ445" s="13">
        <v>77</v>
      </c>
      <c r="BR445" s="13">
        <f t="shared" si="91"/>
        <v>51</v>
      </c>
      <c r="BS445" s="19">
        <v>41.81</v>
      </c>
      <c r="BT445" s="19">
        <f t="shared" si="92"/>
        <v>0.77425925925925931</v>
      </c>
      <c r="BU445" s="16">
        <v>0.17199999999999999</v>
      </c>
      <c r="BV445" s="16">
        <v>1.177</v>
      </c>
      <c r="BW445" s="16">
        <v>0.70099999999999996</v>
      </c>
      <c r="BX445" s="14">
        <f t="shared" si="97"/>
        <v>95078.737627121212</v>
      </c>
      <c r="BY445" s="19">
        <v>52.36</v>
      </c>
      <c r="BZ445" s="19">
        <f t="shared" si="98"/>
        <v>1.1980034975574794</v>
      </c>
      <c r="CA445" s="19">
        <f>(BW445/BS445^3)*100000</f>
        <v>0.95913008855677739</v>
      </c>
    </row>
    <row r="446" spans="1:79" s="77" customFormat="1" x14ac:dyDescent="0.2">
      <c r="A446" s="15" t="s">
        <v>69</v>
      </c>
      <c r="B446" s="13">
        <v>9</v>
      </c>
      <c r="C446" s="15">
        <v>2</v>
      </c>
      <c r="D446" s="15">
        <f t="shared" si="86"/>
        <v>0.80937128447999995</v>
      </c>
      <c r="E446" s="17">
        <v>39933</v>
      </c>
      <c r="F446" s="15">
        <v>2</v>
      </c>
      <c r="G446" s="15" t="s">
        <v>70</v>
      </c>
      <c r="H446" s="15" t="s">
        <v>71</v>
      </c>
      <c r="I446" s="15">
        <v>0</v>
      </c>
      <c r="J446" s="15"/>
      <c r="K446" s="15">
        <v>0</v>
      </c>
      <c r="L446" s="15">
        <v>0</v>
      </c>
      <c r="M446" s="13">
        <f t="shared" si="87"/>
        <v>0</v>
      </c>
      <c r="N446" s="17">
        <v>39950</v>
      </c>
      <c r="O446" s="14">
        <v>803332</v>
      </c>
      <c r="P446" s="17">
        <v>39953</v>
      </c>
      <c r="Q446" s="14">
        <v>447008</v>
      </c>
      <c r="R446" s="15"/>
      <c r="S446" s="14"/>
      <c r="T446" s="15"/>
      <c r="U446" s="14"/>
      <c r="V446" s="14">
        <f t="shared" si="88"/>
        <v>1250340</v>
      </c>
      <c r="W446" s="14">
        <f t="shared" si="89"/>
        <v>1544828.7133182776</v>
      </c>
      <c r="X446" s="17">
        <v>39982</v>
      </c>
      <c r="Y446" s="15">
        <f t="shared" si="90"/>
        <v>32</v>
      </c>
      <c r="Z446" s="15">
        <v>15</v>
      </c>
      <c r="AA446" s="18">
        <v>3.1</v>
      </c>
      <c r="AB446" s="18">
        <v>26.5</v>
      </c>
      <c r="AC446" s="18">
        <v>25.3</v>
      </c>
      <c r="AD446" s="18">
        <v>32.6</v>
      </c>
      <c r="AE446" s="18">
        <v>29.423333333333336</v>
      </c>
      <c r="AF446" s="15">
        <v>52</v>
      </c>
      <c r="AG446" s="15">
        <v>51</v>
      </c>
      <c r="AH446" s="15">
        <v>60</v>
      </c>
      <c r="AI446" s="18">
        <v>55.166666666666664</v>
      </c>
      <c r="AJ446" s="15">
        <v>8.6999999999999993</v>
      </c>
      <c r="AK446" s="15">
        <v>8.6</v>
      </c>
      <c r="AL446" s="18">
        <v>9.3000000000000007</v>
      </c>
      <c r="AM446" s="18">
        <v>9.1203962944902521</v>
      </c>
      <c r="AN446" s="21">
        <v>46</v>
      </c>
      <c r="AO446" s="21">
        <v>650</v>
      </c>
      <c r="AP446" s="21">
        <v>48</v>
      </c>
      <c r="AQ446" s="21">
        <v>42.5</v>
      </c>
      <c r="AR446" s="14">
        <v>325</v>
      </c>
      <c r="AS446" s="14">
        <v>1385</v>
      </c>
      <c r="AT446" s="14">
        <v>0</v>
      </c>
      <c r="AU446" s="14">
        <v>1710</v>
      </c>
      <c r="AV446" s="14">
        <v>5</v>
      </c>
      <c r="AW446" s="14">
        <v>0</v>
      </c>
      <c r="AX446" s="14">
        <v>0</v>
      </c>
      <c r="AY446" s="14">
        <v>40</v>
      </c>
      <c r="AZ446" s="14">
        <v>610</v>
      </c>
      <c r="BA446" s="14">
        <v>560</v>
      </c>
      <c r="BB446" s="14">
        <v>20</v>
      </c>
      <c r="BC446" s="14">
        <v>670</v>
      </c>
      <c r="BD446" s="14">
        <v>251.15384615384616</v>
      </c>
      <c r="BE446" s="14">
        <v>125</v>
      </c>
      <c r="BF446" s="14">
        <v>2.3076923076923075</v>
      </c>
      <c r="BG446" s="14">
        <v>379.23076923076923</v>
      </c>
      <c r="BH446" s="14">
        <v>95</v>
      </c>
      <c r="BI446" s="14">
        <v>60</v>
      </c>
      <c r="BJ446" s="14">
        <v>0</v>
      </c>
      <c r="BK446" s="14">
        <v>355</v>
      </c>
      <c r="BL446" s="14">
        <v>0</v>
      </c>
      <c r="BM446" s="19">
        <f>BL446/O446*100</f>
        <v>0</v>
      </c>
      <c r="BN446" s="19">
        <f>(BL446)/(O446+Q446+S446+U446)*100</f>
        <v>0</v>
      </c>
      <c r="BO446" s="15" t="s">
        <v>73</v>
      </c>
      <c r="BP446" s="13"/>
      <c r="BQ446" s="13"/>
      <c r="BR446" s="13">
        <f t="shared" si="91"/>
        <v>0</v>
      </c>
      <c r="BS446" s="19"/>
      <c r="BT446" s="19">
        <f t="shared" si="92"/>
        <v>0</v>
      </c>
      <c r="BU446" s="16"/>
      <c r="BV446" s="16"/>
      <c r="BW446" s="16"/>
      <c r="BX446" s="14">
        <f t="shared" si="97"/>
        <v>0</v>
      </c>
      <c r="BY446" s="19">
        <v>0</v>
      </c>
      <c r="BZ446" s="19">
        <f t="shared" si="98"/>
        <v>0</v>
      </c>
      <c r="CA446" s="19"/>
    </row>
    <row r="447" spans="1:79" s="77" customFormat="1" x14ac:dyDescent="0.2">
      <c r="A447" s="15" t="s">
        <v>69</v>
      </c>
      <c r="B447" s="15">
        <v>9</v>
      </c>
      <c r="C447" s="15">
        <v>2</v>
      </c>
      <c r="D447" s="16">
        <f t="shared" si="86"/>
        <v>0.80937128447999995</v>
      </c>
      <c r="E447" s="17">
        <v>38208</v>
      </c>
      <c r="F447" s="15">
        <v>1</v>
      </c>
      <c r="G447" s="15" t="s">
        <v>70</v>
      </c>
      <c r="H447" s="15" t="s">
        <v>71</v>
      </c>
      <c r="I447" s="15">
        <v>0</v>
      </c>
      <c r="J447" s="15">
        <v>0</v>
      </c>
      <c r="K447" s="15"/>
      <c r="L447" s="15"/>
      <c r="M447" s="13">
        <f t="shared" si="87"/>
        <v>0</v>
      </c>
      <c r="N447" s="17">
        <v>38223</v>
      </c>
      <c r="O447" s="14">
        <v>843178</v>
      </c>
      <c r="P447" s="17">
        <v>38245</v>
      </c>
      <c r="Q447" s="14">
        <v>408994</v>
      </c>
      <c r="R447" s="15"/>
      <c r="S447" s="15"/>
      <c r="T447" s="15"/>
      <c r="U447" s="15"/>
      <c r="V447" s="14">
        <f t="shared" si="88"/>
        <v>1252172</v>
      </c>
      <c r="W447" s="14">
        <f t="shared" si="89"/>
        <v>1547092.198612517</v>
      </c>
      <c r="X447" s="17">
        <v>38252</v>
      </c>
      <c r="Y447" s="15">
        <f t="shared" si="90"/>
        <v>29</v>
      </c>
      <c r="Z447" s="15">
        <v>8</v>
      </c>
      <c r="AA447" s="18">
        <v>0.3</v>
      </c>
      <c r="AB447" s="15">
        <v>32</v>
      </c>
      <c r="AC447" s="15">
        <v>28.6</v>
      </c>
      <c r="AD447" s="15">
        <v>34.200000000000003</v>
      </c>
      <c r="AE447" s="18">
        <v>31.962962962962962</v>
      </c>
      <c r="AF447" s="15">
        <v>34</v>
      </c>
      <c r="AG447" s="15">
        <v>26</v>
      </c>
      <c r="AH447" s="15">
        <v>37</v>
      </c>
      <c r="AI447" s="18">
        <v>32.375</v>
      </c>
      <c r="AJ447" s="15">
        <v>8.9</v>
      </c>
      <c r="AK447" s="15">
        <v>8.8000000000000007</v>
      </c>
      <c r="AL447" s="15">
        <v>9.1999999999999993</v>
      </c>
      <c r="AM447" s="18">
        <v>9</v>
      </c>
      <c r="AN447" s="21">
        <v>276</v>
      </c>
      <c r="AO447" s="21">
        <v>700</v>
      </c>
      <c r="AP447" s="21">
        <v>60</v>
      </c>
      <c r="AQ447" s="21">
        <v>25</v>
      </c>
      <c r="AR447" s="14">
        <v>15</v>
      </c>
      <c r="AS447" s="14">
        <v>20</v>
      </c>
      <c r="AT447" s="14">
        <v>2165</v>
      </c>
      <c r="AU447" s="14">
        <v>2200</v>
      </c>
      <c r="AV447" s="14">
        <v>0</v>
      </c>
      <c r="AW447" s="14">
        <v>10</v>
      </c>
      <c r="AX447" s="14">
        <v>20</v>
      </c>
      <c r="AY447" s="14">
        <v>50</v>
      </c>
      <c r="AZ447" s="14">
        <v>105</v>
      </c>
      <c r="BA447" s="14">
        <v>320</v>
      </c>
      <c r="BB447" s="14">
        <v>1940</v>
      </c>
      <c r="BC447" s="14">
        <v>2130</v>
      </c>
      <c r="BD447" s="14">
        <v>16.818181818181817</v>
      </c>
      <c r="BE447" s="14">
        <v>89.545454545454547</v>
      </c>
      <c r="BF447" s="14">
        <v>537.27272727272725</v>
      </c>
      <c r="BG447" s="14">
        <v>641.90909090909088</v>
      </c>
      <c r="BH447" s="14">
        <v>0</v>
      </c>
      <c r="BI447" s="14">
        <v>50</v>
      </c>
      <c r="BJ447" s="14">
        <v>420</v>
      </c>
      <c r="BK447" s="14">
        <v>570</v>
      </c>
      <c r="BL447" s="14">
        <v>270170</v>
      </c>
      <c r="BM447" s="19">
        <f>(BL447/O447)*100</f>
        <v>32.041870162646561</v>
      </c>
      <c r="BN447" s="19">
        <f>((BL447)/(O447+Q447+S447+U447))*100</f>
        <v>21.576109352389288</v>
      </c>
      <c r="BO447" s="15" t="s">
        <v>72</v>
      </c>
      <c r="BP447" s="13">
        <v>33</v>
      </c>
      <c r="BQ447" s="13">
        <v>42</v>
      </c>
      <c r="BR447" s="13">
        <f t="shared" si="91"/>
        <v>9</v>
      </c>
      <c r="BS447" s="19">
        <v>36.959595959595958</v>
      </c>
      <c r="BT447" s="19">
        <f t="shared" si="92"/>
        <v>1.274468826192964</v>
      </c>
      <c r="BU447" s="16">
        <v>0.29099999999999998</v>
      </c>
      <c r="BV447" s="16">
        <v>0.59099999999999997</v>
      </c>
      <c r="BW447" s="16">
        <v>0.43068989898989901</v>
      </c>
      <c r="BX447" s="14">
        <f t="shared" si="97"/>
        <v>333802.30455492029</v>
      </c>
      <c r="BY447" s="19">
        <v>120.25</v>
      </c>
      <c r="BZ447" s="19">
        <f t="shared" si="98"/>
        <v>5.123176227832178</v>
      </c>
      <c r="CA447" s="19">
        <f>(BW447/BS447^3)*100000</f>
        <v>0.85306680280897029</v>
      </c>
    </row>
    <row r="448" spans="1:79" s="77" customFormat="1" x14ac:dyDescent="0.2">
      <c r="A448" s="15" t="s">
        <v>69</v>
      </c>
      <c r="B448" s="15">
        <v>4</v>
      </c>
      <c r="C448" s="15">
        <v>2</v>
      </c>
      <c r="D448" s="16">
        <f t="shared" si="86"/>
        <v>0.80937128447999995</v>
      </c>
      <c r="E448" s="17">
        <v>38219</v>
      </c>
      <c r="F448" s="15">
        <v>1</v>
      </c>
      <c r="G448" s="15" t="s">
        <v>70</v>
      </c>
      <c r="H448" s="15" t="s">
        <v>71</v>
      </c>
      <c r="I448" s="15"/>
      <c r="J448" s="15"/>
      <c r="K448" s="15"/>
      <c r="L448" s="15"/>
      <c r="M448" s="13" t="e">
        <f t="shared" si="87"/>
        <v>#DIV/0!</v>
      </c>
      <c r="N448" s="17">
        <v>38226</v>
      </c>
      <c r="O448" s="14">
        <v>837682</v>
      </c>
      <c r="P448" s="17">
        <v>38256</v>
      </c>
      <c r="Q448" s="14">
        <v>426224</v>
      </c>
      <c r="R448" s="15"/>
      <c r="S448" s="15"/>
      <c r="T448" s="15"/>
      <c r="U448" s="15"/>
      <c r="V448" s="14">
        <f t="shared" si="88"/>
        <v>1263906</v>
      </c>
      <c r="W448" s="14">
        <f t="shared" si="89"/>
        <v>1561589.8713431954</v>
      </c>
      <c r="X448" s="17">
        <v>38267</v>
      </c>
      <c r="Y448" s="15">
        <f t="shared" si="90"/>
        <v>41</v>
      </c>
      <c r="Z448" s="15">
        <v>6</v>
      </c>
      <c r="AA448" s="18">
        <v>3.2</v>
      </c>
      <c r="AB448" s="15">
        <v>32</v>
      </c>
      <c r="AC448" s="15">
        <v>26.8</v>
      </c>
      <c r="AD448" s="15">
        <v>34</v>
      </c>
      <c r="AE448" s="18">
        <v>31.060526315789478</v>
      </c>
      <c r="AF448" s="15">
        <v>35</v>
      </c>
      <c r="AG448" s="15">
        <v>25</v>
      </c>
      <c r="AH448" s="15">
        <v>38</v>
      </c>
      <c r="AI448" s="18">
        <v>31.5</v>
      </c>
      <c r="AJ448" s="15">
        <v>8.6999999999999993</v>
      </c>
      <c r="AK448" s="15">
        <v>8.4</v>
      </c>
      <c r="AL448" s="15">
        <v>9.6</v>
      </c>
      <c r="AM448" s="18">
        <v>8.8769230769230756</v>
      </c>
      <c r="AN448" s="21">
        <v>450</v>
      </c>
      <c r="AO448" s="21">
        <v>800</v>
      </c>
      <c r="AP448" s="21">
        <v>48</v>
      </c>
      <c r="AQ448" s="21">
        <v>20</v>
      </c>
      <c r="AR448" s="14">
        <v>10</v>
      </c>
      <c r="AS448" s="14">
        <v>205</v>
      </c>
      <c r="AT448" s="14">
        <v>335</v>
      </c>
      <c r="AU448" s="14">
        <v>550</v>
      </c>
      <c r="AV448" s="14">
        <v>0</v>
      </c>
      <c r="AW448" s="14">
        <v>0</v>
      </c>
      <c r="AX448" s="14">
        <v>0</v>
      </c>
      <c r="AY448" s="14">
        <v>20</v>
      </c>
      <c r="AZ448" s="14">
        <v>130</v>
      </c>
      <c r="BA448" s="14">
        <v>465</v>
      </c>
      <c r="BB448" s="14">
        <v>650</v>
      </c>
      <c r="BC448" s="14">
        <v>740</v>
      </c>
      <c r="BD448" s="14">
        <v>25.3125</v>
      </c>
      <c r="BE448" s="14">
        <v>189.375</v>
      </c>
      <c r="BF448" s="14">
        <v>138.75</v>
      </c>
      <c r="BG448" s="14">
        <v>348.125</v>
      </c>
      <c r="BH448" s="14">
        <v>15</v>
      </c>
      <c r="BI448" s="14">
        <v>172.5</v>
      </c>
      <c r="BJ448" s="14">
        <v>87.5</v>
      </c>
      <c r="BK448" s="14">
        <v>372.5</v>
      </c>
      <c r="BL448" s="14">
        <v>301204</v>
      </c>
      <c r="BM448" s="19">
        <f>(BL448/O448)*100</f>
        <v>35.956842811472612</v>
      </c>
      <c r="BN448" s="19">
        <f>((BL448)/(O448+Q448+S448+U448))*100</f>
        <v>23.831202636904962</v>
      </c>
      <c r="BO448" s="15" t="s">
        <v>72</v>
      </c>
      <c r="BP448" s="13">
        <v>25</v>
      </c>
      <c r="BQ448" s="13">
        <v>55</v>
      </c>
      <c r="BR448" s="13">
        <f t="shared" si="91"/>
        <v>30</v>
      </c>
      <c r="BS448" s="19">
        <v>35.229999999999997</v>
      </c>
      <c r="BT448" s="19">
        <f t="shared" si="92"/>
        <v>0.8592682926829267</v>
      </c>
      <c r="BU448" s="16">
        <v>0.20399999999999999</v>
      </c>
      <c r="BV448" s="16">
        <v>1.2430000000000001</v>
      </c>
      <c r="BW448" s="16">
        <v>0.36163000000000012</v>
      </c>
      <c r="BX448" s="14">
        <f t="shared" si="97"/>
        <v>372145.6465971804</v>
      </c>
      <c r="BY448" s="19">
        <v>106.32</v>
      </c>
      <c r="BZ448" s="19">
        <f t="shared" si="98"/>
        <v>3.2039322143401239</v>
      </c>
      <c r="CA448" s="19">
        <f>(BW448/BS448^3)*100000</f>
        <v>0.82704001334964983</v>
      </c>
    </row>
    <row r="449" spans="1:79" s="77" customFormat="1" x14ac:dyDescent="0.2">
      <c r="A449" s="15" t="s">
        <v>69</v>
      </c>
      <c r="B449" s="15">
        <v>17</v>
      </c>
      <c r="C449" s="15">
        <v>0.5</v>
      </c>
      <c r="D449" s="16">
        <f t="shared" si="86"/>
        <v>0.20234282111999999</v>
      </c>
      <c r="E449" s="17">
        <v>37180</v>
      </c>
      <c r="F449" s="15">
        <v>1</v>
      </c>
      <c r="G449" s="15" t="s">
        <v>70</v>
      </c>
      <c r="H449" s="15" t="s">
        <v>71</v>
      </c>
      <c r="I449" s="15">
        <v>16</v>
      </c>
      <c r="J449" s="15">
        <v>1</v>
      </c>
      <c r="K449" s="15"/>
      <c r="L449" s="15"/>
      <c r="M449" s="13">
        <f t="shared" si="87"/>
        <v>8.5</v>
      </c>
      <c r="N449" s="17">
        <v>37191</v>
      </c>
      <c r="O449" s="14">
        <v>322432</v>
      </c>
      <c r="P449" s="15"/>
      <c r="Q449" s="14"/>
      <c r="R449" s="15"/>
      <c r="S449" s="15"/>
      <c r="T449" s="15"/>
      <c r="U449" s="15"/>
      <c r="V449" s="14">
        <f t="shared" si="88"/>
        <v>322432</v>
      </c>
      <c r="W449" s="14">
        <f t="shared" si="89"/>
        <v>1593493.6471444212</v>
      </c>
      <c r="X449" s="17">
        <v>37244</v>
      </c>
      <c r="Y449" s="15">
        <f t="shared" si="90"/>
        <v>53</v>
      </c>
      <c r="Z449" s="13">
        <v>16</v>
      </c>
      <c r="AA449" s="18">
        <v>4.9000000000000004</v>
      </c>
      <c r="AB449" s="18">
        <v>24.5</v>
      </c>
      <c r="AC449" s="18">
        <v>12.8</v>
      </c>
      <c r="AD449" s="18">
        <v>26.8</v>
      </c>
      <c r="AE449" s="18">
        <v>21.796078431372543</v>
      </c>
      <c r="AF449" s="13">
        <v>42</v>
      </c>
      <c r="AG449" s="13">
        <v>30</v>
      </c>
      <c r="AH449" s="13">
        <v>43</v>
      </c>
      <c r="AI449" s="13">
        <v>36.4</v>
      </c>
      <c r="AJ449" s="18">
        <v>9</v>
      </c>
      <c r="AK449" s="18">
        <v>9</v>
      </c>
      <c r="AL449" s="18">
        <v>9.6999999999999993</v>
      </c>
      <c r="AM449" s="18">
        <v>9.4158087813923643</v>
      </c>
      <c r="AN449" s="21">
        <v>105</v>
      </c>
      <c r="AO449" s="21">
        <v>212.5</v>
      </c>
      <c r="AP449" s="21">
        <v>9</v>
      </c>
      <c r="AQ449" s="21">
        <v>3.75</v>
      </c>
      <c r="AR449" s="14">
        <v>170</v>
      </c>
      <c r="AS449" s="14">
        <v>1610</v>
      </c>
      <c r="AT449" s="14">
        <v>0</v>
      </c>
      <c r="AU449" s="14">
        <v>1780</v>
      </c>
      <c r="AV449" s="14">
        <v>0</v>
      </c>
      <c r="AW449" s="14">
        <v>0</v>
      </c>
      <c r="AX449" s="14">
        <v>0</v>
      </c>
      <c r="AY449" s="14">
        <v>5</v>
      </c>
      <c r="AZ449" s="14">
        <v>445</v>
      </c>
      <c r="BA449" s="14">
        <v>485</v>
      </c>
      <c r="BB449" s="14">
        <v>960</v>
      </c>
      <c r="BC449" s="14">
        <v>1065</v>
      </c>
      <c r="BD449" s="14">
        <v>76.75</v>
      </c>
      <c r="BE449" s="14">
        <v>59.75</v>
      </c>
      <c r="BF449" s="14">
        <v>146.5</v>
      </c>
      <c r="BG449" s="14">
        <v>283</v>
      </c>
      <c r="BH449" s="14">
        <v>15</v>
      </c>
      <c r="BI449" s="14">
        <v>15</v>
      </c>
      <c r="BJ449" s="14">
        <v>25</v>
      </c>
      <c r="BK449" s="14">
        <v>80</v>
      </c>
      <c r="BL449" s="14">
        <v>0</v>
      </c>
      <c r="BM449" s="19">
        <f>BL449/(O449)*100</f>
        <v>0</v>
      </c>
      <c r="BN449" s="19">
        <f>BL449/(O449+Q449)*100</f>
        <v>0</v>
      </c>
      <c r="BO449" s="15" t="s">
        <v>73</v>
      </c>
      <c r="BP449" s="13"/>
      <c r="BQ449" s="13"/>
      <c r="BR449" s="13">
        <f t="shared" si="91"/>
        <v>0</v>
      </c>
      <c r="BS449" s="19"/>
      <c r="BT449" s="19">
        <f t="shared" si="92"/>
        <v>0</v>
      </c>
      <c r="BU449" s="16"/>
      <c r="BV449" s="16"/>
      <c r="BW449" s="16"/>
      <c r="BX449" s="14">
        <f t="shared" ref="BX449:BX480" si="100">BL449/(C449*0.40468564224)</f>
        <v>0</v>
      </c>
      <c r="BY449" s="19">
        <v>0</v>
      </c>
      <c r="BZ449" s="19">
        <f t="shared" ref="BZ449:BZ480" si="101">(BY449/D449)/Y449</f>
        <v>0</v>
      </c>
      <c r="CA449" s="19"/>
    </row>
    <row r="450" spans="1:79" s="77" customFormat="1" x14ac:dyDescent="0.2">
      <c r="A450" s="4" t="s">
        <v>69</v>
      </c>
      <c r="B450" s="4">
        <v>14</v>
      </c>
      <c r="C450" s="4">
        <v>0.5</v>
      </c>
      <c r="D450" s="6">
        <f t="shared" ref="D450:D513" si="102">C450*0.40468564224</f>
        <v>0.20234282111999999</v>
      </c>
      <c r="E450" s="8">
        <v>38855</v>
      </c>
      <c r="F450" s="4">
        <v>1</v>
      </c>
      <c r="G450" s="4" t="s">
        <v>70</v>
      </c>
      <c r="H450" s="4" t="s">
        <v>71</v>
      </c>
      <c r="I450" s="4">
        <v>0</v>
      </c>
      <c r="J450" s="4">
        <v>0</v>
      </c>
      <c r="K450" s="4"/>
      <c r="L450" s="4"/>
      <c r="M450" s="13">
        <f t="shared" ref="M450:M513" si="103">AVERAGE(I450:L450)</f>
        <v>0</v>
      </c>
      <c r="N450" s="8">
        <v>38863</v>
      </c>
      <c r="O450" s="5">
        <v>327928</v>
      </c>
      <c r="P450" s="4"/>
      <c r="Q450" s="5"/>
      <c r="R450" s="4"/>
      <c r="S450" s="4"/>
      <c r="T450" s="4"/>
      <c r="U450" s="4"/>
      <c r="V450" s="14">
        <f t="shared" ref="V450:V513" si="104">SUM(O450,Q450,S450,U450)</f>
        <v>327928</v>
      </c>
      <c r="W450" s="14">
        <f t="shared" ref="W450:W513" si="105">V450/D450</f>
        <v>1620655.470675292</v>
      </c>
      <c r="X450" s="8">
        <v>38884</v>
      </c>
      <c r="Y450" s="4">
        <f t="shared" ref="Y450:Y513" si="106">X450-N450</f>
        <v>21</v>
      </c>
      <c r="Z450" s="4"/>
      <c r="AA450" s="4">
        <v>2.1</v>
      </c>
      <c r="AB450" s="4">
        <v>30.9</v>
      </c>
      <c r="AC450" s="4">
        <v>27.6</v>
      </c>
      <c r="AD450" s="4">
        <v>32.700000000000003</v>
      </c>
      <c r="AE450" s="10">
        <v>30.1</v>
      </c>
      <c r="AF450" s="4">
        <v>60</v>
      </c>
      <c r="AG450" s="4">
        <v>44</v>
      </c>
      <c r="AH450" s="4">
        <v>63</v>
      </c>
      <c r="AI450" s="9">
        <v>52</v>
      </c>
      <c r="AJ450" s="4">
        <v>9.3000000000000007</v>
      </c>
      <c r="AK450" s="4">
        <v>9</v>
      </c>
      <c r="AL450" s="4">
        <v>9.5</v>
      </c>
      <c r="AM450" s="10">
        <v>9.1923655717057677</v>
      </c>
      <c r="AN450" s="20">
        <v>0</v>
      </c>
      <c r="AO450" s="20">
        <v>0</v>
      </c>
      <c r="AP450" s="20">
        <v>50</v>
      </c>
      <c r="AQ450" s="20">
        <v>0</v>
      </c>
      <c r="AR450" s="5">
        <v>135</v>
      </c>
      <c r="AS450" s="5">
        <v>225</v>
      </c>
      <c r="AT450" s="5">
        <v>0</v>
      </c>
      <c r="AU450" s="5">
        <v>360</v>
      </c>
      <c r="AV450" s="5">
        <v>15</v>
      </c>
      <c r="AW450" s="5">
        <v>15</v>
      </c>
      <c r="AX450" s="5">
        <v>0</v>
      </c>
      <c r="AY450" s="5">
        <v>30</v>
      </c>
      <c r="AZ450" s="5">
        <v>75</v>
      </c>
      <c r="BA450" s="5">
        <v>75</v>
      </c>
      <c r="BB450" s="5">
        <v>0</v>
      </c>
      <c r="BC450" s="5">
        <v>135</v>
      </c>
      <c r="BD450" s="5">
        <v>38</v>
      </c>
      <c r="BE450" s="5">
        <v>52</v>
      </c>
      <c r="BF450" s="5">
        <v>0</v>
      </c>
      <c r="BG450" s="5">
        <v>90</v>
      </c>
      <c r="BH450" s="5">
        <v>30</v>
      </c>
      <c r="BI450" s="5">
        <v>60</v>
      </c>
      <c r="BJ450" s="5">
        <v>0</v>
      </c>
      <c r="BK450" s="5">
        <v>105</v>
      </c>
      <c r="BL450" s="5">
        <v>0</v>
      </c>
      <c r="BM450" s="11">
        <f>BL450/O450*100</f>
        <v>0</v>
      </c>
      <c r="BN450" s="11">
        <f>BL450/(O450+Q450)*100</f>
        <v>0</v>
      </c>
      <c r="BO450" s="4" t="s">
        <v>73</v>
      </c>
      <c r="BP450" s="9"/>
      <c r="BQ450" s="9"/>
      <c r="BR450" s="13">
        <f t="shared" ref="BR450:BR513" si="107">BQ450-BP450</f>
        <v>0</v>
      </c>
      <c r="BS450" s="11"/>
      <c r="BT450" s="19">
        <f t="shared" ref="BT450:BT513" si="108">BS450/Y450</f>
        <v>0</v>
      </c>
      <c r="BU450" s="6"/>
      <c r="BV450" s="6"/>
      <c r="BW450" s="6"/>
      <c r="BX450" s="5">
        <f t="shared" si="100"/>
        <v>0</v>
      </c>
      <c r="BY450" s="11">
        <v>0</v>
      </c>
      <c r="BZ450" s="11">
        <f t="shared" si="101"/>
        <v>0</v>
      </c>
      <c r="CA450" s="11"/>
    </row>
    <row r="451" spans="1:79" s="77" customFormat="1" x14ac:dyDescent="0.2">
      <c r="A451" s="15" t="s">
        <v>69</v>
      </c>
      <c r="B451" s="15">
        <v>8</v>
      </c>
      <c r="C451" s="15">
        <v>2</v>
      </c>
      <c r="D451" s="16">
        <f t="shared" si="102"/>
        <v>0.80937128447999995</v>
      </c>
      <c r="E451" s="17">
        <v>36992</v>
      </c>
      <c r="F451" s="15">
        <v>2</v>
      </c>
      <c r="G451" s="15" t="s">
        <v>70</v>
      </c>
      <c r="H451" s="15" t="s">
        <v>71</v>
      </c>
      <c r="I451" s="15">
        <v>4</v>
      </c>
      <c r="J451" s="15">
        <v>5</v>
      </c>
      <c r="K451" s="15">
        <v>31</v>
      </c>
      <c r="L451" s="15">
        <v>34</v>
      </c>
      <c r="M451" s="13">
        <f t="shared" si="103"/>
        <v>18.5</v>
      </c>
      <c r="N451" s="17">
        <v>36998</v>
      </c>
      <c r="O451" s="14">
        <v>820278</v>
      </c>
      <c r="P451" s="17">
        <v>37002</v>
      </c>
      <c r="Q451" s="14">
        <v>510212</v>
      </c>
      <c r="R451" s="15"/>
      <c r="S451" s="15"/>
      <c r="T451" s="15"/>
      <c r="U451" s="15"/>
      <c r="V451" s="14">
        <f t="shared" si="104"/>
        <v>1330490</v>
      </c>
      <c r="W451" s="14">
        <f t="shared" si="105"/>
        <v>1643856.1949412441</v>
      </c>
      <c r="X451" s="17">
        <v>37034</v>
      </c>
      <c r="Y451" s="15">
        <f t="shared" si="106"/>
        <v>36</v>
      </c>
      <c r="Z451" s="13">
        <v>24</v>
      </c>
      <c r="AA451" s="18">
        <v>3.1</v>
      </c>
      <c r="AB451" s="18">
        <v>25.6</v>
      </c>
      <c r="AC451" s="18">
        <v>21.8</v>
      </c>
      <c r="AD451" s="18">
        <v>30.1</v>
      </c>
      <c r="AE451" s="18">
        <v>27.185294117647064</v>
      </c>
      <c r="AF451" s="13">
        <v>46</v>
      </c>
      <c r="AG451" s="13">
        <v>45</v>
      </c>
      <c r="AH451" s="13">
        <v>52</v>
      </c>
      <c r="AI451" s="13">
        <v>48.5</v>
      </c>
      <c r="AJ451" s="18">
        <v>9</v>
      </c>
      <c r="AK451" s="18">
        <v>9</v>
      </c>
      <c r="AL451" s="18">
        <v>9.5</v>
      </c>
      <c r="AM451" s="18">
        <v>9.3460340046046699</v>
      </c>
      <c r="AN451" s="21">
        <v>24</v>
      </c>
      <c r="AO451" s="21">
        <v>625</v>
      </c>
      <c r="AP451" s="21">
        <v>46</v>
      </c>
      <c r="AQ451" s="21">
        <v>17.5</v>
      </c>
      <c r="AR451" s="14">
        <v>95</v>
      </c>
      <c r="AS451" s="14">
        <v>320</v>
      </c>
      <c r="AT451" s="14">
        <v>105</v>
      </c>
      <c r="AU451" s="14">
        <v>520</v>
      </c>
      <c r="AV451" s="14">
        <v>30</v>
      </c>
      <c r="AW451" s="14">
        <v>0</v>
      </c>
      <c r="AX451" s="14">
        <v>0</v>
      </c>
      <c r="AY451" s="14">
        <v>100</v>
      </c>
      <c r="AZ451" s="14">
        <v>1420</v>
      </c>
      <c r="BA451" s="14">
        <v>870</v>
      </c>
      <c r="BB451" s="14">
        <v>310</v>
      </c>
      <c r="BC451" s="14">
        <v>1555</v>
      </c>
      <c r="BD451" s="14">
        <v>317.33333333333331</v>
      </c>
      <c r="BE451" s="14">
        <v>143.66666666666666</v>
      </c>
      <c r="BF451" s="14">
        <v>35</v>
      </c>
      <c r="BG451" s="14">
        <v>496</v>
      </c>
      <c r="BH451" s="14">
        <v>130</v>
      </c>
      <c r="BI451" s="14">
        <v>40</v>
      </c>
      <c r="BJ451" s="14">
        <v>0</v>
      </c>
      <c r="BK451" s="14">
        <v>275</v>
      </c>
      <c r="BL451" s="14">
        <v>27638</v>
      </c>
      <c r="BM451" s="19">
        <f>BL451/(Q451)*100</f>
        <v>5.4169639287198263</v>
      </c>
      <c r="BN451" s="19">
        <f>BL451/(O451+Q451)*100</f>
        <v>2.0772797991717336</v>
      </c>
      <c r="BO451" s="15" t="s">
        <v>72</v>
      </c>
      <c r="BP451" s="13">
        <v>17</v>
      </c>
      <c r="BQ451" s="13">
        <v>37</v>
      </c>
      <c r="BR451" s="13">
        <f t="shared" si="107"/>
        <v>20</v>
      </c>
      <c r="BS451" s="19">
        <v>27.43</v>
      </c>
      <c r="BT451" s="19">
        <f t="shared" si="108"/>
        <v>0.76194444444444442</v>
      </c>
      <c r="BU451" s="16">
        <v>5.1999999999999998E-2</v>
      </c>
      <c r="BV451" s="16">
        <v>0.51900000000000002</v>
      </c>
      <c r="BW451" s="16">
        <v>0.217</v>
      </c>
      <c r="BX451" s="14">
        <f t="shared" si="100"/>
        <v>34147.492664947582</v>
      </c>
      <c r="BY451" s="19">
        <v>5.68</v>
      </c>
      <c r="BZ451" s="19">
        <f t="shared" si="101"/>
        <v>0.19493868982409712</v>
      </c>
      <c r="CA451" s="19">
        <f>(BW451/BS451^3)*100000</f>
        <v>1.0514347128350563</v>
      </c>
    </row>
    <row r="452" spans="1:79" s="77" customFormat="1" x14ac:dyDescent="0.2">
      <c r="A452" s="4" t="s">
        <v>69</v>
      </c>
      <c r="B452" s="4">
        <v>31</v>
      </c>
      <c r="C452" s="4">
        <v>1</v>
      </c>
      <c r="D452" s="6">
        <f t="shared" si="102"/>
        <v>0.40468564223999998</v>
      </c>
      <c r="E452" s="8">
        <v>39663</v>
      </c>
      <c r="F452" s="4">
        <v>2</v>
      </c>
      <c r="G452" s="4" t="s">
        <v>70</v>
      </c>
      <c r="H452" s="4" t="s">
        <v>71</v>
      </c>
      <c r="I452" s="4">
        <v>28</v>
      </c>
      <c r="J452" s="4">
        <v>56</v>
      </c>
      <c r="K452" s="4">
        <v>62</v>
      </c>
      <c r="L452" s="4">
        <v>65</v>
      </c>
      <c r="M452" s="13">
        <f t="shared" si="103"/>
        <v>52.75</v>
      </c>
      <c r="N452" s="8">
        <v>39674</v>
      </c>
      <c r="O452" s="5">
        <v>361830</v>
      </c>
      <c r="P452" s="8">
        <v>39678</v>
      </c>
      <c r="Q452" s="5">
        <v>309608</v>
      </c>
      <c r="R452" s="4"/>
      <c r="S452" s="5"/>
      <c r="T452" s="4"/>
      <c r="U452" s="9"/>
      <c r="V452" s="14">
        <f t="shared" si="104"/>
        <v>671438</v>
      </c>
      <c r="W452" s="14">
        <f t="shared" si="105"/>
        <v>1659159.4312155058</v>
      </c>
      <c r="X452" s="8">
        <v>39709</v>
      </c>
      <c r="Y452" s="4">
        <f t="shared" si="106"/>
        <v>35</v>
      </c>
      <c r="Z452" s="4">
        <v>4</v>
      </c>
      <c r="AA452" s="10">
        <v>3</v>
      </c>
      <c r="AB452" s="10">
        <v>31.4</v>
      </c>
      <c r="AC452" s="10">
        <v>24.6</v>
      </c>
      <c r="AD452" s="10">
        <v>32.299999999999997</v>
      </c>
      <c r="AE452" s="10">
        <v>30.251515151515157</v>
      </c>
      <c r="AF452" s="9">
        <v>41</v>
      </c>
      <c r="AG452" s="9">
        <v>30</v>
      </c>
      <c r="AH452" s="9">
        <v>44</v>
      </c>
      <c r="AI452" s="9">
        <v>37.9</v>
      </c>
      <c r="AJ452" s="10">
        <v>9.1</v>
      </c>
      <c r="AK452" s="10">
        <v>8.6</v>
      </c>
      <c r="AL452" s="10">
        <v>9.4</v>
      </c>
      <c r="AM452" s="10">
        <v>9.0029502746757117</v>
      </c>
      <c r="AN452" s="21">
        <f>2*108</f>
        <v>216</v>
      </c>
      <c r="AO452" s="20">
        <v>350</v>
      </c>
      <c r="AP452" s="20">
        <v>36.5</v>
      </c>
      <c r="AQ452" s="20">
        <v>15.5</v>
      </c>
      <c r="AR452" s="5">
        <v>55</v>
      </c>
      <c r="AS452" s="5">
        <v>100</v>
      </c>
      <c r="AT452" s="5">
        <v>785</v>
      </c>
      <c r="AU452" s="5">
        <v>940</v>
      </c>
      <c r="AV452" s="5">
        <v>0</v>
      </c>
      <c r="AW452" s="5">
        <v>0</v>
      </c>
      <c r="AX452" s="5">
        <v>0</v>
      </c>
      <c r="AY452" s="5">
        <v>5</v>
      </c>
      <c r="AZ452" s="5">
        <v>495</v>
      </c>
      <c r="BA452" s="5">
        <v>330</v>
      </c>
      <c r="BB452" s="5">
        <v>3075</v>
      </c>
      <c r="BC452" s="5">
        <v>3225</v>
      </c>
      <c r="BD452" s="5">
        <v>71.538461538461533</v>
      </c>
      <c r="BE452" s="5">
        <v>56.92307692307692</v>
      </c>
      <c r="BF452" s="5">
        <v>419.61538461538464</v>
      </c>
      <c r="BG452" s="5">
        <v>548.07692307692309</v>
      </c>
      <c r="BH452" s="5">
        <v>5</v>
      </c>
      <c r="BI452" s="5">
        <v>15</v>
      </c>
      <c r="BJ452" s="5">
        <v>10</v>
      </c>
      <c r="BK452" s="5">
        <v>65</v>
      </c>
      <c r="BL452" s="5">
        <v>59437</v>
      </c>
      <c r="BM452" s="11">
        <f>BL452/Q452*100</f>
        <v>19.197501356554096</v>
      </c>
      <c r="BN452" s="11">
        <f>(BL452)/(O452+Q452+S452+U452)*100</f>
        <v>8.8521948415192462</v>
      </c>
      <c r="BO452" s="4" t="s">
        <v>72</v>
      </c>
      <c r="BP452" s="9">
        <v>12</v>
      </c>
      <c r="BQ452" s="9">
        <v>55</v>
      </c>
      <c r="BR452" s="13">
        <f t="shared" si="107"/>
        <v>43</v>
      </c>
      <c r="BS452" s="11">
        <v>36.68</v>
      </c>
      <c r="BT452" s="19">
        <f t="shared" si="108"/>
        <v>1.048</v>
      </c>
      <c r="BU452" s="6">
        <v>0.184</v>
      </c>
      <c r="BV452" s="6">
        <v>1.38</v>
      </c>
      <c r="BW452" s="6">
        <v>0.50900000000000001</v>
      </c>
      <c r="BX452" s="5">
        <f t="shared" si="100"/>
        <v>146872.02558263906</v>
      </c>
      <c r="BY452" s="11">
        <v>26.91</v>
      </c>
      <c r="BZ452" s="11">
        <f t="shared" si="101"/>
        <v>1.8998873757946915</v>
      </c>
      <c r="CA452" s="11">
        <f>(BW452/BS452^3)*100000</f>
        <v>1.0314063511116622</v>
      </c>
    </row>
    <row r="453" spans="1:79" s="77" customFormat="1" x14ac:dyDescent="0.2">
      <c r="A453" s="15" t="s">
        <v>69</v>
      </c>
      <c r="B453" s="15">
        <v>16</v>
      </c>
      <c r="C453" s="15">
        <v>0.5</v>
      </c>
      <c r="D453" s="16">
        <f t="shared" si="102"/>
        <v>0.20234282111999999</v>
      </c>
      <c r="E453" s="17">
        <v>37763</v>
      </c>
      <c r="F453" s="15">
        <v>1</v>
      </c>
      <c r="G453" s="15" t="s">
        <v>70</v>
      </c>
      <c r="H453" s="15" t="s">
        <v>71</v>
      </c>
      <c r="I453" s="15">
        <v>0</v>
      </c>
      <c r="J453" s="15">
        <v>1</v>
      </c>
      <c r="K453" s="15"/>
      <c r="L453" s="15"/>
      <c r="M453" s="13">
        <f t="shared" si="103"/>
        <v>0.5</v>
      </c>
      <c r="N453" s="17">
        <v>37774</v>
      </c>
      <c r="O453" s="14">
        <v>339378</v>
      </c>
      <c r="P453" s="15"/>
      <c r="Q453" s="14"/>
      <c r="R453" s="15"/>
      <c r="S453" s="15"/>
      <c r="T453" s="15"/>
      <c r="U453" s="15"/>
      <c r="V453" s="14">
        <f t="shared" si="104"/>
        <v>339378</v>
      </c>
      <c r="W453" s="14">
        <f t="shared" si="105"/>
        <v>1677242.603031273</v>
      </c>
      <c r="X453" s="17">
        <v>37811</v>
      </c>
      <c r="Y453" s="15">
        <f t="shared" si="106"/>
        <v>37</v>
      </c>
      <c r="Z453" s="15">
        <v>8</v>
      </c>
      <c r="AA453" s="18">
        <v>2.9</v>
      </c>
      <c r="AB453" s="18">
        <v>32.1</v>
      </c>
      <c r="AC453" s="18">
        <v>28.9</v>
      </c>
      <c r="AD453" s="18">
        <v>34.299999999999997</v>
      </c>
      <c r="AE453" s="18">
        <v>31.73714285714285</v>
      </c>
      <c r="AF453" s="13">
        <v>35</v>
      </c>
      <c r="AG453" s="13">
        <v>30</v>
      </c>
      <c r="AH453" s="13">
        <v>46</v>
      </c>
      <c r="AI453" s="13">
        <v>40.444444444444443</v>
      </c>
      <c r="AJ453" s="18">
        <v>9.6</v>
      </c>
      <c r="AK453" s="18">
        <v>9.1</v>
      </c>
      <c r="AL453" s="18">
        <v>10</v>
      </c>
      <c r="AM453" s="18">
        <v>9.4050652181624237</v>
      </c>
      <c r="AN453" s="21">
        <v>55</v>
      </c>
      <c r="AO453" s="21">
        <v>212.5</v>
      </c>
      <c r="AP453" s="21">
        <v>13.5</v>
      </c>
      <c r="AQ453" s="21">
        <v>5.75</v>
      </c>
      <c r="AR453" s="14">
        <v>15</v>
      </c>
      <c r="AS453" s="14">
        <v>75</v>
      </c>
      <c r="AT453" s="14">
        <v>1670</v>
      </c>
      <c r="AU453" s="14">
        <v>1760</v>
      </c>
      <c r="AV453" s="14">
        <v>0</v>
      </c>
      <c r="AW453" s="14">
        <v>0</v>
      </c>
      <c r="AX453" s="14">
        <v>0</v>
      </c>
      <c r="AY453" s="14">
        <v>85</v>
      </c>
      <c r="AZ453" s="14">
        <v>700</v>
      </c>
      <c r="BA453" s="14">
        <v>980</v>
      </c>
      <c r="BB453" s="14">
        <v>1125</v>
      </c>
      <c r="BC453" s="14">
        <v>1860</v>
      </c>
      <c r="BD453" s="14">
        <v>242.5</v>
      </c>
      <c r="BE453" s="14">
        <v>338</v>
      </c>
      <c r="BF453" s="14">
        <v>299.5</v>
      </c>
      <c r="BG453" s="14">
        <v>885.5</v>
      </c>
      <c r="BH453" s="14">
        <v>102.5</v>
      </c>
      <c r="BI453" s="14">
        <v>275</v>
      </c>
      <c r="BJ453" s="14">
        <v>220</v>
      </c>
      <c r="BK453" s="14">
        <v>835</v>
      </c>
      <c r="BL453" s="14">
        <v>2645</v>
      </c>
      <c r="BM453" s="19">
        <f>BL453/(O453)*100</f>
        <v>0.77936695955542201</v>
      </c>
      <c r="BN453" s="19">
        <f>BL453/(O453+Q453)*100</f>
        <v>0.77936695955542201</v>
      </c>
      <c r="BO453" s="15" t="s">
        <v>72</v>
      </c>
      <c r="BP453" s="13">
        <v>30</v>
      </c>
      <c r="BQ453" s="13">
        <v>68</v>
      </c>
      <c r="BR453" s="13">
        <f t="shared" si="107"/>
        <v>38</v>
      </c>
      <c r="BS453" s="19">
        <v>52.43</v>
      </c>
      <c r="BT453" s="19">
        <f t="shared" si="108"/>
        <v>1.4170270270270271</v>
      </c>
      <c r="BU453" s="16">
        <v>0.23499999999999999</v>
      </c>
      <c r="BV453" s="16">
        <v>2.6320000000000001</v>
      </c>
      <c r="BW453" s="16">
        <v>1.306</v>
      </c>
      <c r="BX453" s="14">
        <f t="shared" si="100"/>
        <v>13071.874679613047</v>
      </c>
      <c r="BY453" s="19">
        <v>3.45</v>
      </c>
      <c r="BZ453" s="19">
        <f t="shared" si="101"/>
        <v>0.46081814381714625</v>
      </c>
      <c r="CA453" s="19">
        <f>(BW453/BS453^3)*100000</f>
        <v>0.90615732154072948</v>
      </c>
    </row>
    <row r="454" spans="1:79" s="77" customFormat="1" x14ac:dyDescent="0.2">
      <c r="A454" s="15" t="s">
        <v>69</v>
      </c>
      <c r="B454" s="15">
        <v>9</v>
      </c>
      <c r="C454" s="15">
        <v>2</v>
      </c>
      <c r="D454" s="16">
        <f t="shared" si="102"/>
        <v>0.80937128447999995</v>
      </c>
      <c r="E454" s="17">
        <v>37000</v>
      </c>
      <c r="F454" s="15">
        <v>2</v>
      </c>
      <c r="G454" s="15" t="s">
        <v>70</v>
      </c>
      <c r="H454" s="15" t="s">
        <v>71</v>
      </c>
      <c r="I454" s="15">
        <v>0</v>
      </c>
      <c r="J454" s="15">
        <v>0</v>
      </c>
      <c r="K454" s="15">
        <v>0</v>
      </c>
      <c r="L454" s="15">
        <v>0</v>
      </c>
      <c r="M454" s="13">
        <f t="shared" si="103"/>
        <v>0</v>
      </c>
      <c r="N454" s="23">
        <v>37008</v>
      </c>
      <c r="O454" s="24">
        <v>985616</v>
      </c>
      <c r="P454" s="23">
        <v>37012</v>
      </c>
      <c r="Q454" s="24">
        <v>413116</v>
      </c>
      <c r="R454" s="15"/>
      <c r="S454" s="15"/>
      <c r="T454" s="15"/>
      <c r="U454" s="15"/>
      <c r="V454" s="14">
        <f t="shared" si="104"/>
        <v>1398732</v>
      </c>
      <c r="W454" s="14">
        <f t="shared" si="105"/>
        <v>1728171.0221516558</v>
      </c>
      <c r="X454" s="17">
        <v>37015</v>
      </c>
      <c r="Y454" s="15">
        <f t="shared" si="106"/>
        <v>7</v>
      </c>
      <c r="Z454" s="13"/>
      <c r="AA454" s="18">
        <v>4.5</v>
      </c>
      <c r="AB454" s="18">
        <v>24.8</v>
      </c>
      <c r="AC454" s="18">
        <v>24.8</v>
      </c>
      <c r="AD454" s="18">
        <v>28.9</v>
      </c>
      <c r="AE454" s="18">
        <v>27.283333333333335</v>
      </c>
      <c r="AF454" s="13">
        <v>48</v>
      </c>
      <c r="AG454" s="13">
        <v>50</v>
      </c>
      <c r="AH454" s="13">
        <v>50</v>
      </c>
      <c r="AI454" s="13">
        <v>50</v>
      </c>
      <c r="AJ454" s="18">
        <v>9.1</v>
      </c>
      <c r="AK454" s="18">
        <v>9.1</v>
      </c>
      <c r="AL454" s="18">
        <v>9.6</v>
      </c>
      <c r="AM454" s="18">
        <v>9.3651188704398258</v>
      </c>
      <c r="AN454" s="21">
        <v>0</v>
      </c>
      <c r="AO454" s="21">
        <v>450</v>
      </c>
      <c r="AP454" s="21">
        <v>36</v>
      </c>
      <c r="AQ454" s="21">
        <v>15</v>
      </c>
      <c r="AR454" s="14">
        <v>105</v>
      </c>
      <c r="AS454" s="14">
        <v>485</v>
      </c>
      <c r="AT454" s="14">
        <v>250</v>
      </c>
      <c r="AU454" s="14">
        <v>840</v>
      </c>
      <c r="AV454" s="14">
        <v>95</v>
      </c>
      <c r="AW454" s="14">
        <v>60</v>
      </c>
      <c r="AX454" s="14">
        <v>0</v>
      </c>
      <c r="AY454" s="14">
        <v>0</v>
      </c>
      <c r="AZ454" s="14">
        <v>440</v>
      </c>
      <c r="BA454" s="14">
        <v>125</v>
      </c>
      <c r="BB454" s="14">
        <v>0</v>
      </c>
      <c r="BC454" s="14">
        <v>550</v>
      </c>
      <c r="BD454" s="14">
        <v>281.66666666666669</v>
      </c>
      <c r="BE454" s="14">
        <v>98.333333333333329</v>
      </c>
      <c r="BF454" s="14">
        <v>0</v>
      </c>
      <c r="BG454" s="14">
        <v>260</v>
      </c>
      <c r="BH454" s="14">
        <v>310</v>
      </c>
      <c r="BI454" s="14">
        <v>110</v>
      </c>
      <c r="BJ454" s="14">
        <v>0</v>
      </c>
      <c r="BK454" s="14">
        <v>230</v>
      </c>
      <c r="BL454" s="14">
        <v>0</v>
      </c>
      <c r="BM454" s="19">
        <f>BL454/(Q454)*100</f>
        <v>0</v>
      </c>
      <c r="BN454" s="19">
        <f>BL454/(O454+Q454)*100</f>
        <v>0</v>
      </c>
      <c r="BO454" s="15" t="s">
        <v>73</v>
      </c>
      <c r="BP454" s="13"/>
      <c r="BQ454" s="13"/>
      <c r="BR454" s="13">
        <f t="shared" si="107"/>
        <v>0</v>
      </c>
      <c r="BS454" s="19"/>
      <c r="BT454" s="19">
        <f t="shared" si="108"/>
        <v>0</v>
      </c>
      <c r="BU454" s="16"/>
      <c r="BV454" s="16"/>
      <c r="BW454" s="16"/>
      <c r="BX454" s="14">
        <f t="shared" si="100"/>
        <v>0</v>
      </c>
      <c r="BY454" s="19">
        <v>0</v>
      </c>
      <c r="BZ454" s="19">
        <f t="shared" si="101"/>
        <v>0</v>
      </c>
      <c r="CA454" s="19"/>
    </row>
    <row r="455" spans="1:79" s="77" customFormat="1" x14ac:dyDescent="0.2">
      <c r="A455" s="15" t="s">
        <v>69</v>
      </c>
      <c r="B455" s="15">
        <v>28</v>
      </c>
      <c r="C455" s="15">
        <v>1</v>
      </c>
      <c r="D455" s="16">
        <f t="shared" si="102"/>
        <v>0.40468564223999998</v>
      </c>
      <c r="E455" s="17">
        <v>37723</v>
      </c>
      <c r="F455" s="15">
        <v>2</v>
      </c>
      <c r="G455" s="15" t="s">
        <v>70</v>
      </c>
      <c r="H455" s="15" t="s">
        <v>71</v>
      </c>
      <c r="I455" s="15">
        <v>3</v>
      </c>
      <c r="J455" s="15">
        <v>2</v>
      </c>
      <c r="K455" s="15">
        <v>35</v>
      </c>
      <c r="L455" s="15">
        <v>52</v>
      </c>
      <c r="M455" s="13">
        <f t="shared" si="103"/>
        <v>23</v>
      </c>
      <c r="N455" s="17">
        <v>37731</v>
      </c>
      <c r="O455" s="14">
        <v>418612</v>
      </c>
      <c r="P455" s="17">
        <v>37735</v>
      </c>
      <c r="Q455" s="14">
        <v>288998</v>
      </c>
      <c r="R455" s="15"/>
      <c r="S455" s="15"/>
      <c r="T455" s="15"/>
      <c r="U455" s="15"/>
      <c r="V455" s="14">
        <f t="shared" si="104"/>
        <v>707610</v>
      </c>
      <c r="W455" s="14">
        <f t="shared" si="105"/>
        <v>1748542.3897998089</v>
      </c>
      <c r="X455" s="17">
        <v>37762</v>
      </c>
      <c r="Y455" s="15">
        <f t="shared" si="106"/>
        <v>31</v>
      </c>
      <c r="Z455" s="15"/>
      <c r="AA455" s="18">
        <v>2.9</v>
      </c>
      <c r="AB455" s="18">
        <v>24.3</v>
      </c>
      <c r="AC455" s="18">
        <v>24.3</v>
      </c>
      <c r="AD455" s="18">
        <v>31.3</v>
      </c>
      <c r="AE455" s="18">
        <v>28.141379310344828</v>
      </c>
      <c r="AF455" s="13">
        <v>28</v>
      </c>
      <c r="AG455" s="13">
        <v>28</v>
      </c>
      <c r="AH455" s="13">
        <v>36</v>
      </c>
      <c r="AI455" s="13">
        <v>30.125</v>
      </c>
      <c r="AJ455" s="18">
        <v>9.1</v>
      </c>
      <c r="AK455" s="18">
        <v>8.8000000000000007</v>
      </c>
      <c r="AL455" s="18">
        <v>9.1999999999999993</v>
      </c>
      <c r="AM455" s="18">
        <v>9.0521590409693964</v>
      </c>
      <c r="AN455" s="21">
        <v>0</v>
      </c>
      <c r="AO455" s="21">
        <v>400</v>
      </c>
      <c r="AP455" s="21">
        <v>36</v>
      </c>
      <c r="AQ455" s="21">
        <v>15</v>
      </c>
      <c r="AR455" s="14">
        <v>10</v>
      </c>
      <c r="AS455" s="14">
        <v>135</v>
      </c>
      <c r="AT455" s="14">
        <v>55</v>
      </c>
      <c r="AU455" s="14">
        <v>200</v>
      </c>
      <c r="AV455" s="14">
        <v>0</v>
      </c>
      <c r="AW455" s="14">
        <v>20</v>
      </c>
      <c r="AX455" s="14">
        <v>0</v>
      </c>
      <c r="AY455" s="14">
        <v>280</v>
      </c>
      <c r="AZ455" s="14">
        <v>200</v>
      </c>
      <c r="BA455" s="14">
        <v>1095</v>
      </c>
      <c r="BB455" s="14">
        <v>4540</v>
      </c>
      <c r="BC455" s="14">
        <v>5285</v>
      </c>
      <c r="BD455" s="14">
        <v>60.769230769230766</v>
      </c>
      <c r="BE455" s="14">
        <v>280</v>
      </c>
      <c r="BF455" s="14">
        <v>1147.6923076923076</v>
      </c>
      <c r="BG455" s="14">
        <v>1465.3846153846155</v>
      </c>
      <c r="BH455" s="14">
        <v>50</v>
      </c>
      <c r="BI455" s="14">
        <v>90</v>
      </c>
      <c r="BJ455" s="14">
        <v>510</v>
      </c>
      <c r="BK455" s="14">
        <v>705</v>
      </c>
      <c r="BL455" s="14">
        <v>179266</v>
      </c>
      <c r="BM455" s="19">
        <f>BL455/(Q455)*100</f>
        <v>62.03018706011806</v>
      </c>
      <c r="BN455" s="19">
        <f>BL455/(O455+Q455)*100</f>
        <v>25.334011673096761</v>
      </c>
      <c r="BO455" s="15" t="s">
        <v>72</v>
      </c>
      <c r="BP455" s="13">
        <v>25</v>
      </c>
      <c r="BQ455" s="13">
        <v>42</v>
      </c>
      <c r="BR455" s="13">
        <f t="shared" si="107"/>
        <v>17</v>
      </c>
      <c r="BS455" s="19">
        <v>30.52</v>
      </c>
      <c r="BT455" s="19">
        <f t="shared" si="108"/>
        <v>0.98451612903225805</v>
      </c>
      <c r="BU455" s="16">
        <v>0.13700000000000001</v>
      </c>
      <c r="BV455" s="16">
        <v>0.60399999999999998</v>
      </c>
      <c r="BW455" s="16">
        <v>0.24</v>
      </c>
      <c r="BX455" s="14">
        <f t="shared" si="100"/>
        <v>442975.93314092862</v>
      </c>
      <c r="BY455" s="19">
        <v>43.14</v>
      </c>
      <c r="BZ455" s="19">
        <f t="shared" si="101"/>
        <v>3.4387503730624238</v>
      </c>
      <c r="CA455" s="19">
        <f>(BW455/BS455^3)*100000</f>
        <v>0.84422392134956015</v>
      </c>
    </row>
    <row r="456" spans="1:79" s="77" customFormat="1" x14ac:dyDescent="0.2">
      <c r="A456" s="15" t="s">
        <v>69</v>
      </c>
      <c r="B456" s="15">
        <v>5</v>
      </c>
      <c r="C456" s="15">
        <v>2</v>
      </c>
      <c r="D456" s="16">
        <f t="shared" si="102"/>
        <v>0.80937128447999995</v>
      </c>
      <c r="E456" s="17">
        <v>38200</v>
      </c>
      <c r="F456" s="15">
        <v>1</v>
      </c>
      <c r="G456" s="15" t="s">
        <v>70</v>
      </c>
      <c r="H456" s="15" t="s">
        <v>71</v>
      </c>
      <c r="I456" s="15"/>
      <c r="J456" s="15"/>
      <c r="K456" s="15"/>
      <c r="L456" s="15"/>
      <c r="M456" s="13" t="e">
        <f t="shared" si="103"/>
        <v>#DIV/0!</v>
      </c>
      <c r="N456" s="17">
        <v>38208</v>
      </c>
      <c r="O456" s="14">
        <v>873406</v>
      </c>
      <c r="P456" s="17">
        <v>38217</v>
      </c>
      <c r="Q456" s="14">
        <v>564256</v>
      </c>
      <c r="R456" s="15"/>
      <c r="S456" s="15"/>
      <c r="T456" s="15"/>
      <c r="U456" s="15"/>
      <c r="V456" s="14">
        <f t="shared" si="104"/>
        <v>1437662</v>
      </c>
      <c r="W456" s="14">
        <f t="shared" si="105"/>
        <v>1776270.0846542395</v>
      </c>
      <c r="X456" s="17">
        <v>38246</v>
      </c>
      <c r="Y456" s="15">
        <f t="shared" si="106"/>
        <v>38</v>
      </c>
      <c r="Z456" s="15">
        <v>22</v>
      </c>
      <c r="AA456" s="18">
        <v>0.05</v>
      </c>
      <c r="AB456" s="15">
        <v>33.4</v>
      </c>
      <c r="AC456" s="15">
        <v>27.8</v>
      </c>
      <c r="AD456" s="15">
        <v>33.9</v>
      </c>
      <c r="AE456" s="18">
        <v>31.10285714285714</v>
      </c>
      <c r="AF456" s="15">
        <v>36</v>
      </c>
      <c r="AG456" s="15">
        <v>25</v>
      </c>
      <c r="AH456" s="15">
        <v>37</v>
      </c>
      <c r="AI456" s="18">
        <v>32.1</v>
      </c>
      <c r="AJ456" s="15">
        <v>9.1</v>
      </c>
      <c r="AK456" s="15">
        <v>8.6999999999999993</v>
      </c>
      <c r="AL456" s="15">
        <v>9.6</v>
      </c>
      <c r="AM456" s="18">
        <v>9.0210526315789483</v>
      </c>
      <c r="AN456" s="21">
        <v>168</v>
      </c>
      <c r="AO456" s="21">
        <v>750</v>
      </c>
      <c r="AP456" s="21">
        <v>60</v>
      </c>
      <c r="AQ456" s="21">
        <v>25</v>
      </c>
      <c r="AR456" s="14">
        <v>0</v>
      </c>
      <c r="AS456" s="14">
        <v>0</v>
      </c>
      <c r="AT456" s="14">
        <v>2640</v>
      </c>
      <c r="AU456" s="14">
        <v>2640</v>
      </c>
      <c r="AV456" s="14">
        <v>0</v>
      </c>
      <c r="AW456" s="14">
        <v>0</v>
      </c>
      <c r="AX456" s="14">
        <v>5</v>
      </c>
      <c r="AY456" s="14">
        <v>100</v>
      </c>
      <c r="AZ456" s="14">
        <v>430</v>
      </c>
      <c r="BA456" s="14">
        <v>2120</v>
      </c>
      <c r="BB456" s="14">
        <v>10000</v>
      </c>
      <c r="BC456" s="14">
        <v>10000</v>
      </c>
      <c r="BD456" s="14">
        <v>59.285714285714285</v>
      </c>
      <c r="BE456" s="14">
        <v>260.35714285714283</v>
      </c>
      <c r="BF456" s="14">
        <v>1802.8571428571429</v>
      </c>
      <c r="BG456" s="14">
        <v>2143.9285714285716</v>
      </c>
      <c r="BH456" s="14">
        <v>20</v>
      </c>
      <c r="BI456" s="14">
        <v>67.5</v>
      </c>
      <c r="BJ456" s="14">
        <v>935</v>
      </c>
      <c r="BK456" s="14">
        <v>1020</v>
      </c>
      <c r="BL456" s="14">
        <v>360052</v>
      </c>
      <c r="BM456" s="19">
        <f>(BL456/O456)*100</f>
        <v>41.223898164198552</v>
      </c>
      <c r="BN456" s="19">
        <f>((BL456)/(O456+Q456+S456+U456))*100</f>
        <v>25.044273271464363</v>
      </c>
      <c r="BO456" s="15" t="s">
        <v>72</v>
      </c>
      <c r="BP456" s="13">
        <v>29</v>
      </c>
      <c r="BQ456" s="13">
        <v>39</v>
      </c>
      <c r="BR456" s="13">
        <f t="shared" si="107"/>
        <v>10</v>
      </c>
      <c r="BS456" s="19">
        <v>32.590000000000003</v>
      </c>
      <c r="BT456" s="19">
        <f t="shared" si="108"/>
        <v>0.85763157894736852</v>
      </c>
      <c r="BU456" s="16">
        <v>0.19700000000000001</v>
      </c>
      <c r="BV456" s="16">
        <v>0.46</v>
      </c>
      <c r="BW456" s="16">
        <v>0.29375999999999991</v>
      </c>
      <c r="BX456" s="14">
        <f t="shared" si="100"/>
        <v>444853.93404007913</v>
      </c>
      <c r="BY456" s="19">
        <v>105.41</v>
      </c>
      <c r="BZ456" s="19">
        <f t="shared" si="101"/>
        <v>3.4272866132176185</v>
      </c>
      <c r="CA456" s="19">
        <f>(BW456/BS456^3)*100000</f>
        <v>0.84867142210277935</v>
      </c>
    </row>
    <row r="457" spans="1:79" s="77" customFormat="1" x14ac:dyDescent="0.2">
      <c r="A457" s="7" t="s">
        <v>69</v>
      </c>
      <c r="B457" s="4">
        <v>23</v>
      </c>
      <c r="C457" s="4">
        <v>1</v>
      </c>
      <c r="D457" s="6">
        <f t="shared" si="102"/>
        <v>0.40468564223999998</v>
      </c>
      <c r="E457" s="8">
        <v>40282</v>
      </c>
      <c r="F457" s="9">
        <v>2</v>
      </c>
      <c r="G457" s="9" t="s">
        <v>70</v>
      </c>
      <c r="H457" s="9" t="s">
        <v>71</v>
      </c>
      <c r="I457" s="4">
        <v>11</v>
      </c>
      <c r="J457" s="4">
        <v>0</v>
      </c>
      <c r="K457" s="4">
        <v>119</v>
      </c>
      <c r="L457" s="4">
        <v>269</v>
      </c>
      <c r="M457" s="13">
        <f t="shared" si="103"/>
        <v>99.75</v>
      </c>
      <c r="N457" s="8">
        <v>40297</v>
      </c>
      <c r="O457" s="5">
        <v>338004</v>
      </c>
      <c r="P457" s="8">
        <v>40301</v>
      </c>
      <c r="Q457" s="5">
        <v>388842</v>
      </c>
      <c r="R457" s="8"/>
      <c r="S457" s="9"/>
      <c r="T457" s="8"/>
      <c r="U457" s="8"/>
      <c r="V457" s="14">
        <f t="shared" si="104"/>
        <v>726846</v>
      </c>
      <c r="W457" s="14">
        <f t="shared" si="105"/>
        <v>1796075.5809788327</v>
      </c>
      <c r="X457" s="8">
        <v>40326</v>
      </c>
      <c r="Y457" s="9">
        <f t="shared" si="106"/>
        <v>29</v>
      </c>
      <c r="Z457" s="9">
        <v>8</v>
      </c>
      <c r="AA457" s="10">
        <v>4.0999999999999996</v>
      </c>
      <c r="AB457" s="10">
        <v>25.6</v>
      </c>
      <c r="AC457" s="10">
        <v>26.9</v>
      </c>
      <c r="AD457" s="10">
        <v>30.4</v>
      </c>
      <c r="AE457" s="10">
        <v>28.559259259259253</v>
      </c>
      <c r="AF457" s="9">
        <v>35</v>
      </c>
      <c r="AG457" s="9">
        <v>30</v>
      </c>
      <c r="AH457" s="9">
        <v>40</v>
      </c>
      <c r="AI457" s="10">
        <v>34.75</v>
      </c>
      <c r="AJ457" s="10">
        <v>8.9</v>
      </c>
      <c r="AK457" s="10">
        <v>8.8000000000000007</v>
      </c>
      <c r="AL457" s="10">
        <v>9.6999999999999993</v>
      </c>
      <c r="AM457" s="10">
        <v>9.2294114251819277</v>
      </c>
      <c r="AN457" s="20">
        <v>168</v>
      </c>
      <c r="AO457" s="20">
        <v>255</v>
      </c>
      <c r="AP457" s="20">
        <v>13.5</v>
      </c>
      <c r="AQ457" s="20">
        <v>5.2</v>
      </c>
      <c r="AR457" s="5">
        <v>40</v>
      </c>
      <c r="AS457" s="5">
        <v>55</v>
      </c>
      <c r="AT457" s="5">
        <v>0</v>
      </c>
      <c r="AU457" s="5">
        <v>95</v>
      </c>
      <c r="AV457" s="5">
        <v>0</v>
      </c>
      <c r="AW457" s="5">
        <v>0</v>
      </c>
      <c r="AX457" s="5">
        <v>0</v>
      </c>
      <c r="AY457" s="5">
        <v>0</v>
      </c>
      <c r="AZ457" s="5">
        <v>90</v>
      </c>
      <c r="BA457" s="5">
        <v>40</v>
      </c>
      <c r="BB457" s="5">
        <v>0</v>
      </c>
      <c r="BC457" s="5">
        <v>120</v>
      </c>
      <c r="BD457" s="5">
        <v>25</v>
      </c>
      <c r="BE457" s="5">
        <v>15</v>
      </c>
      <c r="BF457" s="5">
        <v>0</v>
      </c>
      <c r="BG457" s="5">
        <v>40</v>
      </c>
      <c r="BH457" s="5">
        <v>7.5</v>
      </c>
      <c r="BI457" s="5">
        <v>15</v>
      </c>
      <c r="BJ457" s="5">
        <v>0</v>
      </c>
      <c r="BK457" s="5">
        <v>22.5</v>
      </c>
      <c r="BL457" s="5">
        <v>10741</v>
      </c>
      <c r="BM457" s="11">
        <v>2.76</v>
      </c>
      <c r="BN457" s="11">
        <f>((BL457/(O457+Q457+S457+U457))*100)</f>
        <v>1.4777545724954118</v>
      </c>
      <c r="BO457" s="4" t="s">
        <v>72</v>
      </c>
      <c r="BP457" s="9">
        <v>24</v>
      </c>
      <c r="BQ457" s="9">
        <v>51</v>
      </c>
      <c r="BR457" s="13">
        <f t="shared" si="107"/>
        <v>27</v>
      </c>
      <c r="BS457" s="11">
        <v>42.25</v>
      </c>
      <c r="BT457" s="19">
        <f t="shared" si="108"/>
        <v>1.4568965517241379</v>
      </c>
      <c r="BU457" s="6">
        <v>0.123</v>
      </c>
      <c r="BV457" s="6">
        <v>1.25</v>
      </c>
      <c r="BW457" s="6">
        <v>0.67500000000000004</v>
      </c>
      <c r="BX457" s="5">
        <f t="shared" si="100"/>
        <v>26541.589023388231</v>
      </c>
      <c r="BY457" s="11">
        <v>6.95</v>
      </c>
      <c r="BZ457" s="11">
        <f t="shared" si="101"/>
        <v>0.5922008279988964</v>
      </c>
      <c r="CA457" s="11">
        <f>(BW457/BS457^3)*100000</f>
        <v>0.89500123166257461</v>
      </c>
    </row>
    <row r="458" spans="1:79" s="77" customFormat="1" x14ac:dyDescent="0.2">
      <c r="A458" s="15" t="s">
        <v>69</v>
      </c>
      <c r="B458" s="15">
        <v>1</v>
      </c>
      <c r="C458" s="15">
        <v>2</v>
      </c>
      <c r="D458" s="16">
        <f t="shared" si="102"/>
        <v>0.80937128447999995</v>
      </c>
      <c r="E458" s="17">
        <v>38857</v>
      </c>
      <c r="F458" s="15">
        <v>2</v>
      </c>
      <c r="G458" s="15" t="s">
        <v>70</v>
      </c>
      <c r="H458" s="15" t="s">
        <v>71</v>
      </c>
      <c r="I458" s="15">
        <v>0</v>
      </c>
      <c r="J458" s="15">
        <v>0</v>
      </c>
      <c r="K458" s="15"/>
      <c r="L458" s="15"/>
      <c r="M458" s="13">
        <f t="shared" si="103"/>
        <v>0</v>
      </c>
      <c r="N458" s="17">
        <v>38864</v>
      </c>
      <c r="O458" s="14">
        <v>904092</v>
      </c>
      <c r="P458" s="17">
        <v>38867</v>
      </c>
      <c r="Q458" s="14">
        <v>550816</v>
      </c>
      <c r="R458" s="15"/>
      <c r="S458" s="15"/>
      <c r="T458" s="15"/>
      <c r="U458" s="15"/>
      <c r="V458" s="14">
        <f t="shared" si="104"/>
        <v>1454908</v>
      </c>
      <c r="W458" s="14">
        <f t="shared" si="105"/>
        <v>1797577.9816981531</v>
      </c>
      <c r="X458" s="17">
        <v>38884</v>
      </c>
      <c r="Y458" s="15">
        <f t="shared" si="106"/>
        <v>20</v>
      </c>
      <c r="Z458" s="15"/>
      <c r="AA458" s="15">
        <v>0.7</v>
      </c>
      <c r="AB458" s="15">
        <v>29.9</v>
      </c>
      <c r="AC458" s="15">
        <v>27.1</v>
      </c>
      <c r="AD458" s="15">
        <v>31.8</v>
      </c>
      <c r="AE458" s="18">
        <v>29.766666666666666</v>
      </c>
      <c r="AF458" s="15">
        <v>55</v>
      </c>
      <c r="AG458" s="15">
        <v>43</v>
      </c>
      <c r="AH458" s="15">
        <v>58</v>
      </c>
      <c r="AI458" s="13">
        <v>51</v>
      </c>
      <c r="AJ458" s="15">
        <v>9</v>
      </c>
      <c r="AK458" s="15">
        <v>8.9</v>
      </c>
      <c r="AL458" s="15">
        <v>9.6999999999999993</v>
      </c>
      <c r="AM458" s="18">
        <v>9.1867395624096453</v>
      </c>
      <c r="AN458" s="21">
        <v>0</v>
      </c>
      <c r="AO458" s="21">
        <v>300</v>
      </c>
      <c r="AP458" s="21">
        <v>0</v>
      </c>
      <c r="AQ458" s="21">
        <v>0</v>
      </c>
      <c r="AR458" s="14">
        <v>20</v>
      </c>
      <c r="AS458" s="14">
        <v>170</v>
      </c>
      <c r="AT458" s="14">
        <v>0</v>
      </c>
      <c r="AU458" s="14">
        <v>190</v>
      </c>
      <c r="AV458" s="14">
        <v>5</v>
      </c>
      <c r="AW458" s="14">
        <v>20</v>
      </c>
      <c r="AX458" s="14">
        <v>0</v>
      </c>
      <c r="AY458" s="14">
        <v>85</v>
      </c>
      <c r="AZ458" s="14">
        <v>65</v>
      </c>
      <c r="BA458" s="14">
        <v>90</v>
      </c>
      <c r="BB458" s="14">
        <v>5</v>
      </c>
      <c r="BC458" s="14">
        <v>110</v>
      </c>
      <c r="BD458" s="14">
        <v>43.333333333333336</v>
      </c>
      <c r="BE458" s="14">
        <v>50</v>
      </c>
      <c r="BF458" s="14">
        <v>0.83333333333333337</v>
      </c>
      <c r="BG458" s="14">
        <v>99.166666666666671</v>
      </c>
      <c r="BH458" s="14">
        <v>47.5</v>
      </c>
      <c r="BI458" s="14">
        <v>50</v>
      </c>
      <c r="BJ458" s="14">
        <v>0</v>
      </c>
      <c r="BK458" s="14">
        <v>97.5</v>
      </c>
      <c r="BL458" s="14">
        <v>0</v>
      </c>
      <c r="BM458" s="19">
        <f>BL458/O458*100</f>
        <v>0</v>
      </c>
      <c r="BN458" s="19">
        <f>BL458/(O458+Q458)*100</f>
        <v>0</v>
      </c>
      <c r="BO458" s="15" t="s">
        <v>73</v>
      </c>
      <c r="BP458" s="13"/>
      <c r="BQ458" s="13"/>
      <c r="BR458" s="13">
        <f t="shared" si="107"/>
        <v>0</v>
      </c>
      <c r="BS458" s="19"/>
      <c r="BT458" s="19">
        <f t="shared" si="108"/>
        <v>0</v>
      </c>
      <c r="BU458" s="16"/>
      <c r="BV458" s="16"/>
      <c r="BW458" s="16"/>
      <c r="BX458" s="14">
        <f t="shared" si="100"/>
        <v>0</v>
      </c>
      <c r="BY458" s="19">
        <v>0</v>
      </c>
      <c r="BZ458" s="19">
        <f t="shared" si="101"/>
        <v>0</v>
      </c>
      <c r="CA458" s="19"/>
    </row>
    <row r="459" spans="1:79" s="77" customFormat="1" x14ac:dyDescent="0.2">
      <c r="A459" s="4" t="s">
        <v>69</v>
      </c>
      <c r="B459" s="9">
        <v>34</v>
      </c>
      <c r="C459" s="4">
        <v>1</v>
      </c>
      <c r="D459" s="4">
        <f t="shared" si="102"/>
        <v>0.40468564223999998</v>
      </c>
      <c r="E459" s="8">
        <v>39922</v>
      </c>
      <c r="F459" s="4">
        <v>2</v>
      </c>
      <c r="G459" s="4" t="s">
        <v>70</v>
      </c>
      <c r="H459" s="4" t="s">
        <v>71</v>
      </c>
      <c r="I459" s="4">
        <v>0</v>
      </c>
      <c r="J459" s="4"/>
      <c r="K459" s="4">
        <v>25</v>
      </c>
      <c r="L459" s="4">
        <v>9</v>
      </c>
      <c r="M459" s="13">
        <f t="shared" si="103"/>
        <v>11.333333333333334</v>
      </c>
      <c r="N459" s="8">
        <v>39936</v>
      </c>
      <c r="O459" s="5">
        <v>393880</v>
      </c>
      <c r="P459" s="8">
        <v>39939</v>
      </c>
      <c r="Q459" s="5">
        <v>338004</v>
      </c>
      <c r="R459" s="4"/>
      <c r="S459" s="5"/>
      <c r="T459" s="4"/>
      <c r="U459" s="5"/>
      <c r="V459" s="14">
        <f t="shared" si="104"/>
        <v>731884</v>
      </c>
      <c r="W459" s="14">
        <f t="shared" si="105"/>
        <v>1808524.7500971486</v>
      </c>
      <c r="X459" s="8">
        <v>39968</v>
      </c>
      <c r="Y459" s="4">
        <f t="shared" si="106"/>
        <v>32</v>
      </c>
      <c r="Z459" s="4">
        <v>6</v>
      </c>
      <c r="AA459" s="10">
        <v>3.1</v>
      </c>
      <c r="AB459" s="10">
        <v>28.3</v>
      </c>
      <c r="AC459" s="10">
        <v>26.1</v>
      </c>
      <c r="AD459" s="10">
        <v>31</v>
      </c>
      <c r="AE459" s="10">
        <v>28.766666666666666</v>
      </c>
      <c r="AF459" s="4">
        <v>45</v>
      </c>
      <c r="AG459" s="4">
        <v>45</v>
      </c>
      <c r="AH459" s="4">
        <v>52</v>
      </c>
      <c r="AI459" s="10">
        <v>48.777777777777779</v>
      </c>
      <c r="AJ459" s="4">
        <v>9.1</v>
      </c>
      <c r="AK459" s="4">
        <v>8.8000000000000007</v>
      </c>
      <c r="AL459" s="10">
        <v>9.4</v>
      </c>
      <c r="AM459" s="10">
        <v>9.0376214720930186</v>
      </c>
      <c r="AN459" s="20">
        <v>214</v>
      </c>
      <c r="AO459" s="20">
        <v>395</v>
      </c>
      <c r="AP459" s="20">
        <v>36</v>
      </c>
      <c r="AQ459" s="20">
        <v>15</v>
      </c>
      <c r="AR459" s="5">
        <v>145</v>
      </c>
      <c r="AS459" s="5">
        <v>270</v>
      </c>
      <c r="AT459" s="5">
        <v>0</v>
      </c>
      <c r="AU459" s="5">
        <v>415</v>
      </c>
      <c r="AV459" s="5">
        <v>0</v>
      </c>
      <c r="AW459" s="5">
        <v>0</v>
      </c>
      <c r="AX459" s="5">
        <v>0</v>
      </c>
      <c r="AY459" s="5">
        <v>70</v>
      </c>
      <c r="AZ459" s="5">
        <v>375</v>
      </c>
      <c r="BA459" s="5">
        <v>1810</v>
      </c>
      <c r="BB459" s="5">
        <v>32500</v>
      </c>
      <c r="BC459" s="5">
        <v>33100</v>
      </c>
      <c r="BD459" s="5">
        <v>84.166666666666671</v>
      </c>
      <c r="BE459" s="5">
        <v>270.41666666666669</v>
      </c>
      <c r="BF459" s="5">
        <v>3942.0833333333335</v>
      </c>
      <c r="BG459" s="5">
        <v>4304.166666666667</v>
      </c>
      <c r="BH459" s="5">
        <v>32.5</v>
      </c>
      <c r="BI459" s="5">
        <v>75</v>
      </c>
      <c r="BJ459" s="5">
        <v>22.5</v>
      </c>
      <c r="BK459" s="5">
        <v>325</v>
      </c>
      <c r="BL459" s="5">
        <v>19233</v>
      </c>
      <c r="BM459" s="11">
        <f>BL459/Q459*100</f>
        <v>5.6901693471083181</v>
      </c>
      <c r="BN459" s="11">
        <f>(BL459)/(O459+Q459+S459+U459)*100</f>
        <v>2.6278754556733031</v>
      </c>
      <c r="BO459" s="4" t="s">
        <v>72</v>
      </c>
      <c r="BP459" s="9">
        <v>24</v>
      </c>
      <c r="BQ459" s="9">
        <v>49</v>
      </c>
      <c r="BR459" s="13">
        <f t="shared" si="107"/>
        <v>25</v>
      </c>
      <c r="BS459" s="11">
        <v>36.29</v>
      </c>
      <c r="BT459" s="19">
        <f t="shared" si="108"/>
        <v>1.1340625</v>
      </c>
      <c r="BU459" s="6">
        <v>0.115</v>
      </c>
      <c r="BV459" s="6">
        <v>0.93600000000000005</v>
      </c>
      <c r="BW459" s="6">
        <v>0.41899999999999998</v>
      </c>
      <c r="BX459" s="5">
        <f t="shared" si="100"/>
        <v>47525.778017579913</v>
      </c>
      <c r="BY459" s="11">
        <v>7.14</v>
      </c>
      <c r="BZ459" s="11">
        <f t="shared" si="101"/>
        <v>0.55135388239861272</v>
      </c>
      <c r="CA459" s="11">
        <f>(BW459/BS459^3)*100000</f>
        <v>0.8767042630718519</v>
      </c>
    </row>
    <row r="460" spans="1:79" s="77" customFormat="1" x14ac:dyDescent="0.2">
      <c r="A460" s="4" t="s">
        <v>69</v>
      </c>
      <c r="B460" s="9">
        <v>32</v>
      </c>
      <c r="C460" s="4">
        <v>1</v>
      </c>
      <c r="D460" s="4">
        <f t="shared" si="102"/>
        <v>0.40468564223999998</v>
      </c>
      <c r="E460" s="8">
        <v>39919</v>
      </c>
      <c r="F460" s="4">
        <v>2</v>
      </c>
      <c r="G460" s="4" t="s">
        <v>70</v>
      </c>
      <c r="H460" s="4" t="s">
        <v>71</v>
      </c>
      <c r="I460" s="4">
        <v>38</v>
      </c>
      <c r="J460" s="4">
        <v>50</v>
      </c>
      <c r="K460" s="4">
        <v>7</v>
      </c>
      <c r="L460" s="4">
        <v>4</v>
      </c>
      <c r="M460" s="13">
        <f t="shared" si="103"/>
        <v>24.75</v>
      </c>
      <c r="N460" s="8">
        <v>39932</v>
      </c>
      <c r="O460" s="5">
        <v>392506</v>
      </c>
      <c r="P460" s="8">
        <v>39936</v>
      </c>
      <c r="Q460" s="5">
        <v>342126</v>
      </c>
      <c r="R460" s="4"/>
      <c r="S460" s="5"/>
      <c r="T460" s="4"/>
      <c r="U460" s="5"/>
      <c r="V460" s="14">
        <f t="shared" si="104"/>
        <v>734632</v>
      </c>
      <c r="W460" s="14">
        <f t="shared" si="105"/>
        <v>1815315.2059798662</v>
      </c>
      <c r="X460" s="8">
        <v>39974</v>
      </c>
      <c r="Y460" s="4">
        <f t="shared" si="106"/>
        <v>42</v>
      </c>
      <c r="Z460" s="4">
        <v>2</v>
      </c>
      <c r="AA460" s="10">
        <v>3</v>
      </c>
      <c r="AB460" s="10">
        <v>27.3</v>
      </c>
      <c r="AC460" s="10">
        <v>25.9</v>
      </c>
      <c r="AD460" s="10">
        <v>32</v>
      </c>
      <c r="AE460" s="10">
        <v>28.835000000000001</v>
      </c>
      <c r="AF460" s="4">
        <v>46</v>
      </c>
      <c r="AG460" s="4">
        <v>45</v>
      </c>
      <c r="AH460" s="4">
        <v>51</v>
      </c>
      <c r="AI460" s="10">
        <v>47.92307692307692</v>
      </c>
      <c r="AJ460" s="4">
        <v>9</v>
      </c>
      <c r="AK460" s="4">
        <v>8.5</v>
      </c>
      <c r="AL460" s="10">
        <v>9.3000000000000007</v>
      </c>
      <c r="AM460" s="10">
        <v>8.9723673330977061</v>
      </c>
      <c r="AN460" s="20">
        <v>300</v>
      </c>
      <c r="AO460" s="20">
        <v>405</v>
      </c>
      <c r="AP460" s="20">
        <v>33</v>
      </c>
      <c r="AQ460" s="20">
        <v>14.25</v>
      </c>
      <c r="AR460" s="5">
        <v>140</v>
      </c>
      <c r="AS460" s="5">
        <v>865</v>
      </c>
      <c r="AT460" s="5">
        <v>0</v>
      </c>
      <c r="AU460" s="5">
        <v>1005</v>
      </c>
      <c r="AV460" s="5">
        <v>5</v>
      </c>
      <c r="AW460" s="5">
        <v>5</v>
      </c>
      <c r="AX460" s="5">
        <v>0</v>
      </c>
      <c r="AY460" s="5">
        <v>40</v>
      </c>
      <c r="AZ460" s="5">
        <v>2300</v>
      </c>
      <c r="BA460" s="5">
        <v>950</v>
      </c>
      <c r="BB460" s="5">
        <v>750</v>
      </c>
      <c r="BC460" s="5">
        <v>4000</v>
      </c>
      <c r="BD460" s="5">
        <v>368.52941176470586</v>
      </c>
      <c r="BE460" s="5">
        <v>219.41176470588235</v>
      </c>
      <c r="BF460" s="5">
        <v>65</v>
      </c>
      <c r="BG460" s="5">
        <v>652.94117647058829</v>
      </c>
      <c r="BH460" s="5">
        <v>245</v>
      </c>
      <c r="BI460" s="5">
        <v>45</v>
      </c>
      <c r="BJ460" s="5">
        <v>0</v>
      </c>
      <c r="BK460" s="5">
        <v>330</v>
      </c>
      <c r="BL460" s="5">
        <v>54148</v>
      </c>
      <c r="BM460" s="11">
        <f>BL460/Q460*100</f>
        <v>15.826917568381241</v>
      </c>
      <c r="BN460" s="11">
        <f>(BL460)/(O460+Q460+S460+U460)*100</f>
        <v>7.3707652266713133</v>
      </c>
      <c r="BO460" s="4" t="s">
        <v>72</v>
      </c>
      <c r="BP460" s="9">
        <v>25</v>
      </c>
      <c r="BQ460" s="9">
        <v>58</v>
      </c>
      <c r="BR460" s="13">
        <f t="shared" si="107"/>
        <v>33</v>
      </c>
      <c r="BS460" s="11">
        <v>38.450000000000003</v>
      </c>
      <c r="BT460" s="19">
        <f t="shared" si="108"/>
        <v>0.91547619047619055</v>
      </c>
      <c r="BU460" s="6">
        <v>0.18</v>
      </c>
      <c r="BV460" s="6">
        <v>1.61</v>
      </c>
      <c r="BW460" s="6">
        <v>0.53500000000000003</v>
      </c>
      <c r="BX460" s="5">
        <f t="shared" si="100"/>
        <v>133802.62195684071</v>
      </c>
      <c r="BY460" s="11">
        <v>27.5</v>
      </c>
      <c r="BZ460" s="11">
        <f t="shared" si="101"/>
        <v>1.6179519024635827</v>
      </c>
      <c r="CA460" s="11">
        <f>(BW460/BS460^3)*100000</f>
        <v>0.94116279242463963</v>
      </c>
    </row>
    <row r="461" spans="1:79" s="77" customFormat="1" x14ac:dyDescent="0.2">
      <c r="A461" s="15" t="s">
        <v>69</v>
      </c>
      <c r="B461" s="13">
        <v>24</v>
      </c>
      <c r="C461" s="15">
        <v>1</v>
      </c>
      <c r="D461" s="15">
        <f t="shared" si="102"/>
        <v>0.40468564223999998</v>
      </c>
      <c r="E461" s="17">
        <v>40079</v>
      </c>
      <c r="F461" s="15">
        <v>2</v>
      </c>
      <c r="G461" s="15" t="s">
        <v>70</v>
      </c>
      <c r="H461" s="15" t="s">
        <v>71</v>
      </c>
      <c r="I461" s="15">
        <v>28</v>
      </c>
      <c r="J461" s="15">
        <v>10</v>
      </c>
      <c r="K461" s="15">
        <v>133</v>
      </c>
      <c r="L461" s="15">
        <v>406</v>
      </c>
      <c r="M461" s="13">
        <f t="shared" si="103"/>
        <v>144.25</v>
      </c>
      <c r="N461" s="17">
        <v>40089</v>
      </c>
      <c r="O461" s="14">
        <v>473572</v>
      </c>
      <c r="P461" s="17">
        <v>40094</v>
      </c>
      <c r="Q461" s="14">
        <v>262892</v>
      </c>
      <c r="R461" s="15"/>
      <c r="S461" s="14"/>
      <c r="T461" s="15"/>
      <c r="U461" s="14"/>
      <c r="V461" s="14">
        <f t="shared" si="104"/>
        <v>736464</v>
      </c>
      <c r="W461" s="14">
        <f t="shared" si="105"/>
        <v>1819842.1765683447</v>
      </c>
      <c r="X461" s="17">
        <v>40136</v>
      </c>
      <c r="Y461" s="15">
        <f t="shared" si="106"/>
        <v>47</v>
      </c>
      <c r="Z461" s="15">
        <v>7</v>
      </c>
      <c r="AA461" s="18">
        <v>4</v>
      </c>
      <c r="AB461" s="18">
        <v>30.8</v>
      </c>
      <c r="AC461" s="18">
        <v>19.8</v>
      </c>
      <c r="AD461" s="18">
        <v>31.2</v>
      </c>
      <c r="AE461" s="18">
        <v>25.013333333333332</v>
      </c>
      <c r="AF461" s="15">
        <v>46</v>
      </c>
      <c r="AG461" s="13">
        <v>40</v>
      </c>
      <c r="AH461" s="13">
        <v>48</v>
      </c>
      <c r="AI461" s="13">
        <v>45.454545454545453</v>
      </c>
      <c r="AJ461" s="15">
        <v>8.6</v>
      </c>
      <c r="AK461" s="18">
        <v>8.3000000000000007</v>
      </c>
      <c r="AL461" s="18">
        <v>8.9</v>
      </c>
      <c r="AM461" s="18">
        <v>8.481148781600691</v>
      </c>
      <c r="AN461" s="21">
        <v>440</v>
      </c>
      <c r="AO461" s="21">
        <v>300</v>
      </c>
      <c r="AP461" s="21">
        <v>15</v>
      </c>
      <c r="AQ461" s="21">
        <v>6.25</v>
      </c>
      <c r="AR461" s="14">
        <v>20</v>
      </c>
      <c r="AS461" s="14">
        <v>1815</v>
      </c>
      <c r="AT461" s="14">
        <v>130</v>
      </c>
      <c r="AU461" s="14">
        <v>1965</v>
      </c>
      <c r="AV461" s="14">
        <v>0</v>
      </c>
      <c r="AW461" s="14">
        <v>0</v>
      </c>
      <c r="AX461" s="14">
        <v>0</v>
      </c>
      <c r="AY461" s="14">
        <v>0</v>
      </c>
      <c r="AZ461" s="14">
        <v>265</v>
      </c>
      <c r="BA461" s="14">
        <v>1685</v>
      </c>
      <c r="BB461" s="14">
        <v>1145</v>
      </c>
      <c r="BC461" s="14">
        <v>3060</v>
      </c>
      <c r="BD461" s="14">
        <v>58.07692307692308</v>
      </c>
      <c r="BE461" s="14">
        <v>175.38461538461539</v>
      </c>
      <c r="BF461" s="14">
        <v>126.53846153846153</v>
      </c>
      <c r="BG461" s="14">
        <v>360</v>
      </c>
      <c r="BH461" s="14">
        <v>10</v>
      </c>
      <c r="BI461" s="14">
        <v>40</v>
      </c>
      <c r="BJ461" s="14">
        <v>0</v>
      </c>
      <c r="BK461" s="14">
        <v>40</v>
      </c>
      <c r="BL461" s="14">
        <v>132149</v>
      </c>
      <c r="BM461" s="19">
        <f>BL461/Q461*100</f>
        <v>50.267410191257241</v>
      </c>
      <c r="BN461" s="19">
        <f>(BL461)/(O461+Q461+S461+U461)*100</f>
        <v>17.94371483195377</v>
      </c>
      <c r="BO461" s="15" t="s">
        <v>72</v>
      </c>
      <c r="BP461" s="13">
        <v>23</v>
      </c>
      <c r="BQ461" s="13">
        <v>47</v>
      </c>
      <c r="BR461" s="13">
        <f t="shared" si="107"/>
        <v>24</v>
      </c>
      <c r="BS461" s="19">
        <v>33.31</v>
      </c>
      <c r="BT461" s="19">
        <f t="shared" si="108"/>
        <v>0.70872340425531921</v>
      </c>
      <c r="BU461" s="16">
        <v>9.5000000000000001E-2</v>
      </c>
      <c r="BV461" s="16">
        <v>0.83199999999999996</v>
      </c>
      <c r="BW461" s="16">
        <v>0.32700000000000001</v>
      </c>
      <c r="BX461" s="14">
        <f t="shared" si="100"/>
        <v>326547.29055504437</v>
      </c>
      <c r="BY461" s="19">
        <v>37.64</v>
      </c>
      <c r="BZ461" s="19">
        <f t="shared" si="101"/>
        <v>1.9789460762604478</v>
      </c>
      <c r="CA461" s="19">
        <f>(BW461/BS461^3)*100000</f>
        <v>0.88475668875752966</v>
      </c>
    </row>
    <row r="462" spans="1:79" s="77" customFormat="1" x14ac:dyDescent="0.2">
      <c r="A462" s="4" t="s">
        <v>69</v>
      </c>
      <c r="B462" s="9">
        <v>14</v>
      </c>
      <c r="C462" s="4">
        <v>0.5</v>
      </c>
      <c r="D462" s="4">
        <f t="shared" si="102"/>
        <v>0.20234282111999999</v>
      </c>
      <c r="E462" s="8">
        <v>39936</v>
      </c>
      <c r="F462" s="4">
        <v>2</v>
      </c>
      <c r="G462" s="4" t="s">
        <v>70</v>
      </c>
      <c r="H462" s="4" t="s">
        <v>71</v>
      </c>
      <c r="I462" s="4">
        <v>0</v>
      </c>
      <c r="J462" s="4"/>
      <c r="K462" s="4">
        <v>0</v>
      </c>
      <c r="L462" s="4">
        <v>0</v>
      </c>
      <c r="M462" s="13">
        <f t="shared" si="103"/>
        <v>0</v>
      </c>
      <c r="N462" s="8">
        <v>39948</v>
      </c>
      <c r="O462" s="5">
        <v>226252</v>
      </c>
      <c r="P462" s="8">
        <v>39951</v>
      </c>
      <c r="Q462" s="5">
        <v>142438</v>
      </c>
      <c r="R462" s="4"/>
      <c r="S462" s="5"/>
      <c r="T462" s="4"/>
      <c r="U462" s="5"/>
      <c r="V462" s="14">
        <f t="shared" si="104"/>
        <v>368690</v>
      </c>
      <c r="W462" s="14">
        <f t="shared" si="105"/>
        <v>1822105.6618625838</v>
      </c>
      <c r="X462" s="8">
        <v>39975</v>
      </c>
      <c r="Y462" s="4">
        <f t="shared" si="106"/>
        <v>27</v>
      </c>
      <c r="Z462" s="4">
        <v>10</v>
      </c>
      <c r="AA462" s="10">
        <v>3.2</v>
      </c>
      <c r="AB462" s="10">
        <v>29.2</v>
      </c>
      <c r="AC462" s="10">
        <v>29.6</v>
      </c>
      <c r="AD462" s="10">
        <v>32.5</v>
      </c>
      <c r="AE462" s="10">
        <v>28.556000000000004</v>
      </c>
      <c r="AF462" s="4">
        <v>52</v>
      </c>
      <c r="AG462" s="4">
        <v>47</v>
      </c>
      <c r="AH462" s="4">
        <v>53</v>
      </c>
      <c r="AI462" s="10">
        <v>51.625</v>
      </c>
      <c r="AJ462" s="4">
        <v>9</v>
      </c>
      <c r="AK462" s="4">
        <v>8.8000000000000007</v>
      </c>
      <c r="AL462" s="10">
        <v>9.5</v>
      </c>
      <c r="AM462" s="10">
        <v>9.2067734653417457</v>
      </c>
      <c r="AN462" s="20">
        <v>37</v>
      </c>
      <c r="AO462" s="20">
        <v>146</v>
      </c>
      <c r="AP462" s="20">
        <v>11</v>
      </c>
      <c r="AQ462" s="20">
        <v>4.625</v>
      </c>
      <c r="AR462" s="5">
        <v>1320</v>
      </c>
      <c r="AS462" s="5">
        <v>2625</v>
      </c>
      <c r="AT462" s="5">
        <v>0</v>
      </c>
      <c r="AU462" s="5">
        <v>3945</v>
      </c>
      <c r="AV462" s="5">
        <v>0</v>
      </c>
      <c r="AW462" s="5">
        <v>20</v>
      </c>
      <c r="AX462" s="5">
        <v>0</v>
      </c>
      <c r="AY462" s="5">
        <v>20</v>
      </c>
      <c r="AZ462" s="5">
        <v>150</v>
      </c>
      <c r="BA462" s="5">
        <v>175</v>
      </c>
      <c r="BB462" s="5">
        <v>15</v>
      </c>
      <c r="BC462" s="5">
        <v>310</v>
      </c>
      <c r="BD462" s="5">
        <v>47</v>
      </c>
      <c r="BE462" s="5">
        <v>71</v>
      </c>
      <c r="BF462" s="5">
        <v>3.5</v>
      </c>
      <c r="BG462" s="5">
        <v>121.5</v>
      </c>
      <c r="BH462" s="5">
        <v>42.5</v>
      </c>
      <c r="BI462" s="5">
        <v>52.5</v>
      </c>
      <c r="BJ462" s="5">
        <v>0</v>
      </c>
      <c r="BK462" s="5">
        <v>100</v>
      </c>
      <c r="BL462" s="5">
        <v>0</v>
      </c>
      <c r="BM462" s="11">
        <f>BL462/O462*100</f>
        <v>0</v>
      </c>
      <c r="BN462" s="11">
        <f>(BL462)/(O462+Q462+S462+U462)*100</f>
        <v>0</v>
      </c>
      <c r="BO462" s="4" t="s">
        <v>73</v>
      </c>
      <c r="BP462" s="9"/>
      <c r="BQ462" s="9"/>
      <c r="BR462" s="13">
        <f t="shared" si="107"/>
        <v>0</v>
      </c>
      <c r="BS462" s="11"/>
      <c r="BT462" s="19">
        <f t="shared" si="108"/>
        <v>0</v>
      </c>
      <c r="BU462" s="6"/>
      <c r="BV462" s="6"/>
      <c r="BW462" s="6"/>
      <c r="BX462" s="5">
        <f t="shared" si="100"/>
        <v>0</v>
      </c>
      <c r="BY462" s="11">
        <v>0</v>
      </c>
      <c r="BZ462" s="11">
        <f t="shared" si="101"/>
        <v>0</v>
      </c>
      <c r="CA462" s="11"/>
    </row>
    <row r="463" spans="1:79" s="77" customFormat="1" x14ac:dyDescent="0.2">
      <c r="A463" s="12" t="s">
        <v>69</v>
      </c>
      <c r="B463" s="15">
        <v>28</v>
      </c>
      <c r="C463" s="15">
        <v>1</v>
      </c>
      <c r="D463" s="16">
        <f t="shared" si="102"/>
        <v>0.40468564223999998</v>
      </c>
      <c r="E463" s="17">
        <v>40332</v>
      </c>
      <c r="F463" s="13">
        <v>2</v>
      </c>
      <c r="G463" s="13" t="s">
        <v>70</v>
      </c>
      <c r="H463" s="13" t="s">
        <v>71</v>
      </c>
      <c r="I463" s="15">
        <v>11</v>
      </c>
      <c r="J463" s="15">
        <v>9</v>
      </c>
      <c r="K463" s="15"/>
      <c r="L463" s="15">
        <v>0</v>
      </c>
      <c r="M463" s="13">
        <f t="shared" si="103"/>
        <v>6.666666666666667</v>
      </c>
      <c r="N463" s="17">
        <v>40346</v>
      </c>
      <c r="O463" s="14">
        <v>398918</v>
      </c>
      <c r="P463" s="17">
        <v>40350</v>
      </c>
      <c r="Q463" s="14">
        <v>343958</v>
      </c>
      <c r="R463" s="17"/>
      <c r="S463" s="13"/>
      <c r="T463" s="17"/>
      <c r="U463" s="17"/>
      <c r="V463" s="14">
        <f t="shared" si="104"/>
        <v>742876</v>
      </c>
      <c r="W463" s="14">
        <f t="shared" si="105"/>
        <v>1835686.5736280193</v>
      </c>
      <c r="X463" s="17">
        <v>40381</v>
      </c>
      <c r="Y463" s="13">
        <f t="shared" si="106"/>
        <v>35</v>
      </c>
      <c r="Z463" s="13">
        <v>15</v>
      </c>
      <c r="AA463" s="18">
        <v>3.3</v>
      </c>
      <c r="AB463" s="18">
        <v>32.4</v>
      </c>
      <c r="AC463" s="15">
        <v>29.5</v>
      </c>
      <c r="AD463" s="15">
        <v>33.799999999999997</v>
      </c>
      <c r="AE463" s="18">
        <v>32.047058823529419</v>
      </c>
      <c r="AF463" s="13">
        <v>35</v>
      </c>
      <c r="AG463" s="15">
        <v>35</v>
      </c>
      <c r="AH463" s="15">
        <v>40</v>
      </c>
      <c r="AI463" s="18">
        <v>37.375</v>
      </c>
      <c r="AJ463" s="18">
        <v>9.3000000000000007</v>
      </c>
      <c r="AK463" s="15">
        <v>8.8000000000000007</v>
      </c>
      <c r="AL463" s="15">
        <v>9.5</v>
      </c>
      <c r="AM463" s="18">
        <v>9.1524875168661328</v>
      </c>
      <c r="AN463" s="21">
        <v>192</v>
      </c>
      <c r="AO463" s="21">
        <v>325</v>
      </c>
      <c r="AP463" s="21">
        <v>27</v>
      </c>
      <c r="AQ463" s="21">
        <v>11.25</v>
      </c>
      <c r="AR463" s="14">
        <v>25</v>
      </c>
      <c r="AS463" s="14">
        <v>45</v>
      </c>
      <c r="AT463" s="14">
        <v>530</v>
      </c>
      <c r="AU463" s="14">
        <v>600</v>
      </c>
      <c r="AV463" s="14">
        <v>0</v>
      </c>
      <c r="AW463" s="14">
        <v>0</v>
      </c>
      <c r="AX463" s="14">
        <v>95</v>
      </c>
      <c r="AY463" s="14">
        <v>105</v>
      </c>
      <c r="AZ463" s="14">
        <v>105</v>
      </c>
      <c r="BA463" s="14">
        <v>210</v>
      </c>
      <c r="BB463" s="14">
        <v>8595</v>
      </c>
      <c r="BC463" s="14">
        <v>8645</v>
      </c>
      <c r="BD463" s="14">
        <v>25.53846153846154</v>
      </c>
      <c r="BE463" s="14">
        <v>80</v>
      </c>
      <c r="BF463" s="14">
        <v>2227.3076923076924</v>
      </c>
      <c r="BG463" s="14">
        <v>2332.8461538461538</v>
      </c>
      <c r="BH463" s="14">
        <v>15</v>
      </c>
      <c r="BI463" s="14">
        <v>55</v>
      </c>
      <c r="BJ463" s="14">
        <v>1755</v>
      </c>
      <c r="BK463" s="14">
        <v>1880</v>
      </c>
      <c r="BL463" s="14">
        <v>197274</v>
      </c>
      <c r="BM463" s="19">
        <v>57.35</v>
      </c>
      <c r="BN463" s="19">
        <f>((BL463/(O463+Q463+S463+U463))*100)</f>
        <v>26.555441284951996</v>
      </c>
      <c r="BO463" s="15" t="s">
        <v>72</v>
      </c>
      <c r="BP463" s="13">
        <v>25</v>
      </c>
      <c r="BQ463" s="13">
        <v>50</v>
      </c>
      <c r="BR463" s="13">
        <f t="shared" si="107"/>
        <v>25</v>
      </c>
      <c r="BS463" s="19">
        <v>35.89</v>
      </c>
      <c r="BT463" s="19">
        <f t="shared" si="108"/>
        <v>1.0254285714285714</v>
      </c>
      <c r="BU463" s="16">
        <v>0.17899999999999999</v>
      </c>
      <c r="BV463" s="16">
        <v>1.02</v>
      </c>
      <c r="BW463" s="16">
        <v>0.45600000000000002</v>
      </c>
      <c r="BX463" s="14">
        <f t="shared" si="100"/>
        <v>487474.67023553577</v>
      </c>
      <c r="BY463" s="19">
        <v>66.819999999999993</v>
      </c>
      <c r="BZ463" s="19">
        <f t="shared" si="101"/>
        <v>4.7175947398959961</v>
      </c>
      <c r="CA463" s="19">
        <f>(BW463/BS463^3)*100000</f>
        <v>0.9863804765318247</v>
      </c>
    </row>
    <row r="464" spans="1:79" s="77" customFormat="1" x14ac:dyDescent="0.2">
      <c r="A464" s="15" t="s">
        <v>69</v>
      </c>
      <c r="B464" s="15">
        <v>26</v>
      </c>
      <c r="C464" s="15">
        <v>1</v>
      </c>
      <c r="D464" s="16">
        <f t="shared" si="102"/>
        <v>0.40468564223999998</v>
      </c>
      <c r="E464" s="17">
        <v>36995</v>
      </c>
      <c r="F464" s="15">
        <v>2</v>
      </c>
      <c r="G464" s="15" t="s">
        <v>70</v>
      </c>
      <c r="H464" s="15" t="s">
        <v>71</v>
      </c>
      <c r="I464" s="15">
        <v>0</v>
      </c>
      <c r="J464" s="15"/>
      <c r="K464" s="15">
        <v>0</v>
      </c>
      <c r="L464" s="15">
        <v>0</v>
      </c>
      <c r="M464" s="13">
        <f t="shared" si="103"/>
        <v>0</v>
      </c>
      <c r="N464" s="23">
        <v>37003</v>
      </c>
      <c r="O464" s="24">
        <v>364568</v>
      </c>
      <c r="P464" s="23">
        <v>37006</v>
      </c>
      <c r="Q464" s="24">
        <v>379682</v>
      </c>
      <c r="R464" s="15"/>
      <c r="S464" s="15"/>
      <c r="T464" s="15"/>
      <c r="U464" s="15"/>
      <c r="V464" s="14">
        <f t="shared" si="104"/>
        <v>744250</v>
      </c>
      <c r="W464" s="14">
        <f t="shared" si="105"/>
        <v>1839081.8015693782</v>
      </c>
      <c r="X464" s="17">
        <v>37015</v>
      </c>
      <c r="Y464" s="15">
        <f t="shared" si="106"/>
        <v>12</v>
      </c>
      <c r="Z464" s="13"/>
      <c r="AA464" s="18">
        <v>3.6</v>
      </c>
      <c r="AB464" s="18">
        <v>26.9</v>
      </c>
      <c r="AC464" s="18">
        <v>23.4</v>
      </c>
      <c r="AD464" s="18">
        <v>29.6</v>
      </c>
      <c r="AE464" s="18">
        <v>26.509090909090911</v>
      </c>
      <c r="AF464" s="13">
        <v>48</v>
      </c>
      <c r="AG464" s="13">
        <v>48</v>
      </c>
      <c r="AH464" s="13">
        <v>52</v>
      </c>
      <c r="AI464" s="13">
        <v>50</v>
      </c>
      <c r="AJ464" s="18">
        <v>9.4</v>
      </c>
      <c r="AK464" s="18">
        <v>9.3000000000000007</v>
      </c>
      <c r="AL464" s="18">
        <v>9.6999999999999993</v>
      </c>
      <c r="AM464" s="18">
        <v>9.5173389216733373</v>
      </c>
      <c r="AN464" s="21">
        <v>0</v>
      </c>
      <c r="AO464" s="21">
        <v>250</v>
      </c>
      <c r="AP464" s="21">
        <v>18</v>
      </c>
      <c r="AQ464" s="21">
        <v>7.5</v>
      </c>
      <c r="AR464" s="14">
        <v>25</v>
      </c>
      <c r="AS464" s="14">
        <v>160</v>
      </c>
      <c r="AT464" s="14">
        <v>75</v>
      </c>
      <c r="AU464" s="14">
        <v>260</v>
      </c>
      <c r="AV464" s="14">
        <v>150</v>
      </c>
      <c r="AW464" s="14">
        <v>0</v>
      </c>
      <c r="AX464" s="14">
        <v>0</v>
      </c>
      <c r="AY464" s="14">
        <v>195</v>
      </c>
      <c r="AZ464" s="14">
        <v>760</v>
      </c>
      <c r="BA464" s="14">
        <v>1405</v>
      </c>
      <c r="BB464" s="14">
        <v>80</v>
      </c>
      <c r="BC464" s="14">
        <v>1860</v>
      </c>
      <c r="BD464" s="14">
        <v>354</v>
      </c>
      <c r="BE464" s="14">
        <v>537</v>
      </c>
      <c r="BF464" s="14">
        <v>18</v>
      </c>
      <c r="BG464" s="14">
        <v>909</v>
      </c>
      <c r="BH464" s="14">
        <v>225</v>
      </c>
      <c r="BI464" s="14">
        <v>160</v>
      </c>
      <c r="BJ464" s="14">
        <v>0</v>
      </c>
      <c r="BK464" s="14">
        <v>610</v>
      </c>
      <c r="BL464" s="14">
        <v>0</v>
      </c>
      <c r="BM464" s="19">
        <f>BL464/(Q464)*100</f>
        <v>0</v>
      </c>
      <c r="BN464" s="19">
        <f>BL464/(O464+Q464)*100</f>
        <v>0</v>
      </c>
      <c r="BO464" s="15" t="s">
        <v>73</v>
      </c>
      <c r="BP464" s="13"/>
      <c r="BQ464" s="13"/>
      <c r="BR464" s="13">
        <f t="shared" si="107"/>
        <v>0</v>
      </c>
      <c r="BS464" s="19"/>
      <c r="BT464" s="19">
        <f t="shared" si="108"/>
        <v>0</v>
      </c>
      <c r="BU464" s="16"/>
      <c r="BV464" s="16"/>
      <c r="BW464" s="16"/>
      <c r="BX464" s="14">
        <f t="shared" si="100"/>
        <v>0</v>
      </c>
      <c r="BY464" s="19">
        <v>0</v>
      </c>
      <c r="BZ464" s="19">
        <f t="shared" si="101"/>
        <v>0</v>
      </c>
      <c r="CA464" s="19"/>
    </row>
    <row r="465" spans="1:79" s="77" customFormat="1" x14ac:dyDescent="0.2">
      <c r="A465" s="7" t="s">
        <v>69</v>
      </c>
      <c r="B465" s="4">
        <v>30</v>
      </c>
      <c r="C465" s="4">
        <v>1</v>
      </c>
      <c r="D465" s="6">
        <f t="shared" si="102"/>
        <v>0.40468564223999998</v>
      </c>
      <c r="E465" s="8">
        <v>40267</v>
      </c>
      <c r="F465" s="9">
        <v>2</v>
      </c>
      <c r="G465" s="9" t="s">
        <v>70</v>
      </c>
      <c r="H465" s="9" t="s">
        <v>71</v>
      </c>
      <c r="I465" s="4">
        <v>70</v>
      </c>
      <c r="J465" s="4">
        <v>50</v>
      </c>
      <c r="K465" s="4">
        <v>160</v>
      </c>
      <c r="L465" s="4">
        <v>690</v>
      </c>
      <c r="M465" s="13">
        <f t="shared" si="103"/>
        <v>242.5</v>
      </c>
      <c r="N465" s="8">
        <v>40278</v>
      </c>
      <c r="O465" s="5">
        <v>344416</v>
      </c>
      <c r="P465" s="8">
        <v>40282</v>
      </c>
      <c r="Q465" s="5">
        <v>407620</v>
      </c>
      <c r="R465" s="8"/>
      <c r="S465" s="9"/>
      <c r="T465" s="8"/>
      <c r="U465" s="8"/>
      <c r="V465" s="14">
        <f t="shared" si="104"/>
        <v>752036</v>
      </c>
      <c r="W465" s="14">
        <f t="shared" si="105"/>
        <v>1858321.4265704118</v>
      </c>
      <c r="X465" s="8">
        <v>40326</v>
      </c>
      <c r="Y465" s="9">
        <f t="shared" si="106"/>
        <v>48</v>
      </c>
      <c r="Z465" s="9">
        <v>7</v>
      </c>
      <c r="AA465" s="10">
        <v>1.9</v>
      </c>
      <c r="AB465" s="10">
        <v>23.2</v>
      </c>
      <c r="AC465" s="10">
        <v>21.6</v>
      </c>
      <c r="AD465" s="10">
        <v>32.299999999999997</v>
      </c>
      <c r="AE465" s="10">
        <v>27.309130434782599</v>
      </c>
      <c r="AF465" s="9">
        <v>40</v>
      </c>
      <c r="AG465" s="9">
        <v>35</v>
      </c>
      <c r="AH465" s="9">
        <v>44</v>
      </c>
      <c r="AI465" s="10">
        <v>39.153846153846153</v>
      </c>
      <c r="AJ465" s="10">
        <v>9</v>
      </c>
      <c r="AK465" s="10">
        <v>8.9</v>
      </c>
      <c r="AL465" s="10">
        <v>9.6</v>
      </c>
      <c r="AM465" s="10">
        <v>9.1903181296742282</v>
      </c>
      <c r="AN465" s="20">
        <v>316</v>
      </c>
      <c r="AO465" s="20">
        <v>245</v>
      </c>
      <c r="AP465" s="20">
        <v>12</v>
      </c>
      <c r="AQ465" s="20">
        <v>4.25</v>
      </c>
      <c r="AR465" s="5">
        <v>55</v>
      </c>
      <c r="AS465" s="5">
        <v>685</v>
      </c>
      <c r="AT465" s="5">
        <v>0</v>
      </c>
      <c r="AU465" s="5">
        <v>740</v>
      </c>
      <c r="AV465" s="5">
        <v>0</v>
      </c>
      <c r="AW465" s="5">
        <v>0</v>
      </c>
      <c r="AX465" s="5">
        <v>0</v>
      </c>
      <c r="AY465" s="5">
        <v>0</v>
      </c>
      <c r="AZ465" s="5">
        <v>110</v>
      </c>
      <c r="BA465" s="5">
        <v>240</v>
      </c>
      <c r="BB465" s="5">
        <v>0</v>
      </c>
      <c r="BC465" s="5">
        <v>285</v>
      </c>
      <c r="BD465" s="5">
        <v>16.176470588235293</v>
      </c>
      <c r="BE465" s="5">
        <v>50.588235294117645</v>
      </c>
      <c r="BF465" s="5">
        <v>0</v>
      </c>
      <c r="BG465" s="5">
        <v>66.764705882352942</v>
      </c>
      <c r="BH465" s="5">
        <v>5</v>
      </c>
      <c r="BI465" s="5">
        <v>25</v>
      </c>
      <c r="BJ465" s="5">
        <v>0</v>
      </c>
      <c r="BK465" s="5">
        <v>35</v>
      </c>
      <c r="BL465" s="5">
        <v>45182</v>
      </c>
      <c r="BM465" s="11">
        <v>11.08</v>
      </c>
      <c r="BN465" s="11">
        <f>((BL465/(O465+Q465+S465+U465))*100)</f>
        <v>6.0079570658851438</v>
      </c>
      <c r="BO465" s="4" t="s">
        <v>72</v>
      </c>
      <c r="BP465" s="9">
        <v>19</v>
      </c>
      <c r="BQ465" s="9">
        <v>57</v>
      </c>
      <c r="BR465" s="13">
        <f t="shared" si="107"/>
        <v>38</v>
      </c>
      <c r="BS465" s="11">
        <v>37.590000000000003</v>
      </c>
      <c r="BT465" s="19">
        <f t="shared" si="108"/>
        <v>0.78312500000000007</v>
      </c>
      <c r="BU465" s="6">
        <v>7.3999999999999996E-2</v>
      </c>
      <c r="BV465" s="6">
        <v>1.84</v>
      </c>
      <c r="BW465" s="6">
        <v>0.53300000000000003</v>
      </c>
      <c r="BX465" s="5">
        <f t="shared" si="100"/>
        <v>111647.15345449465</v>
      </c>
      <c r="BY465" s="11">
        <v>17.27</v>
      </c>
      <c r="BZ465" s="11">
        <f t="shared" si="101"/>
        <v>0.88906457040373865</v>
      </c>
      <c r="CA465" s="11">
        <f>(BW465/BS465^3)*100000</f>
        <v>1.0034834907258243</v>
      </c>
    </row>
    <row r="466" spans="1:79" s="77" customFormat="1" x14ac:dyDescent="0.2">
      <c r="A466" s="4" t="s">
        <v>69</v>
      </c>
      <c r="B466" s="9">
        <v>30</v>
      </c>
      <c r="C466" s="4">
        <v>1</v>
      </c>
      <c r="D466" s="4">
        <f t="shared" si="102"/>
        <v>0.40468564223999998</v>
      </c>
      <c r="E466" s="8">
        <v>39931</v>
      </c>
      <c r="F466" s="4">
        <v>2</v>
      </c>
      <c r="G466" s="4" t="s">
        <v>70</v>
      </c>
      <c r="H466" s="4" t="s">
        <v>71</v>
      </c>
      <c r="I466" s="4">
        <v>0</v>
      </c>
      <c r="J466" s="4"/>
      <c r="K466" s="4">
        <v>2</v>
      </c>
      <c r="L466" s="4">
        <v>0</v>
      </c>
      <c r="M466" s="13">
        <f t="shared" si="103"/>
        <v>0.66666666666666663</v>
      </c>
      <c r="N466" s="8">
        <v>39946</v>
      </c>
      <c r="O466" s="5">
        <v>393880</v>
      </c>
      <c r="P466" s="8">
        <v>39949</v>
      </c>
      <c r="Q466" s="5">
        <v>359988</v>
      </c>
      <c r="R466" s="4"/>
      <c r="S466" s="5"/>
      <c r="T466" s="4"/>
      <c r="U466" s="5"/>
      <c r="V466" s="14">
        <f t="shared" si="104"/>
        <v>753868</v>
      </c>
      <c r="W466" s="14">
        <f t="shared" si="105"/>
        <v>1862848.39715889</v>
      </c>
      <c r="X466" s="8">
        <v>39975</v>
      </c>
      <c r="Y466" s="4">
        <f t="shared" si="106"/>
        <v>29</v>
      </c>
      <c r="Z466" s="4">
        <v>5</v>
      </c>
      <c r="AA466" s="10">
        <v>3.5</v>
      </c>
      <c r="AB466" s="10">
        <v>27.6</v>
      </c>
      <c r="AC466" s="10">
        <v>25.5</v>
      </c>
      <c r="AD466" s="10">
        <v>31.8</v>
      </c>
      <c r="AE466" s="10">
        <v>29.107407407407415</v>
      </c>
      <c r="AF466" s="4">
        <v>51</v>
      </c>
      <c r="AG466" s="4">
        <v>50</v>
      </c>
      <c r="AH466" s="4">
        <v>56</v>
      </c>
      <c r="AI466" s="10">
        <v>53.111111111111114</v>
      </c>
      <c r="AJ466" s="4">
        <v>8.9</v>
      </c>
      <c r="AK466" s="4">
        <v>8.3000000000000007</v>
      </c>
      <c r="AL466" s="10">
        <v>9.4</v>
      </c>
      <c r="AM466" s="10">
        <v>9.1297171796063257</v>
      </c>
      <c r="AN466" s="20">
        <v>92</v>
      </c>
      <c r="AO466" s="20">
        <v>350</v>
      </c>
      <c r="AP466" s="20">
        <v>24</v>
      </c>
      <c r="AQ466" s="20">
        <v>55</v>
      </c>
      <c r="AR466" s="5">
        <v>25</v>
      </c>
      <c r="AS466" s="5">
        <v>375</v>
      </c>
      <c r="AT466" s="5">
        <v>0</v>
      </c>
      <c r="AU466" s="5">
        <v>400</v>
      </c>
      <c r="AV466" s="5">
        <v>15</v>
      </c>
      <c r="AW466" s="5">
        <v>10</v>
      </c>
      <c r="AX466" s="5">
        <v>0</v>
      </c>
      <c r="AY466" s="5">
        <v>26.5</v>
      </c>
      <c r="AZ466" s="5">
        <v>240</v>
      </c>
      <c r="BA466" s="5">
        <v>220</v>
      </c>
      <c r="BB466" s="5">
        <v>370</v>
      </c>
      <c r="BC466" s="5">
        <v>490</v>
      </c>
      <c r="BD466" s="5">
        <v>128.63636363636363</v>
      </c>
      <c r="BE466" s="5">
        <v>96.36363636363636</v>
      </c>
      <c r="BF466" s="5">
        <v>92.727272727272734</v>
      </c>
      <c r="BG466" s="5">
        <v>296.04545454545456</v>
      </c>
      <c r="BH466" s="5">
        <v>125</v>
      </c>
      <c r="BI466" s="5">
        <v>100</v>
      </c>
      <c r="BJ466" s="5">
        <v>45</v>
      </c>
      <c r="BK466" s="5">
        <v>295</v>
      </c>
      <c r="BL466" s="5">
        <v>0</v>
      </c>
      <c r="BM466" s="11">
        <f>BL466/O466*100</f>
        <v>0</v>
      </c>
      <c r="BN466" s="11">
        <f>(BL466)/(O466+Q466+S466+U466)*100</f>
        <v>0</v>
      </c>
      <c r="BO466" s="4" t="s">
        <v>73</v>
      </c>
      <c r="BP466" s="9"/>
      <c r="BQ466" s="9"/>
      <c r="BR466" s="13">
        <f t="shared" si="107"/>
        <v>0</v>
      </c>
      <c r="BS466" s="11"/>
      <c r="BT466" s="19">
        <f t="shared" si="108"/>
        <v>0</v>
      </c>
      <c r="BU466" s="6"/>
      <c r="BV466" s="6"/>
      <c r="BW466" s="6"/>
      <c r="BX466" s="5">
        <f t="shared" si="100"/>
        <v>0</v>
      </c>
      <c r="BY466" s="11">
        <v>0</v>
      </c>
      <c r="BZ466" s="11">
        <f t="shared" si="101"/>
        <v>0</v>
      </c>
      <c r="CA466" s="11"/>
    </row>
    <row r="467" spans="1:79" s="77" customFormat="1" x14ac:dyDescent="0.2">
      <c r="A467" s="15" t="s">
        <v>69</v>
      </c>
      <c r="B467" s="15">
        <v>7</v>
      </c>
      <c r="C467" s="15">
        <v>2</v>
      </c>
      <c r="D467" s="16">
        <f t="shared" si="102"/>
        <v>0.80937128447999995</v>
      </c>
      <c r="E467" s="17">
        <v>39243</v>
      </c>
      <c r="F467" s="15">
        <v>3</v>
      </c>
      <c r="G467" s="15" t="s">
        <v>70</v>
      </c>
      <c r="H467" s="15" t="s">
        <v>71</v>
      </c>
      <c r="I467" s="15">
        <v>29</v>
      </c>
      <c r="J467" s="15">
        <v>26</v>
      </c>
      <c r="K467" s="15"/>
      <c r="L467" s="15"/>
      <c r="M467" s="13">
        <f t="shared" si="103"/>
        <v>27.5</v>
      </c>
      <c r="N467" s="17">
        <v>39254</v>
      </c>
      <c r="O467" s="14">
        <v>856460</v>
      </c>
      <c r="P467" s="17">
        <v>39258</v>
      </c>
      <c r="Q467" s="14">
        <v>311898</v>
      </c>
      <c r="R467" s="17">
        <v>39259</v>
      </c>
      <c r="S467" s="14">
        <v>352202</v>
      </c>
      <c r="T467" s="15"/>
      <c r="U467" s="15"/>
      <c r="V467" s="14">
        <f t="shared" si="104"/>
        <v>1520560</v>
      </c>
      <c r="W467" s="14">
        <f t="shared" si="105"/>
        <v>1878692.7942185649</v>
      </c>
      <c r="X467" s="17">
        <v>39285</v>
      </c>
      <c r="Y467" s="15">
        <f t="shared" si="106"/>
        <v>31</v>
      </c>
      <c r="Z467" s="15">
        <v>4</v>
      </c>
      <c r="AA467" s="15">
        <v>3.9</v>
      </c>
      <c r="AB467" s="18">
        <v>30.6</v>
      </c>
      <c r="AC467" s="18">
        <v>25.7</v>
      </c>
      <c r="AD467" s="18">
        <v>31.7</v>
      </c>
      <c r="AE467" s="18">
        <v>29.81851851851852</v>
      </c>
      <c r="AF467" s="18">
        <v>44</v>
      </c>
      <c r="AG467" s="18">
        <v>30</v>
      </c>
      <c r="AH467" s="18">
        <v>44</v>
      </c>
      <c r="AI467" s="18">
        <v>36.375</v>
      </c>
      <c r="AJ467" s="18">
        <v>9.1999999999999993</v>
      </c>
      <c r="AK467" s="18">
        <v>8.8000000000000007</v>
      </c>
      <c r="AL467" s="18">
        <v>9.6</v>
      </c>
      <c r="AM467" s="18">
        <v>9.2615384615384624</v>
      </c>
      <c r="AN467" s="21">
        <v>92</v>
      </c>
      <c r="AO467" s="21">
        <v>650</v>
      </c>
      <c r="AP467" s="21">
        <v>40</v>
      </c>
      <c r="AQ467" s="21">
        <v>16.5</v>
      </c>
      <c r="AR467" s="14">
        <v>0</v>
      </c>
      <c r="AS467" s="14">
        <v>25</v>
      </c>
      <c r="AT467" s="14">
        <v>4490</v>
      </c>
      <c r="AU467" s="14">
        <v>4515</v>
      </c>
      <c r="AV467" s="14">
        <v>0</v>
      </c>
      <c r="AW467" s="14">
        <v>0</v>
      </c>
      <c r="AX467" s="14">
        <v>0</v>
      </c>
      <c r="AY467" s="14">
        <v>10</v>
      </c>
      <c r="AZ467" s="14">
        <v>35</v>
      </c>
      <c r="BA467" s="14">
        <v>80</v>
      </c>
      <c r="BB467" s="14">
        <v>1610</v>
      </c>
      <c r="BC467" s="14">
        <v>1640</v>
      </c>
      <c r="BD467" s="14">
        <v>9</v>
      </c>
      <c r="BE467" s="14">
        <v>30.5</v>
      </c>
      <c r="BF467" s="14">
        <v>211</v>
      </c>
      <c r="BG467" s="14">
        <v>250.5</v>
      </c>
      <c r="BH467" s="14">
        <v>5</v>
      </c>
      <c r="BI467" s="14">
        <v>17.5</v>
      </c>
      <c r="BJ467" s="14">
        <v>50</v>
      </c>
      <c r="BK467" s="14">
        <v>90</v>
      </c>
      <c r="BL467" s="14">
        <v>0</v>
      </c>
      <c r="BM467" s="19">
        <f>(BL467/O467)*100</f>
        <v>0</v>
      </c>
      <c r="BN467" s="19">
        <f>((BL467)/(O467+Q467+S467+U467))*100</f>
        <v>0</v>
      </c>
      <c r="BO467" s="15" t="s">
        <v>73</v>
      </c>
      <c r="BP467" s="13"/>
      <c r="BQ467" s="13"/>
      <c r="BR467" s="13">
        <f t="shared" si="107"/>
        <v>0</v>
      </c>
      <c r="BS467" s="19"/>
      <c r="BT467" s="19">
        <f t="shared" si="108"/>
        <v>0</v>
      </c>
      <c r="BU467" s="16"/>
      <c r="BV467" s="16"/>
      <c r="BW467" s="16"/>
      <c r="BX467" s="14">
        <f t="shared" si="100"/>
        <v>0</v>
      </c>
      <c r="BY467" s="19">
        <v>0</v>
      </c>
      <c r="BZ467" s="19">
        <f t="shared" si="101"/>
        <v>0</v>
      </c>
      <c r="CA467" s="19"/>
    </row>
    <row r="468" spans="1:79" s="77" customFormat="1" x14ac:dyDescent="0.2">
      <c r="A468" s="4" t="s">
        <v>69</v>
      </c>
      <c r="B468" s="4">
        <v>16</v>
      </c>
      <c r="C468" s="4">
        <v>0.5</v>
      </c>
      <c r="D468" s="6">
        <f t="shared" si="102"/>
        <v>0.20234282111999999</v>
      </c>
      <c r="E468" s="8">
        <v>38204</v>
      </c>
      <c r="F468" s="4">
        <v>1</v>
      </c>
      <c r="G468" s="4" t="s">
        <v>70</v>
      </c>
      <c r="H468" s="4" t="s">
        <v>71</v>
      </c>
      <c r="I468" s="4">
        <v>62</v>
      </c>
      <c r="J468" s="4">
        <v>52</v>
      </c>
      <c r="K468" s="4"/>
      <c r="L468" s="4"/>
      <c r="M468" s="13">
        <f t="shared" si="103"/>
        <v>57</v>
      </c>
      <c r="N468" s="8">
        <v>38211</v>
      </c>
      <c r="O468" s="5">
        <v>239534</v>
      </c>
      <c r="P468" s="8">
        <v>38232</v>
      </c>
      <c r="Q468" s="5">
        <v>142438</v>
      </c>
      <c r="R468" s="4"/>
      <c r="S468" s="4"/>
      <c r="T468" s="4"/>
      <c r="U468" s="4"/>
      <c r="V468" s="14">
        <f t="shared" si="104"/>
        <v>381972</v>
      </c>
      <c r="W468" s="14">
        <f t="shared" si="105"/>
        <v>1887746.7353955216</v>
      </c>
      <c r="X468" s="8">
        <v>38253</v>
      </c>
      <c r="Y468" s="4">
        <f t="shared" si="106"/>
        <v>42</v>
      </c>
      <c r="Z468" s="4">
        <v>12</v>
      </c>
      <c r="AA468" s="10">
        <v>2.4</v>
      </c>
      <c r="AB468" s="4">
        <v>29.3</v>
      </c>
      <c r="AC468" s="4">
        <v>29.3</v>
      </c>
      <c r="AD468" s="4">
        <v>34.4</v>
      </c>
      <c r="AE468" s="10">
        <v>31.910526315789472</v>
      </c>
      <c r="AF468" s="4">
        <v>30</v>
      </c>
      <c r="AG468" s="4">
        <v>22</v>
      </c>
      <c r="AH468" s="4">
        <v>30</v>
      </c>
      <c r="AI468" s="9">
        <v>28.4</v>
      </c>
      <c r="AJ468" s="4">
        <v>8.9</v>
      </c>
      <c r="AK468" s="4">
        <v>8.8000000000000007</v>
      </c>
      <c r="AL468" s="4">
        <v>9.1</v>
      </c>
      <c r="AM468" s="10">
        <v>9</v>
      </c>
      <c r="AN468" s="20">
        <v>340</v>
      </c>
      <c r="AO468" s="20">
        <v>187.5</v>
      </c>
      <c r="AP468" s="20">
        <v>12</v>
      </c>
      <c r="AQ468" s="20">
        <v>5.4950000000000001</v>
      </c>
      <c r="AR468" s="5">
        <v>145</v>
      </c>
      <c r="AS468" s="5">
        <v>170</v>
      </c>
      <c r="AT468" s="5">
        <v>220</v>
      </c>
      <c r="AU468" s="5">
        <v>535</v>
      </c>
      <c r="AV468" s="5">
        <v>5</v>
      </c>
      <c r="AW468" s="5">
        <v>30</v>
      </c>
      <c r="AX468" s="5">
        <v>35</v>
      </c>
      <c r="AY468" s="5">
        <v>70</v>
      </c>
      <c r="AZ468" s="5">
        <v>105</v>
      </c>
      <c r="BA468" s="5">
        <v>320</v>
      </c>
      <c r="BB468" s="5">
        <v>2295</v>
      </c>
      <c r="BC468" s="5">
        <v>2525</v>
      </c>
      <c r="BD468" s="5">
        <v>32.857142857142854</v>
      </c>
      <c r="BE468" s="5">
        <v>137.85714285714286</v>
      </c>
      <c r="BF468" s="5">
        <v>1068.5714285714287</v>
      </c>
      <c r="BG468" s="5">
        <v>1325</v>
      </c>
      <c r="BH468" s="5">
        <v>10</v>
      </c>
      <c r="BI468" s="5">
        <v>100</v>
      </c>
      <c r="BJ468" s="5">
        <v>1000</v>
      </c>
      <c r="BK468" s="5">
        <v>1665</v>
      </c>
      <c r="BL468" s="5">
        <v>172592</v>
      </c>
      <c r="BM468" s="11">
        <f>(BL468/O468)*100</f>
        <v>72.053236701261611</v>
      </c>
      <c r="BN468" s="11">
        <f>((BL468)/(O468+Q468+S468+U468))*100</f>
        <v>45.18446378268564</v>
      </c>
      <c r="BO468" s="4" t="s">
        <v>72</v>
      </c>
      <c r="BP468" s="9">
        <v>29</v>
      </c>
      <c r="BQ468" s="9">
        <v>42</v>
      </c>
      <c r="BR468" s="13">
        <f t="shared" si="107"/>
        <v>13</v>
      </c>
      <c r="BS468" s="11">
        <v>34.36</v>
      </c>
      <c r="BT468" s="19">
        <f t="shared" si="108"/>
        <v>0.8180952380952381</v>
      </c>
      <c r="BU468" s="6">
        <v>0.20699999999999999</v>
      </c>
      <c r="BV468" s="6">
        <v>0.57999999999999996</v>
      </c>
      <c r="BW468" s="6">
        <v>0.34509999999999985</v>
      </c>
      <c r="BX468" s="5">
        <f t="shared" si="100"/>
        <v>852968.23996362009</v>
      </c>
      <c r="BY468" s="11">
        <v>50.91</v>
      </c>
      <c r="BZ468" s="11">
        <f t="shared" si="101"/>
        <v>5.990540462139708</v>
      </c>
      <c r="CA468" s="11">
        <f>(BW468/BS468^3)*100000</f>
        <v>0.8507177489723311</v>
      </c>
    </row>
    <row r="469" spans="1:79" s="77" customFormat="1" x14ac:dyDescent="0.2">
      <c r="A469" s="12" t="s">
        <v>69</v>
      </c>
      <c r="B469" s="15">
        <v>25</v>
      </c>
      <c r="C469" s="15">
        <v>1</v>
      </c>
      <c r="D469" s="16">
        <f t="shared" si="102"/>
        <v>0.40468564223999998</v>
      </c>
      <c r="E469" s="17">
        <v>40306</v>
      </c>
      <c r="F469" s="13">
        <v>2</v>
      </c>
      <c r="G469" s="13" t="s">
        <v>70</v>
      </c>
      <c r="H469" s="13" t="s">
        <v>71</v>
      </c>
      <c r="I469" s="15">
        <v>10</v>
      </c>
      <c r="J469" s="15"/>
      <c r="K469" s="15">
        <v>250</v>
      </c>
      <c r="L469" s="15">
        <v>226</v>
      </c>
      <c r="M469" s="13">
        <f t="shared" si="103"/>
        <v>162</v>
      </c>
      <c r="N469" s="17">
        <v>40319</v>
      </c>
      <c r="O469" s="14">
        <v>388842</v>
      </c>
      <c r="P469" s="17">
        <v>40322</v>
      </c>
      <c r="Q469" s="14">
        <v>377850</v>
      </c>
      <c r="R469" s="17"/>
      <c r="S469" s="13"/>
      <c r="T469" s="17"/>
      <c r="U469" s="17"/>
      <c r="V469" s="14">
        <f t="shared" si="104"/>
        <v>766692</v>
      </c>
      <c r="W469" s="14">
        <f t="shared" si="105"/>
        <v>1894537.1912782395</v>
      </c>
      <c r="X469" s="17">
        <v>40366</v>
      </c>
      <c r="Y469" s="13">
        <f t="shared" si="106"/>
        <v>47</v>
      </c>
      <c r="Z469" s="13">
        <v>8</v>
      </c>
      <c r="AA469" s="18">
        <v>3.7</v>
      </c>
      <c r="AB469" s="18">
        <v>30.9</v>
      </c>
      <c r="AC469" s="15">
        <v>27.1</v>
      </c>
      <c r="AD469" s="15">
        <v>33.799999999999997</v>
      </c>
      <c r="AE469" s="18">
        <v>31.339130434782593</v>
      </c>
      <c r="AF469" s="13">
        <v>44</v>
      </c>
      <c r="AG469" s="15">
        <v>36</v>
      </c>
      <c r="AH469" s="15">
        <v>47</v>
      </c>
      <c r="AI469" s="18">
        <v>43.454545454545453</v>
      </c>
      <c r="AJ469" s="18">
        <v>9.1</v>
      </c>
      <c r="AK469" s="15">
        <v>8.4</v>
      </c>
      <c r="AL469" s="15">
        <v>9.3000000000000007</v>
      </c>
      <c r="AM469" s="18">
        <v>9.0083860117316394</v>
      </c>
      <c r="AN469" s="21">
        <v>322</v>
      </c>
      <c r="AO469" s="21">
        <v>270</v>
      </c>
      <c r="AP469" s="21">
        <v>15.5</v>
      </c>
      <c r="AQ469" s="21">
        <v>3.25</v>
      </c>
      <c r="AR469" s="14">
        <v>200</v>
      </c>
      <c r="AS469" s="14">
        <v>210</v>
      </c>
      <c r="AT469" s="14">
        <v>0</v>
      </c>
      <c r="AU469" s="14">
        <v>410</v>
      </c>
      <c r="AV469" s="14">
        <v>0</v>
      </c>
      <c r="AW469" s="14">
        <v>5</v>
      </c>
      <c r="AX469" s="14">
        <v>0</v>
      </c>
      <c r="AY469" s="14">
        <v>10</v>
      </c>
      <c r="AZ469" s="14">
        <v>185</v>
      </c>
      <c r="BA469" s="14">
        <v>105</v>
      </c>
      <c r="BB469" s="14">
        <v>185</v>
      </c>
      <c r="BC469" s="14">
        <v>310</v>
      </c>
      <c r="BD469" s="14">
        <v>41.666666666666664</v>
      </c>
      <c r="BE469" s="14">
        <v>35.666666666666664</v>
      </c>
      <c r="BF469" s="14">
        <v>20</v>
      </c>
      <c r="BG469" s="14">
        <v>95.333333333333329</v>
      </c>
      <c r="BH469" s="14">
        <v>15</v>
      </c>
      <c r="BI469" s="14">
        <v>25</v>
      </c>
      <c r="BJ469" s="14">
        <v>0</v>
      </c>
      <c r="BK469" s="14">
        <v>80</v>
      </c>
      <c r="BL469" s="14">
        <v>5994</v>
      </c>
      <c r="BM469" s="19">
        <v>1.59</v>
      </c>
      <c r="BN469" s="19">
        <f>((BL469/(O469+Q469+S469+U469))*100)</f>
        <v>0.78180025355683891</v>
      </c>
      <c r="BO469" s="15" t="s">
        <v>72</v>
      </c>
      <c r="BP469" s="13">
        <v>21</v>
      </c>
      <c r="BQ469" s="13">
        <v>101</v>
      </c>
      <c r="BR469" s="13">
        <f t="shared" si="107"/>
        <v>80</v>
      </c>
      <c r="BS469" s="19">
        <v>46.64</v>
      </c>
      <c r="BT469" s="19">
        <f t="shared" si="108"/>
        <v>0.99234042553191493</v>
      </c>
      <c r="BU469" s="16">
        <v>0.10100000000000001</v>
      </c>
      <c r="BV469" s="16">
        <v>2.8540000000000001</v>
      </c>
      <c r="BW469" s="16">
        <v>1.268</v>
      </c>
      <c r="BX469" s="14">
        <f t="shared" si="100"/>
        <v>14811.496565141892</v>
      </c>
      <c r="BY469" s="19">
        <v>7.23</v>
      </c>
      <c r="BZ469" s="19">
        <f t="shared" si="101"/>
        <v>0.38012168255480966</v>
      </c>
      <c r="CA469" s="19">
        <f>(BW469/BS469^3)*100000</f>
        <v>1.2498089440328686</v>
      </c>
    </row>
    <row r="470" spans="1:79" s="77" customFormat="1" x14ac:dyDescent="0.2">
      <c r="A470" s="15" t="s">
        <v>69</v>
      </c>
      <c r="B470" s="15">
        <v>15</v>
      </c>
      <c r="C470" s="15">
        <v>0.5</v>
      </c>
      <c r="D470" s="16">
        <f t="shared" si="102"/>
        <v>0.20234282111999999</v>
      </c>
      <c r="E470" s="17">
        <v>37069</v>
      </c>
      <c r="F470" s="15">
        <v>2</v>
      </c>
      <c r="G470" s="15" t="s">
        <v>70</v>
      </c>
      <c r="H470" s="15" t="s">
        <v>71</v>
      </c>
      <c r="I470" s="15">
        <v>1</v>
      </c>
      <c r="J470" s="15">
        <v>0</v>
      </c>
      <c r="K470" s="15">
        <v>0</v>
      </c>
      <c r="L470" s="15">
        <v>0</v>
      </c>
      <c r="M470" s="13">
        <f t="shared" si="103"/>
        <v>0.25</v>
      </c>
      <c r="N470" s="17">
        <v>37076</v>
      </c>
      <c r="O470" s="14">
        <v>217550</v>
      </c>
      <c r="P470" s="17">
        <v>37082</v>
      </c>
      <c r="Q470" s="14">
        <v>168544</v>
      </c>
      <c r="R470" s="15"/>
      <c r="S470" s="15"/>
      <c r="T470" s="15"/>
      <c r="U470" s="15"/>
      <c r="V470" s="14">
        <f t="shared" si="104"/>
        <v>386094</v>
      </c>
      <c r="W470" s="14">
        <f t="shared" si="105"/>
        <v>1908118.1030436747</v>
      </c>
      <c r="X470" s="17">
        <v>37100</v>
      </c>
      <c r="Y470" s="15">
        <f t="shared" si="106"/>
        <v>24</v>
      </c>
      <c r="Z470" s="13"/>
      <c r="AA470" s="18">
        <v>3.8</v>
      </c>
      <c r="AB470" s="18">
        <v>31</v>
      </c>
      <c r="AC470" s="18">
        <v>30.9</v>
      </c>
      <c r="AD470" s="18">
        <v>33.700000000000003</v>
      </c>
      <c r="AE470" s="18">
        <v>32.443478260869561</v>
      </c>
      <c r="AF470" s="13">
        <v>40</v>
      </c>
      <c r="AG470" s="13">
        <v>42</v>
      </c>
      <c r="AH470" s="13">
        <v>53</v>
      </c>
      <c r="AI470" s="13">
        <v>48.375</v>
      </c>
      <c r="AJ470" s="18">
        <v>9</v>
      </c>
      <c r="AK470" s="18">
        <v>9</v>
      </c>
      <c r="AL470" s="18">
        <v>9.6</v>
      </c>
      <c r="AM470" s="18">
        <v>9.2047484533938526</v>
      </c>
      <c r="AN470" s="21">
        <v>0</v>
      </c>
      <c r="AO470" s="21">
        <v>97.5</v>
      </c>
      <c r="AP470" s="21">
        <v>1.5</v>
      </c>
      <c r="AQ470" s="21">
        <v>0.75</v>
      </c>
      <c r="AR470" s="14">
        <v>35</v>
      </c>
      <c r="AS470" s="14">
        <v>90</v>
      </c>
      <c r="AT470" s="14">
        <v>0</v>
      </c>
      <c r="AU470" s="14">
        <v>125</v>
      </c>
      <c r="AV470" s="14">
        <v>0</v>
      </c>
      <c r="AW470" s="14">
        <v>0</v>
      </c>
      <c r="AX470" s="14">
        <v>0</v>
      </c>
      <c r="AY470" s="14">
        <v>10</v>
      </c>
      <c r="AZ470" s="14">
        <v>15</v>
      </c>
      <c r="BA470" s="14">
        <v>30</v>
      </c>
      <c r="BB470" s="14">
        <v>0</v>
      </c>
      <c r="BC470" s="14">
        <v>45</v>
      </c>
      <c r="BD470" s="14">
        <v>10.5</v>
      </c>
      <c r="BE470" s="14">
        <v>17</v>
      </c>
      <c r="BF470" s="14">
        <v>0</v>
      </c>
      <c r="BG470" s="14">
        <v>27.5</v>
      </c>
      <c r="BH470" s="14">
        <v>10</v>
      </c>
      <c r="BI470" s="14">
        <v>17.5</v>
      </c>
      <c r="BJ470" s="14">
        <v>0</v>
      </c>
      <c r="BK470" s="14">
        <v>25</v>
      </c>
      <c r="BL470" s="14">
        <v>0</v>
      </c>
      <c r="BM470" s="19">
        <f>BL470/(Q470)*100</f>
        <v>0</v>
      </c>
      <c r="BN470" s="19">
        <f>BL470/(O470+Q470)*100</f>
        <v>0</v>
      </c>
      <c r="BO470" s="15" t="s">
        <v>73</v>
      </c>
      <c r="BP470" s="13"/>
      <c r="BQ470" s="13"/>
      <c r="BR470" s="13">
        <f t="shared" si="107"/>
        <v>0</v>
      </c>
      <c r="BS470" s="19"/>
      <c r="BT470" s="19">
        <f t="shared" si="108"/>
        <v>0</v>
      </c>
      <c r="BU470" s="16"/>
      <c r="BV470" s="16"/>
      <c r="BW470" s="16"/>
      <c r="BX470" s="14">
        <f t="shared" si="100"/>
        <v>0</v>
      </c>
      <c r="BY470" s="19">
        <v>0</v>
      </c>
      <c r="BZ470" s="19">
        <f t="shared" si="101"/>
        <v>0</v>
      </c>
      <c r="CA470" s="19"/>
    </row>
    <row r="471" spans="1:79" s="77" customFormat="1" x14ac:dyDescent="0.2">
      <c r="A471" s="4" t="s">
        <v>69</v>
      </c>
      <c r="B471" s="4">
        <v>29</v>
      </c>
      <c r="C471" s="4">
        <v>1</v>
      </c>
      <c r="D471" s="6">
        <f t="shared" si="102"/>
        <v>0.40468564223999998</v>
      </c>
      <c r="E471" s="8">
        <v>38818</v>
      </c>
      <c r="F471" s="4">
        <v>2</v>
      </c>
      <c r="G471" s="4" t="s">
        <v>70</v>
      </c>
      <c r="H471" s="4" t="s">
        <v>71</v>
      </c>
      <c r="I471" s="4">
        <v>0</v>
      </c>
      <c r="J471" s="4">
        <v>0</v>
      </c>
      <c r="K471" s="4"/>
      <c r="L471" s="4"/>
      <c r="M471" s="13">
        <f t="shared" si="103"/>
        <v>0</v>
      </c>
      <c r="N471" s="8">
        <v>38828</v>
      </c>
      <c r="O471" s="5">
        <v>352660</v>
      </c>
      <c r="P471" s="8">
        <v>38831</v>
      </c>
      <c r="Q471" s="5">
        <v>421360</v>
      </c>
      <c r="R471" s="4"/>
      <c r="S471" s="4"/>
      <c r="T471" s="4"/>
      <c r="U471" s="4"/>
      <c r="V471" s="14">
        <f t="shared" si="104"/>
        <v>774020</v>
      </c>
      <c r="W471" s="14">
        <f t="shared" si="105"/>
        <v>1912645.0736321532</v>
      </c>
      <c r="X471" s="8">
        <v>38854</v>
      </c>
      <c r="Y471" s="4">
        <f t="shared" si="106"/>
        <v>26</v>
      </c>
      <c r="Z471" s="4">
        <v>17</v>
      </c>
      <c r="AA471" s="4">
        <v>4.0999999999999996</v>
      </c>
      <c r="AB471" s="4">
        <v>26.8</v>
      </c>
      <c r="AC471" s="4">
        <v>25.6</v>
      </c>
      <c r="AD471" s="4">
        <v>31.3</v>
      </c>
      <c r="AE471" s="10">
        <v>28.136000000000003</v>
      </c>
      <c r="AF471" s="4">
        <v>57</v>
      </c>
      <c r="AG471" s="4">
        <v>57</v>
      </c>
      <c r="AH471" s="4">
        <v>65</v>
      </c>
      <c r="AI471" s="9">
        <v>62</v>
      </c>
      <c r="AJ471" s="4">
        <v>9</v>
      </c>
      <c r="AK471" s="4">
        <v>8.9</v>
      </c>
      <c r="AL471" s="4">
        <v>9.5</v>
      </c>
      <c r="AM471" s="10">
        <v>9.2304910264531905</v>
      </c>
      <c r="AN471" s="20">
        <v>16</v>
      </c>
      <c r="AO471" s="20">
        <v>272</v>
      </c>
      <c r="AP471" s="20">
        <v>12</v>
      </c>
      <c r="AQ471" s="20">
        <v>5</v>
      </c>
      <c r="AR471" s="5">
        <v>45</v>
      </c>
      <c r="AS471" s="5">
        <v>340</v>
      </c>
      <c r="AT471" s="5">
        <v>0</v>
      </c>
      <c r="AU471" s="5">
        <v>385</v>
      </c>
      <c r="AV471" s="5">
        <v>10</v>
      </c>
      <c r="AW471" s="5">
        <v>0</v>
      </c>
      <c r="AX471" s="5">
        <v>0</v>
      </c>
      <c r="AY471" s="5">
        <v>95</v>
      </c>
      <c r="AZ471" s="5">
        <v>750</v>
      </c>
      <c r="BA471" s="5">
        <v>385</v>
      </c>
      <c r="BB471" s="5">
        <v>0</v>
      </c>
      <c r="BC471" s="5">
        <v>975</v>
      </c>
      <c r="BD471" s="5">
        <v>373</v>
      </c>
      <c r="BE471" s="5">
        <v>101</v>
      </c>
      <c r="BF471" s="5">
        <v>0</v>
      </c>
      <c r="BG471" s="5">
        <v>474</v>
      </c>
      <c r="BH471" s="5">
        <v>387.5</v>
      </c>
      <c r="BI471" s="5">
        <v>60</v>
      </c>
      <c r="BJ471" s="5">
        <v>0</v>
      </c>
      <c r="BK471" s="5">
        <v>455</v>
      </c>
      <c r="BL471" s="5">
        <v>0</v>
      </c>
      <c r="BM471" s="11">
        <f>BL471/O471*100</f>
        <v>0</v>
      </c>
      <c r="BN471" s="11">
        <f>BL471/(O471+Q471)*100</f>
        <v>0</v>
      </c>
      <c r="BO471" s="4" t="s">
        <v>73</v>
      </c>
      <c r="BP471" s="9"/>
      <c r="BQ471" s="9"/>
      <c r="BR471" s="13">
        <f t="shared" si="107"/>
        <v>0</v>
      </c>
      <c r="BS471" s="11"/>
      <c r="BT471" s="19">
        <f t="shared" si="108"/>
        <v>0</v>
      </c>
      <c r="BU471" s="6"/>
      <c r="BV471" s="6"/>
      <c r="BW471" s="6"/>
      <c r="BX471" s="5">
        <f t="shared" si="100"/>
        <v>0</v>
      </c>
      <c r="BY471" s="11">
        <v>0</v>
      </c>
      <c r="BZ471" s="11">
        <f t="shared" si="101"/>
        <v>0</v>
      </c>
      <c r="CA471" s="11"/>
    </row>
    <row r="472" spans="1:79" s="77" customFormat="1" x14ac:dyDescent="0.2">
      <c r="A472" s="15" t="s">
        <v>69</v>
      </c>
      <c r="B472" s="15">
        <v>6</v>
      </c>
      <c r="C472" s="15">
        <v>2</v>
      </c>
      <c r="D472" s="16">
        <f t="shared" si="102"/>
        <v>0.80937128447999995</v>
      </c>
      <c r="E472" s="17">
        <v>39643</v>
      </c>
      <c r="F472" s="15">
        <v>2</v>
      </c>
      <c r="G472" s="15" t="s">
        <v>70</v>
      </c>
      <c r="H472" s="15" t="s">
        <v>71</v>
      </c>
      <c r="I472" s="15">
        <v>13</v>
      </c>
      <c r="J472" s="15">
        <v>11</v>
      </c>
      <c r="K472" s="15"/>
      <c r="L472" s="15">
        <v>15</v>
      </c>
      <c r="M472" s="13">
        <f t="shared" si="103"/>
        <v>13</v>
      </c>
      <c r="N472" s="17">
        <v>39646</v>
      </c>
      <c r="O472" s="14">
        <v>834018</v>
      </c>
      <c r="P472" s="17">
        <v>39650</v>
      </c>
      <c r="Q472" s="14">
        <v>714092</v>
      </c>
      <c r="R472" s="15"/>
      <c r="S472" s="14"/>
      <c r="T472" s="15"/>
      <c r="U472" s="13"/>
      <c r="V472" s="14">
        <f t="shared" si="104"/>
        <v>1548110</v>
      </c>
      <c r="W472" s="14">
        <f t="shared" si="105"/>
        <v>1912731.5605156668</v>
      </c>
      <c r="X472" s="17">
        <v>39680</v>
      </c>
      <c r="Y472" s="15">
        <f t="shared" si="106"/>
        <v>34</v>
      </c>
      <c r="Z472" s="15">
        <v>0</v>
      </c>
      <c r="AA472" s="18">
        <v>1.6</v>
      </c>
      <c r="AB472" s="18">
        <v>31.2</v>
      </c>
      <c r="AC472" s="18">
        <v>27.4</v>
      </c>
      <c r="AD472" s="18">
        <v>32.6</v>
      </c>
      <c r="AE472" s="18">
        <v>30.971875000000004</v>
      </c>
      <c r="AF472" s="13">
        <v>45</v>
      </c>
      <c r="AG472" s="13">
        <v>33</v>
      </c>
      <c r="AH472" s="13">
        <v>45</v>
      </c>
      <c r="AI472" s="13">
        <v>41.3</v>
      </c>
      <c r="AJ472" s="18">
        <v>8.9</v>
      </c>
      <c r="AK472" s="18">
        <v>8.6</v>
      </c>
      <c r="AL472" s="18">
        <v>9.4</v>
      </c>
      <c r="AM472" s="18">
        <v>9.0074305603276805</v>
      </c>
      <c r="AN472" s="21">
        <f>2*138</f>
        <v>276</v>
      </c>
      <c r="AO472" s="21">
        <v>600</v>
      </c>
      <c r="AP472" s="21">
        <v>35</v>
      </c>
      <c r="AQ472" s="21">
        <v>16</v>
      </c>
      <c r="AR472" s="14">
        <v>20</v>
      </c>
      <c r="AS472" s="14">
        <v>80</v>
      </c>
      <c r="AT472" s="14">
        <v>0</v>
      </c>
      <c r="AU472" s="14">
        <v>100</v>
      </c>
      <c r="AV472" s="14">
        <v>0</v>
      </c>
      <c r="AW472" s="14">
        <v>5</v>
      </c>
      <c r="AX472" s="14">
        <v>0</v>
      </c>
      <c r="AY472" s="14">
        <v>30</v>
      </c>
      <c r="AZ472" s="14">
        <v>75</v>
      </c>
      <c r="BA472" s="14">
        <v>190</v>
      </c>
      <c r="BB472" s="14">
        <v>1705</v>
      </c>
      <c r="BC472" s="14">
        <v>1740</v>
      </c>
      <c r="BD472" s="14">
        <v>25</v>
      </c>
      <c r="BE472" s="14">
        <v>52.083333333333336</v>
      </c>
      <c r="BF472" s="14">
        <v>299.16666666666669</v>
      </c>
      <c r="BG472" s="14">
        <v>400.83333333333331</v>
      </c>
      <c r="BH472" s="14">
        <v>15</v>
      </c>
      <c r="BI472" s="14">
        <v>27.5</v>
      </c>
      <c r="BJ472" s="14">
        <v>80</v>
      </c>
      <c r="BK472" s="14">
        <v>212.5</v>
      </c>
      <c r="BL472" s="14">
        <v>8338</v>
      </c>
      <c r="BM472" s="19">
        <f>BL472/Q472*100</f>
        <v>1.1676366630630228</v>
      </c>
      <c r="BN472" s="19">
        <f>(BL472)/(O472+Q472+S472+U472)*100</f>
        <v>0.53859221889917386</v>
      </c>
      <c r="BO472" s="15" t="s">
        <v>72</v>
      </c>
      <c r="BP472" s="13">
        <v>18</v>
      </c>
      <c r="BQ472" s="13">
        <v>56</v>
      </c>
      <c r="BR472" s="13">
        <f t="shared" si="107"/>
        <v>38</v>
      </c>
      <c r="BS472" s="19">
        <v>46.04</v>
      </c>
      <c r="BT472" s="19">
        <f t="shared" si="108"/>
        <v>1.3541176470588234</v>
      </c>
      <c r="BU472" s="16">
        <v>6.9000000000000006E-2</v>
      </c>
      <c r="BV472" s="16">
        <v>1.24</v>
      </c>
      <c r="BW472" s="16">
        <v>0.78300000000000003</v>
      </c>
      <c r="BX472" s="14">
        <f t="shared" si="100"/>
        <v>10301.823353366124</v>
      </c>
      <c r="BY472" s="19">
        <v>6.59</v>
      </c>
      <c r="BZ472" s="19">
        <f t="shared" si="101"/>
        <v>0.23947418586303229</v>
      </c>
      <c r="CA472" s="19">
        <f>(BW472/BS472^3)*100000</f>
        <v>0.80233514683740026</v>
      </c>
    </row>
    <row r="473" spans="1:79" s="77" customFormat="1" x14ac:dyDescent="0.2">
      <c r="A473" s="15" t="s">
        <v>69</v>
      </c>
      <c r="B473" s="15">
        <v>34</v>
      </c>
      <c r="C473" s="15">
        <v>1</v>
      </c>
      <c r="D473" s="16">
        <f t="shared" si="102"/>
        <v>0.40468564223999998</v>
      </c>
      <c r="E473" s="17">
        <v>37084</v>
      </c>
      <c r="F473" s="15">
        <v>2</v>
      </c>
      <c r="G473" s="15" t="s">
        <v>70</v>
      </c>
      <c r="H473" s="15" t="s">
        <v>71</v>
      </c>
      <c r="I473" s="15">
        <v>0</v>
      </c>
      <c r="J473" s="15">
        <v>0</v>
      </c>
      <c r="K473" s="15">
        <v>0</v>
      </c>
      <c r="L473" s="15">
        <v>0</v>
      </c>
      <c r="M473" s="13">
        <f t="shared" si="103"/>
        <v>0</v>
      </c>
      <c r="N473" s="23">
        <v>37090</v>
      </c>
      <c r="O473" s="24">
        <v>381514</v>
      </c>
      <c r="P473" s="23">
        <v>37094</v>
      </c>
      <c r="Q473" s="24">
        <v>395254</v>
      </c>
      <c r="R473" s="15"/>
      <c r="S473" s="15"/>
      <c r="T473" s="15"/>
      <c r="U473" s="15"/>
      <c r="V473" s="14">
        <f t="shared" si="104"/>
        <v>776768</v>
      </c>
      <c r="W473" s="14">
        <f t="shared" si="105"/>
        <v>1919435.5295148711</v>
      </c>
      <c r="X473" s="17">
        <v>37117</v>
      </c>
      <c r="Y473" s="15">
        <f t="shared" si="106"/>
        <v>27</v>
      </c>
      <c r="Z473" s="13">
        <v>11</v>
      </c>
      <c r="AA473" s="18">
        <v>3.4</v>
      </c>
      <c r="AB473" s="18">
        <v>33.1</v>
      </c>
      <c r="AC473" s="18">
        <v>31</v>
      </c>
      <c r="AD473" s="18">
        <v>33.6</v>
      </c>
      <c r="AE473" s="18">
        <v>32.307692307692314</v>
      </c>
      <c r="AF473" s="13">
        <v>55</v>
      </c>
      <c r="AG473" s="13">
        <v>50</v>
      </c>
      <c r="AH473" s="13">
        <v>65</v>
      </c>
      <c r="AI473" s="13">
        <v>58.285714285714285</v>
      </c>
      <c r="AJ473" s="18">
        <v>9.1999999999999993</v>
      </c>
      <c r="AK473" s="18">
        <v>9</v>
      </c>
      <c r="AL473" s="18">
        <v>9.6</v>
      </c>
      <c r="AM473" s="18">
        <v>9.1558592861514239</v>
      </c>
      <c r="AN473" s="21">
        <v>7</v>
      </c>
      <c r="AO473" s="21">
        <v>165</v>
      </c>
      <c r="AP473" s="21">
        <v>6</v>
      </c>
      <c r="AQ473" s="21">
        <v>2.5</v>
      </c>
      <c r="AR473" s="14">
        <v>30</v>
      </c>
      <c r="AS473" s="14">
        <v>445</v>
      </c>
      <c r="AT473" s="14">
        <v>0</v>
      </c>
      <c r="AU473" s="14">
        <v>475</v>
      </c>
      <c r="AV473" s="14">
        <v>25</v>
      </c>
      <c r="AW473" s="14">
        <v>0</v>
      </c>
      <c r="AX473" s="14">
        <v>0</v>
      </c>
      <c r="AY473" s="14">
        <v>30</v>
      </c>
      <c r="AZ473" s="14">
        <v>250</v>
      </c>
      <c r="BA473" s="14">
        <v>305</v>
      </c>
      <c r="BB473" s="14">
        <v>0</v>
      </c>
      <c r="BC473" s="14">
        <v>355</v>
      </c>
      <c r="BD473" s="14">
        <v>88.333333333333329</v>
      </c>
      <c r="BE473" s="14">
        <v>69.166666666666671</v>
      </c>
      <c r="BF473" s="14">
        <v>0</v>
      </c>
      <c r="BG473" s="14">
        <v>157.5</v>
      </c>
      <c r="BH473" s="14">
        <v>62.5</v>
      </c>
      <c r="BI473" s="14">
        <v>25</v>
      </c>
      <c r="BJ473" s="14">
        <v>0</v>
      </c>
      <c r="BK473" s="14">
        <v>142.5</v>
      </c>
      <c r="BL473" s="14">
        <v>0</v>
      </c>
      <c r="BM473" s="19">
        <f>BL473/(Q473)*100</f>
        <v>0</v>
      </c>
      <c r="BN473" s="19">
        <f>BL473/(O473+Q473)*100</f>
        <v>0</v>
      </c>
      <c r="BO473" s="15" t="s">
        <v>73</v>
      </c>
      <c r="BP473" s="13"/>
      <c r="BQ473" s="13"/>
      <c r="BR473" s="13">
        <f t="shared" si="107"/>
        <v>0</v>
      </c>
      <c r="BS473" s="19"/>
      <c r="BT473" s="19">
        <f t="shared" si="108"/>
        <v>0</v>
      </c>
      <c r="BU473" s="16"/>
      <c r="BV473" s="16"/>
      <c r="BW473" s="16"/>
      <c r="BX473" s="14">
        <f t="shared" si="100"/>
        <v>0</v>
      </c>
      <c r="BY473" s="19">
        <v>0</v>
      </c>
      <c r="BZ473" s="19">
        <f t="shared" si="101"/>
        <v>0</v>
      </c>
      <c r="CA473" s="19"/>
    </row>
    <row r="474" spans="1:79" s="77" customFormat="1" x14ac:dyDescent="0.2">
      <c r="A474" s="15" t="s">
        <v>69</v>
      </c>
      <c r="B474" s="15">
        <v>2</v>
      </c>
      <c r="C474" s="15">
        <v>2</v>
      </c>
      <c r="D474" s="16">
        <f t="shared" si="102"/>
        <v>0.80937128447999995</v>
      </c>
      <c r="E474" s="17">
        <v>39251</v>
      </c>
      <c r="F474" s="15">
        <v>2</v>
      </c>
      <c r="G474" s="15" t="s">
        <v>70</v>
      </c>
      <c r="H474" s="15" t="s">
        <v>71</v>
      </c>
      <c r="I474" s="15"/>
      <c r="J474" s="15">
        <v>50</v>
      </c>
      <c r="K474" s="15">
        <v>81</v>
      </c>
      <c r="L474" s="15">
        <v>70</v>
      </c>
      <c r="M474" s="13">
        <f t="shared" si="103"/>
        <v>67</v>
      </c>
      <c r="N474" s="17">
        <v>39265</v>
      </c>
      <c r="O474" s="14">
        <v>832644</v>
      </c>
      <c r="P474" s="17">
        <v>39270</v>
      </c>
      <c r="Q474" s="14">
        <v>722724</v>
      </c>
      <c r="R474" s="15"/>
      <c r="S474" s="14"/>
      <c r="T474" s="15"/>
      <c r="U474" s="15"/>
      <c r="V474" s="14">
        <f t="shared" si="104"/>
        <v>1555368</v>
      </c>
      <c r="W474" s="14">
        <f t="shared" si="105"/>
        <v>1921699.0148091102</v>
      </c>
      <c r="X474" s="17">
        <v>39309</v>
      </c>
      <c r="Y474" s="15">
        <f t="shared" si="106"/>
        <v>44</v>
      </c>
      <c r="Z474" s="15">
        <v>3</v>
      </c>
      <c r="AA474" s="15">
        <v>3</v>
      </c>
      <c r="AB474" s="18">
        <v>28.5</v>
      </c>
      <c r="AC474" s="18">
        <v>26.3</v>
      </c>
      <c r="AD474" s="18">
        <v>33.4</v>
      </c>
      <c r="AE474" s="18">
        <v>30.760465116279072</v>
      </c>
      <c r="AF474" s="18">
        <v>37</v>
      </c>
      <c r="AG474" s="18">
        <v>25</v>
      </c>
      <c r="AH474" s="18">
        <v>33</v>
      </c>
      <c r="AI474" s="18">
        <v>30.083333333333332</v>
      </c>
      <c r="AJ474" s="18">
        <v>8.8000000000000007</v>
      </c>
      <c r="AK474" s="18">
        <v>8.5</v>
      </c>
      <c r="AL474" s="18">
        <v>9.6</v>
      </c>
      <c r="AM474" s="18">
        <v>8.9627906976744214</v>
      </c>
      <c r="AN474" s="21">
        <v>334</v>
      </c>
      <c r="AO474" s="21">
        <v>675</v>
      </c>
      <c r="AP474" s="21">
        <v>32</v>
      </c>
      <c r="AQ474" s="21">
        <v>13.5</v>
      </c>
      <c r="AR474" s="14">
        <v>55</v>
      </c>
      <c r="AS474" s="14">
        <v>90</v>
      </c>
      <c r="AT474" s="14">
        <v>585</v>
      </c>
      <c r="AU474" s="14">
        <v>730</v>
      </c>
      <c r="AV474" s="14">
        <v>0</v>
      </c>
      <c r="AW474" s="14">
        <v>5</v>
      </c>
      <c r="AX474" s="14">
        <v>0</v>
      </c>
      <c r="AY474" s="14">
        <v>35</v>
      </c>
      <c r="AZ474" s="14">
        <v>200</v>
      </c>
      <c r="BA474" s="14">
        <v>685</v>
      </c>
      <c r="BB474" s="14">
        <v>545</v>
      </c>
      <c r="BC474" s="14">
        <v>765</v>
      </c>
      <c r="BD474" s="14">
        <v>60.769230769230766</v>
      </c>
      <c r="BE474" s="14">
        <v>141.92307692307693</v>
      </c>
      <c r="BF474" s="14">
        <v>70.769230769230774</v>
      </c>
      <c r="BG474" s="14">
        <v>276.53846153846155</v>
      </c>
      <c r="BH474" s="14">
        <v>40</v>
      </c>
      <c r="BI474" s="14">
        <v>40</v>
      </c>
      <c r="BJ474" s="14">
        <v>185</v>
      </c>
      <c r="BK474" s="14">
        <v>185</v>
      </c>
      <c r="BL474" s="14">
        <v>601213</v>
      </c>
      <c r="BM474" s="19">
        <f>(BL474/Q474)*100</f>
        <v>83.187081098732023</v>
      </c>
      <c r="BN474" s="19">
        <f>((BL474)/(O474+Q474+S474+U474))*100</f>
        <v>38.654067719022123</v>
      </c>
      <c r="BO474" s="15" t="s">
        <v>72</v>
      </c>
      <c r="BP474" s="13">
        <v>29</v>
      </c>
      <c r="BQ474" s="13">
        <v>50</v>
      </c>
      <c r="BR474" s="13">
        <f t="shared" si="107"/>
        <v>21</v>
      </c>
      <c r="BS474" s="19">
        <v>36.58</v>
      </c>
      <c r="BT474" s="19">
        <f t="shared" si="108"/>
        <v>0.8313636363636363</v>
      </c>
      <c r="BU474" s="16">
        <v>0.21099999999999999</v>
      </c>
      <c r="BV474" s="16">
        <v>1.1180000000000001</v>
      </c>
      <c r="BW474" s="16">
        <v>0.45300000000000001</v>
      </c>
      <c r="BX474" s="14">
        <f t="shared" si="100"/>
        <v>742814.83854009444</v>
      </c>
      <c r="BY474" s="19">
        <v>205.32</v>
      </c>
      <c r="BZ474" s="19">
        <f t="shared" si="101"/>
        <v>5.7654178321407263</v>
      </c>
      <c r="CA474" s="19">
        <f>(BW474/BS474^3)*100000</f>
        <v>0.92548012931327794</v>
      </c>
    </row>
    <row r="475" spans="1:79" s="77" customFormat="1" x14ac:dyDescent="0.2">
      <c r="A475" s="4" t="s">
        <v>69</v>
      </c>
      <c r="B475" s="4">
        <v>16</v>
      </c>
      <c r="C475" s="4">
        <v>0.5</v>
      </c>
      <c r="D475" s="6">
        <f t="shared" si="102"/>
        <v>0.20234282111999999</v>
      </c>
      <c r="E475" s="8">
        <v>39218</v>
      </c>
      <c r="F475" s="4">
        <v>2</v>
      </c>
      <c r="G475" s="4" t="s">
        <v>70</v>
      </c>
      <c r="H475" s="4" t="s">
        <v>71</v>
      </c>
      <c r="I475" s="4">
        <v>29</v>
      </c>
      <c r="J475" s="4"/>
      <c r="K475" s="4">
        <v>11</v>
      </c>
      <c r="L475" s="4">
        <v>125</v>
      </c>
      <c r="M475" s="13">
        <f t="shared" si="103"/>
        <v>55</v>
      </c>
      <c r="N475" s="8">
        <v>39228</v>
      </c>
      <c r="O475" s="5">
        <v>201062</v>
      </c>
      <c r="P475" s="8">
        <v>39231</v>
      </c>
      <c r="Q475" s="5">
        <v>188238</v>
      </c>
      <c r="R475" s="4"/>
      <c r="S475" s="5"/>
      <c r="T475" s="4"/>
      <c r="U475" s="4"/>
      <c r="V475" s="14">
        <f t="shared" si="104"/>
        <v>389300</v>
      </c>
      <c r="W475" s="14">
        <f t="shared" si="105"/>
        <v>1923962.5001033496</v>
      </c>
      <c r="X475" s="8">
        <v>39275</v>
      </c>
      <c r="Y475" s="4">
        <f t="shared" si="106"/>
        <v>47</v>
      </c>
      <c r="Z475" s="4">
        <v>3</v>
      </c>
      <c r="AA475" s="4">
        <v>3</v>
      </c>
      <c r="AB475" s="10">
        <v>24.4</v>
      </c>
      <c r="AC475" s="10">
        <v>26</v>
      </c>
      <c r="AD475" s="10">
        <v>33.299999999999997</v>
      </c>
      <c r="AE475" s="10">
        <v>30.720454545454551</v>
      </c>
      <c r="AF475" s="10">
        <v>43</v>
      </c>
      <c r="AG475" s="10">
        <v>22</v>
      </c>
      <c r="AH475" s="10">
        <v>45</v>
      </c>
      <c r="AI475" s="10">
        <v>37</v>
      </c>
      <c r="AJ475" s="10">
        <v>8.6999999999999993</v>
      </c>
      <c r="AK475" s="10">
        <v>8.5</v>
      </c>
      <c r="AL475" s="10">
        <v>9.6</v>
      </c>
      <c r="AM475" s="10">
        <v>8.9044444444444437</v>
      </c>
      <c r="AN475" s="20">
        <v>110</v>
      </c>
      <c r="AO475" s="20">
        <v>142.5</v>
      </c>
      <c r="AP475" s="20">
        <v>16.5</v>
      </c>
      <c r="AQ475" s="20">
        <v>6.9499999999999984</v>
      </c>
      <c r="AR475" s="5">
        <v>40</v>
      </c>
      <c r="AS475" s="5">
        <v>230</v>
      </c>
      <c r="AT475" s="5">
        <v>0</v>
      </c>
      <c r="AU475" s="5">
        <v>270</v>
      </c>
      <c r="AV475" s="5">
        <v>0</v>
      </c>
      <c r="AW475" s="5">
        <v>0</v>
      </c>
      <c r="AX475" s="5">
        <v>0</v>
      </c>
      <c r="AY475" s="5">
        <v>5</v>
      </c>
      <c r="AZ475" s="5">
        <v>140</v>
      </c>
      <c r="BA475" s="5">
        <v>400</v>
      </c>
      <c r="BB475" s="5">
        <v>135</v>
      </c>
      <c r="BC475" s="5">
        <v>540</v>
      </c>
      <c r="BD475" s="5">
        <v>16.176470588235293</v>
      </c>
      <c r="BE475" s="5">
        <v>62.647058823529413</v>
      </c>
      <c r="BF475" s="5">
        <v>11.764705882352942</v>
      </c>
      <c r="BG475" s="5">
        <v>90.588235294117652</v>
      </c>
      <c r="BH475" s="5">
        <v>5</v>
      </c>
      <c r="BI475" s="5">
        <v>15</v>
      </c>
      <c r="BJ475" s="5">
        <v>0</v>
      </c>
      <c r="BK475" s="5">
        <v>20</v>
      </c>
      <c r="BL475" s="5">
        <v>19443</v>
      </c>
      <c r="BM475" s="11">
        <f>(BL475/Q475)*100</f>
        <v>10.328945271411724</v>
      </c>
      <c r="BN475" s="11">
        <f>((BL475)/(O475+Q475+S475+U475))*100</f>
        <v>4.9943488312355511</v>
      </c>
      <c r="BO475" s="4" t="s">
        <v>72</v>
      </c>
      <c r="BP475" s="9">
        <v>25</v>
      </c>
      <c r="BQ475" s="9">
        <v>85</v>
      </c>
      <c r="BR475" s="13">
        <f t="shared" si="107"/>
        <v>60</v>
      </c>
      <c r="BS475" s="11">
        <v>45.08</v>
      </c>
      <c r="BT475" s="19">
        <f t="shared" si="108"/>
        <v>0.95914893617021268</v>
      </c>
      <c r="BU475" s="6">
        <v>0.126</v>
      </c>
      <c r="BV475" s="6">
        <v>3.3279999999999998</v>
      </c>
      <c r="BW475" s="6">
        <v>0.83899999999999997</v>
      </c>
      <c r="BX475" s="5">
        <f t="shared" si="100"/>
        <v>96089.398637321923</v>
      </c>
      <c r="BY475" s="11">
        <v>17.23</v>
      </c>
      <c r="BZ475" s="11">
        <f t="shared" si="101"/>
        <v>1.8117556266720252</v>
      </c>
      <c r="CA475" s="11">
        <f>(BW475/BS475^3)*100000</f>
        <v>0.91582024279191665</v>
      </c>
    </row>
    <row r="476" spans="1:79" s="77" customFormat="1" x14ac:dyDescent="0.2">
      <c r="A476" s="15" t="s">
        <v>69</v>
      </c>
      <c r="B476" s="15">
        <v>8</v>
      </c>
      <c r="C476" s="15">
        <v>2</v>
      </c>
      <c r="D476" s="16">
        <f t="shared" si="102"/>
        <v>0.80937128447999995</v>
      </c>
      <c r="E476" s="17">
        <v>37730</v>
      </c>
      <c r="F476" s="15">
        <v>2</v>
      </c>
      <c r="G476" s="15" t="s">
        <v>70</v>
      </c>
      <c r="H476" s="15" t="s">
        <v>71</v>
      </c>
      <c r="I476" s="15">
        <v>18</v>
      </c>
      <c r="J476" s="15">
        <v>215</v>
      </c>
      <c r="K476" s="15">
        <v>288</v>
      </c>
      <c r="L476" s="15"/>
      <c r="M476" s="13">
        <f t="shared" si="103"/>
        <v>173.66666666666666</v>
      </c>
      <c r="N476" s="17">
        <v>37742</v>
      </c>
      <c r="O476" s="14">
        <v>782264</v>
      </c>
      <c r="P476" s="17">
        <v>37745</v>
      </c>
      <c r="Q476" s="14">
        <v>778142</v>
      </c>
      <c r="R476" s="15"/>
      <c r="S476" s="15"/>
      <c r="T476" s="15"/>
      <c r="U476" s="15"/>
      <c r="V476" s="14">
        <f t="shared" si="104"/>
        <v>1560406</v>
      </c>
      <c r="W476" s="14">
        <f t="shared" si="105"/>
        <v>1927923.5993682682</v>
      </c>
      <c r="X476" s="17">
        <v>37771</v>
      </c>
      <c r="Y476" s="15">
        <f t="shared" si="106"/>
        <v>29</v>
      </c>
      <c r="Z476" s="15">
        <v>15</v>
      </c>
      <c r="AA476" s="18">
        <v>4</v>
      </c>
      <c r="AB476" s="18">
        <v>27.4</v>
      </c>
      <c r="AC476" s="18">
        <v>27.8</v>
      </c>
      <c r="AD476" s="18">
        <v>31.4</v>
      </c>
      <c r="AE476" s="18">
        <v>29.629629629629626</v>
      </c>
      <c r="AF476" s="13">
        <v>30</v>
      </c>
      <c r="AG476" s="13">
        <v>27</v>
      </c>
      <c r="AH476" s="13">
        <v>36</v>
      </c>
      <c r="AI476" s="13">
        <v>30.5</v>
      </c>
      <c r="AJ476" s="18">
        <v>9.3000000000000007</v>
      </c>
      <c r="AK476" s="18">
        <v>8.9</v>
      </c>
      <c r="AL476" s="18">
        <v>9.3000000000000007</v>
      </c>
      <c r="AM476" s="18">
        <v>9.1241628804466952</v>
      </c>
      <c r="AN476" s="21">
        <v>23</v>
      </c>
      <c r="AO476" s="21">
        <v>400</v>
      </c>
      <c r="AP476" s="21">
        <v>48</v>
      </c>
      <c r="AQ476" s="21">
        <v>20</v>
      </c>
      <c r="AR476" s="14">
        <v>145</v>
      </c>
      <c r="AS476" s="14">
        <v>635</v>
      </c>
      <c r="AT476" s="14">
        <v>0</v>
      </c>
      <c r="AU476" s="14">
        <v>780</v>
      </c>
      <c r="AV476" s="14">
        <v>5</v>
      </c>
      <c r="AW476" s="14">
        <v>0</v>
      </c>
      <c r="AX476" s="14">
        <v>0</v>
      </c>
      <c r="AY476" s="14">
        <v>95</v>
      </c>
      <c r="AZ476" s="14">
        <v>830</v>
      </c>
      <c r="BA476" s="14">
        <v>835</v>
      </c>
      <c r="BB476" s="14">
        <v>430</v>
      </c>
      <c r="BC476" s="14">
        <v>1720</v>
      </c>
      <c r="BD476" s="14">
        <v>195.90909090909091</v>
      </c>
      <c r="BE476" s="14">
        <v>139.54545454545453</v>
      </c>
      <c r="BF476" s="14">
        <v>80.454545454545453</v>
      </c>
      <c r="BG476" s="14">
        <v>415.90909090909093</v>
      </c>
      <c r="BH476" s="14">
        <v>75</v>
      </c>
      <c r="BI476" s="14">
        <v>25</v>
      </c>
      <c r="BJ476" s="14">
        <v>20</v>
      </c>
      <c r="BK476" s="14">
        <v>270</v>
      </c>
      <c r="BL476" s="14">
        <v>525571</v>
      </c>
      <c r="BM476" s="19">
        <f>BL476/(Q476)*100</f>
        <v>67.541785432478903</v>
      </c>
      <c r="BN476" s="19">
        <f>BL476/(O476+Q476)*100</f>
        <v>33.681682844080321</v>
      </c>
      <c r="BO476" s="15" t="s">
        <v>72</v>
      </c>
      <c r="BP476" s="13">
        <v>17</v>
      </c>
      <c r="BQ476" s="13">
        <v>35</v>
      </c>
      <c r="BR476" s="13">
        <f t="shared" si="107"/>
        <v>18</v>
      </c>
      <c r="BS476" s="19">
        <v>26.51</v>
      </c>
      <c r="BT476" s="19">
        <f t="shared" si="108"/>
        <v>0.91413793103448282</v>
      </c>
      <c r="BU476" s="16">
        <v>3.5299999999999998E-2</v>
      </c>
      <c r="BV476" s="16">
        <v>0.4995</v>
      </c>
      <c r="BW476" s="16">
        <v>0.17199999999999999</v>
      </c>
      <c r="BX476" s="14">
        <f t="shared" si="100"/>
        <v>649357.11221539776</v>
      </c>
      <c r="BY476" s="19">
        <v>63</v>
      </c>
      <c r="BZ476" s="19">
        <f t="shared" si="101"/>
        <v>2.6840756952467961</v>
      </c>
      <c r="CA476" s="19">
        <f>(BW476/BS476^3)*100000</f>
        <v>0.92320737189871938</v>
      </c>
    </row>
    <row r="477" spans="1:79" s="77" customFormat="1" x14ac:dyDescent="0.2">
      <c r="A477" s="4" t="s">
        <v>69</v>
      </c>
      <c r="B477" s="9">
        <v>16</v>
      </c>
      <c r="C477" s="4">
        <v>0.5</v>
      </c>
      <c r="D477" s="4">
        <f t="shared" si="102"/>
        <v>0.20234282111999999</v>
      </c>
      <c r="E477" s="8">
        <v>39917</v>
      </c>
      <c r="F477" s="4">
        <v>2</v>
      </c>
      <c r="G477" s="4" t="s">
        <v>70</v>
      </c>
      <c r="H477" s="4" t="s">
        <v>71</v>
      </c>
      <c r="I477" s="4">
        <v>58</v>
      </c>
      <c r="J477" s="4">
        <v>6</v>
      </c>
      <c r="K477" s="4">
        <v>40</v>
      </c>
      <c r="L477" s="4">
        <v>63</v>
      </c>
      <c r="M477" s="13">
        <f t="shared" si="103"/>
        <v>41.75</v>
      </c>
      <c r="N477" s="8">
        <v>39929</v>
      </c>
      <c r="O477" s="5">
        <v>181826</v>
      </c>
      <c r="P477" s="8">
        <v>39933</v>
      </c>
      <c r="Q477" s="5">
        <v>210222</v>
      </c>
      <c r="R477" s="4"/>
      <c r="S477" s="5"/>
      <c r="T477" s="4"/>
      <c r="U477" s="5"/>
      <c r="V477" s="14">
        <f t="shared" si="104"/>
        <v>392048</v>
      </c>
      <c r="W477" s="14">
        <f t="shared" si="105"/>
        <v>1937543.4118687848</v>
      </c>
      <c r="X477" s="8">
        <v>39961</v>
      </c>
      <c r="Y477" s="4">
        <f t="shared" si="106"/>
        <v>32</v>
      </c>
      <c r="Z477" s="4">
        <v>2</v>
      </c>
      <c r="AA477" s="10">
        <v>2.8</v>
      </c>
      <c r="AB477" s="10">
        <v>25.9</v>
      </c>
      <c r="AC477" s="10">
        <v>25.1</v>
      </c>
      <c r="AD477" s="10">
        <v>30.1</v>
      </c>
      <c r="AE477" s="10">
        <v>27.936666666666671</v>
      </c>
      <c r="AF477" s="4">
        <v>47</v>
      </c>
      <c r="AG477" s="4">
        <v>42</v>
      </c>
      <c r="AH477" s="4">
        <v>52</v>
      </c>
      <c r="AI477" s="10">
        <v>48.090909090909093</v>
      </c>
      <c r="AJ477" s="4">
        <v>8.8000000000000007</v>
      </c>
      <c r="AK477" s="4">
        <v>8.6</v>
      </c>
      <c r="AL477" s="10">
        <v>9.3000000000000007</v>
      </c>
      <c r="AM477" s="10">
        <v>8.9564102176986626</v>
      </c>
      <c r="AN477" s="20">
        <v>166</v>
      </c>
      <c r="AO477" s="20">
        <v>191.5</v>
      </c>
      <c r="AP477" s="20">
        <v>12</v>
      </c>
      <c r="AQ477" s="20">
        <v>5</v>
      </c>
      <c r="AR477" s="5">
        <v>105</v>
      </c>
      <c r="AS477" s="5">
        <v>110</v>
      </c>
      <c r="AT477" s="5">
        <v>125</v>
      </c>
      <c r="AU477" s="5">
        <v>340</v>
      </c>
      <c r="AV477" s="5">
        <v>5</v>
      </c>
      <c r="AW477" s="5">
        <v>0</v>
      </c>
      <c r="AX477" s="5">
        <v>0</v>
      </c>
      <c r="AY477" s="5">
        <v>15</v>
      </c>
      <c r="AZ477" s="5">
        <v>315</v>
      </c>
      <c r="BA477" s="5">
        <v>680</v>
      </c>
      <c r="BB477" s="5">
        <v>0</v>
      </c>
      <c r="BC477" s="5">
        <v>735</v>
      </c>
      <c r="BD477" s="5">
        <v>65.714285714285708</v>
      </c>
      <c r="BE477" s="5">
        <v>153.57142857142858</v>
      </c>
      <c r="BF477" s="5">
        <v>0</v>
      </c>
      <c r="BG477" s="5">
        <v>219.28571428571428</v>
      </c>
      <c r="BH477" s="5">
        <v>30</v>
      </c>
      <c r="BI477" s="5">
        <v>57.5</v>
      </c>
      <c r="BJ477" s="5">
        <v>0</v>
      </c>
      <c r="BK477" s="5">
        <v>112.5</v>
      </c>
      <c r="BL477" s="5">
        <v>34019</v>
      </c>
      <c r="BM477" s="11">
        <f>BL477/Q477*100</f>
        <v>16.182416683315733</v>
      </c>
      <c r="BN477" s="11">
        <f>(BL477)/(O477+Q477+S477+U477)*100</f>
        <v>8.6772538056564503</v>
      </c>
      <c r="BO477" s="4" t="s">
        <v>72</v>
      </c>
      <c r="BP477" s="9">
        <v>20</v>
      </c>
      <c r="BQ477" s="9">
        <v>47</v>
      </c>
      <c r="BR477" s="13">
        <f t="shared" si="107"/>
        <v>27</v>
      </c>
      <c r="BS477" s="11">
        <v>31.73</v>
      </c>
      <c r="BT477" s="19">
        <f t="shared" si="108"/>
        <v>0.99156250000000001</v>
      </c>
      <c r="BU477" s="6">
        <v>7.6999999999999999E-2</v>
      </c>
      <c r="BV477" s="6">
        <v>0.72499999999999998</v>
      </c>
      <c r="BW477" s="6">
        <v>0.28599999999999998</v>
      </c>
      <c r="BX477" s="5">
        <f t="shared" si="100"/>
        <v>168125.55944262998</v>
      </c>
      <c r="BY477" s="11">
        <v>8.0500000000000007</v>
      </c>
      <c r="BZ477" s="11">
        <f t="shared" si="101"/>
        <v>1.2432489505066757</v>
      </c>
      <c r="CA477" s="11">
        <f>(BW477/BS477^3)*100000</f>
        <v>0.89527367978866934</v>
      </c>
    </row>
    <row r="478" spans="1:79" s="77" customFormat="1" x14ac:dyDescent="0.2">
      <c r="A478" s="15" t="s">
        <v>69</v>
      </c>
      <c r="B478" s="15">
        <v>29</v>
      </c>
      <c r="C478" s="15">
        <v>1</v>
      </c>
      <c r="D478" s="16">
        <f t="shared" si="102"/>
        <v>0.40468564223999998</v>
      </c>
      <c r="E478" s="17">
        <v>36985</v>
      </c>
      <c r="F478" s="15">
        <v>2</v>
      </c>
      <c r="G478" s="15" t="s">
        <v>70</v>
      </c>
      <c r="H478" s="15" t="s">
        <v>71</v>
      </c>
      <c r="I478" s="15">
        <v>44</v>
      </c>
      <c r="J478" s="15">
        <v>45</v>
      </c>
      <c r="K478" s="15">
        <v>80</v>
      </c>
      <c r="L478" s="15">
        <v>105</v>
      </c>
      <c r="M478" s="13">
        <f t="shared" si="103"/>
        <v>68.5</v>
      </c>
      <c r="N478" s="23">
        <v>36994</v>
      </c>
      <c r="O478" s="24">
        <v>353118</v>
      </c>
      <c r="P478" s="23">
        <v>36998</v>
      </c>
      <c r="Q478" s="24">
        <v>430978</v>
      </c>
      <c r="R478" s="15"/>
      <c r="S478" s="15"/>
      <c r="T478" s="15"/>
      <c r="U478" s="15"/>
      <c r="V478" s="14">
        <f t="shared" si="104"/>
        <v>784096</v>
      </c>
      <c r="W478" s="14">
        <f t="shared" si="105"/>
        <v>1937543.4118687848</v>
      </c>
      <c r="X478" s="17">
        <v>37028</v>
      </c>
      <c r="Y478" s="15">
        <f t="shared" si="106"/>
        <v>34</v>
      </c>
      <c r="Z478" s="13">
        <v>13</v>
      </c>
      <c r="AA478" s="18">
        <v>2.2999999999999998</v>
      </c>
      <c r="AB478" s="18">
        <v>27.6</v>
      </c>
      <c r="AC478" s="18">
        <v>21.2</v>
      </c>
      <c r="AD478" s="18">
        <v>29.4</v>
      </c>
      <c r="AE478" s="18">
        <v>26.95</v>
      </c>
      <c r="AF478" s="13">
        <v>35</v>
      </c>
      <c r="AG478" s="13">
        <v>36</v>
      </c>
      <c r="AH478" s="13">
        <v>45</v>
      </c>
      <c r="AI478" s="13">
        <v>40.111111111111114</v>
      </c>
      <c r="AJ478" s="18">
        <v>9.1</v>
      </c>
      <c r="AK478" s="18">
        <v>9.1</v>
      </c>
      <c r="AL478" s="18">
        <v>9.8000000000000007</v>
      </c>
      <c r="AM478" s="18">
        <v>9.3910029268920852</v>
      </c>
      <c r="AN478" s="21">
        <v>90</v>
      </c>
      <c r="AO478" s="21">
        <v>325</v>
      </c>
      <c r="AP478" s="21">
        <v>30</v>
      </c>
      <c r="AQ478" s="21">
        <v>12.5</v>
      </c>
      <c r="AR478" s="14">
        <v>45</v>
      </c>
      <c r="AS478" s="14">
        <v>410</v>
      </c>
      <c r="AT478" s="14">
        <v>0</v>
      </c>
      <c r="AU478" s="14">
        <v>455</v>
      </c>
      <c r="AV478" s="14">
        <v>0</v>
      </c>
      <c r="AW478" s="14">
        <v>0</v>
      </c>
      <c r="AX478" s="14">
        <v>0</v>
      </c>
      <c r="AY478" s="14">
        <v>0</v>
      </c>
      <c r="AZ478" s="14">
        <v>130</v>
      </c>
      <c r="BA478" s="14">
        <v>320</v>
      </c>
      <c r="BB478" s="14">
        <v>3500</v>
      </c>
      <c r="BC478" s="14">
        <v>3540</v>
      </c>
      <c r="BD478" s="14">
        <v>47.857142857142854</v>
      </c>
      <c r="BE478" s="14">
        <v>49.285714285714285</v>
      </c>
      <c r="BF478" s="14">
        <v>461.07142857142856</v>
      </c>
      <c r="BG478" s="14">
        <v>558.21428571428567</v>
      </c>
      <c r="BH478" s="14">
        <v>32.5</v>
      </c>
      <c r="BI478" s="14">
        <v>22.5</v>
      </c>
      <c r="BJ478" s="14">
        <v>140</v>
      </c>
      <c r="BK478" s="14">
        <v>297.5</v>
      </c>
      <c r="BL478" s="14">
        <v>26266</v>
      </c>
      <c r="BM478" s="19">
        <f>BL478/(Q478)*100</f>
        <v>6.0945106246722576</v>
      </c>
      <c r="BN478" s="19">
        <f>BL478/(O478+Q478)*100</f>
        <v>3.3498449169489448</v>
      </c>
      <c r="BO478" s="15" t="s">
        <v>72</v>
      </c>
      <c r="BP478" s="13">
        <v>14</v>
      </c>
      <c r="BQ478" s="13">
        <v>40</v>
      </c>
      <c r="BR478" s="13">
        <f t="shared" si="107"/>
        <v>26</v>
      </c>
      <c r="BS478" s="19">
        <v>23.03</v>
      </c>
      <c r="BT478" s="19">
        <f t="shared" si="108"/>
        <v>0.6773529411764706</v>
      </c>
      <c r="BU478" s="16">
        <v>0.04</v>
      </c>
      <c r="BV478" s="16">
        <v>0.51</v>
      </c>
      <c r="BW478" s="16">
        <v>0.121</v>
      </c>
      <c r="BX478" s="14">
        <f t="shared" si="100"/>
        <v>64904.699496165653</v>
      </c>
      <c r="BY478" s="19">
        <v>4.18</v>
      </c>
      <c r="BZ478" s="19">
        <f t="shared" si="101"/>
        <v>0.303794263097868</v>
      </c>
      <c r="CA478" s="19">
        <f>(BW478/BS478^3)*100000</f>
        <v>0.99061193572715533</v>
      </c>
    </row>
    <row r="479" spans="1:79" s="77" customFormat="1" x14ac:dyDescent="0.2">
      <c r="A479" s="4" t="s">
        <v>69</v>
      </c>
      <c r="B479" s="9">
        <v>13</v>
      </c>
      <c r="C479" s="4">
        <v>0.5</v>
      </c>
      <c r="D479" s="4">
        <f t="shared" si="102"/>
        <v>0.20234282111999999</v>
      </c>
      <c r="E479" s="8">
        <v>39967</v>
      </c>
      <c r="F479" s="4">
        <v>2</v>
      </c>
      <c r="G479" s="4" t="s">
        <v>70</v>
      </c>
      <c r="H479" s="4" t="s">
        <v>71</v>
      </c>
      <c r="I479" s="4">
        <v>0</v>
      </c>
      <c r="J479" s="4">
        <v>0</v>
      </c>
      <c r="K479" s="4">
        <v>0</v>
      </c>
      <c r="L479" s="4">
        <v>0</v>
      </c>
      <c r="M479" s="13">
        <f t="shared" si="103"/>
        <v>0</v>
      </c>
      <c r="N479" s="8">
        <v>39979</v>
      </c>
      <c r="O479" s="5">
        <v>200146</v>
      </c>
      <c r="P479" s="8">
        <v>39983</v>
      </c>
      <c r="Q479" s="5">
        <v>195556</v>
      </c>
      <c r="R479" s="4"/>
      <c r="S479" s="5"/>
      <c r="T479" s="4"/>
      <c r="U479" s="5"/>
      <c r="V479" s="14">
        <f t="shared" si="104"/>
        <v>395702</v>
      </c>
      <c r="W479" s="14">
        <f t="shared" si="105"/>
        <v>1955601.8731464052</v>
      </c>
      <c r="X479" s="8">
        <v>40010</v>
      </c>
      <c r="Y479" s="4">
        <f t="shared" si="106"/>
        <v>31</v>
      </c>
      <c r="Z479" s="4">
        <v>13</v>
      </c>
      <c r="AA479" s="10">
        <v>3</v>
      </c>
      <c r="AB479" s="10">
        <v>31.6</v>
      </c>
      <c r="AC479" s="10">
        <v>30</v>
      </c>
      <c r="AD479" s="10">
        <v>34.630000000000003</v>
      </c>
      <c r="AE479" s="10">
        <v>32.556206896551721</v>
      </c>
      <c r="AF479" s="4">
        <v>50</v>
      </c>
      <c r="AG479" s="4">
        <v>51</v>
      </c>
      <c r="AH479" s="4">
        <v>57</v>
      </c>
      <c r="AI479" s="10">
        <v>53.888888888888886</v>
      </c>
      <c r="AJ479" s="4">
        <v>9.4</v>
      </c>
      <c r="AK479" s="4">
        <v>9</v>
      </c>
      <c r="AL479" s="10">
        <v>9.4</v>
      </c>
      <c r="AM479" s="10">
        <v>9.2594737178963982</v>
      </c>
      <c r="AN479" s="20">
        <v>52</v>
      </c>
      <c r="AO479" s="20">
        <v>142.5</v>
      </c>
      <c r="AP479" s="20">
        <v>8.5</v>
      </c>
      <c r="AQ479" s="20">
        <v>3.5</v>
      </c>
      <c r="AR479" s="5">
        <v>115</v>
      </c>
      <c r="AS479" s="5">
        <v>140</v>
      </c>
      <c r="AT479" s="5">
        <v>0</v>
      </c>
      <c r="AU479" s="5">
        <v>255</v>
      </c>
      <c r="AV479" s="5">
        <v>10</v>
      </c>
      <c r="AW479" s="5">
        <v>0</v>
      </c>
      <c r="AX479" s="5">
        <v>0</v>
      </c>
      <c r="AY479" s="5">
        <v>30</v>
      </c>
      <c r="AZ479" s="5">
        <v>90</v>
      </c>
      <c r="BA479" s="5">
        <v>260</v>
      </c>
      <c r="BB479" s="5">
        <v>5</v>
      </c>
      <c r="BC479" s="5">
        <v>295</v>
      </c>
      <c r="BD479" s="5">
        <v>51.666666666666664</v>
      </c>
      <c r="BE479" s="5">
        <v>92.916666666666671</v>
      </c>
      <c r="BF479" s="5">
        <v>0.41666666666666669</v>
      </c>
      <c r="BG479" s="5">
        <v>139.16666666666666</v>
      </c>
      <c r="BH479" s="5">
        <v>52.5</v>
      </c>
      <c r="BI479" s="5">
        <v>42.5</v>
      </c>
      <c r="BJ479" s="5">
        <v>0</v>
      </c>
      <c r="BK479" s="5">
        <v>105</v>
      </c>
      <c r="BL479" s="5">
        <v>0</v>
      </c>
      <c r="BM479" s="11">
        <f>BL479/O479*100</f>
        <v>0</v>
      </c>
      <c r="BN479" s="11">
        <f>(BL479)/(O479+Q479+S479+U479)*100</f>
        <v>0</v>
      </c>
      <c r="BO479" s="4" t="s">
        <v>73</v>
      </c>
      <c r="BP479" s="9"/>
      <c r="BQ479" s="9"/>
      <c r="BR479" s="13">
        <f t="shared" si="107"/>
        <v>0</v>
      </c>
      <c r="BS479" s="11"/>
      <c r="BT479" s="19">
        <f t="shared" si="108"/>
        <v>0</v>
      </c>
      <c r="BU479" s="6"/>
      <c r="BV479" s="6"/>
      <c r="BW479" s="6"/>
      <c r="BX479" s="5">
        <f t="shared" si="100"/>
        <v>0</v>
      </c>
      <c r="BY479" s="11">
        <v>0</v>
      </c>
      <c r="BZ479" s="11">
        <f t="shared" si="101"/>
        <v>0</v>
      </c>
      <c r="CA479" s="11"/>
    </row>
    <row r="480" spans="1:79" s="77" customFormat="1" x14ac:dyDescent="0.2">
      <c r="A480" s="17" t="s">
        <v>69</v>
      </c>
      <c r="B480" s="15">
        <v>11</v>
      </c>
      <c r="C480" s="15">
        <v>0.5</v>
      </c>
      <c r="D480" s="16">
        <f t="shared" si="102"/>
        <v>0.20234282111999999</v>
      </c>
      <c r="E480" s="17">
        <v>38444</v>
      </c>
      <c r="F480" s="15">
        <v>2</v>
      </c>
      <c r="G480" s="15" t="s">
        <v>70</v>
      </c>
      <c r="H480" s="15" t="s">
        <v>71</v>
      </c>
      <c r="I480" s="15">
        <v>10</v>
      </c>
      <c r="J480" s="15">
        <v>8</v>
      </c>
      <c r="K480" s="14">
        <v>173</v>
      </c>
      <c r="L480" s="15">
        <v>77</v>
      </c>
      <c r="M480" s="13">
        <f t="shared" si="103"/>
        <v>67</v>
      </c>
      <c r="N480" s="17">
        <v>38476</v>
      </c>
      <c r="O480" s="14">
        <v>214344</v>
      </c>
      <c r="P480" s="17">
        <v>38480</v>
      </c>
      <c r="Q480" s="14">
        <v>182284</v>
      </c>
      <c r="R480" s="15"/>
      <c r="S480" s="15"/>
      <c r="T480" s="15"/>
      <c r="U480" s="15"/>
      <c r="V480" s="14">
        <f t="shared" si="104"/>
        <v>396628</v>
      </c>
      <c r="W480" s="14">
        <f t="shared" si="105"/>
        <v>1960178.2648111773</v>
      </c>
      <c r="X480" s="17">
        <v>38533</v>
      </c>
      <c r="Y480" s="15">
        <f t="shared" si="106"/>
        <v>57</v>
      </c>
      <c r="Z480" s="15">
        <v>15</v>
      </c>
      <c r="AA480" s="18">
        <v>2.2000000000000002</v>
      </c>
      <c r="AB480" s="18">
        <v>25.6</v>
      </c>
      <c r="AC480" s="18">
        <v>26.7</v>
      </c>
      <c r="AD480" s="18">
        <v>34.1</v>
      </c>
      <c r="AE480" s="18">
        <v>31.025454545454544</v>
      </c>
      <c r="AF480" s="13">
        <v>34</v>
      </c>
      <c r="AG480" s="13">
        <v>33</v>
      </c>
      <c r="AH480" s="13">
        <v>46</v>
      </c>
      <c r="AI480" s="13">
        <v>40</v>
      </c>
      <c r="AJ480" s="18">
        <v>9</v>
      </c>
      <c r="AK480" s="18">
        <v>8</v>
      </c>
      <c r="AL480" s="18">
        <v>9.6</v>
      </c>
      <c r="AM480" s="18">
        <v>9.1125386187289994</v>
      </c>
      <c r="AN480" s="21">
        <v>206</v>
      </c>
      <c r="AO480" s="21">
        <v>200</v>
      </c>
      <c r="AP480" s="21">
        <v>9</v>
      </c>
      <c r="AQ480" s="21">
        <v>3.75</v>
      </c>
      <c r="AR480" s="14">
        <v>35</v>
      </c>
      <c r="AS480" s="14">
        <v>50</v>
      </c>
      <c r="AT480" s="14">
        <v>875</v>
      </c>
      <c r="AU480" s="14">
        <v>960</v>
      </c>
      <c r="AV480" s="14">
        <v>0</v>
      </c>
      <c r="AW480" s="14">
        <v>0</v>
      </c>
      <c r="AX480" s="14">
        <v>0</v>
      </c>
      <c r="AY480" s="14">
        <v>5</v>
      </c>
      <c r="AZ480" s="14">
        <v>150</v>
      </c>
      <c r="BA480" s="14">
        <v>345</v>
      </c>
      <c r="BB480" s="14">
        <v>220</v>
      </c>
      <c r="BC480" s="14">
        <v>350</v>
      </c>
      <c r="BD480" s="14">
        <v>33.095238095238095</v>
      </c>
      <c r="BE480" s="14">
        <v>64.761904761904759</v>
      </c>
      <c r="BF480" s="14">
        <v>12.142857142857142</v>
      </c>
      <c r="BG480" s="14">
        <v>110</v>
      </c>
      <c r="BH480" s="14">
        <v>20</v>
      </c>
      <c r="BI480" s="14">
        <v>35</v>
      </c>
      <c r="BJ480" s="14">
        <v>0</v>
      </c>
      <c r="BK480" s="14">
        <v>105</v>
      </c>
      <c r="BL480" s="14">
        <v>4280</v>
      </c>
      <c r="BM480" s="19">
        <f>BL480/Q480*100</f>
        <v>2.3479844638037348</v>
      </c>
      <c r="BN480" s="19">
        <f>BL480/(O480+Q480)*100</f>
        <v>1.0790967859051808</v>
      </c>
      <c r="BO480" s="15" t="s">
        <v>72</v>
      </c>
      <c r="BP480" s="13">
        <v>29</v>
      </c>
      <c r="BQ480" s="13">
        <v>64</v>
      </c>
      <c r="BR480" s="13">
        <f t="shared" si="107"/>
        <v>35</v>
      </c>
      <c r="BS480" s="19">
        <v>44.3</v>
      </c>
      <c r="BT480" s="19">
        <f t="shared" si="108"/>
        <v>0.77719298245614032</v>
      </c>
      <c r="BU480" s="16">
        <v>0.17100000000000001</v>
      </c>
      <c r="BV480" s="16">
        <v>2.1789999999999998</v>
      </c>
      <c r="BW480" s="16">
        <v>0.77100000000000002</v>
      </c>
      <c r="BX480" s="14">
        <f t="shared" si="100"/>
        <v>21152.220653589353</v>
      </c>
      <c r="BY480" s="19">
        <v>2.27</v>
      </c>
      <c r="BZ480" s="19">
        <f t="shared" si="101"/>
        <v>0.19681726874753172</v>
      </c>
      <c r="CA480" s="19">
        <f>(BW480/BS480^3)*100000</f>
        <v>0.88683576504428618</v>
      </c>
    </row>
    <row r="481" spans="1:79" s="77" customFormat="1" x14ac:dyDescent="0.2">
      <c r="A481" s="4" t="s">
        <v>69</v>
      </c>
      <c r="B481" s="4">
        <v>28</v>
      </c>
      <c r="C481" s="4">
        <v>1</v>
      </c>
      <c r="D481" s="6">
        <f t="shared" si="102"/>
        <v>0.40468564223999998</v>
      </c>
      <c r="E481" s="8">
        <v>39241</v>
      </c>
      <c r="F481" s="4">
        <v>2</v>
      </c>
      <c r="G481" s="4" t="s">
        <v>70</v>
      </c>
      <c r="H481" s="4" t="s">
        <v>71</v>
      </c>
      <c r="I481" s="4">
        <v>12</v>
      </c>
      <c r="J481" s="4">
        <v>67</v>
      </c>
      <c r="K481" s="4">
        <v>89</v>
      </c>
      <c r="L481" s="4">
        <v>0</v>
      </c>
      <c r="M481" s="13">
        <f t="shared" si="103"/>
        <v>42</v>
      </c>
      <c r="N481" s="8">
        <v>39260</v>
      </c>
      <c r="O481" s="5">
        <v>408078</v>
      </c>
      <c r="P481" s="8">
        <v>39265</v>
      </c>
      <c r="Q481" s="5">
        <v>385636</v>
      </c>
      <c r="R481" s="4"/>
      <c r="S481" s="5"/>
      <c r="T481" s="4"/>
      <c r="U481" s="4"/>
      <c r="V481" s="14">
        <f t="shared" si="104"/>
        <v>793714</v>
      </c>
      <c r="W481" s="14">
        <f t="shared" si="105"/>
        <v>1961310.0074582968</v>
      </c>
      <c r="X481" s="8">
        <v>39309</v>
      </c>
      <c r="Y481" s="4">
        <f t="shared" si="106"/>
        <v>49</v>
      </c>
      <c r="Z481" s="4">
        <v>2</v>
      </c>
      <c r="AA481" s="4">
        <v>3.3</v>
      </c>
      <c r="AB481" s="10">
        <v>30.7</v>
      </c>
      <c r="AC481" s="10">
        <v>25.5</v>
      </c>
      <c r="AD481" s="10">
        <v>37.4</v>
      </c>
      <c r="AE481" s="10">
        <v>31.389361702127662</v>
      </c>
      <c r="AF481" s="10">
        <v>36</v>
      </c>
      <c r="AG481" s="10">
        <v>25</v>
      </c>
      <c r="AH481" s="10">
        <v>39</v>
      </c>
      <c r="AI481" s="10">
        <v>31.785714285714285</v>
      </c>
      <c r="AJ481" s="10">
        <v>8.9</v>
      </c>
      <c r="AK481" s="10">
        <v>8.4</v>
      </c>
      <c r="AL481" s="10">
        <v>9.6</v>
      </c>
      <c r="AM481" s="10">
        <v>8.9680851063829774</v>
      </c>
      <c r="AN481" s="20">
        <v>230</v>
      </c>
      <c r="AO481" s="20">
        <v>515</v>
      </c>
      <c r="AP481" s="20">
        <v>32</v>
      </c>
      <c r="AQ481" s="20">
        <v>14</v>
      </c>
      <c r="AR481" s="5">
        <v>5</v>
      </c>
      <c r="AS481" s="5">
        <v>210</v>
      </c>
      <c r="AT481" s="5">
        <v>2755</v>
      </c>
      <c r="AU481" s="5">
        <v>2970</v>
      </c>
      <c r="AV481" s="5">
        <v>0</v>
      </c>
      <c r="AW481" s="5">
        <v>0</v>
      </c>
      <c r="AX481" s="5">
        <v>0</v>
      </c>
      <c r="AY481" s="5">
        <v>0</v>
      </c>
      <c r="AZ481" s="5">
        <v>125</v>
      </c>
      <c r="BA481" s="5">
        <v>650</v>
      </c>
      <c r="BB481" s="5">
        <v>520</v>
      </c>
      <c r="BC481" s="5">
        <v>775</v>
      </c>
      <c r="BD481" s="5">
        <v>32.333333333333336</v>
      </c>
      <c r="BE481" s="5">
        <v>80.666666666666671</v>
      </c>
      <c r="BF481" s="5">
        <v>38.666666666666664</v>
      </c>
      <c r="BG481" s="5">
        <v>151.66666666666666</v>
      </c>
      <c r="BH481" s="5">
        <v>10</v>
      </c>
      <c r="BI481" s="5">
        <v>30</v>
      </c>
      <c r="BJ481" s="5">
        <v>0</v>
      </c>
      <c r="BK481" s="5">
        <v>50</v>
      </c>
      <c r="BL481" s="5">
        <v>37755</v>
      </c>
      <c r="BM481" s="11">
        <f>(BL481/Q481)*100</f>
        <v>9.7903204057712454</v>
      </c>
      <c r="BN481" s="11">
        <f>((BL481)/(O481+Q481+S481+U481))*100</f>
        <v>4.7567511723366351</v>
      </c>
      <c r="BO481" s="4" t="s">
        <v>72</v>
      </c>
      <c r="BP481" s="9">
        <v>34</v>
      </c>
      <c r="BQ481" s="9">
        <v>103</v>
      </c>
      <c r="BR481" s="13">
        <f t="shared" si="107"/>
        <v>69</v>
      </c>
      <c r="BS481" s="11">
        <v>60.76</v>
      </c>
      <c r="BT481" s="19">
        <f t="shared" si="108"/>
        <v>1.24</v>
      </c>
      <c r="BU481" s="6">
        <v>0.30399999999999999</v>
      </c>
      <c r="BV481" s="6">
        <v>9.6530000000000005</v>
      </c>
      <c r="BW481" s="6">
        <v>1.9450000000000001</v>
      </c>
      <c r="BX481" s="5">
        <f t="shared" ref="BX481:BX512" si="109">BL481/(C481*0.40468564224)</f>
        <v>93294.636772928279</v>
      </c>
      <c r="BY481" s="11">
        <v>54.14</v>
      </c>
      <c r="BZ481" s="11">
        <f t="shared" ref="BZ481:BZ512" si="110">(BY481/D481)/Y481</f>
        <v>2.7302623168637412</v>
      </c>
      <c r="CA481" s="11">
        <f>(BW481/BS481^3)*100000</f>
        <v>0.86709425761193082</v>
      </c>
    </row>
    <row r="482" spans="1:79" s="77" customFormat="1" x14ac:dyDescent="0.2">
      <c r="A482" s="4" t="s">
        <v>69</v>
      </c>
      <c r="B482" s="9">
        <v>15</v>
      </c>
      <c r="C482" s="4">
        <v>0.5</v>
      </c>
      <c r="D482" s="4">
        <f t="shared" si="102"/>
        <v>0.20234282111999999</v>
      </c>
      <c r="E482" s="8">
        <v>39918</v>
      </c>
      <c r="F482" s="4">
        <v>2</v>
      </c>
      <c r="G482" s="4" t="s">
        <v>70</v>
      </c>
      <c r="H482" s="4" t="s">
        <v>71</v>
      </c>
      <c r="I482" s="4">
        <v>117</v>
      </c>
      <c r="J482" s="4">
        <v>45</v>
      </c>
      <c r="K482" s="4">
        <v>92</v>
      </c>
      <c r="L482" s="4">
        <v>67</v>
      </c>
      <c r="M482" s="13">
        <f t="shared" si="103"/>
        <v>80.25</v>
      </c>
      <c r="N482" s="8">
        <v>39929</v>
      </c>
      <c r="O482" s="5">
        <v>207016</v>
      </c>
      <c r="P482" s="8">
        <v>39933</v>
      </c>
      <c r="Q482" s="5">
        <v>190070</v>
      </c>
      <c r="R482" s="4"/>
      <c r="S482" s="5"/>
      <c r="T482" s="4"/>
      <c r="U482" s="5"/>
      <c r="V482" s="14">
        <f t="shared" si="104"/>
        <v>397086</v>
      </c>
      <c r="W482" s="14">
        <f t="shared" si="105"/>
        <v>1962441.7501054164</v>
      </c>
      <c r="X482" s="8">
        <v>39961</v>
      </c>
      <c r="Y482" s="4">
        <f t="shared" si="106"/>
        <v>32</v>
      </c>
      <c r="Z482" s="4">
        <v>2</v>
      </c>
      <c r="AA482" s="10">
        <v>3</v>
      </c>
      <c r="AB482" s="10">
        <v>25.6</v>
      </c>
      <c r="AC482" s="10">
        <v>25.3</v>
      </c>
      <c r="AD482" s="10">
        <v>30</v>
      </c>
      <c r="AE482" s="10">
        <v>27.966666666666665</v>
      </c>
      <c r="AF482" s="4">
        <v>46</v>
      </c>
      <c r="AG482" s="4">
        <v>45</v>
      </c>
      <c r="AH482" s="4">
        <v>52</v>
      </c>
      <c r="AI482" s="10">
        <v>48.636363636363633</v>
      </c>
      <c r="AJ482" s="4">
        <v>9</v>
      </c>
      <c r="AK482" s="4">
        <v>8.6999999999999993</v>
      </c>
      <c r="AL482" s="10">
        <v>9.5</v>
      </c>
      <c r="AM482" s="10">
        <v>9.0240724133695913</v>
      </c>
      <c r="AN482" s="20">
        <v>146</v>
      </c>
      <c r="AO482" s="20">
        <v>204.5</v>
      </c>
      <c r="AP482" s="20">
        <v>16.5</v>
      </c>
      <c r="AQ482" s="20">
        <v>7</v>
      </c>
      <c r="AR482" s="5">
        <v>80</v>
      </c>
      <c r="AS482" s="5">
        <v>120</v>
      </c>
      <c r="AT482" s="5">
        <v>5</v>
      </c>
      <c r="AU482" s="5">
        <v>205</v>
      </c>
      <c r="AV482" s="5">
        <v>0</v>
      </c>
      <c r="AW482" s="5">
        <v>0</v>
      </c>
      <c r="AX482" s="5">
        <v>0</v>
      </c>
      <c r="AY482" s="5">
        <v>20</v>
      </c>
      <c r="AZ482" s="5">
        <v>275</v>
      </c>
      <c r="BA482" s="5">
        <v>825</v>
      </c>
      <c r="BB482" s="5">
        <v>10</v>
      </c>
      <c r="BC482" s="5">
        <v>1100</v>
      </c>
      <c r="BD482" s="5">
        <v>79.230769230769226</v>
      </c>
      <c r="BE482" s="5">
        <v>203.84615384615384</v>
      </c>
      <c r="BF482" s="5">
        <v>0.76923076923076927</v>
      </c>
      <c r="BG482" s="5">
        <v>283.07692307692309</v>
      </c>
      <c r="BH482" s="5">
        <v>40</v>
      </c>
      <c r="BI482" s="5">
        <v>100</v>
      </c>
      <c r="BJ482" s="5">
        <v>0</v>
      </c>
      <c r="BK482" s="5">
        <v>140</v>
      </c>
      <c r="BL482" s="5">
        <v>41100</v>
      </c>
      <c r="BM482" s="11">
        <f>BL482/Q482*100</f>
        <v>21.623612353343503</v>
      </c>
      <c r="BN482" s="11">
        <f>(BL482)/(O482+Q482+S482+U482)*100</f>
        <v>10.350402683549659</v>
      </c>
      <c r="BO482" s="4" t="s">
        <v>72</v>
      </c>
      <c r="BP482" s="9">
        <v>26</v>
      </c>
      <c r="BQ482" s="9">
        <v>42</v>
      </c>
      <c r="BR482" s="13">
        <f t="shared" si="107"/>
        <v>16</v>
      </c>
      <c r="BS482" s="11">
        <v>33.700000000000003</v>
      </c>
      <c r="BT482" s="19">
        <f t="shared" si="108"/>
        <v>1.0531250000000001</v>
      </c>
      <c r="BU482" s="6">
        <v>0.151</v>
      </c>
      <c r="BV482" s="6">
        <v>0.49299999999999999</v>
      </c>
      <c r="BW482" s="6">
        <v>0.30099999999999999</v>
      </c>
      <c r="BX482" s="5">
        <f t="shared" si="109"/>
        <v>203120.62356600992</v>
      </c>
      <c r="BY482" s="11">
        <v>11.36</v>
      </c>
      <c r="BZ482" s="11">
        <f t="shared" si="110"/>
        <v>1.754448208416874</v>
      </c>
      <c r="CA482" s="11">
        <f>(BW482/BS482^3)*100000</f>
        <v>0.78646027893525172</v>
      </c>
    </row>
    <row r="483" spans="1:79" s="77" customFormat="1" x14ac:dyDescent="0.2">
      <c r="A483" s="15" t="s">
        <v>69</v>
      </c>
      <c r="B483" s="15">
        <v>9</v>
      </c>
      <c r="C483" s="15">
        <v>2</v>
      </c>
      <c r="D483" s="16">
        <f t="shared" si="102"/>
        <v>0.80937128447999995</v>
      </c>
      <c r="E483" s="17">
        <v>39205</v>
      </c>
      <c r="F483" s="15">
        <v>2</v>
      </c>
      <c r="G483" s="15" t="s">
        <v>70</v>
      </c>
      <c r="H483" s="15" t="s">
        <v>71</v>
      </c>
      <c r="I483" s="15">
        <v>14</v>
      </c>
      <c r="J483" s="15">
        <v>13</v>
      </c>
      <c r="K483" s="15">
        <v>158</v>
      </c>
      <c r="L483" s="15">
        <v>142</v>
      </c>
      <c r="M483" s="13">
        <f t="shared" si="103"/>
        <v>81.75</v>
      </c>
      <c r="N483" s="17">
        <v>39215</v>
      </c>
      <c r="O483" s="14">
        <v>838140</v>
      </c>
      <c r="P483" s="17">
        <v>39219</v>
      </c>
      <c r="Q483" s="14">
        <v>753862</v>
      </c>
      <c r="R483" s="15"/>
      <c r="S483" s="14"/>
      <c r="T483" s="15"/>
      <c r="U483" s="15"/>
      <c r="V483" s="14">
        <f t="shared" si="104"/>
        <v>1592002</v>
      </c>
      <c r="W483" s="14">
        <f t="shared" si="105"/>
        <v>1966961.3075324509</v>
      </c>
      <c r="X483" s="17">
        <v>39260</v>
      </c>
      <c r="Y483" s="15">
        <f t="shared" si="106"/>
        <v>45</v>
      </c>
      <c r="Z483" s="15">
        <v>2</v>
      </c>
      <c r="AA483" s="15">
        <v>1.8</v>
      </c>
      <c r="AB483" s="18">
        <v>30.1</v>
      </c>
      <c r="AC483" s="18">
        <v>24.5</v>
      </c>
      <c r="AD483" s="18">
        <v>34.1</v>
      </c>
      <c r="AE483" s="18">
        <v>29.379069767441855</v>
      </c>
      <c r="AF483" s="18">
        <v>42</v>
      </c>
      <c r="AG483" s="18">
        <v>36</v>
      </c>
      <c r="AH483" s="18">
        <v>45</v>
      </c>
      <c r="AI483" s="18">
        <v>40.5</v>
      </c>
      <c r="AJ483" s="18">
        <v>9</v>
      </c>
      <c r="AK483" s="18">
        <v>8.3000000000000007</v>
      </c>
      <c r="AL483" s="18">
        <v>9.4</v>
      </c>
      <c r="AM483" s="18">
        <v>8.9878048780487809</v>
      </c>
      <c r="AN483" s="21">
        <v>230</v>
      </c>
      <c r="AO483" s="21">
        <v>650</v>
      </c>
      <c r="AP483" s="21">
        <v>58</v>
      </c>
      <c r="AQ483" s="21">
        <v>24.5</v>
      </c>
      <c r="AR483" s="14">
        <v>0</v>
      </c>
      <c r="AS483" s="14">
        <v>20</v>
      </c>
      <c r="AT483" s="14">
        <v>0</v>
      </c>
      <c r="AU483" s="14">
        <v>20</v>
      </c>
      <c r="AV483" s="14">
        <v>0</v>
      </c>
      <c r="AW483" s="14">
        <v>0</v>
      </c>
      <c r="AX483" s="14">
        <v>0</v>
      </c>
      <c r="AY483" s="14">
        <v>0</v>
      </c>
      <c r="AZ483" s="14">
        <v>130</v>
      </c>
      <c r="BA483" s="14">
        <v>520</v>
      </c>
      <c r="BB483" s="14">
        <v>470</v>
      </c>
      <c r="BC483" s="14">
        <v>760</v>
      </c>
      <c r="BD483" s="14">
        <v>31.111111111111111</v>
      </c>
      <c r="BE483" s="14">
        <v>63.611111111111114</v>
      </c>
      <c r="BF483" s="14">
        <v>97.5</v>
      </c>
      <c r="BG483" s="14">
        <v>190.72222222222223</v>
      </c>
      <c r="BH483" s="14">
        <v>25</v>
      </c>
      <c r="BI483" s="14">
        <v>17.5</v>
      </c>
      <c r="BJ483" s="14">
        <v>30</v>
      </c>
      <c r="BK483" s="14">
        <v>117.5</v>
      </c>
      <c r="BL483" s="14">
        <v>316960</v>
      </c>
      <c r="BM483" s="19">
        <f>(BL483/Q483)*100</f>
        <v>42.044830486216313</v>
      </c>
      <c r="BN483" s="19">
        <f>((BL483)/(O483+Q483+S483+U483))*100</f>
        <v>19.909522726730241</v>
      </c>
      <c r="BO483" s="15" t="s">
        <v>72</v>
      </c>
      <c r="BP483" s="13">
        <v>24</v>
      </c>
      <c r="BQ483" s="13">
        <v>63</v>
      </c>
      <c r="BR483" s="13">
        <f t="shared" si="107"/>
        <v>39</v>
      </c>
      <c r="BS483" s="19">
        <v>37.14</v>
      </c>
      <c r="BT483" s="19">
        <f t="shared" si="108"/>
        <v>0.82533333333333336</v>
      </c>
      <c r="BU483" s="16">
        <v>0.16900000000000001</v>
      </c>
      <c r="BV483" s="16">
        <v>1.0880000000000001</v>
      </c>
      <c r="BW483" s="16">
        <v>0.52700000000000002</v>
      </c>
      <c r="BX483" s="14">
        <f t="shared" si="109"/>
        <v>391612.60854916368</v>
      </c>
      <c r="BY483" s="19">
        <v>127.27</v>
      </c>
      <c r="BZ483" s="19">
        <f t="shared" si="110"/>
        <v>3.4943446554806812</v>
      </c>
      <c r="CA483" s="19">
        <f>(BW483/BS483^3)*100000</f>
        <v>1.0286909450119268</v>
      </c>
    </row>
    <row r="484" spans="1:79" s="77" customFormat="1" x14ac:dyDescent="0.2">
      <c r="A484" s="15" t="s">
        <v>69</v>
      </c>
      <c r="B484" s="15">
        <v>3</v>
      </c>
      <c r="C484" s="15">
        <v>2</v>
      </c>
      <c r="D484" s="16">
        <f t="shared" si="102"/>
        <v>0.80937128447999995</v>
      </c>
      <c r="E484" s="17">
        <v>37064</v>
      </c>
      <c r="F484" s="15">
        <v>2</v>
      </c>
      <c r="G484" s="15" t="s">
        <v>70</v>
      </c>
      <c r="H484" s="15" t="s">
        <v>71</v>
      </c>
      <c r="I484" s="15">
        <v>0</v>
      </c>
      <c r="J484" s="15">
        <v>0</v>
      </c>
      <c r="K484" s="15">
        <v>4</v>
      </c>
      <c r="L484" s="15">
        <v>2</v>
      </c>
      <c r="M484" s="13">
        <f t="shared" si="103"/>
        <v>1.5</v>
      </c>
      <c r="N484" s="17">
        <v>37077</v>
      </c>
      <c r="O484" s="14">
        <v>767608</v>
      </c>
      <c r="P484" s="17">
        <v>37081</v>
      </c>
      <c r="Q484" s="14">
        <v>824858</v>
      </c>
      <c r="R484" s="15"/>
      <c r="S484" s="15"/>
      <c r="T484" s="15"/>
      <c r="U484" s="15"/>
      <c r="V484" s="14">
        <f t="shared" si="104"/>
        <v>1592466</v>
      </c>
      <c r="W484" s="14">
        <f t="shared" si="105"/>
        <v>1967534.5920174548</v>
      </c>
      <c r="X484" s="17">
        <v>37105</v>
      </c>
      <c r="Y484" s="15">
        <f t="shared" si="106"/>
        <v>28</v>
      </c>
      <c r="Z484" s="13">
        <v>14</v>
      </c>
      <c r="AA484" s="18">
        <v>4</v>
      </c>
      <c r="AB484" s="18">
        <v>30.6</v>
      </c>
      <c r="AC484" s="18">
        <v>30.4</v>
      </c>
      <c r="AD484" s="18">
        <v>33</v>
      </c>
      <c r="AE484" s="18">
        <v>31.769230769230774</v>
      </c>
      <c r="AF484" s="13">
        <v>48</v>
      </c>
      <c r="AG484" s="13">
        <v>47</v>
      </c>
      <c r="AH484" s="13">
        <v>57</v>
      </c>
      <c r="AI484" s="13">
        <v>51.888888888888886</v>
      </c>
      <c r="AJ484" s="18">
        <v>9</v>
      </c>
      <c r="AK484" s="18">
        <v>9</v>
      </c>
      <c r="AL484" s="18">
        <v>9.5</v>
      </c>
      <c r="AM484" s="18">
        <v>9.1834713540817887</v>
      </c>
      <c r="AN484" s="21">
        <v>24</v>
      </c>
      <c r="AO484" s="21">
        <v>325</v>
      </c>
      <c r="AP484" s="21">
        <v>6</v>
      </c>
      <c r="AQ484" s="21">
        <v>2.5</v>
      </c>
      <c r="AR484" s="14">
        <v>360</v>
      </c>
      <c r="AS484" s="14">
        <v>200</v>
      </c>
      <c r="AT484" s="14">
        <v>0</v>
      </c>
      <c r="AU484" s="14">
        <v>560</v>
      </c>
      <c r="AV484" s="14">
        <v>25</v>
      </c>
      <c r="AW484" s="14">
        <v>0</v>
      </c>
      <c r="AX484" s="14">
        <v>0</v>
      </c>
      <c r="AY484" s="14">
        <v>55</v>
      </c>
      <c r="AZ484" s="14">
        <v>335</v>
      </c>
      <c r="BA484" s="14">
        <v>70</v>
      </c>
      <c r="BB484" s="14">
        <v>0</v>
      </c>
      <c r="BC484" s="14">
        <v>365</v>
      </c>
      <c r="BD484" s="14">
        <v>112.27272727272727</v>
      </c>
      <c r="BE484" s="14">
        <v>33.18181818181818</v>
      </c>
      <c r="BF484" s="14">
        <v>0</v>
      </c>
      <c r="BG484" s="14">
        <v>145.45454545454547</v>
      </c>
      <c r="BH484" s="14">
        <v>65</v>
      </c>
      <c r="BI484" s="14">
        <v>30</v>
      </c>
      <c r="BJ484" s="14">
        <v>0</v>
      </c>
      <c r="BK484" s="14">
        <v>115</v>
      </c>
      <c r="BL484" s="14">
        <v>7245</v>
      </c>
      <c r="BM484" s="19">
        <f>BL484/(Q484)*100</f>
        <v>0.87833299792206654</v>
      </c>
      <c r="BN484" s="19">
        <f>BL484/(O484+Q484)*100</f>
        <v>0.4549547682650682</v>
      </c>
      <c r="BO484" s="15" t="s">
        <v>72</v>
      </c>
      <c r="BP484" s="13">
        <v>20</v>
      </c>
      <c r="BQ484" s="13">
        <v>35</v>
      </c>
      <c r="BR484" s="13">
        <f t="shared" si="107"/>
        <v>15</v>
      </c>
      <c r="BS484" s="19">
        <v>29.22</v>
      </c>
      <c r="BT484" s="19">
        <f t="shared" si="108"/>
        <v>1.0435714285714286</v>
      </c>
      <c r="BU484" s="16">
        <v>9.4E-2</v>
      </c>
      <c r="BV484" s="16">
        <v>0.40200000000000002</v>
      </c>
      <c r="BW484" s="16">
        <v>0.255</v>
      </c>
      <c r="BX484" s="14">
        <f t="shared" si="109"/>
        <v>8951.3924436480647</v>
      </c>
      <c r="BY484" s="19">
        <v>1.36</v>
      </c>
      <c r="BZ484" s="19">
        <f t="shared" si="110"/>
        <v>6.0011306927740163E-2</v>
      </c>
      <c r="CA484" s="19">
        <f>(BW484/BS484^3)*100000</f>
        <v>1.0221144912586448</v>
      </c>
    </row>
    <row r="485" spans="1:79" s="77" customFormat="1" x14ac:dyDescent="0.2">
      <c r="A485" s="15" t="s">
        <v>69</v>
      </c>
      <c r="B485" s="15">
        <v>10</v>
      </c>
      <c r="C485" s="15">
        <v>2</v>
      </c>
      <c r="D485" s="16">
        <f t="shared" si="102"/>
        <v>0.80937128447999995</v>
      </c>
      <c r="E485" s="17">
        <v>39543</v>
      </c>
      <c r="F485" s="15">
        <v>2</v>
      </c>
      <c r="G485" s="15" t="s">
        <v>70</v>
      </c>
      <c r="H485" s="15" t="s">
        <v>71</v>
      </c>
      <c r="I485" s="15">
        <v>11</v>
      </c>
      <c r="J485" s="15">
        <v>6</v>
      </c>
      <c r="K485" s="15">
        <v>28</v>
      </c>
      <c r="L485" s="15">
        <v>21</v>
      </c>
      <c r="M485" s="13">
        <f t="shared" si="103"/>
        <v>16.5</v>
      </c>
      <c r="N485" s="17">
        <v>39560</v>
      </c>
      <c r="O485" s="14">
        <v>806538</v>
      </c>
      <c r="P485" s="17">
        <v>39564</v>
      </c>
      <c r="Q485" s="14">
        <v>787302</v>
      </c>
      <c r="R485" s="15"/>
      <c r="S485" s="14"/>
      <c r="T485" s="15"/>
      <c r="U485" s="13"/>
      <c r="V485" s="14">
        <f t="shared" si="104"/>
        <v>1593840</v>
      </c>
      <c r="W485" s="14">
        <f t="shared" si="105"/>
        <v>1969232.2059881343</v>
      </c>
      <c r="X485" s="17">
        <v>39598</v>
      </c>
      <c r="Y485" s="15">
        <f t="shared" si="106"/>
        <v>38</v>
      </c>
      <c r="Z485" s="15">
        <v>0</v>
      </c>
      <c r="AA485" s="18">
        <v>3.5</v>
      </c>
      <c r="AB485" s="18">
        <v>28</v>
      </c>
      <c r="AC485" s="18">
        <v>22.4</v>
      </c>
      <c r="AD485" s="18">
        <v>31.8</v>
      </c>
      <c r="AE485" s="18">
        <v>27.702777777777779</v>
      </c>
      <c r="AF485" s="13">
        <v>36</v>
      </c>
      <c r="AG485" s="13">
        <v>35</v>
      </c>
      <c r="AH485" s="13">
        <v>40</v>
      </c>
      <c r="AI485" s="13">
        <v>37.272727272727273</v>
      </c>
      <c r="AJ485" s="18">
        <v>9.3000000000000007</v>
      </c>
      <c r="AK485" s="18">
        <v>8.6999999999999993</v>
      </c>
      <c r="AL485" s="18">
        <v>9.4</v>
      </c>
      <c r="AM485" s="18">
        <v>9.1702702702702652</v>
      </c>
      <c r="AN485" s="21">
        <v>242</v>
      </c>
      <c r="AO485" s="21">
        <v>350</v>
      </c>
      <c r="AP485" s="21">
        <v>115</v>
      </c>
      <c r="AQ485" s="21">
        <v>16.5</v>
      </c>
      <c r="AR485" s="14">
        <v>180</v>
      </c>
      <c r="AS485" s="14">
        <v>485</v>
      </c>
      <c r="AT485" s="14">
        <v>5</v>
      </c>
      <c r="AU485" s="14">
        <v>670</v>
      </c>
      <c r="AV485" s="14">
        <v>0</v>
      </c>
      <c r="AW485" s="14">
        <v>0</v>
      </c>
      <c r="AX485" s="14">
        <v>0</v>
      </c>
      <c r="AY485" s="14">
        <v>5</v>
      </c>
      <c r="AZ485" s="14">
        <v>400</v>
      </c>
      <c r="BA485" s="14">
        <v>95</v>
      </c>
      <c r="BB485" s="14">
        <v>0</v>
      </c>
      <c r="BC485" s="14">
        <v>490</v>
      </c>
      <c r="BD485" s="14">
        <v>59.78125</v>
      </c>
      <c r="BE485" s="14">
        <v>25.333333333333332</v>
      </c>
      <c r="BF485" s="14">
        <v>0</v>
      </c>
      <c r="BG485" s="14">
        <v>89</v>
      </c>
      <c r="BH485" s="14">
        <v>22.5</v>
      </c>
      <c r="BI485" s="14">
        <v>10</v>
      </c>
      <c r="BJ485" s="14">
        <v>0</v>
      </c>
      <c r="BK485" s="14">
        <v>50</v>
      </c>
      <c r="BL485" s="14">
        <v>0</v>
      </c>
      <c r="BM485" s="19">
        <f>BL485/O485*100</f>
        <v>0</v>
      </c>
      <c r="BN485" s="19">
        <f>(BL485)/(O485+Q485+S485+U485)*100</f>
        <v>0</v>
      </c>
      <c r="BO485" s="15" t="s">
        <v>73</v>
      </c>
      <c r="BP485" s="13"/>
      <c r="BQ485" s="13"/>
      <c r="BR485" s="13">
        <f t="shared" si="107"/>
        <v>0</v>
      </c>
      <c r="BS485" s="19"/>
      <c r="BT485" s="19">
        <f t="shared" si="108"/>
        <v>0</v>
      </c>
      <c r="BU485" s="16"/>
      <c r="BV485" s="16"/>
      <c r="BW485" s="16"/>
      <c r="BX485" s="14">
        <f t="shared" si="109"/>
        <v>0</v>
      </c>
      <c r="BY485" s="19">
        <v>0</v>
      </c>
      <c r="BZ485" s="19">
        <f t="shared" si="110"/>
        <v>0</v>
      </c>
      <c r="CA485" s="19"/>
    </row>
    <row r="486" spans="1:79" s="77" customFormat="1" x14ac:dyDescent="0.2">
      <c r="A486" s="15" t="s">
        <v>69</v>
      </c>
      <c r="B486" s="15">
        <v>9</v>
      </c>
      <c r="C486" s="15">
        <v>2</v>
      </c>
      <c r="D486" s="16">
        <f t="shared" si="102"/>
        <v>0.80937128447999995</v>
      </c>
      <c r="E486" s="17">
        <v>37019</v>
      </c>
      <c r="F486" s="15">
        <v>2</v>
      </c>
      <c r="G486" s="15" t="s">
        <v>70</v>
      </c>
      <c r="H486" s="15" t="s">
        <v>71</v>
      </c>
      <c r="I486" s="15">
        <v>0</v>
      </c>
      <c r="J486" s="15"/>
      <c r="K486" s="15">
        <v>13</v>
      </c>
      <c r="L486" s="15">
        <v>4</v>
      </c>
      <c r="M486" s="13">
        <f t="shared" si="103"/>
        <v>5.666666666666667</v>
      </c>
      <c r="N486" s="17">
        <v>37026</v>
      </c>
      <c r="O486" s="14">
        <v>776310</v>
      </c>
      <c r="P486" s="17">
        <v>37029</v>
      </c>
      <c r="Q486" s="14">
        <v>822568</v>
      </c>
      <c r="R486" s="15"/>
      <c r="S486" s="15"/>
      <c r="T486" s="15"/>
      <c r="U486" s="15"/>
      <c r="V486" s="14">
        <f t="shared" si="104"/>
        <v>1598878</v>
      </c>
      <c r="W486" s="14">
        <f t="shared" si="105"/>
        <v>1975456.790547292</v>
      </c>
      <c r="X486" s="17">
        <v>37053</v>
      </c>
      <c r="Y486" s="15">
        <f t="shared" si="106"/>
        <v>27</v>
      </c>
      <c r="Z486" s="13">
        <v>21</v>
      </c>
      <c r="AA486" s="18">
        <v>3.8</v>
      </c>
      <c r="AB486" s="18">
        <v>27.8</v>
      </c>
      <c r="AC486" s="18">
        <v>26.2</v>
      </c>
      <c r="AD486" s="18">
        <v>32.6</v>
      </c>
      <c r="AE486" s="18">
        <v>29.968000000000004</v>
      </c>
      <c r="AF486" s="13">
        <v>38</v>
      </c>
      <c r="AG486" s="13">
        <v>37</v>
      </c>
      <c r="AH486" s="13">
        <v>43</v>
      </c>
      <c r="AI486" s="13">
        <v>41.142857142857146</v>
      </c>
      <c r="AJ486" s="18">
        <v>9.4</v>
      </c>
      <c r="AK486" s="18">
        <v>9</v>
      </c>
      <c r="AL486" s="18">
        <v>9.4</v>
      </c>
      <c r="AM486" s="18">
        <v>9.2864893687595664</v>
      </c>
      <c r="AN486" s="21">
        <v>2</v>
      </c>
      <c r="AO486" s="21">
        <v>550</v>
      </c>
      <c r="AP486" s="21">
        <v>13</v>
      </c>
      <c r="AQ486" s="21">
        <v>6.15</v>
      </c>
      <c r="AR486" s="14">
        <v>30</v>
      </c>
      <c r="AS486" s="14">
        <v>145</v>
      </c>
      <c r="AT486" s="14">
        <v>0</v>
      </c>
      <c r="AU486" s="14">
        <v>175</v>
      </c>
      <c r="AV486" s="14">
        <v>25</v>
      </c>
      <c r="AW486" s="14">
        <v>0</v>
      </c>
      <c r="AX486" s="14">
        <v>0</v>
      </c>
      <c r="AY486" s="14">
        <v>100</v>
      </c>
      <c r="AZ486" s="14">
        <v>480</v>
      </c>
      <c r="BA486" s="14">
        <v>275</v>
      </c>
      <c r="BB486" s="14">
        <v>0</v>
      </c>
      <c r="BC486" s="14">
        <v>480</v>
      </c>
      <c r="BD486" s="14">
        <v>165.90909090909091</v>
      </c>
      <c r="BE486" s="14">
        <v>90</v>
      </c>
      <c r="BF486" s="14">
        <v>0</v>
      </c>
      <c r="BG486" s="14">
        <v>255.90909090909091</v>
      </c>
      <c r="BH486" s="14">
        <v>120</v>
      </c>
      <c r="BI486" s="14">
        <v>70</v>
      </c>
      <c r="BJ486" s="14">
        <v>0</v>
      </c>
      <c r="BK486" s="14">
        <v>220</v>
      </c>
      <c r="BL486" s="14">
        <v>5194</v>
      </c>
      <c r="BM486" s="19">
        <f>BL486/(Q486)*100</f>
        <v>0.63143715777905285</v>
      </c>
      <c r="BN486" s="19">
        <f>BL486/(O486+Q486)*100</f>
        <v>0.32485280302812347</v>
      </c>
      <c r="BO486" s="15" t="s">
        <v>72</v>
      </c>
      <c r="BP486" s="13">
        <v>32</v>
      </c>
      <c r="BQ486" s="13">
        <v>45</v>
      </c>
      <c r="BR486" s="13">
        <f t="shared" si="107"/>
        <v>13</v>
      </c>
      <c r="BS486" s="19">
        <v>38.700000000000003</v>
      </c>
      <c r="BT486" s="19">
        <f t="shared" si="108"/>
        <v>1.4333333333333333</v>
      </c>
      <c r="BU486" s="16"/>
      <c r="BV486" s="16"/>
      <c r="BW486" s="16"/>
      <c r="BX486" s="14">
        <f t="shared" si="109"/>
        <v>6417.326756702284</v>
      </c>
      <c r="BY486" s="19">
        <v>2.1800000000000002</v>
      </c>
      <c r="BZ486" s="19">
        <f t="shared" si="110"/>
        <v>9.9757357703411209E-2</v>
      </c>
      <c r="CA486" s="19">
        <f>(BW486/BS486^3)*100000</f>
        <v>0</v>
      </c>
    </row>
    <row r="487" spans="1:79" s="77" customFormat="1" x14ac:dyDescent="0.2">
      <c r="A487" s="4" t="s">
        <v>69</v>
      </c>
      <c r="B487" s="4">
        <v>33</v>
      </c>
      <c r="C487" s="4">
        <v>1</v>
      </c>
      <c r="D487" s="6">
        <f t="shared" si="102"/>
        <v>0.40468564223999998</v>
      </c>
      <c r="E487" s="8">
        <v>39207</v>
      </c>
      <c r="F487" s="4">
        <v>2</v>
      </c>
      <c r="G487" s="4" t="s">
        <v>70</v>
      </c>
      <c r="H487" s="4" t="s">
        <v>71</v>
      </c>
      <c r="I487" s="4">
        <v>7</v>
      </c>
      <c r="J487" s="4">
        <v>7</v>
      </c>
      <c r="K487" s="4">
        <v>91</v>
      </c>
      <c r="L487" s="4">
        <v>157</v>
      </c>
      <c r="M487" s="13">
        <f t="shared" si="103"/>
        <v>65.5</v>
      </c>
      <c r="N487" s="8">
        <v>39218</v>
      </c>
      <c r="O487" s="5">
        <v>397544</v>
      </c>
      <c r="P487" s="8">
        <v>39222</v>
      </c>
      <c r="Q487" s="5">
        <v>403956</v>
      </c>
      <c r="R487" s="4"/>
      <c r="S487" s="5"/>
      <c r="T487" s="4"/>
      <c r="U487" s="4"/>
      <c r="V487" s="14">
        <f t="shared" si="104"/>
        <v>801500</v>
      </c>
      <c r="W487" s="14">
        <f t="shared" si="105"/>
        <v>1980549.6324593304</v>
      </c>
      <c r="X487" s="8">
        <v>39268</v>
      </c>
      <c r="Y487" s="4">
        <f t="shared" si="106"/>
        <v>50</v>
      </c>
      <c r="Z487" s="4">
        <v>2</v>
      </c>
      <c r="AA487" s="4">
        <v>2.7</v>
      </c>
      <c r="AB487" s="10">
        <v>30.8</v>
      </c>
      <c r="AC487" s="10">
        <v>24.2</v>
      </c>
      <c r="AD487" s="10">
        <v>32.9</v>
      </c>
      <c r="AE487" s="10">
        <v>29.69787234042553</v>
      </c>
      <c r="AF487" s="10">
        <v>40</v>
      </c>
      <c r="AG487" s="10">
        <v>35</v>
      </c>
      <c r="AH487" s="10">
        <v>44</v>
      </c>
      <c r="AI487" s="10">
        <v>40.928571428571431</v>
      </c>
      <c r="AJ487" s="10">
        <v>9.1</v>
      </c>
      <c r="AK487" s="10">
        <v>8.1</v>
      </c>
      <c r="AL487" s="10">
        <v>9.8000000000000007</v>
      </c>
      <c r="AM487" s="10">
        <v>9.1562499999999982</v>
      </c>
      <c r="AN487" s="20">
        <v>204</v>
      </c>
      <c r="AO487" s="20">
        <v>285</v>
      </c>
      <c r="AP487" s="20">
        <v>24</v>
      </c>
      <c r="AQ487" s="20">
        <v>10.049999999999999</v>
      </c>
      <c r="AR487" s="5">
        <v>10</v>
      </c>
      <c r="AS487" s="5">
        <v>70</v>
      </c>
      <c r="AT487" s="5">
        <v>300</v>
      </c>
      <c r="AU487" s="5">
        <v>380</v>
      </c>
      <c r="AV487" s="5">
        <v>0</v>
      </c>
      <c r="AW487" s="5">
        <v>0</v>
      </c>
      <c r="AX487" s="5">
        <v>0</v>
      </c>
      <c r="AY487" s="5">
        <v>0</v>
      </c>
      <c r="AZ487" s="5">
        <v>65</v>
      </c>
      <c r="BA487" s="5">
        <v>80</v>
      </c>
      <c r="BB487" s="5">
        <v>1800</v>
      </c>
      <c r="BC487" s="5">
        <v>1865</v>
      </c>
      <c r="BD487" s="5">
        <v>15</v>
      </c>
      <c r="BE487" s="5">
        <v>14.6875</v>
      </c>
      <c r="BF487" s="5">
        <v>300</v>
      </c>
      <c r="BG487" s="5">
        <v>329.6875</v>
      </c>
      <c r="BH487" s="5">
        <v>10</v>
      </c>
      <c r="BI487" s="5">
        <v>5</v>
      </c>
      <c r="BJ487" s="5">
        <v>25</v>
      </c>
      <c r="BK487" s="5">
        <v>47.5</v>
      </c>
      <c r="BL487" s="5">
        <v>21445</v>
      </c>
      <c r="BM487" s="11">
        <f>(BL487/Q487)*100</f>
        <v>5.308746497143253</v>
      </c>
      <c r="BN487" s="11">
        <f>((BL487)/(O487+Q487+S487+U487))*100</f>
        <v>2.6756082345601997</v>
      </c>
      <c r="BO487" s="4" t="s">
        <v>72</v>
      </c>
      <c r="BP487" s="9">
        <v>30</v>
      </c>
      <c r="BQ487" s="9">
        <v>80</v>
      </c>
      <c r="BR487" s="13">
        <f t="shared" si="107"/>
        <v>50</v>
      </c>
      <c r="BS487" s="11">
        <v>41.1</v>
      </c>
      <c r="BT487" s="19">
        <f t="shared" si="108"/>
        <v>0.82200000000000006</v>
      </c>
      <c r="BU487" s="6">
        <v>0.224</v>
      </c>
      <c r="BV487" s="6">
        <v>8.76</v>
      </c>
      <c r="BW487" s="6">
        <v>0.81</v>
      </c>
      <c r="BX487" s="5">
        <f t="shared" si="109"/>
        <v>52991.749055633612</v>
      </c>
      <c r="BY487" s="11">
        <v>11.77</v>
      </c>
      <c r="BZ487" s="11">
        <f t="shared" si="110"/>
        <v>0.58168606797370725</v>
      </c>
      <c r="CA487" s="11">
        <f>(BW487/BS487^3)*100000</f>
        <v>1.1667009547113913</v>
      </c>
    </row>
    <row r="488" spans="1:79" s="77" customFormat="1" x14ac:dyDescent="0.2">
      <c r="A488" s="15" t="s">
        <v>69</v>
      </c>
      <c r="B488" s="15">
        <v>3</v>
      </c>
      <c r="C488" s="15">
        <v>2</v>
      </c>
      <c r="D488" s="16">
        <f t="shared" si="102"/>
        <v>0.80937128447999995</v>
      </c>
      <c r="E488" s="17">
        <v>37007</v>
      </c>
      <c r="F488" s="15">
        <v>2</v>
      </c>
      <c r="G488" s="15" t="s">
        <v>70</v>
      </c>
      <c r="H488" s="15" t="s">
        <v>71</v>
      </c>
      <c r="I488" s="15">
        <v>0</v>
      </c>
      <c r="J488" s="15">
        <v>6</v>
      </c>
      <c r="K488" s="15">
        <v>3</v>
      </c>
      <c r="L488" s="15">
        <v>2</v>
      </c>
      <c r="M488" s="13">
        <f t="shared" si="103"/>
        <v>2.75</v>
      </c>
      <c r="N488" s="17">
        <v>37015</v>
      </c>
      <c r="O488" s="14">
        <v>810202</v>
      </c>
      <c r="P488" s="17">
        <v>37019</v>
      </c>
      <c r="Q488" s="14">
        <v>799668</v>
      </c>
      <c r="R488" s="15"/>
      <c r="S488" s="15"/>
      <c r="T488" s="15"/>
      <c r="U488" s="15"/>
      <c r="V488" s="14">
        <f t="shared" si="104"/>
        <v>1609870</v>
      </c>
      <c r="W488" s="14">
        <f t="shared" si="105"/>
        <v>1989037.7023127275</v>
      </c>
      <c r="X488" s="17">
        <v>37053</v>
      </c>
      <c r="Y488" s="15">
        <f t="shared" si="106"/>
        <v>38</v>
      </c>
      <c r="Z488" s="13">
        <v>18</v>
      </c>
      <c r="AA488" s="18">
        <v>3.1</v>
      </c>
      <c r="AB488" s="18">
        <v>27</v>
      </c>
      <c r="AC488" s="18">
        <v>26.5</v>
      </c>
      <c r="AD488" s="18">
        <v>32.4</v>
      </c>
      <c r="AE488" s="18">
        <v>29.486111111111118</v>
      </c>
      <c r="AF488" s="13">
        <v>37</v>
      </c>
      <c r="AG488" s="13">
        <v>36</v>
      </c>
      <c r="AH488" s="13">
        <v>45</v>
      </c>
      <c r="AI488" s="13">
        <v>39.6</v>
      </c>
      <c r="AJ488" s="18">
        <v>9.6</v>
      </c>
      <c r="AK488" s="18">
        <v>9.4</v>
      </c>
      <c r="AL488" s="18">
        <v>9.8000000000000007</v>
      </c>
      <c r="AM488" s="18">
        <v>9.6082917298042396</v>
      </c>
      <c r="AN488" s="21">
        <v>62</v>
      </c>
      <c r="AO488" s="21">
        <v>550</v>
      </c>
      <c r="AP488" s="21">
        <v>30</v>
      </c>
      <c r="AQ488" s="21">
        <v>12.5</v>
      </c>
      <c r="AR488" s="14">
        <v>30</v>
      </c>
      <c r="AS488" s="14">
        <v>425</v>
      </c>
      <c r="AT488" s="14">
        <v>0</v>
      </c>
      <c r="AU488" s="14">
        <v>455</v>
      </c>
      <c r="AV488" s="14">
        <v>5</v>
      </c>
      <c r="AW488" s="14">
        <v>0</v>
      </c>
      <c r="AX488" s="14">
        <v>0</v>
      </c>
      <c r="AY488" s="14">
        <v>10</v>
      </c>
      <c r="AZ488" s="14">
        <v>640</v>
      </c>
      <c r="BA488" s="14">
        <v>800</v>
      </c>
      <c r="BB488" s="14">
        <v>0</v>
      </c>
      <c r="BC488" s="14">
        <v>1320</v>
      </c>
      <c r="BD488" s="14">
        <v>180.38461538461539</v>
      </c>
      <c r="BE488" s="14">
        <v>140.38461538461539</v>
      </c>
      <c r="BF488" s="14">
        <v>0</v>
      </c>
      <c r="BG488" s="14">
        <v>320.76923076923077</v>
      </c>
      <c r="BH488" s="14">
        <v>65</v>
      </c>
      <c r="BI488" s="14">
        <v>20</v>
      </c>
      <c r="BJ488" s="14">
        <v>0</v>
      </c>
      <c r="BK488" s="14">
        <v>130</v>
      </c>
      <c r="BL488" s="14">
        <v>6407</v>
      </c>
      <c r="BM488" s="19">
        <f>BL488/(Q488)*100</f>
        <v>0.8012075011129618</v>
      </c>
      <c r="BN488" s="19">
        <f>BL488/(O488+Q488)*100</f>
        <v>0.39798244578754804</v>
      </c>
      <c r="BO488" s="15" t="s">
        <v>72</v>
      </c>
      <c r="BP488" s="13">
        <v>33</v>
      </c>
      <c r="BQ488" s="13">
        <v>55</v>
      </c>
      <c r="BR488" s="13">
        <f t="shared" si="107"/>
        <v>22</v>
      </c>
      <c r="BS488" s="19">
        <v>43.3</v>
      </c>
      <c r="BT488" s="19">
        <f t="shared" si="108"/>
        <v>1.1394736842105262</v>
      </c>
      <c r="BU488" s="16"/>
      <c r="BV488" s="16"/>
      <c r="BW488" s="16"/>
      <c r="BX488" s="14">
        <f t="shared" si="109"/>
        <v>7916.0208953006422</v>
      </c>
      <c r="BY488" s="19">
        <v>3.68</v>
      </c>
      <c r="BZ488" s="19">
        <f t="shared" si="110"/>
        <v>0.11965102681568007</v>
      </c>
      <c r="CA488" s="19">
        <f>(BW488/BS488^3)*100000</f>
        <v>0</v>
      </c>
    </row>
    <row r="489" spans="1:79" s="77" customFormat="1" x14ac:dyDescent="0.2">
      <c r="A489" s="4" t="s">
        <v>69</v>
      </c>
      <c r="B489" s="4">
        <v>26</v>
      </c>
      <c r="C489" s="4">
        <v>1</v>
      </c>
      <c r="D489" s="6">
        <f t="shared" si="102"/>
        <v>0.40468564223999998</v>
      </c>
      <c r="E489" s="8">
        <v>38823</v>
      </c>
      <c r="F489" s="4">
        <v>2</v>
      </c>
      <c r="G489" s="4" t="s">
        <v>70</v>
      </c>
      <c r="H489" s="4" t="s">
        <v>71</v>
      </c>
      <c r="I489" s="4">
        <v>0</v>
      </c>
      <c r="J489" s="4">
        <v>0</v>
      </c>
      <c r="K489" s="4">
        <v>0</v>
      </c>
      <c r="L489" s="4">
        <v>0</v>
      </c>
      <c r="M489" s="13">
        <f t="shared" si="103"/>
        <v>0</v>
      </c>
      <c r="N489" s="8">
        <v>38833</v>
      </c>
      <c r="O489" s="5">
        <v>402124</v>
      </c>
      <c r="P489" s="8">
        <v>38839</v>
      </c>
      <c r="Q489" s="5">
        <v>404872</v>
      </c>
      <c r="R489" s="4"/>
      <c r="S489" s="4"/>
      <c r="T489" s="4"/>
      <c r="U489" s="4"/>
      <c r="V489" s="14">
        <f t="shared" si="104"/>
        <v>806996</v>
      </c>
      <c r="W489" s="14">
        <f t="shared" si="105"/>
        <v>1994130.5442247659</v>
      </c>
      <c r="X489" s="8">
        <v>38863</v>
      </c>
      <c r="Y489" s="4">
        <f t="shared" si="106"/>
        <v>30</v>
      </c>
      <c r="Z489" s="4">
        <v>12</v>
      </c>
      <c r="AA489" s="4">
        <v>2.7</v>
      </c>
      <c r="AB489" s="4">
        <v>27.5</v>
      </c>
      <c r="AC489" s="4">
        <v>26.1</v>
      </c>
      <c r="AD489" s="4">
        <v>31.1</v>
      </c>
      <c r="AE489" s="10">
        <v>28.355555555555558</v>
      </c>
      <c r="AF489" s="4">
        <v>58</v>
      </c>
      <c r="AG489" s="4">
        <v>60</v>
      </c>
      <c r="AH489" s="4">
        <v>66</v>
      </c>
      <c r="AI489" s="9">
        <v>62.666666666666664</v>
      </c>
      <c r="AJ489" s="4">
        <v>8.6999999999999993</v>
      </c>
      <c r="AK489" s="4">
        <v>8.6</v>
      </c>
      <c r="AL489" s="4">
        <v>9.4</v>
      </c>
      <c r="AM489" s="10">
        <v>9.0074746458578723</v>
      </c>
      <c r="AN489" s="20">
        <v>30</v>
      </c>
      <c r="AO489" s="20">
        <v>150</v>
      </c>
      <c r="AP489" s="20">
        <v>0</v>
      </c>
      <c r="AQ489" s="20">
        <v>12.5</v>
      </c>
      <c r="AR489" s="5">
        <v>145</v>
      </c>
      <c r="AS489" s="5">
        <v>1140</v>
      </c>
      <c r="AT489" s="5">
        <v>0</v>
      </c>
      <c r="AU489" s="5">
        <v>1285</v>
      </c>
      <c r="AV489" s="5">
        <v>15</v>
      </c>
      <c r="AW489" s="5">
        <v>35</v>
      </c>
      <c r="AX489" s="5">
        <v>0</v>
      </c>
      <c r="AY489" s="5">
        <v>125</v>
      </c>
      <c r="AZ489" s="5">
        <v>270</v>
      </c>
      <c r="BA489" s="5">
        <v>960</v>
      </c>
      <c r="BB489" s="5">
        <v>0</v>
      </c>
      <c r="BC489" s="5">
        <v>1230</v>
      </c>
      <c r="BD489" s="5">
        <v>97.272727272727266</v>
      </c>
      <c r="BE489" s="5">
        <v>267.27272727272725</v>
      </c>
      <c r="BF489" s="5">
        <v>0</v>
      </c>
      <c r="BG489" s="5">
        <v>364.54545454545456</v>
      </c>
      <c r="BH489" s="5">
        <v>80</v>
      </c>
      <c r="BI489" s="5">
        <v>130</v>
      </c>
      <c r="BJ489" s="5">
        <v>0</v>
      </c>
      <c r="BK489" s="5">
        <v>250</v>
      </c>
      <c r="BL489" s="5">
        <v>0</v>
      </c>
      <c r="BM489" s="11">
        <f>BL489/O489*100</f>
        <v>0</v>
      </c>
      <c r="BN489" s="11">
        <f>BL489/(O489+Q489)*100</f>
        <v>0</v>
      </c>
      <c r="BO489" s="4" t="s">
        <v>73</v>
      </c>
      <c r="BP489" s="9"/>
      <c r="BQ489" s="9"/>
      <c r="BR489" s="13">
        <f t="shared" si="107"/>
        <v>0</v>
      </c>
      <c r="BS489" s="11"/>
      <c r="BT489" s="19">
        <f t="shared" si="108"/>
        <v>0</v>
      </c>
      <c r="BU489" s="6"/>
      <c r="BV489" s="6"/>
      <c r="BW489" s="6"/>
      <c r="BX489" s="5">
        <f t="shared" si="109"/>
        <v>0</v>
      </c>
      <c r="BY489" s="11">
        <v>0</v>
      </c>
      <c r="BZ489" s="11">
        <f t="shared" si="110"/>
        <v>0</v>
      </c>
      <c r="CA489" s="11"/>
    </row>
    <row r="490" spans="1:79" s="77" customFormat="1" x14ac:dyDescent="0.2">
      <c r="A490" s="12" t="s">
        <v>69</v>
      </c>
      <c r="B490" s="15">
        <v>1</v>
      </c>
      <c r="C490" s="15">
        <v>2</v>
      </c>
      <c r="D490" s="16">
        <f t="shared" si="102"/>
        <v>0.80937128447999995</v>
      </c>
      <c r="E490" s="17">
        <v>40343</v>
      </c>
      <c r="F490" s="13">
        <v>2</v>
      </c>
      <c r="G490" s="13" t="s">
        <v>70</v>
      </c>
      <c r="H490" s="13" t="s">
        <v>71</v>
      </c>
      <c r="I490" s="15">
        <v>1</v>
      </c>
      <c r="J490" s="15">
        <v>0</v>
      </c>
      <c r="K490" s="15">
        <v>252</v>
      </c>
      <c r="L490" s="15">
        <v>167</v>
      </c>
      <c r="M490" s="13">
        <f t="shared" si="103"/>
        <v>105</v>
      </c>
      <c r="N490" s="17">
        <v>40357</v>
      </c>
      <c r="O490" s="14">
        <v>819820</v>
      </c>
      <c r="P490" s="17">
        <v>40361</v>
      </c>
      <c r="Q490" s="14">
        <v>794630</v>
      </c>
      <c r="R490" s="17"/>
      <c r="S490" s="13"/>
      <c r="T490" s="17"/>
      <c r="U490" s="17"/>
      <c r="V490" s="14">
        <f t="shared" si="104"/>
        <v>1614450</v>
      </c>
      <c r="W490" s="14">
        <f t="shared" si="105"/>
        <v>1994696.4155483255</v>
      </c>
      <c r="X490" s="17">
        <v>40394</v>
      </c>
      <c r="Y490" s="13">
        <f t="shared" si="106"/>
        <v>37</v>
      </c>
      <c r="Z490" s="13">
        <v>16</v>
      </c>
      <c r="AA490" s="18">
        <v>3.1</v>
      </c>
      <c r="AB490" s="18">
        <v>33.5</v>
      </c>
      <c r="AC490" s="18">
        <v>28.8</v>
      </c>
      <c r="AD490" s="18">
        <v>33.1</v>
      </c>
      <c r="AE490" s="18">
        <v>31.36571428571429</v>
      </c>
      <c r="AF490" s="13">
        <v>34</v>
      </c>
      <c r="AG490" s="13">
        <v>35</v>
      </c>
      <c r="AH490" s="13">
        <v>44</v>
      </c>
      <c r="AI490" s="18">
        <v>39.222222222222221</v>
      </c>
      <c r="AJ490" s="18">
        <v>9.1999999999999993</v>
      </c>
      <c r="AK490" s="18">
        <v>9</v>
      </c>
      <c r="AL490" s="18">
        <v>9.5</v>
      </c>
      <c r="AM490" s="18">
        <v>9.2429321100701252</v>
      </c>
      <c r="AN490" s="21">
        <v>244</v>
      </c>
      <c r="AO490" s="21">
        <v>600</v>
      </c>
      <c r="AP490" s="21">
        <v>104</v>
      </c>
      <c r="AQ490" s="21">
        <v>41.5</v>
      </c>
      <c r="AR490" s="14">
        <v>10</v>
      </c>
      <c r="AS490" s="14">
        <v>95</v>
      </c>
      <c r="AT490" s="14">
        <v>8010</v>
      </c>
      <c r="AU490" s="14">
        <v>8115</v>
      </c>
      <c r="AV490" s="14">
        <v>0</v>
      </c>
      <c r="AW490" s="14">
        <v>5</v>
      </c>
      <c r="AX490" s="14">
        <v>0</v>
      </c>
      <c r="AY490" s="14">
        <v>60</v>
      </c>
      <c r="AZ490" s="14">
        <v>65</v>
      </c>
      <c r="BA490" s="14">
        <v>220</v>
      </c>
      <c r="BB490" s="14">
        <v>9900</v>
      </c>
      <c r="BC490" s="14">
        <v>10185</v>
      </c>
      <c r="BD490" s="14">
        <v>20.357142857142858</v>
      </c>
      <c r="BE490" s="14">
        <v>48.928571428571431</v>
      </c>
      <c r="BF490" s="14">
        <v>1923.2142857142858</v>
      </c>
      <c r="BG490" s="14">
        <v>1992.5</v>
      </c>
      <c r="BH490" s="14">
        <v>12.5</v>
      </c>
      <c r="BI490" s="14">
        <v>25</v>
      </c>
      <c r="BJ490" s="14">
        <v>1082.5</v>
      </c>
      <c r="BK490" s="14">
        <v>1090</v>
      </c>
      <c r="BL490" s="14">
        <v>509895</v>
      </c>
      <c r="BM490" s="19">
        <v>64.17</v>
      </c>
      <c r="BN490" s="19">
        <f>((BL490/(O490+Q490+S490+U490))*100)</f>
        <v>31.583201709560534</v>
      </c>
      <c r="BO490" s="15" t="s">
        <v>72</v>
      </c>
      <c r="BP490" s="13">
        <v>16</v>
      </c>
      <c r="BQ490" s="13">
        <v>42</v>
      </c>
      <c r="BR490" s="13">
        <f t="shared" si="107"/>
        <v>26</v>
      </c>
      <c r="BS490" s="19">
        <v>29.52</v>
      </c>
      <c r="BT490" s="19">
        <f t="shared" si="108"/>
        <v>0.79783783783783779</v>
      </c>
      <c r="BU490" s="16">
        <v>3.5999999999999997E-2</v>
      </c>
      <c r="BV490" s="16">
        <v>0.41199999999999998</v>
      </c>
      <c r="BW490" s="16">
        <v>0.214</v>
      </c>
      <c r="BX490" s="14">
        <f t="shared" si="109"/>
        <v>629988.99241600139</v>
      </c>
      <c r="BY490" s="19">
        <v>114.45</v>
      </c>
      <c r="BZ490" s="19">
        <f t="shared" si="110"/>
        <v>3.8217852579617668</v>
      </c>
      <c r="CA490" s="19">
        <f>(BW490/BS490^3)*100000</f>
        <v>0.83188772083518459</v>
      </c>
    </row>
    <row r="491" spans="1:79" s="77" customFormat="1" x14ac:dyDescent="0.2">
      <c r="A491" s="12" t="s">
        <v>69</v>
      </c>
      <c r="B491" s="15">
        <v>8</v>
      </c>
      <c r="C491" s="15">
        <v>2</v>
      </c>
      <c r="D491" s="16">
        <f t="shared" si="102"/>
        <v>0.80937128447999995</v>
      </c>
      <c r="E491" s="17">
        <v>40370</v>
      </c>
      <c r="F491" s="13">
        <v>2</v>
      </c>
      <c r="G491" s="13" t="s">
        <v>70</v>
      </c>
      <c r="H491" s="13" t="s">
        <v>71</v>
      </c>
      <c r="I491" s="15">
        <v>210</v>
      </c>
      <c r="J491" s="15">
        <v>159</v>
      </c>
      <c r="K491" s="15"/>
      <c r="L491" s="13"/>
      <c r="M491" s="13">
        <f t="shared" si="103"/>
        <v>184.5</v>
      </c>
      <c r="N491" s="17">
        <v>40388</v>
      </c>
      <c r="O491" s="14">
        <v>797378</v>
      </c>
      <c r="P491" s="17">
        <v>40393</v>
      </c>
      <c r="Q491" s="14">
        <v>817988</v>
      </c>
      <c r="R491" s="17"/>
      <c r="S491" s="13"/>
      <c r="T491" s="17"/>
      <c r="U491" s="17"/>
      <c r="V491" s="14">
        <f t="shared" si="104"/>
        <v>1615366</v>
      </c>
      <c r="W491" s="14">
        <f t="shared" si="105"/>
        <v>1995828.1581954451</v>
      </c>
      <c r="X491" s="17">
        <v>40436</v>
      </c>
      <c r="Y491" s="13">
        <f t="shared" si="106"/>
        <v>48</v>
      </c>
      <c r="Z491" s="13">
        <v>11</v>
      </c>
      <c r="AA491" s="18">
        <v>1.6</v>
      </c>
      <c r="AB491" s="18">
        <v>32.4</v>
      </c>
      <c r="AC491" s="18">
        <v>28.7</v>
      </c>
      <c r="AD491" s="18">
        <v>34.1</v>
      </c>
      <c r="AE491" s="18">
        <v>32.326086956521742</v>
      </c>
      <c r="AF491" s="13">
        <v>41</v>
      </c>
      <c r="AG491" s="13">
        <v>35</v>
      </c>
      <c r="AH491" s="13">
        <v>42</v>
      </c>
      <c r="AI491" s="18">
        <v>38.785714285714285</v>
      </c>
      <c r="AJ491" s="18">
        <v>9</v>
      </c>
      <c r="AK491" s="18">
        <v>8.5</v>
      </c>
      <c r="AL491" s="18">
        <v>9.4</v>
      </c>
      <c r="AM491" s="18">
        <v>9.0461898539489383</v>
      </c>
      <c r="AN491" s="21">
        <v>610</v>
      </c>
      <c r="AO491" s="21">
        <v>800</v>
      </c>
      <c r="AP491" s="21">
        <v>84</v>
      </c>
      <c r="AQ491" s="21">
        <v>35</v>
      </c>
      <c r="AR491" s="14">
        <v>70</v>
      </c>
      <c r="AS491" s="14">
        <v>590</v>
      </c>
      <c r="AT491" s="14">
        <v>315</v>
      </c>
      <c r="AU491" s="14">
        <v>975</v>
      </c>
      <c r="AV491" s="14">
        <v>0</v>
      </c>
      <c r="AW491" s="14">
        <v>0</v>
      </c>
      <c r="AX491" s="14">
        <v>0</v>
      </c>
      <c r="AY491" s="14">
        <v>15</v>
      </c>
      <c r="AZ491" s="14">
        <v>800</v>
      </c>
      <c r="BA491" s="14">
        <v>630</v>
      </c>
      <c r="BB491" s="14">
        <v>320</v>
      </c>
      <c r="BC491" s="14">
        <v>1475</v>
      </c>
      <c r="BD491" s="14">
        <v>112.76470588235294</v>
      </c>
      <c r="BE491" s="14">
        <v>132.05882352941177</v>
      </c>
      <c r="BF491" s="14">
        <v>63.823529411764703</v>
      </c>
      <c r="BG491" s="14">
        <v>297.47058823529414</v>
      </c>
      <c r="BH491" s="14">
        <v>30</v>
      </c>
      <c r="BI491" s="14">
        <v>45</v>
      </c>
      <c r="BJ491" s="14">
        <v>40</v>
      </c>
      <c r="BK491" s="14">
        <v>235</v>
      </c>
      <c r="BL491" s="14">
        <v>367857</v>
      </c>
      <c r="BM491" s="19">
        <v>46.13</v>
      </c>
      <c r="BN491" s="19">
        <f>((BL491/(O491+Q491+S491+U491))*100)</f>
        <v>22.772362424366985</v>
      </c>
      <c r="BO491" s="15" t="s">
        <v>72</v>
      </c>
      <c r="BP491" s="13">
        <v>34</v>
      </c>
      <c r="BQ491" s="13">
        <v>64</v>
      </c>
      <c r="BR491" s="13">
        <f t="shared" si="107"/>
        <v>30</v>
      </c>
      <c r="BS491" s="19">
        <v>44.15</v>
      </c>
      <c r="BT491" s="19">
        <f t="shared" si="108"/>
        <v>0.91979166666666667</v>
      </c>
      <c r="BU491" s="16">
        <v>0.34</v>
      </c>
      <c r="BV491" s="16">
        <v>2.02</v>
      </c>
      <c r="BW491" s="16">
        <v>0.66200000000000003</v>
      </c>
      <c r="BX491" s="14">
        <f t="shared" si="109"/>
        <v>454497.22155183525</v>
      </c>
      <c r="BY491" s="19">
        <v>220.59</v>
      </c>
      <c r="BZ491" s="19">
        <f t="shared" si="110"/>
        <v>5.678018343525209</v>
      </c>
      <c r="CA491" s="19">
        <f>(BW491/BS491^3)*100000</f>
        <v>0.76924709651380063</v>
      </c>
    </row>
    <row r="492" spans="1:79" s="77" customFormat="1" x14ac:dyDescent="0.2">
      <c r="A492" s="12" t="s">
        <v>69</v>
      </c>
      <c r="B492" s="15">
        <v>14</v>
      </c>
      <c r="C492" s="15">
        <v>0.5</v>
      </c>
      <c r="D492" s="16">
        <f t="shared" si="102"/>
        <v>0.20234282111999999</v>
      </c>
      <c r="E492" s="17">
        <v>40323</v>
      </c>
      <c r="F492" s="13">
        <v>2</v>
      </c>
      <c r="G492" s="13" t="s">
        <v>70</v>
      </c>
      <c r="H492" s="13" t="s">
        <v>71</v>
      </c>
      <c r="I492" s="15">
        <v>26</v>
      </c>
      <c r="J492" s="15"/>
      <c r="K492" s="15">
        <v>32</v>
      </c>
      <c r="L492" s="15">
        <v>103</v>
      </c>
      <c r="M492" s="13">
        <f t="shared" si="103"/>
        <v>53.666666666666664</v>
      </c>
      <c r="N492" s="17">
        <v>40331</v>
      </c>
      <c r="O492" s="14">
        <v>202436</v>
      </c>
      <c r="P492" s="17">
        <v>40336</v>
      </c>
      <c r="Q492" s="14">
        <v>201978</v>
      </c>
      <c r="R492" s="17"/>
      <c r="S492" s="13"/>
      <c r="T492" s="17"/>
      <c r="U492" s="17"/>
      <c r="V492" s="14">
        <f t="shared" si="104"/>
        <v>404414</v>
      </c>
      <c r="W492" s="14">
        <f t="shared" si="105"/>
        <v>1998657.5148132441</v>
      </c>
      <c r="X492" s="17">
        <v>40358</v>
      </c>
      <c r="Y492" s="13">
        <f t="shared" si="106"/>
        <v>27</v>
      </c>
      <c r="Z492" s="13">
        <v>8</v>
      </c>
      <c r="AA492" s="18">
        <v>3.8</v>
      </c>
      <c r="AB492" s="18">
        <v>31.6</v>
      </c>
      <c r="AC492" s="18">
        <v>30.3</v>
      </c>
      <c r="AD492" s="18">
        <v>33.4</v>
      </c>
      <c r="AE492" s="18">
        <v>32.128</v>
      </c>
      <c r="AF492" s="13">
        <v>42</v>
      </c>
      <c r="AG492" s="13">
        <v>41</v>
      </c>
      <c r="AH492" s="13">
        <v>44</v>
      </c>
      <c r="AI492" s="18">
        <v>42.166666666666664</v>
      </c>
      <c r="AJ492" s="18">
        <v>8.5</v>
      </c>
      <c r="AK492" s="18">
        <v>8.4</v>
      </c>
      <c r="AL492" s="18">
        <v>8.9</v>
      </c>
      <c r="AM492" s="18">
        <v>8.6487829329837993</v>
      </c>
      <c r="AN492" s="21">
        <v>0</v>
      </c>
      <c r="AO492" s="21">
        <v>162.5</v>
      </c>
      <c r="AP492" s="21">
        <v>10.95</v>
      </c>
      <c r="AQ492" s="21">
        <v>4.9000000000000004</v>
      </c>
      <c r="AR492" s="14">
        <v>75</v>
      </c>
      <c r="AS492" s="14">
        <v>660</v>
      </c>
      <c r="AT492" s="14">
        <v>15</v>
      </c>
      <c r="AU492" s="14">
        <v>750</v>
      </c>
      <c r="AV492" s="14">
        <v>10</v>
      </c>
      <c r="AW492" s="14">
        <v>250</v>
      </c>
      <c r="AX492" s="14">
        <v>0</v>
      </c>
      <c r="AY492" s="14">
        <v>260</v>
      </c>
      <c r="AZ492" s="14">
        <v>10</v>
      </c>
      <c r="BA492" s="14">
        <v>250</v>
      </c>
      <c r="BB492" s="14">
        <v>0</v>
      </c>
      <c r="BC492" s="14">
        <v>260</v>
      </c>
      <c r="BD492" s="14">
        <v>10</v>
      </c>
      <c r="BE492" s="14">
        <v>250</v>
      </c>
      <c r="BF492" s="14">
        <v>0</v>
      </c>
      <c r="BG492" s="14">
        <v>260</v>
      </c>
      <c r="BH492" s="14">
        <v>10</v>
      </c>
      <c r="BI492" s="14">
        <v>250</v>
      </c>
      <c r="BJ492" s="14">
        <v>0</v>
      </c>
      <c r="BK492" s="14">
        <v>260</v>
      </c>
      <c r="BL492" s="14">
        <v>175976</v>
      </c>
      <c r="BM492" s="19">
        <v>87.13</v>
      </c>
      <c r="BN492" s="19">
        <f>((BL492/(O492+Q492+S492+U492))*100)</f>
        <v>43.513824941767595</v>
      </c>
      <c r="BO492" s="15" t="s">
        <v>72</v>
      </c>
      <c r="BP492" s="13">
        <v>18</v>
      </c>
      <c r="BQ492" s="13">
        <v>39</v>
      </c>
      <c r="BR492" s="13">
        <f t="shared" si="107"/>
        <v>21</v>
      </c>
      <c r="BS492" s="19">
        <v>24.59</v>
      </c>
      <c r="BT492" s="19">
        <f t="shared" si="108"/>
        <v>0.91074074074074074</v>
      </c>
      <c r="BU492" s="16">
        <v>4.3999999999999997E-2</v>
      </c>
      <c r="BV492" s="16">
        <v>0.48799999999999999</v>
      </c>
      <c r="BW492" s="16">
        <v>0.13200000000000001</v>
      </c>
      <c r="BX492" s="14">
        <f t="shared" si="109"/>
        <v>869692.33218131785</v>
      </c>
      <c r="BY492" s="19">
        <v>21</v>
      </c>
      <c r="BZ492" s="19">
        <f t="shared" si="110"/>
        <v>3.8438614894892389</v>
      </c>
      <c r="CA492" s="19">
        <f>(BW492/BS492^3)*100000</f>
        <v>0.88776566630606868</v>
      </c>
    </row>
    <row r="493" spans="1:79" s="77" customFormat="1" x14ac:dyDescent="0.2">
      <c r="A493" s="15" t="s">
        <v>69</v>
      </c>
      <c r="B493" s="15">
        <v>10</v>
      </c>
      <c r="C493" s="15">
        <v>2</v>
      </c>
      <c r="D493" s="16">
        <f t="shared" si="102"/>
        <v>0.80937128447999995</v>
      </c>
      <c r="E493" s="17">
        <v>39663</v>
      </c>
      <c r="F493" s="15">
        <v>3</v>
      </c>
      <c r="G493" s="15" t="s">
        <v>70</v>
      </c>
      <c r="H493" s="15" t="s">
        <v>71</v>
      </c>
      <c r="I493" s="15">
        <v>31</v>
      </c>
      <c r="J493" s="15"/>
      <c r="K493" s="15">
        <v>380</v>
      </c>
      <c r="L493" s="15">
        <v>101</v>
      </c>
      <c r="M493" s="13">
        <f t="shared" si="103"/>
        <v>170.66666666666666</v>
      </c>
      <c r="N493" s="17">
        <v>39677</v>
      </c>
      <c r="O493" s="14">
        <v>568836</v>
      </c>
      <c r="P493" s="17">
        <v>39678</v>
      </c>
      <c r="Q493" s="14">
        <v>237244</v>
      </c>
      <c r="R493" s="17">
        <v>39681</v>
      </c>
      <c r="S493" s="14">
        <v>820278</v>
      </c>
      <c r="T493" s="15"/>
      <c r="U493" s="13"/>
      <c r="V493" s="14">
        <f t="shared" si="104"/>
        <v>1626358</v>
      </c>
      <c r="W493" s="14">
        <f t="shared" si="105"/>
        <v>2009409.0699608806</v>
      </c>
      <c r="X493" s="17">
        <v>39716</v>
      </c>
      <c r="Y493" s="15">
        <f t="shared" si="106"/>
        <v>39</v>
      </c>
      <c r="Z493" s="15">
        <v>1</v>
      </c>
      <c r="AA493" s="18">
        <v>3.5</v>
      </c>
      <c r="AB493" s="18">
        <v>29.4</v>
      </c>
      <c r="AC493" s="18">
        <v>24.1</v>
      </c>
      <c r="AD493" s="18">
        <v>32.200000000000003</v>
      </c>
      <c r="AE493" s="18">
        <v>29.527027027027032</v>
      </c>
      <c r="AF493" s="13">
        <v>35</v>
      </c>
      <c r="AG493" s="13">
        <v>34</v>
      </c>
      <c r="AH493" s="13">
        <v>40</v>
      </c>
      <c r="AI493" s="13">
        <v>36.454545454545453</v>
      </c>
      <c r="AJ493" s="18">
        <v>8.8000000000000007</v>
      </c>
      <c r="AK493" s="18">
        <v>8.6</v>
      </c>
      <c r="AL493" s="18">
        <v>9.1999999999999993</v>
      </c>
      <c r="AM493" s="18">
        <v>8.9383857766052301</v>
      </c>
      <c r="AN493" s="21">
        <f>2*162</f>
        <v>324</v>
      </c>
      <c r="AO493" s="21">
        <v>630</v>
      </c>
      <c r="AP493" s="21">
        <v>60</v>
      </c>
      <c r="AQ493" s="21">
        <v>24.5</v>
      </c>
      <c r="AR493" s="14">
        <v>50</v>
      </c>
      <c r="AS493" s="14">
        <v>295</v>
      </c>
      <c r="AT493" s="14">
        <v>1890</v>
      </c>
      <c r="AU493" s="14">
        <v>2235</v>
      </c>
      <c r="AV493" s="14">
        <v>0</v>
      </c>
      <c r="AW493" s="14">
        <v>5</v>
      </c>
      <c r="AX493" s="14">
        <v>0</v>
      </c>
      <c r="AY493" s="14">
        <v>10</v>
      </c>
      <c r="AZ493" s="14">
        <v>225</v>
      </c>
      <c r="BA493" s="14">
        <v>385</v>
      </c>
      <c r="BB493" s="14">
        <v>1635</v>
      </c>
      <c r="BC493" s="14">
        <v>1930</v>
      </c>
      <c r="BD493" s="14">
        <v>28.214285714285715</v>
      </c>
      <c r="BE493" s="14">
        <v>86.428571428571431</v>
      </c>
      <c r="BF493" s="14">
        <v>173.92857142857142</v>
      </c>
      <c r="BG493" s="14">
        <v>288.57142857142856</v>
      </c>
      <c r="BH493" s="14">
        <v>10</v>
      </c>
      <c r="BI493" s="14">
        <v>27.5</v>
      </c>
      <c r="BJ493" s="14">
        <v>42.5</v>
      </c>
      <c r="BK493" s="14">
        <v>100</v>
      </c>
      <c r="BL493" s="14">
        <v>135011</v>
      </c>
      <c r="BM493" s="19">
        <f>BL493/S493*100</f>
        <v>16.45917603544164</v>
      </c>
      <c r="BN493" s="19">
        <f>(BL493)/(O493+Q493+S493+U493)*100</f>
        <v>8.3014317880810982</v>
      </c>
      <c r="BO493" s="15" t="s">
        <v>72</v>
      </c>
      <c r="BP493" s="13">
        <v>30</v>
      </c>
      <c r="BQ493" s="13">
        <v>57</v>
      </c>
      <c r="BR493" s="13">
        <f t="shared" si="107"/>
        <v>27</v>
      </c>
      <c r="BS493" s="19">
        <v>36.72</v>
      </c>
      <c r="BT493" s="19">
        <f t="shared" si="108"/>
        <v>0.94153846153846155</v>
      </c>
      <c r="BU493" s="16">
        <v>0.182</v>
      </c>
      <c r="BV493" s="16">
        <v>0.54300000000000004</v>
      </c>
      <c r="BW493" s="16">
        <v>0.38800000000000001</v>
      </c>
      <c r="BX493" s="14">
        <f t="shared" si="109"/>
        <v>166809.72328631731</v>
      </c>
      <c r="BY493" s="19">
        <v>45.09</v>
      </c>
      <c r="BZ493" s="19">
        <f t="shared" si="110"/>
        <v>1.4284591859428828</v>
      </c>
      <c r="CA493" s="19">
        <f>(BW493/BS493^3)*100000</f>
        <v>0.78365283308524802</v>
      </c>
    </row>
    <row r="494" spans="1:79" s="77" customFormat="1" x14ac:dyDescent="0.2">
      <c r="A494" s="15" t="s">
        <v>69</v>
      </c>
      <c r="B494" s="15">
        <v>23</v>
      </c>
      <c r="C494" s="15">
        <v>1</v>
      </c>
      <c r="D494" s="16">
        <f t="shared" si="102"/>
        <v>0.40468564223999998</v>
      </c>
      <c r="E494" s="17">
        <v>37822</v>
      </c>
      <c r="F494" s="15">
        <v>2</v>
      </c>
      <c r="G494" s="15" t="s">
        <v>70</v>
      </c>
      <c r="H494" s="15" t="s">
        <v>71</v>
      </c>
      <c r="I494" s="15">
        <v>0</v>
      </c>
      <c r="J494" s="15">
        <v>29</v>
      </c>
      <c r="K494" s="15">
        <v>28</v>
      </c>
      <c r="L494" s="15"/>
      <c r="M494" s="13">
        <f t="shared" si="103"/>
        <v>19</v>
      </c>
      <c r="N494" s="17">
        <v>37831</v>
      </c>
      <c r="O494" s="14">
        <v>390216</v>
      </c>
      <c r="P494" s="17">
        <v>37834</v>
      </c>
      <c r="Q494" s="14">
        <v>423192</v>
      </c>
      <c r="R494" s="15"/>
      <c r="S494" s="15"/>
      <c r="T494" s="15"/>
      <c r="U494" s="15"/>
      <c r="V494" s="14">
        <f t="shared" si="104"/>
        <v>813408</v>
      </c>
      <c r="W494" s="14">
        <f t="shared" si="105"/>
        <v>2009974.9412844405</v>
      </c>
      <c r="X494" s="17">
        <v>37887</v>
      </c>
      <c r="Y494" s="15">
        <f t="shared" si="106"/>
        <v>56</v>
      </c>
      <c r="Z494" s="15">
        <v>14</v>
      </c>
      <c r="AA494" s="18">
        <v>2.1</v>
      </c>
      <c r="AB494" s="18">
        <v>31.2</v>
      </c>
      <c r="AC494" s="18">
        <v>25.1</v>
      </c>
      <c r="AD494" s="18">
        <v>33.200000000000003</v>
      </c>
      <c r="AE494" s="18">
        <v>31.18333333333333</v>
      </c>
      <c r="AF494" s="13">
        <v>36</v>
      </c>
      <c r="AG494" s="13">
        <v>30</v>
      </c>
      <c r="AH494" s="13">
        <v>46</v>
      </c>
      <c r="AI494" s="13">
        <v>41.357142857142854</v>
      </c>
      <c r="AJ494" s="18">
        <v>8.6999999999999993</v>
      </c>
      <c r="AK494" s="18">
        <v>8.3000000000000007</v>
      </c>
      <c r="AL494" s="18">
        <v>9.9</v>
      </c>
      <c r="AM494" s="18">
        <v>9.0729152429317921</v>
      </c>
      <c r="AN494" s="21">
        <v>204</v>
      </c>
      <c r="AO494" s="21">
        <v>506</v>
      </c>
      <c r="AP494" s="21">
        <v>50.5</v>
      </c>
      <c r="AQ494" s="21">
        <v>20</v>
      </c>
      <c r="AR494" s="14">
        <v>60</v>
      </c>
      <c r="AS494" s="14">
        <v>215</v>
      </c>
      <c r="AT494" s="14">
        <v>895</v>
      </c>
      <c r="AU494" s="14">
        <v>1170</v>
      </c>
      <c r="AV494" s="14">
        <v>0</v>
      </c>
      <c r="AW494" s="14">
        <v>5</v>
      </c>
      <c r="AX494" s="14">
        <v>95</v>
      </c>
      <c r="AY494" s="14">
        <v>102</v>
      </c>
      <c r="AZ494" s="14">
        <v>1250</v>
      </c>
      <c r="BA494" s="14">
        <v>1415</v>
      </c>
      <c r="BB494" s="14">
        <v>4930</v>
      </c>
      <c r="BC494" s="14">
        <v>5270</v>
      </c>
      <c r="BD494" s="14">
        <v>155.43478260869566</v>
      </c>
      <c r="BE494" s="14">
        <v>171.17391304347825</v>
      </c>
      <c r="BF494" s="14">
        <v>1821.9130434782608</v>
      </c>
      <c r="BG494" s="14">
        <v>2147</v>
      </c>
      <c r="BH494" s="14">
        <v>85</v>
      </c>
      <c r="BI494" s="14">
        <v>100</v>
      </c>
      <c r="BJ494" s="14">
        <v>1770</v>
      </c>
      <c r="BK494" s="14">
        <v>2074</v>
      </c>
      <c r="BL494" s="14">
        <v>269048</v>
      </c>
      <c r="BM494" s="19">
        <f>BL494/(Q494)*100</f>
        <v>63.575870999451787</v>
      </c>
      <c r="BN494" s="19">
        <f>BL494/(O494+Q494)*100</f>
        <v>33.076635587552616</v>
      </c>
      <c r="BO494" s="15" t="s">
        <v>72</v>
      </c>
      <c r="BP494" s="13">
        <v>30</v>
      </c>
      <c r="BQ494" s="13">
        <v>59</v>
      </c>
      <c r="BR494" s="13">
        <f t="shared" si="107"/>
        <v>29</v>
      </c>
      <c r="BS494" s="19">
        <v>40.229999999999997</v>
      </c>
      <c r="BT494" s="19">
        <f t="shared" si="108"/>
        <v>0.71839285714285706</v>
      </c>
      <c r="BU494" s="16">
        <v>0.29499999999999998</v>
      </c>
      <c r="BV494" s="16">
        <v>2.3929999999999998</v>
      </c>
      <c r="BW494" s="16">
        <v>0.59299999999999997</v>
      </c>
      <c r="BX494" s="14">
        <f t="shared" si="109"/>
        <v>664832.08672977902</v>
      </c>
      <c r="BY494" s="19">
        <v>144.05000000000001</v>
      </c>
      <c r="BZ494" s="19">
        <f t="shared" si="110"/>
        <v>6.3563446786330662</v>
      </c>
      <c r="CA494" s="19">
        <f>(BW494/BS494^3)*100000</f>
        <v>0.91076135730017249</v>
      </c>
    </row>
    <row r="495" spans="1:79" s="77" customFormat="1" x14ac:dyDescent="0.2">
      <c r="A495" s="4" t="s">
        <v>69</v>
      </c>
      <c r="B495" s="4">
        <v>28</v>
      </c>
      <c r="C495" s="4">
        <v>1</v>
      </c>
      <c r="D495" s="6">
        <f t="shared" si="102"/>
        <v>0.40468564223999998</v>
      </c>
      <c r="E495" s="8">
        <v>38812</v>
      </c>
      <c r="F495" s="4">
        <v>2</v>
      </c>
      <c r="G495" s="4" t="s">
        <v>70</v>
      </c>
      <c r="H495" s="4" t="s">
        <v>71</v>
      </c>
      <c r="I495" s="4">
        <v>0</v>
      </c>
      <c r="J495" s="4">
        <v>1</v>
      </c>
      <c r="K495" s="4"/>
      <c r="L495" s="4"/>
      <c r="M495" s="13">
        <f t="shared" si="103"/>
        <v>0.5</v>
      </c>
      <c r="N495" s="8">
        <v>38825</v>
      </c>
      <c r="O495" s="5">
        <v>402124</v>
      </c>
      <c r="P495" s="8">
        <v>38829</v>
      </c>
      <c r="Q495" s="5">
        <v>411742</v>
      </c>
      <c r="R495" s="4"/>
      <c r="S495" s="4"/>
      <c r="T495" s="4"/>
      <c r="U495" s="4"/>
      <c r="V495" s="14">
        <f t="shared" si="104"/>
        <v>813866</v>
      </c>
      <c r="W495" s="14">
        <f t="shared" si="105"/>
        <v>2011106.68393156</v>
      </c>
      <c r="X495" s="8">
        <v>38848</v>
      </c>
      <c r="Y495" s="4">
        <f t="shared" si="106"/>
        <v>23</v>
      </c>
      <c r="Z495" s="4"/>
      <c r="AA495" s="4">
        <v>4</v>
      </c>
      <c r="AB495" s="4">
        <v>28.1</v>
      </c>
      <c r="AC495" s="4">
        <v>26.1</v>
      </c>
      <c r="AD495" s="4">
        <v>31.2</v>
      </c>
      <c r="AE495" s="10">
        <v>28.359090909090909</v>
      </c>
      <c r="AF495" s="4">
        <v>53</v>
      </c>
      <c r="AG495" s="4">
        <v>55</v>
      </c>
      <c r="AH495" s="4">
        <v>60</v>
      </c>
      <c r="AI495" s="9">
        <v>58.8</v>
      </c>
      <c r="AJ495" s="4">
        <v>9.1999999999999993</v>
      </c>
      <c r="AK495" s="4">
        <v>9.1</v>
      </c>
      <c r="AL495" s="4">
        <v>9.8000000000000007</v>
      </c>
      <c r="AM495" s="10">
        <v>9.2829221960521604</v>
      </c>
      <c r="AN495" s="20">
        <v>0</v>
      </c>
      <c r="AO495" s="20">
        <v>285</v>
      </c>
      <c r="AP495" s="20">
        <v>21</v>
      </c>
      <c r="AQ495" s="20">
        <v>8.75</v>
      </c>
      <c r="AR495" s="5">
        <v>40</v>
      </c>
      <c r="AS495" s="5">
        <v>470</v>
      </c>
      <c r="AT495" s="5">
        <v>0</v>
      </c>
      <c r="AU495" s="5">
        <v>510</v>
      </c>
      <c r="AV495" s="5">
        <v>100</v>
      </c>
      <c r="AW495" s="5">
        <v>5</v>
      </c>
      <c r="AX495" s="5">
        <v>0</v>
      </c>
      <c r="AY495" s="5">
        <v>125</v>
      </c>
      <c r="AZ495" s="5">
        <v>480</v>
      </c>
      <c r="BA495" s="5">
        <v>505</v>
      </c>
      <c r="BB495" s="5">
        <v>0</v>
      </c>
      <c r="BC495" s="5">
        <v>630</v>
      </c>
      <c r="BD495" s="5">
        <v>251.11111111111111</v>
      </c>
      <c r="BE495" s="5">
        <v>113.33333333333333</v>
      </c>
      <c r="BF495" s="5">
        <v>0</v>
      </c>
      <c r="BG495" s="5">
        <v>364.44444444444446</v>
      </c>
      <c r="BH495" s="5">
        <v>215</v>
      </c>
      <c r="BI495" s="5">
        <v>95</v>
      </c>
      <c r="BJ495" s="5">
        <v>0</v>
      </c>
      <c r="BK495" s="5">
        <v>330</v>
      </c>
      <c r="BL495" s="5">
        <v>0</v>
      </c>
      <c r="BM495" s="11">
        <f>BL495/O495*100</f>
        <v>0</v>
      </c>
      <c r="BN495" s="11">
        <f>BL495/(O495+Q495)*100</f>
        <v>0</v>
      </c>
      <c r="BO495" s="4" t="s">
        <v>73</v>
      </c>
      <c r="BP495" s="9"/>
      <c r="BQ495" s="9"/>
      <c r="BR495" s="13">
        <f t="shared" si="107"/>
        <v>0</v>
      </c>
      <c r="BS495" s="11"/>
      <c r="BT495" s="19">
        <f t="shared" si="108"/>
        <v>0</v>
      </c>
      <c r="BU495" s="6"/>
      <c r="BV495" s="6"/>
      <c r="BW495" s="6"/>
      <c r="BX495" s="5">
        <f t="shared" si="109"/>
        <v>0</v>
      </c>
      <c r="BY495" s="11">
        <v>0</v>
      </c>
      <c r="BZ495" s="11">
        <f t="shared" si="110"/>
        <v>0</v>
      </c>
      <c r="CA495" s="11"/>
    </row>
    <row r="496" spans="1:79" s="77" customFormat="1" x14ac:dyDescent="0.2">
      <c r="A496" s="4" t="s">
        <v>69</v>
      </c>
      <c r="B496" s="4">
        <v>26</v>
      </c>
      <c r="C496" s="4">
        <v>1</v>
      </c>
      <c r="D496" s="6">
        <f t="shared" si="102"/>
        <v>0.40468564223999998</v>
      </c>
      <c r="E496" s="8">
        <v>38870</v>
      </c>
      <c r="F496" s="4">
        <v>2</v>
      </c>
      <c r="G496" s="4" t="s">
        <v>70</v>
      </c>
      <c r="H496" s="4" t="s">
        <v>71</v>
      </c>
      <c r="I496" s="4">
        <v>0</v>
      </c>
      <c r="J496" s="4">
        <v>0</v>
      </c>
      <c r="K496" s="4"/>
      <c r="L496" s="4"/>
      <c r="M496" s="13">
        <f t="shared" si="103"/>
        <v>0</v>
      </c>
      <c r="N496" s="8">
        <v>38879</v>
      </c>
      <c r="O496" s="5">
        <v>395254</v>
      </c>
      <c r="P496" s="8">
        <v>38882</v>
      </c>
      <c r="Q496" s="5">
        <v>419528</v>
      </c>
      <c r="R496" s="4"/>
      <c r="S496" s="4"/>
      <c r="T496" s="4"/>
      <c r="U496" s="4"/>
      <c r="V496" s="14">
        <f t="shared" si="104"/>
        <v>814782</v>
      </c>
      <c r="W496" s="14">
        <f t="shared" si="105"/>
        <v>2013370.1692257992</v>
      </c>
      <c r="X496" s="8">
        <v>38904</v>
      </c>
      <c r="Y496" s="4">
        <f t="shared" si="106"/>
        <v>25</v>
      </c>
      <c r="Z496" s="4">
        <v>9</v>
      </c>
      <c r="AA496" s="4">
        <v>3.8</v>
      </c>
      <c r="AB496" s="4">
        <v>30.1</v>
      </c>
      <c r="AC496" s="4">
        <v>26.9</v>
      </c>
      <c r="AD496" s="4">
        <v>33.5</v>
      </c>
      <c r="AE496" s="10">
        <v>30.873913043478261</v>
      </c>
      <c r="AF496" s="4">
        <v>40</v>
      </c>
      <c r="AG496" s="4">
        <v>40</v>
      </c>
      <c r="AH496" s="4">
        <v>50</v>
      </c>
      <c r="AI496" s="9">
        <v>45.142857142857146</v>
      </c>
      <c r="AJ496" s="4">
        <v>9.5</v>
      </c>
      <c r="AK496" s="4">
        <v>8.9</v>
      </c>
      <c r="AL496" s="4">
        <v>9.6</v>
      </c>
      <c r="AM496" s="10">
        <v>9.3612935296702471</v>
      </c>
      <c r="AN496" s="20">
        <v>28</v>
      </c>
      <c r="AO496" s="20">
        <v>74</v>
      </c>
      <c r="AP496" s="20">
        <v>9</v>
      </c>
      <c r="AQ496" s="20">
        <v>5.5</v>
      </c>
      <c r="AR496" s="5">
        <v>105</v>
      </c>
      <c r="AS496" s="5">
        <v>335</v>
      </c>
      <c r="AT496" s="5">
        <v>0</v>
      </c>
      <c r="AU496" s="5">
        <v>440</v>
      </c>
      <c r="AV496" s="5">
        <v>15</v>
      </c>
      <c r="AW496" s="5">
        <v>10</v>
      </c>
      <c r="AX496" s="5">
        <v>0</v>
      </c>
      <c r="AY496" s="5">
        <v>50</v>
      </c>
      <c r="AZ496" s="5">
        <v>200</v>
      </c>
      <c r="BA496" s="5">
        <v>70</v>
      </c>
      <c r="BB496" s="5">
        <v>0</v>
      </c>
      <c r="BC496" s="5">
        <v>250</v>
      </c>
      <c r="BD496" s="5">
        <v>79.5</v>
      </c>
      <c r="BE496" s="5">
        <v>42</v>
      </c>
      <c r="BF496" s="5">
        <v>0</v>
      </c>
      <c r="BG496" s="5">
        <v>121.5</v>
      </c>
      <c r="BH496" s="5">
        <v>72.5</v>
      </c>
      <c r="BI496" s="5">
        <v>42.5</v>
      </c>
      <c r="BJ496" s="5">
        <v>0</v>
      </c>
      <c r="BK496" s="5">
        <v>110</v>
      </c>
      <c r="BL496" s="5">
        <v>0</v>
      </c>
      <c r="BM496" s="11">
        <f>BL496/O496*100</f>
        <v>0</v>
      </c>
      <c r="BN496" s="11">
        <f>BL496/(O496+Q496)*100</f>
        <v>0</v>
      </c>
      <c r="BO496" s="4" t="s">
        <v>73</v>
      </c>
      <c r="BP496" s="9"/>
      <c r="BQ496" s="9"/>
      <c r="BR496" s="13">
        <f t="shared" si="107"/>
        <v>0</v>
      </c>
      <c r="BS496" s="11"/>
      <c r="BT496" s="19">
        <f t="shared" si="108"/>
        <v>0</v>
      </c>
      <c r="BU496" s="6"/>
      <c r="BV496" s="6"/>
      <c r="BW496" s="6"/>
      <c r="BX496" s="5">
        <f t="shared" si="109"/>
        <v>0</v>
      </c>
      <c r="BY496" s="11">
        <v>0</v>
      </c>
      <c r="BZ496" s="11">
        <f t="shared" si="110"/>
        <v>0</v>
      </c>
      <c r="CA496" s="11"/>
    </row>
    <row r="497" spans="1:79" s="77" customFormat="1" x14ac:dyDescent="0.2">
      <c r="A497" s="15" t="s">
        <v>69</v>
      </c>
      <c r="B497" s="15">
        <v>8</v>
      </c>
      <c r="C497" s="15">
        <v>2</v>
      </c>
      <c r="D497" s="16">
        <f t="shared" si="102"/>
        <v>0.80937128447999995</v>
      </c>
      <c r="E497" s="17">
        <v>38190</v>
      </c>
      <c r="F497" s="15">
        <v>2</v>
      </c>
      <c r="G497" s="15" t="s">
        <v>70</v>
      </c>
      <c r="H497" s="15" t="s">
        <v>71</v>
      </c>
      <c r="I497" s="15">
        <v>1</v>
      </c>
      <c r="J497" s="15">
        <v>2</v>
      </c>
      <c r="K497" s="15">
        <v>42</v>
      </c>
      <c r="L497" s="15">
        <v>37</v>
      </c>
      <c r="M497" s="13">
        <f t="shared" si="103"/>
        <v>20.5</v>
      </c>
      <c r="N497" s="17">
        <v>38200</v>
      </c>
      <c r="O497" s="14">
        <v>847300</v>
      </c>
      <c r="P497" s="17">
        <v>38206</v>
      </c>
      <c r="Q497" s="14">
        <v>783270</v>
      </c>
      <c r="R497" s="15"/>
      <c r="S497" s="15"/>
      <c r="T497" s="15"/>
      <c r="U497" s="15"/>
      <c r="V497" s="14">
        <f t="shared" si="104"/>
        <v>1630570</v>
      </c>
      <c r="W497" s="14">
        <f t="shared" si="105"/>
        <v>2014613.1092945791</v>
      </c>
      <c r="X497" s="17">
        <v>38239</v>
      </c>
      <c r="Y497" s="15">
        <f t="shared" si="106"/>
        <v>39</v>
      </c>
      <c r="Z497" s="15">
        <v>15</v>
      </c>
      <c r="AA497" s="18">
        <v>0.2</v>
      </c>
      <c r="AB497" s="15">
        <v>32.9</v>
      </c>
      <c r="AC497" s="15">
        <v>28.4</v>
      </c>
      <c r="AD497" s="15">
        <v>34.200000000000003</v>
      </c>
      <c r="AE497" s="18">
        <v>31.574193548387097</v>
      </c>
      <c r="AF497" s="15">
        <v>34</v>
      </c>
      <c r="AG497" s="15">
        <v>30</v>
      </c>
      <c r="AH497" s="15">
        <v>40</v>
      </c>
      <c r="AI497" s="18">
        <v>35.333333333333336</v>
      </c>
      <c r="AJ497" s="15">
        <v>9.3000000000000007</v>
      </c>
      <c r="AK497" s="15">
        <v>9.1</v>
      </c>
      <c r="AL497" s="15">
        <v>9.8000000000000007</v>
      </c>
      <c r="AM497" s="18">
        <v>9.4461538461538463</v>
      </c>
      <c r="AN497" s="21">
        <v>176</v>
      </c>
      <c r="AO497" s="21">
        <v>600</v>
      </c>
      <c r="AP497" s="21">
        <v>42</v>
      </c>
      <c r="AQ497" s="21">
        <v>17.5</v>
      </c>
      <c r="AR497" s="14">
        <v>0</v>
      </c>
      <c r="AS497" s="14">
        <v>0</v>
      </c>
      <c r="AT497" s="14">
        <v>1180</v>
      </c>
      <c r="AU497" s="14">
        <v>1180</v>
      </c>
      <c r="AV497" s="14">
        <v>15</v>
      </c>
      <c r="AW497" s="14">
        <v>10</v>
      </c>
      <c r="AX497" s="14">
        <v>40</v>
      </c>
      <c r="AY497" s="14">
        <v>80</v>
      </c>
      <c r="AZ497" s="14">
        <v>1760</v>
      </c>
      <c r="BA497" s="14">
        <v>730</v>
      </c>
      <c r="BB497" s="14">
        <v>2830</v>
      </c>
      <c r="BC497" s="14">
        <v>3200</v>
      </c>
      <c r="BD497" s="14">
        <v>293.84615384615387</v>
      </c>
      <c r="BE497" s="14">
        <v>171.53846153846155</v>
      </c>
      <c r="BF497" s="14">
        <v>442.69230769230768</v>
      </c>
      <c r="BG497" s="14">
        <v>921.15384615384619</v>
      </c>
      <c r="BH497" s="14">
        <v>90</v>
      </c>
      <c r="BI497" s="14">
        <v>115</v>
      </c>
      <c r="BJ497" s="14">
        <v>95</v>
      </c>
      <c r="BK497" s="14">
        <v>530</v>
      </c>
      <c r="BL497" s="14">
        <v>0</v>
      </c>
      <c r="BM497" s="19">
        <f>(BL497/Q497)*100</f>
        <v>0</v>
      </c>
      <c r="BN497" s="19">
        <f>((BL497)/(O497+Q497+S497+U497))*100</f>
        <v>0</v>
      </c>
      <c r="BO497" s="15" t="s">
        <v>73</v>
      </c>
      <c r="BP497" s="13">
        <v>0</v>
      </c>
      <c r="BQ497" s="13">
        <v>0</v>
      </c>
      <c r="BR497" s="13">
        <f t="shared" si="107"/>
        <v>0</v>
      </c>
      <c r="BS497" s="19">
        <v>0</v>
      </c>
      <c r="BT497" s="19">
        <f t="shared" si="108"/>
        <v>0</v>
      </c>
      <c r="BU497" s="16">
        <v>0</v>
      </c>
      <c r="BV497" s="16">
        <v>0</v>
      </c>
      <c r="BW497" s="16">
        <v>0</v>
      </c>
      <c r="BX497" s="14">
        <f t="shared" si="109"/>
        <v>0</v>
      </c>
      <c r="BY497" s="19">
        <v>0</v>
      </c>
      <c r="BZ497" s="19">
        <f t="shared" si="110"/>
        <v>0</v>
      </c>
      <c r="CA497" s="19" t="e">
        <f>(BW497/BS497^3)*100000</f>
        <v>#DIV/0!</v>
      </c>
    </row>
    <row r="498" spans="1:79" s="77" customFormat="1" x14ac:dyDescent="0.2">
      <c r="A498" s="4" t="s">
        <v>69</v>
      </c>
      <c r="B498" s="4">
        <v>33</v>
      </c>
      <c r="C498" s="4">
        <v>1</v>
      </c>
      <c r="D498" s="6">
        <f t="shared" si="102"/>
        <v>0.40468564223999998</v>
      </c>
      <c r="E498" s="8">
        <v>39658</v>
      </c>
      <c r="F498" s="4">
        <v>2</v>
      </c>
      <c r="G498" s="4" t="s">
        <v>70</v>
      </c>
      <c r="H498" s="4" t="s">
        <v>71</v>
      </c>
      <c r="I498" s="4">
        <v>46</v>
      </c>
      <c r="J498" s="4">
        <v>105</v>
      </c>
      <c r="K498" s="4">
        <v>18</v>
      </c>
      <c r="L498" s="4"/>
      <c r="M498" s="13">
        <f t="shared" si="103"/>
        <v>56.333333333333336</v>
      </c>
      <c r="N498" s="8">
        <v>39667</v>
      </c>
      <c r="O498" s="5">
        <v>410826</v>
      </c>
      <c r="P498" s="8">
        <v>39670</v>
      </c>
      <c r="Q498" s="5">
        <v>404872</v>
      </c>
      <c r="R498" s="4"/>
      <c r="S498" s="5"/>
      <c r="T498" s="4"/>
      <c r="U498" s="9"/>
      <c r="V498" s="14">
        <f t="shared" si="104"/>
        <v>815698</v>
      </c>
      <c r="W498" s="14">
        <f t="shared" si="105"/>
        <v>2015633.6545200385</v>
      </c>
      <c r="X498" s="8">
        <v>39701</v>
      </c>
      <c r="Y498" s="4">
        <f t="shared" si="106"/>
        <v>34</v>
      </c>
      <c r="Z498" s="4">
        <v>1</v>
      </c>
      <c r="AA498" s="10">
        <v>3.1</v>
      </c>
      <c r="AB498" s="10">
        <v>32.200000000000003</v>
      </c>
      <c r="AC498" s="10">
        <v>27.8</v>
      </c>
      <c r="AD498" s="10">
        <v>32.5</v>
      </c>
      <c r="AE498" s="10">
        <v>30.84375</v>
      </c>
      <c r="AF498" s="9">
        <v>42</v>
      </c>
      <c r="AG498" s="9">
        <v>32</v>
      </c>
      <c r="AH498" s="9">
        <v>44</v>
      </c>
      <c r="AI498" s="9">
        <v>39.444444444444443</v>
      </c>
      <c r="AJ498" s="10">
        <v>9.1999999999999993</v>
      </c>
      <c r="AK498" s="10">
        <v>8.3000000000000007</v>
      </c>
      <c r="AL498" s="10">
        <v>9</v>
      </c>
      <c r="AM498" s="10">
        <v>8.8495107433832256</v>
      </c>
      <c r="AN498" s="21">
        <f>2*111</f>
        <v>222</v>
      </c>
      <c r="AO498" s="20">
        <v>400</v>
      </c>
      <c r="AP498" s="20">
        <v>33.5</v>
      </c>
      <c r="AQ498" s="20">
        <v>14.25</v>
      </c>
      <c r="AR498" s="5">
        <v>15</v>
      </c>
      <c r="AS498" s="5">
        <v>25</v>
      </c>
      <c r="AT498" s="5">
        <v>2310</v>
      </c>
      <c r="AU498" s="5">
        <v>2350</v>
      </c>
      <c r="AV498" s="5">
        <v>0</v>
      </c>
      <c r="AW498" s="5">
        <v>0</v>
      </c>
      <c r="AX498" s="5">
        <v>0</v>
      </c>
      <c r="AY498" s="5">
        <v>0</v>
      </c>
      <c r="AZ498" s="5">
        <v>45</v>
      </c>
      <c r="BA498" s="5">
        <v>325</v>
      </c>
      <c r="BB498" s="5">
        <v>3485</v>
      </c>
      <c r="BC498" s="5">
        <v>3850</v>
      </c>
      <c r="BD498" s="5">
        <v>13.214285714285714</v>
      </c>
      <c r="BE498" s="5">
        <v>58.571428571428569</v>
      </c>
      <c r="BF498" s="5">
        <v>336.78571428571428</v>
      </c>
      <c r="BG498" s="5">
        <v>408.57142857142856</v>
      </c>
      <c r="BH498" s="5">
        <v>5</v>
      </c>
      <c r="BI498" s="5">
        <v>7.5</v>
      </c>
      <c r="BJ498" s="5">
        <v>12.5</v>
      </c>
      <c r="BK498" s="5">
        <v>57.5</v>
      </c>
      <c r="BL498" s="5">
        <v>56913</v>
      </c>
      <c r="BM498" s="11">
        <f>BL498/Q498*100</f>
        <v>14.057035309925112</v>
      </c>
      <c r="BN498" s="11">
        <f>(BL498)/(O498+Q498+S498+U498)*100</f>
        <v>6.9772146063861866</v>
      </c>
      <c r="BO498" s="4" t="s">
        <v>72</v>
      </c>
      <c r="BP498" s="9">
        <v>30</v>
      </c>
      <c r="BQ498" s="9">
        <v>57</v>
      </c>
      <c r="BR498" s="13">
        <f t="shared" si="107"/>
        <v>27</v>
      </c>
      <c r="BS498" s="11">
        <v>40.58</v>
      </c>
      <c r="BT498" s="19">
        <f t="shared" si="108"/>
        <v>1.1935294117647057</v>
      </c>
      <c r="BU498" s="6">
        <v>0.27900000000000003</v>
      </c>
      <c r="BV498" s="6">
        <v>1.6140000000000001</v>
      </c>
      <c r="BW498" s="6">
        <v>0.64300000000000002</v>
      </c>
      <c r="BX498" s="5">
        <f t="shared" si="109"/>
        <v>140635.08575440783</v>
      </c>
      <c r="BY498" s="11">
        <v>28.27</v>
      </c>
      <c r="BZ498" s="11">
        <f t="shared" si="110"/>
        <v>2.0546085688461071</v>
      </c>
      <c r="CA498" s="11">
        <f>(BW498/BS498^3)*100000</f>
        <v>0.96222103079418952</v>
      </c>
    </row>
    <row r="499" spans="1:79" s="77" customFormat="1" x14ac:dyDescent="0.2">
      <c r="A499" s="4" t="s">
        <v>69</v>
      </c>
      <c r="B499" s="4">
        <v>26</v>
      </c>
      <c r="C499" s="4">
        <v>1</v>
      </c>
      <c r="D499" s="6">
        <f t="shared" si="102"/>
        <v>0.40468564223999998</v>
      </c>
      <c r="E499" s="8">
        <v>38463</v>
      </c>
      <c r="F499" s="4">
        <v>2</v>
      </c>
      <c r="G499" s="4" t="s">
        <v>70</v>
      </c>
      <c r="H499" s="4" t="s">
        <v>71</v>
      </c>
      <c r="I499" s="4">
        <v>5</v>
      </c>
      <c r="J499" s="4">
        <v>0</v>
      </c>
      <c r="K499" s="4">
        <v>32</v>
      </c>
      <c r="L499" s="4">
        <v>30</v>
      </c>
      <c r="M499" s="13">
        <f t="shared" si="103"/>
        <v>16.75</v>
      </c>
      <c r="N499" s="8">
        <v>38472</v>
      </c>
      <c r="O499" s="5">
        <v>400292</v>
      </c>
      <c r="P499" s="8">
        <v>38476</v>
      </c>
      <c r="Q499" s="5">
        <v>415869</v>
      </c>
      <c r="R499" s="4"/>
      <c r="S499" s="4"/>
      <c r="T499" s="4"/>
      <c r="U499" s="4"/>
      <c r="V499" s="14">
        <f t="shared" si="104"/>
        <v>816161</v>
      </c>
      <c r="W499" s="14">
        <f t="shared" si="105"/>
        <v>2016777.7524362314</v>
      </c>
      <c r="X499" s="8">
        <v>38518</v>
      </c>
      <c r="Y499" s="4">
        <f t="shared" si="106"/>
        <v>46</v>
      </c>
      <c r="Z499" s="4">
        <v>7</v>
      </c>
      <c r="AA499" s="10">
        <v>3.3</v>
      </c>
      <c r="AB499" s="10">
        <v>25.8</v>
      </c>
      <c r="AC499" s="10">
        <v>25.4</v>
      </c>
      <c r="AD499" s="10">
        <v>33.299999999999997</v>
      </c>
      <c r="AE499" s="10">
        <v>29.956818181818175</v>
      </c>
      <c r="AF499" s="9">
        <v>34</v>
      </c>
      <c r="AG499" s="9">
        <v>5.5</v>
      </c>
      <c r="AH499" s="9">
        <v>42</v>
      </c>
      <c r="AI499" s="9">
        <v>34.107142857142854</v>
      </c>
      <c r="AJ499" s="10">
        <v>9.5</v>
      </c>
      <c r="AK499" s="10">
        <v>8.4</v>
      </c>
      <c r="AL499" s="10">
        <v>9.8000000000000007</v>
      </c>
      <c r="AM499" s="10">
        <v>9.344523949562598</v>
      </c>
      <c r="AN499" s="20">
        <v>144</v>
      </c>
      <c r="AO499" s="20">
        <v>375</v>
      </c>
      <c r="AP499" s="20">
        <v>24</v>
      </c>
      <c r="AQ499" s="20">
        <v>10.25</v>
      </c>
      <c r="AR499" s="5">
        <v>100</v>
      </c>
      <c r="AS499" s="5">
        <v>90</v>
      </c>
      <c r="AT499" s="5">
        <v>0</v>
      </c>
      <c r="AU499" s="5">
        <v>190</v>
      </c>
      <c r="AV499" s="5">
        <v>0</v>
      </c>
      <c r="AW499" s="5">
        <v>0</v>
      </c>
      <c r="AX499" s="5">
        <v>0</v>
      </c>
      <c r="AY499" s="5">
        <v>0</v>
      </c>
      <c r="AZ499" s="5">
        <v>80</v>
      </c>
      <c r="BA499" s="5">
        <v>640</v>
      </c>
      <c r="BB499" s="5">
        <v>5</v>
      </c>
      <c r="BC499" s="5">
        <v>720</v>
      </c>
      <c r="BD499" s="5">
        <v>26.666666666666668</v>
      </c>
      <c r="BE499" s="5">
        <v>69.722222222222229</v>
      </c>
      <c r="BF499" s="5">
        <v>0.27777777777777779</v>
      </c>
      <c r="BG499" s="5">
        <v>96.666666666666671</v>
      </c>
      <c r="BH499" s="5">
        <v>20</v>
      </c>
      <c r="BI499" s="5">
        <v>17.5</v>
      </c>
      <c r="BJ499" s="5">
        <v>0</v>
      </c>
      <c r="BK499" s="5">
        <v>52.5</v>
      </c>
      <c r="BL499" s="5">
        <v>1138</v>
      </c>
      <c r="BM499" s="11">
        <f>BL499/O499*100</f>
        <v>0.28429246649945539</v>
      </c>
      <c r="BN499" s="11">
        <f>BL499/(O499+Q499)*100</f>
        <v>0.1394332735820506</v>
      </c>
      <c r="BO499" s="4" t="s">
        <v>72</v>
      </c>
      <c r="BP499" s="9">
        <v>45</v>
      </c>
      <c r="BQ499" s="9">
        <v>64</v>
      </c>
      <c r="BR499" s="13">
        <f t="shared" si="107"/>
        <v>19</v>
      </c>
      <c r="BS499" s="11">
        <v>55.9</v>
      </c>
      <c r="BT499" s="19">
        <f t="shared" si="108"/>
        <v>1.2152173913043478</v>
      </c>
      <c r="BU499" s="6">
        <v>1.286</v>
      </c>
      <c r="BV499" s="6">
        <v>2.512</v>
      </c>
      <c r="BW499" s="6">
        <v>1.6850000000000001</v>
      </c>
      <c r="BX499" s="5">
        <f t="shared" si="109"/>
        <v>2812.0592410963418</v>
      </c>
      <c r="BY499" s="11">
        <v>1.91</v>
      </c>
      <c r="BZ499" s="11">
        <f t="shared" si="110"/>
        <v>0.10260245187006213</v>
      </c>
      <c r="CA499" s="11">
        <f>(BW499/BS499^3)*100000</f>
        <v>0.9646382564460636</v>
      </c>
    </row>
    <row r="500" spans="1:79" s="77" customFormat="1" x14ac:dyDescent="0.2">
      <c r="A500" s="4" t="s">
        <v>69</v>
      </c>
      <c r="B500" s="4">
        <v>27</v>
      </c>
      <c r="C500" s="4">
        <v>1</v>
      </c>
      <c r="D500" s="6">
        <f t="shared" si="102"/>
        <v>0.40468564223999998</v>
      </c>
      <c r="E500" s="8">
        <v>38826</v>
      </c>
      <c r="F500" s="4">
        <v>2</v>
      </c>
      <c r="G500" s="4" t="s">
        <v>70</v>
      </c>
      <c r="H500" s="4" t="s">
        <v>71</v>
      </c>
      <c r="I500" s="4">
        <v>0</v>
      </c>
      <c r="J500" s="4">
        <v>0</v>
      </c>
      <c r="K500" s="4"/>
      <c r="L500" s="4"/>
      <c r="M500" s="13">
        <f t="shared" si="103"/>
        <v>0</v>
      </c>
      <c r="N500" s="8">
        <v>38833</v>
      </c>
      <c r="O500" s="5">
        <v>400750</v>
      </c>
      <c r="P500" s="8">
        <v>38838</v>
      </c>
      <c r="Q500" s="5">
        <v>415864</v>
      </c>
      <c r="R500" s="4"/>
      <c r="S500" s="4"/>
      <c r="T500" s="4"/>
      <c r="U500" s="4"/>
      <c r="V500" s="14">
        <f t="shared" si="104"/>
        <v>816614</v>
      </c>
      <c r="W500" s="14">
        <f t="shared" si="105"/>
        <v>2017897.1398142776</v>
      </c>
      <c r="X500" s="8">
        <v>38863</v>
      </c>
      <c r="Y500" s="4">
        <f t="shared" si="106"/>
        <v>30</v>
      </c>
      <c r="Z500" s="4">
        <v>12</v>
      </c>
      <c r="AA500" s="4">
        <v>4.0999999999999996</v>
      </c>
      <c r="AB500" s="4">
        <v>26.7</v>
      </c>
      <c r="AC500" s="4">
        <v>26.1</v>
      </c>
      <c r="AD500" s="4">
        <v>31.4</v>
      </c>
      <c r="AE500" s="10">
        <v>28.242857142857144</v>
      </c>
      <c r="AF500" s="4">
        <v>56</v>
      </c>
      <c r="AG500" s="4">
        <v>59</v>
      </c>
      <c r="AH500" s="4">
        <v>64</v>
      </c>
      <c r="AI500" s="9">
        <v>62</v>
      </c>
      <c r="AJ500" s="4">
        <v>8.9</v>
      </c>
      <c r="AK500" s="4">
        <v>8.6999999999999993</v>
      </c>
      <c r="AL500" s="4">
        <v>9.4</v>
      </c>
      <c r="AM500" s="10">
        <v>9.0170601253597766</v>
      </c>
      <c r="AN500" s="20">
        <v>22</v>
      </c>
      <c r="AO500" s="20">
        <v>148</v>
      </c>
      <c r="AP500" s="20">
        <v>0</v>
      </c>
      <c r="AQ500" s="20">
        <v>6</v>
      </c>
      <c r="AR500" s="5">
        <v>45</v>
      </c>
      <c r="AS500" s="5">
        <v>550</v>
      </c>
      <c r="AT500" s="5">
        <v>0</v>
      </c>
      <c r="AU500" s="5">
        <v>495</v>
      </c>
      <c r="AV500" s="5">
        <v>45</v>
      </c>
      <c r="AW500" s="5">
        <v>30</v>
      </c>
      <c r="AX500" s="5">
        <v>0</v>
      </c>
      <c r="AY500" s="5">
        <v>100</v>
      </c>
      <c r="AZ500" s="5">
        <v>285</v>
      </c>
      <c r="BA500" s="5">
        <v>945</v>
      </c>
      <c r="BB500" s="5">
        <v>0</v>
      </c>
      <c r="BC500" s="5">
        <v>1230</v>
      </c>
      <c r="BD500" s="5">
        <v>123.88888888888889</v>
      </c>
      <c r="BE500" s="5">
        <v>313.88888888888891</v>
      </c>
      <c r="BF500" s="5">
        <v>0</v>
      </c>
      <c r="BG500" s="5">
        <v>437.77777777777777</v>
      </c>
      <c r="BH500" s="5">
        <v>80</v>
      </c>
      <c r="BI500" s="5">
        <v>265</v>
      </c>
      <c r="BJ500" s="5">
        <v>0</v>
      </c>
      <c r="BK500" s="5">
        <v>365</v>
      </c>
      <c r="BL500" s="5">
        <v>0</v>
      </c>
      <c r="BM500" s="11">
        <f>BL500/O500*100</f>
        <v>0</v>
      </c>
      <c r="BN500" s="11">
        <f>BL500/(O500+Q500)*100</f>
        <v>0</v>
      </c>
      <c r="BO500" s="4" t="s">
        <v>73</v>
      </c>
      <c r="BP500" s="9"/>
      <c r="BQ500" s="9"/>
      <c r="BR500" s="13">
        <f t="shared" si="107"/>
        <v>0</v>
      </c>
      <c r="BS500" s="11"/>
      <c r="BT500" s="19">
        <f t="shared" si="108"/>
        <v>0</v>
      </c>
      <c r="BU500" s="6"/>
      <c r="BV500" s="6"/>
      <c r="BW500" s="6"/>
      <c r="BX500" s="5">
        <f t="shared" si="109"/>
        <v>0</v>
      </c>
      <c r="BY500" s="11">
        <v>0</v>
      </c>
      <c r="BZ500" s="11">
        <f t="shared" si="110"/>
        <v>0</v>
      </c>
      <c r="CA500" s="11"/>
    </row>
    <row r="501" spans="1:79" s="77" customFormat="1" x14ac:dyDescent="0.2">
      <c r="A501" s="15" t="s">
        <v>69</v>
      </c>
      <c r="B501" s="15">
        <v>8</v>
      </c>
      <c r="C501" s="15">
        <v>2</v>
      </c>
      <c r="D501" s="16">
        <f t="shared" si="102"/>
        <v>0.80937128447999995</v>
      </c>
      <c r="E501" s="17">
        <v>37776</v>
      </c>
      <c r="F501" s="15">
        <v>2</v>
      </c>
      <c r="G501" s="15" t="s">
        <v>70</v>
      </c>
      <c r="H501" s="15" t="s">
        <v>71</v>
      </c>
      <c r="I501" s="15">
        <v>2</v>
      </c>
      <c r="J501" s="15">
        <v>9</v>
      </c>
      <c r="K501" s="15">
        <v>3</v>
      </c>
      <c r="L501" s="15"/>
      <c r="M501" s="13">
        <f t="shared" si="103"/>
        <v>4.666666666666667</v>
      </c>
      <c r="N501" s="17">
        <v>37786</v>
      </c>
      <c r="O501" s="14">
        <v>817530</v>
      </c>
      <c r="P501" s="17">
        <v>37789</v>
      </c>
      <c r="Q501" s="14">
        <v>821652</v>
      </c>
      <c r="R501" s="15"/>
      <c r="S501" s="15"/>
      <c r="T501" s="15"/>
      <c r="U501" s="15"/>
      <c r="V501" s="14">
        <f t="shared" si="104"/>
        <v>1639182</v>
      </c>
      <c r="W501" s="14">
        <f t="shared" si="105"/>
        <v>2025253.4670205552</v>
      </c>
      <c r="X501" s="17">
        <v>37820</v>
      </c>
      <c r="Y501" s="15">
        <f t="shared" si="106"/>
        <v>34</v>
      </c>
      <c r="Z501" s="15">
        <v>2</v>
      </c>
      <c r="AA501" s="18">
        <v>2.2999999999999998</v>
      </c>
      <c r="AB501" s="18">
        <v>31</v>
      </c>
      <c r="AC501" s="18">
        <v>27.5</v>
      </c>
      <c r="AD501" s="18">
        <v>34.1</v>
      </c>
      <c r="AE501" s="18">
        <v>31.351612903225814</v>
      </c>
      <c r="AF501" s="13">
        <v>41</v>
      </c>
      <c r="AG501" s="13">
        <v>36</v>
      </c>
      <c r="AH501" s="13">
        <v>44</v>
      </c>
      <c r="AI501" s="13">
        <v>40</v>
      </c>
      <c r="AJ501" s="18">
        <v>9.3000000000000007</v>
      </c>
      <c r="AK501" s="18">
        <v>8.5</v>
      </c>
      <c r="AL501" s="18">
        <v>9.1999999999999993</v>
      </c>
      <c r="AM501" s="18">
        <v>8.9925068165458555</v>
      </c>
      <c r="AN501" s="21">
        <v>114</v>
      </c>
      <c r="AO501" s="21">
        <v>700</v>
      </c>
      <c r="AP501" s="21">
        <v>48</v>
      </c>
      <c r="AQ501" s="21">
        <v>20</v>
      </c>
      <c r="AR501" s="14">
        <v>10</v>
      </c>
      <c r="AS501" s="14">
        <v>40</v>
      </c>
      <c r="AT501" s="14">
        <v>385</v>
      </c>
      <c r="AU501" s="14">
        <v>435</v>
      </c>
      <c r="AV501" s="14">
        <v>0</v>
      </c>
      <c r="AW501" s="14">
        <v>0</v>
      </c>
      <c r="AX501" s="14">
        <v>0</v>
      </c>
      <c r="AY501" s="14">
        <v>185</v>
      </c>
      <c r="AZ501" s="14">
        <v>415</v>
      </c>
      <c r="BA501" s="14">
        <v>460</v>
      </c>
      <c r="BB501" s="14">
        <v>6600</v>
      </c>
      <c r="BC501" s="14">
        <v>6810</v>
      </c>
      <c r="BD501" s="14">
        <v>116.81818181818181</v>
      </c>
      <c r="BE501" s="14">
        <v>92.727272727272734</v>
      </c>
      <c r="BF501" s="14">
        <v>1485.909090909091</v>
      </c>
      <c r="BG501" s="14">
        <v>1698.1818181818182</v>
      </c>
      <c r="BH501" s="14">
        <v>95</v>
      </c>
      <c r="BI501" s="14">
        <v>35</v>
      </c>
      <c r="BJ501" s="14">
        <v>400</v>
      </c>
      <c r="BK501" s="14">
        <v>660</v>
      </c>
      <c r="BL501" s="14">
        <v>34694</v>
      </c>
      <c r="BM501" s="19">
        <f>BL501/(Q501)*100</f>
        <v>4.2224688797690506</v>
      </c>
      <c r="BN501" s="19">
        <f>BL501/(O501+Q501)*100</f>
        <v>2.1165434954751818</v>
      </c>
      <c r="BO501" s="15" t="s">
        <v>72</v>
      </c>
      <c r="BP501" s="13">
        <v>27</v>
      </c>
      <c r="BQ501" s="13">
        <v>50</v>
      </c>
      <c r="BR501" s="13">
        <f t="shared" si="107"/>
        <v>23</v>
      </c>
      <c r="BS501" s="19">
        <v>37.76</v>
      </c>
      <c r="BT501" s="19">
        <f t="shared" si="108"/>
        <v>1.1105882352941177</v>
      </c>
      <c r="BU501" s="16">
        <v>3.4000000000000002E-2</v>
      </c>
      <c r="BV501" s="16">
        <v>1.0270999999999999</v>
      </c>
      <c r="BW501" s="16">
        <v>0.46899999999999997</v>
      </c>
      <c r="BX501" s="14">
        <f t="shared" si="109"/>
        <v>42865.370523109174</v>
      </c>
      <c r="BY501" s="19">
        <v>14.18</v>
      </c>
      <c r="BZ501" s="19">
        <f t="shared" si="110"/>
        <v>0.51528739841241245</v>
      </c>
      <c r="CA501" s="19">
        <f>(BW501/BS501^3)*100000</f>
        <v>0.87111779567439962</v>
      </c>
    </row>
    <row r="502" spans="1:79" s="77" customFormat="1" x14ac:dyDescent="0.2">
      <c r="A502" s="15" t="s">
        <v>69</v>
      </c>
      <c r="B502" s="15">
        <v>3</v>
      </c>
      <c r="C502" s="15">
        <v>2</v>
      </c>
      <c r="D502" s="16">
        <f t="shared" si="102"/>
        <v>0.80937128447999995</v>
      </c>
      <c r="E502" s="17">
        <v>37380</v>
      </c>
      <c r="F502" s="15">
        <v>2</v>
      </c>
      <c r="G502" s="15" t="s">
        <v>70</v>
      </c>
      <c r="H502" s="15" t="s">
        <v>71</v>
      </c>
      <c r="I502" s="15">
        <v>14</v>
      </c>
      <c r="J502" s="15">
        <v>2</v>
      </c>
      <c r="K502" s="15">
        <v>0</v>
      </c>
      <c r="L502" s="15">
        <v>0</v>
      </c>
      <c r="M502" s="13">
        <f t="shared" si="103"/>
        <v>4</v>
      </c>
      <c r="N502" s="17">
        <v>37387</v>
      </c>
      <c r="O502" s="14">
        <v>856918</v>
      </c>
      <c r="P502" s="17">
        <v>37393</v>
      </c>
      <c r="Q502" s="14">
        <v>785012</v>
      </c>
      <c r="R502" s="15"/>
      <c r="S502" s="15"/>
      <c r="T502" s="15"/>
      <c r="U502" s="15"/>
      <c r="V502" s="14">
        <f t="shared" si="104"/>
        <v>1641930</v>
      </c>
      <c r="W502" s="14">
        <f t="shared" si="105"/>
        <v>2028648.6949619141</v>
      </c>
      <c r="X502" s="17">
        <v>37432</v>
      </c>
      <c r="Y502" s="15">
        <f t="shared" si="106"/>
        <v>45</v>
      </c>
      <c r="Z502" s="15">
        <v>1</v>
      </c>
      <c r="AA502" s="18">
        <v>3.3</v>
      </c>
      <c r="AB502" s="18">
        <v>29.5</v>
      </c>
      <c r="AC502" s="18">
        <v>25.4</v>
      </c>
      <c r="AD502" s="18">
        <v>33.9</v>
      </c>
      <c r="AE502" s="18">
        <v>29.614285714285717</v>
      </c>
      <c r="AF502" s="13">
        <v>47</v>
      </c>
      <c r="AG502" s="13">
        <v>45</v>
      </c>
      <c r="AH502" s="13">
        <v>58</v>
      </c>
      <c r="AI502" s="13">
        <v>48.916666666666664</v>
      </c>
      <c r="AJ502" s="18">
        <v>9.6</v>
      </c>
      <c r="AK502" s="18">
        <v>8.8000000000000007</v>
      </c>
      <c r="AL502" s="18">
        <v>9.8000000000000007</v>
      </c>
      <c r="AM502" s="18">
        <v>9.3186482563139332</v>
      </c>
      <c r="AN502" s="21">
        <v>3</v>
      </c>
      <c r="AO502" s="21">
        <v>651</v>
      </c>
      <c r="AP502" s="21">
        <v>36</v>
      </c>
      <c r="AQ502" s="21">
        <v>15</v>
      </c>
      <c r="AR502" s="14">
        <v>25</v>
      </c>
      <c r="AS502" s="14">
        <v>35</v>
      </c>
      <c r="AT502" s="14">
        <v>0</v>
      </c>
      <c r="AU502" s="14">
        <v>60</v>
      </c>
      <c r="AV502" s="14">
        <v>5</v>
      </c>
      <c r="AW502" s="14">
        <v>0</v>
      </c>
      <c r="AX502" s="14">
        <v>0</v>
      </c>
      <c r="AY502" s="14">
        <v>30</v>
      </c>
      <c r="AZ502" s="14">
        <v>420</v>
      </c>
      <c r="BA502" s="14">
        <v>415</v>
      </c>
      <c r="BB502" s="14">
        <v>25</v>
      </c>
      <c r="BC502" s="14">
        <v>540</v>
      </c>
      <c r="BD502" s="14">
        <v>112.8125</v>
      </c>
      <c r="BE502" s="14">
        <v>76.5625</v>
      </c>
      <c r="BF502" s="14">
        <v>1.875</v>
      </c>
      <c r="BG502" s="14">
        <v>191.25</v>
      </c>
      <c r="BH502" s="14">
        <v>90</v>
      </c>
      <c r="BI502" s="14">
        <v>22.5</v>
      </c>
      <c r="BJ502" s="14">
        <v>0</v>
      </c>
      <c r="BK502" s="14">
        <v>135</v>
      </c>
      <c r="BL502" s="14">
        <v>0</v>
      </c>
      <c r="BM502" s="19">
        <f>BL502/(Q502)*100</f>
        <v>0</v>
      </c>
      <c r="BN502" s="19">
        <f>BL502/(O502+Q502)*100</f>
        <v>0</v>
      </c>
      <c r="BO502" s="15" t="s">
        <v>73</v>
      </c>
      <c r="BP502" s="13"/>
      <c r="BQ502" s="13"/>
      <c r="BR502" s="13">
        <f t="shared" si="107"/>
        <v>0</v>
      </c>
      <c r="BS502" s="19"/>
      <c r="BT502" s="19">
        <f t="shared" si="108"/>
        <v>0</v>
      </c>
      <c r="BU502" s="16"/>
      <c r="BV502" s="16"/>
      <c r="BW502" s="16"/>
      <c r="BX502" s="14">
        <f t="shared" si="109"/>
        <v>0</v>
      </c>
      <c r="BY502" s="19">
        <v>0</v>
      </c>
      <c r="BZ502" s="19">
        <f t="shared" si="110"/>
        <v>0</v>
      </c>
      <c r="CA502" s="19" t="e">
        <f>(BW502/BS502^3)*100000</f>
        <v>#DIV/0!</v>
      </c>
    </row>
    <row r="503" spans="1:79" s="77" customFormat="1" x14ac:dyDescent="0.2">
      <c r="A503" s="12" t="s">
        <v>69</v>
      </c>
      <c r="B503" s="15">
        <v>16</v>
      </c>
      <c r="C503" s="15">
        <v>0.5</v>
      </c>
      <c r="D503" s="16">
        <f t="shared" si="102"/>
        <v>0.20234282111999999</v>
      </c>
      <c r="E503" s="17">
        <v>40323</v>
      </c>
      <c r="F503" s="13">
        <v>2</v>
      </c>
      <c r="G503" s="13" t="s">
        <v>70</v>
      </c>
      <c r="H503" s="13" t="s">
        <v>71</v>
      </c>
      <c r="I503" s="15">
        <v>44</v>
      </c>
      <c r="J503" s="15"/>
      <c r="K503" s="15">
        <v>58</v>
      </c>
      <c r="L503" s="15">
        <v>105</v>
      </c>
      <c r="M503" s="13">
        <f t="shared" si="103"/>
        <v>69</v>
      </c>
      <c r="N503" s="17">
        <v>40331</v>
      </c>
      <c r="O503" s="14">
        <v>207016</v>
      </c>
      <c r="P503" s="17">
        <v>40336</v>
      </c>
      <c r="Q503" s="14">
        <v>203810</v>
      </c>
      <c r="R503" s="17"/>
      <c r="S503" s="13"/>
      <c r="T503" s="17"/>
      <c r="U503" s="17"/>
      <c r="V503" s="14">
        <f t="shared" si="104"/>
        <v>410826</v>
      </c>
      <c r="W503" s="14">
        <f t="shared" si="105"/>
        <v>2030346.3089325936</v>
      </c>
      <c r="X503" s="17">
        <v>40358</v>
      </c>
      <c r="Y503" s="13">
        <f t="shared" si="106"/>
        <v>27</v>
      </c>
      <c r="Z503" s="13">
        <v>8</v>
      </c>
      <c r="AA503" s="18">
        <v>3.5</v>
      </c>
      <c r="AB503" s="18">
        <v>31.3</v>
      </c>
      <c r="AC503" s="18">
        <v>30.4</v>
      </c>
      <c r="AD503" s="18">
        <v>33.4</v>
      </c>
      <c r="AE503" s="18">
        <v>32.148000000000003</v>
      </c>
      <c r="AF503" s="13">
        <v>42</v>
      </c>
      <c r="AG503" s="13">
        <v>40</v>
      </c>
      <c r="AH503" s="13">
        <v>43</v>
      </c>
      <c r="AI503" s="18">
        <v>40.833333333333336</v>
      </c>
      <c r="AJ503" s="18">
        <v>8.5</v>
      </c>
      <c r="AK503" s="18">
        <v>8.4</v>
      </c>
      <c r="AL503" s="18">
        <v>8.9</v>
      </c>
      <c r="AM503" s="18">
        <v>8.7140237087074368</v>
      </c>
      <c r="AN503" s="21">
        <v>0</v>
      </c>
      <c r="AO503" s="21">
        <v>162.5</v>
      </c>
      <c r="AP503" s="21">
        <v>10.95</v>
      </c>
      <c r="AQ503" s="21">
        <v>4.9000000000000004</v>
      </c>
      <c r="AR503" s="14">
        <v>25</v>
      </c>
      <c r="AS503" s="14">
        <v>510</v>
      </c>
      <c r="AT503" s="14">
        <v>40</v>
      </c>
      <c r="AU503" s="14">
        <v>575</v>
      </c>
      <c r="AV503" s="14">
        <v>5</v>
      </c>
      <c r="AW503" s="14">
        <v>165</v>
      </c>
      <c r="AX503" s="14">
        <v>0</v>
      </c>
      <c r="AY503" s="14">
        <v>170</v>
      </c>
      <c r="AZ503" s="14">
        <v>5</v>
      </c>
      <c r="BA503" s="14">
        <v>165</v>
      </c>
      <c r="BB503" s="14">
        <v>0</v>
      </c>
      <c r="BC503" s="14">
        <v>170</v>
      </c>
      <c r="BD503" s="14">
        <v>5</v>
      </c>
      <c r="BE503" s="14">
        <v>165</v>
      </c>
      <c r="BF503" s="14">
        <v>0</v>
      </c>
      <c r="BG503" s="14">
        <v>170</v>
      </c>
      <c r="BH503" s="14">
        <v>5</v>
      </c>
      <c r="BI503" s="14">
        <v>165</v>
      </c>
      <c r="BJ503" s="14">
        <v>0</v>
      </c>
      <c r="BK503" s="14">
        <v>170</v>
      </c>
      <c r="BL503" s="14">
        <v>204835</v>
      </c>
      <c r="BM503" s="19">
        <v>100.5</v>
      </c>
      <c r="BN503" s="19">
        <f>((BL503/(O503+Q503+S503+U503))*100)</f>
        <v>49.859307833486682</v>
      </c>
      <c r="BO503" s="15" t="s">
        <v>72</v>
      </c>
      <c r="BP503" s="13">
        <v>19</v>
      </c>
      <c r="BQ503" s="13">
        <v>39</v>
      </c>
      <c r="BR503" s="13">
        <f t="shared" si="107"/>
        <v>20</v>
      </c>
      <c r="BS503" s="19">
        <v>26.99</v>
      </c>
      <c r="BT503" s="19">
        <f t="shared" si="108"/>
        <v>0.99962962962962953</v>
      </c>
      <c r="BU503" s="16">
        <v>5.6000000000000001E-2</v>
      </c>
      <c r="BV503" s="16">
        <v>0.51600000000000001</v>
      </c>
      <c r="BW503" s="16">
        <v>0.19</v>
      </c>
      <c r="BX503" s="14">
        <f t="shared" si="109"/>
        <v>1012316.6162565363</v>
      </c>
      <c r="BY503" s="19">
        <v>23.5</v>
      </c>
      <c r="BZ503" s="19">
        <f t="shared" si="110"/>
        <v>4.3014640477617672</v>
      </c>
      <c r="CA503" s="19">
        <f>(BW503/BS503^3)*100000</f>
        <v>0.96637335561802384</v>
      </c>
    </row>
    <row r="504" spans="1:79" s="77" customFormat="1" x14ac:dyDescent="0.2">
      <c r="A504" s="4" t="s">
        <v>69</v>
      </c>
      <c r="B504" s="4">
        <v>29</v>
      </c>
      <c r="C504" s="4">
        <v>1</v>
      </c>
      <c r="D504" s="6">
        <f t="shared" si="102"/>
        <v>0.40468564223999998</v>
      </c>
      <c r="E504" s="8">
        <v>39244</v>
      </c>
      <c r="F504" s="4">
        <v>2</v>
      </c>
      <c r="G504" s="4" t="s">
        <v>70</v>
      </c>
      <c r="H504" s="4" t="s">
        <v>71</v>
      </c>
      <c r="I504" s="4">
        <v>35</v>
      </c>
      <c r="J504" s="4">
        <v>11</v>
      </c>
      <c r="K504" s="4">
        <v>72</v>
      </c>
      <c r="L504" s="4">
        <v>20</v>
      </c>
      <c r="M504" s="13">
        <f t="shared" si="103"/>
        <v>34.5</v>
      </c>
      <c r="N504" s="8">
        <v>39260</v>
      </c>
      <c r="O504" s="5">
        <v>407162</v>
      </c>
      <c r="P504" s="8">
        <v>39265</v>
      </c>
      <c r="Q504" s="5">
        <v>417696</v>
      </c>
      <c r="R504" s="4"/>
      <c r="S504" s="5"/>
      <c r="T504" s="4"/>
      <c r="U504" s="4"/>
      <c r="V504" s="14">
        <f t="shared" si="104"/>
        <v>824858</v>
      </c>
      <c r="W504" s="14">
        <f t="shared" si="105"/>
        <v>2038268.5074624307</v>
      </c>
      <c r="X504" s="8">
        <v>39297</v>
      </c>
      <c r="Y504" s="4">
        <f t="shared" si="106"/>
        <v>37</v>
      </c>
      <c r="Z504" s="4">
        <v>2</v>
      </c>
      <c r="AA504" s="4">
        <v>3</v>
      </c>
      <c r="AB504" s="10">
        <v>30.7</v>
      </c>
      <c r="AC504" s="10">
        <v>24.8</v>
      </c>
      <c r="AD504" s="10">
        <v>33.6</v>
      </c>
      <c r="AE504" s="10">
        <v>30.6</v>
      </c>
      <c r="AF504" s="10">
        <v>39</v>
      </c>
      <c r="AG504" s="10">
        <v>25</v>
      </c>
      <c r="AH504" s="10">
        <v>39</v>
      </c>
      <c r="AI504" s="10">
        <v>30.9</v>
      </c>
      <c r="AJ504" s="10">
        <v>8.8000000000000007</v>
      </c>
      <c r="AK504" s="10">
        <v>8.6999999999999993</v>
      </c>
      <c r="AL504" s="10">
        <v>9.3000000000000007</v>
      </c>
      <c r="AM504" s="10">
        <v>9.0485714285714263</v>
      </c>
      <c r="AN504" s="20">
        <v>159</v>
      </c>
      <c r="AO504" s="20">
        <v>375</v>
      </c>
      <c r="AP504" s="20">
        <v>30</v>
      </c>
      <c r="AQ504" s="20">
        <v>12</v>
      </c>
      <c r="AR504" s="5">
        <v>10</v>
      </c>
      <c r="AS504" s="5">
        <v>80</v>
      </c>
      <c r="AT504" s="5">
        <v>9835</v>
      </c>
      <c r="AU504" s="5">
        <v>9925</v>
      </c>
      <c r="AV504" s="5">
        <v>0</v>
      </c>
      <c r="AW504" s="5">
        <v>0</v>
      </c>
      <c r="AX504" s="5">
        <v>0</v>
      </c>
      <c r="AY504" s="5">
        <v>0</v>
      </c>
      <c r="AZ504" s="5">
        <v>95</v>
      </c>
      <c r="BA504" s="5">
        <v>200</v>
      </c>
      <c r="BB504" s="5">
        <v>10010</v>
      </c>
      <c r="BC504" s="5">
        <v>10010</v>
      </c>
      <c r="BD504" s="5">
        <v>12.272727272727273</v>
      </c>
      <c r="BE504" s="5">
        <v>74.090909090909093</v>
      </c>
      <c r="BF504" s="5">
        <v>920</v>
      </c>
      <c r="BG504" s="5">
        <v>1006.3636363636364</v>
      </c>
      <c r="BH504" s="5">
        <v>5</v>
      </c>
      <c r="BI504" s="5">
        <v>30</v>
      </c>
      <c r="BJ504" s="5">
        <v>0</v>
      </c>
      <c r="BK504" s="5">
        <v>80</v>
      </c>
      <c r="BL504" s="5">
        <v>263067</v>
      </c>
      <c r="BM504" s="11">
        <f>(BL504/Q504)*100</f>
        <v>62.980492990117213</v>
      </c>
      <c r="BN504" s="11">
        <f>((BL504)/(O504+Q504+S504+U504))*100</f>
        <v>31.89239844918762</v>
      </c>
      <c r="BO504" s="4" t="s">
        <v>72</v>
      </c>
      <c r="BP504" s="9">
        <v>20</v>
      </c>
      <c r="BQ504" s="9">
        <v>63</v>
      </c>
      <c r="BR504" s="13">
        <f t="shared" si="107"/>
        <v>43</v>
      </c>
      <c r="BS504" s="11">
        <v>32.92</v>
      </c>
      <c r="BT504" s="19">
        <f t="shared" si="108"/>
        <v>0.88972972972972975</v>
      </c>
      <c r="BU504" s="6">
        <v>6.3E-2</v>
      </c>
      <c r="BV504" s="6">
        <v>2.419</v>
      </c>
      <c r="BW504" s="6">
        <v>0.34499999999999997</v>
      </c>
      <c r="BX504" s="5">
        <f t="shared" si="109"/>
        <v>650052.71386422787</v>
      </c>
      <c r="BY504" s="11">
        <v>67.86</v>
      </c>
      <c r="BZ504" s="11">
        <f t="shared" si="110"/>
        <v>4.532046266584282</v>
      </c>
      <c r="CA504" s="11">
        <f>(BW504/BS504^3)*100000</f>
        <v>0.96702926101337483</v>
      </c>
    </row>
    <row r="505" spans="1:79" s="77" customFormat="1" x14ac:dyDescent="0.2">
      <c r="A505" s="4" t="s">
        <v>69</v>
      </c>
      <c r="B505" s="4">
        <v>15</v>
      </c>
      <c r="C505" s="4">
        <v>0.5</v>
      </c>
      <c r="D505" s="6">
        <f t="shared" si="102"/>
        <v>0.20234282111999999</v>
      </c>
      <c r="E505" s="8">
        <v>39216</v>
      </c>
      <c r="F505" s="4">
        <v>2</v>
      </c>
      <c r="G505" s="4" t="s">
        <v>70</v>
      </c>
      <c r="H505" s="4" t="s">
        <v>71</v>
      </c>
      <c r="I505" s="4">
        <v>29</v>
      </c>
      <c r="J505" s="4"/>
      <c r="K505" s="4">
        <v>33</v>
      </c>
      <c r="L505" s="4">
        <v>301</v>
      </c>
      <c r="M505" s="13">
        <f t="shared" si="103"/>
        <v>121</v>
      </c>
      <c r="N505" s="8">
        <v>39228</v>
      </c>
      <c r="O505" s="5">
        <v>209764</v>
      </c>
      <c r="P505" s="8">
        <v>39231</v>
      </c>
      <c r="Q505" s="5">
        <v>203810</v>
      </c>
      <c r="R505" s="4"/>
      <c r="S505" s="5"/>
      <c r="T505" s="4"/>
      <c r="U505" s="4"/>
      <c r="V505" s="14">
        <f t="shared" si="104"/>
        <v>413574</v>
      </c>
      <c r="W505" s="14">
        <f t="shared" si="105"/>
        <v>2043927.2206980288</v>
      </c>
      <c r="X505" s="8">
        <v>39275</v>
      </c>
      <c r="Y505" s="4">
        <f t="shared" si="106"/>
        <v>47</v>
      </c>
      <c r="Z505" s="4">
        <v>3</v>
      </c>
      <c r="AA505" s="4">
        <v>3.1</v>
      </c>
      <c r="AB505" s="10">
        <v>24.4</v>
      </c>
      <c r="AC505" s="10">
        <v>26.2</v>
      </c>
      <c r="AD505" s="10">
        <v>32.799999999999997</v>
      </c>
      <c r="AE505" s="10">
        <v>30.710681818181818</v>
      </c>
      <c r="AF505" s="10">
        <v>41</v>
      </c>
      <c r="AG505" s="10">
        <v>23</v>
      </c>
      <c r="AH505" s="10">
        <v>45</v>
      </c>
      <c r="AI505" s="10">
        <v>37.769230769230766</v>
      </c>
      <c r="AJ505" s="10">
        <v>8.9</v>
      </c>
      <c r="AK505" s="10">
        <v>8</v>
      </c>
      <c r="AL505" s="10">
        <v>9.1999999999999993</v>
      </c>
      <c r="AM505" s="10">
        <v>8.8863636363636349</v>
      </c>
      <c r="AN505" s="20">
        <v>122</v>
      </c>
      <c r="AO505" s="20">
        <v>192.5</v>
      </c>
      <c r="AP505" s="20">
        <v>13.5</v>
      </c>
      <c r="AQ505" s="20">
        <v>5.4499999999999993</v>
      </c>
      <c r="AR505" s="5">
        <v>40</v>
      </c>
      <c r="AS505" s="5">
        <v>980</v>
      </c>
      <c r="AT505" s="5">
        <v>0</v>
      </c>
      <c r="AU505" s="5">
        <v>1020</v>
      </c>
      <c r="AV505" s="5">
        <v>0</v>
      </c>
      <c r="AW505" s="5">
        <v>0</v>
      </c>
      <c r="AX505" s="5">
        <v>0</v>
      </c>
      <c r="AY505" s="5">
        <v>0</v>
      </c>
      <c r="AZ505" s="5">
        <v>40</v>
      </c>
      <c r="BA505" s="5">
        <v>920</v>
      </c>
      <c r="BB505" s="5">
        <v>165</v>
      </c>
      <c r="BC505" s="5">
        <v>960</v>
      </c>
      <c r="BD505" s="5">
        <v>10.588235294117647</v>
      </c>
      <c r="BE505" s="5">
        <v>127.05882352941177</v>
      </c>
      <c r="BF505" s="5">
        <v>14.117647058823529</v>
      </c>
      <c r="BG505" s="5">
        <v>152.94117647058823</v>
      </c>
      <c r="BH505" s="5">
        <v>5</v>
      </c>
      <c r="BI505" s="5">
        <v>25</v>
      </c>
      <c r="BJ505" s="5">
        <v>0</v>
      </c>
      <c r="BK505" s="5">
        <v>35</v>
      </c>
      <c r="BL505" s="5">
        <v>33061</v>
      </c>
      <c r="BM505" s="11">
        <f>(BL505/Q505)*100</f>
        <v>16.221480790932734</v>
      </c>
      <c r="BN505" s="11">
        <f>((BL505)/(O505+Q505+S505+U505))*100</f>
        <v>7.9939744761517879</v>
      </c>
      <c r="BO505" s="4" t="s">
        <v>72</v>
      </c>
      <c r="BP505" s="9">
        <v>32</v>
      </c>
      <c r="BQ505" s="9">
        <v>110</v>
      </c>
      <c r="BR505" s="13">
        <f t="shared" si="107"/>
        <v>78</v>
      </c>
      <c r="BS505" s="11">
        <v>47.09</v>
      </c>
      <c r="BT505" s="19">
        <f t="shared" si="108"/>
        <v>1.0019148936170212</v>
      </c>
      <c r="BU505" s="6">
        <v>0.26100000000000001</v>
      </c>
      <c r="BV505" s="6">
        <v>7.3929999999999998</v>
      </c>
      <c r="BW505" s="6">
        <v>1.046</v>
      </c>
      <c r="BX505" s="5">
        <f t="shared" si="109"/>
        <v>163391.02033371909</v>
      </c>
      <c r="BY505" s="11">
        <v>26.32</v>
      </c>
      <c r="BZ505" s="11">
        <f t="shared" si="110"/>
        <v>2.767580272432252</v>
      </c>
      <c r="CA505" s="11">
        <f>(BW505/BS505^3)*100000</f>
        <v>1.0017183124564333</v>
      </c>
    </row>
    <row r="506" spans="1:79" s="77" customFormat="1" x14ac:dyDescent="0.2">
      <c r="A506" s="15" t="s">
        <v>69</v>
      </c>
      <c r="B506" s="15">
        <v>5</v>
      </c>
      <c r="C506" s="15">
        <v>2</v>
      </c>
      <c r="D506" s="16">
        <f t="shared" si="102"/>
        <v>0.80937128447999995</v>
      </c>
      <c r="E506" s="17">
        <v>38850</v>
      </c>
      <c r="F506" s="15">
        <v>2</v>
      </c>
      <c r="G506" s="15" t="s">
        <v>70</v>
      </c>
      <c r="H506" s="15" t="s">
        <v>71</v>
      </c>
      <c r="I506" s="15">
        <v>0</v>
      </c>
      <c r="J506" s="15">
        <v>0</v>
      </c>
      <c r="K506" s="15">
        <v>0</v>
      </c>
      <c r="L506" s="15">
        <v>0</v>
      </c>
      <c r="M506" s="13">
        <f t="shared" si="103"/>
        <v>0</v>
      </c>
      <c r="N506" s="17">
        <v>38863</v>
      </c>
      <c r="O506" s="14">
        <v>985158</v>
      </c>
      <c r="P506" s="17">
        <v>38867</v>
      </c>
      <c r="Q506" s="14">
        <v>671428</v>
      </c>
      <c r="R506" s="15"/>
      <c r="S506" s="15"/>
      <c r="T506" s="15"/>
      <c r="U506" s="15"/>
      <c r="V506" s="14">
        <f t="shared" si="104"/>
        <v>1656586</v>
      </c>
      <c r="W506" s="14">
        <f t="shared" si="105"/>
        <v>2046756.5773158278</v>
      </c>
      <c r="X506" s="17">
        <v>38884</v>
      </c>
      <c r="Y506" s="15">
        <f t="shared" si="106"/>
        <v>21</v>
      </c>
      <c r="Z506" s="15"/>
      <c r="AA506" s="15">
        <v>1.5</v>
      </c>
      <c r="AB506" s="15">
        <v>30.1</v>
      </c>
      <c r="AC506" s="15">
        <v>27.3</v>
      </c>
      <c r="AD506" s="15">
        <v>32.5</v>
      </c>
      <c r="AE506" s="18">
        <v>29.910526315789472</v>
      </c>
      <c r="AF506" s="15">
        <v>58</v>
      </c>
      <c r="AG506" s="15">
        <v>48</v>
      </c>
      <c r="AH506" s="15">
        <v>62</v>
      </c>
      <c r="AI506" s="13">
        <v>55.2</v>
      </c>
      <c r="AJ506" s="15">
        <v>9.3000000000000007</v>
      </c>
      <c r="AK506" s="15">
        <v>9.1</v>
      </c>
      <c r="AL506" s="15">
        <v>9.5</v>
      </c>
      <c r="AM506" s="18">
        <v>9.2204529143973382</v>
      </c>
      <c r="AN506" s="21">
        <v>0</v>
      </c>
      <c r="AO506" s="21">
        <v>300</v>
      </c>
      <c r="AP506" s="21">
        <v>12</v>
      </c>
      <c r="AQ506" s="21">
        <v>7.5</v>
      </c>
      <c r="AR506" s="14">
        <v>110</v>
      </c>
      <c r="AS506" s="14">
        <v>135</v>
      </c>
      <c r="AT506" s="14">
        <v>0</v>
      </c>
      <c r="AU506" s="14">
        <v>245</v>
      </c>
      <c r="AV506" s="14">
        <v>15</v>
      </c>
      <c r="AW506" s="14">
        <v>55</v>
      </c>
      <c r="AX506" s="14">
        <v>0</v>
      </c>
      <c r="AY506" s="14">
        <v>150</v>
      </c>
      <c r="AZ506" s="14">
        <v>740</v>
      </c>
      <c r="BA506" s="14">
        <v>305</v>
      </c>
      <c r="BB506" s="14">
        <v>0</v>
      </c>
      <c r="BC506" s="14">
        <v>845</v>
      </c>
      <c r="BD506" s="14">
        <v>162.5</v>
      </c>
      <c r="BE506" s="14">
        <v>151.66666666666666</v>
      </c>
      <c r="BF506" s="14">
        <v>0</v>
      </c>
      <c r="BG506" s="14">
        <v>314.16666666666669</v>
      </c>
      <c r="BH506" s="14">
        <v>40</v>
      </c>
      <c r="BI506" s="14">
        <v>130</v>
      </c>
      <c r="BJ506" s="14">
        <v>0</v>
      </c>
      <c r="BK506" s="14">
        <v>195</v>
      </c>
      <c r="BL506" s="14">
        <v>0</v>
      </c>
      <c r="BM506" s="19">
        <f>BL506/Q506*100</f>
        <v>0</v>
      </c>
      <c r="BN506" s="19">
        <f>BL506/(O506+Q506)*100</f>
        <v>0</v>
      </c>
      <c r="BO506" s="15" t="s">
        <v>73</v>
      </c>
      <c r="BP506" s="13"/>
      <c r="BQ506" s="13"/>
      <c r="BR506" s="13">
        <f t="shared" si="107"/>
        <v>0</v>
      </c>
      <c r="BS506" s="19"/>
      <c r="BT506" s="19">
        <f t="shared" si="108"/>
        <v>0</v>
      </c>
      <c r="BU506" s="16"/>
      <c r="BV506" s="16"/>
      <c r="BW506" s="16"/>
      <c r="BX506" s="14">
        <f t="shared" si="109"/>
        <v>0</v>
      </c>
      <c r="BY506" s="19">
        <v>0</v>
      </c>
      <c r="BZ506" s="19">
        <f t="shared" si="110"/>
        <v>0</v>
      </c>
      <c r="CA506" s="19"/>
    </row>
    <row r="507" spans="1:79" s="77" customFormat="1" x14ac:dyDescent="0.2">
      <c r="A507" s="4" t="s">
        <v>69</v>
      </c>
      <c r="B507" s="4">
        <v>31</v>
      </c>
      <c r="C507" s="4">
        <v>1</v>
      </c>
      <c r="D507" s="6">
        <f t="shared" si="102"/>
        <v>0.40468564223999998</v>
      </c>
      <c r="E507" s="8">
        <v>39223</v>
      </c>
      <c r="F507" s="4">
        <v>2</v>
      </c>
      <c r="G507" s="4" t="s">
        <v>70</v>
      </c>
      <c r="H507" s="4" t="s">
        <v>71</v>
      </c>
      <c r="I507" s="4">
        <v>31</v>
      </c>
      <c r="J507" s="4">
        <v>8</v>
      </c>
      <c r="K507" s="4">
        <v>79</v>
      </c>
      <c r="L507" s="4">
        <v>15</v>
      </c>
      <c r="M507" s="13">
        <f t="shared" si="103"/>
        <v>33.25</v>
      </c>
      <c r="N507" s="8">
        <v>39236</v>
      </c>
      <c r="O507" s="5">
        <v>439222</v>
      </c>
      <c r="P507" s="8">
        <v>39240</v>
      </c>
      <c r="Q507" s="5">
        <v>391132</v>
      </c>
      <c r="R507" s="4"/>
      <c r="S507" s="5"/>
      <c r="T507" s="4"/>
      <c r="U507" s="4"/>
      <c r="V507" s="14">
        <f t="shared" si="104"/>
        <v>830354</v>
      </c>
      <c r="W507" s="14">
        <f t="shared" si="105"/>
        <v>2051849.4192278662</v>
      </c>
      <c r="X507" s="8">
        <v>39276</v>
      </c>
      <c r="Y507" s="4">
        <f t="shared" si="106"/>
        <v>40</v>
      </c>
      <c r="Z507" s="4">
        <v>9</v>
      </c>
      <c r="AA507" s="4">
        <v>3.5</v>
      </c>
      <c r="AB507" s="10">
        <v>30.9</v>
      </c>
      <c r="AC507" s="10">
        <v>25</v>
      </c>
      <c r="AD507" s="10">
        <v>32.5</v>
      </c>
      <c r="AE507" s="10">
        <v>30.591891891891894</v>
      </c>
      <c r="AF507" s="10">
        <v>35</v>
      </c>
      <c r="AG507" s="10">
        <v>25</v>
      </c>
      <c r="AH507" s="10">
        <v>41</v>
      </c>
      <c r="AI507" s="10">
        <v>36</v>
      </c>
      <c r="AJ507" s="10">
        <v>9</v>
      </c>
      <c r="AK507" s="10">
        <v>8.1</v>
      </c>
      <c r="AL507" s="10">
        <v>9.4</v>
      </c>
      <c r="AM507" s="10">
        <v>9.0026315789473674</v>
      </c>
      <c r="AN507" s="20">
        <v>115</v>
      </c>
      <c r="AO507" s="20">
        <v>265</v>
      </c>
      <c r="AP507" s="20">
        <v>29</v>
      </c>
      <c r="AQ507" s="20">
        <v>12.25</v>
      </c>
      <c r="AR507" s="5">
        <v>5</v>
      </c>
      <c r="AS507" s="5">
        <v>5</v>
      </c>
      <c r="AT507" s="5">
        <v>155</v>
      </c>
      <c r="AU507" s="5">
        <v>165</v>
      </c>
      <c r="AV507" s="5">
        <v>0</v>
      </c>
      <c r="AW507" s="5">
        <v>0</v>
      </c>
      <c r="AX507" s="5">
        <v>0</v>
      </c>
      <c r="AY507" s="5">
        <v>10</v>
      </c>
      <c r="AZ507" s="5">
        <v>100</v>
      </c>
      <c r="BA507" s="5">
        <v>250</v>
      </c>
      <c r="BB507" s="5">
        <v>5250</v>
      </c>
      <c r="BC507" s="5">
        <v>5600</v>
      </c>
      <c r="BD507" s="5">
        <v>18.076923076923077</v>
      </c>
      <c r="BE507" s="5">
        <v>63.07692307692308</v>
      </c>
      <c r="BF507" s="5">
        <v>688.46153846153845</v>
      </c>
      <c r="BG507" s="5">
        <v>769.61538461538464</v>
      </c>
      <c r="BH507" s="5">
        <v>0</v>
      </c>
      <c r="BI507" s="5">
        <v>25</v>
      </c>
      <c r="BJ507" s="5">
        <v>10</v>
      </c>
      <c r="BK507" s="5">
        <v>65</v>
      </c>
      <c r="BL507" s="5">
        <v>44666</v>
      </c>
      <c r="BM507" s="11">
        <f>(BL507/Q507)*100</f>
        <v>11.419674176492846</v>
      </c>
      <c r="BN507" s="11">
        <f>((BL507)/(O507+Q507+S507+U507))*100</f>
        <v>5.3791515425950864</v>
      </c>
      <c r="BO507" s="4" t="s">
        <v>72</v>
      </c>
      <c r="BP507" s="9">
        <v>35</v>
      </c>
      <c r="BQ507" s="9">
        <v>70</v>
      </c>
      <c r="BR507" s="13">
        <f t="shared" si="107"/>
        <v>35</v>
      </c>
      <c r="BS507" s="11">
        <v>48.05</v>
      </c>
      <c r="BT507" s="19">
        <f t="shared" si="108"/>
        <v>1.2012499999999999</v>
      </c>
      <c r="BU507" s="6">
        <v>0.35499999999999998</v>
      </c>
      <c r="BV507" s="6">
        <v>2.5950000000000002</v>
      </c>
      <c r="BW507" s="6">
        <v>0.96699999999999997</v>
      </c>
      <c r="BX507" s="5">
        <f t="shared" si="109"/>
        <v>110372.08968612408</v>
      </c>
      <c r="BY507" s="11">
        <v>41.18</v>
      </c>
      <c r="BZ507" s="11">
        <f t="shared" si="110"/>
        <v>2.5439499022044676</v>
      </c>
      <c r="CA507" s="11">
        <f>(BW507/BS507^3)*100000</f>
        <v>0.87165835653587564</v>
      </c>
    </row>
    <row r="508" spans="1:79" s="77" customFormat="1" x14ac:dyDescent="0.2">
      <c r="A508" s="4" t="s">
        <v>69</v>
      </c>
      <c r="B508" s="9">
        <v>29</v>
      </c>
      <c r="C508" s="4">
        <v>1</v>
      </c>
      <c r="D508" s="4">
        <f t="shared" si="102"/>
        <v>0.40468564223999998</v>
      </c>
      <c r="E508" s="8">
        <v>39966</v>
      </c>
      <c r="F508" s="4">
        <v>2</v>
      </c>
      <c r="G508" s="4" t="s">
        <v>70</v>
      </c>
      <c r="H508" s="4" t="s">
        <v>71</v>
      </c>
      <c r="I508" s="4">
        <v>9</v>
      </c>
      <c r="J508" s="4"/>
      <c r="K508" s="4">
        <v>6</v>
      </c>
      <c r="L508" s="4">
        <v>9</v>
      </c>
      <c r="M508" s="13">
        <f t="shared" si="103"/>
        <v>8</v>
      </c>
      <c r="N508" s="8">
        <v>39976</v>
      </c>
      <c r="O508" s="5">
        <v>440138</v>
      </c>
      <c r="P508" s="8">
        <v>39979</v>
      </c>
      <c r="Q508" s="5">
        <v>390216</v>
      </c>
      <c r="R508" s="4"/>
      <c r="S508" s="5"/>
      <c r="T508" s="4"/>
      <c r="U508" s="5"/>
      <c r="V508" s="14">
        <f t="shared" si="104"/>
        <v>830354</v>
      </c>
      <c r="W508" s="14">
        <f t="shared" si="105"/>
        <v>2051849.4192278662</v>
      </c>
      <c r="X508" s="8">
        <v>40016</v>
      </c>
      <c r="Y508" s="4">
        <f t="shared" si="106"/>
        <v>40</v>
      </c>
      <c r="Z508" s="4">
        <v>7</v>
      </c>
      <c r="AA508" s="10">
        <v>3.2</v>
      </c>
      <c r="AB508" s="10">
        <v>30.9</v>
      </c>
      <c r="AC508" s="10">
        <v>2.8</v>
      </c>
      <c r="AD508" s="10">
        <v>34.1</v>
      </c>
      <c r="AE508" s="10">
        <v>30.902631578947368</v>
      </c>
      <c r="AF508" s="4">
        <v>50</v>
      </c>
      <c r="AG508" s="4">
        <v>50</v>
      </c>
      <c r="AH508" s="4">
        <v>65</v>
      </c>
      <c r="AI508" s="10">
        <v>55.545454545454547</v>
      </c>
      <c r="AJ508" s="4">
        <v>9.1</v>
      </c>
      <c r="AK508" s="4">
        <v>8.8000000000000007</v>
      </c>
      <c r="AL508" s="10">
        <v>9.3000000000000007</v>
      </c>
      <c r="AM508" s="10">
        <v>9.0222685222175869</v>
      </c>
      <c r="AN508" s="20">
        <v>112</v>
      </c>
      <c r="AO508" s="20">
        <v>112</v>
      </c>
      <c r="AP508" s="20">
        <v>11</v>
      </c>
      <c r="AQ508" s="20">
        <v>2.5</v>
      </c>
      <c r="AR508" s="5">
        <v>25</v>
      </c>
      <c r="AS508" s="5">
        <v>195</v>
      </c>
      <c r="AT508" s="5">
        <v>0</v>
      </c>
      <c r="AU508" s="5">
        <v>220</v>
      </c>
      <c r="AV508" s="5">
        <v>30</v>
      </c>
      <c r="AW508" s="5">
        <v>30</v>
      </c>
      <c r="AX508" s="5">
        <v>0</v>
      </c>
      <c r="AY508" s="5">
        <v>95</v>
      </c>
      <c r="AZ508" s="5">
        <v>225</v>
      </c>
      <c r="BA508" s="5">
        <v>165</v>
      </c>
      <c r="BB508" s="5">
        <v>0</v>
      </c>
      <c r="BC508" s="5">
        <v>310</v>
      </c>
      <c r="BD508" s="5">
        <v>80.833333333333329</v>
      </c>
      <c r="BE508" s="5">
        <v>96.666666666666671</v>
      </c>
      <c r="BF508" s="5">
        <v>0</v>
      </c>
      <c r="BG508" s="5">
        <v>177.5</v>
      </c>
      <c r="BH508" s="5">
        <v>67.5</v>
      </c>
      <c r="BI508" s="5">
        <v>97.5</v>
      </c>
      <c r="BJ508" s="5">
        <v>0</v>
      </c>
      <c r="BK508" s="5">
        <v>147.5</v>
      </c>
      <c r="BL508" s="5">
        <v>845</v>
      </c>
      <c r="BM508" s="11">
        <f>BL508/O508*100</f>
        <v>0.19198524099259778</v>
      </c>
      <c r="BN508" s="11">
        <f>(BL508)/(O508+Q508+S508+U508)*100</f>
        <v>0.10176382603082541</v>
      </c>
      <c r="BO508" s="4" t="s">
        <v>72</v>
      </c>
      <c r="BP508" s="9">
        <v>9</v>
      </c>
      <c r="BQ508" s="9">
        <v>57</v>
      </c>
      <c r="BR508" s="13">
        <f t="shared" si="107"/>
        <v>48</v>
      </c>
      <c r="BS508" s="11">
        <v>38.18</v>
      </c>
      <c r="BT508" s="19">
        <f t="shared" si="108"/>
        <v>0.95450000000000002</v>
      </c>
      <c r="BU508" s="6">
        <v>8.5000000000000006E-2</v>
      </c>
      <c r="BV508" s="6">
        <v>1.169</v>
      </c>
      <c r="BW508" s="6">
        <v>0.53</v>
      </c>
      <c r="BX508" s="5">
        <f t="shared" si="109"/>
        <v>2088.0404733975474</v>
      </c>
      <c r="BY508" s="11">
        <v>0.45</v>
      </c>
      <c r="BZ508" s="11">
        <f t="shared" si="110"/>
        <v>2.7799355415056105E-2</v>
      </c>
      <c r="CA508" s="11">
        <f>(BW508/BS508^3)*100000</f>
        <v>0.95228753011652989</v>
      </c>
    </row>
    <row r="509" spans="1:79" s="77" customFormat="1" x14ac:dyDescent="0.2">
      <c r="A509" s="4" t="s">
        <v>69</v>
      </c>
      <c r="B509" s="4">
        <v>14</v>
      </c>
      <c r="C509" s="4">
        <v>0.5</v>
      </c>
      <c r="D509" s="6">
        <f t="shared" si="102"/>
        <v>0.20234282111999999</v>
      </c>
      <c r="E509" s="8">
        <v>39258</v>
      </c>
      <c r="F509" s="4">
        <v>2</v>
      </c>
      <c r="G509" s="4" t="s">
        <v>70</v>
      </c>
      <c r="H509" s="4" t="s">
        <v>71</v>
      </c>
      <c r="I509" s="4">
        <v>20</v>
      </c>
      <c r="J509" s="4">
        <v>28</v>
      </c>
      <c r="K509" s="4">
        <v>51</v>
      </c>
      <c r="L509" s="4">
        <v>29</v>
      </c>
      <c r="M509" s="13">
        <f t="shared" si="103"/>
        <v>32</v>
      </c>
      <c r="N509" s="8">
        <v>39272</v>
      </c>
      <c r="O509" s="5">
        <v>218924</v>
      </c>
      <c r="P509" s="8">
        <v>39277</v>
      </c>
      <c r="Q509" s="5">
        <v>196482</v>
      </c>
      <c r="R509" s="4"/>
      <c r="S509" s="5"/>
      <c r="T509" s="4"/>
      <c r="U509" s="4"/>
      <c r="V509" s="14">
        <f t="shared" si="104"/>
        <v>415406</v>
      </c>
      <c r="W509" s="14">
        <f t="shared" si="105"/>
        <v>2052981.1618749858</v>
      </c>
      <c r="X509" s="8">
        <v>39324</v>
      </c>
      <c r="Y509" s="4">
        <f t="shared" si="106"/>
        <v>52</v>
      </c>
      <c r="Z509" s="4">
        <v>2</v>
      </c>
      <c r="AA509" s="4">
        <v>3.1</v>
      </c>
      <c r="AB509" s="10">
        <v>31.5</v>
      </c>
      <c r="AC509" s="10">
        <v>27.5</v>
      </c>
      <c r="AD509" s="10">
        <v>34.1</v>
      </c>
      <c r="AE509" s="10">
        <v>31.495999999999999</v>
      </c>
      <c r="AF509" s="10">
        <v>30</v>
      </c>
      <c r="AG509" s="10">
        <v>26</v>
      </c>
      <c r="AH509" s="10">
        <v>33</v>
      </c>
      <c r="AI509" s="10">
        <v>29.714285714285715</v>
      </c>
      <c r="AJ509" s="10">
        <v>8.9</v>
      </c>
      <c r="AK509" s="10">
        <v>8.5</v>
      </c>
      <c r="AL509" s="10">
        <v>9.5</v>
      </c>
      <c r="AM509" s="10">
        <v>9.0450980392156843</v>
      </c>
      <c r="AN509" s="20">
        <v>186</v>
      </c>
      <c r="AO509" s="20">
        <v>181.5</v>
      </c>
      <c r="AP509" s="20">
        <v>24</v>
      </c>
      <c r="AQ509" s="20">
        <v>9.9499999999999993</v>
      </c>
      <c r="AR509" s="5">
        <v>15</v>
      </c>
      <c r="AS509" s="5">
        <v>25</v>
      </c>
      <c r="AT509" s="5">
        <v>0</v>
      </c>
      <c r="AU509" s="5">
        <v>40</v>
      </c>
      <c r="AV509" s="5">
        <v>0</v>
      </c>
      <c r="AW509" s="5">
        <v>0</v>
      </c>
      <c r="AX509" s="5">
        <v>0</v>
      </c>
      <c r="AY509" s="5">
        <v>0</v>
      </c>
      <c r="AZ509" s="5">
        <v>60</v>
      </c>
      <c r="BA509" s="5">
        <v>450</v>
      </c>
      <c r="BB509" s="5">
        <v>350</v>
      </c>
      <c r="BC509" s="5">
        <v>675</v>
      </c>
      <c r="BD509" s="5">
        <v>13.333333333333334</v>
      </c>
      <c r="BE509" s="5">
        <v>68.75</v>
      </c>
      <c r="BF509" s="5">
        <v>47.5</v>
      </c>
      <c r="BG509" s="5">
        <v>129.58333333333334</v>
      </c>
      <c r="BH509" s="5">
        <v>0</v>
      </c>
      <c r="BI509" s="5">
        <v>5</v>
      </c>
      <c r="BJ509" s="5">
        <v>0</v>
      </c>
      <c r="BK509" s="5">
        <v>17.5</v>
      </c>
      <c r="BL509" s="5">
        <v>11383</v>
      </c>
      <c r="BM509" s="11">
        <f>(BL509/O509)*100</f>
        <v>5.1995212950612997</v>
      </c>
      <c r="BN509" s="11">
        <f>((BL509)/(O509+Q509+S509+U509))*100</f>
        <v>2.740210781741236</v>
      </c>
      <c r="BO509" s="4" t="s">
        <v>72</v>
      </c>
      <c r="BP509" s="9">
        <v>37</v>
      </c>
      <c r="BQ509" s="9">
        <v>93</v>
      </c>
      <c r="BR509" s="13">
        <f t="shared" si="107"/>
        <v>56</v>
      </c>
      <c r="BS509" s="11">
        <v>56.68</v>
      </c>
      <c r="BT509" s="19">
        <f t="shared" si="108"/>
        <v>1.0900000000000001</v>
      </c>
      <c r="BU509" s="6">
        <v>0.41199999999999998</v>
      </c>
      <c r="BV509" s="6">
        <v>6.5940000000000003</v>
      </c>
      <c r="BW509" s="6">
        <v>1.585</v>
      </c>
      <c r="BX509" s="5">
        <f t="shared" si="109"/>
        <v>56256.011144814867</v>
      </c>
      <c r="BY509" s="11">
        <v>13.91</v>
      </c>
      <c r="BZ509" s="11">
        <f t="shared" si="110"/>
        <v>1.3220137908493348</v>
      </c>
      <c r="CA509" s="11">
        <f>(BW509/BS509^3)*100000</f>
        <v>0.87044180693615358</v>
      </c>
    </row>
    <row r="510" spans="1:79" s="77" customFormat="1" x14ac:dyDescent="0.2">
      <c r="A510" s="15" t="s">
        <v>69</v>
      </c>
      <c r="B510" s="15">
        <v>15</v>
      </c>
      <c r="C510" s="15">
        <v>0.5</v>
      </c>
      <c r="D510" s="16">
        <f t="shared" si="102"/>
        <v>0.20234282111999999</v>
      </c>
      <c r="E510" s="17">
        <v>37758</v>
      </c>
      <c r="F510" s="15">
        <v>2</v>
      </c>
      <c r="G510" s="15" t="s">
        <v>70</v>
      </c>
      <c r="H510" s="15" t="s">
        <v>71</v>
      </c>
      <c r="I510" s="15">
        <v>3</v>
      </c>
      <c r="J510" s="15">
        <v>3</v>
      </c>
      <c r="K510" s="15">
        <v>4</v>
      </c>
      <c r="L510" s="15">
        <v>9</v>
      </c>
      <c r="M510" s="13">
        <f t="shared" si="103"/>
        <v>4.75</v>
      </c>
      <c r="N510" s="17">
        <v>37764</v>
      </c>
      <c r="O510" s="14">
        <v>207932</v>
      </c>
      <c r="P510" s="17">
        <v>37768</v>
      </c>
      <c r="Q510" s="14">
        <v>207474</v>
      </c>
      <c r="R510" s="15"/>
      <c r="S510" s="15"/>
      <c r="T510" s="15"/>
      <c r="U510" s="15"/>
      <c r="V510" s="14">
        <f t="shared" si="104"/>
        <v>415406</v>
      </c>
      <c r="W510" s="14">
        <f t="shared" si="105"/>
        <v>2052981.1618749858</v>
      </c>
      <c r="X510" s="17">
        <v>37799</v>
      </c>
      <c r="Y510" s="15">
        <f t="shared" si="106"/>
        <v>35</v>
      </c>
      <c r="Z510" s="15">
        <v>10</v>
      </c>
      <c r="AA510" s="18">
        <v>2.6</v>
      </c>
      <c r="AB510" s="18">
        <v>30.2</v>
      </c>
      <c r="AC510" s="18">
        <v>28.9</v>
      </c>
      <c r="AD510" s="18">
        <v>34.299999999999997</v>
      </c>
      <c r="AE510" s="18">
        <v>31.457575757575754</v>
      </c>
      <c r="AF510" s="13">
        <v>30</v>
      </c>
      <c r="AG510" s="13">
        <v>35</v>
      </c>
      <c r="AH510" s="13">
        <v>44</v>
      </c>
      <c r="AI510" s="13">
        <v>39.777777777777779</v>
      </c>
      <c r="AJ510" s="18">
        <v>9.1999999999999993</v>
      </c>
      <c r="AK510" s="18">
        <v>8.9</v>
      </c>
      <c r="AL510" s="18">
        <v>9.4</v>
      </c>
      <c r="AM510" s="18">
        <v>9.2065603950129304</v>
      </c>
      <c r="AN510" s="21">
        <v>91</v>
      </c>
      <c r="AO510" s="21">
        <v>212.5</v>
      </c>
      <c r="AP510" s="21">
        <v>16.5</v>
      </c>
      <c r="AQ510" s="21">
        <v>7</v>
      </c>
      <c r="AR510" s="14">
        <v>15</v>
      </c>
      <c r="AS510" s="14">
        <v>5</v>
      </c>
      <c r="AT510" s="14">
        <v>100</v>
      </c>
      <c r="AU510" s="14">
        <v>120</v>
      </c>
      <c r="AV510" s="14">
        <v>0</v>
      </c>
      <c r="AW510" s="14">
        <v>0</v>
      </c>
      <c r="AX510" s="14">
        <v>0</v>
      </c>
      <c r="AY510" s="14">
        <v>35</v>
      </c>
      <c r="AZ510" s="14">
        <v>340</v>
      </c>
      <c r="BA510" s="14">
        <v>980</v>
      </c>
      <c r="BB510" s="14">
        <v>9600</v>
      </c>
      <c r="BC510" s="14">
        <v>9665</v>
      </c>
      <c r="BD510" s="14">
        <v>52.5</v>
      </c>
      <c r="BE510" s="14">
        <v>120.83333333333333</v>
      </c>
      <c r="BF510" s="14">
        <v>4007.0833333333335</v>
      </c>
      <c r="BG510" s="14">
        <v>4182.083333333333</v>
      </c>
      <c r="BH510" s="14">
        <v>30</v>
      </c>
      <c r="BI510" s="14">
        <v>45</v>
      </c>
      <c r="BJ510" s="14">
        <v>2980</v>
      </c>
      <c r="BK510" s="14">
        <v>3667.5</v>
      </c>
      <c r="BL510" s="14">
        <v>33745</v>
      </c>
      <c r="BM510" s="19">
        <f>BL510/(Q510)*100</f>
        <v>16.264688587485658</v>
      </c>
      <c r="BN510" s="19">
        <f>BL510/(O510+Q510)*100</f>
        <v>8.1233780927574468</v>
      </c>
      <c r="BO510" s="15" t="s">
        <v>72</v>
      </c>
      <c r="BP510" s="13">
        <v>24</v>
      </c>
      <c r="BQ510" s="13">
        <v>47</v>
      </c>
      <c r="BR510" s="13">
        <f t="shared" si="107"/>
        <v>23</v>
      </c>
      <c r="BS510" s="19">
        <v>39.58</v>
      </c>
      <c r="BT510" s="19">
        <f t="shared" si="108"/>
        <v>1.1308571428571428</v>
      </c>
      <c r="BU510" s="16">
        <v>0.14000000000000001</v>
      </c>
      <c r="BV510" s="16">
        <v>1.016</v>
      </c>
      <c r="BW510" s="16">
        <v>0.61199999999999999</v>
      </c>
      <c r="BX510" s="14">
        <f t="shared" si="109"/>
        <v>166771.42195218991</v>
      </c>
      <c r="BY510" s="19">
        <v>20.95</v>
      </c>
      <c r="BZ510" s="19">
        <f t="shared" si="110"/>
        <v>2.9582044238497796</v>
      </c>
      <c r="CA510" s="19">
        <f>(BW510/BS510^3)*100000</f>
        <v>0.98701568111254512</v>
      </c>
    </row>
    <row r="511" spans="1:79" s="77" customFormat="1" x14ac:dyDescent="0.2">
      <c r="A511" s="15" t="s">
        <v>69</v>
      </c>
      <c r="B511" s="15">
        <v>5</v>
      </c>
      <c r="C511" s="15">
        <v>2</v>
      </c>
      <c r="D511" s="16">
        <f t="shared" si="102"/>
        <v>0.80937128447999995</v>
      </c>
      <c r="E511" s="17">
        <v>36995</v>
      </c>
      <c r="F511" s="15">
        <v>2</v>
      </c>
      <c r="G511" s="15" t="s">
        <v>70</v>
      </c>
      <c r="H511" s="15" t="s">
        <v>71</v>
      </c>
      <c r="I511" s="15">
        <v>0</v>
      </c>
      <c r="J511" s="15">
        <v>0</v>
      </c>
      <c r="K511" s="15">
        <v>3</v>
      </c>
      <c r="L511" s="15">
        <v>0</v>
      </c>
      <c r="M511" s="13">
        <f t="shared" si="103"/>
        <v>0.75</v>
      </c>
      <c r="N511" s="23">
        <v>37006</v>
      </c>
      <c r="O511" s="24">
        <v>829896</v>
      </c>
      <c r="P511" s="23">
        <v>37010</v>
      </c>
      <c r="Q511" s="24">
        <v>834476</v>
      </c>
      <c r="R511" s="15"/>
      <c r="S511" s="15"/>
      <c r="T511" s="15"/>
      <c r="U511" s="15"/>
      <c r="V511" s="14">
        <f t="shared" si="104"/>
        <v>1664372</v>
      </c>
      <c r="W511" s="14">
        <f t="shared" si="105"/>
        <v>2056376.3898163447</v>
      </c>
      <c r="X511" s="17">
        <v>37015</v>
      </c>
      <c r="Y511" s="15">
        <f t="shared" si="106"/>
        <v>9</v>
      </c>
      <c r="Z511" s="13"/>
      <c r="AA511" s="18">
        <v>4.3</v>
      </c>
      <c r="AB511" s="18">
        <v>24.2</v>
      </c>
      <c r="AC511" s="18">
        <v>23.9</v>
      </c>
      <c r="AD511" s="18">
        <v>28.2</v>
      </c>
      <c r="AE511" s="18">
        <v>26.412499999999998</v>
      </c>
      <c r="AF511" s="13">
        <v>50</v>
      </c>
      <c r="AG511" s="13">
        <v>51</v>
      </c>
      <c r="AH511" s="13">
        <v>52</v>
      </c>
      <c r="AI511" s="13">
        <v>51.5</v>
      </c>
      <c r="AJ511" s="18">
        <v>9.4</v>
      </c>
      <c r="AK511" s="18">
        <v>9.4</v>
      </c>
      <c r="AL511" s="18">
        <v>9.6</v>
      </c>
      <c r="AM511" s="18">
        <v>9.4747694677399004</v>
      </c>
      <c r="AN511" s="21">
        <v>0</v>
      </c>
      <c r="AO511" s="21">
        <v>500</v>
      </c>
      <c r="AP511" s="21">
        <v>30</v>
      </c>
      <c r="AQ511" s="21">
        <v>12.5</v>
      </c>
      <c r="AR511" s="14">
        <v>660</v>
      </c>
      <c r="AS511" s="14">
        <v>630</v>
      </c>
      <c r="AT511" s="14">
        <v>10</v>
      </c>
      <c r="AU511" s="14">
        <v>1300</v>
      </c>
      <c r="AV511" s="14">
        <v>100</v>
      </c>
      <c r="AW511" s="14">
        <v>20</v>
      </c>
      <c r="AX511" s="14">
        <v>0</v>
      </c>
      <c r="AY511" s="14">
        <v>120</v>
      </c>
      <c r="AZ511" s="14">
        <v>420</v>
      </c>
      <c r="BA511" s="14">
        <v>230</v>
      </c>
      <c r="BB511" s="14">
        <v>0</v>
      </c>
      <c r="BC511" s="14">
        <v>450</v>
      </c>
      <c r="BD511" s="14">
        <v>248.33333333333334</v>
      </c>
      <c r="BE511" s="14">
        <v>90</v>
      </c>
      <c r="BF511" s="14">
        <v>0</v>
      </c>
      <c r="BG511" s="14">
        <v>336.66666666666669</v>
      </c>
      <c r="BH511" s="14">
        <v>225</v>
      </c>
      <c r="BI511" s="14">
        <v>20</v>
      </c>
      <c r="BJ511" s="14">
        <v>0</v>
      </c>
      <c r="BK511" s="14">
        <v>440</v>
      </c>
      <c r="BL511" s="14">
        <v>0</v>
      </c>
      <c r="BM511" s="19">
        <f>BL511/(Q511)*100</f>
        <v>0</v>
      </c>
      <c r="BN511" s="19">
        <f>BL511/(O511+Q511)*100</f>
        <v>0</v>
      </c>
      <c r="BO511" s="15" t="s">
        <v>73</v>
      </c>
      <c r="BP511" s="13"/>
      <c r="BQ511" s="13"/>
      <c r="BR511" s="13">
        <f t="shared" si="107"/>
        <v>0</v>
      </c>
      <c r="BS511" s="19"/>
      <c r="BT511" s="19">
        <f t="shared" si="108"/>
        <v>0</v>
      </c>
      <c r="BU511" s="16"/>
      <c r="BV511" s="16"/>
      <c r="BW511" s="16"/>
      <c r="BX511" s="14">
        <f t="shared" si="109"/>
        <v>0</v>
      </c>
      <c r="BY511" s="19">
        <v>0</v>
      </c>
      <c r="BZ511" s="19">
        <f t="shared" si="110"/>
        <v>0</v>
      </c>
      <c r="CA511" s="19"/>
    </row>
    <row r="512" spans="1:79" s="77" customFormat="1" x14ac:dyDescent="0.2">
      <c r="A512" s="8" t="s">
        <v>69</v>
      </c>
      <c r="B512" s="4">
        <v>25</v>
      </c>
      <c r="C512" s="4">
        <v>1</v>
      </c>
      <c r="D512" s="6">
        <f t="shared" si="102"/>
        <v>0.40468564223999998</v>
      </c>
      <c r="E512" s="8">
        <v>38454</v>
      </c>
      <c r="F512" s="4">
        <v>2</v>
      </c>
      <c r="G512" s="4" t="s">
        <v>70</v>
      </c>
      <c r="H512" s="4" t="s">
        <v>71</v>
      </c>
      <c r="I512" s="4">
        <v>1</v>
      </c>
      <c r="J512" s="4">
        <v>0</v>
      </c>
      <c r="K512" s="4">
        <v>3</v>
      </c>
      <c r="L512" s="4">
        <v>0</v>
      </c>
      <c r="M512" s="13">
        <f t="shared" si="103"/>
        <v>1</v>
      </c>
      <c r="N512" s="8">
        <v>38465</v>
      </c>
      <c r="O512" s="5">
        <v>410826</v>
      </c>
      <c r="P512" s="8">
        <v>38469</v>
      </c>
      <c r="Q512" s="5">
        <v>423192</v>
      </c>
      <c r="R512" s="4"/>
      <c r="S512" s="4"/>
      <c r="T512" s="4"/>
      <c r="U512" s="4"/>
      <c r="V512" s="14">
        <f t="shared" si="104"/>
        <v>834018</v>
      </c>
      <c r="W512" s="14">
        <f t="shared" si="105"/>
        <v>2060903.3604048232</v>
      </c>
      <c r="X512" s="8">
        <v>38503</v>
      </c>
      <c r="Y512" s="4">
        <f t="shared" si="106"/>
        <v>38</v>
      </c>
      <c r="Z512" s="4">
        <v>11</v>
      </c>
      <c r="AA512" s="10">
        <v>1.2</v>
      </c>
      <c r="AB512" s="10">
        <v>25.2</v>
      </c>
      <c r="AC512" s="10">
        <v>16.8</v>
      </c>
      <c r="AD512" s="10">
        <v>32.700000000000003</v>
      </c>
      <c r="AE512" s="10">
        <v>28.144444444444446</v>
      </c>
      <c r="AF512" s="9">
        <v>31</v>
      </c>
      <c r="AG512" s="9">
        <v>32</v>
      </c>
      <c r="AH512" s="9">
        <v>38</v>
      </c>
      <c r="AI512" s="9">
        <v>34.777777777777779</v>
      </c>
      <c r="AJ512" s="10">
        <v>9.5</v>
      </c>
      <c r="AK512" s="10">
        <v>8.6</v>
      </c>
      <c r="AL512" s="10">
        <v>9.9</v>
      </c>
      <c r="AM512" s="10">
        <v>9.4731899434429199</v>
      </c>
      <c r="AN512" s="20">
        <v>42</v>
      </c>
      <c r="AO512" s="20">
        <v>375</v>
      </c>
      <c r="AP512" s="20">
        <v>27</v>
      </c>
      <c r="AQ512" s="20">
        <v>11.25</v>
      </c>
      <c r="AR512" s="5">
        <v>40</v>
      </c>
      <c r="AS512" s="5">
        <v>395</v>
      </c>
      <c r="AT512" s="5">
        <v>0</v>
      </c>
      <c r="AU512" s="5">
        <v>435</v>
      </c>
      <c r="AV512" s="5">
        <v>0</v>
      </c>
      <c r="AW512" s="5">
        <v>5</v>
      </c>
      <c r="AX512" s="5">
        <v>0</v>
      </c>
      <c r="AY512" s="5">
        <v>20</v>
      </c>
      <c r="AZ512" s="5">
        <v>140</v>
      </c>
      <c r="BA512" s="5">
        <v>140</v>
      </c>
      <c r="BB512" s="5">
        <v>25</v>
      </c>
      <c r="BC512" s="5">
        <v>280</v>
      </c>
      <c r="BD512" s="5">
        <v>35</v>
      </c>
      <c r="BE512" s="5">
        <v>57.5</v>
      </c>
      <c r="BF512" s="5">
        <v>2.5</v>
      </c>
      <c r="BG512" s="5">
        <v>95</v>
      </c>
      <c r="BH512" s="5">
        <v>17.5</v>
      </c>
      <c r="BI512" s="5">
        <v>55</v>
      </c>
      <c r="BJ512" s="5">
        <v>0</v>
      </c>
      <c r="BK512" s="5">
        <v>62.5</v>
      </c>
      <c r="BL512" s="5">
        <v>0</v>
      </c>
      <c r="BM512" s="11">
        <f>BL512/Q512*100</f>
        <v>0</v>
      </c>
      <c r="BN512" s="11">
        <f>BL512/(O512+Q512)*100</f>
        <v>0</v>
      </c>
      <c r="BO512" s="4" t="s">
        <v>73</v>
      </c>
      <c r="BP512" s="9"/>
      <c r="BQ512" s="9"/>
      <c r="BR512" s="13">
        <f t="shared" si="107"/>
        <v>0</v>
      </c>
      <c r="BS512" s="11"/>
      <c r="BT512" s="19">
        <f t="shared" si="108"/>
        <v>0</v>
      </c>
      <c r="BU512" s="6"/>
      <c r="BV512" s="6"/>
      <c r="BW512" s="6"/>
      <c r="BX512" s="5">
        <f t="shared" si="109"/>
        <v>0</v>
      </c>
      <c r="BY512" s="11">
        <v>0</v>
      </c>
      <c r="BZ512" s="11">
        <f t="shared" si="110"/>
        <v>0</v>
      </c>
      <c r="CA512" s="11"/>
    </row>
    <row r="513" spans="1:79" s="77" customFormat="1" x14ac:dyDescent="0.2">
      <c r="A513" s="4" t="s">
        <v>69</v>
      </c>
      <c r="B513" s="4">
        <v>4</v>
      </c>
      <c r="C513" s="4">
        <v>1</v>
      </c>
      <c r="D513" s="6">
        <f t="shared" si="102"/>
        <v>0.40468564223999998</v>
      </c>
      <c r="E513" s="8">
        <v>38984</v>
      </c>
      <c r="F513" s="4">
        <v>1</v>
      </c>
      <c r="G513" s="4" t="s">
        <v>70</v>
      </c>
      <c r="H513" s="4" t="s">
        <v>71</v>
      </c>
      <c r="I513" s="4">
        <v>471</v>
      </c>
      <c r="J513" s="4">
        <v>1192</v>
      </c>
      <c r="K513" s="4"/>
      <c r="L513" s="4"/>
      <c r="M513" s="13">
        <f t="shared" si="103"/>
        <v>831.5</v>
      </c>
      <c r="N513" s="8">
        <v>38997</v>
      </c>
      <c r="O513" s="5">
        <v>838598</v>
      </c>
      <c r="P513" s="4"/>
      <c r="Q513" s="5"/>
      <c r="R513" s="4"/>
      <c r="S513" s="4"/>
      <c r="T513" s="4"/>
      <c r="U513" s="4"/>
      <c r="V513" s="14">
        <f t="shared" si="104"/>
        <v>838598</v>
      </c>
      <c r="W513" s="14">
        <f t="shared" si="105"/>
        <v>2072220.7868760193</v>
      </c>
      <c r="X513" s="8">
        <v>39041</v>
      </c>
      <c r="Y513" s="9">
        <f t="shared" si="106"/>
        <v>44</v>
      </c>
      <c r="Z513" s="4">
        <v>3</v>
      </c>
      <c r="AA513" s="4">
        <v>4.2</v>
      </c>
      <c r="AB513" s="4">
        <v>28.7</v>
      </c>
      <c r="AC513" s="4">
        <v>16.399999999999999</v>
      </c>
      <c r="AD513" s="4">
        <v>31</v>
      </c>
      <c r="AE513" s="10">
        <v>24.513953488372085</v>
      </c>
      <c r="AF513" s="4">
        <v>35</v>
      </c>
      <c r="AG513" s="4">
        <v>35</v>
      </c>
      <c r="AH513" s="4">
        <v>43</v>
      </c>
      <c r="AI513" s="9">
        <v>38.083333333333336</v>
      </c>
      <c r="AJ513" s="4">
        <v>9.1999999999999993</v>
      </c>
      <c r="AK513" s="4">
        <v>8.6</v>
      </c>
      <c r="AL513" s="4">
        <v>9.6</v>
      </c>
      <c r="AM513" s="10">
        <v>9.1877743003547288</v>
      </c>
      <c r="AN513" s="20">
        <v>430</v>
      </c>
      <c r="AO513" s="20">
        <v>475</v>
      </c>
      <c r="AP513" s="20">
        <v>30</v>
      </c>
      <c r="AQ513" s="20">
        <v>12.5</v>
      </c>
      <c r="AR513" s="5">
        <v>315</v>
      </c>
      <c r="AS513" s="5">
        <v>75</v>
      </c>
      <c r="AT513" s="5">
        <v>0</v>
      </c>
      <c r="AU513" s="5">
        <v>390</v>
      </c>
      <c r="AV513" s="5">
        <v>0</v>
      </c>
      <c r="AW513" s="5">
        <v>0</v>
      </c>
      <c r="AX513" s="5">
        <v>0</v>
      </c>
      <c r="AY513" s="5">
        <v>5</v>
      </c>
      <c r="AZ513" s="5">
        <v>200</v>
      </c>
      <c r="BA513" s="5">
        <v>30</v>
      </c>
      <c r="BB513" s="5">
        <v>5</v>
      </c>
      <c r="BC513" s="5">
        <v>200</v>
      </c>
      <c r="BD513" s="5">
        <v>27.692307692307693</v>
      </c>
      <c r="BE513" s="5">
        <v>8.4615384615384617</v>
      </c>
      <c r="BF513" s="5">
        <v>0.76923076923076927</v>
      </c>
      <c r="BG513" s="5">
        <v>39.583333333333336</v>
      </c>
      <c r="BH513" s="5">
        <v>5</v>
      </c>
      <c r="BI513" s="5">
        <v>5</v>
      </c>
      <c r="BJ513" s="5">
        <v>0</v>
      </c>
      <c r="BK513" s="5">
        <v>15</v>
      </c>
      <c r="BL513" s="5">
        <v>31132</v>
      </c>
      <c r="BM513" s="11">
        <f>BL513/O513*100</f>
        <v>3.7123866262500025</v>
      </c>
      <c r="BN513" s="11">
        <f>BL513/(O513+Q513)*100</f>
        <v>3.7123866262500025</v>
      </c>
      <c r="BO513" s="4" t="s">
        <v>72</v>
      </c>
      <c r="BP513" s="9">
        <v>19</v>
      </c>
      <c r="BQ513" s="9">
        <v>50</v>
      </c>
      <c r="BR513" s="13">
        <f t="shared" si="107"/>
        <v>31</v>
      </c>
      <c r="BS513" s="11">
        <v>30.75</v>
      </c>
      <c r="BT513" s="19">
        <f t="shared" si="108"/>
        <v>0.69886363636363635</v>
      </c>
      <c r="BU513" s="6">
        <v>7.1999999999999995E-2</v>
      </c>
      <c r="BV513" s="6">
        <v>1.121</v>
      </c>
      <c r="BW513" s="6">
        <v>0.30199999999999999</v>
      </c>
      <c r="BX513" s="5">
        <f t="shared" ref="BX513:BX544" si="111">BL513/(C513*0.40468564224)</f>
        <v>76928.847358357918</v>
      </c>
      <c r="BY513" s="11">
        <v>8.23</v>
      </c>
      <c r="BZ513" s="11">
        <f t="shared" ref="BZ513:BZ544" si="112">(BY513/D513)/Y513</f>
        <v>0.46219938397153887</v>
      </c>
      <c r="CA513" s="11">
        <f>(BW513/BS513^3)*100000</f>
        <v>1.0386556373991263</v>
      </c>
    </row>
    <row r="514" spans="1:79" s="77" customFormat="1" x14ac:dyDescent="0.2">
      <c r="A514" s="4" t="s">
        <v>69</v>
      </c>
      <c r="B514" s="4">
        <v>15</v>
      </c>
      <c r="C514" s="4">
        <v>0.5</v>
      </c>
      <c r="D514" s="6">
        <f t="shared" ref="D514:D560" si="113">C514*0.40468564224</f>
        <v>0.20234282111999999</v>
      </c>
      <c r="E514" s="8">
        <v>38205</v>
      </c>
      <c r="F514" s="4">
        <v>1</v>
      </c>
      <c r="G514" s="4" t="s">
        <v>70</v>
      </c>
      <c r="H514" s="4" t="s">
        <v>71</v>
      </c>
      <c r="I514" s="4">
        <v>15</v>
      </c>
      <c r="J514" s="4">
        <v>14</v>
      </c>
      <c r="K514" s="4"/>
      <c r="L514" s="4"/>
      <c r="M514" s="13">
        <f t="shared" ref="M514:M560" si="114">AVERAGE(I514:L514)</f>
        <v>14.5</v>
      </c>
      <c r="N514" s="8">
        <v>38211</v>
      </c>
      <c r="O514" s="5">
        <v>235412</v>
      </c>
      <c r="P514" s="8">
        <v>38232</v>
      </c>
      <c r="Q514" s="5">
        <v>184116</v>
      </c>
      <c r="R514" s="4"/>
      <c r="S514" s="4"/>
      <c r="T514" s="4"/>
      <c r="U514" s="4"/>
      <c r="V514" s="14">
        <f t="shared" ref="V514:V560" si="115">SUM(O514,Q514,S514,U514)</f>
        <v>419528</v>
      </c>
      <c r="W514" s="14">
        <f t="shared" ref="W514:W560" si="116">V514/D514</f>
        <v>2073352.5295231389</v>
      </c>
      <c r="X514" s="8">
        <v>38239</v>
      </c>
      <c r="Y514" s="4">
        <f t="shared" ref="Y514:Y560" si="117">X514-N514</f>
        <v>28</v>
      </c>
      <c r="Z514" s="4">
        <v>12</v>
      </c>
      <c r="AA514" s="10">
        <v>2.9</v>
      </c>
      <c r="AB514" s="4">
        <v>30.2</v>
      </c>
      <c r="AC514" s="4">
        <v>28.6</v>
      </c>
      <c r="AD514" s="4">
        <v>35</v>
      </c>
      <c r="AE514" s="10">
        <v>31.607692307692311</v>
      </c>
      <c r="AF514" s="4">
        <v>31</v>
      </c>
      <c r="AG514" s="4">
        <v>28</v>
      </c>
      <c r="AH514" s="4">
        <v>37</v>
      </c>
      <c r="AI514" s="10">
        <v>32.166666666666664</v>
      </c>
      <c r="AJ514" s="4">
        <v>9.1</v>
      </c>
      <c r="AK514" s="4">
        <v>8.5</v>
      </c>
      <c r="AL514" s="4">
        <v>9.4</v>
      </c>
      <c r="AM514" s="10">
        <v>8.9166666666666661</v>
      </c>
      <c r="AN514" s="20">
        <v>150</v>
      </c>
      <c r="AO514" s="20">
        <v>200</v>
      </c>
      <c r="AP514" s="20">
        <v>12</v>
      </c>
      <c r="AQ514" s="20">
        <v>5</v>
      </c>
      <c r="AR514" s="5">
        <v>0</v>
      </c>
      <c r="AS514" s="5">
        <v>40</v>
      </c>
      <c r="AT514" s="5">
        <v>1210</v>
      </c>
      <c r="AU514" s="5">
        <v>1250</v>
      </c>
      <c r="AV514" s="5">
        <v>0</v>
      </c>
      <c r="AW514" s="5">
        <v>0</v>
      </c>
      <c r="AX514" s="5">
        <v>20</v>
      </c>
      <c r="AY514" s="5">
        <v>250</v>
      </c>
      <c r="AZ514" s="5">
        <v>220</v>
      </c>
      <c r="BA514" s="5">
        <v>1215</v>
      </c>
      <c r="BB514" s="5">
        <v>4900</v>
      </c>
      <c r="BC514" s="5">
        <v>4935</v>
      </c>
      <c r="BD514" s="5">
        <v>40.909090909090907</v>
      </c>
      <c r="BE514" s="5">
        <v>216.36363636363637</v>
      </c>
      <c r="BF514" s="5">
        <v>1436.3636363636363</v>
      </c>
      <c r="BG514" s="5">
        <v>1695.4545454545455</v>
      </c>
      <c r="BH514" s="5">
        <v>20</v>
      </c>
      <c r="BI514" s="5">
        <v>30</v>
      </c>
      <c r="BJ514" s="5">
        <v>845</v>
      </c>
      <c r="BK514" s="5">
        <v>1040</v>
      </c>
      <c r="BL514" s="5">
        <v>67467</v>
      </c>
      <c r="BM514" s="11">
        <f>(BL514/O514)*100</f>
        <v>28.659116782491971</v>
      </c>
      <c r="BN514" s="11">
        <f>((BL514)/(O514+Q514+S514+U514))*100</f>
        <v>16.081644133407067</v>
      </c>
      <c r="BO514" s="4" t="s">
        <v>72</v>
      </c>
      <c r="BP514" s="13">
        <v>32</v>
      </c>
      <c r="BQ514" s="9">
        <v>47</v>
      </c>
      <c r="BR514" s="13">
        <f t="shared" ref="BR514:BR560" si="118">BQ514-BP514</f>
        <v>15</v>
      </c>
      <c r="BS514" s="11">
        <v>38.979999999999997</v>
      </c>
      <c r="BT514" s="19">
        <f t="shared" ref="BT514:BT560" si="119">BS514/Y514</f>
        <v>1.3921428571428571</v>
      </c>
      <c r="BU514" s="6">
        <v>0.32100000000000001</v>
      </c>
      <c r="BV514" s="6">
        <v>0.68400000000000005</v>
      </c>
      <c r="BW514" s="6">
        <v>0.45368000000000003</v>
      </c>
      <c r="BX514" s="5">
        <f t="shared" si="111"/>
        <v>333429.17542890488</v>
      </c>
      <c r="BY514" s="11">
        <v>25.73</v>
      </c>
      <c r="BZ514" s="11">
        <f t="shared" si="112"/>
        <v>4.5414439036786893</v>
      </c>
      <c r="CA514" s="11">
        <f>(BW514/BS514^3)*100000</f>
        <v>0.76599181663374161</v>
      </c>
    </row>
    <row r="515" spans="1:79" s="77" customFormat="1" x14ac:dyDescent="0.2">
      <c r="A515" s="7" t="s">
        <v>69</v>
      </c>
      <c r="B515" s="4">
        <v>28</v>
      </c>
      <c r="C515" s="4">
        <v>1</v>
      </c>
      <c r="D515" s="6">
        <f t="shared" si="113"/>
        <v>0.40468564223999998</v>
      </c>
      <c r="E515" s="8">
        <v>40273</v>
      </c>
      <c r="F515" s="9">
        <v>2</v>
      </c>
      <c r="G515" s="9" t="s">
        <v>70</v>
      </c>
      <c r="H515" s="9" t="s">
        <v>71</v>
      </c>
      <c r="I515" s="4">
        <v>57</v>
      </c>
      <c r="J515" s="4"/>
      <c r="K515" s="4">
        <v>326</v>
      </c>
      <c r="L515" s="4">
        <v>228</v>
      </c>
      <c r="M515" s="13">
        <f t="shared" si="114"/>
        <v>203.66666666666666</v>
      </c>
      <c r="N515" s="8">
        <v>40288</v>
      </c>
      <c r="O515" s="5">
        <v>387468</v>
      </c>
      <c r="P515" s="8">
        <v>40291</v>
      </c>
      <c r="Q515" s="5">
        <v>452046</v>
      </c>
      <c r="R515" s="8"/>
      <c r="S515" s="9"/>
      <c r="T515" s="8"/>
      <c r="U515" s="8"/>
      <c r="V515" s="14">
        <f t="shared" si="115"/>
        <v>839514</v>
      </c>
      <c r="W515" s="14">
        <f t="shared" si="116"/>
        <v>2074484.2721702587</v>
      </c>
      <c r="X515" s="8">
        <v>40325</v>
      </c>
      <c r="Y515" s="9">
        <f t="shared" si="117"/>
        <v>37</v>
      </c>
      <c r="Z515" s="9">
        <v>6</v>
      </c>
      <c r="AA515" s="10">
        <v>3.2</v>
      </c>
      <c r="AB515" s="10">
        <v>24.8</v>
      </c>
      <c r="AC515" s="10">
        <v>24.6</v>
      </c>
      <c r="AD515" s="10">
        <v>30.8</v>
      </c>
      <c r="AE515" s="10">
        <v>27.857142857142854</v>
      </c>
      <c r="AF515" s="9">
        <v>39</v>
      </c>
      <c r="AG515" s="9">
        <v>35</v>
      </c>
      <c r="AH515" s="9">
        <v>45</v>
      </c>
      <c r="AI515" s="10">
        <v>40.9</v>
      </c>
      <c r="AJ515" s="10">
        <v>9.1</v>
      </c>
      <c r="AK515" s="10">
        <v>8.9</v>
      </c>
      <c r="AL515" s="10">
        <v>9.6</v>
      </c>
      <c r="AM515" s="10">
        <v>9.187421557415286</v>
      </c>
      <c r="AN515" s="20">
        <v>246</v>
      </c>
      <c r="AO515" s="20">
        <v>210</v>
      </c>
      <c r="AP515" s="20">
        <v>8.5</v>
      </c>
      <c r="AQ515" s="20">
        <v>3.55</v>
      </c>
      <c r="AR515" s="5">
        <v>230</v>
      </c>
      <c r="AS515" s="5">
        <v>230</v>
      </c>
      <c r="AT515" s="5">
        <v>0</v>
      </c>
      <c r="AU515" s="5">
        <v>460</v>
      </c>
      <c r="AV515" s="5">
        <v>0</v>
      </c>
      <c r="AW515" s="5">
        <v>0</v>
      </c>
      <c r="AX515" s="5">
        <v>0</v>
      </c>
      <c r="AY515" s="5">
        <v>5</v>
      </c>
      <c r="AZ515" s="5">
        <v>530</v>
      </c>
      <c r="BA515" s="5">
        <v>485</v>
      </c>
      <c r="BB515" s="5">
        <v>0</v>
      </c>
      <c r="BC515" s="5">
        <v>1015</v>
      </c>
      <c r="BD515" s="5">
        <v>57.692307692307693</v>
      </c>
      <c r="BE515" s="5">
        <v>61.53846153846154</v>
      </c>
      <c r="BF515" s="5">
        <v>0</v>
      </c>
      <c r="BG515" s="5">
        <v>119.23076923076923</v>
      </c>
      <c r="BH515" s="5">
        <v>15</v>
      </c>
      <c r="BI515" s="5">
        <v>5</v>
      </c>
      <c r="BJ515" s="5">
        <v>0</v>
      </c>
      <c r="BK515" s="5">
        <v>20</v>
      </c>
      <c r="BL515" s="5">
        <v>81618</v>
      </c>
      <c r="BM515" s="11">
        <v>18.059999999999999</v>
      </c>
      <c r="BN515" s="11">
        <f>((BL515/(O515+Q515+S515+U515))*100)</f>
        <v>9.7220534737955528</v>
      </c>
      <c r="BO515" s="4" t="s">
        <v>72</v>
      </c>
      <c r="BP515" s="9">
        <v>19</v>
      </c>
      <c r="BQ515" s="9">
        <v>46</v>
      </c>
      <c r="BR515" s="13">
        <f t="shared" si="118"/>
        <v>27</v>
      </c>
      <c r="BS515" s="11">
        <v>33.65</v>
      </c>
      <c r="BT515" s="19">
        <f t="shared" si="119"/>
        <v>0.90945945945945939</v>
      </c>
      <c r="BU515" s="6">
        <v>5.1999999999999998E-2</v>
      </c>
      <c r="BV515" s="6">
        <v>0.67200000000000004</v>
      </c>
      <c r="BW515" s="6">
        <v>0.31</v>
      </c>
      <c r="BX515" s="5">
        <f t="shared" si="111"/>
        <v>201682.47024587102</v>
      </c>
      <c r="BY515" s="11">
        <v>23.32</v>
      </c>
      <c r="BZ515" s="11">
        <f t="shared" si="112"/>
        <v>1.5574317556254855</v>
      </c>
      <c r="CA515" s="11">
        <f>(BW515/BS515^3)*100000</f>
        <v>0.81359166018945461</v>
      </c>
    </row>
    <row r="516" spans="1:79" s="77" customFormat="1" x14ac:dyDescent="0.2">
      <c r="A516" s="12" t="s">
        <v>69</v>
      </c>
      <c r="B516" s="15">
        <v>4</v>
      </c>
      <c r="C516" s="15">
        <v>2</v>
      </c>
      <c r="D516" s="16">
        <f t="shared" si="113"/>
        <v>0.80937128447999995</v>
      </c>
      <c r="E516" s="17">
        <v>40338</v>
      </c>
      <c r="F516" s="13">
        <v>2</v>
      </c>
      <c r="G516" s="13" t="s">
        <v>70</v>
      </c>
      <c r="H516" s="13" t="s">
        <v>71</v>
      </c>
      <c r="I516" s="15">
        <v>34</v>
      </c>
      <c r="J516" s="15">
        <v>0</v>
      </c>
      <c r="K516" s="15">
        <v>157</v>
      </c>
      <c r="L516" s="15">
        <v>335</v>
      </c>
      <c r="M516" s="13">
        <f t="shared" si="114"/>
        <v>131.5</v>
      </c>
      <c r="N516" s="17">
        <v>40349</v>
      </c>
      <c r="O516" s="14">
        <v>816614</v>
      </c>
      <c r="P516" s="17">
        <v>40353</v>
      </c>
      <c r="Q516" s="14">
        <v>862414</v>
      </c>
      <c r="R516" s="17"/>
      <c r="S516" s="13"/>
      <c r="T516" s="17"/>
      <c r="U516" s="17"/>
      <c r="V516" s="14">
        <f t="shared" si="115"/>
        <v>1679028</v>
      </c>
      <c r="W516" s="14">
        <f t="shared" si="116"/>
        <v>2074484.2721702587</v>
      </c>
      <c r="X516" s="17">
        <v>40381</v>
      </c>
      <c r="Y516" s="13">
        <f t="shared" si="117"/>
        <v>32</v>
      </c>
      <c r="Z516" s="13">
        <v>12</v>
      </c>
      <c r="AA516" s="18">
        <v>2.2000000000000002</v>
      </c>
      <c r="AB516" s="18">
        <v>32.200000000000003</v>
      </c>
      <c r="AC516" s="18">
        <v>28.7</v>
      </c>
      <c r="AD516" s="18">
        <v>34.5</v>
      </c>
      <c r="AE516" s="18">
        <v>31.676666666666673</v>
      </c>
      <c r="AF516" s="13">
        <v>37</v>
      </c>
      <c r="AG516" s="13">
        <v>36</v>
      </c>
      <c r="AH516" s="13">
        <v>40</v>
      </c>
      <c r="AI516" s="18">
        <v>37.857142857142854</v>
      </c>
      <c r="AJ516" s="18">
        <v>9</v>
      </c>
      <c r="AK516" s="18">
        <v>8.8000000000000007</v>
      </c>
      <c r="AL516" s="18">
        <v>9.6</v>
      </c>
      <c r="AM516" s="18">
        <v>9.1180464230512399</v>
      </c>
      <c r="AN516" s="21">
        <v>268</v>
      </c>
      <c r="AO516" s="21">
        <v>600</v>
      </c>
      <c r="AP516" s="21">
        <v>66</v>
      </c>
      <c r="AQ516" s="21">
        <v>26</v>
      </c>
      <c r="AR516" s="14">
        <v>10</v>
      </c>
      <c r="AS516" s="14">
        <v>65</v>
      </c>
      <c r="AT516" s="14">
        <v>610</v>
      </c>
      <c r="AU516" s="14">
        <v>685</v>
      </c>
      <c r="AV516" s="14">
        <v>0</v>
      </c>
      <c r="AW516" s="14">
        <v>0</v>
      </c>
      <c r="AX516" s="14">
        <v>225</v>
      </c>
      <c r="AY516" s="14">
        <v>517</v>
      </c>
      <c r="AZ516" s="14">
        <v>420</v>
      </c>
      <c r="BA516" s="14">
        <v>490</v>
      </c>
      <c r="BB516" s="14">
        <v>12800</v>
      </c>
      <c r="BC516" s="14">
        <v>13250</v>
      </c>
      <c r="BD516" s="14">
        <v>84.583333333333329</v>
      </c>
      <c r="BE516" s="14">
        <v>154.58333333333334</v>
      </c>
      <c r="BF516" s="14">
        <v>1977.9166666666667</v>
      </c>
      <c r="BG516" s="14">
        <v>2217.6666666666665</v>
      </c>
      <c r="BH516" s="14">
        <v>45</v>
      </c>
      <c r="BI516" s="14">
        <v>122.5</v>
      </c>
      <c r="BJ516" s="14">
        <v>922.5</v>
      </c>
      <c r="BK516" s="14">
        <v>1157.5</v>
      </c>
      <c r="BL516" s="14">
        <v>462916</v>
      </c>
      <c r="BM516" s="19">
        <v>53.68</v>
      </c>
      <c r="BN516" s="19">
        <f>((BL516/(O516+Q516+S516+U516))*100)</f>
        <v>27.570475298803832</v>
      </c>
      <c r="BO516" s="15" t="s">
        <v>72</v>
      </c>
      <c r="BP516" s="13">
        <v>27</v>
      </c>
      <c r="BQ516" s="13">
        <v>50</v>
      </c>
      <c r="BR516" s="13">
        <f t="shared" si="118"/>
        <v>23</v>
      </c>
      <c r="BS516" s="19">
        <v>36.01</v>
      </c>
      <c r="BT516" s="19">
        <f t="shared" si="119"/>
        <v>1.1253124999999999</v>
      </c>
      <c r="BU516" s="16">
        <v>0.2</v>
      </c>
      <c r="BV516" s="16">
        <v>0.80800000000000005</v>
      </c>
      <c r="BW516" s="16">
        <v>0.41499999999999998</v>
      </c>
      <c r="BX516" s="14">
        <f t="shared" si="111"/>
        <v>571945.17383627163</v>
      </c>
      <c r="BY516" s="19">
        <v>140.09</v>
      </c>
      <c r="BZ516" s="19">
        <f t="shared" si="112"/>
        <v>5.4089051390211242</v>
      </c>
      <c r="CA516" s="19">
        <f>(BW516/BS516^3)*100000</f>
        <v>0.88874819681795392</v>
      </c>
    </row>
    <row r="517" spans="1:79" s="77" customFormat="1" x14ac:dyDescent="0.2">
      <c r="A517" s="4" t="s">
        <v>69</v>
      </c>
      <c r="B517" s="4">
        <v>34</v>
      </c>
      <c r="C517" s="4">
        <v>1</v>
      </c>
      <c r="D517" s="6">
        <f t="shared" si="113"/>
        <v>0.40468564223999998</v>
      </c>
      <c r="E517" s="8">
        <v>38468</v>
      </c>
      <c r="F517" s="4">
        <v>2</v>
      </c>
      <c r="G517" s="4" t="s">
        <v>70</v>
      </c>
      <c r="H517" s="4" t="s">
        <v>71</v>
      </c>
      <c r="I517" s="4">
        <v>1</v>
      </c>
      <c r="J517" s="4">
        <v>4</v>
      </c>
      <c r="K517" s="4">
        <v>5</v>
      </c>
      <c r="L517" s="4">
        <v>9</v>
      </c>
      <c r="M517" s="13">
        <f t="shared" si="114"/>
        <v>4.75</v>
      </c>
      <c r="N517" s="8">
        <v>38479</v>
      </c>
      <c r="O517" s="5">
        <v>431436</v>
      </c>
      <c r="P517" s="8">
        <v>38483</v>
      </c>
      <c r="Q517" s="5">
        <v>409452</v>
      </c>
      <c r="R517" s="4"/>
      <c r="S517" s="4"/>
      <c r="T517" s="4"/>
      <c r="U517" s="4"/>
      <c r="V517" s="14">
        <f t="shared" si="115"/>
        <v>840888</v>
      </c>
      <c r="W517" s="14">
        <f t="shared" si="116"/>
        <v>2077879.5001116174</v>
      </c>
      <c r="X517" s="8">
        <v>38512</v>
      </c>
      <c r="Y517" s="4">
        <f t="shared" si="117"/>
        <v>33</v>
      </c>
      <c r="Z517" s="4">
        <v>11</v>
      </c>
      <c r="AA517" s="10">
        <v>3.2</v>
      </c>
      <c r="AB517" s="10">
        <v>27.4</v>
      </c>
      <c r="AC517" s="10">
        <v>26.9</v>
      </c>
      <c r="AD517" s="10">
        <v>33.6</v>
      </c>
      <c r="AE517" s="10">
        <v>30.625806451612899</v>
      </c>
      <c r="AF517" s="9">
        <v>36</v>
      </c>
      <c r="AG517" s="9">
        <v>30</v>
      </c>
      <c r="AH517" s="9">
        <v>39</v>
      </c>
      <c r="AI517" s="9">
        <v>34.777777777777779</v>
      </c>
      <c r="AJ517" s="10">
        <v>9.3000000000000007</v>
      </c>
      <c r="AK517" s="10">
        <v>8.6999999999999993</v>
      </c>
      <c r="AL517" s="10">
        <v>9.6999999999999993</v>
      </c>
      <c r="AM517" s="10">
        <v>9.4728787640161602</v>
      </c>
      <c r="AN517" s="20">
        <v>74</v>
      </c>
      <c r="AO517" s="20">
        <v>350</v>
      </c>
      <c r="AP517" s="20">
        <v>21</v>
      </c>
      <c r="AQ517" s="20">
        <v>8.75</v>
      </c>
      <c r="AR517" s="5">
        <v>10</v>
      </c>
      <c r="AS517" s="5">
        <v>115</v>
      </c>
      <c r="AT517" s="5">
        <v>30</v>
      </c>
      <c r="AU517" s="5">
        <v>155</v>
      </c>
      <c r="AV517" s="5">
        <v>0</v>
      </c>
      <c r="AW517" s="5">
        <v>0</v>
      </c>
      <c r="AX517" s="5">
        <v>0</v>
      </c>
      <c r="AY517" s="5">
        <v>0</v>
      </c>
      <c r="AZ517" s="5">
        <v>190</v>
      </c>
      <c r="BA517" s="5">
        <v>145</v>
      </c>
      <c r="BB517" s="5">
        <v>15</v>
      </c>
      <c r="BC517" s="5">
        <v>335</v>
      </c>
      <c r="BD517" s="5">
        <v>38.18181818181818</v>
      </c>
      <c r="BE517" s="5">
        <v>31.818181818181817</v>
      </c>
      <c r="BF517" s="5">
        <v>1.3636363636363635</v>
      </c>
      <c r="BG517" s="5">
        <v>71.36363636363636</v>
      </c>
      <c r="BH517" s="5">
        <v>5</v>
      </c>
      <c r="BI517" s="5">
        <v>15</v>
      </c>
      <c r="BJ517" s="5">
        <v>0</v>
      </c>
      <c r="BK517" s="5">
        <v>20</v>
      </c>
      <c r="BL517" s="5">
        <v>0</v>
      </c>
      <c r="BM517" s="11">
        <f>BL517/O517*100</f>
        <v>0</v>
      </c>
      <c r="BN517" s="19">
        <f t="shared" ref="BN517:BN531" si="120">BL517/(O517+Q517)*100</f>
        <v>0</v>
      </c>
      <c r="BO517" s="4" t="s">
        <v>73</v>
      </c>
      <c r="BP517" s="9"/>
      <c r="BQ517" s="9"/>
      <c r="BR517" s="13">
        <f t="shared" si="118"/>
        <v>0</v>
      </c>
      <c r="BS517" s="11"/>
      <c r="BT517" s="19">
        <f t="shared" si="119"/>
        <v>0</v>
      </c>
      <c r="BU517" s="6"/>
      <c r="BV517" s="6"/>
      <c r="BW517" s="6"/>
      <c r="BX517" s="5">
        <f t="shared" si="111"/>
        <v>0</v>
      </c>
      <c r="BY517" s="11">
        <v>0</v>
      </c>
      <c r="BZ517" s="11">
        <f t="shared" si="112"/>
        <v>0</v>
      </c>
      <c r="CA517" s="11"/>
    </row>
    <row r="518" spans="1:79" s="77" customFormat="1" x14ac:dyDescent="0.2">
      <c r="A518" s="15" t="s">
        <v>69</v>
      </c>
      <c r="B518" s="15">
        <v>33</v>
      </c>
      <c r="C518" s="15">
        <v>1</v>
      </c>
      <c r="D518" s="16">
        <f t="shared" si="113"/>
        <v>0.40468564223999998</v>
      </c>
      <c r="E518" s="17">
        <v>37027</v>
      </c>
      <c r="F518" s="15">
        <v>2</v>
      </c>
      <c r="G518" s="15" t="s">
        <v>70</v>
      </c>
      <c r="H518" s="15" t="s">
        <v>71</v>
      </c>
      <c r="I518" s="15">
        <v>0</v>
      </c>
      <c r="J518" s="15">
        <v>0</v>
      </c>
      <c r="K518" s="15">
        <v>0</v>
      </c>
      <c r="L518" s="15">
        <v>0</v>
      </c>
      <c r="M518" s="13">
        <f t="shared" si="114"/>
        <v>0</v>
      </c>
      <c r="N518" s="17">
        <v>37033</v>
      </c>
      <c r="O518" s="14">
        <v>416322</v>
      </c>
      <c r="P518" s="17">
        <v>37038</v>
      </c>
      <c r="Q518" s="14">
        <v>428688</v>
      </c>
      <c r="R518" s="15"/>
      <c r="S518" s="15"/>
      <c r="T518" s="15"/>
      <c r="U518" s="15"/>
      <c r="V518" s="14">
        <f t="shared" si="115"/>
        <v>845010</v>
      </c>
      <c r="W518" s="14">
        <f t="shared" si="116"/>
        <v>2088065.1839356939</v>
      </c>
      <c r="X518" s="17">
        <v>37056</v>
      </c>
      <c r="Y518" s="15">
        <f t="shared" si="117"/>
        <v>23</v>
      </c>
      <c r="Z518" s="13"/>
      <c r="AA518" s="18">
        <v>3.4</v>
      </c>
      <c r="AB518" s="18">
        <v>26.1</v>
      </c>
      <c r="AC518" s="18">
        <v>29.2</v>
      </c>
      <c r="AD518" s="18">
        <v>32.799999999999997</v>
      </c>
      <c r="AE518" s="18">
        <v>31.09545454545454</v>
      </c>
      <c r="AF518" s="13">
        <v>49</v>
      </c>
      <c r="AG518" s="13">
        <v>52</v>
      </c>
      <c r="AH518" s="13">
        <v>55</v>
      </c>
      <c r="AI518" s="13">
        <v>53.8</v>
      </c>
      <c r="AJ518" s="18">
        <v>9.1999999999999993</v>
      </c>
      <c r="AK518" s="18">
        <v>9.1</v>
      </c>
      <c r="AL518" s="18">
        <v>9.4</v>
      </c>
      <c r="AM518" s="18">
        <v>9.1993524608376038</v>
      </c>
      <c r="AN518" s="21">
        <v>0</v>
      </c>
      <c r="AO518" s="21">
        <v>225</v>
      </c>
      <c r="AP518" s="21">
        <v>0</v>
      </c>
      <c r="AQ518" s="21">
        <v>0</v>
      </c>
      <c r="AR518" s="14">
        <v>85</v>
      </c>
      <c r="AS518" s="14">
        <v>135</v>
      </c>
      <c r="AT518" s="14">
        <v>0</v>
      </c>
      <c r="AU518" s="14">
        <v>220</v>
      </c>
      <c r="AV518" s="14">
        <v>20</v>
      </c>
      <c r="AW518" s="14">
        <v>0</v>
      </c>
      <c r="AX518" s="14">
        <v>0</v>
      </c>
      <c r="AY518" s="14">
        <v>40</v>
      </c>
      <c r="AZ518" s="14">
        <v>260</v>
      </c>
      <c r="BA518" s="14">
        <v>565</v>
      </c>
      <c r="BB518" s="14">
        <v>0</v>
      </c>
      <c r="BC518" s="14">
        <v>600</v>
      </c>
      <c r="BD518" s="14">
        <v>99</v>
      </c>
      <c r="BE518" s="14">
        <v>105.5</v>
      </c>
      <c r="BF518" s="14">
        <v>0</v>
      </c>
      <c r="BG518" s="14">
        <v>204.5</v>
      </c>
      <c r="BH518" s="14">
        <v>75</v>
      </c>
      <c r="BI518" s="14">
        <v>32.5</v>
      </c>
      <c r="BJ518" s="14">
        <v>0</v>
      </c>
      <c r="BK518" s="14">
        <v>150</v>
      </c>
      <c r="BL518" s="14">
        <v>0</v>
      </c>
      <c r="BM518" s="19">
        <f>BL518/(Q518)*100</f>
        <v>0</v>
      </c>
      <c r="BN518" s="19">
        <f t="shared" si="120"/>
        <v>0</v>
      </c>
      <c r="BO518" s="15" t="s">
        <v>73</v>
      </c>
      <c r="BP518" s="13"/>
      <c r="BQ518" s="13"/>
      <c r="BR518" s="13">
        <f t="shared" si="118"/>
        <v>0</v>
      </c>
      <c r="BS518" s="19"/>
      <c r="BT518" s="19">
        <f t="shared" si="119"/>
        <v>0</v>
      </c>
      <c r="BU518" s="16"/>
      <c r="BV518" s="16"/>
      <c r="BW518" s="16"/>
      <c r="BX518" s="14">
        <f t="shared" si="111"/>
        <v>0</v>
      </c>
      <c r="BY518" s="19">
        <v>0</v>
      </c>
      <c r="BZ518" s="19">
        <f t="shared" si="112"/>
        <v>0</v>
      </c>
      <c r="CA518" s="19"/>
    </row>
    <row r="519" spans="1:79" s="77" customFormat="1" x14ac:dyDescent="0.2">
      <c r="A519" s="4" t="s">
        <v>69</v>
      </c>
      <c r="B519" s="4">
        <v>30</v>
      </c>
      <c r="C519" s="4">
        <v>1</v>
      </c>
      <c r="D519" s="6">
        <f t="shared" si="113"/>
        <v>0.40468564223999998</v>
      </c>
      <c r="E519" s="8">
        <v>38826</v>
      </c>
      <c r="F519" s="4">
        <v>2</v>
      </c>
      <c r="G519" s="4" t="s">
        <v>70</v>
      </c>
      <c r="H519" s="4" t="s">
        <v>71</v>
      </c>
      <c r="I519" s="4">
        <v>0</v>
      </c>
      <c r="J519" s="4">
        <v>3</v>
      </c>
      <c r="K519" s="4">
        <v>1</v>
      </c>
      <c r="L519" s="4">
        <v>4</v>
      </c>
      <c r="M519" s="13">
        <f t="shared" si="114"/>
        <v>2</v>
      </c>
      <c r="N519" s="8">
        <v>38834</v>
      </c>
      <c r="O519" s="5">
        <v>431436</v>
      </c>
      <c r="P519" s="8">
        <v>38839</v>
      </c>
      <c r="Q519" s="5">
        <v>413574</v>
      </c>
      <c r="R519" s="4"/>
      <c r="S519" s="4"/>
      <c r="T519" s="4"/>
      <c r="U519" s="4"/>
      <c r="V519" s="14">
        <f t="shared" si="115"/>
        <v>845010</v>
      </c>
      <c r="W519" s="14">
        <f t="shared" si="116"/>
        <v>2088065.1839356939</v>
      </c>
      <c r="X519" s="8">
        <v>38863</v>
      </c>
      <c r="Y519" s="4">
        <f t="shared" si="117"/>
        <v>29</v>
      </c>
      <c r="Z519" s="4">
        <v>7</v>
      </c>
      <c r="AA519" s="4">
        <v>3.9</v>
      </c>
      <c r="AB519" s="4">
        <v>28</v>
      </c>
      <c r="AC519" s="4">
        <v>26.1</v>
      </c>
      <c r="AD519" s="4">
        <v>31.1</v>
      </c>
      <c r="AE519" s="10">
        <v>28.454166666666669</v>
      </c>
      <c r="AF519" s="4">
        <v>58</v>
      </c>
      <c r="AG519" s="4">
        <v>60</v>
      </c>
      <c r="AH519" s="4">
        <v>63</v>
      </c>
      <c r="AI519" s="9">
        <v>61.833333333333336</v>
      </c>
      <c r="AJ519" s="4">
        <v>8.9</v>
      </c>
      <c r="AK519" s="4">
        <v>8.8000000000000007</v>
      </c>
      <c r="AL519" s="4">
        <v>9.3000000000000007</v>
      </c>
      <c r="AM519" s="10">
        <v>9.0239265217035509</v>
      </c>
      <c r="AN519" s="20">
        <v>68</v>
      </c>
      <c r="AO519" s="20">
        <v>161</v>
      </c>
      <c r="AP519" s="20">
        <v>0</v>
      </c>
      <c r="AQ519" s="20">
        <v>12.5</v>
      </c>
      <c r="AR519" s="5">
        <v>155</v>
      </c>
      <c r="AS519" s="5">
        <v>440</v>
      </c>
      <c r="AT519" s="5">
        <v>0</v>
      </c>
      <c r="AU519" s="5">
        <v>600</v>
      </c>
      <c r="AV519" s="5">
        <v>10</v>
      </c>
      <c r="AW519" s="5">
        <v>55</v>
      </c>
      <c r="AX519" s="5">
        <v>0</v>
      </c>
      <c r="AY519" s="5">
        <v>65</v>
      </c>
      <c r="AZ519" s="5">
        <v>200</v>
      </c>
      <c r="BA519" s="5">
        <v>540</v>
      </c>
      <c r="BB519" s="5">
        <v>0</v>
      </c>
      <c r="BC519" s="5">
        <v>735</v>
      </c>
      <c r="BD519" s="5">
        <v>113</v>
      </c>
      <c r="BE519" s="5">
        <v>270</v>
      </c>
      <c r="BF519" s="5">
        <v>0</v>
      </c>
      <c r="BG519" s="5">
        <v>377.5</v>
      </c>
      <c r="BH519" s="5">
        <v>95</v>
      </c>
      <c r="BI519" s="5">
        <v>255</v>
      </c>
      <c r="BJ519" s="5">
        <v>0</v>
      </c>
      <c r="BK519" s="5">
        <v>395</v>
      </c>
      <c r="BL519" s="5">
        <v>0</v>
      </c>
      <c r="BM519" s="11">
        <f>BL519/O519*100</f>
        <v>0</v>
      </c>
      <c r="BN519" s="11">
        <f t="shared" si="120"/>
        <v>0</v>
      </c>
      <c r="BO519" s="4" t="s">
        <v>73</v>
      </c>
      <c r="BP519" s="9"/>
      <c r="BQ519" s="9"/>
      <c r="BR519" s="13">
        <f t="shared" si="118"/>
        <v>0</v>
      </c>
      <c r="BS519" s="11"/>
      <c r="BT519" s="19">
        <f t="shared" si="119"/>
        <v>0</v>
      </c>
      <c r="BU519" s="6"/>
      <c r="BV519" s="6"/>
      <c r="BW519" s="6"/>
      <c r="BX519" s="5">
        <f t="shared" si="111"/>
        <v>0</v>
      </c>
      <c r="BY519" s="11">
        <v>0</v>
      </c>
      <c r="BZ519" s="11">
        <f t="shared" si="112"/>
        <v>0</v>
      </c>
      <c r="CA519" s="11"/>
    </row>
    <row r="520" spans="1:79" s="77" customFormat="1" x14ac:dyDescent="0.2">
      <c r="A520" s="4" t="s">
        <v>69</v>
      </c>
      <c r="B520" s="4">
        <v>30</v>
      </c>
      <c r="C520" s="4">
        <v>1</v>
      </c>
      <c r="D520" s="6">
        <f t="shared" si="113"/>
        <v>0.40468564223999998</v>
      </c>
      <c r="E520" s="8">
        <v>38932</v>
      </c>
      <c r="F520" s="4">
        <v>2</v>
      </c>
      <c r="G520" s="4" t="s">
        <v>70</v>
      </c>
      <c r="H520" s="4" t="s">
        <v>71</v>
      </c>
      <c r="I520" s="4">
        <v>29</v>
      </c>
      <c r="J520" s="4">
        <v>91</v>
      </c>
      <c r="K520" s="4">
        <v>56</v>
      </c>
      <c r="L520" s="4"/>
      <c r="M520" s="13">
        <f t="shared" si="114"/>
        <v>58.666666666666664</v>
      </c>
      <c r="N520" s="8">
        <v>38941</v>
      </c>
      <c r="O520" s="5">
        <v>417696</v>
      </c>
      <c r="P520" s="8">
        <v>38944</v>
      </c>
      <c r="Q520" s="5">
        <v>430062</v>
      </c>
      <c r="R520" s="4"/>
      <c r="S520" s="4"/>
      <c r="T520" s="4"/>
      <c r="U520" s="4"/>
      <c r="V520" s="14">
        <f t="shared" si="115"/>
        <v>847758</v>
      </c>
      <c r="W520" s="14">
        <f t="shared" si="116"/>
        <v>2094855.6398184118</v>
      </c>
      <c r="X520" s="8">
        <v>38981</v>
      </c>
      <c r="Y520" s="4">
        <f t="shared" si="117"/>
        <v>40</v>
      </c>
      <c r="Z520" s="4">
        <v>8</v>
      </c>
      <c r="AA520" s="4">
        <v>3.3</v>
      </c>
      <c r="AB520" s="4">
        <v>31.1</v>
      </c>
      <c r="AC520" s="4">
        <v>27.9</v>
      </c>
      <c r="AD520" s="4">
        <v>33.5</v>
      </c>
      <c r="AE520" s="10">
        <v>31.002631578947366</v>
      </c>
      <c r="AF520" s="4">
        <v>48</v>
      </c>
      <c r="AG520" s="4">
        <v>46</v>
      </c>
      <c r="AH520" s="4">
        <v>60</v>
      </c>
      <c r="AI520" s="9">
        <v>53.416666666666664</v>
      </c>
      <c r="AJ520" s="4">
        <v>9.4</v>
      </c>
      <c r="AK520" s="4">
        <v>8.6999999999999993</v>
      </c>
      <c r="AL520" s="4">
        <v>9.5</v>
      </c>
      <c r="AM520" s="10">
        <v>9.1670321908862125</v>
      </c>
      <c r="AN520" s="20">
        <v>148</v>
      </c>
      <c r="AO520" s="20">
        <v>62.5</v>
      </c>
      <c r="AP520" s="20">
        <v>0</v>
      </c>
      <c r="AQ520" s="20">
        <v>3.5</v>
      </c>
      <c r="AR520" s="5">
        <v>20</v>
      </c>
      <c r="AS520" s="5">
        <v>745</v>
      </c>
      <c r="AT520" s="5">
        <v>0</v>
      </c>
      <c r="AU520" s="5">
        <v>765</v>
      </c>
      <c r="AV520" s="5">
        <v>0</v>
      </c>
      <c r="AW520" s="5">
        <v>5</v>
      </c>
      <c r="AX520" s="5">
        <v>0</v>
      </c>
      <c r="AY520" s="5">
        <v>10</v>
      </c>
      <c r="AZ520" s="5">
        <v>345</v>
      </c>
      <c r="BA520" s="5">
        <v>325</v>
      </c>
      <c r="BB520" s="5">
        <v>0</v>
      </c>
      <c r="BC520" s="5">
        <v>445</v>
      </c>
      <c r="BD520" s="5">
        <v>94.583333333333329</v>
      </c>
      <c r="BE520" s="5">
        <v>112.5</v>
      </c>
      <c r="BF520" s="5">
        <v>0</v>
      </c>
      <c r="BG520" s="5">
        <v>207.08333333333334</v>
      </c>
      <c r="BH520" s="5">
        <v>52.5</v>
      </c>
      <c r="BI520" s="5">
        <v>105</v>
      </c>
      <c r="BJ520" s="5">
        <v>0</v>
      </c>
      <c r="BK520" s="5">
        <v>195</v>
      </c>
      <c r="BL520" s="5">
        <v>37474</v>
      </c>
      <c r="BM520" s="11">
        <f>BL520/Q520*100</f>
        <v>8.7136273374536692</v>
      </c>
      <c r="BN520" s="11">
        <f t="shared" si="120"/>
        <v>4.4203652457422988</v>
      </c>
      <c r="BO520" s="4" t="s">
        <v>72</v>
      </c>
      <c r="BP520" s="9">
        <v>20</v>
      </c>
      <c r="BQ520" s="9">
        <v>50</v>
      </c>
      <c r="BR520" s="13">
        <f t="shared" si="118"/>
        <v>30</v>
      </c>
      <c r="BS520" s="11">
        <v>31.16</v>
      </c>
      <c r="BT520" s="19">
        <f t="shared" si="119"/>
        <v>0.77900000000000003</v>
      </c>
      <c r="BU520" s="6">
        <v>8.1000000000000003E-2</v>
      </c>
      <c r="BV520" s="6">
        <v>0.628</v>
      </c>
      <c r="BW520" s="6">
        <v>0.28399999999999997</v>
      </c>
      <c r="BX520" s="5">
        <f t="shared" si="111"/>
        <v>92600.270651005543</v>
      </c>
      <c r="BY520" s="11">
        <v>10.09</v>
      </c>
      <c r="BZ520" s="11">
        <f t="shared" si="112"/>
        <v>0.62332332475092467</v>
      </c>
      <c r="CA520" s="11">
        <f>(BW520/BS520^3)*100000</f>
        <v>0.93869821720467272</v>
      </c>
    </row>
    <row r="521" spans="1:79" s="77" customFormat="1" x14ac:dyDescent="0.2">
      <c r="A521" s="4" t="s">
        <v>69</v>
      </c>
      <c r="B521" s="4">
        <v>31</v>
      </c>
      <c r="C521" s="4">
        <v>1</v>
      </c>
      <c r="D521" s="6">
        <f t="shared" si="113"/>
        <v>0.40468564223999998</v>
      </c>
      <c r="E521" s="8">
        <v>38921</v>
      </c>
      <c r="F521" s="4">
        <v>2</v>
      </c>
      <c r="G521" s="4" t="s">
        <v>70</v>
      </c>
      <c r="H521" s="4" t="s">
        <v>71</v>
      </c>
      <c r="I521" s="4">
        <v>14</v>
      </c>
      <c r="J521" s="4">
        <v>58</v>
      </c>
      <c r="K521" s="4">
        <v>60</v>
      </c>
      <c r="L521" s="4"/>
      <c r="M521" s="13">
        <f t="shared" si="114"/>
        <v>44</v>
      </c>
      <c r="N521" s="8">
        <v>38927</v>
      </c>
      <c r="O521" s="5">
        <v>423650</v>
      </c>
      <c r="P521" s="8">
        <v>38930</v>
      </c>
      <c r="Q521" s="5">
        <v>426856</v>
      </c>
      <c r="R521" s="4"/>
      <c r="S521" s="4"/>
      <c r="T521" s="4"/>
      <c r="U521" s="4"/>
      <c r="V521" s="14">
        <f t="shared" si="115"/>
        <v>850506</v>
      </c>
      <c r="W521" s="14">
        <f t="shared" si="116"/>
        <v>2101646.0957011292</v>
      </c>
      <c r="X521" s="8">
        <v>38967</v>
      </c>
      <c r="Y521" s="9">
        <f t="shared" si="117"/>
        <v>40</v>
      </c>
      <c r="Z521" s="4">
        <v>7</v>
      </c>
      <c r="AA521" s="4">
        <v>3.7</v>
      </c>
      <c r="AB521" s="4">
        <v>32.4</v>
      </c>
      <c r="AC521" s="4">
        <v>29.5</v>
      </c>
      <c r="AD521" s="4">
        <v>33.5</v>
      </c>
      <c r="AE521" s="10">
        <v>32.002631578947373</v>
      </c>
      <c r="AF521" s="4">
        <v>45</v>
      </c>
      <c r="AG521" s="4">
        <v>44</v>
      </c>
      <c r="AH521" s="4">
        <v>60</v>
      </c>
      <c r="AI521" s="9">
        <v>52</v>
      </c>
      <c r="AJ521" s="4">
        <v>9.4</v>
      </c>
      <c r="AK521" s="4">
        <v>9</v>
      </c>
      <c r="AL521" s="4">
        <v>9.4</v>
      </c>
      <c r="AM521" s="10">
        <v>9.2519813968351787</v>
      </c>
      <c r="AN521" s="20">
        <v>222</v>
      </c>
      <c r="AO521" s="20">
        <v>100</v>
      </c>
      <c r="AP521" s="20">
        <v>0</v>
      </c>
      <c r="AQ521" s="20">
        <v>7</v>
      </c>
      <c r="AR521" s="5">
        <v>100</v>
      </c>
      <c r="AS521" s="5">
        <v>400</v>
      </c>
      <c r="AT521" s="5">
        <v>0</v>
      </c>
      <c r="AU521" s="5">
        <v>500</v>
      </c>
      <c r="AV521" s="5">
        <v>18</v>
      </c>
      <c r="AW521" s="5">
        <v>40</v>
      </c>
      <c r="AX521" s="5">
        <v>0</v>
      </c>
      <c r="AY521" s="5">
        <v>83</v>
      </c>
      <c r="AZ521" s="5">
        <v>170</v>
      </c>
      <c r="BA521" s="5">
        <v>285</v>
      </c>
      <c r="BB521" s="5">
        <v>0</v>
      </c>
      <c r="BC521" s="5">
        <v>440</v>
      </c>
      <c r="BD521" s="5">
        <v>60.533333333333331</v>
      </c>
      <c r="BE521" s="5">
        <v>124.66666666666667</v>
      </c>
      <c r="BF521" s="5">
        <v>0</v>
      </c>
      <c r="BG521" s="5">
        <v>185.2</v>
      </c>
      <c r="BH521" s="5">
        <v>50</v>
      </c>
      <c r="BI521" s="5">
        <v>105</v>
      </c>
      <c r="BJ521" s="5">
        <v>0</v>
      </c>
      <c r="BK521" s="5">
        <v>165</v>
      </c>
      <c r="BL521" s="5">
        <v>16974</v>
      </c>
      <c r="BM521" s="11">
        <f>BL521/Q521*100</f>
        <v>3.9765166707273645</v>
      </c>
      <c r="BN521" s="11">
        <f t="shared" si="120"/>
        <v>1.9957531163801314</v>
      </c>
      <c r="BO521" s="4" t="s">
        <v>72</v>
      </c>
      <c r="BP521" s="9">
        <v>27</v>
      </c>
      <c r="BQ521" s="9">
        <v>59</v>
      </c>
      <c r="BR521" s="13">
        <f t="shared" si="118"/>
        <v>32</v>
      </c>
      <c r="BS521" s="11">
        <v>41.83</v>
      </c>
      <c r="BT521" s="19">
        <f t="shared" si="119"/>
        <v>1.04575</v>
      </c>
      <c r="BU521" s="6">
        <v>0.16700000000000001</v>
      </c>
      <c r="BV521" s="6">
        <v>3.78</v>
      </c>
      <c r="BW521" s="6">
        <v>0.751</v>
      </c>
      <c r="BX521" s="5">
        <f t="shared" si="111"/>
        <v>41943.667450236644</v>
      </c>
      <c r="BY521" s="11">
        <v>10.45</v>
      </c>
      <c r="BZ521" s="11">
        <f t="shared" si="112"/>
        <v>0.64556280908296948</v>
      </c>
      <c r="CA521" s="11">
        <f>(BW521/BS521^3)*100000</f>
        <v>1.0260684720267044</v>
      </c>
    </row>
    <row r="522" spans="1:79" s="77" customFormat="1" x14ac:dyDescent="0.2">
      <c r="A522" s="4" t="s">
        <v>69</v>
      </c>
      <c r="B522" s="4">
        <v>25</v>
      </c>
      <c r="C522" s="4">
        <v>1</v>
      </c>
      <c r="D522" s="6">
        <f t="shared" si="113"/>
        <v>0.40468564223999998</v>
      </c>
      <c r="E522" s="8">
        <v>38811</v>
      </c>
      <c r="F522" s="4">
        <v>2</v>
      </c>
      <c r="G522" s="4" t="s">
        <v>70</v>
      </c>
      <c r="H522" s="4" t="s">
        <v>71</v>
      </c>
      <c r="I522" s="4">
        <v>0</v>
      </c>
      <c r="J522" s="4">
        <v>0</v>
      </c>
      <c r="K522" s="4">
        <v>2</v>
      </c>
      <c r="L522" s="4">
        <v>11</v>
      </c>
      <c r="M522" s="13">
        <f t="shared" si="114"/>
        <v>3.25</v>
      </c>
      <c r="N522" s="8">
        <v>38822</v>
      </c>
      <c r="O522" s="5">
        <v>441054</v>
      </c>
      <c r="P522" s="8">
        <v>38825</v>
      </c>
      <c r="Q522" s="5">
        <v>411284</v>
      </c>
      <c r="R522" s="4"/>
      <c r="S522" s="4"/>
      <c r="T522" s="4"/>
      <c r="U522" s="4"/>
      <c r="V522" s="14">
        <f t="shared" si="115"/>
        <v>852338</v>
      </c>
      <c r="W522" s="14">
        <f t="shared" si="116"/>
        <v>2106173.0662896079</v>
      </c>
      <c r="X522" s="8">
        <v>38849</v>
      </c>
      <c r="Y522" s="4">
        <f t="shared" si="117"/>
        <v>27</v>
      </c>
      <c r="Z522" s="4">
        <v>19</v>
      </c>
      <c r="AA522" s="4">
        <v>3.4</v>
      </c>
      <c r="AB522" s="4">
        <v>26.7</v>
      </c>
      <c r="AC522" s="4">
        <v>26.2</v>
      </c>
      <c r="AD522" s="4">
        <v>31.4</v>
      </c>
      <c r="AE522" s="10">
        <v>28.173076923076923</v>
      </c>
      <c r="AF522" s="4">
        <v>48</v>
      </c>
      <c r="AG522" s="4">
        <v>52</v>
      </c>
      <c r="AH522" s="4">
        <v>56</v>
      </c>
      <c r="AI522" s="9">
        <v>54.166666666666664</v>
      </c>
      <c r="AJ522" s="4">
        <v>9.1999999999999993</v>
      </c>
      <c r="AK522" s="4">
        <v>9.1</v>
      </c>
      <c r="AL522" s="4">
        <v>9.1999999999999993</v>
      </c>
      <c r="AM522" s="10">
        <v>9.1698851613883452</v>
      </c>
      <c r="AN522" s="20">
        <v>28</v>
      </c>
      <c r="AO522" s="20">
        <v>309</v>
      </c>
      <c r="AP522" s="20">
        <v>18</v>
      </c>
      <c r="AQ522" s="20">
        <v>7.5</v>
      </c>
      <c r="AR522" s="5">
        <v>40</v>
      </c>
      <c r="AS522" s="5">
        <v>560</v>
      </c>
      <c r="AT522" s="5">
        <v>0</v>
      </c>
      <c r="AU522" s="5">
        <v>600</v>
      </c>
      <c r="AV522" s="5">
        <v>15</v>
      </c>
      <c r="AW522" s="5">
        <v>0</v>
      </c>
      <c r="AX522" s="5">
        <v>0</v>
      </c>
      <c r="AY522" s="5">
        <v>60</v>
      </c>
      <c r="AZ522" s="5">
        <v>540</v>
      </c>
      <c r="BA522" s="5">
        <v>985</v>
      </c>
      <c r="BB522" s="5">
        <v>0</v>
      </c>
      <c r="BC522" s="5">
        <v>1080</v>
      </c>
      <c r="BD522" s="5">
        <v>177.27272727272728</v>
      </c>
      <c r="BE522" s="5">
        <v>164.09090909090909</v>
      </c>
      <c r="BF522" s="5">
        <v>0</v>
      </c>
      <c r="BG522" s="5">
        <v>341.36363636363637</v>
      </c>
      <c r="BH522" s="5">
        <v>140</v>
      </c>
      <c r="BI522" s="5">
        <v>45</v>
      </c>
      <c r="BJ522" s="5">
        <v>0</v>
      </c>
      <c r="BK522" s="5">
        <v>185</v>
      </c>
      <c r="BL522" s="5">
        <v>0</v>
      </c>
      <c r="BM522" s="11">
        <f>BL522/O522*100</f>
        <v>0</v>
      </c>
      <c r="BN522" s="11">
        <f t="shared" si="120"/>
        <v>0</v>
      </c>
      <c r="BO522" s="4" t="s">
        <v>73</v>
      </c>
      <c r="BP522" s="9"/>
      <c r="BQ522" s="9"/>
      <c r="BR522" s="13">
        <f t="shared" si="118"/>
        <v>0</v>
      </c>
      <c r="BS522" s="11"/>
      <c r="BT522" s="19">
        <f t="shared" si="119"/>
        <v>0</v>
      </c>
      <c r="BU522" s="6"/>
      <c r="BV522" s="6"/>
      <c r="BW522" s="6"/>
      <c r="BX522" s="5">
        <f t="shared" si="111"/>
        <v>0</v>
      </c>
      <c r="BY522" s="11">
        <v>0</v>
      </c>
      <c r="BZ522" s="11">
        <f t="shared" si="112"/>
        <v>0</v>
      </c>
      <c r="CA522" s="11"/>
    </row>
    <row r="523" spans="1:79" s="77" customFormat="1" x14ac:dyDescent="0.2">
      <c r="A523" s="15" t="s">
        <v>69</v>
      </c>
      <c r="B523" s="15">
        <v>5</v>
      </c>
      <c r="C523" s="15">
        <v>2</v>
      </c>
      <c r="D523" s="16">
        <f t="shared" si="113"/>
        <v>0.80937128447999995</v>
      </c>
      <c r="E523" s="17">
        <v>37483</v>
      </c>
      <c r="F523" s="15">
        <v>2</v>
      </c>
      <c r="G523" s="15" t="s">
        <v>70</v>
      </c>
      <c r="H523" s="15" t="s">
        <v>71</v>
      </c>
      <c r="I523" s="15">
        <v>0</v>
      </c>
      <c r="J523" s="15">
        <v>1</v>
      </c>
      <c r="K523" s="15">
        <v>338</v>
      </c>
      <c r="L523" s="15">
        <v>297</v>
      </c>
      <c r="M523" s="13">
        <f t="shared" si="114"/>
        <v>159</v>
      </c>
      <c r="N523" s="17">
        <v>37491</v>
      </c>
      <c r="O523" s="14">
        <v>798294</v>
      </c>
      <c r="P523" s="17">
        <v>37495</v>
      </c>
      <c r="Q523" s="14">
        <v>910504</v>
      </c>
      <c r="R523" s="15"/>
      <c r="S523" s="15"/>
      <c r="T523" s="15"/>
      <c r="U523" s="15"/>
      <c r="V523" s="14">
        <f t="shared" si="115"/>
        <v>1708798</v>
      </c>
      <c r="W523" s="14">
        <f t="shared" si="116"/>
        <v>2111265.9082016461</v>
      </c>
      <c r="X523" s="17">
        <v>37531</v>
      </c>
      <c r="Y523" s="15">
        <f t="shared" si="117"/>
        <v>40</v>
      </c>
      <c r="Z523" s="15">
        <v>24</v>
      </c>
      <c r="AA523" s="18">
        <v>3.3</v>
      </c>
      <c r="AB523" s="18">
        <v>31.5</v>
      </c>
      <c r="AC523" s="18">
        <v>26.7</v>
      </c>
      <c r="AD523" s="18">
        <v>32</v>
      </c>
      <c r="AE523" s="18">
        <v>29.802631578947373</v>
      </c>
      <c r="AF523" s="13">
        <v>44</v>
      </c>
      <c r="AG523" s="13">
        <v>38</v>
      </c>
      <c r="AH523" s="13">
        <v>46</v>
      </c>
      <c r="AI523" s="13">
        <v>41.769230769230766</v>
      </c>
      <c r="AJ523" s="18">
        <v>9</v>
      </c>
      <c r="AK523" s="18">
        <v>8.6999999999999993</v>
      </c>
      <c r="AL523" s="18">
        <v>9.4</v>
      </c>
      <c r="AM523" s="18">
        <v>9.0246476038381047</v>
      </c>
      <c r="AN523" s="21">
        <v>46</v>
      </c>
      <c r="AO523" s="21">
        <v>750</v>
      </c>
      <c r="AP523" s="21">
        <v>60</v>
      </c>
      <c r="AQ523" s="21">
        <v>25</v>
      </c>
      <c r="AR523" s="14">
        <v>90</v>
      </c>
      <c r="AS523" s="14">
        <v>120</v>
      </c>
      <c r="AT523" s="14">
        <v>55</v>
      </c>
      <c r="AU523" s="14">
        <v>265</v>
      </c>
      <c r="AV523" s="14">
        <v>5</v>
      </c>
      <c r="AW523" s="14">
        <v>15</v>
      </c>
      <c r="AX523" s="14">
        <v>10</v>
      </c>
      <c r="AY523" s="14">
        <v>40</v>
      </c>
      <c r="AZ523" s="14">
        <v>205</v>
      </c>
      <c r="BA523" s="14">
        <v>665</v>
      </c>
      <c r="BB523" s="14">
        <v>2420</v>
      </c>
      <c r="BC523" s="14">
        <v>2990</v>
      </c>
      <c r="BD523" s="14">
        <v>46.875</v>
      </c>
      <c r="BE523" s="14">
        <v>157.8125</v>
      </c>
      <c r="BF523" s="14">
        <v>603.4375</v>
      </c>
      <c r="BG523" s="14">
        <v>808.125</v>
      </c>
      <c r="BH523" s="14">
        <v>35</v>
      </c>
      <c r="BI523" s="14">
        <v>102.5</v>
      </c>
      <c r="BJ523" s="14">
        <v>260</v>
      </c>
      <c r="BK523" s="14">
        <v>517.5</v>
      </c>
      <c r="BL523" s="14">
        <v>489633</v>
      </c>
      <c r="BM523" s="19">
        <f>BL523/(Q523)*100</f>
        <v>53.776040522611659</v>
      </c>
      <c r="BN523" s="19">
        <f t="shared" si="120"/>
        <v>28.653650109609213</v>
      </c>
      <c r="BO523" s="15" t="s">
        <v>72</v>
      </c>
      <c r="BP523" s="13">
        <v>26</v>
      </c>
      <c r="BQ523" s="13">
        <v>50</v>
      </c>
      <c r="BR523" s="13">
        <f t="shared" si="118"/>
        <v>24</v>
      </c>
      <c r="BS523" s="19">
        <v>32.46</v>
      </c>
      <c r="BT523" s="19">
        <f t="shared" si="119"/>
        <v>0.8115</v>
      </c>
      <c r="BU523" s="16">
        <v>0.16800000000000001</v>
      </c>
      <c r="BV523" s="16">
        <v>0.94499999999999995</v>
      </c>
      <c r="BW523" s="16">
        <v>0.27300000000000002</v>
      </c>
      <c r="BX523" s="14">
        <f t="shared" si="111"/>
        <v>604954.74621956283</v>
      </c>
      <c r="BY523" s="19">
        <v>129.77000000000001</v>
      </c>
      <c r="BZ523" s="19">
        <f t="shared" si="112"/>
        <v>4.0083581691242562</v>
      </c>
      <c r="CA523" s="19">
        <f>(BW523/BS523^3)*100000</f>
        <v>0.79820988279984983</v>
      </c>
    </row>
    <row r="524" spans="1:79" s="77" customFormat="1" x14ac:dyDescent="0.2">
      <c r="A524" s="15" t="s">
        <v>69</v>
      </c>
      <c r="B524" s="15">
        <v>1</v>
      </c>
      <c r="C524" s="15">
        <v>2</v>
      </c>
      <c r="D524" s="16">
        <f t="shared" si="113"/>
        <v>0.80937128447999995</v>
      </c>
      <c r="E524" s="17">
        <v>37005</v>
      </c>
      <c r="F524" s="15">
        <v>2</v>
      </c>
      <c r="G524" s="15" t="s">
        <v>70</v>
      </c>
      <c r="H524" s="15" t="s">
        <v>71</v>
      </c>
      <c r="I524" s="15">
        <v>0</v>
      </c>
      <c r="J524" s="15">
        <v>0</v>
      </c>
      <c r="K524" s="15">
        <v>0</v>
      </c>
      <c r="L524" s="15">
        <v>2</v>
      </c>
      <c r="M524" s="13">
        <f t="shared" si="114"/>
        <v>0.5</v>
      </c>
      <c r="N524" s="17">
        <v>37013</v>
      </c>
      <c r="O524" s="14">
        <v>829896</v>
      </c>
      <c r="P524" s="17">
        <v>37017</v>
      </c>
      <c r="Q524" s="14">
        <v>880276</v>
      </c>
      <c r="R524" s="15"/>
      <c r="S524" s="15"/>
      <c r="T524" s="15"/>
      <c r="U524" s="15"/>
      <c r="V524" s="14">
        <f t="shared" si="115"/>
        <v>1710172</v>
      </c>
      <c r="W524" s="14">
        <f t="shared" si="116"/>
        <v>2112963.5221723258</v>
      </c>
      <c r="X524" s="17">
        <v>37047</v>
      </c>
      <c r="Y524" s="15">
        <f t="shared" si="117"/>
        <v>34</v>
      </c>
      <c r="Z524" s="13">
        <v>25</v>
      </c>
      <c r="AA524" s="18">
        <v>3.5</v>
      </c>
      <c r="AB524" s="18">
        <v>28.3</v>
      </c>
      <c r="AC524" s="18">
        <v>26.1</v>
      </c>
      <c r="AD524" s="18">
        <v>31.8</v>
      </c>
      <c r="AE524" s="18">
        <v>28.668749999999996</v>
      </c>
      <c r="AF524" s="13">
        <v>42</v>
      </c>
      <c r="AG524" s="13">
        <v>40</v>
      </c>
      <c r="AH524" s="13">
        <v>49</v>
      </c>
      <c r="AI524" s="13">
        <v>44.9</v>
      </c>
      <c r="AJ524" s="18">
        <v>9.4</v>
      </c>
      <c r="AK524" s="18">
        <v>8.8000000000000007</v>
      </c>
      <c r="AL524" s="18">
        <v>9.6</v>
      </c>
      <c r="AM524" s="18">
        <v>9.3977181995848067</v>
      </c>
      <c r="AN524" s="21">
        <v>16</v>
      </c>
      <c r="AO524" s="21">
        <v>600</v>
      </c>
      <c r="AP524" s="21">
        <v>34</v>
      </c>
      <c r="AQ524" s="21">
        <v>12.5</v>
      </c>
      <c r="AR524" s="14">
        <v>15</v>
      </c>
      <c r="AS524" s="14">
        <v>135</v>
      </c>
      <c r="AT524" s="14">
        <v>0</v>
      </c>
      <c r="AU524" s="14">
        <v>150</v>
      </c>
      <c r="AV524" s="14">
        <v>10</v>
      </c>
      <c r="AW524" s="14">
        <v>0</v>
      </c>
      <c r="AX524" s="14">
        <v>0</v>
      </c>
      <c r="AY524" s="14">
        <v>15</v>
      </c>
      <c r="AZ524" s="14">
        <v>1240</v>
      </c>
      <c r="BA524" s="14">
        <v>1080</v>
      </c>
      <c r="BB524" s="14">
        <v>0</v>
      </c>
      <c r="BC524" s="14">
        <v>1960</v>
      </c>
      <c r="BD524" s="14">
        <v>311.92307692307691</v>
      </c>
      <c r="BE524" s="14">
        <v>190.76923076923077</v>
      </c>
      <c r="BF524" s="14">
        <v>0</v>
      </c>
      <c r="BG524" s="14">
        <v>502.69230769230768</v>
      </c>
      <c r="BH524" s="14">
        <v>105</v>
      </c>
      <c r="BI524" s="14">
        <v>35</v>
      </c>
      <c r="BJ524" s="14">
        <v>0</v>
      </c>
      <c r="BK524" s="14">
        <v>260</v>
      </c>
      <c r="BL524" s="14">
        <v>0</v>
      </c>
      <c r="BM524" s="19">
        <f>BL524/(Q524)*100</f>
        <v>0</v>
      </c>
      <c r="BN524" s="19">
        <f t="shared" si="120"/>
        <v>0</v>
      </c>
      <c r="BO524" s="15" t="s">
        <v>73</v>
      </c>
      <c r="BP524" s="13"/>
      <c r="BQ524" s="13"/>
      <c r="BR524" s="13">
        <f t="shared" si="118"/>
        <v>0</v>
      </c>
      <c r="BS524" s="19"/>
      <c r="BT524" s="19">
        <f t="shared" si="119"/>
        <v>0</v>
      </c>
      <c r="BU524" s="16"/>
      <c r="BV524" s="16"/>
      <c r="BW524" s="16"/>
      <c r="BX524" s="14">
        <f t="shared" si="111"/>
        <v>0</v>
      </c>
      <c r="BY524" s="19">
        <v>0</v>
      </c>
      <c r="BZ524" s="19">
        <f t="shared" si="112"/>
        <v>0</v>
      </c>
      <c r="CA524" s="19"/>
    </row>
    <row r="525" spans="1:79" s="77" customFormat="1" x14ac:dyDescent="0.2">
      <c r="A525" s="15" t="s">
        <v>69</v>
      </c>
      <c r="B525" s="15">
        <v>8</v>
      </c>
      <c r="C525" s="15">
        <v>2</v>
      </c>
      <c r="D525" s="16">
        <f t="shared" si="113"/>
        <v>0.80937128447999995</v>
      </c>
      <c r="E525" s="17">
        <v>37844</v>
      </c>
      <c r="F525" s="15">
        <v>2</v>
      </c>
      <c r="G525" s="15" t="s">
        <v>70</v>
      </c>
      <c r="H525" s="15" t="s">
        <v>71</v>
      </c>
      <c r="I525" s="15">
        <v>0</v>
      </c>
      <c r="J525" s="15">
        <v>0</v>
      </c>
      <c r="K525" s="15">
        <v>0</v>
      </c>
      <c r="L525" s="15">
        <v>0</v>
      </c>
      <c r="M525" s="13">
        <f t="shared" si="114"/>
        <v>0</v>
      </c>
      <c r="N525" s="17">
        <v>37851</v>
      </c>
      <c r="O525" s="14">
        <v>866994</v>
      </c>
      <c r="P525" s="17">
        <v>37855</v>
      </c>
      <c r="Q525" s="14">
        <v>845010</v>
      </c>
      <c r="R525" s="15"/>
      <c r="S525" s="15"/>
      <c r="T525" s="15"/>
      <c r="U525" s="15"/>
      <c r="V525" s="14">
        <f t="shared" si="115"/>
        <v>1712004</v>
      </c>
      <c r="W525" s="14">
        <f t="shared" si="116"/>
        <v>2115227.0074665649</v>
      </c>
      <c r="X525" s="17">
        <v>37886</v>
      </c>
      <c r="Y525" s="15">
        <f t="shared" si="117"/>
        <v>35</v>
      </c>
      <c r="Z525" s="15"/>
      <c r="AA525" s="18">
        <v>0.4</v>
      </c>
      <c r="AB525" s="18">
        <v>33.5</v>
      </c>
      <c r="AC525" s="18">
        <v>23.2</v>
      </c>
      <c r="AD525" s="18">
        <v>33.1</v>
      </c>
      <c r="AE525" s="18">
        <v>30.717647058823527</v>
      </c>
      <c r="AF525" s="13">
        <v>44</v>
      </c>
      <c r="AG525" s="13">
        <v>38</v>
      </c>
      <c r="AH525" s="13">
        <v>44</v>
      </c>
      <c r="AI525" s="13">
        <v>40.625</v>
      </c>
      <c r="AJ525" s="18">
        <v>9.1999999999999993</v>
      </c>
      <c r="AK525" s="18">
        <v>8.3000000000000007</v>
      </c>
      <c r="AL525" s="18">
        <v>9.5</v>
      </c>
      <c r="AM525" s="18">
        <v>8.9126451564023039</v>
      </c>
      <c r="AN525" s="21">
        <v>0</v>
      </c>
      <c r="AO525" s="21">
        <v>575</v>
      </c>
      <c r="AP525" s="21">
        <v>86</v>
      </c>
      <c r="AQ525" s="21">
        <v>15</v>
      </c>
      <c r="AR525" s="14">
        <v>15</v>
      </c>
      <c r="AS525" s="14">
        <v>5</v>
      </c>
      <c r="AT525" s="14">
        <v>165</v>
      </c>
      <c r="AU525" s="14">
        <v>185</v>
      </c>
      <c r="AV525" s="14">
        <v>0</v>
      </c>
      <c r="AW525" s="14">
        <v>0</v>
      </c>
      <c r="AX525" s="14">
        <v>0</v>
      </c>
      <c r="AY525" s="14">
        <v>30</v>
      </c>
      <c r="AZ525" s="14">
        <v>320</v>
      </c>
      <c r="BA525" s="14">
        <v>850</v>
      </c>
      <c r="BB525" s="14">
        <v>4075</v>
      </c>
      <c r="BC525" s="14">
        <v>4110</v>
      </c>
      <c r="BD525" s="14">
        <v>102.5</v>
      </c>
      <c r="BE525" s="14">
        <v>164.64285714285714</v>
      </c>
      <c r="BF525" s="14">
        <v>949.28571428571433</v>
      </c>
      <c r="BG525" s="14">
        <v>1216.0714285714287</v>
      </c>
      <c r="BH525" s="14">
        <v>35</v>
      </c>
      <c r="BI525" s="14">
        <v>50</v>
      </c>
      <c r="BJ525" s="14">
        <v>312.5</v>
      </c>
      <c r="BK525" s="14">
        <v>835</v>
      </c>
      <c r="BL525" s="14">
        <v>0</v>
      </c>
      <c r="BM525" s="19">
        <f>BL525/(Q525)*100</f>
        <v>0</v>
      </c>
      <c r="BN525" s="19">
        <f t="shared" si="120"/>
        <v>0</v>
      </c>
      <c r="BO525" s="15" t="s">
        <v>73</v>
      </c>
      <c r="BP525" s="13"/>
      <c r="BQ525" s="13"/>
      <c r="BR525" s="13">
        <f t="shared" si="118"/>
        <v>0</v>
      </c>
      <c r="BS525" s="19"/>
      <c r="BT525" s="19">
        <f t="shared" si="119"/>
        <v>0</v>
      </c>
      <c r="BU525" s="16"/>
      <c r="BV525" s="16"/>
      <c r="BW525" s="16"/>
      <c r="BX525" s="14">
        <f t="shared" si="111"/>
        <v>0</v>
      </c>
      <c r="BY525" s="19">
        <v>0</v>
      </c>
      <c r="BZ525" s="19">
        <f t="shared" si="112"/>
        <v>0</v>
      </c>
      <c r="CA525" s="19"/>
    </row>
    <row r="526" spans="1:79" s="77" customFormat="1" x14ac:dyDescent="0.2">
      <c r="A526" s="4" t="s">
        <v>69</v>
      </c>
      <c r="B526" s="4">
        <v>14</v>
      </c>
      <c r="C526" s="4">
        <v>0.5</v>
      </c>
      <c r="D526" s="6">
        <f t="shared" si="113"/>
        <v>0.20234282111999999</v>
      </c>
      <c r="E526" s="8">
        <v>38812</v>
      </c>
      <c r="F526" s="4">
        <v>2</v>
      </c>
      <c r="G526" s="4" t="s">
        <v>70</v>
      </c>
      <c r="H526" s="4" t="s">
        <v>71</v>
      </c>
      <c r="I526" s="4">
        <v>0</v>
      </c>
      <c r="J526" s="4">
        <v>0</v>
      </c>
      <c r="K526" s="4"/>
      <c r="L526" s="4"/>
      <c r="M526" s="13">
        <f t="shared" si="114"/>
        <v>0</v>
      </c>
      <c r="N526" s="8">
        <v>38822</v>
      </c>
      <c r="O526" s="5">
        <v>225794</v>
      </c>
      <c r="P526" s="8">
        <v>38825</v>
      </c>
      <c r="Q526" s="5">
        <v>203810</v>
      </c>
      <c r="R526" s="4"/>
      <c r="S526" s="4"/>
      <c r="T526" s="4"/>
      <c r="U526" s="4"/>
      <c r="V526" s="14">
        <f t="shared" si="115"/>
        <v>429604</v>
      </c>
      <c r="W526" s="14">
        <f t="shared" si="116"/>
        <v>2123149.2059964021</v>
      </c>
      <c r="X526" s="8">
        <v>38848</v>
      </c>
      <c r="Y526" s="4">
        <f t="shared" si="117"/>
        <v>26</v>
      </c>
      <c r="Z526" s="4"/>
      <c r="AA526" s="4">
        <v>3.7</v>
      </c>
      <c r="AB526" s="4">
        <v>26.7</v>
      </c>
      <c r="AC526" s="4">
        <v>25.8</v>
      </c>
      <c r="AD526" s="4">
        <v>31.4</v>
      </c>
      <c r="AE526" s="10">
        <v>27.984000000000002</v>
      </c>
      <c r="AF526" s="4">
        <v>47</v>
      </c>
      <c r="AG526" s="4">
        <v>50</v>
      </c>
      <c r="AH526" s="4">
        <v>58</v>
      </c>
      <c r="AI526" s="9">
        <v>53.666666666666664</v>
      </c>
      <c r="AJ526" s="4">
        <v>9</v>
      </c>
      <c r="AK526" s="4">
        <v>9</v>
      </c>
      <c r="AL526" s="4">
        <v>9.6</v>
      </c>
      <c r="AM526" s="10">
        <v>9.3236835451373388</v>
      </c>
      <c r="AN526" s="20">
        <v>0</v>
      </c>
      <c r="AO526" s="20">
        <v>172</v>
      </c>
      <c r="AP526" s="20">
        <v>9</v>
      </c>
      <c r="AQ526" s="20">
        <v>3.75</v>
      </c>
      <c r="AR526" s="5">
        <v>30</v>
      </c>
      <c r="AS526" s="5">
        <v>315</v>
      </c>
      <c r="AT526" s="5">
        <v>0</v>
      </c>
      <c r="AU526" s="5">
        <v>345</v>
      </c>
      <c r="AV526" s="5">
        <v>5</v>
      </c>
      <c r="AW526" s="5">
        <v>0</v>
      </c>
      <c r="AX526" s="5">
        <v>0</v>
      </c>
      <c r="AY526" s="5">
        <v>70</v>
      </c>
      <c r="AZ526" s="5">
        <v>1020</v>
      </c>
      <c r="BA526" s="5">
        <v>935</v>
      </c>
      <c r="BB526" s="5">
        <v>0</v>
      </c>
      <c r="BC526" s="5">
        <v>1055</v>
      </c>
      <c r="BD526" s="5">
        <v>307</v>
      </c>
      <c r="BE526" s="5">
        <v>155.5</v>
      </c>
      <c r="BF526" s="5">
        <v>0</v>
      </c>
      <c r="BG526" s="5">
        <v>462.5</v>
      </c>
      <c r="BH526" s="5">
        <v>190</v>
      </c>
      <c r="BI526" s="5">
        <v>30</v>
      </c>
      <c r="BJ526" s="5">
        <v>0</v>
      </c>
      <c r="BK526" s="5">
        <v>452.5</v>
      </c>
      <c r="BL526" s="5">
        <v>0</v>
      </c>
      <c r="BM526" s="11">
        <f>BL526/Q526*100</f>
        <v>0</v>
      </c>
      <c r="BN526" s="11">
        <f t="shared" si="120"/>
        <v>0</v>
      </c>
      <c r="BO526" s="4" t="s">
        <v>73</v>
      </c>
      <c r="BP526" s="9"/>
      <c r="BQ526" s="9"/>
      <c r="BR526" s="13">
        <f t="shared" si="118"/>
        <v>0</v>
      </c>
      <c r="BS526" s="11"/>
      <c r="BT526" s="19">
        <f t="shared" si="119"/>
        <v>0</v>
      </c>
      <c r="BU526" s="6"/>
      <c r="BV526" s="6"/>
      <c r="BW526" s="6"/>
      <c r="BX526" s="5">
        <f t="shared" si="111"/>
        <v>0</v>
      </c>
      <c r="BY526" s="11">
        <v>0</v>
      </c>
      <c r="BZ526" s="11">
        <f t="shared" si="112"/>
        <v>0</v>
      </c>
      <c r="CA526" s="11"/>
    </row>
    <row r="527" spans="1:79" s="77" customFormat="1" x14ac:dyDescent="0.2">
      <c r="A527" s="53" t="s">
        <v>69</v>
      </c>
      <c r="B527" s="53">
        <v>29</v>
      </c>
      <c r="C527" s="53">
        <v>1</v>
      </c>
      <c r="D527" s="22">
        <f t="shared" si="113"/>
        <v>0.40468564223999998</v>
      </c>
      <c r="E527" s="54">
        <v>38450</v>
      </c>
      <c r="F527" s="53">
        <v>2</v>
      </c>
      <c r="G527" s="53" t="s">
        <v>70</v>
      </c>
      <c r="H527" s="53" t="s">
        <v>71</v>
      </c>
      <c r="I527" s="53">
        <v>4</v>
      </c>
      <c r="J527" s="53">
        <v>9</v>
      </c>
      <c r="K527" s="53">
        <v>5</v>
      </c>
      <c r="L527" s="53">
        <v>9</v>
      </c>
      <c r="M527" s="13">
        <f t="shared" si="114"/>
        <v>6.75</v>
      </c>
      <c r="N527" s="54">
        <v>38458</v>
      </c>
      <c r="O527" s="55">
        <v>420902</v>
      </c>
      <c r="P527" s="54">
        <v>38462</v>
      </c>
      <c r="Q527" s="55">
        <v>440138</v>
      </c>
      <c r="R527" s="53"/>
      <c r="S527" s="53"/>
      <c r="T527" s="53"/>
      <c r="U527" s="53"/>
      <c r="V527" s="14">
        <f t="shared" si="115"/>
        <v>861040</v>
      </c>
      <c r="W527" s="14">
        <f t="shared" si="116"/>
        <v>2127676.1765848808</v>
      </c>
      <c r="X527" s="54">
        <v>38504</v>
      </c>
      <c r="Y527" s="53">
        <f t="shared" si="117"/>
        <v>46</v>
      </c>
      <c r="Z527" s="53">
        <v>18</v>
      </c>
      <c r="AA527" s="56">
        <v>3.3</v>
      </c>
      <c r="AB527" s="56">
        <v>25.3</v>
      </c>
      <c r="AC527" s="56">
        <v>23</v>
      </c>
      <c r="AD527" s="56">
        <v>33.200000000000003</v>
      </c>
      <c r="AE527" s="56">
        <v>28.268181818181816</v>
      </c>
      <c r="AF527" s="57">
        <v>35</v>
      </c>
      <c r="AG527" s="57">
        <v>30</v>
      </c>
      <c r="AH527" s="57">
        <v>38</v>
      </c>
      <c r="AI527" s="57">
        <v>35.92307692307692</v>
      </c>
      <c r="AJ527" s="56">
        <v>9.8000000000000007</v>
      </c>
      <c r="AK527" s="56">
        <v>9.1</v>
      </c>
      <c r="AL527" s="56">
        <v>9.9</v>
      </c>
      <c r="AM527" s="56">
        <v>9.3670616987333872</v>
      </c>
      <c r="AN527" s="25">
        <v>50</v>
      </c>
      <c r="AO527" s="25">
        <v>375</v>
      </c>
      <c r="AP527" s="25">
        <v>24</v>
      </c>
      <c r="AQ527" s="25">
        <v>10</v>
      </c>
      <c r="AR527" s="55">
        <v>25</v>
      </c>
      <c r="AS527" s="55">
        <v>70</v>
      </c>
      <c r="AT527" s="55">
        <v>130</v>
      </c>
      <c r="AU527" s="55">
        <v>225</v>
      </c>
      <c r="AV527" s="55">
        <v>0</v>
      </c>
      <c r="AW527" s="55">
        <v>0</v>
      </c>
      <c r="AX527" s="55">
        <v>0</v>
      </c>
      <c r="AY527" s="55">
        <v>0</v>
      </c>
      <c r="AZ527" s="55">
        <v>100</v>
      </c>
      <c r="BA527" s="55">
        <v>325</v>
      </c>
      <c r="BB527" s="55">
        <v>50</v>
      </c>
      <c r="BC527" s="55">
        <v>390</v>
      </c>
      <c r="BD527" s="55">
        <v>20.833333333333332</v>
      </c>
      <c r="BE527" s="55">
        <v>76.944444444444443</v>
      </c>
      <c r="BF527" s="55">
        <v>3.3333333333333335</v>
      </c>
      <c r="BG527" s="55">
        <v>101.66666666666667</v>
      </c>
      <c r="BH527" s="55">
        <v>12.5</v>
      </c>
      <c r="BI527" s="55">
        <v>42.5</v>
      </c>
      <c r="BJ527" s="55">
        <v>0</v>
      </c>
      <c r="BK527" s="55">
        <v>70</v>
      </c>
      <c r="BL527" s="55">
        <v>3467</v>
      </c>
      <c r="BM527" s="58">
        <f>BL527/Q527*100</f>
        <v>0.78770749174122656</v>
      </c>
      <c r="BN527" s="58">
        <f t="shared" si="120"/>
        <v>0.40265260615070148</v>
      </c>
      <c r="BO527" s="53" t="s">
        <v>72</v>
      </c>
      <c r="BP527" s="57">
        <v>35</v>
      </c>
      <c r="BQ527" s="57">
        <v>47</v>
      </c>
      <c r="BR527" s="13">
        <f t="shared" si="118"/>
        <v>12</v>
      </c>
      <c r="BS527" s="58">
        <v>42.35</v>
      </c>
      <c r="BT527" s="19">
        <f t="shared" si="119"/>
        <v>0.92065217391304355</v>
      </c>
      <c r="BU527" s="22">
        <v>0.316</v>
      </c>
      <c r="BV527" s="22">
        <v>0.79</v>
      </c>
      <c r="BW527" s="22">
        <v>0.59799999999999998</v>
      </c>
      <c r="BX527" s="55">
        <f t="shared" si="111"/>
        <v>8567.1435754666236</v>
      </c>
      <c r="BY527" s="58">
        <v>2</v>
      </c>
      <c r="BZ527" s="58">
        <f t="shared" si="112"/>
        <v>0.10743712237702842</v>
      </c>
      <c r="CA527" s="58">
        <f>(BW527/BS527^3)*100000</f>
        <v>0.78730124821494785</v>
      </c>
    </row>
    <row r="528" spans="1:79" s="77" customFormat="1" x14ac:dyDescent="0.2">
      <c r="A528" s="15" t="s">
        <v>69</v>
      </c>
      <c r="B528" s="15">
        <v>4</v>
      </c>
      <c r="C528" s="15">
        <v>2</v>
      </c>
      <c r="D528" s="16">
        <f t="shared" si="113"/>
        <v>0.80937128447999995</v>
      </c>
      <c r="E528" s="17">
        <v>38929</v>
      </c>
      <c r="F528" s="15">
        <v>2</v>
      </c>
      <c r="G528" s="15" t="s">
        <v>70</v>
      </c>
      <c r="H528" s="15" t="s">
        <v>71</v>
      </c>
      <c r="I528" s="15">
        <v>0</v>
      </c>
      <c r="J528" s="15">
        <v>3</v>
      </c>
      <c r="K528" s="15">
        <v>7</v>
      </c>
      <c r="L528" s="15"/>
      <c r="M528" s="13">
        <f t="shared" si="114"/>
        <v>3.3333333333333335</v>
      </c>
      <c r="N528" s="17">
        <v>38935</v>
      </c>
      <c r="O528" s="14">
        <v>841346</v>
      </c>
      <c r="P528" s="17">
        <v>38938</v>
      </c>
      <c r="Q528" s="14">
        <v>881650</v>
      </c>
      <c r="R528" s="15"/>
      <c r="S528" s="15"/>
      <c r="T528" s="15"/>
      <c r="U528" s="15"/>
      <c r="V528" s="14">
        <f t="shared" si="115"/>
        <v>1722996</v>
      </c>
      <c r="W528" s="14">
        <f t="shared" si="116"/>
        <v>2128807.9192320001</v>
      </c>
      <c r="X528" s="17">
        <v>38975</v>
      </c>
      <c r="Y528" s="15">
        <f t="shared" si="117"/>
        <v>40</v>
      </c>
      <c r="Z528" s="15">
        <v>13</v>
      </c>
      <c r="AA528" s="15">
        <v>3.8</v>
      </c>
      <c r="AB528" s="15">
        <v>30.6</v>
      </c>
      <c r="AC528" s="15">
        <v>28.1</v>
      </c>
      <c r="AD528" s="15">
        <v>33</v>
      </c>
      <c r="AE528" s="18">
        <v>30.907894736842092</v>
      </c>
      <c r="AF528" s="15">
        <v>45</v>
      </c>
      <c r="AG528" s="15">
        <v>45</v>
      </c>
      <c r="AH528" s="15">
        <v>61</v>
      </c>
      <c r="AI528" s="13">
        <v>50.083333333333336</v>
      </c>
      <c r="AJ528" s="15">
        <v>9.4</v>
      </c>
      <c r="AK528" s="15">
        <v>8.9</v>
      </c>
      <c r="AL528" s="15">
        <v>9.5</v>
      </c>
      <c r="AM528" s="18">
        <v>9.188477188012488</v>
      </c>
      <c r="AN528" s="21">
        <v>144</v>
      </c>
      <c r="AO528" s="21">
        <v>100</v>
      </c>
      <c r="AP528" s="21">
        <v>0</v>
      </c>
      <c r="AQ528" s="21">
        <v>3</v>
      </c>
      <c r="AR528" s="14">
        <v>25</v>
      </c>
      <c r="AS528" s="14">
        <v>295</v>
      </c>
      <c r="AT528" s="14">
        <v>0</v>
      </c>
      <c r="AU528" s="14">
        <v>320</v>
      </c>
      <c r="AV528" s="14">
        <v>10</v>
      </c>
      <c r="AW528" s="14">
        <v>5</v>
      </c>
      <c r="AX528" s="14">
        <v>0</v>
      </c>
      <c r="AY528" s="14">
        <v>25</v>
      </c>
      <c r="AZ528" s="14">
        <v>290</v>
      </c>
      <c r="BA528" s="14">
        <v>420</v>
      </c>
      <c r="BB528" s="14">
        <v>0</v>
      </c>
      <c r="BC528" s="14">
        <v>50</v>
      </c>
      <c r="BD528" s="14">
        <v>96.071428571428569</v>
      </c>
      <c r="BE528" s="14">
        <v>94.285714285714292</v>
      </c>
      <c r="BF528" s="14">
        <v>0</v>
      </c>
      <c r="BG528" s="14">
        <v>190.35714285714286</v>
      </c>
      <c r="BH528" s="14">
        <v>77.5</v>
      </c>
      <c r="BI528" s="14">
        <v>47.5</v>
      </c>
      <c r="BJ528" s="14">
        <v>0</v>
      </c>
      <c r="BK528" s="14">
        <v>132.5</v>
      </c>
      <c r="BL528" s="14">
        <v>1142</v>
      </c>
      <c r="BM528" s="19">
        <f>BL528/O528*100</f>
        <v>0.13573488196294983</v>
      </c>
      <c r="BN528" s="19">
        <f t="shared" si="120"/>
        <v>6.6279898502376089E-2</v>
      </c>
      <c r="BO528" s="15" t="s">
        <v>72</v>
      </c>
      <c r="BP528" s="13">
        <v>36</v>
      </c>
      <c r="BQ528" s="13">
        <v>68</v>
      </c>
      <c r="BR528" s="13">
        <f t="shared" si="118"/>
        <v>32</v>
      </c>
      <c r="BS528" s="19">
        <v>53.13</v>
      </c>
      <c r="BT528" s="19">
        <f t="shared" si="119"/>
        <v>1.3282500000000002</v>
      </c>
      <c r="BU528" s="16">
        <v>0.36699999999999999</v>
      </c>
      <c r="BV528" s="16">
        <v>2.5499999999999998</v>
      </c>
      <c r="BW528" s="16">
        <v>1.3</v>
      </c>
      <c r="BX528" s="14">
        <f t="shared" si="111"/>
        <v>1410.9717281775143</v>
      </c>
      <c r="BY528" s="19">
        <v>1.55</v>
      </c>
      <c r="BZ528" s="19">
        <f t="shared" si="112"/>
        <v>4.7876667659263288E-2</v>
      </c>
      <c r="CA528" s="19">
        <f>(BW528/BS528^3)*100000</f>
        <v>0.86680998331302384</v>
      </c>
    </row>
    <row r="529" spans="1:79" s="77" customFormat="1" x14ac:dyDescent="0.2">
      <c r="A529" s="8" t="s">
        <v>69</v>
      </c>
      <c r="B529" s="4">
        <v>13</v>
      </c>
      <c r="C529" s="4">
        <v>0.5</v>
      </c>
      <c r="D529" s="16">
        <f t="shared" si="113"/>
        <v>0.20234282111999999</v>
      </c>
      <c r="E529" s="8">
        <v>38465</v>
      </c>
      <c r="F529" s="4">
        <v>2</v>
      </c>
      <c r="G529" s="4" t="s">
        <v>70</v>
      </c>
      <c r="H529" s="4" t="s">
        <v>71</v>
      </c>
      <c r="I529" s="4">
        <v>10</v>
      </c>
      <c r="J529" s="4">
        <v>0</v>
      </c>
      <c r="K529" s="5">
        <v>7</v>
      </c>
      <c r="L529" s="4">
        <v>9</v>
      </c>
      <c r="M529" s="13">
        <f t="shared" si="114"/>
        <v>6.5</v>
      </c>
      <c r="N529" s="8">
        <v>38473</v>
      </c>
      <c r="O529" s="5">
        <v>234954</v>
      </c>
      <c r="P529" s="8">
        <v>38477</v>
      </c>
      <c r="Q529" s="5">
        <v>197856</v>
      </c>
      <c r="R529" s="4"/>
      <c r="S529" s="4"/>
      <c r="T529" s="4"/>
      <c r="U529" s="4"/>
      <c r="V529" s="14">
        <f t="shared" si="115"/>
        <v>432810</v>
      </c>
      <c r="W529" s="14">
        <f t="shared" si="116"/>
        <v>2138993.6030560769</v>
      </c>
      <c r="X529" s="8">
        <v>38505</v>
      </c>
      <c r="Y529" s="15">
        <f t="shared" si="117"/>
        <v>32</v>
      </c>
      <c r="Z529" s="4">
        <v>19</v>
      </c>
      <c r="AA529" s="10">
        <v>2.6</v>
      </c>
      <c r="AB529" s="10">
        <v>25.2</v>
      </c>
      <c r="AC529" s="10">
        <v>25.6</v>
      </c>
      <c r="AD529" s="10">
        <v>33.5</v>
      </c>
      <c r="AE529" s="10">
        <v>29.632258064516126</v>
      </c>
      <c r="AF529" s="9">
        <v>33</v>
      </c>
      <c r="AG529" s="9">
        <v>32</v>
      </c>
      <c r="AH529" s="9">
        <v>38</v>
      </c>
      <c r="AI529" s="9">
        <v>35</v>
      </c>
      <c r="AJ529" s="10">
        <v>9.6</v>
      </c>
      <c r="AK529" s="10">
        <v>8.6999999999999993</v>
      </c>
      <c r="AL529" s="10">
        <v>9.8000000000000007</v>
      </c>
      <c r="AM529" s="10">
        <v>9.3328502163220168</v>
      </c>
      <c r="AN529" s="20">
        <v>4</v>
      </c>
      <c r="AO529" s="20">
        <v>187.5</v>
      </c>
      <c r="AP529" s="20">
        <v>10.5</v>
      </c>
      <c r="AQ529" s="20">
        <v>4.375</v>
      </c>
      <c r="AR529" s="5">
        <v>85</v>
      </c>
      <c r="AS529" s="5">
        <v>260</v>
      </c>
      <c r="AT529" s="5">
        <v>0</v>
      </c>
      <c r="AU529" s="5">
        <v>345</v>
      </c>
      <c r="AV529" s="5">
        <v>0</v>
      </c>
      <c r="AW529" s="5">
        <v>0</v>
      </c>
      <c r="AX529" s="5">
        <v>0</v>
      </c>
      <c r="AY529" s="5">
        <v>0</v>
      </c>
      <c r="AZ529" s="5">
        <v>115</v>
      </c>
      <c r="BA529" s="5">
        <v>265</v>
      </c>
      <c r="BB529" s="5">
        <v>165</v>
      </c>
      <c r="BC529" s="5">
        <v>325</v>
      </c>
      <c r="BD529" s="5">
        <v>22.857142857142858</v>
      </c>
      <c r="BE529" s="5">
        <v>56.785714285714285</v>
      </c>
      <c r="BF529" s="5">
        <v>22.857142857142858</v>
      </c>
      <c r="BG529" s="5">
        <v>102.5</v>
      </c>
      <c r="BH529" s="5">
        <v>15</v>
      </c>
      <c r="BI529" s="5">
        <v>25</v>
      </c>
      <c r="BJ529" s="5">
        <v>2.5</v>
      </c>
      <c r="BK529" s="5">
        <v>55</v>
      </c>
      <c r="BL529" s="5">
        <v>0</v>
      </c>
      <c r="BM529" s="19">
        <f>BL529/O529*100</f>
        <v>0</v>
      </c>
      <c r="BN529" s="19">
        <f t="shared" si="120"/>
        <v>0</v>
      </c>
      <c r="BO529" s="4" t="s">
        <v>73</v>
      </c>
      <c r="BP529" s="9"/>
      <c r="BQ529" s="9"/>
      <c r="BR529" s="13">
        <f t="shared" si="118"/>
        <v>0</v>
      </c>
      <c r="BS529" s="11"/>
      <c r="BT529" s="19">
        <f t="shared" si="119"/>
        <v>0</v>
      </c>
      <c r="BU529" s="6"/>
      <c r="BV529" s="6"/>
      <c r="BW529" s="6"/>
      <c r="BX529" s="14">
        <f t="shared" si="111"/>
        <v>0</v>
      </c>
      <c r="BY529" s="11">
        <v>0</v>
      </c>
      <c r="BZ529" s="19">
        <f t="shared" si="112"/>
        <v>0</v>
      </c>
      <c r="CA529" s="19"/>
    </row>
    <row r="530" spans="1:79" s="77" customFormat="1" x14ac:dyDescent="0.2">
      <c r="A530" s="4" t="s">
        <v>69</v>
      </c>
      <c r="B530" s="4">
        <v>16</v>
      </c>
      <c r="C530" s="4">
        <v>0.5</v>
      </c>
      <c r="D530" s="6">
        <f t="shared" si="113"/>
        <v>0.20234282111999999</v>
      </c>
      <c r="E530" s="8">
        <v>38861</v>
      </c>
      <c r="F530" s="4">
        <v>2</v>
      </c>
      <c r="G530" s="4" t="s">
        <v>70</v>
      </c>
      <c r="H530" s="4" t="s">
        <v>71</v>
      </c>
      <c r="I530" s="4">
        <v>0</v>
      </c>
      <c r="J530" s="4">
        <v>0</v>
      </c>
      <c r="K530" s="4"/>
      <c r="L530" s="4"/>
      <c r="M530" s="13">
        <f t="shared" si="114"/>
        <v>0</v>
      </c>
      <c r="N530" s="8">
        <v>38864</v>
      </c>
      <c r="O530" s="5">
        <v>223962</v>
      </c>
      <c r="P530" s="8">
        <v>38867</v>
      </c>
      <c r="Q530" s="5">
        <v>211596</v>
      </c>
      <c r="R530" s="4"/>
      <c r="S530" s="4"/>
      <c r="T530" s="4"/>
      <c r="U530" s="4"/>
      <c r="V530" s="14">
        <f t="shared" si="115"/>
        <v>435558</v>
      </c>
      <c r="W530" s="14">
        <f t="shared" si="116"/>
        <v>2152574.5148215122</v>
      </c>
      <c r="X530" s="8">
        <v>38884</v>
      </c>
      <c r="Y530" s="4">
        <f t="shared" si="117"/>
        <v>20</v>
      </c>
      <c r="Z530" s="4">
        <v>10</v>
      </c>
      <c r="AA530" s="4">
        <v>3.2</v>
      </c>
      <c r="AB530" s="4">
        <v>30.9</v>
      </c>
      <c r="AC530" s="4">
        <v>27.7</v>
      </c>
      <c r="AD530" s="4">
        <v>33.700000000000003</v>
      </c>
      <c r="AE530" s="10">
        <v>30.829166666666666</v>
      </c>
      <c r="AF530" s="4">
        <v>56</v>
      </c>
      <c r="AG530" s="4">
        <v>41</v>
      </c>
      <c r="AH530" s="4">
        <v>63</v>
      </c>
      <c r="AI530" s="9">
        <v>49.285714285714285</v>
      </c>
      <c r="AJ530" s="4">
        <v>9.1</v>
      </c>
      <c r="AK530" s="4">
        <v>9</v>
      </c>
      <c r="AL530" s="4">
        <v>9.5</v>
      </c>
      <c r="AM530" s="10">
        <v>9.1869517590484993</v>
      </c>
      <c r="AN530" s="20">
        <v>32</v>
      </c>
      <c r="AO530" s="20">
        <v>24</v>
      </c>
      <c r="AP530" s="20">
        <v>0</v>
      </c>
      <c r="AQ530" s="20">
        <v>5</v>
      </c>
      <c r="AR530" s="5">
        <v>20</v>
      </c>
      <c r="AS530" s="5">
        <v>100</v>
      </c>
      <c r="AT530" s="5">
        <v>0</v>
      </c>
      <c r="AU530" s="5">
        <v>120</v>
      </c>
      <c r="AV530" s="5">
        <v>5</v>
      </c>
      <c r="AW530" s="5">
        <v>0</v>
      </c>
      <c r="AX530" s="5">
        <v>0</v>
      </c>
      <c r="AY530" s="5">
        <v>5</v>
      </c>
      <c r="AZ530" s="5">
        <v>65</v>
      </c>
      <c r="BA530" s="5">
        <v>205</v>
      </c>
      <c r="BB530" s="5">
        <v>0</v>
      </c>
      <c r="BC530" s="5">
        <v>270</v>
      </c>
      <c r="BD530" s="5">
        <v>30</v>
      </c>
      <c r="BE530" s="5">
        <v>82.5</v>
      </c>
      <c r="BF530" s="5">
        <v>0</v>
      </c>
      <c r="BG530" s="5">
        <v>112.5</v>
      </c>
      <c r="BH530" s="5">
        <v>30</v>
      </c>
      <c r="BI530" s="5">
        <v>52.5</v>
      </c>
      <c r="BJ530" s="5">
        <v>0</v>
      </c>
      <c r="BK530" s="5">
        <v>80</v>
      </c>
      <c r="BL530" s="5">
        <v>0</v>
      </c>
      <c r="BM530" s="11">
        <f>BL530/O530*100</f>
        <v>0</v>
      </c>
      <c r="BN530" s="11">
        <f t="shared" si="120"/>
        <v>0</v>
      </c>
      <c r="BO530" s="4" t="s">
        <v>73</v>
      </c>
      <c r="BP530" s="9"/>
      <c r="BQ530" s="9"/>
      <c r="BR530" s="13">
        <f t="shared" si="118"/>
        <v>0</v>
      </c>
      <c r="BS530" s="11"/>
      <c r="BT530" s="19">
        <f t="shared" si="119"/>
        <v>0</v>
      </c>
      <c r="BU530" s="6"/>
      <c r="BV530" s="6"/>
      <c r="BW530" s="6"/>
      <c r="BX530" s="5">
        <f t="shared" si="111"/>
        <v>0</v>
      </c>
      <c r="BY530" s="11">
        <v>0</v>
      </c>
      <c r="BZ530" s="11">
        <f t="shared" si="112"/>
        <v>0</v>
      </c>
      <c r="CA530" s="11"/>
    </row>
    <row r="531" spans="1:79" s="77" customFormat="1" x14ac:dyDescent="0.2">
      <c r="A531" s="8" t="s">
        <v>69</v>
      </c>
      <c r="B531" s="4">
        <v>14</v>
      </c>
      <c r="C531" s="4">
        <v>0.5</v>
      </c>
      <c r="D531" s="6">
        <f t="shared" si="113"/>
        <v>0.20234282111999999</v>
      </c>
      <c r="E531" s="8">
        <v>38480</v>
      </c>
      <c r="F531" s="4">
        <v>2</v>
      </c>
      <c r="G531" s="4" t="s">
        <v>70</v>
      </c>
      <c r="H531" s="4" t="s">
        <v>71</v>
      </c>
      <c r="I531" s="4">
        <v>0</v>
      </c>
      <c r="J531" s="4">
        <v>2</v>
      </c>
      <c r="K531" s="5">
        <v>0</v>
      </c>
      <c r="L531" s="4">
        <v>4</v>
      </c>
      <c r="M531" s="13">
        <f t="shared" si="114"/>
        <v>1.5</v>
      </c>
      <c r="N531" s="8">
        <v>38485</v>
      </c>
      <c r="O531" s="5">
        <v>212054</v>
      </c>
      <c r="P531" s="8">
        <v>38489</v>
      </c>
      <c r="Q531" s="5">
        <v>226710</v>
      </c>
      <c r="R531" s="4"/>
      <c r="S531" s="4"/>
      <c r="T531" s="4"/>
      <c r="U531" s="4"/>
      <c r="V531" s="14">
        <f t="shared" si="115"/>
        <v>438764</v>
      </c>
      <c r="W531" s="14">
        <f t="shared" si="116"/>
        <v>2168418.911881187</v>
      </c>
      <c r="X531" s="8">
        <v>38520</v>
      </c>
      <c r="Y531" s="4">
        <f t="shared" si="117"/>
        <v>35</v>
      </c>
      <c r="Z531" s="4">
        <v>14</v>
      </c>
      <c r="AA531" s="10">
        <v>2.5</v>
      </c>
      <c r="AB531" s="10">
        <v>29.6</v>
      </c>
      <c r="AC531" s="10">
        <v>27.2</v>
      </c>
      <c r="AD531" s="10">
        <v>32.9</v>
      </c>
      <c r="AE531" s="10">
        <v>31.127272727272729</v>
      </c>
      <c r="AF531" s="9">
        <v>32</v>
      </c>
      <c r="AG531" s="9">
        <v>30</v>
      </c>
      <c r="AH531" s="9">
        <v>45</v>
      </c>
      <c r="AI531" s="9">
        <v>37.222222222222221</v>
      </c>
      <c r="AJ531" s="10">
        <v>8.9</v>
      </c>
      <c r="AK531" s="10">
        <v>8.4</v>
      </c>
      <c r="AL531" s="10">
        <v>9.1</v>
      </c>
      <c r="AM531" s="10">
        <v>8.8420284489174144</v>
      </c>
      <c r="AN531" s="20">
        <v>38</v>
      </c>
      <c r="AO531" s="20">
        <v>132</v>
      </c>
      <c r="AP531" s="20">
        <v>12</v>
      </c>
      <c r="AQ531" s="20">
        <v>5</v>
      </c>
      <c r="AR531" s="5">
        <v>0</v>
      </c>
      <c r="AS531" s="5">
        <v>0</v>
      </c>
      <c r="AT531" s="5">
        <v>2680</v>
      </c>
      <c r="AU531" s="5">
        <v>2680</v>
      </c>
      <c r="AV531" s="5">
        <v>0</v>
      </c>
      <c r="AW531" s="5">
        <v>0</v>
      </c>
      <c r="AX531" s="5">
        <v>0</v>
      </c>
      <c r="AY531" s="5">
        <v>25</v>
      </c>
      <c r="AZ531" s="5">
        <v>370</v>
      </c>
      <c r="BA531" s="5">
        <v>735</v>
      </c>
      <c r="BB531" s="5">
        <v>2750</v>
      </c>
      <c r="BC531" s="5">
        <v>3510</v>
      </c>
      <c r="BD531" s="5">
        <v>85.357142857142861</v>
      </c>
      <c r="BE531" s="5">
        <v>178.57142857142858</v>
      </c>
      <c r="BF531" s="5">
        <v>591.42857142857144</v>
      </c>
      <c r="BG531" s="5">
        <v>855.35714285714289</v>
      </c>
      <c r="BH531" s="5">
        <v>17.5</v>
      </c>
      <c r="BI531" s="5">
        <v>47.5</v>
      </c>
      <c r="BJ531" s="5">
        <v>2.5</v>
      </c>
      <c r="BK531" s="5">
        <v>275</v>
      </c>
      <c r="BL531" s="5">
        <v>40452</v>
      </c>
      <c r="BM531" s="11">
        <f>BL531/Q531*100</f>
        <v>17.843059415111817</v>
      </c>
      <c r="BN531" s="19">
        <f t="shared" si="120"/>
        <v>9.2195348752404485</v>
      </c>
      <c r="BO531" s="4" t="s">
        <v>72</v>
      </c>
      <c r="BP531" s="9">
        <v>32</v>
      </c>
      <c r="BQ531" s="9">
        <v>50</v>
      </c>
      <c r="BR531" s="13">
        <f t="shared" si="118"/>
        <v>18</v>
      </c>
      <c r="BS531" s="11">
        <v>40.770000000000003</v>
      </c>
      <c r="BT531" s="19">
        <f t="shared" si="119"/>
        <v>1.164857142857143</v>
      </c>
      <c r="BU531" s="6">
        <v>0.25700000000000001</v>
      </c>
      <c r="BV531" s="6">
        <v>1.0740000000000001</v>
      </c>
      <c r="BW531" s="6">
        <v>0.59599999999999997</v>
      </c>
      <c r="BX531" s="5">
        <f t="shared" si="111"/>
        <v>199918.13782219545</v>
      </c>
      <c r="BY531" s="11">
        <v>23.36</v>
      </c>
      <c r="BZ531" s="11">
        <f t="shared" si="112"/>
        <v>3.2985038348988471</v>
      </c>
      <c r="CA531" s="19">
        <f>(BW531/BS531^3)*100000</f>
        <v>0.87947626909222187</v>
      </c>
    </row>
    <row r="532" spans="1:79" s="77" customFormat="1" x14ac:dyDescent="0.2">
      <c r="A532" s="7" t="s">
        <v>69</v>
      </c>
      <c r="B532" s="4">
        <v>11</v>
      </c>
      <c r="C532" s="4">
        <v>0.5</v>
      </c>
      <c r="D532" s="6">
        <f t="shared" si="113"/>
        <v>0.20234282111999999</v>
      </c>
      <c r="E532" s="8">
        <v>40463</v>
      </c>
      <c r="F532" s="9">
        <v>2</v>
      </c>
      <c r="G532" s="9" t="s">
        <v>70</v>
      </c>
      <c r="H532" s="9" t="s">
        <v>71</v>
      </c>
      <c r="I532" s="4">
        <v>0</v>
      </c>
      <c r="J532" s="4">
        <v>0</v>
      </c>
      <c r="K532" s="4">
        <v>55</v>
      </c>
      <c r="L532" s="9"/>
      <c r="M532" s="13">
        <f t="shared" si="114"/>
        <v>18.333333333333332</v>
      </c>
      <c r="N532" s="8">
        <v>40471</v>
      </c>
      <c r="O532" s="5">
        <v>215718</v>
      </c>
      <c r="P532" s="8">
        <v>40475</v>
      </c>
      <c r="Q532" s="5">
        <v>226252</v>
      </c>
      <c r="R532" s="8"/>
      <c r="S532" s="9"/>
      <c r="T532" s="8"/>
      <c r="U532" s="8"/>
      <c r="V532" s="14">
        <f t="shared" si="115"/>
        <v>441970</v>
      </c>
      <c r="W532" s="14">
        <f t="shared" si="116"/>
        <v>2184263.3089408614</v>
      </c>
      <c r="X532" s="8">
        <v>40519</v>
      </c>
      <c r="Y532" s="9">
        <f t="shared" si="117"/>
        <v>48</v>
      </c>
      <c r="Z532" s="9">
        <v>10</v>
      </c>
      <c r="AA532" s="10">
        <v>5.5</v>
      </c>
      <c r="AB532" s="10">
        <v>26.7</v>
      </c>
      <c r="AC532" s="10">
        <v>16.3</v>
      </c>
      <c r="AD532" s="10">
        <v>27.9</v>
      </c>
      <c r="AE532" s="10">
        <v>21.704347826086966</v>
      </c>
      <c r="AF532" s="9">
        <v>18</v>
      </c>
      <c r="AG532" s="9">
        <v>17</v>
      </c>
      <c r="AH532" s="9">
        <v>25</v>
      </c>
      <c r="AI532" s="10">
        <v>21.153846153846153</v>
      </c>
      <c r="AJ532" s="10">
        <v>8.9</v>
      </c>
      <c r="AK532" s="10">
        <v>8.4</v>
      </c>
      <c r="AL532" s="10">
        <v>9</v>
      </c>
      <c r="AM532" s="10">
        <v>8.7345141844183409</v>
      </c>
      <c r="AN532" s="20">
        <v>138</v>
      </c>
      <c r="AO532" s="20">
        <v>147.5</v>
      </c>
      <c r="AP532" s="20">
        <v>12</v>
      </c>
      <c r="AQ532" s="20">
        <v>4.9749999999999996</v>
      </c>
      <c r="AR532" s="5">
        <v>130</v>
      </c>
      <c r="AS532" s="5">
        <v>1095</v>
      </c>
      <c r="AT532" s="5">
        <v>1920</v>
      </c>
      <c r="AU532" s="5">
        <v>3045</v>
      </c>
      <c r="AV532" s="5">
        <v>0</v>
      </c>
      <c r="AW532" s="5">
        <v>0</v>
      </c>
      <c r="AX532" s="5">
        <v>0</v>
      </c>
      <c r="AY532" s="5">
        <v>5</v>
      </c>
      <c r="AZ532" s="5">
        <v>325</v>
      </c>
      <c r="BA532" s="5">
        <v>410</v>
      </c>
      <c r="BB532" s="5">
        <v>3995</v>
      </c>
      <c r="BC532" s="5">
        <v>4640</v>
      </c>
      <c r="BD532" s="5">
        <v>109.11764705882354</v>
      </c>
      <c r="BE532" s="5">
        <v>40.588235294117645</v>
      </c>
      <c r="BF532" s="5">
        <v>798.82352941176475</v>
      </c>
      <c r="BG532" s="5">
        <v>948.52941176470586</v>
      </c>
      <c r="BH532" s="5">
        <v>105</v>
      </c>
      <c r="BI532" s="5">
        <v>10</v>
      </c>
      <c r="BJ532" s="5">
        <v>345</v>
      </c>
      <c r="BK532" s="5">
        <v>445</v>
      </c>
      <c r="BL532" s="5">
        <v>101609</v>
      </c>
      <c r="BM532" s="11">
        <f>(BL532/Q532)*100</f>
        <v>44.909658257164573</v>
      </c>
      <c r="BN532" s="11">
        <f>((BL532/(O532+Q532+S532+U532))*100)</f>
        <v>22.990021947190986</v>
      </c>
      <c r="BO532" s="4" t="s">
        <v>72</v>
      </c>
      <c r="BP532" s="9">
        <v>20</v>
      </c>
      <c r="BQ532" s="9">
        <v>35</v>
      </c>
      <c r="BR532" s="13">
        <f t="shared" si="118"/>
        <v>15</v>
      </c>
      <c r="BS532" s="11">
        <v>28.44</v>
      </c>
      <c r="BT532" s="19">
        <f t="shared" si="119"/>
        <v>0.59250000000000003</v>
      </c>
      <c r="BU532" s="6">
        <v>5.6000000000000001E-2</v>
      </c>
      <c r="BV532" s="6">
        <v>0.25900000000000001</v>
      </c>
      <c r="BW532" s="6">
        <v>0.184</v>
      </c>
      <c r="BX532" s="5">
        <f t="shared" si="111"/>
        <v>502162.61410994409</v>
      </c>
      <c r="BY532" s="11">
        <v>19.55</v>
      </c>
      <c r="BZ532" s="11">
        <f t="shared" si="112"/>
        <v>2.0128792532012842</v>
      </c>
      <c r="CA532" s="11">
        <f>(BW532/BS532^3)*100000</f>
        <v>0.7998877519604336</v>
      </c>
    </row>
    <row r="533" spans="1:79" s="77" customFormat="1" x14ac:dyDescent="0.2">
      <c r="A533" s="4" t="s">
        <v>69</v>
      </c>
      <c r="B533" s="4">
        <v>25</v>
      </c>
      <c r="C533" s="4">
        <v>1</v>
      </c>
      <c r="D533" s="6">
        <f t="shared" si="113"/>
        <v>0.40468564223999998</v>
      </c>
      <c r="E533" s="8">
        <v>38857</v>
      </c>
      <c r="F533" s="4">
        <v>2</v>
      </c>
      <c r="G533" s="4" t="s">
        <v>70</v>
      </c>
      <c r="H533" s="4" t="s">
        <v>71</v>
      </c>
      <c r="I533" s="4">
        <v>0</v>
      </c>
      <c r="J533" s="4">
        <v>0</v>
      </c>
      <c r="K533" s="4"/>
      <c r="L533" s="4"/>
      <c r="M533" s="13">
        <f t="shared" si="114"/>
        <v>0</v>
      </c>
      <c r="N533" s="8">
        <v>38864</v>
      </c>
      <c r="O533" s="5">
        <v>415406</v>
      </c>
      <c r="P533" s="8">
        <v>38867</v>
      </c>
      <c r="Q533" s="5">
        <v>468992</v>
      </c>
      <c r="R533" s="4"/>
      <c r="S533" s="4"/>
      <c r="T533" s="4"/>
      <c r="U533" s="4"/>
      <c r="V533" s="14">
        <f t="shared" si="115"/>
        <v>884398</v>
      </c>
      <c r="W533" s="14">
        <f t="shared" si="116"/>
        <v>2185395.0515879812</v>
      </c>
      <c r="X533" s="8">
        <v>38884</v>
      </c>
      <c r="Y533" s="4">
        <f t="shared" si="117"/>
        <v>20</v>
      </c>
      <c r="Z533" s="4"/>
      <c r="AA533" s="4">
        <v>4</v>
      </c>
      <c r="AB533" s="4">
        <v>30.6</v>
      </c>
      <c r="AC533" s="4">
        <v>27.4</v>
      </c>
      <c r="AD533" s="4">
        <v>32.6</v>
      </c>
      <c r="AE533" s="10">
        <v>30.593750000000004</v>
      </c>
      <c r="AF533" s="4">
        <v>60</v>
      </c>
      <c r="AG533" s="4">
        <v>44</v>
      </c>
      <c r="AH533" s="4">
        <v>60</v>
      </c>
      <c r="AI533" s="9">
        <v>53</v>
      </c>
      <c r="AJ533" s="4">
        <v>9.4</v>
      </c>
      <c r="AK533" s="4">
        <v>9.1</v>
      </c>
      <c r="AL533" s="4">
        <v>9.5</v>
      </c>
      <c r="AM533" s="10">
        <v>9.3055446914458138</v>
      </c>
      <c r="AN533" s="20">
        <v>0</v>
      </c>
      <c r="AO533" s="20">
        <v>150</v>
      </c>
      <c r="AP533" s="20">
        <v>0</v>
      </c>
      <c r="AQ533" s="20">
        <v>5</v>
      </c>
      <c r="AR533" s="5">
        <v>265</v>
      </c>
      <c r="AS533" s="5">
        <v>195</v>
      </c>
      <c r="AT533" s="5">
        <v>0</v>
      </c>
      <c r="AU533" s="5">
        <v>460</v>
      </c>
      <c r="AV533" s="5">
        <v>5</v>
      </c>
      <c r="AW533" s="5">
        <v>40</v>
      </c>
      <c r="AX533" s="5">
        <v>0</v>
      </c>
      <c r="AY533" s="5">
        <v>45</v>
      </c>
      <c r="AZ533" s="5">
        <v>240</v>
      </c>
      <c r="BA533" s="5">
        <v>80</v>
      </c>
      <c r="BB533" s="5">
        <v>0</v>
      </c>
      <c r="BC533" s="5">
        <v>315</v>
      </c>
      <c r="BD533" s="5">
        <v>72</v>
      </c>
      <c r="BE533" s="5">
        <v>56</v>
      </c>
      <c r="BF533" s="5">
        <v>0</v>
      </c>
      <c r="BG533" s="5">
        <v>128</v>
      </c>
      <c r="BH533" s="5">
        <v>25</v>
      </c>
      <c r="BI533" s="5">
        <v>45</v>
      </c>
      <c r="BJ533" s="5">
        <v>0</v>
      </c>
      <c r="BK533" s="5">
        <v>70</v>
      </c>
      <c r="BL533" s="5">
        <v>0</v>
      </c>
      <c r="BM533" s="11">
        <f>BL533/O533*100</f>
        <v>0</v>
      </c>
      <c r="BN533" s="11">
        <f t="shared" ref="BN533:BN538" si="121">BL533/(O533+Q533)*100</f>
        <v>0</v>
      </c>
      <c r="BO533" s="4" t="s">
        <v>73</v>
      </c>
      <c r="BP533" s="9"/>
      <c r="BQ533" s="9"/>
      <c r="BR533" s="13">
        <f t="shared" si="118"/>
        <v>0</v>
      </c>
      <c r="BS533" s="11"/>
      <c r="BT533" s="19">
        <f t="shared" si="119"/>
        <v>0</v>
      </c>
      <c r="BU533" s="6"/>
      <c r="BV533" s="6"/>
      <c r="BW533" s="6"/>
      <c r="BX533" s="5">
        <f t="shared" si="111"/>
        <v>0</v>
      </c>
      <c r="BY533" s="11">
        <v>0</v>
      </c>
      <c r="BZ533" s="11">
        <f t="shared" si="112"/>
        <v>0</v>
      </c>
      <c r="CA533" s="11"/>
    </row>
    <row r="534" spans="1:79" s="77" customFormat="1" x14ac:dyDescent="0.2">
      <c r="A534" s="15" t="s">
        <v>69</v>
      </c>
      <c r="B534" s="15">
        <v>34</v>
      </c>
      <c r="C534" s="15">
        <v>1</v>
      </c>
      <c r="D534" s="16">
        <f t="shared" si="113"/>
        <v>0.40468564223999998</v>
      </c>
      <c r="E534" s="17">
        <v>36997</v>
      </c>
      <c r="F534" s="15">
        <v>2</v>
      </c>
      <c r="G534" s="15" t="s">
        <v>70</v>
      </c>
      <c r="H534" s="15" t="s">
        <v>71</v>
      </c>
      <c r="I534" s="15">
        <v>0</v>
      </c>
      <c r="J534" s="15">
        <v>0</v>
      </c>
      <c r="K534" s="15">
        <v>0</v>
      </c>
      <c r="L534" s="15">
        <v>0</v>
      </c>
      <c r="M534" s="13">
        <f t="shared" si="114"/>
        <v>0</v>
      </c>
      <c r="N534" s="23">
        <v>37005</v>
      </c>
      <c r="O534" s="24">
        <v>471282</v>
      </c>
      <c r="P534" s="23">
        <v>37009</v>
      </c>
      <c r="Q534" s="24">
        <v>413574</v>
      </c>
      <c r="R534" s="15"/>
      <c r="S534" s="15"/>
      <c r="T534" s="15"/>
      <c r="U534" s="15"/>
      <c r="V534" s="14">
        <f t="shared" si="115"/>
        <v>884856</v>
      </c>
      <c r="W534" s="14">
        <f t="shared" si="116"/>
        <v>2186526.7942351005</v>
      </c>
      <c r="X534" s="17">
        <v>37015</v>
      </c>
      <c r="Y534" s="15">
        <f t="shared" si="117"/>
        <v>10</v>
      </c>
      <c r="Z534" s="13"/>
      <c r="AA534" s="18">
        <v>3.8</v>
      </c>
      <c r="AB534" s="18">
        <v>23.8</v>
      </c>
      <c r="AC534" s="18">
        <v>24.1</v>
      </c>
      <c r="AD534" s="18">
        <v>29.2</v>
      </c>
      <c r="AE534" s="18">
        <v>26.288888888888884</v>
      </c>
      <c r="AF534" s="13">
        <v>48</v>
      </c>
      <c r="AG534" s="13">
        <v>48</v>
      </c>
      <c r="AH534" s="13">
        <v>51</v>
      </c>
      <c r="AI534" s="13">
        <v>49.5</v>
      </c>
      <c r="AJ534" s="18">
        <v>9.4</v>
      </c>
      <c r="AK534" s="18">
        <v>9.1999999999999993</v>
      </c>
      <c r="AL534" s="18">
        <v>9.6</v>
      </c>
      <c r="AM534" s="18">
        <v>9.4658396695741924</v>
      </c>
      <c r="AN534" s="21">
        <v>0</v>
      </c>
      <c r="AO534" s="21">
        <v>225</v>
      </c>
      <c r="AP534" s="21">
        <v>15</v>
      </c>
      <c r="AQ534" s="21">
        <v>6.5</v>
      </c>
      <c r="AR534" s="14">
        <v>80</v>
      </c>
      <c r="AS534" s="14">
        <v>410</v>
      </c>
      <c r="AT534" s="14">
        <v>445</v>
      </c>
      <c r="AU534" s="14">
        <v>935</v>
      </c>
      <c r="AV534" s="14">
        <v>170</v>
      </c>
      <c r="AW534" s="14">
        <v>140</v>
      </c>
      <c r="AX534" s="14">
        <v>0</v>
      </c>
      <c r="AY534" s="14">
        <v>600</v>
      </c>
      <c r="AZ534" s="14">
        <v>565</v>
      </c>
      <c r="BA534" s="14">
        <v>2250</v>
      </c>
      <c r="BB534" s="14">
        <v>20</v>
      </c>
      <c r="BC534" s="14">
        <v>2440</v>
      </c>
      <c r="BD534" s="14">
        <v>423.75</v>
      </c>
      <c r="BE534" s="14">
        <v>793.75</v>
      </c>
      <c r="BF534" s="14">
        <v>5</v>
      </c>
      <c r="BG534" s="14">
        <v>1222.5</v>
      </c>
      <c r="BH534" s="14">
        <v>480</v>
      </c>
      <c r="BI534" s="14">
        <v>392.5</v>
      </c>
      <c r="BJ534" s="14">
        <v>0</v>
      </c>
      <c r="BK534" s="14">
        <v>925</v>
      </c>
      <c r="BL534" s="14">
        <v>0</v>
      </c>
      <c r="BM534" s="19">
        <f>BL534/(Q534)*100</f>
        <v>0</v>
      </c>
      <c r="BN534" s="19">
        <f t="shared" si="121"/>
        <v>0</v>
      </c>
      <c r="BO534" s="15" t="s">
        <v>73</v>
      </c>
      <c r="BP534" s="13"/>
      <c r="BQ534" s="13"/>
      <c r="BR534" s="13">
        <f t="shared" si="118"/>
        <v>0</v>
      </c>
      <c r="BS534" s="19"/>
      <c r="BT534" s="19">
        <f t="shared" si="119"/>
        <v>0</v>
      </c>
      <c r="BU534" s="16"/>
      <c r="BV534" s="16"/>
      <c r="BW534" s="16"/>
      <c r="BX534" s="14">
        <f t="shared" si="111"/>
        <v>0</v>
      </c>
      <c r="BY534" s="19">
        <v>0</v>
      </c>
      <c r="BZ534" s="19">
        <f t="shared" si="112"/>
        <v>0</v>
      </c>
      <c r="CA534" s="19"/>
    </row>
    <row r="535" spans="1:79" s="77" customFormat="1" x14ac:dyDescent="0.2">
      <c r="A535" s="15" t="s">
        <v>69</v>
      </c>
      <c r="B535" s="15">
        <v>32</v>
      </c>
      <c r="C535" s="15">
        <v>1</v>
      </c>
      <c r="D535" s="16">
        <f t="shared" si="113"/>
        <v>0.40468564223999998</v>
      </c>
      <c r="E535" s="17">
        <v>37791</v>
      </c>
      <c r="F535" s="15">
        <v>2</v>
      </c>
      <c r="G535" s="15" t="s">
        <v>70</v>
      </c>
      <c r="H535" s="15" t="s">
        <v>71</v>
      </c>
      <c r="I535" s="15">
        <v>0</v>
      </c>
      <c r="J535" s="15">
        <v>0</v>
      </c>
      <c r="K535" s="15">
        <v>0</v>
      </c>
      <c r="L535" s="15"/>
      <c r="M535" s="13">
        <f t="shared" si="114"/>
        <v>0</v>
      </c>
      <c r="N535" s="17">
        <v>37774</v>
      </c>
      <c r="O535" s="14">
        <v>406704</v>
      </c>
      <c r="P535" s="17">
        <v>37803</v>
      </c>
      <c r="Q535" s="14">
        <v>478152</v>
      </c>
      <c r="R535" s="15"/>
      <c r="S535" s="15"/>
      <c r="T535" s="15"/>
      <c r="U535" s="15"/>
      <c r="V535" s="14">
        <f t="shared" si="115"/>
        <v>884856</v>
      </c>
      <c r="W535" s="14">
        <f t="shared" si="116"/>
        <v>2186526.7942351005</v>
      </c>
      <c r="X535" s="17">
        <v>37832</v>
      </c>
      <c r="Y535" s="15">
        <f t="shared" si="117"/>
        <v>58</v>
      </c>
      <c r="Z535" s="15">
        <v>5</v>
      </c>
      <c r="AA535" s="18">
        <v>2.4</v>
      </c>
      <c r="AB535" s="18">
        <v>32.5</v>
      </c>
      <c r="AC535" s="18">
        <v>25.5</v>
      </c>
      <c r="AD535" s="18">
        <v>33.299999999999997</v>
      </c>
      <c r="AE535" s="18">
        <v>31.179310344827591</v>
      </c>
      <c r="AF535" s="13">
        <v>40</v>
      </c>
      <c r="AG535" s="13">
        <v>36</v>
      </c>
      <c r="AH535" s="13">
        <v>43</v>
      </c>
      <c r="AI535" s="13">
        <v>39.111111111111114</v>
      </c>
      <c r="AJ535" s="18">
        <v>9.1</v>
      </c>
      <c r="AK535" s="18">
        <v>7.9</v>
      </c>
      <c r="AL535" s="18">
        <v>9.3000000000000007</v>
      </c>
      <c r="AM535" s="18">
        <v>8.9223712208136359</v>
      </c>
      <c r="AN535" s="21">
        <v>98</v>
      </c>
      <c r="AO535" s="21">
        <v>400</v>
      </c>
      <c r="AP535" s="21">
        <v>30</v>
      </c>
      <c r="AQ535" s="21">
        <v>12.5</v>
      </c>
      <c r="AR535" s="14">
        <v>10</v>
      </c>
      <c r="AS535" s="14">
        <v>30</v>
      </c>
      <c r="AT535" s="14">
        <v>1055</v>
      </c>
      <c r="AU535" s="14">
        <v>1125</v>
      </c>
      <c r="AV535" s="14">
        <v>0</v>
      </c>
      <c r="AW535" s="14">
        <v>0</v>
      </c>
      <c r="AX535" s="14">
        <v>155</v>
      </c>
      <c r="AY535" s="14">
        <v>170</v>
      </c>
      <c r="AZ535" s="14">
        <v>60</v>
      </c>
      <c r="BA535" s="14">
        <v>150</v>
      </c>
      <c r="BB535" s="14">
        <v>14200</v>
      </c>
      <c r="BC535" s="14">
        <v>14225</v>
      </c>
      <c r="BD535" s="14">
        <v>21.818181818181817</v>
      </c>
      <c r="BE535" s="14">
        <v>39.545454545454547</v>
      </c>
      <c r="BF535" s="14">
        <v>2896.818181818182</v>
      </c>
      <c r="BG535" s="14">
        <v>2958.181818181818</v>
      </c>
      <c r="BH535" s="14">
        <v>15</v>
      </c>
      <c r="BI535" s="14">
        <v>30</v>
      </c>
      <c r="BJ535" s="14">
        <v>1205</v>
      </c>
      <c r="BK535" s="14">
        <v>1310</v>
      </c>
      <c r="BL535" s="14">
        <v>6705</v>
      </c>
      <c r="BM535" s="19">
        <f>BL535/(Q535)*100</f>
        <v>1.4022737539527181</v>
      </c>
      <c r="BN535" s="19">
        <f t="shared" si="121"/>
        <v>0.75775041362662399</v>
      </c>
      <c r="BO535" s="15" t="s">
        <v>72</v>
      </c>
      <c r="BP535" s="13">
        <v>20</v>
      </c>
      <c r="BQ535" s="13">
        <v>59</v>
      </c>
      <c r="BR535" s="13">
        <f t="shared" si="118"/>
        <v>39</v>
      </c>
      <c r="BS535" s="19">
        <v>45.8</v>
      </c>
      <c r="BT535" s="19">
        <f t="shared" si="119"/>
        <v>0.78965517241379302</v>
      </c>
      <c r="BU535" s="16">
        <v>7.1999999999999995E-2</v>
      </c>
      <c r="BV535" s="16">
        <v>4.577</v>
      </c>
      <c r="BW535" s="16">
        <v>0.95199999999999996</v>
      </c>
      <c r="BX535" s="14">
        <f t="shared" si="111"/>
        <v>16568.415827373436</v>
      </c>
      <c r="BY535" s="19">
        <v>6.18</v>
      </c>
      <c r="BZ535" s="19">
        <f t="shared" si="112"/>
        <v>0.2632950443908762</v>
      </c>
      <c r="CA535" s="19">
        <f>(BW535/BS535^3)*100000</f>
        <v>0.9909243817277209</v>
      </c>
    </row>
    <row r="536" spans="1:79" s="77" customFormat="1" x14ac:dyDescent="0.2">
      <c r="A536" s="15" t="s">
        <v>69</v>
      </c>
      <c r="B536" s="15">
        <v>23</v>
      </c>
      <c r="C536" s="15">
        <v>1</v>
      </c>
      <c r="D536" s="16">
        <f t="shared" si="113"/>
        <v>0.40468564223999998</v>
      </c>
      <c r="E536" s="17">
        <v>37413</v>
      </c>
      <c r="F536" s="15">
        <v>2</v>
      </c>
      <c r="G536" s="15" t="s">
        <v>70</v>
      </c>
      <c r="H536" s="15" t="s">
        <v>71</v>
      </c>
      <c r="I536" s="15">
        <v>13</v>
      </c>
      <c r="J536" s="15">
        <v>15</v>
      </c>
      <c r="K536" s="15">
        <v>0</v>
      </c>
      <c r="L536" s="15">
        <v>3</v>
      </c>
      <c r="M536" s="13">
        <f t="shared" si="114"/>
        <v>7.75</v>
      </c>
      <c r="N536" s="17">
        <v>37422</v>
      </c>
      <c r="O536" s="14">
        <v>415406</v>
      </c>
      <c r="P536" s="17">
        <v>37427</v>
      </c>
      <c r="Q536" s="14">
        <v>470824</v>
      </c>
      <c r="R536" s="15"/>
      <c r="S536" s="15"/>
      <c r="T536" s="15"/>
      <c r="U536" s="15"/>
      <c r="V536" s="14">
        <f t="shared" si="115"/>
        <v>886230</v>
      </c>
      <c r="W536" s="14">
        <f t="shared" si="116"/>
        <v>2189922.0221764594</v>
      </c>
      <c r="X536" s="17">
        <v>37456</v>
      </c>
      <c r="Y536" s="15">
        <f t="shared" si="117"/>
        <v>34</v>
      </c>
      <c r="Z536" s="15">
        <v>18</v>
      </c>
      <c r="AA536" s="18">
        <v>2</v>
      </c>
      <c r="AB536" s="18">
        <v>32.4</v>
      </c>
      <c r="AC536" s="18">
        <v>27.3</v>
      </c>
      <c r="AD536" s="18">
        <v>33.4</v>
      </c>
      <c r="AE536" s="18">
        <v>30.606060606060606</v>
      </c>
      <c r="AF536" s="13">
        <v>48</v>
      </c>
      <c r="AG536" s="13">
        <v>44</v>
      </c>
      <c r="AH536" s="13">
        <v>53</v>
      </c>
      <c r="AI536" s="13">
        <v>49</v>
      </c>
      <c r="AJ536" s="18">
        <v>8.8000000000000007</v>
      </c>
      <c r="AK536" s="18">
        <v>8.8000000000000007</v>
      </c>
      <c r="AL536" s="18">
        <v>9.1</v>
      </c>
      <c r="AM536" s="18">
        <v>8.8817459341488689</v>
      </c>
      <c r="AN536" s="21">
        <v>23</v>
      </c>
      <c r="AO536" s="21">
        <v>300</v>
      </c>
      <c r="AP536" s="21">
        <v>16.5</v>
      </c>
      <c r="AQ536" s="21">
        <v>7.25</v>
      </c>
      <c r="AR536" s="14">
        <v>0</v>
      </c>
      <c r="AS536" s="14">
        <v>40</v>
      </c>
      <c r="AT536" s="14">
        <v>4500</v>
      </c>
      <c r="AU536" s="14">
        <v>4540</v>
      </c>
      <c r="AV536" s="14">
        <v>0</v>
      </c>
      <c r="AW536" s="14">
        <v>0</v>
      </c>
      <c r="AX536" s="14">
        <v>0</v>
      </c>
      <c r="AY536" s="14">
        <v>15</v>
      </c>
      <c r="AZ536" s="14">
        <v>565</v>
      </c>
      <c r="BA536" s="14">
        <v>530</v>
      </c>
      <c r="BB536" s="14">
        <v>1940</v>
      </c>
      <c r="BC536" s="14">
        <v>2105</v>
      </c>
      <c r="BD536" s="14">
        <v>88.571428571428569</v>
      </c>
      <c r="BE536" s="14">
        <v>107.14285714285714</v>
      </c>
      <c r="BF536" s="14">
        <v>408.21428571428572</v>
      </c>
      <c r="BG536" s="14">
        <v>603.92857142857144</v>
      </c>
      <c r="BH536" s="14">
        <v>45</v>
      </c>
      <c r="BI536" s="14">
        <v>55</v>
      </c>
      <c r="BJ536" s="14">
        <v>17.5</v>
      </c>
      <c r="BK536" s="14">
        <v>272.5</v>
      </c>
      <c r="BL536" s="14">
        <v>42274</v>
      </c>
      <c r="BM536" s="19">
        <f>BL536/(Q536)*100</f>
        <v>8.9787266579443692</v>
      </c>
      <c r="BN536" s="19">
        <f t="shared" si="121"/>
        <v>4.7700935423084303</v>
      </c>
      <c r="BO536" s="15" t="s">
        <v>72</v>
      </c>
      <c r="BP536" s="13">
        <v>36</v>
      </c>
      <c r="BQ536" s="13">
        <v>47</v>
      </c>
      <c r="BR536" s="13">
        <f t="shared" si="118"/>
        <v>11</v>
      </c>
      <c r="BS536" s="19">
        <v>40.880000000000003</v>
      </c>
      <c r="BT536" s="19">
        <f t="shared" si="119"/>
        <v>1.2023529411764706</v>
      </c>
      <c r="BU536" s="16">
        <v>0.36699999999999999</v>
      </c>
      <c r="BV536" s="16">
        <v>0.71599999999999997</v>
      </c>
      <c r="BW536" s="16">
        <v>0.52800000000000002</v>
      </c>
      <c r="BX536" s="14">
        <f t="shared" si="111"/>
        <v>104461.32896142948</v>
      </c>
      <c r="BY536" s="19">
        <v>20.95</v>
      </c>
      <c r="BZ536" s="19">
        <f t="shared" si="112"/>
        <v>1.5226052181579748</v>
      </c>
      <c r="CA536" s="19">
        <f>(BW536/BS536^3)*100000</f>
        <v>0.77286076617830279</v>
      </c>
    </row>
    <row r="537" spans="1:79" s="77" customFormat="1" x14ac:dyDescent="0.2">
      <c r="A537" s="15" t="s">
        <v>69</v>
      </c>
      <c r="B537" s="15">
        <v>30</v>
      </c>
      <c r="C537" s="15">
        <v>1</v>
      </c>
      <c r="D537" s="16">
        <f t="shared" si="113"/>
        <v>0.40468564223999998</v>
      </c>
      <c r="E537" s="17">
        <v>37001</v>
      </c>
      <c r="F537" s="15">
        <v>2</v>
      </c>
      <c r="G537" s="15" t="s">
        <v>70</v>
      </c>
      <c r="H537" s="15" t="s">
        <v>71</v>
      </c>
      <c r="I537" s="15">
        <v>0</v>
      </c>
      <c r="J537" s="15">
        <v>0</v>
      </c>
      <c r="K537" s="15"/>
      <c r="L537" s="15"/>
      <c r="M537" s="13">
        <f t="shared" si="114"/>
        <v>0</v>
      </c>
      <c r="N537" s="23">
        <v>37008</v>
      </c>
      <c r="O537" s="24">
        <v>423420</v>
      </c>
      <c r="P537" s="23">
        <v>37012</v>
      </c>
      <c r="Q537" s="24">
        <v>464412</v>
      </c>
      <c r="R537" s="15"/>
      <c r="S537" s="15"/>
      <c r="T537" s="15"/>
      <c r="U537" s="15"/>
      <c r="V537" s="14">
        <f t="shared" si="115"/>
        <v>887832</v>
      </c>
      <c r="W537" s="14">
        <f t="shared" si="116"/>
        <v>2193880.6503875637</v>
      </c>
      <c r="X537" s="17">
        <v>37015</v>
      </c>
      <c r="Y537" s="15">
        <f t="shared" si="117"/>
        <v>7</v>
      </c>
      <c r="Z537" s="13"/>
      <c r="AA537" s="18">
        <v>4.3</v>
      </c>
      <c r="AB537" s="18">
        <v>25.2</v>
      </c>
      <c r="AC537" s="18">
        <v>25.3</v>
      </c>
      <c r="AD537" s="18">
        <v>29.1</v>
      </c>
      <c r="AE537" s="18">
        <v>27.683333333333337</v>
      </c>
      <c r="AF537" s="13">
        <v>51</v>
      </c>
      <c r="AG537" s="13">
        <v>54</v>
      </c>
      <c r="AH537" s="13">
        <v>54</v>
      </c>
      <c r="AI537" s="13">
        <v>54</v>
      </c>
      <c r="AJ537" s="18">
        <v>9.3000000000000007</v>
      </c>
      <c r="AK537" s="18">
        <v>9.4</v>
      </c>
      <c r="AL537" s="18">
        <v>9.6999999999999993</v>
      </c>
      <c r="AM537" s="18">
        <v>9.5328685853389015</v>
      </c>
      <c r="AN537" s="21">
        <v>0</v>
      </c>
      <c r="AO537" s="21">
        <v>225</v>
      </c>
      <c r="AP537" s="21">
        <v>12</v>
      </c>
      <c r="AQ537" s="21">
        <v>5</v>
      </c>
      <c r="AR537" s="14">
        <v>150</v>
      </c>
      <c r="AS537" s="14">
        <v>415</v>
      </c>
      <c r="AT537" s="14">
        <v>90</v>
      </c>
      <c r="AU537" s="14">
        <v>655</v>
      </c>
      <c r="AV537" s="14">
        <v>250</v>
      </c>
      <c r="AW537" s="14">
        <v>80</v>
      </c>
      <c r="AX537" s="14">
        <v>0</v>
      </c>
      <c r="AY537" s="14">
        <v>330</v>
      </c>
      <c r="AZ537" s="14">
        <v>260</v>
      </c>
      <c r="BA537" s="14">
        <v>255</v>
      </c>
      <c r="BB537" s="14">
        <v>0</v>
      </c>
      <c r="BC537" s="14">
        <v>515</v>
      </c>
      <c r="BD537" s="14">
        <v>253.33333333333334</v>
      </c>
      <c r="BE537" s="14">
        <v>150</v>
      </c>
      <c r="BF537" s="14">
        <v>0</v>
      </c>
      <c r="BG537" s="14">
        <v>403.33333333333331</v>
      </c>
      <c r="BH537" s="14">
        <v>250</v>
      </c>
      <c r="BI537" s="14">
        <v>115</v>
      </c>
      <c r="BJ537" s="14">
        <v>0</v>
      </c>
      <c r="BK537" s="14">
        <v>365</v>
      </c>
      <c r="BL537" s="14">
        <v>0</v>
      </c>
      <c r="BM537" s="19">
        <f>BL537/(Q537)*100</f>
        <v>0</v>
      </c>
      <c r="BN537" s="19">
        <f t="shared" si="121"/>
        <v>0</v>
      </c>
      <c r="BO537" s="15" t="s">
        <v>73</v>
      </c>
      <c r="BP537" s="13"/>
      <c r="BQ537" s="13"/>
      <c r="BR537" s="13">
        <f t="shared" si="118"/>
        <v>0</v>
      </c>
      <c r="BS537" s="19"/>
      <c r="BT537" s="19">
        <f t="shared" si="119"/>
        <v>0</v>
      </c>
      <c r="BU537" s="16"/>
      <c r="BV537" s="16"/>
      <c r="BW537" s="16"/>
      <c r="BX537" s="14">
        <f t="shared" si="111"/>
        <v>0</v>
      </c>
      <c r="BY537" s="19">
        <v>0</v>
      </c>
      <c r="BZ537" s="19">
        <f t="shared" si="112"/>
        <v>0</v>
      </c>
      <c r="CA537" s="19"/>
    </row>
    <row r="538" spans="1:79" s="77" customFormat="1" x14ac:dyDescent="0.2">
      <c r="A538" s="15" t="s">
        <v>69</v>
      </c>
      <c r="B538" s="15">
        <v>8</v>
      </c>
      <c r="C538" s="15">
        <v>2</v>
      </c>
      <c r="D538" s="16">
        <f t="shared" si="113"/>
        <v>0.80937128447999995</v>
      </c>
      <c r="E538" s="17">
        <v>37041</v>
      </c>
      <c r="F538" s="15">
        <v>2</v>
      </c>
      <c r="G538" s="15" t="s">
        <v>70</v>
      </c>
      <c r="H538" s="15" t="s">
        <v>71</v>
      </c>
      <c r="I538" s="15">
        <v>0</v>
      </c>
      <c r="J538" s="15">
        <v>0</v>
      </c>
      <c r="K538" s="15">
        <v>8</v>
      </c>
      <c r="L538" s="15">
        <v>0</v>
      </c>
      <c r="M538" s="13">
        <f t="shared" si="114"/>
        <v>2</v>
      </c>
      <c r="N538" s="17">
        <v>37048</v>
      </c>
      <c r="O538" s="14">
        <v>844094</v>
      </c>
      <c r="P538" s="17">
        <v>37053</v>
      </c>
      <c r="Q538" s="14">
        <v>940732</v>
      </c>
      <c r="R538" s="15"/>
      <c r="S538" s="15"/>
      <c r="T538" s="15"/>
      <c r="U538" s="15"/>
      <c r="V538" s="14">
        <f t="shared" si="115"/>
        <v>1784826</v>
      </c>
      <c r="W538" s="14">
        <f t="shared" si="116"/>
        <v>2205200.5479125744</v>
      </c>
      <c r="X538" s="17">
        <v>37079</v>
      </c>
      <c r="Y538" s="15">
        <f t="shared" si="117"/>
        <v>31</v>
      </c>
      <c r="Z538" s="13"/>
      <c r="AA538" s="18">
        <v>4.2</v>
      </c>
      <c r="AB538" s="18">
        <v>3.5</v>
      </c>
      <c r="AC538" s="18">
        <v>25.4</v>
      </c>
      <c r="AD538" s="18">
        <v>33</v>
      </c>
      <c r="AE538" s="18">
        <v>30.941379310344818</v>
      </c>
      <c r="AF538" s="13">
        <v>49</v>
      </c>
      <c r="AG538" s="13">
        <v>48</v>
      </c>
      <c r="AH538" s="13">
        <v>58</v>
      </c>
      <c r="AI538" s="13">
        <v>52.8</v>
      </c>
      <c r="AJ538" s="18">
        <v>9.1</v>
      </c>
      <c r="AK538" s="18">
        <v>8.9</v>
      </c>
      <c r="AL538" s="18">
        <v>9.3000000000000007</v>
      </c>
      <c r="AM538" s="18">
        <v>9.1206318996187239</v>
      </c>
      <c r="AN538" s="21">
        <v>0</v>
      </c>
      <c r="AO538" s="21">
        <v>300</v>
      </c>
      <c r="AP538" s="21">
        <v>18</v>
      </c>
      <c r="AQ538" s="21">
        <v>7.5</v>
      </c>
      <c r="AR538" s="14">
        <v>60</v>
      </c>
      <c r="AS538" s="14">
        <v>680</v>
      </c>
      <c r="AT538" s="14">
        <v>0</v>
      </c>
      <c r="AU538" s="14">
        <v>740</v>
      </c>
      <c r="AV538" s="14">
        <v>35</v>
      </c>
      <c r="AW538" s="14">
        <v>0</v>
      </c>
      <c r="AX538" s="14">
        <v>0</v>
      </c>
      <c r="AY538" s="14">
        <v>85</v>
      </c>
      <c r="AZ538" s="14">
        <v>380</v>
      </c>
      <c r="BA538" s="14">
        <v>420</v>
      </c>
      <c r="BB538" s="14">
        <v>0</v>
      </c>
      <c r="BC538" s="14">
        <v>800</v>
      </c>
      <c r="BD538" s="14">
        <v>213.18181818181819</v>
      </c>
      <c r="BE538" s="14">
        <v>71.36363636363636</v>
      </c>
      <c r="BF538" s="14">
        <v>0</v>
      </c>
      <c r="BG538" s="14">
        <v>284.54545454545456</v>
      </c>
      <c r="BH538" s="14">
        <v>235</v>
      </c>
      <c r="BI538" s="14">
        <v>30</v>
      </c>
      <c r="BJ538" s="14">
        <v>0</v>
      </c>
      <c r="BK538" s="14">
        <v>235</v>
      </c>
      <c r="BL538" s="14">
        <v>0</v>
      </c>
      <c r="BM538" s="19">
        <f>BL538/(Q538)*100</f>
        <v>0</v>
      </c>
      <c r="BN538" s="19">
        <f t="shared" si="121"/>
        <v>0</v>
      </c>
      <c r="BO538" s="15" t="s">
        <v>73</v>
      </c>
      <c r="BP538" s="13"/>
      <c r="BQ538" s="13"/>
      <c r="BR538" s="13">
        <f t="shared" si="118"/>
        <v>0</v>
      </c>
      <c r="BS538" s="19"/>
      <c r="BT538" s="19">
        <f t="shared" si="119"/>
        <v>0</v>
      </c>
      <c r="BU538" s="16"/>
      <c r="BV538" s="16"/>
      <c r="BW538" s="16"/>
      <c r="BX538" s="14">
        <f t="shared" si="111"/>
        <v>0</v>
      </c>
      <c r="BY538" s="19">
        <v>0</v>
      </c>
      <c r="BZ538" s="19">
        <f t="shared" si="112"/>
        <v>0</v>
      </c>
      <c r="CA538" s="19"/>
    </row>
    <row r="539" spans="1:79" s="77" customFormat="1" x14ac:dyDescent="0.2">
      <c r="A539" s="15" t="s">
        <v>69</v>
      </c>
      <c r="B539" s="15">
        <v>3</v>
      </c>
      <c r="C539" s="15">
        <v>2</v>
      </c>
      <c r="D539" s="16">
        <f t="shared" si="113"/>
        <v>0.80937128447999995</v>
      </c>
      <c r="E539" s="17">
        <v>38228</v>
      </c>
      <c r="F539" s="15">
        <v>1</v>
      </c>
      <c r="G539" s="15" t="s">
        <v>70</v>
      </c>
      <c r="H539" s="15" t="s">
        <v>71</v>
      </c>
      <c r="I539" s="15"/>
      <c r="J539" s="15"/>
      <c r="K539" s="15"/>
      <c r="L539" s="15"/>
      <c r="M539" s="13" t="e">
        <f t="shared" si="114"/>
        <v>#DIV/0!</v>
      </c>
      <c r="N539" s="17">
        <v>38234</v>
      </c>
      <c r="O539" s="14">
        <v>899512</v>
      </c>
      <c r="P539" s="17">
        <v>38237</v>
      </c>
      <c r="Q539" s="14">
        <v>894932</v>
      </c>
      <c r="R539" s="15"/>
      <c r="S539" s="15"/>
      <c r="T539" s="15"/>
      <c r="U539" s="15"/>
      <c r="V539" s="14">
        <f t="shared" si="115"/>
        <v>1794444</v>
      </c>
      <c r="W539" s="14">
        <f t="shared" si="116"/>
        <v>2217083.8457073304</v>
      </c>
      <c r="X539" s="17">
        <v>38277</v>
      </c>
      <c r="Y539" s="15">
        <f t="shared" si="117"/>
        <v>43</v>
      </c>
      <c r="Z539" s="15">
        <v>8</v>
      </c>
      <c r="AA539" s="18">
        <v>1.4</v>
      </c>
      <c r="AB539" s="15">
        <v>33.200000000000003</v>
      </c>
      <c r="AC539" s="15">
        <v>27.9</v>
      </c>
      <c r="AD539" s="15">
        <v>33.799999999999997</v>
      </c>
      <c r="AE539" s="18">
        <v>31.247368421052627</v>
      </c>
      <c r="AF539" s="15">
        <v>33</v>
      </c>
      <c r="AG539" s="15">
        <v>30</v>
      </c>
      <c r="AH539" s="15">
        <v>39</v>
      </c>
      <c r="AI539" s="18">
        <v>33.444444444444443</v>
      </c>
      <c r="AJ539" s="15">
        <v>9</v>
      </c>
      <c r="AK539" s="15">
        <v>8.8000000000000007</v>
      </c>
      <c r="AL539" s="15">
        <v>9.6</v>
      </c>
      <c r="AM539" s="18">
        <v>9.2416666666666654</v>
      </c>
      <c r="AN539" s="21">
        <v>376</v>
      </c>
      <c r="AO539" s="21">
        <v>500</v>
      </c>
      <c r="AP539" s="21">
        <v>36</v>
      </c>
      <c r="AQ539" s="21">
        <v>15</v>
      </c>
      <c r="AR539" s="14">
        <v>0</v>
      </c>
      <c r="AS539" s="14">
        <v>0</v>
      </c>
      <c r="AT539" s="14">
        <v>2640</v>
      </c>
      <c r="AU539" s="14">
        <v>2640</v>
      </c>
      <c r="AV539" s="14">
        <v>0</v>
      </c>
      <c r="AW539" s="14">
        <v>0</v>
      </c>
      <c r="AX539" s="14">
        <v>5</v>
      </c>
      <c r="AY539" s="14">
        <v>80</v>
      </c>
      <c r="AZ539" s="14">
        <v>155</v>
      </c>
      <c r="BA539" s="14">
        <v>740</v>
      </c>
      <c r="BB539" s="14">
        <v>1200</v>
      </c>
      <c r="BC539" s="14">
        <v>1220</v>
      </c>
      <c r="BD539" s="14">
        <v>42.857142857142854</v>
      </c>
      <c r="BE539" s="14">
        <v>147.85714285714286</v>
      </c>
      <c r="BF539" s="14">
        <v>216.78571428571428</v>
      </c>
      <c r="BG539" s="14">
        <v>391.66666666666669</v>
      </c>
      <c r="BH539" s="14">
        <v>20</v>
      </c>
      <c r="BI539" s="14">
        <v>70</v>
      </c>
      <c r="BJ539" s="14">
        <v>100</v>
      </c>
      <c r="BK539" s="14">
        <v>205</v>
      </c>
      <c r="BL539" s="14">
        <v>385267</v>
      </c>
      <c r="BM539" s="19">
        <f>(BL539/O539)*100</f>
        <v>42.830668184526722</v>
      </c>
      <c r="BN539" s="19">
        <f>((BL539)/(O539+Q539+S539+U539))*100</f>
        <v>21.469992933744379</v>
      </c>
      <c r="BO539" s="15" t="s">
        <v>72</v>
      </c>
      <c r="BP539" s="13">
        <v>32</v>
      </c>
      <c r="BQ539" s="13">
        <v>48</v>
      </c>
      <c r="BR539" s="13">
        <f t="shared" si="118"/>
        <v>16</v>
      </c>
      <c r="BS539" s="19">
        <v>35.89</v>
      </c>
      <c r="BT539" s="19">
        <f t="shared" si="119"/>
        <v>0.83465116279069773</v>
      </c>
      <c r="BU539" s="16">
        <v>0.28999999999999998</v>
      </c>
      <c r="BV539" s="16">
        <v>0.86099999999999999</v>
      </c>
      <c r="BW539" s="16">
        <v>0.39318999999999987</v>
      </c>
      <c r="BX539" s="14">
        <f t="shared" si="111"/>
        <v>476007.74500855198</v>
      </c>
      <c r="BY539" s="19">
        <v>135.26</v>
      </c>
      <c r="BZ539" s="19">
        <f t="shared" si="112"/>
        <v>3.8864504531684632</v>
      </c>
      <c r="CA539" s="19">
        <f>(BW539/BS539^3)*100000</f>
        <v>0.85051521834988597</v>
      </c>
    </row>
    <row r="540" spans="1:79" s="77" customFormat="1" x14ac:dyDescent="0.2">
      <c r="A540" s="15" t="s">
        <v>69</v>
      </c>
      <c r="B540" s="15">
        <v>6</v>
      </c>
      <c r="C540" s="15">
        <v>2</v>
      </c>
      <c r="D540" s="16">
        <f t="shared" si="113"/>
        <v>0.80937128447999995</v>
      </c>
      <c r="E540" s="17">
        <v>37005</v>
      </c>
      <c r="F540" s="15">
        <v>2</v>
      </c>
      <c r="G540" s="15" t="s">
        <v>70</v>
      </c>
      <c r="H540" s="15" t="s">
        <v>71</v>
      </c>
      <c r="I540" s="15">
        <v>3</v>
      </c>
      <c r="J540" s="15">
        <v>3</v>
      </c>
      <c r="K540" s="15">
        <v>0</v>
      </c>
      <c r="L540" s="15">
        <v>6</v>
      </c>
      <c r="M540" s="13">
        <f t="shared" si="114"/>
        <v>3</v>
      </c>
      <c r="N540" s="17">
        <v>37013</v>
      </c>
      <c r="O540" s="14">
        <v>877070</v>
      </c>
      <c r="P540" s="17">
        <v>37017</v>
      </c>
      <c r="Q540" s="14">
        <v>921038</v>
      </c>
      <c r="R540" s="15"/>
      <c r="S540" s="15"/>
      <c r="T540" s="15"/>
      <c r="U540" s="15"/>
      <c r="V540" s="14">
        <f t="shared" si="115"/>
        <v>1798108</v>
      </c>
      <c r="W540" s="14">
        <f t="shared" si="116"/>
        <v>2221610.8162958086</v>
      </c>
      <c r="X540" s="17">
        <v>37049</v>
      </c>
      <c r="Y540" s="15">
        <f t="shared" si="117"/>
        <v>36</v>
      </c>
      <c r="Z540" s="13">
        <v>23</v>
      </c>
      <c r="AA540" s="18">
        <v>2.2000000000000002</v>
      </c>
      <c r="AB540" s="18">
        <v>28.6</v>
      </c>
      <c r="AC540" s="18">
        <v>25.3</v>
      </c>
      <c r="AD540" s="18">
        <v>32.200000000000003</v>
      </c>
      <c r="AE540" s="18">
        <v>29.008823529411774</v>
      </c>
      <c r="AF540" s="13">
        <v>47</v>
      </c>
      <c r="AG540" s="13">
        <v>40</v>
      </c>
      <c r="AH540" s="13">
        <v>47</v>
      </c>
      <c r="AI540" s="13">
        <v>43.1</v>
      </c>
      <c r="AJ540" s="18">
        <v>9.3000000000000007</v>
      </c>
      <c r="AK540" s="18">
        <v>9.3000000000000007</v>
      </c>
      <c r="AL540" s="18">
        <v>9.6</v>
      </c>
      <c r="AM540" s="18">
        <v>9.474546999366309</v>
      </c>
      <c r="AN540" s="21">
        <v>40</v>
      </c>
      <c r="AO540" s="21">
        <v>525</v>
      </c>
      <c r="AP540" s="21">
        <v>34</v>
      </c>
      <c r="AQ540" s="21">
        <v>12.5</v>
      </c>
      <c r="AR540" s="14">
        <v>20</v>
      </c>
      <c r="AS540" s="14">
        <v>210</v>
      </c>
      <c r="AT540" s="14">
        <v>0</v>
      </c>
      <c r="AU540" s="14">
        <v>230</v>
      </c>
      <c r="AV540" s="14">
        <v>5</v>
      </c>
      <c r="AW540" s="14">
        <v>0</v>
      </c>
      <c r="AX540" s="14">
        <v>0</v>
      </c>
      <c r="AY540" s="14">
        <v>35</v>
      </c>
      <c r="AZ540" s="14">
        <v>1080</v>
      </c>
      <c r="BA540" s="14">
        <v>1245</v>
      </c>
      <c r="BB540" s="14">
        <v>10</v>
      </c>
      <c r="BC540" s="14">
        <v>1370</v>
      </c>
      <c r="BD540" s="14">
        <v>258.57142857142856</v>
      </c>
      <c r="BE540" s="14">
        <v>113.21428571428571</v>
      </c>
      <c r="BF540" s="14">
        <v>1.0714285714285714</v>
      </c>
      <c r="BG540" s="14">
        <v>372.85714285714283</v>
      </c>
      <c r="BH540" s="14">
        <v>127.5</v>
      </c>
      <c r="BI540" s="14">
        <v>22.5</v>
      </c>
      <c r="BJ540" s="14">
        <v>0</v>
      </c>
      <c r="BK540" s="14">
        <v>190</v>
      </c>
      <c r="BL540" s="14">
        <v>4128</v>
      </c>
      <c r="BM540" s="15"/>
      <c r="BN540" s="19">
        <f>BL540/(O540+Q540)*100</f>
        <v>0.2295746417901483</v>
      </c>
      <c r="BO540" s="15" t="s">
        <v>72</v>
      </c>
      <c r="BP540" s="13">
        <v>25</v>
      </c>
      <c r="BQ540" s="13">
        <v>40</v>
      </c>
      <c r="BR540" s="13">
        <f t="shared" si="118"/>
        <v>15</v>
      </c>
      <c r="BS540" s="19">
        <v>32.229999999999997</v>
      </c>
      <c r="BT540" s="19">
        <f t="shared" si="119"/>
        <v>0.89527777777777773</v>
      </c>
      <c r="BU540" s="16"/>
      <c r="BV540" s="16"/>
      <c r="BW540" s="16"/>
      <c r="BX540" s="14">
        <f t="shared" si="111"/>
        <v>5100.2550734822926</v>
      </c>
      <c r="BY540" s="19">
        <v>0.91</v>
      </c>
      <c r="BZ540" s="19">
        <f t="shared" si="112"/>
        <v>3.1231374602100063E-2</v>
      </c>
      <c r="CA540" s="19">
        <f>(BW540/BS540^3)*100000</f>
        <v>0</v>
      </c>
    </row>
    <row r="541" spans="1:79" s="77" customFormat="1" x14ac:dyDescent="0.2">
      <c r="A541" s="15" t="s">
        <v>69</v>
      </c>
      <c r="B541" s="15">
        <v>9</v>
      </c>
      <c r="C541" s="15">
        <v>2</v>
      </c>
      <c r="D541" s="16">
        <f t="shared" si="113"/>
        <v>0.80937128447999995</v>
      </c>
      <c r="E541" s="17">
        <v>38898</v>
      </c>
      <c r="F541" s="15">
        <v>2</v>
      </c>
      <c r="G541" s="15" t="s">
        <v>70</v>
      </c>
      <c r="H541" s="15" t="s">
        <v>71</v>
      </c>
      <c r="I541" s="15">
        <v>38</v>
      </c>
      <c r="J541" s="15">
        <v>0</v>
      </c>
      <c r="K541" s="15">
        <v>87</v>
      </c>
      <c r="L541" s="15">
        <v>106</v>
      </c>
      <c r="M541" s="13">
        <f t="shared" si="114"/>
        <v>57.75</v>
      </c>
      <c r="N541" s="17">
        <v>38912</v>
      </c>
      <c r="O541" s="14">
        <v>898138</v>
      </c>
      <c r="P541" s="17">
        <v>38916</v>
      </c>
      <c r="Q541" s="14">
        <v>901344</v>
      </c>
      <c r="R541" s="15"/>
      <c r="S541" s="15"/>
      <c r="T541" s="15"/>
      <c r="U541" s="15"/>
      <c r="V541" s="14">
        <f t="shared" si="115"/>
        <v>1799482</v>
      </c>
      <c r="W541" s="14">
        <f t="shared" si="116"/>
        <v>2223308.4302664883</v>
      </c>
      <c r="X541" s="17">
        <v>38960</v>
      </c>
      <c r="Y541" s="13">
        <f t="shared" si="117"/>
        <v>48</v>
      </c>
      <c r="Z541" s="15">
        <v>6</v>
      </c>
      <c r="AA541" s="15">
        <v>2.8</v>
      </c>
      <c r="AB541" s="15">
        <v>31</v>
      </c>
      <c r="AC541" s="15">
        <v>29.2</v>
      </c>
      <c r="AD541" s="15">
        <v>33.299999999999997</v>
      </c>
      <c r="AE541" s="18">
        <v>31.334782608695654</v>
      </c>
      <c r="AF541" s="15">
        <v>40</v>
      </c>
      <c r="AG541" s="15">
        <v>42</v>
      </c>
      <c r="AH541" s="15">
        <v>55</v>
      </c>
      <c r="AI541" s="13">
        <v>48.5</v>
      </c>
      <c r="AJ541" s="15">
        <v>9.1</v>
      </c>
      <c r="AK541" s="15">
        <v>9</v>
      </c>
      <c r="AL541" s="15">
        <v>9.6</v>
      </c>
      <c r="AM541" s="18">
        <v>9.2814812467553889</v>
      </c>
      <c r="AN541" s="21">
        <v>576</v>
      </c>
      <c r="AO541" s="21">
        <v>175</v>
      </c>
      <c r="AP541" s="21">
        <v>0</v>
      </c>
      <c r="AQ541" s="21">
        <v>22.5</v>
      </c>
      <c r="AR541" s="14">
        <v>135</v>
      </c>
      <c r="AS541" s="14">
        <v>25</v>
      </c>
      <c r="AT541" s="14">
        <v>0</v>
      </c>
      <c r="AU541" s="14">
        <v>160</v>
      </c>
      <c r="AV541" s="14">
        <v>5</v>
      </c>
      <c r="AW541" s="14">
        <v>10</v>
      </c>
      <c r="AX541" s="14">
        <v>0</v>
      </c>
      <c r="AY541" s="14">
        <v>25</v>
      </c>
      <c r="AZ541" s="14">
        <v>160</v>
      </c>
      <c r="BA541" s="14">
        <v>1075</v>
      </c>
      <c r="BB541" s="14">
        <v>0</v>
      </c>
      <c r="BC541" s="14">
        <v>1195</v>
      </c>
      <c r="BD541" s="14">
        <v>61.388888888888886</v>
      </c>
      <c r="BE541" s="14">
        <v>250</v>
      </c>
      <c r="BF541" s="14">
        <v>0</v>
      </c>
      <c r="BG541" s="14">
        <v>311.38888888888891</v>
      </c>
      <c r="BH541" s="14">
        <v>45</v>
      </c>
      <c r="BI541" s="14">
        <v>110</v>
      </c>
      <c r="BJ541" s="14">
        <v>0</v>
      </c>
      <c r="BK541" s="14">
        <v>155</v>
      </c>
      <c r="BL541" s="14">
        <v>120183</v>
      </c>
      <c r="BM541" s="19">
        <f>BL541/Q541*100</f>
        <v>13.333754925977207</v>
      </c>
      <c r="BN541" s="19">
        <f>BL541/(O541+Q541)*100</f>
        <v>6.6787553307007235</v>
      </c>
      <c r="BO541" s="15" t="s">
        <v>72</v>
      </c>
      <c r="BP541" s="13">
        <v>22</v>
      </c>
      <c r="BQ541" s="13">
        <v>74</v>
      </c>
      <c r="BR541" s="13">
        <f t="shared" si="118"/>
        <v>52</v>
      </c>
      <c r="BS541" s="19">
        <v>27.64</v>
      </c>
      <c r="BT541" s="19">
        <f t="shared" si="119"/>
        <v>0.57583333333333331</v>
      </c>
      <c r="BU541" s="16">
        <v>8.6999999999999994E-2</v>
      </c>
      <c r="BV541" s="16">
        <v>1.2030000000000001</v>
      </c>
      <c r="BW541" s="16">
        <v>0.23899999999999999</v>
      </c>
      <c r="BX541" s="14">
        <f t="shared" si="111"/>
        <v>148489.33030434168</v>
      </c>
      <c r="BY541" s="19">
        <v>22.05</v>
      </c>
      <c r="BZ541" s="19">
        <f t="shared" si="112"/>
        <v>0.56757017305739543</v>
      </c>
      <c r="CA541" s="19">
        <f>(BW541/BS541^3)*100000</f>
        <v>1.1318367337252395</v>
      </c>
    </row>
    <row r="542" spans="1:79" s="77" customFormat="1" x14ac:dyDescent="0.2">
      <c r="A542" s="4" t="s">
        <v>69</v>
      </c>
      <c r="B542" s="4">
        <v>15</v>
      </c>
      <c r="C542" s="4">
        <v>0.5</v>
      </c>
      <c r="D542" s="6">
        <f t="shared" si="113"/>
        <v>0.20234282111999999</v>
      </c>
      <c r="E542" s="8">
        <v>38818</v>
      </c>
      <c r="F542" s="4">
        <v>2</v>
      </c>
      <c r="G542" s="4" t="s">
        <v>70</v>
      </c>
      <c r="H542" s="4" t="s">
        <v>71</v>
      </c>
      <c r="I542" s="4">
        <v>0</v>
      </c>
      <c r="J542" s="4">
        <v>0</v>
      </c>
      <c r="K542" s="4"/>
      <c r="L542" s="4"/>
      <c r="M542" s="13">
        <f t="shared" si="114"/>
        <v>0</v>
      </c>
      <c r="N542" s="8">
        <v>38824</v>
      </c>
      <c r="O542" s="5">
        <v>212512</v>
      </c>
      <c r="P542" s="8">
        <v>38828</v>
      </c>
      <c r="Q542" s="5">
        <v>238160</v>
      </c>
      <c r="R542" s="4"/>
      <c r="S542" s="4"/>
      <c r="T542" s="4"/>
      <c r="U542" s="4"/>
      <c r="V542" s="14">
        <f t="shared" si="115"/>
        <v>450672</v>
      </c>
      <c r="W542" s="14">
        <f t="shared" si="116"/>
        <v>2227269.5295314067</v>
      </c>
      <c r="X542" s="8">
        <v>38848</v>
      </c>
      <c r="Y542" s="4">
        <f t="shared" si="117"/>
        <v>24</v>
      </c>
      <c r="Z542" s="4">
        <v>17</v>
      </c>
      <c r="AA542" s="4">
        <v>3.8</v>
      </c>
      <c r="AB542" s="4">
        <v>27.7</v>
      </c>
      <c r="AC542" s="4">
        <v>26.1</v>
      </c>
      <c r="AD542" s="4">
        <v>30.2</v>
      </c>
      <c r="AE542" s="10">
        <v>28.130434782608699</v>
      </c>
      <c r="AF542" s="4">
        <v>56</v>
      </c>
      <c r="AG542" s="4">
        <v>57</v>
      </c>
      <c r="AH542" s="4">
        <v>63</v>
      </c>
      <c r="AI542" s="9">
        <v>60.2</v>
      </c>
      <c r="AJ542" s="4">
        <v>9.4</v>
      </c>
      <c r="AK542" s="4">
        <v>9.1999999999999993</v>
      </c>
      <c r="AL542" s="4">
        <v>9.5</v>
      </c>
      <c r="AM542" s="10">
        <v>9.374432577331774</v>
      </c>
      <c r="AN542" s="20">
        <v>14</v>
      </c>
      <c r="AO542" s="20">
        <v>172</v>
      </c>
      <c r="AP542" s="20">
        <v>6</v>
      </c>
      <c r="AQ542" s="20">
        <v>2.5</v>
      </c>
      <c r="AR542" s="5">
        <v>10</v>
      </c>
      <c r="AS542" s="5">
        <v>125</v>
      </c>
      <c r="AT542" s="5">
        <v>0</v>
      </c>
      <c r="AU542" s="5">
        <v>135</v>
      </c>
      <c r="AV542" s="5">
        <v>30</v>
      </c>
      <c r="AW542" s="5">
        <v>0</v>
      </c>
      <c r="AX542" s="5">
        <v>0</v>
      </c>
      <c r="AY542" s="5">
        <v>40</v>
      </c>
      <c r="AZ542" s="5">
        <v>540</v>
      </c>
      <c r="BA542" s="5">
        <v>400</v>
      </c>
      <c r="BB542" s="5">
        <v>0</v>
      </c>
      <c r="BC542" s="5">
        <v>570</v>
      </c>
      <c r="BD542" s="5">
        <v>168.88888888888889</v>
      </c>
      <c r="BE542" s="5">
        <v>87.777777777777771</v>
      </c>
      <c r="BF542" s="5">
        <v>0</v>
      </c>
      <c r="BG542" s="5">
        <v>257.22222222222223</v>
      </c>
      <c r="BH542" s="5">
        <v>115</v>
      </c>
      <c r="BI542" s="5">
        <v>55</v>
      </c>
      <c r="BJ542" s="5">
        <v>0</v>
      </c>
      <c r="BK542" s="5">
        <v>190</v>
      </c>
      <c r="BL542" s="5">
        <v>0</v>
      </c>
      <c r="BM542" s="11">
        <f>BL542/O542*100</f>
        <v>0</v>
      </c>
      <c r="BN542" s="11">
        <f>BL542/(O542+Q542)*100</f>
        <v>0</v>
      </c>
      <c r="BO542" s="4" t="s">
        <v>73</v>
      </c>
      <c r="BP542" s="9"/>
      <c r="BQ542" s="9"/>
      <c r="BR542" s="13">
        <f t="shared" si="118"/>
        <v>0</v>
      </c>
      <c r="BS542" s="11"/>
      <c r="BT542" s="19">
        <f t="shared" si="119"/>
        <v>0</v>
      </c>
      <c r="BU542" s="6"/>
      <c r="BV542" s="6"/>
      <c r="BW542" s="6"/>
      <c r="BX542" s="5">
        <f t="shared" si="111"/>
        <v>0</v>
      </c>
      <c r="BY542" s="11">
        <v>0</v>
      </c>
      <c r="BZ542" s="11">
        <f t="shared" si="112"/>
        <v>0</v>
      </c>
      <c r="CA542" s="11"/>
    </row>
    <row r="543" spans="1:79" s="77" customFormat="1" x14ac:dyDescent="0.2">
      <c r="A543" s="15" t="s">
        <v>69</v>
      </c>
      <c r="B543" s="15">
        <v>29</v>
      </c>
      <c r="C543" s="15">
        <v>1</v>
      </c>
      <c r="D543" s="16">
        <f t="shared" si="113"/>
        <v>0.40468564223999998</v>
      </c>
      <c r="E543" s="17">
        <v>38152</v>
      </c>
      <c r="F543" s="15">
        <v>2</v>
      </c>
      <c r="G543" s="15" t="s">
        <v>70</v>
      </c>
      <c r="H543" s="15" t="s">
        <v>71</v>
      </c>
      <c r="I543" s="15">
        <v>1</v>
      </c>
      <c r="J543" s="15">
        <v>3</v>
      </c>
      <c r="K543" s="15">
        <v>1</v>
      </c>
      <c r="L543" s="15">
        <v>6</v>
      </c>
      <c r="M543" s="13">
        <f t="shared" si="114"/>
        <v>2.75</v>
      </c>
      <c r="N543" s="17">
        <v>38160</v>
      </c>
      <c r="O543" s="14">
        <v>496014</v>
      </c>
      <c r="P543" s="17">
        <v>38164</v>
      </c>
      <c r="Q543" s="14">
        <v>417696</v>
      </c>
      <c r="R543" s="15"/>
      <c r="S543" s="15"/>
      <c r="T543" s="15"/>
      <c r="U543" s="15"/>
      <c r="V543" s="14">
        <f t="shared" si="115"/>
        <v>913710</v>
      </c>
      <c r="W543" s="14">
        <f t="shared" si="116"/>
        <v>2257826.5810036366</v>
      </c>
      <c r="X543" s="17">
        <v>38197</v>
      </c>
      <c r="Y543" s="15">
        <f t="shared" si="117"/>
        <v>37</v>
      </c>
      <c r="Z543" s="15">
        <v>20</v>
      </c>
      <c r="AA543" s="18">
        <v>1.1000000000000001</v>
      </c>
      <c r="AB543" s="15">
        <v>29.6</v>
      </c>
      <c r="AC543" s="15">
        <v>29.7</v>
      </c>
      <c r="AD543" s="15">
        <v>34</v>
      </c>
      <c r="AE543" s="18">
        <v>32.205882352941167</v>
      </c>
      <c r="AF543" s="15">
        <v>33</v>
      </c>
      <c r="AG543" s="15">
        <v>27</v>
      </c>
      <c r="AH543" s="15">
        <v>40</v>
      </c>
      <c r="AI543" s="18">
        <v>32.9</v>
      </c>
      <c r="AJ543" s="15">
        <v>9.1</v>
      </c>
      <c r="AK543" s="15">
        <v>9.1</v>
      </c>
      <c r="AL543" s="15">
        <v>10</v>
      </c>
      <c r="AM543" s="18">
        <v>9.5760000000000005</v>
      </c>
      <c r="AN543" s="21">
        <v>168</v>
      </c>
      <c r="AO543" s="21">
        <v>375</v>
      </c>
      <c r="AP543" s="21">
        <v>27</v>
      </c>
      <c r="AQ543" s="21">
        <v>11.25</v>
      </c>
      <c r="AR543" s="14">
        <v>0</v>
      </c>
      <c r="AS543" s="14">
        <v>10</v>
      </c>
      <c r="AT543" s="14">
        <v>640</v>
      </c>
      <c r="AU543" s="5">
        <v>650</v>
      </c>
      <c r="AV543" s="14">
        <v>0</v>
      </c>
      <c r="AW543" s="14">
        <v>0</v>
      </c>
      <c r="AX543" s="14">
        <v>0</v>
      </c>
      <c r="AY543" s="5">
        <v>35</v>
      </c>
      <c r="AZ543" s="14">
        <v>710</v>
      </c>
      <c r="BA543" s="14">
        <v>800</v>
      </c>
      <c r="BB543" s="14">
        <v>5170</v>
      </c>
      <c r="BC543" s="14">
        <v>5185</v>
      </c>
      <c r="BD543" s="14">
        <v>63.4375</v>
      </c>
      <c r="BE543" s="14">
        <v>85.625</v>
      </c>
      <c r="BF543" s="14">
        <v>1062.8125</v>
      </c>
      <c r="BG543" s="14">
        <v>1084.3333333333333</v>
      </c>
      <c r="BH543" s="14">
        <v>12.5</v>
      </c>
      <c r="BI543" s="14">
        <v>20</v>
      </c>
      <c r="BJ543" s="14">
        <v>100</v>
      </c>
      <c r="BK543" s="14">
        <v>210</v>
      </c>
      <c r="BL543" s="14">
        <v>0</v>
      </c>
      <c r="BM543" s="19">
        <f>(BL543/Q543)*100</f>
        <v>0</v>
      </c>
      <c r="BN543" s="19">
        <f>((BL543)/(O543+Q543+S543+U543))*100</f>
        <v>0</v>
      </c>
      <c r="BO543" s="15" t="s">
        <v>73</v>
      </c>
      <c r="BP543" s="13">
        <v>0</v>
      </c>
      <c r="BQ543" s="13">
        <v>0</v>
      </c>
      <c r="BR543" s="13">
        <f t="shared" si="118"/>
        <v>0</v>
      </c>
      <c r="BS543" s="19">
        <v>0</v>
      </c>
      <c r="BT543" s="19">
        <f t="shared" si="119"/>
        <v>0</v>
      </c>
      <c r="BU543" s="16">
        <v>0</v>
      </c>
      <c r="BV543" s="16">
        <v>0</v>
      </c>
      <c r="BW543" s="16">
        <v>0</v>
      </c>
      <c r="BX543" s="5">
        <f t="shared" si="111"/>
        <v>0</v>
      </c>
      <c r="BY543" s="19">
        <v>0</v>
      </c>
      <c r="BZ543" s="11">
        <f t="shared" si="112"/>
        <v>0</v>
      </c>
      <c r="CA543" s="11" t="e">
        <f>(BW543/BS543^3)*100000</f>
        <v>#DIV/0!</v>
      </c>
    </row>
    <row r="544" spans="1:79" s="77" customFormat="1" x14ac:dyDescent="0.2">
      <c r="A544" s="15" t="s">
        <v>69</v>
      </c>
      <c r="B544" s="15">
        <v>14</v>
      </c>
      <c r="C544" s="15">
        <v>0.5</v>
      </c>
      <c r="D544" s="16">
        <f t="shared" si="113"/>
        <v>0.20234282111999999</v>
      </c>
      <c r="E544" s="17">
        <v>37069</v>
      </c>
      <c r="F544" s="15">
        <v>2</v>
      </c>
      <c r="G544" s="15" t="s">
        <v>70</v>
      </c>
      <c r="H544" s="15" t="s">
        <v>71</v>
      </c>
      <c r="I544" s="15">
        <v>1</v>
      </c>
      <c r="J544" s="15">
        <v>0</v>
      </c>
      <c r="K544" s="15">
        <v>1</v>
      </c>
      <c r="L544" s="15">
        <v>0</v>
      </c>
      <c r="M544" s="13">
        <f t="shared" si="114"/>
        <v>0.5</v>
      </c>
      <c r="N544" s="17">
        <v>37078</v>
      </c>
      <c r="O544" s="14">
        <v>242740</v>
      </c>
      <c r="P544" s="17">
        <v>37082</v>
      </c>
      <c r="Q544" s="14">
        <v>214344</v>
      </c>
      <c r="R544" s="15"/>
      <c r="S544" s="15"/>
      <c r="T544" s="15"/>
      <c r="U544" s="15"/>
      <c r="V544" s="14">
        <f t="shared" si="115"/>
        <v>457084</v>
      </c>
      <c r="W544" s="14">
        <f t="shared" si="116"/>
        <v>2258958.3236507564</v>
      </c>
      <c r="X544" s="17">
        <v>37101</v>
      </c>
      <c r="Y544" s="15">
        <f t="shared" si="117"/>
        <v>23</v>
      </c>
      <c r="Z544" s="13"/>
      <c r="AA544" s="18">
        <v>3.7</v>
      </c>
      <c r="AB544" s="18">
        <v>32.799999999999997</v>
      </c>
      <c r="AC544" s="18">
        <v>30.9</v>
      </c>
      <c r="AD544" s="18">
        <v>33.6</v>
      </c>
      <c r="AE544" s="18">
        <v>32.480952380952381</v>
      </c>
      <c r="AF544" s="13">
        <v>44</v>
      </c>
      <c r="AG544" s="13">
        <v>43</v>
      </c>
      <c r="AH544" s="13">
        <v>53</v>
      </c>
      <c r="AI544" s="13">
        <v>49.142857142857146</v>
      </c>
      <c r="AJ544" s="18">
        <v>9.3000000000000007</v>
      </c>
      <c r="AK544" s="18">
        <v>9</v>
      </c>
      <c r="AL544" s="18">
        <v>9.6</v>
      </c>
      <c r="AM544" s="18">
        <v>9.1983469678667475</v>
      </c>
      <c r="AN544" s="21">
        <v>0</v>
      </c>
      <c r="AO544" s="21">
        <v>100</v>
      </c>
      <c r="AP544" s="21">
        <v>1.5</v>
      </c>
      <c r="AQ544" s="21">
        <v>0.75</v>
      </c>
      <c r="AR544" s="14">
        <v>10</v>
      </c>
      <c r="AS544" s="14">
        <v>30</v>
      </c>
      <c r="AT544" s="14">
        <v>0</v>
      </c>
      <c r="AU544" s="14">
        <v>40</v>
      </c>
      <c r="AV544" s="14">
        <v>0</v>
      </c>
      <c r="AW544" s="14">
        <v>0</v>
      </c>
      <c r="AX544" s="14">
        <v>0</v>
      </c>
      <c r="AY544" s="14">
        <v>10</v>
      </c>
      <c r="AZ544" s="14">
        <v>85</v>
      </c>
      <c r="BA544" s="14">
        <v>50</v>
      </c>
      <c r="BB544" s="14">
        <v>0</v>
      </c>
      <c r="BC544" s="14">
        <v>105</v>
      </c>
      <c r="BD544" s="14">
        <v>24.444444444444443</v>
      </c>
      <c r="BE544" s="14">
        <v>22.222222222222221</v>
      </c>
      <c r="BF544" s="14">
        <v>0</v>
      </c>
      <c r="BG544" s="14">
        <v>46.666666666666664</v>
      </c>
      <c r="BH544" s="14">
        <v>10</v>
      </c>
      <c r="BI544" s="14">
        <v>20</v>
      </c>
      <c r="BJ544" s="14">
        <v>0</v>
      </c>
      <c r="BK544" s="14">
        <v>35</v>
      </c>
      <c r="BL544" s="14">
        <v>0</v>
      </c>
      <c r="BM544" s="19">
        <f>BL544/(Q544)*100</f>
        <v>0</v>
      </c>
      <c r="BN544" s="19">
        <f t="shared" ref="BN544:BN560" si="122">BL544/(O544+Q544)*100</f>
        <v>0</v>
      </c>
      <c r="BO544" s="15" t="s">
        <v>73</v>
      </c>
      <c r="BP544" s="13"/>
      <c r="BQ544" s="13"/>
      <c r="BR544" s="13">
        <f t="shared" si="118"/>
        <v>0</v>
      </c>
      <c r="BS544" s="19"/>
      <c r="BT544" s="19">
        <f t="shared" si="119"/>
        <v>0</v>
      </c>
      <c r="BU544" s="16"/>
      <c r="BV544" s="16"/>
      <c r="BW544" s="16"/>
      <c r="BX544" s="14">
        <f t="shared" si="111"/>
        <v>0</v>
      </c>
      <c r="BY544" s="19">
        <v>0</v>
      </c>
      <c r="BZ544" s="19">
        <f t="shared" si="112"/>
        <v>0</v>
      </c>
      <c r="CA544" s="19"/>
    </row>
    <row r="545" spans="1:79" s="77" customFormat="1" x14ac:dyDescent="0.2">
      <c r="A545" s="4" t="s">
        <v>69</v>
      </c>
      <c r="B545" s="4">
        <v>32</v>
      </c>
      <c r="C545" s="4">
        <v>1</v>
      </c>
      <c r="D545" s="6">
        <f t="shared" si="113"/>
        <v>0.40468564223999998</v>
      </c>
      <c r="E545" s="8">
        <v>38820</v>
      </c>
      <c r="F545" s="4">
        <v>2</v>
      </c>
      <c r="G545" s="4" t="s">
        <v>70</v>
      </c>
      <c r="H545" s="4" t="s">
        <v>71</v>
      </c>
      <c r="I545" s="4">
        <v>0</v>
      </c>
      <c r="J545" s="4">
        <v>0</v>
      </c>
      <c r="K545" s="4"/>
      <c r="L545" s="4"/>
      <c r="M545" s="13">
        <f t="shared" si="114"/>
        <v>0</v>
      </c>
      <c r="N545" s="8">
        <v>38828</v>
      </c>
      <c r="O545" s="5">
        <v>488238</v>
      </c>
      <c r="P545" s="8">
        <v>38831</v>
      </c>
      <c r="Q545" s="5">
        <v>427772</v>
      </c>
      <c r="R545" s="4"/>
      <c r="S545" s="4"/>
      <c r="T545" s="4"/>
      <c r="U545" s="4"/>
      <c r="V545" s="14">
        <f t="shared" si="115"/>
        <v>916010</v>
      </c>
      <c r="W545" s="14">
        <f t="shared" si="116"/>
        <v>2263510.0047773812</v>
      </c>
      <c r="X545" s="8">
        <v>38854</v>
      </c>
      <c r="Y545" s="4">
        <f t="shared" si="117"/>
        <v>26</v>
      </c>
      <c r="Z545" s="4"/>
      <c r="AA545" s="4">
        <v>4.3</v>
      </c>
      <c r="AB545" s="4">
        <v>26.7</v>
      </c>
      <c r="AC545" s="4">
        <v>26.2</v>
      </c>
      <c r="AD545" s="4">
        <v>31.1</v>
      </c>
      <c r="AE545" s="10">
        <v>28.263999999999999</v>
      </c>
      <c r="AF545" s="4">
        <v>58</v>
      </c>
      <c r="AG545" s="4">
        <v>58</v>
      </c>
      <c r="AH545" s="4">
        <v>65</v>
      </c>
      <c r="AI545" s="9">
        <v>61.714285714285715</v>
      </c>
      <c r="AJ545" s="4">
        <v>9.1</v>
      </c>
      <c r="AK545" s="4">
        <v>9</v>
      </c>
      <c r="AL545" s="4">
        <v>9.5</v>
      </c>
      <c r="AM545" s="10">
        <v>9.1443807607103302</v>
      </c>
      <c r="AN545" s="20">
        <v>0</v>
      </c>
      <c r="AO545" s="20">
        <v>261</v>
      </c>
      <c r="AP545" s="20">
        <v>6</v>
      </c>
      <c r="AQ545" s="20">
        <v>2.5</v>
      </c>
      <c r="AR545" s="5">
        <v>40</v>
      </c>
      <c r="AS545" s="5">
        <v>220</v>
      </c>
      <c r="AT545" s="5">
        <v>0</v>
      </c>
      <c r="AU545" s="5">
        <v>260</v>
      </c>
      <c r="AV545" s="5">
        <v>65</v>
      </c>
      <c r="AW545" s="5">
        <v>15</v>
      </c>
      <c r="AX545" s="5">
        <v>0</v>
      </c>
      <c r="AY545" s="5">
        <v>120</v>
      </c>
      <c r="AZ545" s="5">
        <v>455</v>
      </c>
      <c r="BA545" s="5">
        <v>795</v>
      </c>
      <c r="BB545" s="5">
        <v>0</v>
      </c>
      <c r="BC545" s="5">
        <v>1110</v>
      </c>
      <c r="BD545" s="5">
        <v>246.5</v>
      </c>
      <c r="BE545" s="5">
        <v>221.5</v>
      </c>
      <c r="BF545" s="5">
        <v>0</v>
      </c>
      <c r="BG545" s="5">
        <v>468</v>
      </c>
      <c r="BH545" s="5">
        <v>240</v>
      </c>
      <c r="BI545" s="5">
        <v>137.5</v>
      </c>
      <c r="BJ545" s="5">
        <v>0</v>
      </c>
      <c r="BK545" s="5">
        <v>380</v>
      </c>
      <c r="BL545" s="5">
        <v>0</v>
      </c>
      <c r="BM545" s="11">
        <f>BL545/O545*100</f>
        <v>0</v>
      </c>
      <c r="BN545" s="11">
        <f t="shared" si="122"/>
        <v>0</v>
      </c>
      <c r="BO545" s="4" t="s">
        <v>73</v>
      </c>
      <c r="BP545" s="9"/>
      <c r="BQ545" s="9"/>
      <c r="BR545" s="13">
        <f t="shared" si="118"/>
        <v>0</v>
      </c>
      <c r="BS545" s="11"/>
      <c r="BT545" s="19">
        <f t="shared" si="119"/>
        <v>0</v>
      </c>
      <c r="BU545" s="6"/>
      <c r="BV545" s="6"/>
      <c r="BW545" s="6"/>
      <c r="BX545" s="5">
        <f t="shared" ref="BX545:BX560" si="123">BL545/(C545*0.40468564224)</f>
        <v>0</v>
      </c>
      <c r="BY545" s="11">
        <v>0</v>
      </c>
      <c r="BZ545" s="11">
        <f t="shared" ref="BZ545:BZ560" si="124">(BY545/D545)/Y545</f>
        <v>0</v>
      </c>
      <c r="CA545" s="11"/>
    </row>
    <row r="546" spans="1:79" s="77" customFormat="1" x14ac:dyDescent="0.2">
      <c r="A546" s="15" t="s">
        <v>69</v>
      </c>
      <c r="B546" s="15">
        <v>11</v>
      </c>
      <c r="C546" s="15">
        <v>0.5</v>
      </c>
      <c r="D546" s="16">
        <f t="shared" si="113"/>
        <v>0.20234282111999999</v>
      </c>
      <c r="E546" s="17">
        <v>37040</v>
      </c>
      <c r="F546" s="15">
        <v>2</v>
      </c>
      <c r="G546" s="15" t="s">
        <v>70</v>
      </c>
      <c r="H546" s="15" t="s">
        <v>71</v>
      </c>
      <c r="I546" s="15">
        <v>5</v>
      </c>
      <c r="J546" s="15">
        <v>0</v>
      </c>
      <c r="K546" s="15">
        <v>20</v>
      </c>
      <c r="L546" s="15">
        <v>53</v>
      </c>
      <c r="M546" s="13">
        <f t="shared" si="114"/>
        <v>19.5</v>
      </c>
      <c r="N546" s="17">
        <v>37047</v>
      </c>
      <c r="O546" s="14">
        <v>214344</v>
      </c>
      <c r="P546" s="17">
        <v>37052</v>
      </c>
      <c r="Q546" s="14">
        <v>245488</v>
      </c>
      <c r="R546" s="15"/>
      <c r="S546" s="15"/>
      <c r="T546" s="15"/>
      <c r="U546" s="15"/>
      <c r="V546" s="14">
        <f t="shared" si="115"/>
        <v>459832</v>
      </c>
      <c r="W546" s="14">
        <f t="shared" si="116"/>
        <v>2272539.2354161916</v>
      </c>
      <c r="X546" s="17">
        <v>37071</v>
      </c>
      <c r="Y546" s="15">
        <f t="shared" si="117"/>
        <v>24</v>
      </c>
      <c r="Z546" s="13">
        <v>21</v>
      </c>
      <c r="AA546" s="18">
        <v>3.9</v>
      </c>
      <c r="AB546" s="18">
        <v>31.2</v>
      </c>
      <c r="AC546" s="18">
        <v>29.1</v>
      </c>
      <c r="AD546" s="18">
        <v>33.4</v>
      </c>
      <c r="AE546" s="18">
        <v>31.486363636363638</v>
      </c>
      <c r="AF546" s="13">
        <v>50</v>
      </c>
      <c r="AG546" s="13">
        <v>48</v>
      </c>
      <c r="AH546" s="13">
        <v>53</v>
      </c>
      <c r="AI546" s="13">
        <v>50.333333333333336</v>
      </c>
      <c r="AJ546" s="18">
        <v>8.6999999999999993</v>
      </c>
      <c r="AK546" s="18">
        <v>8.8000000000000007</v>
      </c>
      <c r="AL546" s="18">
        <v>9.1999999999999993</v>
      </c>
      <c r="AM546" s="18">
        <v>9.0069667837091281</v>
      </c>
      <c r="AN546" s="21">
        <v>3</v>
      </c>
      <c r="AO546" s="21">
        <v>105</v>
      </c>
      <c r="AP546" s="21">
        <v>3.75</v>
      </c>
      <c r="AQ546" s="21">
        <v>1.625</v>
      </c>
      <c r="AR546" s="14">
        <v>10</v>
      </c>
      <c r="AS546" s="14">
        <v>155</v>
      </c>
      <c r="AT546" s="14">
        <v>0</v>
      </c>
      <c r="AU546" s="14">
        <v>165</v>
      </c>
      <c r="AV546" s="14">
        <v>10</v>
      </c>
      <c r="AW546" s="14">
        <v>0</v>
      </c>
      <c r="AX546" s="14">
        <v>0</v>
      </c>
      <c r="AY546" s="14">
        <v>55</v>
      </c>
      <c r="AZ546" s="14">
        <v>380</v>
      </c>
      <c r="BA546" s="14">
        <v>800</v>
      </c>
      <c r="BB546" s="14">
        <v>0</v>
      </c>
      <c r="BC546" s="14">
        <v>840</v>
      </c>
      <c r="BD546" s="14">
        <v>126</v>
      </c>
      <c r="BE546" s="14">
        <v>165.5</v>
      </c>
      <c r="BF546" s="14">
        <v>0</v>
      </c>
      <c r="BG546" s="14">
        <v>291.5</v>
      </c>
      <c r="BH546" s="14">
        <v>102.5</v>
      </c>
      <c r="BI546" s="14">
        <v>25</v>
      </c>
      <c r="BJ546" s="14">
        <v>0</v>
      </c>
      <c r="BK546" s="14">
        <v>145</v>
      </c>
      <c r="BL546" s="14">
        <v>22655</v>
      </c>
      <c r="BM546" s="19">
        <f>BL546/(Q546)*100</f>
        <v>9.2285569966760086</v>
      </c>
      <c r="BN546" s="19">
        <f t="shared" si="122"/>
        <v>4.9267993528071123</v>
      </c>
      <c r="BO546" s="15" t="s">
        <v>72</v>
      </c>
      <c r="BP546" s="13">
        <v>16</v>
      </c>
      <c r="BQ546" s="13">
        <v>31</v>
      </c>
      <c r="BR546" s="13">
        <f t="shared" si="118"/>
        <v>15</v>
      </c>
      <c r="BS546" s="19">
        <v>24.55</v>
      </c>
      <c r="BT546" s="19">
        <f t="shared" si="119"/>
        <v>1.0229166666666667</v>
      </c>
      <c r="BU546" s="16">
        <v>5.6000000000000001E-2</v>
      </c>
      <c r="BV546" s="16">
        <v>0.21299999999999999</v>
      </c>
      <c r="BW546" s="16">
        <v>0.13400000000000001</v>
      </c>
      <c r="BX546" s="14">
        <f t="shared" si="123"/>
        <v>111963.44834277262</v>
      </c>
      <c r="BY546" s="19">
        <v>2.86</v>
      </c>
      <c r="BZ546" s="19">
        <f t="shared" si="124"/>
        <v>0.58893449249674401</v>
      </c>
      <c r="CA546" s="19">
        <f>(BW546/BS546^3)*100000</f>
        <v>0.90562897490969296</v>
      </c>
    </row>
    <row r="547" spans="1:79" s="77" customFormat="1" x14ac:dyDescent="0.2">
      <c r="A547" s="15" t="s">
        <v>69</v>
      </c>
      <c r="B547" s="15">
        <v>2</v>
      </c>
      <c r="C547" s="15">
        <v>2</v>
      </c>
      <c r="D547" s="16">
        <f t="shared" si="113"/>
        <v>0.80937128447999995</v>
      </c>
      <c r="E547" s="17">
        <v>37030</v>
      </c>
      <c r="F547" s="15">
        <v>2</v>
      </c>
      <c r="G547" s="15" t="s">
        <v>70</v>
      </c>
      <c r="H547" s="15" t="s">
        <v>71</v>
      </c>
      <c r="I547" s="15">
        <v>1</v>
      </c>
      <c r="J547" s="15"/>
      <c r="K547" s="15">
        <v>14</v>
      </c>
      <c r="L547" s="15">
        <v>19</v>
      </c>
      <c r="M547" s="13">
        <f t="shared" si="114"/>
        <v>11.333333333333334</v>
      </c>
      <c r="N547" s="17">
        <v>37037</v>
      </c>
      <c r="O547" s="14">
        <v>917374</v>
      </c>
      <c r="P547" s="17">
        <v>37040</v>
      </c>
      <c r="Q547" s="14">
        <v>948060</v>
      </c>
      <c r="R547" s="15"/>
      <c r="S547" s="15"/>
      <c r="T547" s="15"/>
      <c r="U547" s="15"/>
      <c r="V547" s="14">
        <f t="shared" si="115"/>
        <v>1865434</v>
      </c>
      <c r="W547" s="14">
        <f t="shared" si="116"/>
        <v>2304793.9008591007</v>
      </c>
      <c r="X547" s="17">
        <v>37071</v>
      </c>
      <c r="Y547" s="15">
        <f t="shared" si="117"/>
        <v>34</v>
      </c>
      <c r="Z547" s="13">
        <v>18</v>
      </c>
      <c r="AA547" s="18">
        <v>3.6</v>
      </c>
      <c r="AB547" s="18">
        <v>30.1</v>
      </c>
      <c r="AC547" s="18">
        <v>29.2</v>
      </c>
      <c r="AD547" s="18">
        <v>32.4</v>
      </c>
      <c r="AE547" s="18">
        <v>31.034374999999994</v>
      </c>
      <c r="AF547" s="13">
        <v>42</v>
      </c>
      <c r="AG547" s="13">
        <v>49</v>
      </c>
      <c r="AH547" s="13">
        <v>60</v>
      </c>
      <c r="AI547" s="13">
        <v>54.18181818181818</v>
      </c>
      <c r="AJ547" s="18">
        <v>9.1</v>
      </c>
      <c r="AK547" s="18">
        <v>8.9</v>
      </c>
      <c r="AL547" s="18">
        <v>9.1</v>
      </c>
      <c r="AM547" s="18">
        <v>8.988587013161732</v>
      </c>
      <c r="AN547" s="21">
        <v>24</v>
      </c>
      <c r="AO547" s="21">
        <v>315</v>
      </c>
      <c r="AP547" s="21">
        <v>9</v>
      </c>
      <c r="AQ547" s="21">
        <v>3.75</v>
      </c>
      <c r="AR547" s="14">
        <v>35</v>
      </c>
      <c r="AS547" s="14">
        <v>130</v>
      </c>
      <c r="AT547" s="14">
        <v>0</v>
      </c>
      <c r="AU547" s="14">
        <v>165</v>
      </c>
      <c r="AV547" s="14">
        <v>0</v>
      </c>
      <c r="AW547" s="14">
        <v>0</v>
      </c>
      <c r="AX547" s="14">
        <v>0</v>
      </c>
      <c r="AY547" s="14">
        <v>10</v>
      </c>
      <c r="AZ547" s="14">
        <v>340</v>
      </c>
      <c r="BA547" s="14">
        <v>560</v>
      </c>
      <c r="BB547" s="14">
        <v>15</v>
      </c>
      <c r="BC547" s="14">
        <v>900</v>
      </c>
      <c r="BD547" s="14">
        <v>105.76923076923077</v>
      </c>
      <c r="BE547" s="14">
        <v>109.61538461538461</v>
      </c>
      <c r="BF547" s="14">
        <v>1.1538461538461537</v>
      </c>
      <c r="BG547" s="14">
        <v>216.53846153846155</v>
      </c>
      <c r="BH547" s="14">
        <v>65</v>
      </c>
      <c r="BI547" s="14">
        <v>35</v>
      </c>
      <c r="BJ547" s="14">
        <v>0</v>
      </c>
      <c r="BK547" s="14">
        <v>95</v>
      </c>
      <c r="BL547" s="14">
        <v>8077</v>
      </c>
      <c r="BM547" s="19">
        <f>BL547/(Q547)*100</f>
        <v>0.85195029850431403</v>
      </c>
      <c r="BN547" s="19">
        <f t="shared" si="122"/>
        <v>0.43298235156001236</v>
      </c>
      <c r="BO547" s="15" t="s">
        <v>72</v>
      </c>
      <c r="BP547" s="13">
        <v>20</v>
      </c>
      <c r="BQ547" s="13">
        <v>45</v>
      </c>
      <c r="BR547" s="13">
        <f t="shared" si="118"/>
        <v>25</v>
      </c>
      <c r="BS547" s="19">
        <v>33.43</v>
      </c>
      <c r="BT547" s="19">
        <f t="shared" si="119"/>
        <v>0.9832352941176471</v>
      </c>
      <c r="BU547" s="16">
        <v>6.7000000000000004E-2</v>
      </c>
      <c r="BV547" s="16">
        <v>0.7</v>
      </c>
      <c r="BW547" s="16">
        <v>0.32500000000000001</v>
      </c>
      <c r="BX547" s="14">
        <f t="shared" si="123"/>
        <v>9979.3508305514733</v>
      </c>
      <c r="BY547" s="19">
        <v>2.68</v>
      </c>
      <c r="BZ547" s="19">
        <f t="shared" si="124"/>
        <v>9.7388591519412246E-2</v>
      </c>
      <c r="CA547" s="19">
        <f>(BW547/BS547^3)*100000</f>
        <v>0.86990981556371838</v>
      </c>
    </row>
    <row r="548" spans="1:79" s="77" customFormat="1" x14ac:dyDescent="0.2">
      <c r="A548" s="4" t="s">
        <v>69</v>
      </c>
      <c r="B548" s="4">
        <v>16</v>
      </c>
      <c r="C548" s="4">
        <v>0.5</v>
      </c>
      <c r="D548" s="6">
        <f t="shared" si="113"/>
        <v>0.20234282111999999</v>
      </c>
      <c r="E548" s="8">
        <v>38926</v>
      </c>
      <c r="F548" s="4">
        <v>2</v>
      </c>
      <c r="G548" s="4" t="s">
        <v>70</v>
      </c>
      <c r="H548" s="4" t="s">
        <v>71</v>
      </c>
      <c r="I548" s="4">
        <v>1</v>
      </c>
      <c r="J548" s="4">
        <v>0</v>
      </c>
      <c r="K548" s="4">
        <v>290</v>
      </c>
      <c r="L548" s="4">
        <v>197</v>
      </c>
      <c r="M548" s="13">
        <f t="shared" si="114"/>
        <v>122</v>
      </c>
      <c r="N548" s="8">
        <v>38933</v>
      </c>
      <c r="O548" s="5">
        <v>231748</v>
      </c>
      <c r="P548" s="8">
        <v>38937</v>
      </c>
      <c r="Q548" s="5">
        <v>240450</v>
      </c>
      <c r="R548" s="4"/>
      <c r="S548" s="4"/>
      <c r="T548" s="4"/>
      <c r="U548" s="4"/>
      <c r="V548" s="14">
        <f t="shared" si="115"/>
        <v>472198</v>
      </c>
      <c r="W548" s="14">
        <f t="shared" si="116"/>
        <v>2333653.3383606509</v>
      </c>
      <c r="X548" s="8">
        <v>38981</v>
      </c>
      <c r="Y548" s="4">
        <f t="shared" si="117"/>
        <v>48</v>
      </c>
      <c r="Z548" s="4">
        <v>10</v>
      </c>
      <c r="AA548" s="4">
        <v>2.8</v>
      </c>
      <c r="AB548" s="4">
        <v>32.1</v>
      </c>
      <c r="AC548" s="4">
        <v>28.3</v>
      </c>
      <c r="AD548" s="4">
        <v>35</v>
      </c>
      <c r="AE548" s="10">
        <v>31.134782608695645</v>
      </c>
      <c r="AF548" s="4">
        <v>43</v>
      </c>
      <c r="AG548" s="4">
        <v>41</v>
      </c>
      <c r="AH548" s="4">
        <v>56</v>
      </c>
      <c r="AI548" s="9">
        <v>51.07692307692308</v>
      </c>
      <c r="AJ548" s="4">
        <v>9.3000000000000007</v>
      </c>
      <c r="AK548" s="4">
        <v>9</v>
      </c>
      <c r="AL548" s="4">
        <v>9.4</v>
      </c>
      <c r="AM548" s="10">
        <v>9.23560527626063</v>
      </c>
      <c r="AN548" s="20">
        <v>246</v>
      </c>
      <c r="AO548" s="20">
        <v>71</v>
      </c>
      <c r="AP548" s="20">
        <v>0</v>
      </c>
      <c r="AQ548" s="20">
        <v>2</v>
      </c>
      <c r="AR548" s="5">
        <v>125</v>
      </c>
      <c r="AS548" s="5">
        <v>1165</v>
      </c>
      <c r="AT548" s="5">
        <v>0</v>
      </c>
      <c r="AU548" s="5">
        <v>1290</v>
      </c>
      <c r="AV548" s="5">
        <v>0</v>
      </c>
      <c r="AW548" s="5">
        <v>10</v>
      </c>
      <c r="AX548" s="5">
        <v>0</v>
      </c>
      <c r="AY548" s="5">
        <v>10</v>
      </c>
      <c r="AZ548" s="5">
        <v>140</v>
      </c>
      <c r="BA548" s="5">
        <v>245</v>
      </c>
      <c r="BB548" s="5">
        <v>0</v>
      </c>
      <c r="BC548" s="5">
        <v>340</v>
      </c>
      <c r="BD548" s="5">
        <v>42.1875</v>
      </c>
      <c r="BE548" s="5">
        <v>68.75</v>
      </c>
      <c r="BF548" s="5">
        <v>0</v>
      </c>
      <c r="BG548" s="5">
        <v>110.9375</v>
      </c>
      <c r="BH548" s="5">
        <v>35</v>
      </c>
      <c r="BI548" s="5">
        <v>60</v>
      </c>
      <c r="BJ548" s="5">
        <v>0</v>
      </c>
      <c r="BK548" s="5">
        <v>70</v>
      </c>
      <c r="BL548" s="5">
        <v>0</v>
      </c>
      <c r="BM548" s="11">
        <f>BL548/O548*100</f>
        <v>0</v>
      </c>
      <c r="BN548" s="11">
        <f t="shared" si="122"/>
        <v>0</v>
      </c>
      <c r="BO548" s="4" t="s">
        <v>73</v>
      </c>
      <c r="BP548" s="9"/>
      <c r="BQ548" s="9"/>
      <c r="BR548" s="13">
        <f t="shared" si="118"/>
        <v>0</v>
      </c>
      <c r="BS548" s="11"/>
      <c r="BT548" s="19">
        <f t="shared" si="119"/>
        <v>0</v>
      </c>
      <c r="BU548" s="6"/>
      <c r="BV548" s="6"/>
      <c r="BW548" s="6"/>
      <c r="BX548" s="5">
        <f t="shared" si="123"/>
        <v>0</v>
      </c>
      <c r="BY548" s="11"/>
      <c r="BZ548" s="11">
        <f t="shared" si="124"/>
        <v>0</v>
      </c>
      <c r="CA548" s="11"/>
    </row>
    <row r="549" spans="1:79" s="77" customFormat="1" x14ac:dyDescent="0.2">
      <c r="A549" s="15" t="s">
        <v>69</v>
      </c>
      <c r="B549" s="15">
        <v>32</v>
      </c>
      <c r="C549" s="15">
        <v>1</v>
      </c>
      <c r="D549" s="16">
        <f t="shared" si="113"/>
        <v>0.40468564223999998</v>
      </c>
      <c r="E549" s="17">
        <v>37027</v>
      </c>
      <c r="F549" s="15">
        <v>2</v>
      </c>
      <c r="G549" s="15" t="s">
        <v>70</v>
      </c>
      <c r="H549" s="15" t="s">
        <v>71</v>
      </c>
      <c r="I549" s="15">
        <v>0</v>
      </c>
      <c r="J549" s="15">
        <v>0</v>
      </c>
      <c r="K549" s="15">
        <v>0</v>
      </c>
      <c r="L549" s="15">
        <v>0</v>
      </c>
      <c r="M549" s="13">
        <f t="shared" si="114"/>
        <v>0</v>
      </c>
      <c r="N549" s="17">
        <v>37034</v>
      </c>
      <c r="O549" s="14">
        <v>523494</v>
      </c>
      <c r="P549" s="17">
        <v>37038</v>
      </c>
      <c r="Q549" s="14">
        <v>422276</v>
      </c>
      <c r="R549" s="15"/>
      <c r="S549" s="15"/>
      <c r="T549" s="15"/>
      <c r="U549" s="15"/>
      <c r="V549" s="14">
        <f t="shared" si="115"/>
        <v>945770</v>
      </c>
      <c r="W549" s="14">
        <f t="shared" si="116"/>
        <v>2337048.5663020099</v>
      </c>
      <c r="X549" s="17">
        <v>37056</v>
      </c>
      <c r="Y549" s="15">
        <f t="shared" si="117"/>
        <v>22</v>
      </c>
      <c r="Z549" s="13"/>
      <c r="AA549" s="18">
        <v>3.2</v>
      </c>
      <c r="AB549" s="18">
        <v>28.2</v>
      </c>
      <c r="AC549" s="18">
        <v>29.1</v>
      </c>
      <c r="AD549" s="18">
        <v>33.700000000000003</v>
      </c>
      <c r="AE549" s="18">
        <v>31.266666666666673</v>
      </c>
      <c r="AF549" s="13">
        <v>53</v>
      </c>
      <c r="AG549" s="13">
        <v>52</v>
      </c>
      <c r="AH549" s="13">
        <v>55</v>
      </c>
      <c r="AI549" s="13">
        <v>54</v>
      </c>
      <c r="AJ549" s="18">
        <v>9.3000000000000007</v>
      </c>
      <c r="AK549" s="18">
        <v>9.1</v>
      </c>
      <c r="AL549" s="18">
        <v>9.3000000000000007</v>
      </c>
      <c r="AM549" s="18">
        <v>9.177442262566105</v>
      </c>
      <c r="AN549" s="21">
        <v>0</v>
      </c>
      <c r="AO549" s="21">
        <v>225</v>
      </c>
      <c r="AP549" s="21">
        <v>5.5</v>
      </c>
      <c r="AQ549" s="21">
        <v>2.5</v>
      </c>
      <c r="AR549" s="14">
        <v>20</v>
      </c>
      <c r="AS549" s="14">
        <v>140</v>
      </c>
      <c r="AT549" s="14">
        <v>0</v>
      </c>
      <c r="AU549" s="14">
        <v>160</v>
      </c>
      <c r="AV549" s="14">
        <v>25</v>
      </c>
      <c r="AW549" s="14">
        <v>0</v>
      </c>
      <c r="AX549" s="14">
        <v>0</v>
      </c>
      <c r="AY549" s="14">
        <v>30</v>
      </c>
      <c r="AZ549" s="14">
        <v>365</v>
      </c>
      <c r="BA549" s="14">
        <v>455</v>
      </c>
      <c r="BB549" s="14">
        <v>0</v>
      </c>
      <c r="BC549" s="14">
        <v>625</v>
      </c>
      <c r="BD549" s="14">
        <v>96.666666666666671</v>
      </c>
      <c r="BE549" s="14">
        <v>107.22222222222223</v>
      </c>
      <c r="BF549" s="14">
        <v>0</v>
      </c>
      <c r="BG549" s="14">
        <v>203.88888888888889</v>
      </c>
      <c r="BH549" s="14">
        <v>55</v>
      </c>
      <c r="BI549" s="14">
        <v>40</v>
      </c>
      <c r="BJ549" s="14">
        <v>0</v>
      </c>
      <c r="BK549" s="14">
        <v>90</v>
      </c>
      <c r="BL549" s="14">
        <v>0</v>
      </c>
      <c r="BM549" s="19">
        <f>BL549/(Q549)*100</f>
        <v>0</v>
      </c>
      <c r="BN549" s="19">
        <f t="shared" si="122"/>
        <v>0</v>
      </c>
      <c r="BO549" s="15" t="s">
        <v>73</v>
      </c>
      <c r="BP549" s="13"/>
      <c r="BQ549" s="13"/>
      <c r="BR549" s="13">
        <f t="shared" si="118"/>
        <v>0</v>
      </c>
      <c r="BS549" s="19"/>
      <c r="BT549" s="19">
        <f t="shared" si="119"/>
        <v>0</v>
      </c>
      <c r="BU549" s="16"/>
      <c r="BV549" s="16"/>
      <c r="BW549" s="16"/>
      <c r="BX549" s="14">
        <f t="shared" si="123"/>
        <v>0</v>
      </c>
      <c r="BY549" s="19">
        <v>0</v>
      </c>
      <c r="BZ549" s="19">
        <f t="shared" si="124"/>
        <v>0</v>
      </c>
      <c r="CA549" s="19"/>
    </row>
    <row r="550" spans="1:79" s="77" customFormat="1" x14ac:dyDescent="0.2">
      <c r="A550" s="4" t="s">
        <v>69</v>
      </c>
      <c r="B550" s="4">
        <v>12</v>
      </c>
      <c r="C550" s="4">
        <v>0.5</v>
      </c>
      <c r="D550" s="6">
        <f t="shared" si="113"/>
        <v>0.20234282111999999</v>
      </c>
      <c r="E550" s="8">
        <v>38873</v>
      </c>
      <c r="F550" s="4">
        <v>2</v>
      </c>
      <c r="G550" s="4" t="s">
        <v>70</v>
      </c>
      <c r="H550" s="4" t="s">
        <v>71</v>
      </c>
      <c r="I550" s="4">
        <v>0</v>
      </c>
      <c r="J550" s="4">
        <v>0</v>
      </c>
      <c r="K550" s="4"/>
      <c r="L550" s="4"/>
      <c r="M550" s="13">
        <f t="shared" si="114"/>
        <v>0</v>
      </c>
      <c r="N550" s="8">
        <v>38881</v>
      </c>
      <c r="O550" s="5">
        <v>242740</v>
      </c>
      <c r="P550" s="8">
        <v>38884</v>
      </c>
      <c r="Q550" s="5">
        <v>238618</v>
      </c>
      <c r="R550" s="4"/>
      <c r="S550" s="4"/>
      <c r="T550" s="4"/>
      <c r="U550" s="4"/>
      <c r="V550" s="14">
        <f t="shared" si="115"/>
        <v>481358</v>
      </c>
      <c r="W550" s="14">
        <f t="shared" si="116"/>
        <v>2378923.0442454359</v>
      </c>
      <c r="X550" s="8">
        <v>38903</v>
      </c>
      <c r="Y550" s="4">
        <f t="shared" si="117"/>
        <v>22</v>
      </c>
      <c r="Z550" s="4"/>
      <c r="AA550" s="4">
        <v>1.5</v>
      </c>
      <c r="AB550" s="4">
        <v>30.3</v>
      </c>
      <c r="AC550" s="4">
        <v>27.3</v>
      </c>
      <c r="AD550" s="4">
        <v>32.200000000000003</v>
      </c>
      <c r="AE550" s="10">
        <v>30.657142857142851</v>
      </c>
      <c r="AF550" s="4">
        <v>54</v>
      </c>
      <c r="AG550" s="4">
        <v>47</v>
      </c>
      <c r="AH550" s="4">
        <v>57</v>
      </c>
      <c r="AI550" s="9">
        <v>53.5</v>
      </c>
      <c r="AJ550" s="4">
        <v>9.3000000000000007</v>
      </c>
      <c r="AK550" s="4">
        <v>9.1</v>
      </c>
      <c r="AL550" s="4">
        <v>9.4</v>
      </c>
      <c r="AM550" s="10">
        <v>9.2901726626320844</v>
      </c>
      <c r="AN550" s="20">
        <v>0</v>
      </c>
      <c r="AO550" s="20">
        <v>86</v>
      </c>
      <c r="AP550" s="20">
        <v>3</v>
      </c>
      <c r="AQ550" s="20">
        <v>1.875</v>
      </c>
      <c r="AR550" s="5">
        <v>170</v>
      </c>
      <c r="AS550" s="5">
        <v>250</v>
      </c>
      <c r="AT550" s="5">
        <v>0</v>
      </c>
      <c r="AU550" s="5">
        <v>420</v>
      </c>
      <c r="AV550" s="5">
        <v>5</v>
      </c>
      <c r="AW550" s="5">
        <v>5</v>
      </c>
      <c r="AX550" s="5">
        <v>0</v>
      </c>
      <c r="AY550" s="5">
        <v>20</v>
      </c>
      <c r="AZ550" s="5">
        <v>285</v>
      </c>
      <c r="BA550" s="5">
        <v>60</v>
      </c>
      <c r="BB550" s="5">
        <v>0</v>
      </c>
      <c r="BC550" s="5">
        <v>300</v>
      </c>
      <c r="BD550" s="5">
        <v>91.111111111111114</v>
      </c>
      <c r="BE550" s="5">
        <v>26.666666666666668</v>
      </c>
      <c r="BF550" s="5">
        <v>0</v>
      </c>
      <c r="BG550" s="5">
        <v>117.77777777777777</v>
      </c>
      <c r="BH550" s="5">
        <v>70</v>
      </c>
      <c r="BI550" s="5">
        <v>15</v>
      </c>
      <c r="BJ550" s="5">
        <v>0</v>
      </c>
      <c r="BK550" s="5">
        <v>100</v>
      </c>
      <c r="BL550" s="5">
        <v>0</v>
      </c>
      <c r="BM550" s="11">
        <f>BL550/Q550*100</f>
        <v>0</v>
      </c>
      <c r="BN550" s="11">
        <f t="shared" si="122"/>
        <v>0</v>
      </c>
      <c r="BO550" s="4" t="s">
        <v>73</v>
      </c>
      <c r="BP550" s="9"/>
      <c r="BQ550" s="9"/>
      <c r="BR550" s="13">
        <f t="shared" si="118"/>
        <v>0</v>
      </c>
      <c r="BS550" s="11"/>
      <c r="BT550" s="19">
        <f t="shared" si="119"/>
        <v>0</v>
      </c>
      <c r="BU550" s="6"/>
      <c r="BV550" s="6"/>
      <c r="BW550" s="6"/>
      <c r="BX550" s="5">
        <f t="shared" si="123"/>
        <v>0</v>
      </c>
      <c r="BY550" s="11">
        <v>0</v>
      </c>
      <c r="BZ550" s="11">
        <f t="shared" si="124"/>
        <v>0</v>
      </c>
      <c r="CA550" s="11"/>
    </row>
    <row r="551" spans="1:79" s="77" customFormat="1" x14ac:dyDescent="0.2">
      <c r="A551" s="15" t="s">
        <v>69</v>
      </c>
      <c r="B551" s="15">
        <v>14</v>
      </c>
      <c r="C551" s="15">
        <v>0.5</v>
      </c>
      <c r="D551" s="16">
        <f t="shared" si="113"/>
        <v>0.20234282111999999</v>
      </c>
      <c r="E551" s="17">
        <v>37398</v>
      </c>
      <c r="F551" s="15">
        <v>2</v>
      </c>
      <c r="G551" s="15" t="s">
        <v>70</v>
      </c>
      <c r="H551" s="15" t="s">
        <v>71</v>
      </c>
      <c r="I551" s="15">
        <v>0</v>
      </c>
      <c r="J551" s="15">
        <v>50</v>
      </c>
      <c r="K551" s="15">
        <v>14</v>
      </c>
      <c r="L551" s="15"/>
      <c r="M551" s="13">
        <f t="shared" si="114"/>
        <v>21.333333333333332</v>
      </c>
      <c r="N551" s="17">
        <v>37406</v>
      </c>
      <c r="O551" s="14">
        <v>255564</v>
      </c>
      <c r="P551" s="17">
        <v>37411</v>
      </c>
      <c r="Q551" s="14">
        <v>226252</v>
      </c>
      <c r="R551" s="15"/>
      <c r="S551" s="15"/>
      <c r="T551" s="15"/>
      <c r="U551" s="15"/>
      <c r="V551" s="14">
        <f t="shared" si="115"/>
        <v>481816</v>
      </c>
      <c r="W551" s="14">
        <f t="shared" si="116"/>
        <v>2381186.529539675</v>
      </c>
      <c r="X551" s="17">
        <v>37456</v>
      </c>
      <c r="Y551" s="15">
        <f t="shared" si="117"/>
        <v>50</v>
      </c>
      <c r="Z551" s="15">
        <v>34</v>
      </c>
      <c r="AA551" s="18">
        <v>1.5</v>
      </c>
      <c r="AB551" s="18">
        <v>29.3</v>
      </c>
      <c r="AC551" s="18">
        <v>27.7</v>
      </c>
      <c r="AD551" s="18">
        <v>33.200000000000003</v>
      </c>
      <c r="AE551" s="18">
        <v>30.999999999999989</v>
      </c>
      <c r="AF551" s="13">
        <v>40</v>
      </c>
      <c r="AG551" s="13">
        <v>35</v>
      </c>
      <c r="AH551" s="13">
        <v>50</v>
      </c>
      <c r="AI551" s="13">
        <v>43.214285714285715</v>
      </c>
      <c r="AJ551" s="18">
        <v>9.1</v>
      </c>
      <c r="AK551" s="18">
        <v>8.6999999999999993</v>
      </c>
      <c r="AL551" s="18">
        <v>9.5</v>
      </c>
      <c r="AM551" s="18">
        <v>9.0807971395847122</v>
      </c>
      <c r="AN551" s="21">
        <v>18</v>
      </c>
      <c r="AO551" s="21">
        <v>200</v>
      </c>
      <c r="AP551" s="21">
        <v>18</v>
      </c>
      <c r="AQ551" s="21">
        <v>7.75</v>
      </c>
      <c r="AR551" s="14">
        <v>20</v>
      </c>
      <c r="AS551" s="14">
        <v>45</v>
      </c>
      <c r="AT551" s="14">
        <v>95</v>
      </c>
      <c r="AU551" s="14">
        <v>160</v>
      </c>
      <c r="AV551" s="14">
        <v>0</v>
      </c>
      <c r="AW551" s="14">
        <v>0</v>
      </c>
      <c r="AX551" s="14">
        <v>0</v>
      </c>
      <c r="AY551" s="14">
        <v>105</v>
      </c>
      <c r="AZ551" s="14">
        <v>140</v>
      </c>
      <c r="BA551" s="14">
        <v>740</v>
      </c>
      <c r="BB551" s="14">
        <v>5240</v>
      </c>
      <c r="BC551" s="14">
        <v>5320</v>
      </c>
      <c r="BD551" s="14">
        <v>26.19047619047619</v>
      </c>
      <c r="BE551" s="14">
        <v>126.42857142857143</v>
      </c>
      <c r="BF551" s="14">
        <v>904.04761904761904</v>
      </c>
      <c r="BG551" s="14">
        <v>1056.6666666666667</v>
      </c>
      <c r="BH551" s="14">
        <v>10</v>
      </c>
      <c r="BI551" s="14">
        <v>80</v>
      </c>
      <c r="BJ551" s="14">
        <v>245</v>
      </c>
      <c r="BK551" s="14">
        <v>380</v>
      </c>
      <c r="BL551" s="14">
        <v>161564</v>
      </c>
      <c r="BM551" s="19">
        <f>BL551/(Q551)*100</f>
        <v>71.408871523787639</v>
      </c>
      <c r="BN551" s="19">
        <f t="shared" si="122"/>
        <v>33.532302787786215</v>
      </c>
      <c r="BO551" s="15" t="s">
        <v>72</v>
      </c>
      <c r="BP551" s="13">
        <v>31</v>
      </c>
      <c r="BQ551" s="13">
        <v>40</v>
      </c>
      <c r="BR551" s="13">
        <f t="shared" si="118"/>
        <v>9</v>
      </c>
      <c r="BS551" s="19">
        <v>34.020000000000003</v>
      </c>
      <c r="BT551" s="19">
        <f t="shared" si="119"/>
        <v>0.68040000000000012</v>
      </c>
      <c r="BU551" s="16">
        <v>0.22800000000000001</v>
      </c>
      <c r="BV551" s="16">
        <v>3.556</v>
      </c>
      <c r="BW551" s="16">
        <v>0.34899999999999998</v>
      </c>
      <c r="BX551" s="14">
        <f t="shared" si="123"/>
        <v>798466.67702722212</v>
      </c>
      <c r="BY551" s="19">
        <v>47.05</v>
      </c>
      <c r="BZ551" s="19">
        <f t="shared" si="124"/>
        <v>4.6505232792120514</v>
      </c>
      <c r="CA551" s="19">
        <f>(BW551/BS551^3)*100000</f>
        <v>0.88638520635253082</v>
      </c>
    </row>
    <row r="552" spans="1:79" s="77" customFormat="1" x14ac:dyDescent="0.2">
      <c r="A552" s="4" t="s">
        <v>69</v>
      </c>
      <c r="B552" s="4">
        <v>15</v>
      </c>
      <c r="C552" s="4">
        <v>0.5</v>
      </c>
      <c r="D552" s="6">
        <f t="shared" si="113"/>
        <v>0.20234282111999999</v>
      </c>
      <c r="E552" s="8">
        <v>38855</v>
      </c>
      <c r="F552" s="4">
        <v>2</v>
      </c>
      <c r="G552" s="4" t="s">
        <v>70</v>
      </c>
      <c r="H552" s="4" t="s">
        <v>71</v>
      </c>
      <c r="I552" s="4">
        <v>0</v>
      </c>
      <c r="J552" s="4">
        <v>0</v>
      </c>
      <c r="K552" s="4"/>
      <c r="L552" s="4"/>
      <c r="M552" s="13">
        <f t="shared" si="114"/>
        <v>0</v>
      </c>
      <c r="N552" s="8">
        <v>38859</v>
      </c>
      <c r="O552" s="5">
        <v>280754</v>
      </c>
      <c r="P552" s="8">
        <v>38867</v>
      </c>
      <c r="Q552" s="5">
        <v>209306</v>
      </c>
      <c r="R552" s="4"/>
      <c r="S552" s="4"/>
      <c r="T552" s="4"/>
      <c r="U552" s="4"/>
      <c r="V552" s="14">
        <f t="shared" si="115"/>
        <v>490060</v>
      </c>
      <c r="W552" s="14">
        <f t="shared" si="116"/>
        <v>2421929.2648359812</v>
      </c>
      <c r="X552" s="8">
        <v>38884</v>
      </c>
      <c r="Y552" s="4">
        <f t="shared" si="117"/>
        <v>25</v>
      </c>
      <c r="Z552" s="4">
        <v>14</v>
      </c>
      <c r="AA552" s="4">
        <v>1.2</v>
      </c>
      <c r="AB552" s="4">
        <v>29.9</v>
      </c>
      <c r="AC552" s="4">
        <v>27.6</v>
      </c>
      <c r="AD552" s="4">
        <v>33.9</v>
      </c>
      <c r="AE552" s="10">
        <v>30.719999999999992</v>
      </c>
      <c r="AF552" s="4">
        <v>60</v>
      </c>
      <c r="AG552" s="4">
        <v>55</v>
      </c>
      <c r="AH552" s="4">
        <v>55</v>
      </c>
      <c r="AI552" s="9">
        <v>55</v>
      </c>
      <c r="AJ552" s="4">
        <v>9.1</v>
      </c>
      <c r="AK552" s="4">
        <v>9</v>
      </c>
      <c r="AL552" s="4">
        <v>9.1</v>
      </c>
      <c r="AM552" s="10">
        <v>9.0498618773990138</v>
      </c>
      <c r="AN552" s="20">
        <v>4</v>
      </c>
      <c r="AO552" s="20">
        <v>0</v>
      </c>
      <c r="AP552" s="20">
        <v>50</v>
      </c>
      <c r="AQ552" s="20">
        <v>0</v>
      </c>
      <c r="AR552" s="5">
        <v>15</v>
      </c>
      <c r="AS552" s="5">
        <v>195</v>
      </c>
      <c r="AT552" s="5">
        <v>0</v>
      </c>
      <c r="AU552" s="5">
        <v>210</v>
      </c>
      <c r="AV552" s="5">
        <v>10</v>
      </c>
      <c r="AW552" s="5">
        <v>25</v>
      </c>
      <c r="AX552" s="5">
        <v>0</v>
      </c>
      <c r="AY552" s="5">
        <v>40</v>
      </c>
      <c r="AZ552" s="5">
        <v>95</v>
      </c>
      <c r="BA552" s="5">
        <v>325</v>
      </c>
      <c r="BB552" s="5">
        <v>0</v>
      </c>
      <c r="BC552" s="5">
        <v>380</v>
      </c>
      <c r="BD552" s="5">
        <v>40</v>
      </c>
      <c r="BE552" s="5">
        <v>114.375</v>
      </c>
      <c r="BF552" s="5">
        <v>0</v>
      </c>
      <c r="BG552" s="5">
        <v>154.375</v>
      </c>
      <c r="BH552" s="5">
        <v>35</v>
      </c>
      <c r="BI552" s="5">
        <v>92.5</v>
      </c>
      <c r="BJ552" s="5">
        <v>0</v>
      </c>
      <c r="BK552" s="5">
        <v>130</v>
      </c>
      <c r="BL552" s="5">
        <v>0</v>
      </c>
      <c r="BM552" s="11">
        <f>BL552/O552*100</f>
        <v>0</v>
      </c>
      <c r="BN552" s="11">
        <f t="shared" si="122"/>
        <v>0</v>
      </c>
      <c r="BO552" s="4" t="s">
        <v>73</v>
      </c>
      <c r="BP552" s="9"/>
      <c r="BQ552" s="9"/>
      <c r="BR552" s="13">
        <f t="shared" si="118"/>
        <v>0</v>
      </c>
      <c r="BS552" s="11"/>
      <c r="BT552" s="19">
        <f t="shared" si="119"/>
        <v>0</v>
      </c>
      <c r="BU552" s="6"/>
      <c r="BV552" s="6"/>
      <c r="BW552" s="6"/>
      <c r="BX552" s="5">
        <f t="shared" si="123"/>
        <v>0</v>
      </c>
      <c r="BY552" s="11">
        <v>0</v>
      </c>
      <c r="BZ552" s="11">
        <f t="shared" si="124"/>
        <v>0</v>
      </c>
      <c r="CA552" s="11"/>
    </row>
    <row r="553" spans="1:79" s="77" customFormat="1" x14ac:dyDescent="0.2">
      <c r="A553" s="15" t="s">
        <v>69</v>
      </c>
      <c r="B553" s="15">
        <v>12</v>
      </c>
      <c r="C553" s="15">
        <v>0.5</v>
      </c>
      <c r="D553" s="16">
        <f t="shared" si="113"/>
        <v>0.20234282111999999</v>
      </c>
      <c r="E553" s="17">
        <v>37475</v>
      </c>
      <c r="F553" s="15">
        <v>2</v>
      </c>
      <c r="G553" s="15" t="s">
        <v>70</v>
      </c>
      <c r="H553" s="15" t="s">
        <v>71</v>
      </c>
      <c r="I553" s="15">
        <v>8</v>
      </c>
      <c r="J553" s="15">
        <v>9</v>
      </c>
      <c r="K553" s="15">
        <v>38</v>
      </c>
      <c r="L553" s="15"/>
      <c r="M553" s="13">
        <f t="shared" si="114"/>
        <v>18.333333333333332</v>
      </c>
      <c r="N553" s="17">
        <v>37481</v>
      </c>
      <c r="O553" s="14">
        <v>245488</v>
      </c>
      <c r="P553" s="17">
        <v>37484</v>
      </c>
      <c r="Q553" s="14">
        <v>250526</v>
      </c>
      <c r="R553" s="15"/>
      <c r="S553" s="15"/>
      <c r="T553" s="15"/>
      <c r="U553" s="15"/>
      <c r="V553" s="14">
        <f t="shared" si="115"/>
        <v>496014</v>
      </c>
      <c r="W553" s="14">
        <f t="shared" si="116"/>
        <v>2451354.5736610913</v>
      </c>
      <c r="X553" s="17">
        <v>37510</v>
      </c>
      <c r="Y553" s="15">
        <f t="shared" si="117"/>
        <v>29</v>
      </c>
      <c r="Z553" s="15">
        <v>25</v>
      </c>
      <c r="AA553" s="18">
        <v>2.6</v>
      </c>
      <c r="AB553" s="18">
        <v>30.9</v>
      </c>
      <c r="AC553" s="18">
        <v>28.2</v>
      </c>
      <c r="AD553" s="18">
        <v>33</v>
      </c>
      <c r="AE553" s="18">
        <v>31.166666666666668</v>
      </c>
      <c r="AF553" s="13">
        <v>39</v>
      </c>
      <c r="AG553" s="13">
        <v>30</v>
      </c>
      <c r="AH553" s="13">
        <v>45</v>
      </c>
      <c r="AI553" s="13">
        <v>40.75</v>
      </c>
      <c r="AJ553" s="18">
        <v>9.4</v>
      </c>
      <c r="AK553" s="18">
        <v>8.6999999999999993</v>
      </c>
      <c r="AL553" s="18">
        <v>9.1999999999999993</v>
      </c>
      <c r="AM553" s="18">
        <v>8.9407865237928199</v>
      </c>
      <c r="AN553" s="21">
        <v>5</v>
      </c>
      <c r="AO553" s="21">
        <v>137.5</v>
      </c>
      <c r="AP553" s="21">
        <v>12</v>
      </c>
      <c r="AQ553" s="21">
        <v>5</v>
      </c>
      <c r="AR553" s="14">
        <v>10</v>
      </c>
      <c r="AS553" s="14">
        <v>135</v>
      </c>
      <c r="AT553" s="14">
        <v>15</v>
      </c>
      <c r="AU553" s="14">
        <v>160</v>
      </c>
      <c r="AV553" s="14">
        <v>0</v>
      </c>
      <c r="AW553" s="14">
        <v>0</v>
      </c>
      <c r="AX553" s="14">
        <v>0</v>
      </c>
      <c r="AY553" s="14">
        <v>35</v>
      </c>
      <c r="AZ553" s="14">
        <v>660</v>
      </c>
      <c r="BA553" s="14">
        <v>800</v>
      </c>
      <c r="BB553" s="14">
        <v>3120</v>
      </c>
      <c r="BC553" s="14">
        <v>3900</v>
      </c>
      <c r="BD553" s="14">
        <v>162.5</v>
      </c>
      <c r="BE553" s="14">
        <v>149.58333333333334</v>
      </c>
      <c r="BF553" s="14">
        <v>649.16666666666663</v>
      </c>
      <c r="BG553" s="14">
        <v>969.58333333333337</v>
      </c>
      <c r="BH553" s="14">
        <v>20</v>
      </c>
      <c r="BI553" s="14">
        <v>30</v>
      </c>
      <c r="BJ553" s="14">
        <v>215</v>
      </c>
      <c r="BK553" s="14">
        <v>680</v>
      </c>
      <c r="BL553" s="14">
        <v>3745</v>
      </c>
      <c r="BM553" s="19">
        <f>BL553/(Q553)*100</f>
        <v>1.4948548254472589</v>
      </c>
      <c r="BN553" s="19">
        <f t="shared" si="122"/>
        <v>0.7550190115601576</v>
      </c>
      <c r="BO553" s="15" t="s">
        <v>72</v>
      </c>
      <c r="BP553" s="13">
        <v>32</v>
      </c>
      <c r="BQ553" s="13">
        <v>50</v>
      </c>
      <c r="BR553" s="13">
        <f t="shared" si="118"/>
        <v>18</v>
      </c>
      <c r="BS553" s="19">
        <v>40.950000000000003</v>
      </c>
      <c r="BT553" s="19">
        <f t="shared" si="119"/>
        <v>1.4120689655172414</v>
      </c>
      <c r="BU553" s="16">
        <v>0.28599999999999998</v>
      </c>
      <c r="BV553" s="16">
        <v>1.202</v>
      </c>
      <c r="BW553" s="16">
        <v>0.68899999999999995</v>
      </c>
      <c r="BX553" s="14">
        <f t="shared" si="123"/>
        <v>18508.193071890684</v>
      </c>
      <c r="BY553" s="19">
        <v>2.59</v>
      </c>
      <c r="BZ553" s="19">
        <f t="shared" si="124"/>
        <v>0.44138133655169531</v>
      </c>
      <c r="CA553" s="19">
        <f>(BW553/BS553^3)*100000</f>
        <v>1.0033616638651812</v>
      </c>
    </row>
    <row r="554" spans="1:79" s="77" customFormat="1" x14ac:dyDescent="0.2">
      <c r="A554" s="15" t="s">
        <v>69</v>
      </c>
      <c r="B554" s="15">
        <v>11</v>
      </c>
      <c r="C554" s="15">
        <v>0.5</v>
      </c>
      <c r="D554" s="16">
        <f t="shared" si="113"/>
        <v>0.20234282111999999</v>
      </c>
      <c r="E554" s="17">
        <v>37774</v>
      </c>
      <c r="F554" s="15">
        <v>2</v>
      </c>
      <c r="G554" s="15" t="s">
        <v>70</v>
      </c>
      <c r="H554" s="15" t="s">
        <v>71</v>
      </c>
      <c r="I554" s="15">
        <v>0</v>
      </c>
      <c r="J554" s="15">
        <v>8</v>
      </c>
      <c r="K554" s="15">
        <v>105</v>
      </c>
      <c r="L554" s="15"/>
      <c r="M554" s="13">
        <f t="shared" si="114"/>
        <v>37.666666666666664</v>
      </c>
      <c r="N554" s="17">
        <v>37783</v>
      </c>
      <c r="O554" s="14">
        <v>228542</v>
      </c>
      <c r="P554" s="17">
        <v>37786</v>
      </c>
      <c r="Q554" s="14">
        <v>268846</v>
      </c>
      <c r="R554" s="15"/>
      <c r="S554" s="15"/>
      <c r="T554" s="15"/>
      <c r="U554" s="15"/>
      <c r="V554" s="14">
        <f t="shared" si="115"/>
        <v>497388</v>
      </c>
      <c r="W554" s="14">
        <f t="shared" si="116"/>
        <v>2458145.0295438087</v>
      </c>
      <c r="X554" s="17">
        <v>37819</v>
      </c>
      <c r="Y554" s="15">
        <f t="shared" si="117"/>
        <v>36</v>
      </c>
      <c r="Z554" s="15">
        <v>2</v>
      </c>
      <c r="AA554" s="18">
        <v>2.1</v>
      </c>
      <c r="AB554" s="18">
        <v>31.2</v>
      </c>
      <c r="AC554" s="18">
        <v>27.3</v>
      </c>
      <c r="AD554" s="18">
        <v>33.700000000000003</v>
      </c>
      <c r="AE554" s="18">
        <v>31.788235294117644</v>
      </c>
      <c r="AF554" s="13">
        <v>38</v>
      </c>
      <c r="AG554" s="13">
        <v>37</v>
      </c>
      <c r="AH554" s="13">
        <v>44</v>
      </c>
      <c r="AI554" s="13">
        <v>40.333333333333336</v>
      </c>
      <c r="AJ554" s="18">
        <v>9.4</v>
      </c>
      <c r="AK554" s="18">
        <v>8.8000000000000007</v>
      </c>
      <c r="AL554" s="18">
        <v>9.1999999999999993</v>
      </c>
      <c r="AM554" s="18">
        <v>9.0057311642900384</v>
      </c>
      <c r="AN554" s="21">
        <v>74</v>
      </c>
      <c r="AO554" s="21">
        <v>200</v>
      </c>
      <c r="AP554" s="21">
        <v>16.5</v>
      </c>
      <c r="AQ554" s="21">
        <v>6.9</v>
      </c>
      <c r="AR554" s="14">
        <v>5</v>
      </c>
      <c r="AS554" s="14">
        <v>100</v>
      </c>
      <c r="AT554" s="14">
        <v>1465</v>
      </c>
      <c r="AU554" s="14">
        <v>1570</v>
      </c>
      <c r="AV554" s="14">
        <v>0</v>
      </c>
      <c r="AW554" s="14">
        <v>5</v>
      </c>
      <c r="AX554" s="14">
        <v>295</v>
      </c>
      <c r="AY554" s="14">
        <v>375</v>
      </c>
      <c r="AZ554" s="14">
        <v>225</v>
      </c>
      <c r="BA554" s="14">
        <v>225</v>
      </c>
      <c r="BB554" s="14">
        <v>18400</v>
      </c>
      <c r="BC554" s="14">
        <v>18410</v>
      </c>
      <c r="BD554" s="14">
        <v>40</v>
      </c>
      <c r="BE554" s="14">
        <v>56</v>
      </c>
      <c r="BF554" s="14">
        <v>3499</v>
      </c>
      <c r="BG554" s="14">
        <v>3595</v>
      </c>
      <c r="BH554" s="14">
        <v>5</v>
      </c>
      <c r="BI554" s="14">
        <v>22.5</v>
      </c>
      <c r="BJ554" s="14">
        <v>517.5</v>
      </c>
      <c r="BK554" s="14">
        <v>602.5</v>
      </c>
      <c r="BL554" s="14">
        <v>62933</v>
      </c>
      <c r="BM554" s="19">
        <f>BL554/(Q554)*100</f>
        <v>23.408568474145049</v>
      </c>
      <c r="BN554" s="19">
        <f t="shared" si="122"/>
        <v>12.652697692746909</v>
      </c>
      <c r="BO554" s="15" t="s">
        <v>72</v>
      </c>
      <c r="BP554" s="13">
        <v>21</v>
      </c>
      <c r="BQ554" s="13">
        <v>30</v>
      </c>
      <c r="BR554" s="13">
        <f t="shared" si="118"/>
        <v>9</v>
      </c>
      <c r="BS554" s="19">
        <v>24.94</v>
      </c>
      <c r="BT554" s="19">
        <f t="shared" si="119"/>
        <v>0.69277777777777783</v>
      </c>
      <c r="BU554" s="16">
        <v>0.08</v>
      </c>
      <c r="BV554" s="16">
        <v>0.21249999999999999</v>
      </c>
      <c r="BW554" s="16">
        <v>0.122</v>
      </c>
      <c r="BX554" s="14">
        <f t="shared" si="123"/>
        <v>311021.65943746234</v>
      </c>
      <c r="BY554" s="19">
        <v>7.64</v>
      </c>
      <c r="BZ554" s="19">
        <f t="shared" si="124"/>
        <v>1.0488250635606351</v>
      </c>
      <c r="CA554" s="19">
        <f>(BW554/BS554^3)*100000</f>
        <v>0.78644885277567755</v>
      </c>
    </row>
    <row r="555" spans="1:79" s="77" customFormat="1" x14ac:dyDescent="0.2">
      <c r="A555" s="15" t="s">
        <v>69</v>
      </c>
      <c r="B555" s="15">
        <v>16</v>
      </c>
      <c r="C555" s="15">
        <v>0.5</v>
      </c>
      <c r="D555" s="16">
        <f t="shared" si="113"/>
        <v>0.20234282111999999</v>
      </c>
      <c r="E555" s="17">
        <v>37074</v>
      </c>
      <c r="F555" s="15">
        <v>2</v>
      </c>
      <c r="G555" s="15" t="s">
        <v>70</v>
      </c>
      <c r="H555" s="15" t="s">
        <v>71</v>
      </c>
      <c r="I555" s="15">
        <v>0</v>
      </c>
      <c r="J555" s="15">
        <v>1</v>
      </c>
      <c r="K555" s="15">
        <v>0</v>
      </c>
      <c r="L555" s="15">
        <v>0</v>
      </c>
      <c r="M555" s="13">
        <f t="shared" si="114"/>
        <v>0.25</v>
      </c>
      <c r="N555" s="17">
        <v>37081</v>
      </c>
      <c r="O555" s="14">
        <v>291288</v>
      </c>
      <c r="P555" s="17">
        <v>37086</v>
      </c>
      <c r="Q555" s="14">
        <v>213886</v>
      </c>
      <c r="R555" s="15"/>
      <c r="S555" s="15"/>
      <c r="T555" s="15"/>
      <c r="U555" s="15"/>
      <c r="V555" s="14">
        <f t="shared" si="115"/>
        <v>505174</v>
      </c>
      <c r="W555" s="14">
        <f t="shared" si="116"/>
        <v>2496624.2795458757</v>
      </c>
      <c r="X555" s="17">
        <v>37102</v>
      </c>
      <c r="Y555" s="15">
        <f t="shared" si="117"/>
        <v>21</v>
      </c>
      <c r="Z555" s="13"/>
      <c r="AA555" s="18">
        <v>3.8</v>
      </c>
      <c r="AB555" s="18">
        <v>32.6</v>
      </c>
      <c r="AC555" s="18">
        <v>32</v>
      </c>
      <c r="AD555" s="18">
        <v>34.200000000000003</v>
      </c>
      <c r="AE555" s="18">
        <v>32.842105263157897</v>
      </c>
      <c r="AF555" s="13">
        <v>43</v>
      </c>
      <c r="AG555" s="13">
        <v>47</v>
      </c>
      <c r="AH555" s="13">
        <v>54</v>
      </c>
      <c r="AI555" s="13">
        <v>49.666666666666664</v>
      </c>
      <c r="AJ555" s="18">
        <v>9.4</v>
      </c>
      <c r="AK555" s="18">
        <v>9</v>
      </c>
      <c r="AL555" s="18">
        <v>9.3000000000000007</v>
      </c>
      <c r="AM555" s="18">
        <v>9.1809617613225036</v>
      </c>
      <c r="AN555" s="21">
        <v>0</v>
      </c>
      <c r="AO555" s="21">
        <v>75</v>
      </c>
      <c r="AP555" s="21">
        <v>1.5</v>
      </c>
      <c r="AQ555" s="21">
        <v>0.75</v>
      </c>
      <c r="AR555" s="14">
        <v>130</v>
      </c>
      <c r="AS555" s="14">
        <v>330</v>
      </c>
      <c r="AT555" s="14">
        <v>0</v>
      </c>
      <c r="AU555" s="14">
        <v>460</v>
      </c>
      <c r="AV555" s="14">
        <v>15</v>
      </c>
      <c r="AW555" s="14">
        <v>0</v>
      </c>
      <c r="AX555" s="14">
        <v>0</v>
      </c>
      <c r="AY555" s="14">
        <v>30</v>
      </c>
      <c r="AZ555" s="14">
        <v>125</v>
      </c>
      <c r="BA555" s="14">
        <v>50</v>
      </c>
      <c r="BB555" s="14">
        <v>0</v>
      </c>
      <c r="BC555" s="14">
        <v>170</v>
      </c>
      <c r="BD555" s="14">
        <v>65.625</v>
      </c>
      <c r="BE555" s="14">
        <v>17.5</v>
      </c>
      <c r="BF555" s="14">
        <v>0</v>
      </c>
      <c r="BG555" s="14">
        <v>83.125</v>
      </c>
      <c r="BH555" s="14">
        <v>57.5</v>
      </c>
      <c r="BI555" s="14">
        <v>10</v>
      </c>
      <c r="BJ555" s="14">
        <v>0</v>
      </c>
      <c r="BK555" s="14">
        <v>62.5</v>
      </c>
      <c r="BL555" s="14">
        <v>0</v>
      </c>
      <c r="BM555" s="19">
        <f>BL555/(Q555)*100</f>
        <v>0</v>
      </c>
      <c r="BN555" s="19">
        <f t="shared" si="122"/>
        <v>0</v>
      </c>
      <c r="BO555" s="15" t="s">
        <v>73</v>
      </c>
      <c r="BP555" s="13"/>
      <c r="BQ555" s="13"/>
      <c r="BR555" s="13">
        <f t="shared" si="118"/>
        <v>0</v>
      </c>
      <c r="BS555" s="19"/>
      <c r="BT555" s="19">
        <f t="shared" si="119"/>
        <v>0</v>
      </c>
      <c r="BU555" s="16"/>
      <c r="BV555" s="16"/>
      <c r="BW555" s="16"/>
      <c r="BX555" s="14">
        <f t="shared" si="123"/>
        <v>0</v>
      </c>
      <c r="BY555" s="19">
        <v>0</v>
      </c>
      <c r="BZ555" s="19">
        <f t="shared" si="124"/>
        <v>0</v>
      </c>
      <c r="CA555" s="19"/>
    </row>
    <row r="556" spans="1:79" s="77" customFormat="1" x14ac:dyDescent="0.2">
      <c r="A556" s="4" t="s">
        <v>69</v>
      </c>
      <c r="B556" s="4">
        <v>15</v>
      </c>
      <c r="C556" s="4">
        <v>0.5</v>
      </c>
      <c r="D556" s="6">
        <f t="shared" si="113"/>
        <v>0.20234282111999999</v>
      </c>
      <c r="E556" s="8">
        <v>38912</v>
      </c>
      <c r="F556" s="4">
        <v>2</v>
      </c>
      <c r="G556" s="4" t="s">
        <v>70</v>
      </c>
      <c r="H556" s="4" t="s">
        <v>71</v>
      </c>
      <c r="I556" s="4">
        <v>2</v>
      </c>
      <c r="J556" s="4">
        <v>26</v>
      </c>
      <c r="K556" s="4">
        <v>97</v>
      </c>
      <c r="L556" s="4"/>
      <c r="M556" s="13">
        <f t="shared" si="114"/>
        <v>41.666666666666664</v>
      </c>
      <c r="N556" s="8">
        <v>38918</v>
      </c>
      <c r="O556" s="5">
        <v>257854</v>
      </c>
      <c r="P556" s="8">
        <v>38921</v>
      </c>
      <c r="Q556" s="5">
        <v>254190</v>
      </c>
      <c r="R556" s="4"/>
      <c r="S556" s="4"/>
      <c r="T556" s="4"/>
      <c r="U556" s="4"/>
      <c r="V556" s="14">
        <f t="shared" si="115"/>
        <v>512044</v>
      </c>
      <c r="W556" s="14">
        <f t="shared" si="116"/>
        <v>2530576.5589594645</v>
      </c>
      <c r="X556" s="8">
        <v>38951</v>
      </c>
      <c r="Y556" s="9">
        <f t="shared" si="117"/>
        <v>33</v>
      </c>
      <c r="Z556" s="4">
        <v>9</v>
      </c>
      <c r="AA556" s="4">
        <v>3.2</v>
      </c>
      <c r="AB556" s="4">
        <v>31.9</v>
      </c>
      <c r="AC556" s="4">
        <v>29.5</v>
      </c>
      <c r="AD556" s="4">
        <v>33.799999999999997</v>
      </c>
      <c r="AE556" s="10">
        <v>31.864516129032264</v>
      </c>
      <c r="AF556" s="4">
        <v>43</v>
      </c>
      <c r="AG556" s="4">
        <v>43</v>
      </c>
      <c r="AH556" s="4">
        <v>55</v>
      </c>
      <c r="AI556" s="9">
        <v>48.909090909090907</v>
      </c>
      <c r="AJ556" s="4">
        <v>9.5</v>
      </c>
      <c r="AK556" s="4">
        <v>9.1</v>
      </c>
      <c r="AL556" s="4">
        <v>9.5</v>
      </c>
      <c r="AM556" s="10">
        <v>9.2316211789532687</v>
      </c>
      <c r="AN556" s="20">
        <v>162</v>
      </c>
      <c r="AO556" s="20">
        <v>73</v>
      </c>
      <c r="AP556" s="20">
        <v>0</v>
      </c>
      <c r="AQ556" s="20">
        <v>4.375</v>
      </c>
      <c r="AR556" s="5">
        <v>40</v>
      </c>
      <c r="AS556" s="5">
        <v>455</v>
      </c>
      <c r="AT556" s="5">
        <v>0</v>
      </c>
      <c r="AU556" s="5">
        <v>495</v>
      </c>
      <c r="AV556" s="5">
        <v>0</v>
      </c>
      <c r="AW556" s="5">
        <v>10</v>
      </c>
      <c r="AX556" s="5">
        <v>0</v>
      </c>
      <c r="AY556" s="5">
        <v>10</v>
      </c>
      <c r="AZ556" s="5">
        <v>235</v>
      </c>
      <c r="BA556" s="5">
        <v>255</v>
      </c>
      <c r="BB556" s="5">
        <v>0</v>
      </c>
      <c r="BC556" s="5">
        <v>445</v>
      </c>
      <c r="BD556" s="5">
        <v>63</v>
      </c>
      <c r="BE556" s="5">
        <v>88.461538461538467</v>
      </c>
      <c r="BF556" s="5">
        <v>0</v>
      </c>
      <c r="BG556" s="5">
        <v>147.30769230769232</v>
      </c>
      <c r="BH556" s="5">
        <v>15</v>
      </c>
      <c r="BI556" s="5">
        <v>50</v>
      </c>
      <c r="BJ556" s="5">
        <v>0</v>
      </c>
      <c r="BK556" s="5">
        <v>145</v>
      </c>
      <c r="BL556" s="5">
        <v>33513</v>
      </c>
      <c r="BM556" s="11">
        <f>BL556/Q556*100</f>
        <v>13.184232267201699</v>
      </c>
      <c r="BN556" s="11">
        <f t="shared" si="122"/>
        <v>6.544945356258447</v>
      </c>
      <c r="BO556" s="4" t="s">
        <v>72</v>
      </c>
      <c r="BP556" s="9">
        <v>25</v>
      </c>
      <c r="BQ556" s="9">
        <v>43</v>
      </c>
      <c r="BR556" s="13">
        <f t="shared" si="118"/>
        <v>18</v>
      </c>
      <c r="BS556" s="11">
        <v>32.340000000000003</v>
      </c>
      <c r="BT556" s="19">
        <f t="shared" si="119"/>
        <v>0.98000000000000009</v>
      </c>
      <c r="BU556" s="6">
        <v>0.13100000000000001</v>
      </c>
      <c r="BV556" s="6">
        <v>0.60199999999999998</v>
      </c>
      <c r="BW556" s="6">
        <v>0.28799999999999998</v>
      </c>
      <c r="BX556" s="5">
        <f t="shared" si="123"/>
        <v>165624.85298218226</v>
      </c>
      <c r="BY556" s="11">
        <v>7.68</v>
      </c>
      <c r="BZ556" s="11">
        <f t="shared" si="124"/>
        <v>1.1501632301017151</v>
      </c>
      <c r="CA556" s="11">
        <f>(BW556/BS556^3)*100000</f>
        <v>0.85147605833349183</v>
      </c>
    </row>
    <row r="557" spans="1:79" s="77" customFormat="1" x14ac:dyDescent="0.2">
      <c r="A557" s="15" t="s">
        <v>69</v>
      </c>
      <c r="B557" s="15">
        <v>17</v>
      </c>
      <c r="C557" s="15">
        <v>0.5</v>
      </c>
      <c r="D557" s="16">
        <f t="shared" si="113"/>
        <v>0.20234282111999999</v>
      </c>
      <c r="E557" s="17">
        <v>37461</v>
      </c>
      <c r="F557" s="15">
        <v>2</v>
      </c>
      <c r="G557" s="15" t="s">
        <v>70</v>
      </c>
      <c r="H557" s="15" t="s">
        <v>71</v>
      </c>
      <c r="I557" s="15">
        <v>0</v>
      </c>
      <c r="J557" s="15">
        <v>2</v>
      </c>
      <c r="K557" s="15">
        <v>0</v>
      </c>
      <c r="L557" s="15"/>
      <c r="M557" s="13">
        <f t="shared" si="114"/>
        <v>0.66666666666666663</v>
      </c>
      <c r="N557" s="17">
        <v>37466</v>
      </c>
      <c r="O557" s="14">
        <v>321516</v>
      </c>
      <c r="P557" s="17">
        <v>37469</v>
      </c>
      <c r="Q557" s="14">
        <v>197398</v>
      </c>
      <c r="R557" s="15"/>
      <c r="S557" s="15"/>
      <c r="T557" s="15"/>
      <c r="U557" s="15"/>
      <c r="V557" s="14">
        <f t="shared" si="115"/>
        <v>518914</v>
      </c>
      <c r="W557" s="14">
        <f t="shared" si="116"/>
        <v>2564528.8383730529</v>
      </c>
      <c r="X557" s="17">
        <v>37502</v>
      </c>
      <c r="Y557" s="15">
        <f t="shared" si="117"/>
        <v>36</v>
      </c>
      <c r="Z557" s="15">
        <v>16</v>
      </c>
      <c r="AA557" s="18">
        <v>3.6</v>
      </c>
      <c r="AB557" s="18">
        <v>31.6</v>
      </c>
      <c r="AC557" s="18">
        <v>29.9</v>
      </c>
      <c r="AD557" s="18">
        <v>33.700000000000003</v>
      </c>
      <c r="AE557" s="18">
        <v>31.923529411764708</v>
      </c>
      <c r="AF557" s="13">
        <v>46</v>
      </c>
      <c r="AG557" s="13">
        <v>49</v>
      </c>
      <c r="AH557" s="13">
        <v>55</v>
      </c>
      <c r="AI557" s="13">
        <v>52.2</v>
      </c>
      <c r="AJ557" s="18">
        <v>9.1999999999999993</v>
      </c>
      <c r="AK557" s="18">
        <v>9</v>
      </c>
      <c r="AL557" s="18">
        <v>9.5</v>
      </c>
      <c r="AM557" s="18">
        <v>9.2111584621639526</v>
      </c>
      <c r="AN557" s="21">
        <v>12</v>
      </c>
      <c r="AO557" s="21">
        <v>162.5</v>
      </c>
      <c r="AP557" s="21">
        <v>12</v>
      </c>
      <c r="AQ557" s="21">
        <v>16.2</v>
      </c>
      <c r="AR557" s="14">
        <v>10</v>
      </c>
      <c r="AS557" s="14">
        <v>125</v>
      </c>
      <c r="AT557" s="14">
        <v>0</v>
      </c>
      <c r="AU557" s="14">
        <v>135</v>
      </c>
      <c r="AV557" s="14">
        <v>0</v>
      </c>
      <c r="AW557" s="14">
        <v>5</v>
      </c>
      <c r="AX557" s="14">
        <v>5</v>
      </c>
      <c r="AY557" s="14">
        <v>75</v>
      </c>
      <c r="AZ557" s="14">
        <v>165</v>
      </c>
      <c r="BA557" s="14">
        <v>255</v>
      </c>
      <c r="BB557" s="14">
        <v>3360</v>
      </c>
      <c r="BC557" s="14">
        <v>3615</v>
      </c>
      <c r="BD557" s="14">
        <v>37.142857142857146</v>
      </c>
      <c r="BE557" s="14">
        <v>80</v>
      </c>
      <c r="BF557" s="14">
        <v>810.35714285714289</v>
      </c>
      <c r="BG557" s="14">
        <v>927.5</v>
      </c>
      <c r="BH557" s="14">
        <v>15</v>
      </c>
      <c r="BI557" s="14">
        <v>82.5</v>
      </c>
      <c r="BJ557" s="14">
        <v>730</v>
      </c>
      <c r="BK557" s="14">
        <v>845</v>
      </c>
      <c r="BL557" s="14">
        <v>0</v>
      </c>
      <c r="BM557" s="19">
        <f>BL557/(Q557)*100</f>
        <v>0</v>
      </c>
      <c r="BN557" s="19">
        <f t="shared" si="122"/>
        <v>0</v>
      </c>
      <c r="BO557" s="15" t="s">
        <v>73</v>
      </c>
      <c r="BP557" s="13"/>
      <c r="BQ557" s="13"/>
      <c r="BR557" s="13">
        <f t="shared" si="118"/>
        <v>0</v>
      </c>
      <c r="BS557" s="19"/>
      <c r="BT557" s="19">
        <f t="shared" si="119"/>
        <v>0</v>
      </c>
      <c r="BU557" s="16"/>
      <c r="BV557" s="16"/>
      <c r="BW557" s="16"/>
      <c r="BX557" s="14">
        <f t="shared" si="123"/>
        <v>0</v>
      </c>
      <c r="BY557" s="19">
        <v>0</v>
      </c>
      <c r="BZ557" s="19">
        <f t="shared" si="124"/>
        <v>0</v>
      </c>
      <c r="CA557" s="19" t="e">
        <f>(BW557/BS557^3)*100000</f>
        <v>#DIV/0!</v>
      </c>
    </row>
    <row r="558" spans="1:79" s="77" customFormat="1" x14ac:dyDescent="0.2">
      <c r="A558" s="15" t="s">
        <v>69</v>
      </c>
      <c r="B558" s="15">
        <v>16</v>
      </c>
      <c r="C558" s="15">
        <v>0.5</v>
      </c>
      <c r="D558" s="16">
        <f t="shared" si="113"/>
        <v>0.20234282111999999</v>
      </c>
      <c r="E558" s="17">
        <v>37456</v>
      </c>
      <c r="F558" s="15">
        <v>2</v>
      </c>
      <c r="G558" s="15" t="s">
        <v>70</v>
      </c>
      <c r="H558" s="15" t="s">
        <v>71</v>
      </c>
      <c r="I558" s="15">
        <v>0</v>
      </c>
      <c r="J558" s="15">
        <v>0</v>
      </c>
      <c r="K558" s="15">
        <v>1</v>
      </c>
      <c r="L558" s="15">
        <v>2</v>
      </c>
      <c r="M558" s="13">
        <f t="shared" si="114"/>
        <v>0.75</v>
      </c>
      <c r="N558" s="17">
        <v>37462</v>
      </c>
      <c r="O558" s="14">
        <v>259686</v>
      </c>
      <c r="P558" s="17">
        <v>37466</v>
      </c>
      <c r="Q558" s="14">
        <v>260602</v>
      </c>
      <c r="R558" s="15"/>
      <c r="S558" s="15"/>
      <c r="T558" s="15"/>
      <c r="U558" s="15"/>
      <c r="V558" s="14">
        <f t="shared" si="115"/>
        <v>520288</v>
      </c>
      <c r="W558" s="14">
        <f t="shared" si="116"/>
        <v>2571319.2942557707</v>
      </c>
      <c r="X558" s="17">
        <v>37492</v>
      </c>
      <c r="Y558" s="15">
        <f t="shared" si="117"/>
        <v>30</v>
      </c>
      <c r="Z558" s="15">
        <v>20</v>
      </c>
      <c r="AA558" s="18">
        <v>3.7</v>
      </c>
      <c r="AB558" s="18">
        <v>32.299999999999997</v>
      </c>
      <c r="AC558" s="18">
        <v>29.9</v>
      </c>
      <c r="AD558" s="18">
        <v>33.299999999999997</v>
      </c>
      <c r="AE558" s="18">
        <v>31.785714285714295</v>
      </c>
      <c r="AF558" s="13">
        <v>46</v>
      </c>
      <c r="AG558" s="13">
        <v>45</v>
      </c>
      <c r="AH558" s="13">
        <v>55</v>
      </c>
      <c r="AI558" s="13">
        <v>50.222222222222221</v>
      </c>
      <c r="AJ558" s="18">
        <v>9.4</v>
      </c>
      <c r="AK558" s="18">
        <v>8.6999999999999993</v>
      </c>
      <c r="AL558" s="18">
        <v>9.4</v>
      </c>
      <c r="AM558" s="18">
        <v>9.1481243934849132</v>
      </c>
      <c r="AN558" s="21">
        <v>8</v>
      </c>
      <c r="AO558" s="21">
        <v>150</v>
      </c>
      <c r="AP558" s="21">
        <v>15</v>
      </c>
      <c r="AQ558" s="21">
        <v>6.1999999999999993</v>
      </c>
      <c r="AR558" s="14">
        <v>40</v>
      </c>
      <c r="AS558" s="14">
        <v>35</v>
      </c>
      <c r="AT558" s="14">
        <v>50</v>
      </c>
      <c r="AU558" s="14">
        <v>125</v>
      </c>
      <c r="AV558" s="14">
        <v>0</v>
      </c>
      <c r="AW558" s="14">
        <v>0</v>
      </c>
      <c r="AX558" s="14">
        <v>20</v>
      </c>
      <c r="AY558" s="14">
        <v>35</v>
      </c>
      <c r="AZ558" s="14">
        <v>100</v>
      </c>
      <c r="BA558" s="14">
        <v>165</v>
      </c>
      <c r="BB558" s="14">
        <v>1825</v>
      </c>
      <c r="BC558" s="14">
        <v>2045</v>
      </c>
      <c r="BD558" s="14">
        <v>32.083333333333336</v>
      </c>
      <c r="BE558" s="14">
        <v>40.833333333333336</v>
      </c>
      <c r="BF558" s="14">
        <v>291.66666666666669</v>
      </c>
      <c r="BG558" s="14">
        <v>363.75</v>
      </c>
      <c r="BH558" s="14">
        <v>17.5</v>
      </c>
      <c r="BI558" s="14">
        <v>17.5</v>
      </c>
      <c r="BJ558" s="14">
        <v>130</v>
      </c>
      <c r="BK558" s="14">
        <v>230</v>
      </c>
      <c r="BL558" s="14">
        <v>0</v>
      </c>
      <c r="BM558" s="19">
        <f>BL558/(Q558)*100</f>
        <v>0</v>
      </c>
      <c r="BN558" s="19">
        <f t="shared" si="122"/>
        <v>0</v>
      </c>
      <c r="BO558" s="15" t="s">
        <v>73</v>
      </c>
      <c r="BP558" s="13"/>
      <c r="BQ558" s="13"/>
      <c r="BR558" s="13">
        <f t="shared" si="118"/>
        <v>0</v>
      </c>
      <c r="BS558" s="19"/>
      <c r="BT558" s="19">
        <f t="shared" si="119"/>
        <v>0</v>
      </c>
      <c r="BU558" s="16"/>
      <c r="BV558" s="16"/>
      <c r="BW558" s="16"/>
      <c r="BX558" s="14">
        <f t="shared" si="123"/>
        <v>0</v>
      </c>
      <c r="BY558" s="19">
        <v>0</v>
      </c>
      <c r="BZ558" s="19">
        <f t="shared" si="124"/>
        <v>0</v>
      </c>
      <c r="CA558" s="19" t="e">
        <f>(BW558/BS558^3)*100000</f>
        <v>#DIV/0!</v>
      </c>
    </row>
    <row r="559" spans="1:79" s="77" customFormat="1" x14ac:dyDescent="0.2">
      <c r="A559" s="15" t="s">
        <v>69</v>
      </c>
      <c r="B559" s="15">
        <v>15</v>
      </c>
      <c r="C559" s="15">
        <v>0.5</v>
      </c>
      <c r="D559" s="16">
        <f t="shared" si="113"/>
        <v>0.20234282111999999</v>
      </c>
      <c r="E559" s="17">
        <v>37456</v>
      </c>
      <c r="F559" s="15">
        <v>2</v>
      </c>
      <c r="G559" s="15" t="s">
        <v>70</v>
      </c>
      <c r="H559" s="15" t="s">
        <v>71</v>
      </c>
      <c r="I559" s="15">
        <v>0</v>
      </c>
      <c r="J559" s="15">
        <v>0</v>
      </c>
      <c r="K559" s="15">
        <v>5</v>
      </c>
      <c r="L559" s="15">
        <v>16</v>
      </c>
      <c r="M559" s="13">
        <f t="shared" si="114"/>
        <v>5.25</v>
      </c>
      <c r="N559" s="17">
        <v>37462</v>
      </c>
      <c r="O559" s="14">
        <v>234038</v>
      </c>
      <c r="P559" s="17">
        <v>37466</v>
      </c>
      <c r="Q559" s="14">
        <v>289914</v>
      </c>
      <c r="R559" s="15"/>
      <c r="S559" s="15"/>
      <c r="T559" s="15"/>
      <c r="U559" s="15"/>
      <c r="V559" s="14">
        <f t="shared" si="115"/>
        <v>523952</v>
      </c>
      <c r="W559" s="14">
        <f t="shared" si="116"/>
        <v>2589427.1766096842</v>
      </c>
      <c r="X559" s="17">
        <v>37492</v>
      </c>
      <c r="Y559" s="15">
        <f t="shared" si="117"/>
        <v>30</v>
      </c>
      <c r="Z559" s="15">
        <v>20</v>
      </c>
      <c r="AA559" s="18">
        <v>3.7</v>
      </c>
      <c r="AB559" s="18">
        <v>32.6</v>
      </c>
      <c r="AC559" s="18">
        <v>29.7</v>
      </c>
      <c r="AD559" s="18">
        <v>33.200000000000003</v>
      </c>
      <c r="AE559" s="18">
        <v>32.06071428571429</v>
      </c>
      <c r="AF559" s="13">
        <v>46</v>
      </c>
      <c r="AG559" s="13">
        <v>45</v>
      </c>
      <c r="AH559" s="13">
        <v>53</v>
      </c>
      <c r="AI559" s="13">
        <v>49.777777777777779</v>
      </c>
      <c r="AJ559" s="18">
        <v>9.5</v>
      </c>
      <c r="AK559" s="18">
        <v>8.8000000000000007</v>
      </c>
      <c r="AL559" s="18">
        <v>9.4</v>
      </c>
      <c r="AM559" s="18">
        <v>9.1588424675727893</v>
      </c>
      <c r="AN559" s="21">
        <v>9</v>
      </c>
      <c r="AO559" s="21">
        <v>162.5</v>
      </c>
      <c r="AP559" s="21">
        <v>13.5</v>
      </c>
      <c r="AQ559" s="21">
        <v>5.55</v>
      </c>
      <c r="AR559" s="14">
        <v>2080</v>
      </c>
      <c r="AS559" s="14">
        <v>70</v>
      </c>
      <c r="AT559" s="14">
        <v>170</v>
      </c>
      <c r="AU559" s="14">
        <v>2320</v>
      </c>
      <c r="AV559" s="14">
        <v>0</v>
      </c>
      <c r="AW559" s="14">
        <v>0</v>
      </c>
      <c r="AX559" s="14">
        <v>0</v>
      </c>
      <c r="AY559" s="14">
        <v>0</v>
      </c>
      <c r="AZ559" s="14">
        <v>155</v>
      </c>
      <c r="BA559" s="14">
        <v>470</v>
      </c>
      <c r="BB559" s="14">
        <v>1530</v>
      </c>
      <c r="BC559" s="14">
        <v>1775</v>
      </c>
      <c r="BD559" s="14">
        <v>47.307692307692307</v>
      </c>
      <c r="BE559" s="14">
        <v>117.30769230769231</v>
      </c>
      <c r="BF559" s="14">
        <v>459.61538461538464</v>
      </c>
      <c r="BG559" s="14">
        <v>620.76923076923072</v>
      </c>
      <c r="BH559" s="14">
        <v>40</v>
      </c>
      <c r="BI559" s="14">
        <v>35</v>
      </c>
      <c r="BJ559" s="14">
        <v>260</v>
      </c>
      <c r="BK559" s="14">
        <v>330</v>
      </c>
      <c r="BL559" s="14">
        <v>5245</v>
      </c>
      <c r="BM559" s="19">
        <f>BL559/(Q559)*100</f>
        <v>1.8091571983415773</v>
      </c>
      <c r="BN559" s="19">
        <f t="shared" si="122"/>
        <v>1.001045897334107</v>
      </c>
      <c r="BO559" s="15" t="s">
        <v>72</v>
      </c>
      <c r="BP559" s="13">
        <v>25</v>
      </c>
      <c r="BQ559" s="13">
        <v>34</v>
      </c>
      <c r="BR559" s="13">
        <f t="shared" si="118"/>
        <v>9</v>
      </c>
      <c r="BS559" s="19">
        <v>30.15</v>
      </c>
      <c r="BT559" s="19">
        <f t="shared" si="119"/>
        <v>1.0049999999999999</v>
      </c>
      <c r="BU559" s="16">
        <v>0.14000000000000001</v>
      </c>
      <c r="BV559" s="16">
        <v>0.40600000000000003</v>
      </c>
      <c r="BW559" s="16">
        <v>0.27700000000000002</v>
      </c>
      <c r="BX559" s="14">
        <f t="shared" si="123"/>
        <v>25921.354515905645</v>
      </c>
      <c r="BY559" s="19">
        <v>1.45</v>
      </c>
      <c r="BZ559" s="19">
        <f t="shared" si="124"/>
        <v>0.23886853541825984</v>
      </c>
      <c r="CA559" s="19">
        <f>(BW559/BS559^3)*100000</f>
        <v>1.0106896530696938</v>
      </c>
    </row>
    <row r="560" spans="1:79" s="77" customFormat="1" x14ac:dyDescent="0.2">
      <c r="A560" s="15" t="s">
        <v>69</v>
      </c>
      <c r="B560" s="15">
        <v>12</v>
      </c>
      <c r="C560" s="15">
        <v>0.5</v>
      </c>
      <c r="D560" s="16">
        <f t="shared" si="113"/>
        <v>0.20234282111999999</v>
      </c>
      <c r="E560" s="17">
        <v>37411</v>
      </c>
      <c r="F560" s="15">
        <v>2</v>
      </c>
      <c r="G560" s="15" t="s">
        <v>70</v>
      </c>
      <c r="H560" s="15" t="s">
        <v>71</v>
      </c>
      <c r="I560" s="15">
        <v>0</v>
      </c>
      <c r="J560" s="15">
        <v>22</v>
      </c>
      <c r="K560" s="15">
        <v>93</v>
      </c>
      <c r="L560" s="15"/>
      <c r="M560" s="13">
        <f t="shared" si="114"/>
        <v>38.333333333333336</v>
      </c>
      <c r="N560" s="17">
        <v>37422</v>
      </c>
      <c r="O560" s="14">
        <v>222130</v>
      </c>
      <c r="P560" s="17">
        <v>37425</v>
      </c>
      <c r="Q560" s="14">
        <v>352660</v>
      </c>
      <c r="R560" s="15"/>
      <c r="S560" s="15"/>
      <c r="T560" s="15"/>
      <c r="U560" s="15"/>
      <c r="V560" s="14">
        <f t="shared" si="115"/>
        <v>574790</v>
      </c>
      <c r="W560" s="14">
        <f t="shared" si="116"/>
        <v>2840674.0442702393</v>
      </c>
      <c r="X560" s="17">
        <v>37468</v>
      </c>
      <c r="Y560" s="15">
        <f t="shared" si="117"/>
        <v>46</v>
      </c>
      <c r="Z560" s="15">
        <v>19</v>
      </c>
      <c r="AA560" s="18">
        <v>1.5</v>
      </c>
      <c r="AB560" s="18">
        <v>32.799999999999997</v>
      </c>
      <c r="AC560" s="18">
        <v>27.8</v>
      </c>
      <c r="AD560" s="18">
        <v>34.4</v>
      </c>
      <c r="AE560" s="18">
        <v>31.390909090909098</v>
      </c>
      <c r="AF560" s="13">
        <v>46</v>
      </c>
      <c r="AG560" s="13">
        <v>32</v>
      </c>
      <c r="AH560" s="13">
        <v>54</v>
      </c>
      <c r="AI560" s="13">
        <v>46.93333333333333</v>
      </c>
      <c r="AJ560" s="18">
        <v>8.8000000000000007</v>
      </c>
      <c r="AK560" s="18">
        <v>8.8000000000000007</v>
      </c>
      <c r="AL560" s="18">
        <v>9.1</v>
      </c>
      <c r="AM560" s="18">
        <v>8.8861541646503568</v>
      </c>
      <c r="AN560" s="21">
        <v>39.5</v>
      </c>
      <c r="AO560" s="21">
        <v>175</v>
      </c>
      <c r="AP560" s="21">
        <v>15.75</v>
      </c>
      <c r="AQ560" s="21">
        <v>6.85</v>
      </c>
      <c r="AR560" s="14">
        <v>0</v>
      </c>
      <c r="AS560" s="14">
        <v>40</v>
      </c>
      <c r="AT560" s="14">
        <v>3520</v>
      </c>
      <c r="AU560" s="14">
        <v>3560</v>
      </c>
      <c r="AV560" s="14">
        <v>0</v>
      </c>
      <c r="AW560" s="14">
        <v>5</v>
      </c>
      <c r="AX560" s="14">
        <v>0</v>
      </c>
      <c r="AY560" s="14">
        <v>35</v>
      </c>
      <c r="AZ560" s="14">
        <v>125</v>
      </c>
      <c r="BA560" s="14">
        <v>560</v>
      </c>
      <c r="BB560" s="14">
        <v>1325</v>
      </c>
      <c r="BC560" s="14">
        <v>1515</v>
      </c>
      <c r="BD560" s="14">
        <v>25.526315789473685</v>
      </c>
      <c r="BE560" s="14">
        <v>179.47368421052633</v>
      </c>
      <c r="BF560" s="14">
        <v>238</v>
      </c>
      <c r="BG560" s="14">
        <v>441.05263157894734</v>
      </c>
      <c r="BH560" s="14">
        <v>15</v>
      </c>
      <c r="BI560" s="14">
        <v>160</v>
      </c>
      <c r="BJ560" s="14">
        <v>25</v>
      </c>
      <c r="BK560" s="14">
        <v>260</v>
      </c>
      <c r="BL560" s="14">
        <v>99997</v>
      </c>
      <c r="BM560" s="19">
        <f>BL560/(Q560)*100</f>
        <v>28.355072874723529</v>
      </c>
      <c r="BN560" s="19">
        <f t="shared" si="122"/>
        <v>17.397136345447901</v>
      </c>
      <c r="BO560" s="15" t="s">
        <v>72</v>
      </c>
      <c r="BP560" s="13">
        <v>28</v>
      </c>
      <c r="BQ560" s="13">
        <v>47</v>
      </c>
      <c r="BR560" s="13">
        <f t="shared" si="118"/>
        <v>19</v>
      </c>
      <c r="BS560" s="19">
        <v>33.369999999999997</v>
      </c>
      <c r="BT560" s="19">
        <f t="shared" si="119"/>
        <v>0.72543478260869565</v>
      </c>
      <c r="BU560" s="16">
        <v>0.217</v>
      </c>
      <c r="BV560" s="16">
        <v>0.93</v>
      </c>
      <c r="BW560" s="16">
        <v>0.36499999999999999</v>
      </c>
      <c r="BX560" s="14">
        <f t="shared" si="123"/>
        <v>494195.93661144271</v>
      </c>
      <c r="BY560" s="19">
        <v>37.909999999999997</v>
      </c>
      <c r="BZ560" s="19">
        <f t="shared" si="124"/>
        <v>4.0729413093131468</v>
      </c>
      <c r="CA560" s="19">
        <f>(BW560/BS560^3)*100000</f>
        <v>0.98225499163460495</v>
      </c>
    </row>
    <row r="562" spans="1:79" x14ac:dyDescent="0.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116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Y562" s="52"/>
      <c r="BZ562" s="52"/>
      <c r="CA562" s="52"/>
    </row>
    <row r="563" spans="1:79" x14ac:dyDescent="0.2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116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Y563" s="52"/>
      <c r="BZ563" s="52"/>
      <c r="CA563" s="52"/>
    </row>
    <row r="564" spans="1:79" x14ac:dyDescent="0.2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116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Y564" s="52"/>
      <c r="BZ564" s="52"/>
      <c r="CA564" s="52"/>
    </row>
  </sheetData>
  <sortState ref="A2:CA564">
    <sortCondition ref="W2:W56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7"/>
  <sheetViews>
    <sheetView topLeftCell="O1" zoomScale="70" zoomScaleNormal="70" workbookViewId="0">
      <pane ySplit="1" topLeftCell="A2" activePane="bottomLeft" state="frozen"/>
      <selection pane="bottomLeft" activeCell="V18" sqref="V18"/>
    </sheetView>
  </sheetViews>
  <sheetFormatPr defaultColWidth="9.140625" defaultRowHeight="12.75" x14ac:dyDescent="0.2"/>
  <cols>
    <col min="1" max="1" width="11.140625" style="15" customWidth="1"/>
    <col min="2" max="3" width="9.140625" style="15"/>
    <col min="4" max="4" width="10" style="15" customWidth="1"/>
    <col min="5" max="5" width="10.5703125" style="15" customWidth="1"/>
    <col min="6" max="12" width="9.140625" style="15"/>
    <col min="13" max="13" width="9.140625" style="13"/>
    <col min="14" max="14" width="12.5703125" style="15" customWidth="1"/>
    <col min="15" max="15" width="9.140625" style="15"/>
    <col min="16" max="16" width="10.7109375" style="15" customWidth="1"/>
    <col min="17" max="17" width="9.140625" style="15"/>
    <col min="18" max="18" width="9.85546875" style="15" customWidth="1"/>
    <col min="19" max="19" width="9.140625" style="15"/>
    <col min="20" max="20" width="9.5703125" style="15" customWidth="1"/>
    <col min="21" max="25" width="9.140625" style="15"/>
    <col min="26" max="28" width="11.28515625" style="15" customWidth="1"/>
    <col min="29" max="29" width="11.85546875" style="15" customWidth="1"/>
    <col min="30" max="70" width="9.140625" style="15"/>
    <col min="71" max="72" width="9.140625" style="19"/>
    <col min="73" max="76" width="9.140625" style="15"/>
    <col min="77" max="77" width="9.140625" style="19"/>
    <col min="78" max="84" width="9.140625" style="15"/>
    <col min="85" max="16384" width="9.140625" style="4"/>
  </cols>
  <sheetData>
    <row r="1" spans="1:85" ht="124.5" customHeight="1" x14ac:dyDescent="0.2">
      <c r="A1" s="69" t="s">
        <v>0</v>
      </c>
      <c r="B1" s="70" t="s">
        <v>1</v>
      </c>
      <c r="C1" s="69" t="s">
        <v>2</v>
      </c>
      <c r="D1" s="69" t="s">
        <v>3</v>
      </c>
      <c r="E1" s="72" t="s">
        <v>4</v>
      </c>
      <c r="F1" s="69" t="s">
        <v>5</v>
      </c>
      <c r="G1" s="69" t="s">
        <v>6</v>
      </c>
      <c r="H1" s="69" t="s">
        <v>7</v>
      </c>
      <c r="I1" s="69" t="s">
        <v>8</v>
      </c>
      <c r="J1" s="69" t="s">
        <v>9</v>
      </c>
      <c r="K1" s="69" t="s">
        <v>10</v>
      </c>
      <c r="L1" s="69" t="s">
        <v>11</v>
      </c>
      <c r="M1" s="70" t="s">
        <v>84</v>
      </c>
      <c r="N1" s="69" t="s">
        <v>12</v>
      </c>
      <c r="O1" s="73" t="s">
        <v>13</v>
      </c>
      <c r="P1" s="69" t="s">
        <v>14</v>
      </c>
      <c r="Q1" s="73" t="s">
        <v>15</v>
      </c>
      <c r="R1" s="69" t="s">
        <v>16</v>
      </c>
      <c r="S1" s="73" t="s">
        <v>17</v>
      </c>
      <c r="T1" s="69" t="s">
        <v>18</v>
      </c>
      <c r="U1" s="73" t="s">
        <v>19</v>
      </c>
      <c r="V1" s="73" t="s">
        <v>117</v>
      </c>
      <c r="W1" s="73" t="s">
        <v>118</v>
      </c>
      <c r="X1" s="73" t="s">
        <v>119</v>
      </c>
      <c r="Y1" s="73" t="s">
        <v>120</v>
      </c>
      <c r="Z1" s="73" t="s">
        <v>85</v>
      </c>
      <c r="AA1" s="73" t="s">
        <v>89</v>
      </c>
      <c r="AB1" s="73" t="s">
        <v>114</v>
      </c>
      <c r="AC1" s="69" t="s">
        <v>20</v>
      </c>
      <c r="AD1" s="69" t="s">
        <v>21</v>
      </c>
      <c r="AE1" s="69" t="s">
        <v>22</v>
      </c>
      <c r="AF1" s="71" t="s">
        <v>79</v>
      </c>
      <c r="AG1" s="71" t="s">
        <v>23</v>
      </c>
      <c r="AH1" s="71" t="s">
        <v>80</v>
      </c>
      <c r="AI1" s="71" t="s">
        <v>81</v>
      </c>
      <c r="AJ1" s="71" t="s">
        <v>82</v>
      </c>
      <c r="AK1" s="69" t="s">
        <v>24</v>
      </c>
      <c r="AL1" s="69" t="s">
        <v>87</v>
      </c>
      <c r="AM1" s="70" t="s">
        <v>25</v>
      </c>
      <c r="AN1" s="70" t="s">
        <v>26</v>
      </c>
      <c r="AO1" s="71" t="s">
        <v>27</v>
      </c>
      <c r="AP1" s="71" t="s">
        <v>28</v>
      </c>
      <c r="AQ1" s="71" t="s">
        <v>29</v>
      </c>
      <c r="AR1" s="71" t="s">
        <v>30</v>
      </c>
      <c r="AS1" s="71" t="s">
        <v>31</v>
      </c>
      <c r="AT1" s="74" t="s">
        <v>32</v>
      </c>
      <c r="AU1" s="74" t="s">
        <v>33</v>
      </c>
      <c r="AV1" s="74" t="s">
        <v>34</v>
      </c>
      <c r="AW1" s="74" t="s">
        <v>35</v>
      </c>
      <c r="AX1" s="73" t="s">
        <v>36</v>
      </c>
      <c r="AY1" s="73" t="s">
        <v>37</v>
      </c>
      <c r="AZ1" s="73" t="s">
        <v>38</v>
      </c>
      <c r="BA1" s="73" t="s">
        <v>83</v>
      </c>
      <c r="BB1" s="73" t="s">
        <v>39</v>
      </c>
      <c r="BC1" s="73" t="s">
        <v>40</v>
      </c>
      <c r="BD1" s="73" t="s">
        <v>41</v>
      </c>
      <c r="BE1" s="73" t="s">
        <v>42</v>
      </c>
      <c r="BF1" s="73" t="s">
        <v>43</v>
      </c>
      <c r="BG1" s="73" t="s">
        <v>44</v>
      </c>
      <c r="BH1" s="73" t="s">
        <v>45</v>
      </c>
      <c r="BI1" s="73" t="s">
        <v>46</v>
      </c>
      <c r="BJ1" s="73" t="s">
        <v>47</v>
      </c>
      <c r="BK1" s="73" t="s">
        <v>48</v>
      </c>
      <c r="BL1" s="73" t="s">
        <v>49</v>
      </c>
      <c r="BM1" s="73" t="s">
        <v>50</v>
      </c>
      <c r="BN1" s="73" t="s">
        <v>51</v>
      </c>
      <c r="BO1" s="73" t="s">
        <v>52</v>
      </c>
      <c r="BP1" s="73" t="s">
        <v>53</v>
      </c>
      <c r="BQ1" s="73" t="s">
        <v>54</v>
      </c>
      <c r="BR1" s="73" t="s">
        <v>55</v>
      </c>
      <c r="BS1" s="75" t="s">
        <v>56</v>
      </c>
      <c r="BT1" s="75" t="s">
        <v>57</v>
      </c>
      <c r="BU1" s="69" t="s">
        <v>58</v>
      </c>
      <c r="BV1" s="70" t="s">
        <v>59</v>
      </c>
      <c r="BW1" s="70" t="s">
        <v>60</v>
      </c>
      <c r="BX1" s="75" t="s">
        <v>61</v>
      </c>
      <c r="BY1" s="75" t="s">
        <v>86</v>
      </c>
      <c r="BZ1" s="76" t="s">
        <v>62</v>
      </c>
      <c r="CA1" s="76" t="s">
        <v>63</v>
      </c>
      <c r="CB1" s="76" t="s">
        <v>64</v>
      </c>
      <c r="CC1" s="73" t="s">
        <v>65</v>
      </c>
      <c r="CD1" s="75" t="s">
        <v>66</v>
      </c>
      <c r="CE1" s="75" t="s">
        <v>67</v>
      </c>
      <c r="CF1" s="75" t="s">
        <v>68</v>
      </c>
      <c r="CG1" s="75"/>
    </row>
    <row r="2" spans="1:85" x14ac:dyDescent="0.2">
      <c r="A2" s="15" t="s">
        <v>69</v>
      </c>
      <c r="B2" s="15">
        <v>11</v>
      </c>
      <c r="C2" s="15">
        <v>0.5</v>
      </c>
      <c r="D2" s="16">
        <f>C2*0.40468564224</f>
        <v>0.20234282111999999</v>
      </c>
      <c r="E2" s="17">
        <v>37844</v>
      </c>
      <c r="F2" s="15">
        <v>1</v>
      </c>
      <c r="G2" s="15" t="s">
        <v>76</v>
      </c>
      <c r="H2" s="15" t="s">
        <v>78</v>
      </c>
      <c r="I2" s="15">
        <v>35</v>
      </c>
      <c r="J2" s="15">
        <v>20</v>
      </c>
      <c r="M2" s="13">
        <f>AVERAGE(I2:L2)</f>
        <v>27.5</v>
      </c>
      <c r="N2" s="17">
        <v>37850</v>
      </c>
      <c r="O2" s="14">
        <v>146560</v>
      </c>
      <c r="Q2" s="14"/>
      <c r="Z2" s="14">
        <f>SUM(O2,Q2,S2,U2,W2,Y2)</f>
        <v>146560</v>
      </c>
      <c r="AA2" s="14">
        <f>Z2/D2</f>
        <v>724315.29415655509</v>
      </c>
      <c r="AB2" s="14">
        <f>Z2/C2</f>
        <v>293120</v>
      </c>
      <c r="AC2" s="17">
        <v>37883</v>
      </c>
      <c r="AD2" s="15">
        <f>AC2-N2</f>
        <v>33</v>
      </c>
      <c r="AE2" s="15">
        <v>1</v>
      </c>
      <c r="AF2" s="18">
        <v>1.1000000000000001</v>
      </c>
      <c r="AG2" s="18">
        <v>32.4</v>
      </c>
      <c r="AH2" s="18">
        <v>27.7</v>
      </c>
      <c r="AI2" s="18">
        <v>34.700000000000003</v>
      </c>
      <c r="AJ2" s="18">
        <v>31.861290322580647</v>
      </c>
      <c r="AK2" s="13">
        <v>46</v>
      </c>
      <c r="AL2" s="13">
        <f>AM2-AK2</f>
        <v>-8</v>
      </c>
      <c r="AM2" s="13">
        <v>38</v>
      </c>
      <c r="AN2" s="13">
        <v>46</v>
      </c>
      <c r="AO2" s="13">
        <v>42.125</v>
      </c>
      <c r="AP2" s="18">
        <v>9.8000000000000007</v>
      </c>
      <c r="AQ2" s="18">
        <v>8.5</v>
      </c>
      <c r="AR2" s="18">
        <v>9.6</v>
      </c>
      <c r="AS2" s="18">
        <v>9.2555497287107507</v>
      </c>
      <c r="AT2" s="15">
        <v>35</v>
      </c>
      <c r="AU2" s="15">
        <v>212.5</v>
      </c>
      <c r="AV2" s="15">
        <v>12</v>
      </c>
      <c r="AW2" s="15">
        <v>5.25</v>
      </c>
      <c r="AX2" s="14">
        <v>0</v>
      </c>
      <c r="AY2" s="14">
        <v>5</v>
      </c>
      <c r="AZ2" s="14">
        <v>50</v>
      </c>
      <c r="BA2" s="14">
        <v>55</v>
      </c>
      <c r="BB2" s="14">
        <v>0</v>
      </c>
      <c r="BC2" s="14">
        <v>0</v>
      </c>
      <c r="BD2" s="14">
        <v>0</v>
      </c>
      <c r="BE2" s="14">
        <v>20</v>
      </c>
      <c r="BF2" s="14">
        <v>920</v>
      </c>
      <c r="BG2" s="14">
        <v>570</v>
      </c>
      <c r="BH2" s="14">
        <v>10600</v>
      </c>
      <c r="BI2" s="14">
        <v>10600</v>
      </c>
      <c r="BJ2" s="14">
        <v>184.64285714285714</v>
      </c>
      <c r="BK2" s="14">
        <v>158.57142857142858</v>
      </c>
      <c r="BL2" s="14">
        <v>1768.5714285714287</v>
      </c>
      <c r="BM2" s="14">
        <v>2111.4285714285716</v>
      </c>
      <c r="BN2" s="14">
        <v>32.5</v>
      </c>
      <c r="BO2" s="14">
        <v>2.5</v>
      </c>
      <c r="BP2" s="14">
        <v>300</v>
      </c>
      <c r="BQ2" s="14">
        <v>1085</v>
      </c>
      <c r="BR2" s="14">
        <v>0</v>
      </c>
      <c r="BS2" s="19">
        <f>BR2/(O2)*100</f>
        <v>0</v>
      </c>
      <c r="BT2" s="19">
        <f>BR2/(O2+Q2)*100</f>
        <v>0</v>
      </c>
      <c r="BU2" s="15" t="s">
        <v>73</v>
      </c>
      <c r="BY2" s="19">
        <f>BX2/AD2</f>
        <v>0</v>
      </c>
      <c r="CC2" s="14">
        <f>BR2/(C2*0.40468564224)</f>
        <v>0</v>
      </c>
      <c r="CD2" s="15">
        <v>0</v>
      </c>
      <c r="CE2" s="19">
        <f>(CD2/D2)/AD2</f>
        <v>0</v>
      </c>
      <c r="CF2" s="19"/>
    </row>
    <row r="3" spans="1:85" x14ac:dyDescent="0.2">
      <c r="A3" s="4" t="s">
        <v>69</v>
      </c>
      <c r="B3" s="4">
        <v>12</v>
      </c>
      <c r="C3" s="10">
        <v>0.5</v>
      </c>
      <c r="D3" s="11">
        <f>C3*0.4046854224</f>
        <v>0.2023427112</v>
      </c>
      <c r="E3" s="8">
        <v>40759</v>
      </c>
      <c r="F3" s="4">
        <v>1</v>
      </c>
      <c r="G3" s="4" t="s">
        <v>76</v>
      </c>
      <c r="H3" s="4" t="s">
        <v>77</v>
      </c>
      <c r="I3" s="15">
        <v>7</v>
      </c>
      <c r="J3" s="15">
        <v>0</v>
      </c>
      <c r="M3" s="13">
        <v>3.5</v>
      </c>
      <c r="N3" s="8">
        <v>40768</v>
      </c>
      <c r="O3" s="5">
        <v>168544</v>
      </c>
      <c r="P3" s="8"/>
      <c r="Q3" s="5"/>
      <c r="R3" s="8"/>
      <c r="S3" s="5"/>
      <c r="T3" s="8"/>
      <c r="U3" s="5"/>
      <c r="V3" s="5"/>
      <c r="W3" s="5"/>
      <c r="X3" s="5"/>
      <c r="Y3" s="5"/>
      <c r="Z3" s="15">
        <v>168544</v>
      </c>
      <c r="AA3" s="15">
        <v>832963.04077594075</v>
      </c>
      <c r="AB3" s="15">
        <v>337088</v>
      </c>
      <c r="AC3" s="15">
        <v>40801</v>
      </c>
      <c r="AD3" s="15">
        <v>33</v>
      </c>
      <c r="AE3" s="15">
        <v>10</v>
      </c>
      <c r="AK3" s="9">
        <v>46</v>
      </c>
      <c r="BR3" s="15">
        <v>53317</v>
      </c>
      <c r="BS3" s="19">
        <v>31.633876020505031</v>
      </c>
      <c r="BT3" s="19">
        <v>31.633876020505031</v>
      </c>
    </row>
    <row r="4" spans="1:85" x14ac:dyDescent="0.2">
      <c r="A4" s="4" t="s">
        <v>69</v>
      </c>
      <c r="B4" s="4">
        <v>16</v>
      </c>
      <c r="C4" s="10">
        <v>0.5</v>
      </c>
      <c r="D4" s="11">
        <f>C4*0.4046854224</f>
        <v>0.2023427112</v>
      </c>
      <c r="E4" s="8">
        <v>40756</v>
      </c>
      <c r="F4" s="4">
        <v>1</v>
      </c>
      <c r="G4" s="4" t="s">
        <v>76</v>
      </c>
      <c r="H4" s="4" t="s">
        <v>77</v>
      </c>
      <c r="I4" s="15">
        <v>43</v>
      </c>
      <c r="J4" s="15">
        <v>12</v>
      </c>
      <c r="M4" s="13">
        <v>27.5</v>
      </c>
      <c r="N4" s="8">
        <v>40766</v>
      </c>
      <c r="O4" s="5">
        <v>147934</v>
      </c>
      <c r="P4" s="8"/>
      <c r="Q4" s="5"/>
      <c r="R4" s="8"/>
      <c r="S4" s="5"/>
      <c r="T4" s="8"/>
      <c r="U4" s="5"/>
      <c r="V4" s="5"/>
      <c r="W4" s="5"/>
      <c r="X4" s="5"/>
      <c r="Y4" s="5"/>
      <c r="Z4" s="15">
        <v>147934</v>
      </c>
      <c r="AA4" s="15">
        <v>731106.14720279584</v>
      </c>
      <c r="AB4" s="15">
        <v>295868</v>
      </c>
      <c r="AC4" s="15">
        <v>40794</v>
      </c>
      <c r="AD4" s="15">
        <v>28</v>
      </c>
      <c r="AE4" s="15">
        <v>10</v>
      </c>
      <c r="AK4" s="9">
        <v>46</v>
      </c>
      <c r="BR4" s="15">
        <v>39520</v>
      </c>
      <c r="BS4" s="19">
        <v>26.714615977395322</v>
      </c>
      <c r="BT4" s="19">
        <v>26.714615977395322</v>
      </c>
    </row>
    <row r="5" spans="1:85" x14ac:dyDescent="0.2">
      <c r="A5" s="4" t="s">
        <v>69</v>
      </c>
      <c r="B5" s="4">
        <v>28</v>
      </c>
      <c r="C5" s="10">
        <v>1</v>
      </c>
      <c r="D5" s="11">
        <f>C5*0.4046854224</f>
        <v>0.40468542239999999</v>
      </c>
      <c r="E5" s="8">
        <v>40754</v>
      </c>
      <c r="F5" s="4">
        <v>1</v>
      </c>
      <c r="G5" s="4" t="s">
        <v>76</v>
      </c>
      <c r="H5" s="4" t="s">
        <v>77</v>
      </c>
      <c r="I5" s="15">
        <v>0</v>
      </c>
      <c r="J5" s="15">
        <v>59</v>
      </c>
      <c r="M5" s="13">
        <v>29.5</v>
      </c>
      <c r="N5" s="8">
        <v>40766</v>
      </c>
      <c r="O5" s="5">
        <v>314188</v>
      </c>
      <c r="P5" s="8"/>
      <c r="Q5" s="5"/>
      <c r="R5" s="8"/>
      <c r="S5" s="5"/>
      <c r="T5" s="8"/>
      <c r="U5" s="5"/>
      <c r="V5" s="5"/>
      <c r="W5" s="5"/>
      <c r="X5" s="5"/>
      <c r="Y5" s="5"/>
      <c r="Z5" s="15">
        <v>314188</v>
      </c>
      <c r="AA5" s="15">
        <v>776375.87767974916</v>
      </c>
      <c r="AB5" s="15">
        <v>314188</v>
      </c>
      <c r="AC5" s="15">
        <v>40794</v>
      </c>
      <c r="AD5" s="15">
        <v>28</v>
      </c>
      <c r="AE5" s="15">
        <v>9</v>
      </c>
      <c r="AK5" s="9">
        <v>46</v>
      </c>
      <c r="BR5" s="15">
        <v>117055</v>
      </c>
      <c r="BS5" s="19">
        <v>37.256356067068126</v>
      </c>
      <c r="BT5" s="19">
        <v>37.256356067068126</v>
      </c>
    </row>
    <row r="6" spans="1:85" x14ac:dyDescent="0.2">
      <c r="A6" s="4" t="s">
        <v>69</v>
      </c>
      <c r="B6" s="4">
        <v>30</v>
      </c>
      <c r="C6" s="10">
        <v>1</v>
      </c>
      <c r="D6" s="11">
        <f>C6*0.4046854224</f>
        <v>0.40468542239999999</v>
      </c>
      <c r="E6" s="8">
        <v>40759</v>
      </c>
      <c r="F6" s="4">
        <v>1</v>
      </c>
      <c r="G6" s="4" t="s">
        <v>76</v>
      </c>
      <c r="H6" s="4" t="s">
        <v>77</v>
      </c>
      <c r="I6" s="15">
        <v>7</v>
      </c>
      <c r="J6" s="15">
        <v>32</v>
      </c>
      <c r="M6" s="13">
        <v>19.5</v>
      </c>
      <c r="N6" s="8">
        <v>40768</v>
      </c>
      <c r="O6" s="5">
        <v>236786</v>
      </c>
      <c r="P6" s="8"/>
      <c r="Q6" s="5"/>
      <c r="R6" s="8"/>
      <c r="S6" s="5"/>
      <c r="T6" s="8"/>
      <c r="U6" s="5"/>
      <c r="V6" s="5"/>
      <c r="W6" s="5"/>
      <c r="X6" s="5"/>
      <c r="Y6" s="5"/>
      <c r="Z6" s="15">
        <v>236786</v>
      </c>
      <c r="AA6" s="15">
        <v>585111.26641462138</v>
      </c>
      <c r="AB6" s="15">
        <v>236786</v>
      </c>
      <c r="AC6" s="15">
        <v>40794</v>
      </c>
      <c r="AD6" s="15">
        <v>26</v>
      </c>
      <c r="AE6" s="15">
        <v>10</v>
      </c>
      <c r="AK6" s="9">
        <v>46</v>
      </c>
      <c r="BR6" s="15">
        <v>67600</v>
      </c>
      <c r="BS6" s="19">
        <v>28.548985159595585</v>
      </c>
      <c r="BT6" s="19">
        <v>28.548985159595585</v>
      </c>
    </row>
    <row r="7" spans="1:85" x14ac:dyDescent="0.2">
      <c r="A7" s="15" t="s">
        <v>69</v>
      </c>
      <c r="B7" s="15">
        <v>28</v>
      </c>
      <c r="C7" s="15">
        <v>1</v>
      </c>
      <c r="D7" s="16">
        <f>C7*0.40468564224</f>
        <v>0.40468564223999998</v>
      </c>
      <c r="E7" s="17">
        <v>37077</v>
      </c>
      <c r="F7" s="15">
        <v>1</v>
      </c>
      <c r="G7" s="15" t="s">
        <v>76</v>
      </c>
      <c r="H7" s="15" t="s">
        <v>77</v>
      </c>
      <c r="I7" s="15">
        <v>12</v>
      </c>
      <c r="J7" s="15">
        <v>9</v>
      </c>
      <c r="M7" s="13">
        <f>AVERAGE(I7:L7)</f>
        <v>10.5</v>
      </c>
      <c r="N7" s="23">
        <v>37083</v>
      </c>
      <c r="O7" s="24">
        <v>437390</v>
      </c>
      <c r="Q7" s="14"/>
      <c r="Z7" s="14">
        <f>SUM(O7,Q7,S7,U7,W7,Y7)</f>
        <v>437390</v>
      </c>
      <c r="AA7" s="14">
        <f>Z7/D7</f>
        <v>1080814.2279992346</v>
      </c>
      <c r="AB7" s="14">
        <f>Z7/C7</f>
        <v>437390</v>
      </c>
      <c r="AC7" s="17">
        <v>37111</v>
      </c>
      <c r="AD7" s="15">
        <f>AC7-N7</f>
        <v>28</v>
      </c>
      <c r="AE7" s="13">
        <v>13</v>
      </c>
      <c r="AF7" s="18">
        <v>4</v>
      </c>
      <c r="AG7" s="18">
        <v>32.1</v>
      </c>
      <c r="AH7" s="18">
        <v>31.5</v>
      </c>
      <c r="AI7" s="18">
        <v>33.700000000000003</v>
      </c>
      <c r="AJ7" s="18">
        <v>32.523076923076921</v>
      </c>
      <c r="AK7" s="13">
        <v>47</v>
      </c>
      <c r="AL7" s="13">
        <f>AM7-AK7</f>
        <v>1</v>
      </c>
      <c r="AM7" s="13">
        <v>48</v>
      </c>
      <c r="AN7" s="13">
        <v>54</v>
      </c>
      <c r="AO7" s="13">
        <v>51.571428571428569</v>
      </c>
      <c r="AP7" s="18">
        <v>9</v>
      </c>
      <c r="AQ7" s="18">
        <v>8.9</v>
      </c>
      <c r="AR7" s="18">
        <v>9.1999999999999993</v>
      </c>
      <c r="AS7" s="18">
        <v>9.1093983645045817</v>
      </c>
      <c r="AT7" s="18">
        <v>18</v>
      </c>
      <c r="AU7" s="14">
        <v>165</v>
      </c>
      <c r="AV7" s="19">
        <v>4.5</v>
      </c>
      <c r="AW7" s="19">
        <v>2</v>
      </c>
      <c r="AX7" s="14">
        <v>25</v>
      </c>
      <c r="AY7" s="14">
        <v>125</v>
      </c>
      <c r="AZ7" s="14">
        <v>0</v>
      </c>
      <c r="BA7" s="14">
        <v>150</v>
      </c>
      <c r="BB7" s="14">
        <v>5</v>
      </c>
      <c r="BC7" s="14">
        <v>0</v>
      </c>
      <c r="BD7" s="14">
        <v>0</v>
      </c>
      <c r="BE7" s="14">
        <v>10</v>
      </c>
      <c r="BF7" s="14">
        <v>145</v>
      </c>
      <c r="BG7" s="14">
        <v>1400</v>
      </c>
      <c r="BH7" s="14">
        <v>0</v>
      </c>
      <c r="BI7" s="14">
        <v>1500</v>
      </c>
      <c r="BJ7" s="14">
        <v>56.81818181818182</v>
      </c>
      <c r="BK7" s="14">
        <v>210.90909090909091</v>
      </c>
      <c r="BL7" s="14">
        <v>0</v>
      </c>
      <c r="BM7" s="14">
        <v>267.72727272727275</v>
      </c>
      <c r="BN7" s="14">
        <v>30</v>
      </c>
      <c r="BO7" s="14">
        <v>40</v>
      </c>
      <c r="BP7" s="14">
        <v>0</v>
      </c>
      <c r="BQ7" s="14">
        <v>50</v>
      </c>
      <c r="BR7" s="14">
        <v>33408</v>
      </c>
      <c r="BS7" s="19">
        <f>BR7/(O7)*100</f>
        <v>7.638034705868904</v>
      </c>
      <c r="BT7" s="19">
        <f>BR7/(O7+Q7)*100</f>
        <v>7.638034705868904</v>
      </c>
      <c r="BU7" s="15" t="s">
        <v>72</v>
      </c>
      <c r="BV7" s="15">
        <v>17</v>
      </c>
      <c r="BW7" s="15">
        <v>27</v>
      </c>
      <c r="BX7" s="15">
        <v>22.95</v>
      </c>
      <c r="BY7" s="19">
        <f>BX7/AD7</f>
        <v>0.81964285714285712</v>
      </c>
      <c r="BZ7" s="15">
        <v>3.6999999999999998E-2</v>
      </c>
      <c r="CA7" s="15">
        <v>0.129</v>
      </c>
      <c r="CB7" s="15">
        <v>9.7000000000000003E-2</v>
      </c>
      <c r="CC7" s="14">
        <f>BR7/(C7*0.40468564224)</f>
        <v>82552.965840550605</v>
      </c>
      <c r="CD7" s="15">
        <v>3.84</v>
      </c>
      <c r="CE7" s="19">
        <f>(CD7/D7)/AD7</f>
        <v>0.33888738029782678</v>
      </c>
      <c r="CF7" s="19">
        <f>(CB7/BX7^3)*100000</f>
        <v>0.8024605010792939</v>
      </c>
    </row>
    <row r="8" spans="1:85" x14ac:dyDescent="0.2">
      <c r="A8" s="4" t="s">
        <v>69</v>
      </c>
      <c r="B8" s="4">
        <v>31</v>
      </c>
      <c r="C8" s="10">
        <v>1</v>
      </c>
      <c r="D8" s="11">
        <f>C8*0.4046854224</f>
        <v>0.40468542239999999</v>
      </c>
      <c r="E8" s="8">
        <v>40768</v>
      </c>
      <c r="F8" s="4">
        <v>1</v>
      </c>
      <c r="G8" s="4" t="s">
        <v>76</v>
      </c>
      <c r="H8" s="4" t="s">
        <v>77</v>
      </c>
      <c r="I8" s="15">
        <v>8</v>
      </c>
      <c r="J8" s="15">
        <v>0</v>
      </c>
      <c r="K8" s="15">
        <v>0</v>
      </c>
      <c r="L8" s="15">
        <v>27</v>
      </c>
      <c r="M8" s="13">
        <v>8.75</v>
      </c>
      <c r="N8" s="8">
        <v>40782</v>
      </c>
      <c r="O8" s="5">
        <v>370522</v>
      </c>
      <c r="P8" s="8"/>
      <c r="Q8" s="5"/>
      <c r="R8" s="8"/>
      <c r="S8" s="5"/>
      <c r="T8" s="8"/>
      <c r="U8" s="5"/>
      <c r="V8" s="5"/>
      <c r="W8" s="5"/>
      <c r="X8" s="5"/>
      <c r="Y8" s="5"/>
      <c r="Z8" s="15">
        <v>370522</v>
      </c>
      <c r="AA8" s="15">
        <v>915580.29889638047</v>
      </c>
      <c r="AB8" s="15">
        <v>370522</v>
      </c>
      <c r="AC8" s="15">
        <v>40808</v>
      </c>
      <c r="AD8" s="15">
        <v>26</v>
      </c>
      <c r="AE8" s="15">
        <v>9</v>
      </c>
      <c r="AK8" s="9">
        <v>47</v>
      </c>
      <c r="BR8" s="15">
        <v>18064</v>
      </c>
      <c r="BS8" s="19">
        <v>4.8752840587063657</v>
      </c>
      <c r="BT8" s="19">
        <v>4.8752840587063657</v>
      </c>
    </row>
    <row r="9" spans="1:85" x14ac:dyDescent="0.2">
      <c r="A9" s="15" t="s">
        <v>69</v>
      </c>
      <c r="B9" s="15">
        <v>24</v>
      </c>
      <c r="C9" s="15">
        <v>1</v>
      </c>
      <c r="D9" s="16">
        <f>C9*0.40468564224</f>
        <v>0.40468564223999998</v>
      </c>
      <c r="E9" s="17">
        <v>37139</v>
      </c>
      <c r="F9" s="15">
        <v>1</v>
      </c>
      <c r="G9" s="15" t="s">
        <v>76</v>
      </c>
      <c r="H9" s="15" t="s">
        <v>77</v>
      </c>
      <c r="I9" s="15">
        <v>6</v>
      </c>
      <c r="J9" s="15">
        <v>7</v>
      </c>
      <c r="M9" s="13">
        <f>AVERAGE(I9:L9)</f>
        <v>6.5</v>
      </c>
      <c r="N9" s="23">
        <v>37146</v>
      </c>
      <c r="O9" s="24">
        <v>421818</v>
      </c>
      <c r="Q9" s="14"/>
      <c r="Z9" s="14">
        <f>SUM(O9,Q9,S9,U9,W9,Y9)</f>
        <v>421818</v>
      </c>
      <c r="AA9" s="14">
        <f>Z9/D9</f>
        <v>1042334.9779971676</v>
      </c>
      <c r="AB9" s="14">
        <f>Z9/C9</f>
        <v>421818</v>
      </c>
      <c r="AC9" s="17">
        <v>37181</v>
      </c>
      <c r="AD9" s="15">
        <f>AC9-N9</f>
        <v>35</v>
      </c>
      <c r="AE9" s="13">
        <v>12</v>
      </c>
      <c r="AF9" s="18">
        <v>3.4</v>
      </c>
      <c r="AG9" s="18">
        <v>30.1</v>
      </c>
      <c r="AH9" s="18">
        <v>24.5</v>
      </c>
      <c r="AI9" s="18">
        <v>32</v>
      </c>
      <c r="AJ9" s="18">
        <v>28.266666666666666</v>
      </c>
      <c r="AK9" s="13">
        <v>48</v>
      </c>
      <c r="AL9" s="13">
        <f>AM9-AK9</f>
        <v>-3</v>
      </c>
      <c r="AM9" s="13">
        <v>45</v>
      </c>
      <c r="AN9" s="13">
        <v>58</v>
      </c>
      <c r="AO9" s="13">
        <v>51.1</v>
      </c>
      <c r="AP9" s="18">
        <v>9</v>
      </c>
      <c r="AQ9" s="18">
        <v>9.1999999999999993</v>
      </c>
      <c r="AR9" s="18">
        <v>9.8000000000000007</v>
      </c>
      <c r="AS9" s="18">
        <v>9.3983922602912742</v>
      </c>
      <c r="AT9" s="18">
        <v>39</v>
      </c>
      <c r="AU9" s="14">
        <v>375</v>
      </c>
      <c r="AV9" s="19">
        <v>27</v>
      </c>
      <c r="AW9" s="19">
        <v>11.25</v>
      </c>
      <c r="AX9" s="14">
        <v>115</v>
      </c>
      <c r="AY9" s="14">
        <v>180</v>
      </c>
      <c r="AZ9" s="14">
        <v>0</v>
      </c>
      <c r="BA9" s="14">
        <v>1595</v>
      </c>
      <c r="BB9" s="14">
        <v>10</v>
      </c>
      <c r="BC9" s="14">
        <v>5</v>
      </c>
      <c r="BD9" s="14">
        <v>0</v>
      </c>
      <c r="BE9" s="14">
        <v>55</v>
      </c>
      <c r="BF9" s="14">
        <v>535</v>
      </c>
      <c r="BG9" s="14">
        <v>185</v>
      </c>
      <c r="BH9" s="14">
        <v>0</v>
      </c>
      <c r="BI9" s="14">
        <v>720</v>
      </c>
      <c r="BJ9" s="14">
        <v>137.85714285714286</v>
      </c>
      <c r="BK9" s="14">
        <v>56.428571428571431</v>
      </c>
      <c r="BL9" s="14">
        <v>0</v>
      </c>
      <c r="BM9" s="14">
        <v>194.28571428571428</v>
      </c>
      <c r="BN9" s="14">
        <v>107.5</v>
      </c>
      <c r="BO9" s="14">
        <v>47.5</v>
      </c>
      <c r="BP9" s="14">
        <v>0</v>
      </c>
      <c r="BQ9" s="14">
        <v>132.5</v>
      </c>
      <c r="BR9" s="14">
        <v>17816</v>
      </c>
      <c r="BS9" s="19">
        <f>BR9/(O9)*100</f>
        <v>4.2236225101821168</v>
      </c>
      <c r="BT9" s="19">
        <f>BR9/(O9+Q9)*100</f>
        <v>4.2236225101821168</v>
      </c>
      <c r="BU9" s="15" t="s">
        <v>72</v>
      </c>
      <c r="BV9" s="15">
        <v>22</v>
      </c>
      <c r="BW9" s="15">
        <v>52</v>
      </c>
      <c r="BX9" s="15">
        <v>36.74</v>
      </c>
      <c r="BY9" s="19">
        <f>BX9/AD9</f>
        <v>1.0497142857142858</v>
      </c>
      <c r="BZ9" s="15">
        <v>0.12</v>
      </c>
      <c r="CA9" s="15">
        <v>1.071</v>
      </c>
      <c r="CB9" s="15">
        <v>0.35199999999999998</v>
      </c>
      <c r="CC9" s="14">
        <f>BR9/(C9*0.40468564224)</f>
        <v>44024.294762190177</v>
      </c>
      <c r="CD9" s="15">
        <v>6.18</v>
      </c>
      <c r="CE9" s="19">
        <f>(CD9/D9)/AD9</f>
        <v>0.43631750213345194</v>
      </c>
      <c r="CF9" s="19">
        <f>(CB9/BX9^3)*100000</f>
        <v>0.70978236949320728</v>
      </c>
    </row>
    <row r="10" spans="1:85" x14ac:dyDescent="0.2">
      <c r="A10" s="15" t="s">
        <v>69</v>
      </c>
      <c r="B10" s="15">
        <v>24</v>
      </c>
      <c r="C10" s="15">
        <v>1</v>
      </c>
      <c r="D10" s="16">
        <f>C10*0.40468564224</f>
        <v>0.40468564223999998</v>
      </c>
      <c r="E10" s="17">
        <v>39606</v>
      </c>
      <c r="F10" s="15">
        <v>1</v>
      </c>
      <c r="G10" s="15" t="s">
        <v>76</v>
      </c>
      <c r="H10" s="15" t="s">
        <v>77</v>
      </c>
      <c r="I10" s="15">
        <v>61</v>
      </c>
      <c r="J10" s="15">
        <v>7</v>
      </c>
      <c r="M10" s="13">
        <f>AVERAGE(I10:L10)</f>
        <v>34</v>
      </c>
      <c r="N10" s="17">
        <v>39612</v>
      </c>
      <c r="O10" s="14">
        <v>245946</v>
      </c>
      <c r="Q10" s="14"/>
      <c r="S10" s="14"/>
      <c r="U10" s="14"/>
      <c r="V10" s="14"/>
      <c r="W10" s="14"/>
      <c r="X10" s="14"/>
      <c r="Y10" s="14"/>
      <c r="Z10" s="14">
        <f>SUM(O10,Q10,S10,U10,W10,Y10)</f>
        <v>245946</v>
      </c>
      <c r="AA10" s="14">
        <f>Z10/D10</f>
        <v>607745.80150323454</v>
      </c>
      <c r="AB10" s="14">
        <f>Z10/C10</f>
        <v>245946</v>
      </c>
      <c r="AC10" s="17">
        <v>39646</v>
      </c>
      <c r="AD10" s="15">
        <f>AC10-N10</f>
        <v>34</v>
      </c>
      <c r="AE10" s="15">
        <v>1</v>
      </c>
      <c r="AF10" s="18">
        <v>2.5</v>
      </c>
      <c r="AG10" s="18">
        <v>31.1</v>
      </c>
      <c r="AH10" s="18">
        <v>26.5</v>
      </c>
      <c r="AI10" s="18">
        <v>33.1</v>
      </c>
      <c r="AJ10" s="18">
        <v>30.753125000000001</v>
      </c>
      <c r="AK10" s="13">
        <v>48</v>
      </c>
      <c r="AL10" s="13">
        <f>AM10-AK10</f>
        <v>-2</v>
      </c>
      <c r="AM10" s="13">
        <v>46</v>
      </c>
      <c r="AN10" s="13">
        <v>51</v>
      </c>
      <c r="AO10" s="13">
        <v>47.714285714285715</v>
      </c>
      <c r="AP10" s="18">
        <v>8.9</v>
      </c>
      <c r="AQ10" s="18">
        <v>8.1999999999999993</v>
      </c>
      <c r="AR10" s="18">
        <v>9.6999999999999993</v>
      </c>
      <c r="AS10" s="18">
        <v>9.0425908160869941</v>
      </c>
      <c r="AT10" s="21">
        <f>2*127</f>
        <v>254</v>
      </c>
      <c r="AU10" s="21">
        <v>225</v>
      </c>
      <c r="AV10" s="21">
        <v>20</v>
      </c>
      <c r="AW10" s="21">
        <v>9.5</v>
      </c>
      <c r="AX10" s="15">
        <v>5</v>
      </c>
      <c r="AY10" s="15">
        <v>0</v>
      </c>
      <c r="AZ10" s="15">
        <v>130</v>
      </c>
      <c r="BA10" s="14">
        <v>37.5</v>
      </c>
      <c r="BB10" s="14">
        <v>20</v>
      </c>
      <c r="BC10" s="14">
        <v>15</v>
      </c>
      <c r="BD10" s="14">
        <v>5</v>
      </c>
      <c r="BE10" s="14">
        <v>605</v>
      </c>
      <c r="BF10" s="14">
        <v>122.91666666666667</v>
      </c>
      <c r="BG10" s="14">
        <v>45</v>
      </c>
      <c r="BH10" s="14">
        <v>0</v>
      </c>
      <c r="BI10" s="14">
        <v>0</v>
      </c>
      <c r="BJ10" s="14">
        <v>25</v>
      </c>
      <c r="BK10" s="14">
        <v>2.9166666666666665</v>
      </c>
      <c r="BL10" s="14">
        <v>0</v>
      </c>
      <c r="BM10" s="14">
        <v>20</v>
      </c>
      <c r="BN10" s="14">
        <v>10</v>
      </c>
      <c r="BO10" s="14">
        <v>665</v>
      </c>
      <c r="BP10" s="14">
        <v>163.33333333333334</v>
      </c>
      <c r="BQ10" s="14">
        <v>132.5</v>
      </c>
      <c r="BR10" s="14">
        <v>6440</v>
      </c>
      <c r="BS10" s="19">
        <f>BR10/O10*100</f>
        <v>2.6184609629756128</v>
      </c>
      <c r="BT10" s="19">
        <f>(BR10)/(O10+Q10+S10+U10)*100</f>
        <v>2.6184609629756128</v>
      </c>
      <c r="BU10" s="15" t="s">
        <v>72</v>
      </c>
      <c r="BV10" s="15">
        <v>27</v>
      </c>
      <c r="BW10" s="15">
        <v>51</v>
      </c>
      <c r="BX10" s="19">
        <v>40.450000000000003</v>
      </c>
      <c r="BY10" s="19">
        <f>BX10/AD10</f>
        <v>1.1897058823529412</v>
      </c>
      <c r="BZ10" s="16">
        <v>0.13300000000000001</v>
      </c>
      <c r="CA10" s="16">
        <v>0.89400000000000002</v>
      </c>
      <c r="CB10" s="16">
        <v>0.45200000000000001</v>
      </c>
      <c r="CC10" s="14">
        <f>BR10/(C10*0.40468564224)</f>
        <v>15913.586566485448</v>
      </c>
      <c r="CD10" s="15">
        <v>3.09</v>
      </c>
      <c r="CE10" s="16">
        <f>(CD10/D10)/AD10</f>
        <v>0.22457518492162967</v>
      </c>
      <c r="CF10" s="16">
        <f>(CB10/BX10^3)*100000</f>
        <v>0.68294048236588634</v>
      </c>
    </row>
    <row r="11" spans="1:85" x14ac:dyDescent="0.2">
      <c r="A11" s="4" t="s">
        <v>69</v>
      </c>
      <c r="B11" s="4">
        <v>31</v>
      </c>
      <c r="C11" s="10">
        <v>1</v>
      </c>
      <c r="D11" s="11">
        <f>C11*0.4046854224</f>
        <v>0.40468542239999999</v>
      </c>
      <c r="E11" s="8">
        <v>40720</v>
      </c>
      <c r="F11" s="4">
        <v>1</v>
      </c>
      <c r="G11" s="4" t="s">
        <v>76</v>
      </c>
      <c r="H11" s="4" t="s">
        <v>77</v>
      </c>
      <c r="N11" s="8">
        <v>40734</v>
      </c>
      <c r="O11" s="5">
        <v>322890</v>
      </c>
      <c r="P11" s="8"/>
      <c r="Q11" s="5"/>
      <c r="R11" s="8"/>
      <c r="S11" s="5"/>
      <c r="T11" s="8"/>
      <c r="U11" s="5"/>
      <c r="V11" s="5"/>
      <c r="W11" s="5"/>
      <c r="X11" s="5"/>
      <c r="Y11" s="5"/>
      <c r="Z11" s="15">
        <v>322890</v>
      </c>
      <c r="AA11" s="15">
        <v>797878.99965630192</v>
      </c>
      <c r="AB11" s="15">
        <v>322890</v>
      </c>
      <c r="AC11" s="15">
        <v>40758</v>
      </c>
      <c r="AD11" s="15">
        <v>24</v>
      </c>
      <c r="AE11" s="15">
        <v>9</v>
      </c>
      <c r="AK11" s="9">
        <v>48</v>
      </c>
      <c r="BR11" s="15">
        <v>64212</v>
      </c>
      <c r="BS11" s="19">
        <v>19.886648703892966</v>
      </c>
      <c r="BT11" s="19">
        <v>19.886648703892966</v>
      </c>
    </row>
    <row r="12" spans="1:85" x14ac:dyDescent="0.2">
      <c r="A12" s="15" t="s">
        <v>69</v>
      </c>
      <c r="B12" s="15">
        <v>12</v>
      </c>
      <c r="C12" s="15">
        <v>0.5</v>
      </c>
      <c r="D12" s="16">
        <f t="shared" ref="D12:D18" si="0">C12*0.40468564224</f>
        <v>0.20234282111999999</v>
      </c>
      <c r="E12" s="17">
        <v>39625</v>
      </c>
      <c r="F12" s="15">
        <v>1</v>
      </c>
      <c r="G12" s="15" t="s">
        <v>76</v>
      </c>
      <c r="H12" s="15" t="s">
        <v>77</v>
      </c>
      <c r="I12" s="15">
        <v>493</v>
      </c>
      <c r="J12" s="15">
        <v>237</v>
      </c>
      <c r="M12" s="13">
        <f>AVERAGE(I12:L12)</f>
        <v>365</v>
      </c>
      <c r="N12" s="17">
        <v>39634</v>
      </c>
      <c r="O12" s="14">
        <v>237244</v>
      </c>
      <c r="Q12" s="14"/>
      <c r="S12" s="14"/>
      <c r="U12" s="14"/>
      <c r="V12" s="14"/>
      <c r="W12" s="14"/>
      <c r="X12" s="14"/>
      <c r="Y12" s="14"/>
      <c r="Z12" s="14">
        <f t="shared" ref="Z12:Z18" si="1">SUM(O12,Q12,S12,U12,W12,Y12)</f>
        <v>237244</v>
      </c>
      <c r="AA12" s="14">
        <f t="shared" ref="AA12:AA18" si="2">Z12/D12</f>
        <v>1172485.3824159235</v>
      </c>
      <c r="AB12" s="14">
        <f t="shared" ref="AB12:AB18" si="3">Z12/C12</f>
        <v>474488</v>
      </c>
      <c r="AC12" s="17">
        <v>39673</v>
      </c>
      <c r="AD12" s="15">
        <f t="shared" ref="AD12:AD18" si="4">AC12-N12</f>
        <v>39</v>
      </c>
      <c r="AE12" s="15">
        <v>0</v>
      </c>
      <c r="AF12" s="18">
        <v>2.4</v>
      </c>
      <c r="AG12" s="18">
        <v>27.8</v>
      </c>
      <c r="AH12" s="18">
        <v>27.3</v>
      </c>
      <c r="AI12" s="18">
        <v>33.799999999999997</v>
      </c>
      <c r="AJ12" s="18">
        <v>31.099999999999994</v>
      </c>
      <c r="AK12" s="13">
        <v>49</v>
      </c>
      <c r="AL12" s="13">
        <f t="shared" ref="AL12:AL18" si="5">AM12-AK12</f>
        <v>-10</v>
      </c>
      <c r="AM12" s="13">
        <v>39</v>
      </c>
      <c r="AN12" s="13">
        <v>45</v>
      </c>
      <c r="AO12" s="13">
        <v>42</v>
      </c>
      <c r="AP12" s="18">
        <v>8.8000000000000007</v>
      </c>
      <c r="AQ12" s="18">
        <v>8.8000000000000007</v>
      </c>
      <c r="AR12" s="18">
        <v>9.6</v>
      </c>
      <c r="AS12" s="18">
        <v>9.2071575303916013</v>
      </c>
      <c r="AT12" s="21">
        <f>2*107</f>
        <v>214</v>
      </c>
      <c r="AU12" s="21">
        <v>142.5</v>
      </c>
      <c r="AV12" s="21">
        <v>14</v>
      </c>
      <c r="AW12" s="21">
        <v>6.75</v>
      </c>
      <c r="AX12" s="15">
        <v>0</v>
      </c>
      <c r="AY12" s="15">
        <v>0</v>
      </c>
      <c r="AZ12" s="15">
        <v>375</v>
      </c>
      <c r="BA12" s="14">
        <v>52</v>
      </c>
      <c r="BB12" s="14">
        <v>10</v>
      </c>
      <c r="BC12" s="14">
        <v>85</v>
      </c>
      <c r="BD12" s="14">
        <v>0</v>
      </c>
      <c r="BE12" s="14">
        <v>600</v>
      </c>
      <c r="BF12" s="14">
        <v>76.466666666666669</v>
      </c>
      <c r="BG12" s="14">
        <v>20</v>
      </c>
      <c r="BH12" s="14">
        <v>0</v>
      </c>
      <c r="BI12" s="14">
        <v>0</v>
      </c>
      <c r="BJ12" s="14">
        <v>40</v>
      </c>
      <c r="BK12" s="14">
        <v>3.6666666666666665</v>
      </c>
      <c r="BL12" s="14">
        <v>0</v>
      </c>
      <c r="BM12" s="14">
        <v>85</v>
      </c>
      <c r="BN12" s="14">
        <v>0</v>
      </c>
      <c r="BO12" s="14">
        <v>670</v>
      </c>
      <c r="BP12" s="14">
        <v>132</v>
      </c>
      <c r="BQ12" s="14">
        <v>50</v>
      </c>
      <c r="BR12" s="14">
        <v>19433</v>
      </c>
      <c r="BS12" s="19">
        <f>BR12/O12*100</f>
        <v>8.1911449815379935</v>
      </c>
      <c r="BT12" s="19">
        <f>(BR12)/(O12+Q12+S12+U12)*100</f>
        <v>8.1911449815379935</v>
      </c>
      <c r="BU12" s="15" t="s">
        <v>72</v>
      </c>
      <c r="BV12" s="15">
        <v>25</v>
      </c>
      <c r="BW12" s="15">
        <v>47</v>
      </c>
      <c r="BX12" s="19">
        <v>33.299999999999997</v>
      </c>
      <c r="BY12" s="19">
        <f t="shared" ref="BY12:BY18" si="6">BX12/AD12</f>
        <v>0.85384615384615381</v>
      </c>
      <c r="BZ12" s="16">
        <v>0.13100000000000001</v>
      </c>
      <c r="CA12" s="16">
        <v>0.68200000000000005</v>
      </c>
      <c r="CB12" s="16">
        <v>0.29899999999999999</v>
      </c>
      <c r="CC12" s="14">
        <f t="shared" ref="CC12:CC18" si="7">BR12/(C12*0.40468564224)</f>
        <v>96039.977561028485</v>
      </c>
      <c r="CD12" s="15">
        <v>5.41</v>
      </c>
      <c r="CE12" s="16">
        <f t="shared" ref="CE12:CE18" si="8">(CD12/D12)/AD12</f>
        <v>0.68555903268582796</v>
      </c>
      <c r="CF12" s="16">
        <f>(CB12/BX12^3)*100000</f>
        <v>0.80972675188512666</v>
      </c>
    </row>
    <row r="13" spans="1:85" x14ac:dyDescent="0.2">
      <c r="A13" s="15" t="s">
        <v>69</v>
      </c>
      <c r="B13" s="15">
        <v>28</v>
      </c>
      <c r="C13" s="15">
        <v>1</v>
      </c>
      <c r="D13" s="16">
        <f t="shared" si="0"/>
        <v>0.40468564223999998</v>
      </c>
      <c r="E13" s="17">
        <v>37033</v>
      </c>
      <c r="F13" s="15">
        <v>1</v>
      </c>
      <c r="G13" s="15" t="s">
        <v>76</v>
      </c>
      <c r="H13" s="15" t="s">
        <v>77</v>
      </c>
      <c r="I13" s="15">
        <v>0</v>
      </c>
      <c r="J13" s="15">
        <v>28</v>
      </c>
      <c r="M13" s="13">
        <f>AVERAGE(I13:L13)</f>
        <v>14</v>
      </c>
      <c r="N13" s="23">
        <v>37037</v>
      </c>
      <c r="O13" s="24">
        <v>425482</v>
      </c>
      <c r="Q13" s="14"/>
      <c r="Z13" s="14">
        <f t="shared" si="1"/>
        <v>425482</v>
      </c>
      <c r="AA13" s="14">
        <f t="shared" si="2"/>
        <v>1051388.9191741245</v>
      </c>
      <c r="AB13" s="14">
        <f t="shared" si="3"/>
        <v>425482</v>
      </c>
      <c r="AC13" s="17">
        <v>37064</v>
      </c>
      <c r="AD13" s="15">
        <f t="shared" si="4"/>
        <v>27</v>
      </c>
      <c r="AE13" s="13">
        <v>12</v>
      </c>
      <c r="AF13" s="18">
        <v>3.3</v>
      </c>
      <c r="AG13" s="18">
        <v>30.7</v>
      </c>
      <c r="AH13" s="18">
        <v>29.6</v>
      </c>
      <c r="AI13" s="18">
        <v>33.200000000000003</v>
      </c>
      <c r="AJ13" s="18">
        <v>31.424000000000007</v>
      </c>
      <c r="AK13" s="13">
        <v>49</v>
      </c>
      <c r="AL13" s="13">
        <f t="shared" si="5"/>
        <v>1</v>
      </c>
      <c r="AM13" s="13">
        <v>50</v>
      </c>
      <c r="AN13" s="13">
        <v>58</v>
      </c>
      <c r="AO13" s="13">
        <v>53.714285714285715</v>
      </c>
      <c r="AP13" s="18">
        <v>8.9</v>
      </c>
      <c r="AQ13" s="18">
        <v>8.8000000000000007</v>
      </c>
      <c r="AR13" s="18">
        <v>9</v>
      </c>
      <c r="AS13" s="18">
        <v>8.8396412447642909</v>
      </c>
      <c r="AT13" s="18">
        <v>14</v>
      </c>
      <c r="AU13" s="14">
        <v>205</v>
      </c>
      <c r="AV13" s="19">
        <v>1.5</v>
      </c>
      <c r="AW13" s="19">
        <v>0.75</v>
      </c>
      <c r="AX13" s="14">
        <v>5</v>
      </c>
      <c r="AY13" s="14">
        <v>60</v>
      </c>
      <c r="AZ13" s="14">
        <v>0</v>
      </c>
      <c r="BA13" s="14">
        <v>65</v>
      </c>
      <c r="BB13" s="14">
        <v>10</v>
      </c>
      <c r="BC13" s="14">
        <v>5</v>
      </c>
      <c r="BD13" s="14">
        <v>0</v>
      </c>
      <c r="BE13" s="14">
        <v>25</v>
      </c>
      <c r="BF13" s="14">
        <v>300</v>
      </c>
      <c r="BG13" s="14">
        <v>1480</v>
      </c>
      <c r="BH13" s="14">
        <v>0</v>
      </c>
      <c r="BI13" s="14">
        <v>1780</v>
      </c>
      <c r="BJ13" s="14">
        <v>78.181818181818187</v>
      </c>
      <c r="BK13" s="14">
        <v>225.90909090909091</v>
      </c>
      <c r="BL13" s="14">
        <v>0</v>
      </c>
      <c r="BM13" s="14">
        <v>304.09090909090907</v>
      </c>
      <c r="BN13" s="14">
        <v>55</v>
      </c>
      <c r="BO13" s="14">
        <v>40</v>
      </c>
      <c r="BP13" s="14">
        <v>0</v>
      </c>
      <c r="BQ13" s="14">
        <v>105</v>
      </c>
      <c r="BR13" s="14">
        <v>64605</v>
      </c>
      <c r="BS13" s="19">
        <f>BR13/(O13)*100</f>
        <v>15.183956078047956</v>
      </c>
      <c r="BT13" s="19">
        <f>BR13/(O13+Q13)*100</f>
        <v>15.183956078047956</v>
      </c>
      <c r="BU13" s="15" t="s">
        <v>72</v>
      </c>
      <c r="BV13" s="15">
        <v>21</v>
      </c>
      <c r="BW13" s="15">
        <v>28</v>
      </c>
      <c r="BX13" s="15">
        <v>24.71</v>
      </c>
      <c r="BY13" s="19">
        <f t="shared" si="6"/>
        <v>0.91518518518518521</v>
      </c>
      <c r="BZ13" s="15">
        <v>5.6000000000000001E-2</v>
      </c>
      <c r="CA13" s="15">
        <v>0.121</v>
      </c>
      <c r="CB13" s="15">
        <v>9.6000000000000002E-2</v>
      </c>
      <c r="CC13" s="14">
        <f t="shared" si="7"/>
        <v>159642.43169686219</v>
      </c>
      <c r="CD13" s="15">
        <v>6.82</v>
      </c>
      <c r="CE13" s="19">
        <f t="shared" si="8"/>
        <v>0.62416988948372876</v>
      </c>
      <c r="CF13" s="19">
        <f>(CB13/BX13^3)*100000</f>
        <v>0.63628692175004031</v>
      </c>
    </row>
    <row r="14" spans="1:85" x14ac:dyDescent="0.2">
      <c r="A14" s="15" t="s">
        <v>69</v>
      </c>
      <c r="B14" s="15">
        <v>12</v>
      </c>
      <c r="C14" s="15">
        <v>0.5</v>
      </c>
      <c r="D14" s="16">
        <f t="shared" si="0"/>
        <v>0.20234282111999999</v>
      </c>
      <c r="E14" s="17">
        <v>37049</v>
      </c>
      <c r="F14" s="15">
        <v>1</v>
      </c>
      <c r="G14" s="15" t="s">
        <v>76</v>
      </c>
      <c r="H14" s="15" t="s">
        <v>77</v>
      </c>
      <c r="I14" s="15">
        <v>1</v>
      </c>
      <c r="J14" s="15">
        <v>0</v>
      </c>
      <c r="M14" s="13">
        <f>AVERAGE(I14:L14)</f>
        <v>0.5</v>
      </c>
      <c r="N14" s="23">
        <v>37058</v>
      </c>
      <c r="O14" s="24">
        <v>245946</v>
      </c>
      <c r="Q14" s="14"/>
      <c r="Z14" s="14">
        <f t="shared" si="1"/>
        <v>245946</v>
      </c>
      <c r="AA14" s="14">
        <f t="shared" si="2"/>
        <v>1215491.6030064691</v>
      </c>
      <c r="AB14" s="14">
        <f t="shared" si="3"/>
        <v>491892</v>
      </c>
      <c r="AC14" s="17">
        <v>37084</v>
      </c>
      <c r="AD14" s="15">
        <f t="shared" si="4"/>
        <v>26</v>
      </c>
      <c r="AE14" s="13">
        <v>12</v>
      </c>
      <c r="AF14" s="18">
        <v>4.5</v>
      </c>
      <c r="AG14" s="18">
        <v>32.6</v>
      </c>
      <c r="AH14" s="18">
        <v>27.6</v>
      </c>
      <c r="AI14" s="18">
        <v>33.4</v>
      </c>
      <c r="AJ14" s="18">
        <v>31.104166666666668</v>
      </c>
      <c r="AK14" s="13">
        <v>50</v>
      </c>
      <c r="AL14" s="13">
        <f t="shared" si="5"/>
        <v>-10</v>
      </c>
      <c r="AM14" s="13">
        <v>40</v>
      </c>
      <c r="AN14" s="13">
        <v>52</v>
      </c>
      <c r="AO14" s="13">
        <v>47.111111111111114</v>
      </c>
      <c r="AP14" s="18">
        <v>8.8000000000000007</v>
      </c>
      <c r="AQ14" s="18">
        <v>9</v>
      </c>
      <c r="AR14" s="18">
        <v>9.3000000000000007</v>
      </c>
      <c r="AS14" s="18">
        <v>9.2005622634728237</v>
      </c>
      <c r="AT14" s="18">
        <v>8.5</v>
      </c>
      <c r="AU14" s="14">
        <v>97.5</v>
      </c>
      <c r="AV14" s="19">
        <v>2.25</v>
      </c>
      <c r="AW14" s="19">
        <v>1.125</v>
      </c>
      <c r="AX14" s="14">
        <v>40</v>
      </c>
      <c r="AY14" s="14">
        <v>230</v>
      </c>
      <c r="AZ14" s="14">
        <v>0</v>
      </c>
      <c r="BA14" s="14">
        <v>270</v>
      </c>
      <c r="BB14" s="14">
        <v>5</v>
      </c>
      <c r="BC14" s="14">
        <v>0</v>
      </c>
      <c r="BD14" s="14">
        <v>0</v>
      </c>
      <c r="BE14" s="14">
        <v>10</v>
      </c>
      <c r="BF14" s="14">
        <v>150</v>
      </c>
      <c r="BG14" s="14">
        <v>85</v>
      </c>
      <c r="BH14" s="14">
        <v>0</v>
      </c>
      <c r="BI14" s="14">
        <v>200</v>
      </c>
      <c r="BJ14" s="14">
        <v>76.666666666666671</v>
      </c>
      <c r="BK14" s="14">
        <v>17.222222222222221</v>
      </c>
      <c r="BL14" s="14">
        <v>0</v>
      </c>
      <c r="BM14" s="14">
        <v>93.888888888888886</v>
      </c>
      <c r="BN14" s="14">
        <v>75</v>
      </c>
      <c r="BO14" s="14">
        <v>10</v>
      </c>
      <c r="BP14" s="14">
        <v>0</v>
      </c>
      <c r="BQ14" s="14">
        <v>75</v>
      </c>
      <c r="BR14" s="14">
        <v>0</v>
      </c>
      <c r="BS14" s="19">
        <f>BR14/(O14)*100</f>
        <v>0</v>
      </c>
      <c r="BT14" s="19">
        <f>BR14/(O14+Q14)*100</f>
        <v>0</v>
      </c>
      <c r="BU14" s="15" t="s">
        <v>73</v>
      </c>
      <c r="BY14" s="19">
        <f t="shared" si="6"/>
        <v>0</v>
      </c>
      <c r="CC14" s="14">
        <f t="shared" si="7"/>
        <v>0</v>
      </c>
      <c r="CD14" s="15">
        <v>0</v>
      </c>
      <c r="CE14" s="19">
        <f t="shared" si="8"/>
        <v>0</v>
      </c>
      <c r="CF14" s="19"/>
    </row>
    <row r="15" spans="1:85" x14ac:dyDescent="0.2">
      <c r="A15" s="15" t="s">
        <v>69</v>
      </c>
      <c r="B15" s="15">
        <v>13</v>
      </c>
      <c r="C15" s="15">
        <v>0.5</v>
      </c>
      <c r="D15" s="16">
        <f t="shared" si="0"/>
        <v>0.20234282111999999</v>
      </c>
      <c r="E15" s="17">
        <v>38906</v>
      </c>
      <c r="F15" s="15">
        <v>1</v>
      </c>
      <c r="G15" s="15" t="s">
        <v>76</v>
      </c>
      <c r="H15" s="15" t="s">
        <v>78</v>
      </c>
      <c r="N15" s="17">
        <v>38914</v>
      </c>
      <c r="O15" s="14">
        <v>209306</v>
      </c>
      <c r="Q15" s="14"/>
      <c r="Z15" s="14">
        <f t="shared" si="1"/>
        <v>209306</v>
      </c>
      <c r="AA15" s="14">
        <f t="shared" si="2"/>
        <v>1034412.7794673302</v>
      </c>
      <c r="AB15" s="14">
        <f t="shared" si="3"/>
        <v>418612</v>
      </c>
      <c r="AC15" s="17">
        <v>38929</v>
      </c>
      <c r="AD15" s="15">
        <f t="shared" si="4"/>
        <v>15</v>
      </c>
      <c r="AE15" s="15">
        <v>9</v>
      </c>
      <c r="AF15" s="18">
        <v>4.3</v>
      </c>
      <c r="AG15" s="18">
        <v>31.8</v>
      </c>
      <c r="AH15" s="18">
        <v>29.5</v>
      </c>
      <c r="AI15" s="18">
        <v>32.9</v>
      </c>
      <c r="AJ15" s="18">
        <v>31.36363636363637</v>
      </c>
      <c r="AK15" s="13">
        <v>50</v>
      </c>
      <c r="AL15" s="13">
        <f t="shared" si="5"/>
        <v>-4</v>
      </c>
      <c r="AM15" s="13">
        <v>46</v>
      </c>
      <c r="AN15" s="13">
        <v>50</v>
      </c>
      <c r="AO15" s="13">
        <v>47.5</v>
      </c>
      <c r="AP15" s="18">
        <v>9.3000000000000007</v>
      </c>
      <c r="AQ15" s="18">
        <v>9</v>
      </c>
      <c r="AR15" s="18">
        <v>9.4</v>
      </c>
      <c r="AS15" s="18">
        <v>9.2577480173299858</v>
      </c>
      <c r="AT15" s="15">
        <v>4</v>
      </c>
      <c r="AU15" s="15">
        <v>49</v>
      </c>
      <c r="AV15" s="15">
        <v>0</v>
      </c>
      <c r="AW15" s="19">
        <v>2.5</v>
      </c>
      <c r="AX15" s="14">
        <v>65</v>
      </c>
      <c r="AY15" s="14">
        <v>155</v>
      </c>
      <c r="AZ15" s="14">
        <v>0</v>
      </c>
      <c r="BA15" s="14">
        <v>220</v>
      </c>
      <c r="BB15" s="14">
        <v>25</v>
      </c>
      <c r="BC15" s="14">
        <v>5</v>
      </c>
      <c r="BD15" s="14">
        <v>0</v>
      </c>
      <c r="BE15" s="14">
        <v>35</v>
      </c>
      <c r="BF15" s="14">
        <v>95</v>
      </c>
      <c r="BG15" s="14">
        <v>135</v>
      </c>
      <c r="BH15" s="14">
        <v>0</v>
      </c>
      <c r="BI15" s="14">
        <v>230</v>
      </c>
      <c r="BJ15" s="14">
        <v>48.333333333333336</v>
      </c>
      <c r="BK15" s="14">
        <v>43.333333333333336</v>
      </c>
      <c r="BL15" s="14">
        <v>0</v>
      </c>
      <c r="BM15" s="14">
        <v>91.666666666666671</v>
      </c>
      <c r="BN15" s="14">
        <v>37.5</v>
      </c>
      <c r="BO15" s="14">
        <v>25</v>
      </c>
      <c r="BP15" s="14">
        <v>0</v>
      </c>
      <c r="BQ15" s="14">
        <v>72.5</v>
      </c>
      <c r="BR15" s="14">
        <v>0</v>
      </c>
      <c r="BS15" s="19">
        <f>BR15/O15*100</f>
        <v>0</v>
      </c>
      <c r="BT15" s="19">
        <f>BR15/(O15+Q15)*100</f>
        <v>0</v>
      </c>
      <c r="BU15" s="15" t="s">
        <v>73</v>
      </c>
      <c r="BX15" s="19"/>
      <c r="BY15" s="19">
        <f t="shared" si="6"/>
        <v>0</v>
      </c>
      <c r="BZ15" s="16"/>
      <c r="CA15" s="16"/>
      <c r="CB15" s="16"/>
      <c r="CC15" s="14">
        <f t="shared" si="7"/>
        <v>0</v>
      </c>
      <c r="CD15" s="15">
        <v>0</v>
      </c>
      <c r="CE15" s="19">
        <f t="shared" si="8"/>
        <v>0</v>
      </c>
      <c r="CF15" s="19"/>
    </row>
    <row r="16" spans="1:85" x14ac:dyDescent="0.2">
      <c r="A16" s="15" t="s">
        <v>69</v>
      </c>
      <c r="B16" s="15">
        <v>24</v>
      </c>
      <c r="C16" s="15">
        <v>1</v>
      </c>
      <c r="D16" s="16">
        <f t="shared" si="0"/>
        <v>0.40468564223999998</v>
      </c>
      <c r="E16" s="17">
        <v>37003</v>
      </c>
      <c r="F16" s="15">
        <v>1</v>
      </c>
      <c r="G16" s="15" t="s">
        <v>76</v>
      </c>
      <c r="H16" s="15" t="s">
        <v>77</v>
      </c>
      <c r="I16" s="15">
        <v>0</v>
      </c>
      <c r="J16" s="15">
        <v>0</v>
      </c>
      <c r="M16" s="13">
        <f>AVERAGE(I16:L16)</f>
        <v>0</v>
      </c>
      <c r="N16" s="23">
        <v>37009</v>
      </c>
      <c r="O16" s="24">
        <v>397086</v>
      </c>
      <c r="Q16" s="14"/>
      <c r="Z16" s="14">
        <f t="shared" si="1"/>
        <v>397086</v>
      </c>
      <c r="AA16" s="14">
        <f t="shared" si="2"/>
        <v>981220.8750527082</v>
      </c>
      <c r="AB16" s="14">
        <f t="shared" si="3"/>
        <v>397086</v>
      </c>
      <c r="AC16" s="17">
        <v>37035</v>
      </c>
      <c r="AD16" s="15">
        <f t="shared" si="4"/>
        <v>26</v>
      </c>
      <c r="AE16" s="13"/>
      <c r="AF16" s="18">
        <v>3.2</v>
      </c>
      <c r="AG16" s="18">
        <v>25</v>
      </c>
      <c r="AH16" s="18">
        <v>26.7</v>
      </c>
      <c r="AI16" s="18">
        <v>30.5</v>
      </c>
      <c r="AJ16" s="18">
        <v>28.308333333333334</v>
      </c>
      <c r="AK16" s="13">
        <v>50</v>
      </c>
      <c r="AL16" s="13">
        <f t="shared" si="5"/>
        <v>-8</v>
      </c>
      <c r="AM16" s="13">
        <v>42</v>
      </c>
      <c r="AN16" s="13">
        <v>54</v>
      </c>
      <c r="AO16" s="13">
        <v>49.428571428571431</v>
      </c>
      <c r="AP16" s="18">
        <v>9.1</v>
      </c>
      <c r="AQ16" s="18">
        <v>9.3000000000000007</v>
      </c>
      <c r="AR16" s="18">
        <v>9.6</v>
      </c>
      <c r="AS16" s="18">
        <v>9.4495653475256471</v>
      </c>
      <c r="AT16" s="18">
        <v>0</v>
      </c>
      <c r="AU16" s="14">
        <v>225</v>
      </c>
      <c r="AV16" s="19">
        <v>12</v>
      </c>
      <c r="AW16" s="19">
        <v>5</v>
      </c>
      <c r="AX16" s="14">
        <v>55</v>
      </c>
      <c r="AY16" s="14">
        <v>60</v>
      </c>
      <c r="AZ16" s="14">
        <v>110</v>
      </c>
      <c r="BA16" s="14">
        <v>225</v>
      </c>
      <c r="BB16" s="14">
        <v>15</v>
      </c>
      <c r="BC16" s="14">
        <v>10</v>
      </c>
      <c r="BD16" s="14">
        <v>0</v>
      </c>
      <c r="BE16" s="14">
        <v>45</v>
      </c>
      <c r="BF16" s="14">
        <v>255</v>
      </c>
      <c r="BG16" s="14">
        <v>510</v>
      </c>
      <c r="BH16" s="14">
        <v>80</v>
      </c>
      <c r="BI16" s="14">
        <v>715</v>
      </c>
      <c r="BJ16" s="14">
        <v>131.5</v>
      </c>
      <c r="BK16" s="14">
        <v>192.5</v>
      </c>
      <c r="BL16" s="14">
        <v>9</v>
      </c>
      <c r="BM16" s="14">
        <v>333</v>
      </c>
      <c r="BN16" s="14">
        <v>152.5</v>
      </c>
      <c r="BO16" s="14">
        <v>132.5</v>
      </c>
      <c r="BP16" s="14">
        <v>0</v>
      </c>
      <c r="BQ16" s="14">
        <v>265</v>
      </c>
      <c r="BR16" s="14">
        <v>0</v>
      </c>
      <c r="BS16" s="19">
        <f>BR16/(O16)*100</f>
        <v>0</v>
      </c>
      <c r="BT16" s="19">
        <f>BR16/(O16+Q16)*100</f>
        <v>0</v>
      </c>
      <c r="BU16" s="15" t="s">
        <v>73</v>
      </c>
      <c r="BY16" s="19">
        <f t="shared" si="6"/>
        <v>0</v>
      </c>
      <c r="CC16" s="14">
        <f t="shared" si="7"/>
        <v>0</v>
      </c>
      <c r="CD16" s="15">
        <v>0</v>
      </c>
      <c r="CE16" s="19">
        <f t="shared" si="8"/>
        <v>0</v>
      </c>
      <c r="CF16" s="19"/>
    </row>
    <row r="17" spans="1:84" x14ac:dyDescent="0.2">
      <c r="A17" s="15" t="s">
        <v>69</v>
      </c>
      <c r="B17" s="15">
        <v>30</v>
      </c>
      <c r="C17" s="15">
        <v>1</v>
      </c>
      <c r="D17" s="16">
        <f t="shared" si="0"/>
        <v>0.40468564223999998</v>
      </c>
      <c r="E17" s="17">
        <v>39599</v>
      </c>
      <c r="F17" s="15">
        <v>1</v>
      </c>
      <c r="G17" s="15" t="s">
        <v>76</v>
      </c>
      <c r="H17" s="15" t="s">
        <v>77</v>
      </c>
      <c r="I17" s="15">
        <v>89</v>
      </c>
      <c r="J17" s="15">
        <v>102</v>
      </c>
      <c r="M17" s="13">
        <f>AVERAGE(I17:L17)</f>
        <v>95.5</v>
      </c>
      <c r="N17" s="17">
        <v>39610</v>
      </c>
      <c r="O17" s="14">
        <v>239992</v>
      </c>
      <c r="Q17" s="14"/>
      <c r="S17" s="14"/>
      <c r="U17" s="14"/>
      <c r="V17" s="14"/>
      <c r="W17" s="14"/>
      <c r="X17" s="14"/>
      <c r="Y17" s="14"/>
      <c r="Z17" s="14">
        <f t="shared" si="1"/>
        <v>239992</v>
      </c>
      <c r="AA17" s="14">
        <f t="shared" si="2"/>
        <v>593033.1470906795</v>
      </c>
      <c r="AB17" s="14">
        <f t="shared" si="3"/>
        <v>239992</v>
      </c>
      <c r="AC17" s="17">
        <v>39646</v>
      </c>
      <c r="AD17" s="15">
        <f t="shared" si="4"/>
        <v>36</v>
      </c>
      <c r="AE17" s="15">
        <v>0</v>
      </c>
      <c r="AF17" s="18">
        <v>2.2999999999999998</v>
      </c>
      <c r="AG17" s="18">
        <v>30.7</v>
      </c>
      <c r="AH17" s="18">
        <v>27.6</v>
      </c>
      <c r="AI17" s="18">
        <v>33.4</v>
      </c>
      <c r="AJ17" s="18">
        <v>30.85</v>
      </c>
      <c r="AK17" s="13">
        <v>50</v>
      </c>
      <c r="AL17" s="13">
        <f t="shared" si="5"/>
        <v>0</v>
      </c>
      <c r="AM17" s="13">
        <v>50</v>
      </c>
      <c r="AN17" s="13">
        <v>52</v>
      </c>
      <c r="AO17" s="13">
        <v>50.875</v>
      </c>
      <c r="AP17" s="18">
        <v>9.1</v>
      </c>
      <c r="AQ17" s="18">
        <v>8.4</v>
      </c>
      <c r="AR17" s="18">
        <v>9.4</v>
      </c>
      <c r="AS17" s="18">
        <v>9.1233168576716448</v>
      </c>
      <c r="AT17" s="21">
        <f>2*152</f>
        <v>304</v>
      </c>
      <c r="AU17" s="21">
        <v>190</v>
      </c>
      <c r="AV17" s="21">
        <v>12</v>
      </c>
      <c r="AW17" s="21">
        <v>9.5</v>
      </c>
      <c r="AX17" s="15">
        <v>10</v>
      </c>
      <c r="AY17" s="15">
        <v>0</v>
      </c>
      <c r="AZ17" s="15">
        <v>380</v>
      </c>
      <c r="BA17" s="14">
        <v>73.928571428571431</v>
      </c>
      <c r="BB17" s="14">
        <v>22.5</v>
      </c>
      <c r="BC17" s="14">
        <v>45</v>
      </c>
      <c r="BD17" s="14">
        <v>0</v>
      </c>
      <c r="BE17" s="14">
        <v>240</v>
      </c>
      <c r="BF17" s="14">
        <v>67.571428571428569</v>
      </c>
      <c r="BG17" s="14">
        <v>20</v>
      </c>
      <c r="BH17" s="14">
        <v>0</v>
      </c>
      <c r="BI17" s="14">
        <v>0</v>
      </c>
      <c r="BJ17" s="14">
        <v>445</v>
      </c>
      <c r="BK17" s="14">
        <v>47.142857142857146</v>
      </c>
      <c r="BL17" s="14">
        <v>2.5</v>
      </c>
      <c r="BM17" s="14">
        <v>55</v>
      </c>
      <c r="BN17" s="14">
        <v>10</v>
      </c>
      <c r="BO17" s="14">
        <v>415</v>
      </c>
      <c r="BP17" s="14">
        <v>160.07142857142858</v>
      </c>
      <c r="BQ17" s="14">
        <v>100</v>
      </c>
      <c r="BR17" s="14">
        <v>8084</v>
      </c>
      <c r="BS17" s="19">
        <f>BR17/O17*100</f>
        <v>3.3684456148538287</v>
      </c>
      <c r="BT17" s="19">
        <f>(BR17)/(O17+Q17+S17+U17)*100</f>
        <v>3.3684456148538287</v>
      </c>
      <c r="BU17" s="15" t="s">
        <v>72</v>
      </c>
      <c r="BV17" s="15">
        <v>28</v>
      </c>
      <c r="BW17" s="15">
        <v>45</v>
      </c>
      <c r="BX17" s="19">
        <v>33.6</v>
      </c>
      <c r="BY17" s="19">
        <f t="shared" si="6"/>
        <v>0.93333333333333335</v>
      </c>
      <c r="BZ17" s="16">
        <v>0.16900000000000001</v>
      </c>
      <c r="CA17" s="16">
        <v>0.626</v>
      </c>
      <c r="CB17" s="16">
        <v>0.29099999999999998</v>
      </c>
      <c r="CC17" s="14">
        <f t="shared" si="7"/>
        <v>19975.999037805646</v>
      </c>
      <c r="CD17" s="15">
        <v>2.14</v>
      </c>
      <c r="CE17" s="16">
        <f t="shared" si="8"/>
        <v>0.14689042120548165</v>
      </c>
      <c r="CF17" s="16">
        <f>(CB17/BX17^3)*100000</f>
        <v>0.76714093375445402</v>
      </c>
    </row>
    <row r="18" spans="1:84" x14ac:dyDescent="0.2">
      <c r="A18" s="15" t="s">
        <v>69</v>
      </c>
      <c r="B18" s="15">
        <v>6</v>
      </c>
      <c r="C18" s="15">
        <v>2</v>
      </c>
      <c r="D18" s="16">
        <f t="shared" si="0"/>
        <v>0.80937128447999995</v>
      </c>
      <c r="E18" s="17">
        <v>37053</v>
      </c>
      <c r="F18" s="15">
        <v>1</v>
      </c>
      <c r="G18" s="15" t="s">
        <v>76</v>
      </c>
      <c r="H18" s="15" t="s">
        <v>77</v>
      </c>
      <c r="I18" s="15">
        <v>6</v>
      </c>
      <c r="J18" s="15">
        <v>14</v>
      </c>
      <c r="M18" s="13">
        <f>AVERAGE(I18:L18)</f>
        <v>10</v>
      </c>
      <c r="N18" s="23">
        <v>37060</v>
      </c>
      <c r="O18" s="24">
        <v>801500</v>
      </c>
      <c r="Q18" s="14"/>
      <c r="Z18" s="14">
        <f t="shared" si="1"/>
        <v>801500</v>
      </c>
      <c r="AA18" s="14">
        <f t="shared" si="2"/>
        <v>990274.81622966519</v>
      </c>
      <c r="AB18" s="14">
        <f t="shared" si="3"/>
        <v>400750</v>
      </c>
      <c r="AC18" s="17">
        <v>37084</v>
      </c>
      <c r="AD18" s="15">
        <f t="shared" si="4"/>
        <v>24</v>
      </c>
      <c r="AE18" s="13">
        <v>10</v>
      </c>
      <c r="AF18" s="18">
        <v>4.5</v>
      </c>
      <c r="AG18" s="18">
        <v>31.8</v>
      </c>
      <c r="AH18" s="18">
        <v>28</v>
      </c>
      <c r="AI18" s="18">
        <v>32.5</v>
      </c>
      <c r="AJ18" s="18">
        <v>30.7</v>
      </c>
      <c r="AK18" s="13">
        <v>50</v>
      </c>
      <c r="AL18" s="13">
        <f t="shared" si="5"/>
        <v>-5</v>
      </c>
      <c r="AM18" s="13">
        <v>45</v>
      </c>
      <c r="AN18" s="13">
        <v>58</v>
      </c>
      <c r="AO18" s="13">
        <v>51.125</v>
      </c>
      <c r="AP18" s="18">
        <v>8.9</v>
      </c>
      <c r="AQ18" s="18">
        <v>8.9</v>
      </c>
      <c r="AR18" s="18">
        <v>9</v>
      </c>
      <c r="AS18" s="18">
        <v>8.9698825932104764</v>
      </c>
      <c r="AT18" s="18">
        <v>20</v>
      </c>
      <c r="AU18" s="14">
        <v>275</v>
      </c>
      <c r="AV18" s="19">
        <v>6</v>
      </c>
      <c r="AW18" s="19">
        <v>2.5</v>
      </c>
      <c r="AX18" s="14">
        <v>40</v>
      </c>
      <c r="AY18" s="14">
        <v>140</v>
      </c>
      <c r="AZ18" s="14">
        <v>0</v>
      </c>
      <c r="BA18" s="14">
        <v>180</v>
      </c>
      <c r="BB18" s="14">
        <v>0</v>
      </c>
      <c r="BC18" s="14">
        <v>5</v>
      </c>
      <c r="BD18" s="14">
        <v>0</v>
      </c>
      <c r="BE18" s="14">
        <v>10</v>
      </c>
      <c r="BF18" s="14">
        <v>215</v>
      </c>
      <c r="BG18" s="14">
        <v>240</v>
      </c>
      <c r="BH18" s="14">
        <v>0</v>
      </c>
      <c r="BI18" s="14">
        <v>360</v>
      </c>
      <c r="BJ18" s="14">
        <v>76.875</v>
      </c>
      <c r="BK18" s="14">
        <v>75.625</v>
      </c>
      <c r="BL18" s="14">
        <v>0</v>
      </c>
      <c r="BM18" s="14">
        <v>152.5</v>
      </c>
      <c r="BN18" s="14">
        <v>70</v>
      </c>
      <c r="BO18" s="14">
        <v>27.5</v>
      </c>
      <c r="BP18" s="14">
        <v>0</v>
      </c>
      <c r="BQ18" s="14">
        <v>87.5</v>
      </c>
      <c r="BR18" s="14">
        <v>0</v>
      </c>
      <c r="BS18" s="19">
        <f>BR18/(O18)*100</f>
        <v>0</v>
      </c>
      <c r="BT18" s="19">
        <f>BR18/(O18+Q18)*100</f>
        <v>0</v>
      </c>
      <c r="BU18" s="15" t="s">
        <v>73</v>
      </c>
      <c r="BY18" s="19">
        <f t="shared" si="6"/>
        <v>0</v>
      </c>
      <c r="CC18" s="14">
        <f t="shared" si="7"/>
        <v>0</v>
      </c>
      <c r="CD18" s="15">
        <v>0</v>
      </c>
      <c r="CE18" s="19">
        <f t="shared" si="8"/>
        <v>0</v>
      </c>
      <c r="CF18" s="19"/>
    </row>
    <row r="19" spans="1:84" x14ac:dyDescent="0.2">
      <c r="A19" s="4" t="s">
        <v>69</v>
      </c>
      <c r="B19" s="4">
        <v>1</v>
      </c>
      <c r="C19" s="10">
        <v>2</v>
      </c>
      <c r="D19" s="11">
        <f>C19*0.4046854224</f>
        <v>0.80937084479999999</v>
      </c>
      <c r="E19" s="8">
        <v>40782</v>
      </c>
      <c r="F19" s="4">
        <v>1</v>
      </c>
      <c r="G19" s="4" t="s">
        <v>76</v>
      </c>
      <c r="H19" s="4" t="s">
        <v>77</v>
      </c>
      <c r="I19" s="15">
        <v>12</v>
      </c>
      <c r="J19" s="15">
        <v>32</v>
      </c>
      <c r="M19" s="13">
        <v>22</v>
      </c>
      <c r="N19" s="8">
        <v>40800</v>
      </c>
      <c r="O19" s="5">
        <v>433726</v>
      </c>
      <c r="P19" s="137"/>
      <c r="Q19" s="5"/>
      <c r="R19" s="8"/>
      <c r="S19" s="5"/>
      <c r="T19" s="8"/>
      <c r="U19" s="5"/>
      <c r="V19" s="5"/>
      <c r="W19" s="5"/>
      <c r="X19" s="5"/>
      <c r="Y19" s="5"/>
      <c r="Z19" s="15">
        <v>433726</v>
      </c>
      <c r="AA19" s="15">
        <v>535880.43452093471</v>
      </c>
      <c r="AB19" s="15">
        <v>216863</v>
      </c>
      <c r="AC19" s="15">
        <v>40836</v>
      </c>
      <c r="AD19" s="15">
        <v>36</v>
      </c>
      <c r="AE19" s="15">
        <v>9</v>
      </c>
      <c r="AK19" s="9">
        <v>50</v>
      </c>
      <c r="BR19" s="15">
        <v>35</v>
      </c>
      <c r="BS19" s="19">
        <v>8.069610768088608E-3</v>
      </c>
      <c r="BT19" s="19">
        <v>8.069610768088608E-3</v>
      </c>
    </row>
    <row r="20" spans="1:84" x14ac:dyDescent="0.2">
      <c r="A20" s="4" t="s">
        <v>74</v>
      </c>
      <c r="B20" s="4">
        <v>29</v>
      </c>
      <c r="C20" s="10">
        <v>1</v>
      </c>
      <c r="D20" s="11">
        <f>C20*0.4046854224</f>
        <v>0.40468542239999999</v>
      </c>
      <c r="E20" s="8">
        <v>40819</v>
      </c>
      <c r="F20" s="4">
        <v>1</v>
      </c>
      <c r="G20" s="4" t="s">
        <v>76</v>
      </c>
      <c r="H20" s="4" t="s">
        <v>77</v>
      </c>
      <c r="I20" s="15">
        <v>1</v>
      </c>
      <c r="J20" s="15">
        <v>0</v>
      </c>
      <c r="M20" s="13">
        <v>0.5</v>
      </c>
      <c r="N20" s="8">
        <v>40824</v>
      </c>
      <c r="O20" s="5">
        <v>252358</v>
      </c>
      <c r="P20" s="54"/>
      <c r="Q20" s="5"/>
      <c r="R20" s="8"/>
      <c r="S20" s="5"/>
      <c r="T20" s="8"/>
      <c r="U20" s="5"/>
      <c r="V20" s="5"/>
      <c r="W20" s="5"/>
      <c r="X20" s="5"/>
      <c r="Y20" s="5"/>
      <c r="Z20" s="15">
        <v>252358</v>
      </c>
      <c r="AA20" s="15">
        <v>623590.53732003178</v>
      </c>
      <c r="AB20" s="15">
        <v>252358</v>
      </c>
      <c r="AC20" s="15">
        <v>40857</v>
      </c>
      <c r="AD20" s="15">
        <v>33</v>
      </c>
      <c r="AE20" s="15">
        <v>16</v>
      </c>
      <c r="AK20" s="9">
        <v>51</v>
      </c>
      <c r="BR20" s="15">
        <v>27221</v>
      </c>
      <c r="BS20" s="19">
        <v>10.786660220797438</v>
      </c>
      <c r="BT20" s="19">
        <v>10.786660220797438</v>
      </c>
    </row>
    <row r="21" spans="1:84" x14ac:dyDescent="0.2">
      <c r="A21" s="15" t="s">
        <v>69</v>
      </c>
      <c r="B21" s="15">
        <v>17</v>
      </c>
      <c r="C21" s="15">
        <v>0.5</v>
      </c>
      <c r="D21" s="15">
        <f>C21*0.40468564224</f>
        <v>0.20234282111999999</v>
      </c>
      <c r="E21" s="17">
        <v>39971</v>
      </c>
      <c r="F21" s="15">
        <v>1</v>
      </c>
      <c r="G21" s="15" t="s">
        <v>76</v>
      </c>
      <c r="H21" s="15" t="s">
        <v>77</v>
      </c>
      <c r="I21" s="15">
        <v>0</v>
      </c>
      <c r="J21" s="15">
        <v>0</v>
      </c>
      <c r="M21" s="13">
        <f>AVERAGE(I21:L21)</f>
        <v>0</v>
      </c>
      <c r="N21" s="17">
        <v>39984</v>
      </c>
      <c r="O21" s="14">
        <v>64578</v>
      </c>
      <c r="Q21" s="14"/>
      <c r="T21" s="14"/>
      <c r="Z21" s="14">
        <f>SUM(O21,Q21,S21,U21,W21,Y21)</f>
        <v>64578</v>
      </c>
      <c r="AA21" s="14">
        <f>Z21/D21</f>
        <v>319151.4264877321</v>
      </c>
      <c r="AB21" s="14">
        <f>Z21/C21</f>
        <v>129156</v>
      </c>
      <c r="AC21" s="17">
        <v>40010</v>
      </c>
      <c r="AD21" s="15">
        <f>AC21-N21</f>
        <v>26</v>
      </c>
      <c r="AE21" s="15">
        <v>11</v>
      </c>
      <c r="AF21" s="15">
        <v>3.6</v>
      </c>
      <c r="AG21" s="15">
        <v>31.4</v>
      </c>
      <c r="AH21" s="15">
        <v>30.4</v>
      </c>
      <c r="AI21" s="15">
        <v>33.799999999999997</v>
      </c>
      <c r="AJ21" s="18">
        <v>32.516666666666666</v>
      </c>
      <c r="AK21" s="15">
        <v>52</v>
      </c>
      <c r="AL21" s="13">
        <f>AM21-AK21</f>
        <v>0</v>
      </c>
      <c r="AM21" s="15">
        <v>52</v>
      </c>
      <c r="AN21" s="15">
        <v>57</v>
      </c>
      <c r="AO21" s="18">
        <v>54</v>
      </c>
      <c r="AP21" s="15">
        <v>9.1</v>
      </c>
      <c r="AQ21" s="15">
        <v>8.8000000000000007</v>
      </c>
      <c r="AR21" s="18">
        <v>9.1999999999999993</v>
      </c>
      <c r="AS21" s="18">
        <v>9.0514626655595123</v>
      </c>
      <c r="AT21" s="15">
        <v>60</v>
      </c>
      <c r="AU21" s="15">
        <v>85</v>
      </c>
      <c r="AV21" s="15">
        <v>4</v>
      </c>
      <c r="AW21" s="15">
        <v>1.25</v>
      </c>
      <c r="AX21" s="14">
        <v>185</v>
      </c>
      <c r="AY21" s="14">
        <v>30</v>
      </c>
      <c r="AZ21" s="14">
        <v>140</v>
      </c>
      <c r="BA21" s="14">
        <v>67.5</v>
      </c>
      <c r="BB21" s="14">
        <v>62.5</v>
      </c>
      <c r="BC21" s="14">
        <v>645</v>
      </c>
      <c r="BD21" s="14">
        <v>0</v>
      </c>
      <c r="BE21" s="14">
        <v>60</v>
      </c>
      <c r="BF21" s="14">
        <v>32</v>
      </c>
      <c r="BG21" s="14">
        <v>35</v>
      </c>
      <c r="BH21" s="14">
        <v>0</v>
      </c>
      <c r="BI21" s="14">
        <v>0</v>
      </c>
      <c r="BJ21" s="14">
        <v>5</v>
      </c>
      <c r="BK21" s="14">
        <v>0.5</v>
      </c>
      <c r="BL21" s="14">
        <v>0</v>
      </c>
      <c r="BM21" s="14">
        <v>830</v>
      </c>
      <c r="BN21" s="14">
        <v>35</v>
      </c>
      <c r="BO21" s="14">
        <v>200</v>
      </c>
      <c r="BP21" s="14">
        <v>100</v>
      </c>
      <c r="BQ21" s="14">
        <v>90</v>
      </c>
      <c r="BR21" s="14">
        <v>0</v>
      </c>
      <c r="BS21" s="19">
        <f>BR21/O21*100</f>
        <v>0</v>
      </c>
      <c r="BT21" s="19">
        <f>(BR21)/(O21+Q21+S21+U21)*100</f>
        <v>0</v>
      </c>
      <c r="BU21" s="15" t="s">
        <v>73</v>
      </c>
      <c r="BV21" s="15">
        <v>0</v>
      </c>
      <c r="BW21" s="15">
        <v>0</v>
      </c>
      <c r="BX21" s="15">
        <v>0</v>
      </c>
      <c r="BY21" s="19">
        <f>BX21/AD21</f>
        <v>0</v>
      </c>
      <c r="BZ21" s="16">
        <v>0</v>
      </c>
      <c r="CA21" s="16">
        <v>0</v>
      </c>
      <c r="CB21" s="16">
        <v>0</v>
      </c>
      <c r="CC21" s="14">
        <f>BR21/(C21*0.40468564224)</f>
        <v>0</v>
      </c>
      <c r="CD21" s="15">
        <v>0</v>
      </c>
      <c r="CE21" s="16">
        <f>(CD21/D21)/AD21</f>
        <v>0</v>
      </c>
      <c r="CF21" s="16"/>
    </row>
    <row r="22" spans="1:84" x14ac:dyDescent="0.2">
      <c r="A22" s="15" t="s">
        <v>69</v>
      </c>
      <c r="B22" s="15">
        <v>25</v>
      </c>
      <c r="C22" s="15">
        <v>1</v>
      </c>
      <c r="D22" s="16">
        <f>C22*0.40468564224</f>
        <v>0.40468564223999998</v>
      </c>
      <c r="E22" s="17">
        <v>37035</v>
      </c>
      <c r="F22" s="15">
        <v>1</v>
      </c>
      <c r="G22" s="15" t="s">
        <v>76</v>
      </c>
      <c r="H22" s="15" t="s">
        <v>77</v>
      </c>
      <c r="I22" s="15">
        <v>27</v>
      </c>
      <c r="J22" s="15">
        <v>60</v>
      </c>
      <c r="M22" s="13">
        <f>AVERAGE(I22:L22)</f>
        <v>43.5</v>
      </c>
      <c r="N22" s="23">
        <v>37042</v>
      </c>
      <c r="O22" s="24">
        <v>311440</v>
      </c>
      <c r="Q22" s="14"/>
      <c r="Z22" s="14">
        <f>SUM(O22,Q22,S22,U22,W22,Y22)</f>
        <v>311440</v>
      </c>
      <c r="AA22" s="14">
        <f>Z22/D22</f>
        <v>769585.00004133978</v>
      </c>
      <c r="AB22" s="14">
        <f>Z22/C22</f>
        <v>311440</v>
      </c>
      <c r="AC22" s="17">
        <v>37070</v>
      </c>
      <c r="AD22" s="15">
        <f>AC22-N22</f>
        <v>28</v>
      </c>
      <c r="AE22" s="13">
        <v>14</v>
      </c>
      <c r="AF22" s="18">
        <v>4</v>
      </c>
      <c r="AG22" s="18">
        <v>30.3</v>
      </c>
      <c r="AH22" s="18">
        <v>29.3</v>
      </c>
      <c r="AI22" s="18">
        <v>32.799999999999997</v>
      </c>
      <c r="AJ22" s="18">
        <v>31.507692307692302</v>
      </c>
      <c r="AK22" s="13">
        <v>52</v>
      </c>
      <c r="AL22" s="13">
        <f>AM22-AK22</f>
        <v>-2</v>
      </c>
      <c r="AM22" s="13">
        <v>50</v>
      </c>
      <c r="AN22" s="13">
        <v>61</v>
      </c>
      <c r="AO22" s="13">
        <v>54.8</v>
      </c>
      <c r="AP22" s="18">
        <v>8.6</v>
      </c>
      <c r="AQ22" s="18">
        <v>8.6999999999999993</v>
      </c>
      <c r="AR22" s="18">
        <v>9.1</v>
      </c>
      <c r="AS22" s="18">
        <v>8.8985765759643094</v>
      </c>
      <c r="AT22" s="18">
        <v>17.5</v>
      </c>
      <c r="AU22" s="14">
        <v>215</v>
      </c>
      <c r="AV22" s="19">
        <v>3</v>
      </c>
      <c r="AW22" s="19">
        <v>1.5</v>
      </c>
      <c r="AX22" s="14">
        <v>40</v>
      </c>
      <c r="AY22" s="14">
        <v>240</v>
      </c>
      <c r="AZ22" s="14">
        <v>0</v>
      </c>
      <c r="BA22" s="14">
        <v>280</v>
      </c>
      <c r="BB22" s="14">
        <v>0</v>
      </c>
      <c r="BC22" s="14">
        <v>0</v>
      </c>
      <c r="BD22" s="14">
        <v>0</v>
      </c>
      <c r="BE22" s="14">
        <v>30</v>
      </c>
      <c r="BF22" s="14">
        <v>170</v>
      </c>
      <c r="BG22" s="14">
        <v>420</v>
      </c>
      <c r="BH22" s="14">
        <v>0</v>
      </c>
      <c r="BI22" s="14">
        <v>455</v>
      </c>
      <c r="BJ22" s="14">
        <v>63.18181818181818</v>
      </c>
      <c r="BK22" s="14">
        <v>81.36363636363636</v>
      </c>
      <c r="BL22" s="14">
        <v>0</v>
      </c>
      <c r="BM22" s="14">
        <v>145.45454545454547</v>
      </c>
      <c r="BN22" s="14">
        <v>40</v>
      </c>
      <c r="BO22" s="14">
        <v>30</v>
      </c>
      <c r="BP22" s="14">
        <v>0</v>
      </c>
      <c r="BQ22" s="14">
        <v>105</v>
      </c>
      <c r="BR22" s="14">
        <v>57028</v>
      </c>
      <c r="BS22" s="19">
        <f>BR22/(O22)*100</f>
        <v>18.31107115335217</v>
      </c>
      <c r="BT22" s="19">
        <f>BR22/(O22+Q22)*100</f>
        <v>18.31107115335217</v>
      </c>
      <c r="BU22" s="15" t="s">
        <v>72</v>
      </c>
      <c r="BV22" s="15">
        <v>19</v>
      </c>
      <c r="BW22" s="15">
        <v>26</v>
      </c>
      <c r="BX22" s="15">
        <v>22.71</v>
      </c>
      <c r="BY22" s="19">
        <f>BX22/AD22</f>
        <v>0.81107142857142855</v>
      </c>
      <c r="BZ22" s="15">
        <v>4.7E-2</v>
      </c>
      <c r="CA22" s="15">
        <v>0.111</v>
      </c>
      <c r="CB22" s="15">
        <v>7.3999999999999996E-2</v>
      </c>
      <c r="CC22" s="14">
        <f>BR22/(C22*0.40468564224)</f>
        <v>140919.25694309507</v>
      </c>
      <c r="CD22" s="15">
        <v>4.6399999999999997</v>
      </c>
      <c r="CE22" s="19">
        <f>(CD22/D22)/AD22</f>
        <v>0.40948891785987401</v>
      </c>
      <c r="CF22" s="19">
        <f>(CB22/BX22^3)*100000</f>
        <v>0.63180101179945491</v>
      </c>
    </row>
    <row r="23" spans="1:84" x14ac:dyDescent="0.2">
      <c r="A23" s="4" t="s">
        <v>69</v>
      </c>
      <c r="B23" s="4">
        <v>12</v>
      </c>
      <c r="C23" s="10">
        <v>0.5</v>
      </c>
      <c r="D23" s="11">
        <f>C23*0.4046854224</f>
        <v>0.2023427112</v>
      </c>
      <c r="E23" s="8">
        <v>40812</v>
      </c>
      <c r="F23" s="4">
        <v>1</v>
      </c>
      <c r="G23" s="4" t="s">
        <v>76</v>
      </c>
      <c r="H23" s="4" t="s">
        <v>77</v>
      </c>
      <c r="I23" s="15">
        <v>4</v>
      </c>
      <c r="J23" s="15">
        <v>4</v>
      </c>
      <c r="M23" s="13">
        <v>4</v>
      </c>
      <c r="N23" s="8">
        <v>40821</v>
      </c>
      <c r="O23" s="5">
        <v>108546</v>
      </c>
      <c r="P23" s="54"/>
      <c r="Q23" s="5"/>
      <c r="R23" s="8"/>
      <c r="S23" s="5"/>
      <c r="T23" s="8"/>
      <c r="U23" s="5"/>
      <c r="V23" s="5"/>
      <c r="W23" s="5"/>
      <c r="X23" s="5"/>
      <c r="Y23" s="5"/>
      <c r="Z23" s="15">
        <v>108546</v>
      </c>
      <c r="AA23" s="15">
        <v>536446.3061518966</v>
      </c>
      <c r="AB23" s="15">
        <v>217092</v>
      </c>
      <c r="AC23" s="15">
        <v>40857</v>
      </c>
      <c r="AD23" s="15">
        <v>36</v>
      </c>
      <c r="AE23" s="15">
        <v>9</v>
      </c>
      <c r="AK23" s="9">
        <v>52</v>
      </c>
      <c r="BR23" s="15">
        <v>19919</v>
      </c>
      <c r="BS23" s="19">
        <v>18.35074530613749</v>
      </c>
      <c r="BT23" s="19">
        <v>18.35074530613749</v>
      </c>
    </row>
    <row r="24" spans="1:84" x14ac:dyDescent="0.2">
      <c r="A24" s="15" t="s">
        <v>69</v>
      </c>
      <c r="B24" s="15">
        <v>17</v>
      </c>
      <c r="C24" s="15">
        <v>0.5</v>
      </c>
      <c r="D24" s="16">
        <f>C24*0.40468564224</f>
        <v>0.20234282111999999</v>
      </c>
      <c r="E24" s="17">
        <v>38838</v>
      </c>
      <c r="F24" s="15">
        <v>1</v>
      </c>
      <c r="G24" s="15" t="s">
        <v>76</v>
      </c>
      <c r="H24" s="15" t="s">
        <v>78</v>
      </c>
      <c r="I24" s="15">
        <v>1</v>
      </c>
      <c r="J24" s="15">
        <v>1</v>
      </c>
      <c r="M24" s="13">
        <f>AVERAGE(I24:L24)</f>
        <v>1</v>
      </c>
      <c r="N24" s="17">
        <v>38843</v>
      </c>
      <c r="O24" s="14">
        <v>230832</v>
      </c>
      <c r="Q24" s="14"/>
      <c r="Z24" s="14">
        <f>SUM(O24,Q24,S24,U24,W24,Y24)</f>
        <v>230832</v>
      </c>
      <c r="AA24" s="14">
        <f>Z24/D24</f>
        <v>1140796.5882965743</v>
      </c>
      <c r="AB24" s="14">
        <f>Z24/C24</f>
        <v>461664</v>
      </c>
      <c r="AC24" s="17">
        <v>38871</v>
      </c>
      <c r="AD24" s="15">
        <f>AC24-N24</f>
        <v>28</v>
      </c>
      <c r="AE24" s="15">
        <v>18</v>
      </c>
      <c r="AF24" s="18">
        <v>0.5</v>
      </c>
      <c r="AG24" s="18">
        <v>27.1</v>
      </c>
      <c r="AH24" s="18">
        <v>25.4</v>
      </c>
      <c r="AI24" s="18">
        <v>31.1</v>
      </c>
      <c r="AJ24" s="18">
        <v>28.525925925925922</v>
      </c>
      <c r="AK24" s="13">
        <v>55</v>
      </c>
      <c r="AL24" s="13">
        <f>AM24-AK24</f>
        <v>-13</v>
      </c>
      <c r="AM24" s="13">
        <v>42</v>
      </c>
      <c r="AN24" s="13">
        <v>63</v>
      </c>
      <c r="AO24" s="13">
        <v>57.714285714285715</v>
      </c>
      <c r="AP24" s="18">
        <v>9</v>
      </c>
      <c r="AQ24" s="18">
        <v>8.9</v>
      </c>
      <c r="AR24" s="18">
        <v>9.5</v>
      </c>
      <c r="AS24" s="18">
        <v>9.2421339059710661</v>
      </c>
      <c r="AT24" s="15">
        <v>22</v>
      </c>
      <c r="AU24" s="15">
        <v>136</v>
      </c>
      <c r="AV24" s="15">
        <v>85</v>
      </c>
      <c r="AW24" s="19">
        <v>3.75</v>
      </c>
      <c r="AX24" s="14">
        <v>55</v>
      </c>
      <c r="AY24" s="14">
        <v>120</v>
      </c>
      <c r="AZ24" s="14">
        <v>0</v>
      </c>
      <c r="BA24" s="14">
        <v>175</v>
      </c>
      <c r="BB24" s="14">
        <v>13</v>
      </c>
      <c r="BC24" s="14">
        <v>10</v>
      </c>
      <c r="BD24" s="14">
        <v>0</v>
      </c>
      <c r="BE24" s="14">
        <v>75</v>
      </c>
      <c r="BF24" s="14">
        <v>410</v>
      </c>
      <c r="BG24" s="14">
        <v>1360</v>
      </c>
      <c r="BH24" s="14">
        <v>280</v>
      </c>
      <c r="BI24" s="14">
        <v>1650</v>
      </c>
      <c r="BJ24" s="14">
        <v>194.8</v>
      </c>
      <c r="BK24" s="14">
        <v>327</v>
      </c>
      <c r="BL24" s="14">
        <v>28.5</v>
      </c>
      <c r="BM24" s="14">
        <v>562</v>
      </c>
      <c r="BN24" s="14">
        <v>220</v>
      </c>
      <c r="BO24" s="14">
        <v>87.5</v>
      </c>
      <c r="BP24" s="14">
        <v>0</v>
      </c>
      <c r="BQ24" s="14">
        <v>475</v>
      </c>
      <c r="BR24" s="14">
        <v>0</v>
      </c>
      <c r="BS24" s="19">
        <f>BR24/O24*100</f>
        <v>0</v>
      </c>
      <c r="BT24" s="19">
        <f>BR24/(O24+Q24)*100</f>
        <v>0</v>
      </c>
      <c r="BU24" s="15" t="s">
        <v>73</v>
      </c>
      <c r="BX24" s="19"/>
      <c r="BY24" s="19">
        <f>BX24/AD24</f>
        <v>0</v>
      </c>
      <c r="BZ24" s="16"/>
      <c r="CA24" s="16"/>
      <c r="CB24" s="16"/>
      <c r="CC24" s="14">
        <f>BR24/(C24*0.40468564224)</f>
        <v>0</v>
      </c>
      <c r="CD24" s="15">
        <v>0</v>
      </c>
      <c r="CE24" s="19">
        <f>(CD24/D24)/AD24</f>
        <v>0</v>
      </c>
      <c r="CF24" s="19"/>
    </row>
    <row r="25" spans="1:84" x14ac:dyDescent="0.2">
      <c r="A25" s="15" t="s">
        <v>69</v>
      </c>
      <c r="B25" s="15">
        <v>11</v>
      </c>
      <c r="C25" s="15">
        <v>0.5</v>
      </c>
      <c r="D25" s="16">
        <f>C25*0.40468564224</f>
        <v>0.20234282111999999</v>
      </c>
      <c r="E25" s="17">
        <v>38874</v>
      </c>
      <c r="F25" s="15">
        <v>1</v>
      </c>
      <c r="G25" s="15" t="s">
        <v>76</v>
      </c>
      <c r="H25" s="15" t="s">
        <v>78</v>
      </c>
      <c r="N25" s="17">
        <v>38882</v>
      </c>
      <c r="O25" s="14">
        <v>242740</v>
      </c>
      <c r="Q25" s="14"/>
      <c r="Z25" s="14">
        <f>SUM(O25,Q25,S25,U25,W25,Y25)</f>
        <v>242740</v>
      </c>
      <c r="AA25" s="14">
        <f>Z25/D25</f>
        <v>1199647.2059467945</v>
      </c>
      <c r="AB25" s="14">
        <f>Z25/C25</f>
        <v>485480</v>
      </c>
      <c r="AC25" s="17">
        <v>38903</v>
      </c>
      <c r="AD25" s="15">
        <f>AC25-N25</f>
        <v>21</v>
      </c>
      <c r="AE25" s="15">
        <v>8</v>
      </c>
      <c r="AF25" s="18">
        <v>0.7</v>
      </c>
      <c r="AG25" s="18">
        <v>32.299999999999997</v>
      </c>
      <c r="AH25" s="18">
        <v>27.4</v>
      </c>
      <c r="AI25" s="18">
        <v>32.200000000000003</v>
      </c>
      <c r="AJ25" s="18">
        <v>30.664999999999992</v>
      </c>
      <c r="AK25" s="13">
        <v>55</v>
      </c>
      <c r="AL25" s="13">
        <f>AM25-AK25</f>
        <v>-6</v>
      </c>
      <c r="AM25" s="13">
        <v>49</v>
      </c>
      <c r="AN25" s="13">
        <v>60</v>
      </c>
      <c r="AO25" s="13">
        <v>55.166666666666664</v>
      </c>
      <c r="AP25" s="18">
        <v>9.5</v>
      </c>
      <c r="AQ25" s="18">
        <v>9.1</v>
      </c>
      <c r="AR25" s="18">
        <v>9.6</v>
      </c>
      <c r="AS25" s="18">
        <v>9.3343983427603519</v>
      </c>
      <c r="AT25" s="15">
        <v>20</v>
      </c>
      <c r="AU25" s="15">
        <v>122</v>
      </c>
      <c r="AV25" s="15">
        <v>4.5</v>
      </c>
      <c r="AW25" s="19">
        <v>1.875</v>
      </c>
      <c r="AX25" s="14">
        <v>355</v>
      </c>
      <c r="AY25" s="14">
        <v>230</v>
      </c>
      <c r="AZ25" s="14">
        <v>0</v>
      </c>
      <c r="BA25" s="14">
        <v>585</v>
      </c>
      <c r="BB25" s="14">
        <v>15</v>
      </c>
      <c r="BC25" s="14">
        <v>5</v>
      </c>
      <c r="BD25" s="14">
        <v>0</v>
      </c>
      <c r="BE25" s="14">
        <v>25</v>
      </c>
      <c r="BF25" s="14">
        <v>130</v>
      </c>
      <c r="BG25" s="14">
        <v>50</v>
      </c>
      <c r="BH25" s="14">
        <v>5</v>
      </c>
      <c r="BI25" s="14">
        <v>180</v>
      </c>
      <c r="BJ25" s="14">
        <v>55</v>
      </c>
      <c r="BK25" s="14">
        <v>24.375</v>
      </c>
      <c r="BL25" s="14">
        <v>0.625</v>
      </c>
      <c r="BM25" s="14">
        <v>80</v>
      </c>
      <c r="BN25" s="14">
        <v>60</v>
      </c>
      <c r="BO25" s="14">
        <v>20</v>
      </c>
      <c r="BP25" s="14">
        <v>0</v>
      </c>
      <c r="BQ25" s="14">
        <v>75</v>
      </c>
      <c r="BR25" s="14">
        <v>0</v>
      </c>
      <c r="BS25" s="19">
        <f>BR25/O25*100</f>
        <v>0</v>
      </c>
      <c r="BT25" s="19">
        <f>BR25/(O25+Q25)*100</f>
        <v>0</v>
      </c>
      <c r="BU25" s="15" t="s">
        <v>73</v>
      </c>
      <c r="BX25" s="19"/>
      <c r="BY25" s="19">
        <f>BX25/AD25</f>
        <v>0</v>
      </c>
      <c r="BZ25" s="16"/>
      <c r="CA25" s="16"/>
      <c r="CB25" s="16"/>
      <c r="CC25" s="14">
        <f>BR25/(C25*0.40468564224)</f>
        <v>0</v>
      </c>
      <c r="CD25" s="15">
        <v>0</v>
      </c>
      <c r="CE25" s="19">
        <f>(CD25/D25)/AD25</f>
        <v>0</v>
      </c>
      <c r="CF25" s="19"/>
    </row>
    <row r="26" spans="1:84" x14ac:dyDescent="0.2">
      <c r="A26" s="15" t="s">
        <v>69</v>
      </c>
      <c r="B26" s="15">
        <v>26</v>
      </c>
      <c r="C26" s="15">
        <v>1</v>
      </c>
      <c r="D26" s="16">
        <f>C26*0.40468564224</f>
        <v>0.40468564223999998</v>
      </c>
      <c r="E26" s="17">
        <v>37064</v>
      </c>
      <c r="F26" s="15">
        <v>1</v>
      </c>
      <c r="G26" s="15" t="s">
        <v>76</v>
      </c>
      <c r="H26" s="15" t="s">
        <v>77</v>
      </c>
      <c r="I26" s="15">
        <v>2</v>
      </c>
      <c r="J26" s="15">
        <v>1</v>
      </c>
      <c r="M26" s="13">
        <f>AVERAGE(I26:L26)</f>
        <v>1.5</v>
      </c>
      <c r="N26" s="23">
        <v>37073</v>
      </c>
      <c r="O26" s="24">
        <v>427314</v>
      </c>
      <c r="Q26" s="14"/>
      <c r="Z26" s="14">
        <f>SUM(O26,Q26,S26,U26,W26,Y26)</f>
        <v>427314</v>
      </c>
      <c r="AA26" s="14">
        <f>Z26/D26</f>
        <v>1055915.889762603</v>
      </c>
      <c r="AB26" s="14">
        <f>Z26/C26</f>
        <v>427314</v>
      </c>
      <c r="AC26" s="17">
        <v>37098</v>
      </c>
      <c r="AD26" s="15">
        <f>AC26-N26</f>
        <v>25</v>
      </c>
      <c r="AE26" s="13">
        <v>23</v>
      </c>
      <c r="AF26" s="18">
        <v>3</v>
      </c>
      <c r="AG26" s="18">
        <v>28.3</v>
      </c>
      <c r="AH26" s="18">
        <v>28.1</v>
      </c>
      <c r="AI26" s="18">
        <v>33.700000000000003</v>
      </c>
      <c r="AJ26" s="18">
        <v>31.656521739130437</v>
      </c>
      <c r="AK26" s="13">
        <v>55</v>
      </c>
      <c r="AL26" s="13">
        <f>AM26-AK26</f>
        <v>-10</v>
      </c>
      <c r="AM26" s="13">
        <v>45</v>
      </c>
      <c r="AN26" s="13">
        <v>56</v>
      </c>
      <c r="AO26" s="13">
        <v>50</v>
      </c>
      <c r="AP26" s="18">
        <v>9</v>
      </c>
      <c r="AQ26" s="18">
        <v>9</v>
      </c>
      <c r="AR26" s="18">
        <v>9.5</v>
      </c>
      <c r="AS26" s="18">
        <v>9.2187314578571264</v>
      </c>
      <c r="AT26" s="18">
        <v>2</v>
      </c>
      <c r="AU26" s="14">
        <v>180</v>
      </c>
      <c r="AV26" s="19">
        <v>7.5</v>
      </c>
      <c r="AW26" s="19">
        <v>3.5</v>
      </c>
      <c r="AX26" s="14">
        <v>15</v>
      </c>
      <c r="AY26" s="14">
        <v>325</v>
      </c>
      <c r="AZ26" s="14">
        <v>0</v>
      </c>
      <c r="BA26" s="14">
        <v>340</v>
      </c>
      <c r="BB26" s="14">
        <v>15</v>
      </c>
      <c r="BC26" s="14">
        <v>0</v>
      </c>
      <c r="BD26" s="14">
        <v>0</v>
      </c>
      <c r="BE26" s="14">
        <v>60</v>
      </c>
      <c r="BF26" s="14">
        <v>500</v>
      </c>
      <c r="BG26" s="14">
        <v>460</v>
      </c>
      <c r="BH26" s="14">
        <v>0</v>
      </c>
      <c r="BI26" s="14">
        <v>950</v>
      </c>
      <c r="BJ26" s="14">
        <v>144</v>
      </c>
      <c r="BK26" s="14">
        <v>81.5</v>
      </c>
      <c r="BL26" s="14">
        <v>0</v>
      </c>
      <c r="BM26" s="14">
        <v>225.5</v>
      </c>
      <c r="BN26" s="14">
        <v>70</v>
      </c>
      <c r="BO26" s="14">
        <v>30</v>
      </c>
      <c r="BP26" s="14">
        <v>0</v>
      </c>
      <c r="BQ26" s="14">
        <v>77.5</v>
      </c>
      <c r="BR26" s="14">
        <v>21840</v>
      </c>
      <c r="BS26" s="19">
        <f>BR26/(O26)*100</f>
        <v>5.1109956612701666</v>
      </c>
      <c r="BT26" s="19">
        <f>BR26/(O26+Q26)*100</f>
        <v>5.1109956612701666</v>
      </c>
      <c r="BU26" s="15" t="s">
        <v>72</v>
      </c>
      <c r="BV26" s="15">
        <v>25</v>
      </c>
      <c r="BW26" s="15">
        <v>38</v>
      </c>
      <c r="BX26" s="15">
        <v>34.47</v>
      </c>
      <c r="BY26" s="19">
        <f>BX26/AD26</f>
        <v>1.3788</v>
      </c>
      <c r="BZ26" s="15">
        <v>0.104</v>
      </c>
      <c r="CA26" s="15">
        <v>0.34</v>
      </c>
      <c r="CB26" s="15">
        <v>0.23799999999999999</v>
      </c>
      <c r="CC26" s="14">
        <f>BR26/(C26*0.40468564224)</f>
        <v>53967.815312428917</v>
      </c>
      <c r="CD26" s="15">
        <v>5.91</v>
      </c>
      <c r="CE26" s="19">
        <f>(CD26/D26)/AD26</f>
        <v>0.58415712178837897</v>
      </c>
      <c r="CF26" s="19">
        <f>(CB26/BX26^3)*100000</f>
        <v>0.58110298568454832</v>
      </c>
    </row>
    <row r="27" spans="1:84" x14ac:dyDescent="0.2">
      <c r="A27" s="15" t="s">
        <v>69</v>
      </c>
      <c r="B27" s="15">
        <v>30</v>
      </c>
      <c r="C27" s="15">
        <v>1</v>
      </c>
      <c r="D27" s="16">
        <f>C27*0.40468564224</f>
        <v>0.40468564223999998</v>
      </c>
      <c r="E27" s="17">
        <v>37084</v>
      </c>
      <c r="F27" s="15">
        <v>1</v>
      </c>
      <c r="G27" s="15" t="s">
        <v>76</v>
      </c>
      <c r="H27" s="15" t="s">
        <v>77</v>
      </c>
      <c r="I27" s="15">
        <v>0</v>
      </c>
      <c r="J27" s="15">
        <v>0</v>
      </c>
      <c r="M27" s="13">
        <f>AVERAGE(I27:L27)</f>
        <v>0</v>
      </c>
      <c r="N27" s="23">
        <v>37089</v>
      </c>
      <c r="O27" s="24">
        <v>443802</v>
      </c>
      <c r="Q27" s="14"/>
      <c r="Z27" s="14">
        <f>SUM(O27,Q27,S27,U27,W27,Y27)</f>
        <v>443802</v>
      </c>
      <c r="AA27" s="14">
        <f>Z27/D27</f>
        <v>1096658.6250589092</v>
      </c>
      <c r="AB27" s="14">
        <f>Z27/C27</f>
        <v>443802</v>
      </c>
      <c r="AC27" s="17">
        <v>37110</v>
      </c>
      <c r="AD27" s="15">
        <f>AC27-N27</f>
        <v>21</v>
      </c>
      <c r="AE27" s="13"/>
      <c r="AF27" s="18">
        <v>3.9</v>
      </c>
      <c r="AG27" s="18">
        <v>32.9</v>
      </c>
      <c r="AH27" s="18">
        <v>30.5</v>
      </c>
      <c r="AI27" s="18">
        <v>33.700000000000003</v>
      </c>
      <c r="AJ27" s="18">
        <v>32.619999999999997</v>
      </c>
      <c r="AK27" s="13">
        <v>55</v>
      </c>
      <c r="AL27" s="13">
        <f>AM27-AK27</f>
        <v>-2</v>
      </c>
      <c r="AM27" s="13">
        <v>53</v>
      </c>
      <c r="AN27" s="13">
        <v>60</v>
      </c>
      <c r="AO27" s="13">
        <v>56.6</v>
      </c>
      <c r="AP27" s="18">
        <v>8.9</v>
      </c>
      <c r="AQ27" s="18">
        <v>9</v>
      </c>
      <c r="AR27" s="18">
        <v>9.3000000000000007</v>
      </c>
      <c r="AS27" s="18">
        <v>9.0828014316031229</v>
      </c>
      <c r="AT27" s="18">
        <v>0</v>
      </c>
      <c r="AU27" s="14">
        <v>100</v>
      </c>
      <c r="AV27" s="19">
        <v>3</v>
      </c>
      <c r="AW27" s="19">
        <v>1.25</v>
      </c>
      <c r="AX27" s="14">
        <v>15</v>
      </c>
      <c r="AY27" s="14">
        <v>50</v>
      </c>
      <c r="AZ27" s="14">
        <v>0</v>
      </c>
      <c r="BA27" s="14">
        <v>95</v>
      </c>
      <c r="BB27" s="14">
        <v>60</v>
      </c>
      <c r="BC27" s="14">
        <v>0</v>
      </c>
      <c r="BD27" s="14">
        <v>0</v>
      </c>
      <c r="BE27" s="14">
        <v>70</v>
      </c>
      <c r="BF27" s="14">
        <v>700</v>
      </c>
      <c r="BG27" s="14">
        <v>635</v>
      </c>
      <c r="BH27" s="14">
        <v>0</v>
      </c>
      <c r="BI27" s="14">
        <v>700</v>
      </c>
      <c r="BJ27" s="14">
        <v>253.88888888888889</v>
      </c>
      <c r="BK27" s="14">
        <v>142.77777777777777</v>
      </c>
      <c r="BL27" s="14">
        <v>0</v>
      </c>
      <c r="BM27" s="14">
        <v>396.66666666666669</v>
      </c>
      <c r="BN27" s="14">
        <v>175</v>
      </c>
      <c r="BO27" s="14">
        <v>0</v>
      </c>
      <c r="BP27" s="14">
        <v>0</v>
      </c>
      <c r="BQ27" s="14">
        <v>340</v>
      </c>
      <c r="BR27" s="14">
        <v>0</v>
      </c>
      <c r="BS27" s="19">
        <f>BR27/(O27)*100</f>
        <v>0</v>
      </c>
      <c r="BT27" s="19">
        <f>BR27/(O27+Q27)*100</f>
        <v>0</v>
      </c>
      <c r="BU27" s="15" t="s">
        <v>73</v>
      </c>
      <c r="BY27" s="19">
        <f>BX27/AD27</f>
        <v>0</v>
      </c>
      <c r="CC27" s="14">
        <f>BR27/(C27*0.40468564224)</f>
        <v>0</v>
      </c>
      <c r="CD27" s="15">
        <v>0</v>
      </c>
      <c r="CE27" s="19">
        <f>(CD27/D27)/AD27</f>
        <v>0</v>
      </c>
      <c r="CF27" s="19"/>
    </row>
    <row r="28" spans="1:84" x14ac:dyDescent="0.2">
      <c r="A28" s="4" t="s">
        <v>74</v>
      </c>
      <c r="B28" s="4">
        <v>4</v>
      </c>
      <c r="C28" s="10">
        <v>2</v>
      </c>
      <c r="D28" s="11">
        <f>C28*0.4046854224</f>
        <v>0.80937084479999999</v>
      </c>
      <c r="E28" s="8">
        <v>40799</v>
      </c>
      <c r="F28" s="4">
        <v>1</v>
      </c>
      <c r="G28" s="4" t="s">
        <v>76</v>
      </c>
      <c r="H28" s="4" t="s">
        <v>77</v>
      </c>
      <c r="I28" s="15">
        <v>5</v>
      </c>
      <c r="J28" s="15">
        <v>20</v>
      </c>
      <c r="M28" s="13">
        <v>12.5</v>
      </c>
      <c r="N28" s="8">
        <v>40818</v>
      </c>
      <c r="O28" s="5">
        <v>411284</v>
      </c>
      <c r="P28" s="137"/>
      <c r="Q28" s="5"/>
      <c r="R28" s="8"/>
      <c r="S28" s="5"/>
      <c r="T28" s="8"/>
      <c r="U28" s="5"/>
      <c r="V28" s="5"/>
      <c r="W28" s="5"/>
      <c r="X28" s="5"/>
      <c r="Y28" s="5"/>
      <c r="Z28" s="15">
        <v>411284</v>
      </c>
      <c r="AA28" s="15">
        <v>508152.7246038008</v>
      </c>
      <c r="AB28" s="15">
        <v>205642</v>
      </c>
      <c r="AC28" s="15">
        <v>40864</v>
      </c>
      <c r="AD28" s="15">
        <v>46</v>
      </c>
      <c r="AE28" s="15">
        <v>10</v>
      </c>
      <c r="AK28" s="9">
        <v>55</v>
      </c>
      <c r="BR28" s="15">
        <v>34265</v>
      </c>
      <c r="BS28" s="19">
        <v>8.331226111397477</v>
      </c>
      <c r="BT28" s="19">
        <v>8.331226111397477</v>
      </c>
    </row>
    <row r="29" spans="1:84" x14ac:dyDescent="0.2">
      <c r="A29" s="15" t="s">
        <v>69</v>
      </c>
      <c r="B29" s="15">
        <v>17</v>
      </c>
      <c r="C29" s="15">
        <v>0.5</v>
      </c>
      <c r="D29" s="16">
        <f>C29*0.40468564224</f>
        <v>0.20234282111999999</v>
      </c>
      <c r="E29" s="17">
        <v>38886</v>
      </c>
      <c r="F29" s="15">
        <v>1</v>
      </c>
      <c r="G29" s="15" t="s">
        <v>76</v>
      </c>
      <c r="H29" s="15" t="s">
        <v>78</v>
      </c>
      <c r="N29" s="17">
        <v>38896</v>
      </c>
      <c r="O29" s="14">
        <v>138316</v>
      </c>
      <c r="Q29" s="14"/>
      <c r="Z29" s="14">
        <f>SUM(O29,Q29,S29,U29,W29,Y29)</f>
        <v>138316</v>
      </c>
      <c r="AA29" s="14">
        <f>Z29/D29</f>
        <v>683572.55886024889</v>
      </c>
      <c r="AB29" s="14">
        <f>Z29/C29</f>
        <v>276632</v>
      </c>
      <c r="AC29" s="17">
        <v>38919</v>
      </c>
      <c r="AD29" s="15">
        <f>AC29-N29</f>
        <v>23</v>
      </c>
      <c r="AF29" s="18">
        <v>0.7</v>
      </c>
      <c r="AG29" s="18">
        <v>31.9</v>
      </c>
      <c r="AH29" s="18">
        <v>27.4</v>
      </c>
      <c r="AI29" s="18">
        <v>32.1</v>
      </c>
      <c r="AJ29" s="18">
        <v>29.666666666666671</v>
      </c>
      <c r="AK29" s="13">
        <v>57</v>
      </c>
      <c r="AL29" s="13">
        <f>AM29-AK29</f>
        <v>-9</v>
      </c>
      <c r="AM29" s="13">
        <v>48</v>
      </c>
      <c r="AN29" s="13">
        <v>55</v>
      </c>
      <c r="AO29" s="13">
        <v>51.5</v>
      </c>
      <c r="AP29" s="18">
        <v>9.6</v>
      </c>
      <c r="AQ29" s="18">
        <v>9.1999999999999993</v>
      </c>
      <c r="AR29" s="18">
        <v>9.5</v>
      </c>
      <c r="AS29" s="18">
        <v>9.3280033825064681</v>
      </c>
      <c r="AT29" s="15">
        <v>0</v>
      </c>
      <c r="AU29" s="15">
        <v>199</v>
      </c>
      <c r="AV29" s="15">
        <v>3</v>
      </c>
      <c r="AW29" s="19">
        <v>2.5</v>
      </c>
      <c r="AX29" s="14">
        <v>830</v>
      </c>
      <c r="AY29" s="14">
        <v>340</v>
      </c>
      <c r="AZ29" s="14">
        <v>0</v>
      </c>
      <c r="BA29" s="14">
        <v>1170</v>
      </c>
      <c r="BB29" s="14">
        <v>10</v>
      </c>
      <c r="BC29" s="14">
        <v>5</v>
      </c>
      <c r="BD29" s="14">
        <v>0</v>
      </c>
      <c r="BE29" s="14">
        <v>15</v>
      </c>
      <c r="BF29" s="14">
        <v>160</v>
      </c>
      <c r="BG29" s="14">
        <v>25</v>
      </c>
      <c r="BH29" s="14">
        <v>0</v>
      </c>
      <c r="BI29" s="14">
        <v>185</v>
      </c>
      <c r="BJ29" s="14">
        <v>85</v>
      </c>
      <c r="BK29" s="14">
        <v>15</v>
      </c>
      <c r="BL29" s="14">
        <v>0</v>
      </c>
      <c r="BM29" s="14">
        <v>100</v>
      </c>
      <c r="BN29" s="14">
        <v>85</v>
      </c>
      <c r="BO29" s="14">
        <v>15</v>
      </c>
      <c r="BP29" s="14">
        <v>0</v>
      </c>
      <c r="BQ29" s="14">
        <v>100</v>
      </c>
      <c r="BR29" s="14">
        <v>0</v>
      </c>
      <c r="BS29" s="19">
        <f>BR29/O29*100</f>
        <v>0</v>
      </c>
      <c r="BT29" s="19">
        <f>BR29/(O29+Q29)*100</f>
        <v>0</v>
      </c>
      <c r="BU29" s="15" t="s">
        <v>73</v>
      </c>
      <c r="BX29" s="19"/>
      <c r="BY29" s="19">
        <f>BX29/AD29</f>
        <v>0</v>
      </c>
      <c r="BZ29" s="16"/>
      <c r="CA29" s="16"/>
      <c r="CB29" s="16"/>
      <c r="CC29" s="14">
        <f>BR29/(C29*0.40468564224)</f>
        <v>0</v>
      </c>
      <c r="CD29" s="15">
        <v>0</v>
      </c>
      <c r="CE29" s="19">
        <f>(CD29/D29)/AD29</f>
        <v>0</v>
      </c>
      <c r="CF29" s="19"/>
    </row>
    <row r="30" spans="1:84" x14ac:dyDescent="0.2">
      <c r="A30" s="15" t="s">
        <v>69</v>
      </c>
      <c r="B30" s="15">
        <v>34</v>
      </c>
      <c r="C30" s="15">
        <v>1</v>
      </c>
      <c r="D30" s="16">
        <f>C30*0.40468564224</f>
        <v>0.40468564223999998</v>
      </c>
      <c r="E30" s="17">
        <v>38829</v>
      </c>
      <c r="F30" s="15">
        <v>1</v>
      </c>
      <c r="G30" s="15" t="s">
        <v>76</v>
      </c>
      <c r="H30" s="15" t="s">
        <v>78</v>
      </c>
      <c r="I30" s="15">
        <v>0</v>
      </c>
      <c r="J30" s="15">
        <v>0</v>
      </c>
      <c r="M30" s="13">
        <f>AVERAGE(I30:L30)</f>
        <v>0</v>
      </c>
      <c r="N30" s="17">
        <v>38850</v>
      </c>
      <c r="O30" s="14">
        <v>425940</v>
      </c>
      <c r="Q30" s="14"/>
      <c r="Z30" s="14">
        <f>SUM(O30,Q30,S30,U30,W30,Y30)</f>
        <v>425940</v>
      </c>
      <c r="AA30" s="14">
        <f>Z30/D30</f>
        <v>1052520.6618212441</v>
      </c>
      <c r="AB30" s="14">
        <f>Z30/C30</f>
        <v>425940</v>
      </c>
      <c r="AC30" s="17">
        <v>38871</v>
      </c>
      <c r="AD30" s="15">
        <f>AC30-N30</f>
        <v>21</v>
      </c>
      <c r="AE30" s="15">
        <v>11</v>
      </c>
      <c r="AF30" s="18">
        <v>2.8</v>
      </c>
      <c r="AG30" s="18">
        <v>28.2</v>
      </c>
      <c r="AH30" s="18">
        <v>26.5</v>
      </c>
      <c r="AI30" s="18">
        <v>31</v>
      </c>
      <c r="AJ30" s="18">
        <v>28.855000000000008</v>
      </c>
      <c r="AK30" s="13">
        <v>58</v>
      </c>
      <c r="AL30" s="13">
        <f>AM30-AK30</f>
        <v>-8</v>
      </c>
      <c r="AM30" s="13">
        <v>50</v>
      </c>
      <c r="AN30" s="13">
        <v>65</v>
      </c>
      <c r="AO30" s="13">
        <v>59.4</v>
      </c>
      <c r="AP30" s="18">
        <v>9</v>
      </c>
      <c r="AQ30" s="18">
        <v>9</v>
      </c>
      <c r="AR30" s="18">
        <v>9.4</v>
      </c>
      <c r="AS30" s="18">
        <v>9.0882906821320049</v>
      </c>
      <c r="AT30" s="15">
        <v>22</v>
      </c>
      <c r="AU30" s="15">
        <v>225</v>
      </c>
      <c r="AV30" s="15">
        <v>0</v>
      </c>
      <c r="AW30" s="19">
        <v>15</v>
      </c>
      <c r="AX30" s="14">
        <v>115</v>
      </c>
      <c r="AY30" s="14">
        <v>345</v>
      </c>
      <c r="AZ30" s="14">
        <v>0</v>
      </c>
      <c r="BA30" s="14">
        <v>460</v>
      </c>
      <c r="BB30" s="14">
        <v>50</v>
      </c>
      <c r="BC30" s="14">
        <v>30</v>
      </c>
      <c r="BD30" s="14">
        <v>0</v>
      </c>
      <c r="BE30" s="14">
        <v>110</v>
      </c>
      <c r="BF30" s="14">
        <v>400</v>
      </c>
      <c r="BG30" s="14">
        <v>705</v>
      </c>
      <c r="BH30" s="14">
        <v>0</v>
      </c>
      <c r="BI30" s="14">
        <v>855</v>
      </c>
      <c r="BJ30" s="14">
        <v>170</v>
      </c>
      <c r="BK30" s="14">
        <v>252.5</v>
      </c>
      <c r="BL30" s="14">
        <v>0</v>
      </c>
      <c r="BM30" s="14">
        <v>422.5</v>
      </c>
      <c r="BN30" s="14">
        <v>117.5</v>
      </c>
      <c r="BO30" s="14">
        <v>217.5</v>
      </c>
      <c r="BP30" s="14">
        <v>0</v>
      </c>
      <c r="BQ30" s="14">
        <v>410</v>
      </c>
      <c r="BR30" s="14">
        <v>0</v>
      </c>
      <c r="BS30" s="19">
        <f>BR30/O30*100</f>
        <v>0</v>
      </c>
      <c r="BT30" s="19">
        <f>BR30/(O30+Q30)*100</f>
        <v>0</v>
      </c>
      <c r="BU30" s="15" t="s">
        <v>73</v>
      </c>
      <c r="BX30" s="19"/>
      <c r="BY30" s="19">
        <f>BX30/AD30</f>
        <v>0</v>
      </c>
      <c r="BZ30" s="16"/>
      <c r="CA30" s="16"/>
      <c r="CB30" s="16"/>
      <c r="CC30" s="14">
        <f>BR30/(C30*0.40468564224)</f>
        <v>0</v>
      </c>
      <c r="CD30" s="15">
        <v>0</v>
      </c>
      <c r="CE30" s="19">
        <f>(CD30/D30)/AD30</f>
        <v>0</v>
      </c>
      <c r="CF30" s="19"/>
    </row>
    <row r="31" spans="1:84" x14ac:dyDescent="0.2">
      <c r="A31" s="15" t="s">
        <v>69</v>
      </c>
      <c r="B31" s="15">
        <v>6</v>
      </c>
      <c r="C31" s="15">
        <v>2</v>
      </c>
      <c r="D31" s="16">
        <f>C31*0.40468564224</f>
        <v>0.80937128447999995</v>
      </c>
      <c r="E31" s="17">
        <v>38839</v>
      </c>
      <c r="F31" s="15">
        <v>1</v>
      </c>
      <c r="G31" s="15" t="s">
        <v>76</v>
      </c>
      <c r="H31" s="15" t="s">
        <v>78</v>
      </c>
      <c r="N31" s="17">
        <v>38852</v>
      </c>
      <c r="O31" s="14">
        <v>985158</v>
      </c>
      <c r="Q31" s="14"/>
      <c r="Z31" s="14">
        <f>SUM(O31,Q31,S31,U31,W31,Y31)</f>
        <v>985158</v>
      </c>
      <c r="AA31" s="14">
        <f>Z31/D31</f>
        <v>1217189.2169771485</v>
      </c>
      <c r="AB31" s="14">
        <f>Z31/C31</f>
        <v>492579</v>
      </c>
      <c r="AC31" s="17">
        <v>38884</v>
      </c>
      <c r="AD31" s="15">
        <f>AC31-N31</f>
        <v>32</v>
      </c>
      <c r="AE31" s="15">
        <v>10</v>
      </c>
      <c r="AF31" s="18">
        <v>0.5</v>
      </c>
      <c r="AG31" s="18">
        <v>26.9</v>
      </c>
      <c r="AH31" s="18">
        <v>25.1</v>
      </c>
      <c r="AI31" s="18">
        <v>30.8</v>
      </c>
      <c r="AJ31" s="18">
        <v>28.61904761904761</v>
      </c>
      <c r="AK31" s="13">
        <v>62</v>
      </c>
      <c r="AL31" s="13">
        <f>AM31-AK31</f>
        <v>-7</v>
      </c>
      <c r="AM31" s="13">
        <v>55</v>
      </c>
      <c r="AN31" s="13">
        <v>63</v>
      </c>
      <c r="AO31" s="13">
        <v>58.6</v>
      </c>
      <c r="AP31" s="18">
        <v>9.1999999999999993</v>
      </c>
      <c r="AQ31" s="18">
        <v>9</v>
      </c>
      <c r="AR31" s="18">
        <v>9.3000000000000007</v>
      </c>
      <c r="AS31" s="18">
        <v>9.1628002388797256</v>
      </c>
      <c r="AT31" s="15">
        <v>36</v>
      </c>
      <c r="AU31" s="15">
        <v>325</v>
      </c>
      <c r="AV31" s="15">
        <v>0</v>
      </c>
      <c r="AW31" s="19">
        <v>12.5</v>
      </c>
      <c r="AX31" s="14">
        <v>260</v>
      </c>
      <c r="AY31" s="14">
        <v>210</v>
      </c>
      <c r="AZ31" s="14">
        <v>0</v>
      </c>
      <c r="BA31" s="14">
        <v>970</v>
      </c>
      <c r="BB31" s="14">
        <v>25</v>
      </c>
      <c r="BC31" s="14">
        <v>30</v>
      </c>
      <c r="BD31" s="14">
        <v>0</v>
      </c>
      <c r="BE31" s="14">
        <v>80</v>
      </c>
      <c r="BF31" s="14">
        <v>425</v>
      </c>
      <c r="BG31" s="14">
        <v>210</v>
      </c>
      <c r="BH31" s="14">
        <v>0</v>
      </c>
      <c r="BI31" s="14">
        <v>540</v>
      </c>
      <c r="BJ31" s="14">
        <v>146.25</v>
      </c>
      <c r="BK31" s="14">
        <v>92.5</v>
      </c>
      <c r="BL31" s="14">
        <v>0</v>
      </c>
      <c r="BM31" s="14">
        <v>238.75</v>
      </c>
      <c r="BN31" s="14">
        <v>122.5</v>
      </c>
      <c r="BO31" s="14">
        <v>57.5</v>
      </c>
      <c r="BP31" s="14">
        <v>0</v>
      </c>
      <c r="BQ31" s="14">
        <v>187.5</v>
      </c>
      <c r="BR31" s="14">
        <v>0</v>
      </c>
      <c r="BS31" s="19">
        <f>BR31/O31*100</f>
        <v>0</v>
      </c>
      <c r="BT31" s="19">
        <f>BR31/(O31+Q31)*100</f>
        <v>0</v>
      </c>
      <c r="BU31" s="15" t="s">
        <v>73</v>
      </c>
      <c r="BX31" s="19"/>
      <c r="BY31" s="19">
        <f>BX31/AD31</f>
        <v>0</v>
      </c>
      <c r="BZ31" s="16"/>
      <c r="CA31" s="16"/>
      <c r="CB31" s="16"/>
      <c r="CC31" s="14">
        <f>BR31/(C31*0.40468564224)</f>
        <v>0</v>
      </c>
      <c r="CD31" s="15">
        <v>0</v>
      </c>
      <c r="CE31" s="19">
        <f>(CD31/D31)/AD31</f>
        <v>0</v>
      </c>
      <c r="CF31" s="19"/>
    </row>
    <row r="32" spans="1:84" s="27" customFormat="1" x14ac:dyDescent="0.2">
      <c r="A32" s="37" t="s">
        <v>69</v>
      </c>
      <c r="B32" s="37">
        <v>24</v>
      </c>
      <c r="C32" s="37">
        <v>1</v>
      </c>
      <c r="D32" s="37">
        <f>C32*0.40468564224</f>
        <v>0.40468564223999998</v>
      </c>
      <c r="E32" s="39">
        <v>39953</v>
      </c>
      <c r="F32" s="37">
        <v>2</v>
      </c>
      <c r="G32" s="37" t="s">
        <v>76</v>
      </c>
      <c r="H32" s="37" t="s">
        <v>77</v>
      </c>
      <c r="I32" s="37">
        <v>34</v>
      </c>
      <c r="J32" s="37">
        <v>13</v>
      </c>
      <c r="K32" s="37"/>
      <c r="L32" s="37"/>
      <c r="M32" s="31">
        <f>AVERAGE(I32:L32)</f>
        <v>23.5</v>
      </c>
      <c r="N32" s="39">
        <v>39966</v>
      </c>
      <c r="O32" s="40">
        <v>302280</v>
      </c>
      <c r="P32" s="39">
        <v>39967</v>
      </c>
      <c r="Q32" s="40">
        <v>141522</v>
      </c>
      <c r="R32" s="37"/>
      <c r="S32" s="37"/>
      <c r="T32" s="40"/>
      <c r="U32" s="37"/>
      <c r="V32" s="37"/>
      <c r="W32" s="37"/>
      <c r="X32" s="37"/>
      <c r="Y32" s="37"/>
      <c r="Z32" s="40">
        <f>SUM(O32,Q32,S32,U32,W32,Y32)</f>
        <v>443802</v>
      </c>
      <c r="AA32" s="40">
        <f>Z32/D32</f>
        <v>1096658.6250589092</v>
      </c>
      <c r="AB32" s="40">
        <f>Z32/C32</f>
        <v>443802</v>
      </c>
      <c r="AC32" s="39">
        <v>40009</v>
      </c>
      <c r="AD32" s="37">
        <f>AC32-N32</f>
        <v>43</v>
      </c>
      <c r="AE32" s="37">
        <v>2</v>
      </c>
      <c r="AF32" s="37">
        <v>3.1</v>
      </c>
      <c r="AG32" s="37">
        <v>30.1</v>
      </c>
      <c r="AH32" s="37">
        <v>29.1</v>
      </c>
      <c r="AI32" s="37">
        <v>33.700000000000003</v>
      </c>
      <c r="AJ32" s="41">
        <v>31.814634146341465</v>
      </c>
      <c r="AK32" s="37">
        <v>46</v>
      </c>
      <c r="AL32" s="31">
        <f>AM32-AK32</f>
        <v>-4</v>
      </c>
      <c r="AM32" s="37">
        <v>42</v>
      </c>
      <c r="AN32" s="37">
        <v>53</v>
      </c>
      <c r="AO32" s="41">
        <v>49</v>
      </c>
      <c r="AP32" s="37">
        <v>9.3000000000000007</v>
      </c>
      <c r="AQ32" s="37">
        <v>8.8000000000000007</v>
      </c>
      <c r="AR32" s="41">
        <v>9.6</v>
      </c>
      <c r="AS32" s="41">
        <v>9.1907301856988823</v>
      </c>
      <c r="AT32" s="37">
        <v>254</v>
      </c>
      <c r="AU32" s="37">
        <v>242</v>
      </c>
      <c r="AV32" s="37">
        <v>18</v>
      </c>
      <c r="AW32" s="37">
        <v>6.25</v>
      </c>
      <c r="AX32" s="40">
        <v>90</v>
      </c>
      <c r="AY32" s="40">
        <v>45</v>
      </c>
      <c r="AZ32" s="40">
        <v>305</v>
      </c>
      <c r="BA32" s="40">
        <v>130</v>
      </c>
      <c r="BB32" s="40">
        <v>115</v>
      </c>
      <c r="BC32" s="40">
        <v>180</v>
      </c>
      <c r="BD32" s="40">
        <v>10</v>
      </c>
      <c r="BE32" s="40">
        <v>535</v>
      </c>
      <c r="BF32" s="40">
        <v>209.66666666666666</v>
      </c>
      <c r="BG32" s="40">
        <v>180</v>
      </c>
      <c r="BH32" s="40">
        <v>0</v>
      </c>
      <c r="BI32" s="40">
        <v>0</v>
      </c>
      <c r="BJ32" s="40">
        <v>10</v>
      </c>
      <c r="BK32" s="40">
        <v>0.66666666666666663</v>
      </c>
      <c r="BL32" s="40">
        <v>0</v>
      </c>
      <c r="BM32" s="40">
        <v>270</v>
      </c>
      <c r="BN32" s="40">
        <v>55</v>
      </c>
      <c r="BO32" s="40">
        <v>705</v>
      </c>
      <c r="BP32" s="40">
        <v>340.33333333333331</v>
      </c>
      <c r="BQ32" s="40">
        <v>310</v>
      </c>
      <c r="BR32" s="40">
        <v>14511</v>
      </c>
      <c r="BS32" s="43">
        <f>BR32/O32*100</f>
        <v>4.8005160778086546</v>
      </c>
      <c r="BT32" s="43">
        <f>(BR32)/(O32+Q32+S32+U32)*100</f>
        <v>3.2697013533062043</v>
      </c>
      <c r="BU32" s="37" t="s">
        <v>72</v>
      </c>
      <c r="BV32" s="37">
        <v>38</v>
      </c>
      <c r="BW32" s="37">
        <v>69</v>
      </c>
      <c r="BX32" s="37">
        <v>44.66</v>
      </c>
      <c r="BY32" s="43">
        <f>BX32/AD32</f>
        <v>1.0386046511627907</v>
      </c>
      <c r="BZ32" s="38">
        <v>0.36599999999999999</v>
      </c>
      <c r="CA32" s="38">
        <v>1.3</v>
      </c>
      <c r="CB32" s="38">
        <v>0.59299999999999997</v>
      </c>
      <c r="CC32" s="40">
        <f>BR32/(C32*0.40468564224)</f>
        <v>35857.461904700365</v>
      </c>
      <c r="CD32" s="37">
        <v>8.5</v>
      </c>
      <c r="CE32" s="38">
        <f>(CD32/D32)/AD32</f>
        <v>0.48846412615602458</v>
      </c>
      <c r="CF32" s="38">
        <f>(CB32/BX32^3)*100000</f>
        <v>0.66573062698209495</v>
      </c>
    </row>
    <row r="33" spans="1:84" x14ac:dyDescent="0.2">
      <c r="A33" s="15" t="s">
        <v>69</v>
      </c>
      <c r="B33" s="15">
        <v>3</v>
      </c>
      <c r="C33" s="15">
        <v>2</v>
      </c>
      <c r="D33" s="15">
        <f>C33*0.40468564224</f>
        <v>0.80937128447999995</v>
      </c>
      <c r="E33" s="17">
        <v>40072</v>
      </c>
      <c r="F33" s="15">
        <v>2</v>
      </c>
      <c r="G33" s="15" t="s">
        <v>76</v>
      </c>
      <c r="H33" s="15" t="s">
        <v>77</v>
      </c>
      <c r="I33" s="15">
        <v>23</v>
      </c>
      <c r="J33" s="15">
        <v>12</v>
      </c>
      <c r="M33" s="13">
        <f>AVERAGE(I33:L33)</f>
        <v>17.5</v>
      </c>
      <c r="N33" s="17">
        <v>40082</v>
      </c>
      <c r="O33" s="14">
        <v>446092</v>
      </c>
      <c r="P33" s="17">
        <v>40083</v>
      </c>
      <c r="Q33" s="14">
        <v>237702</v>
      </c>
      <c r="S33" s="14"/>
      <c r="T33" s="14"/>
      <c r="U33" s="14"/>
      <c r="V33" s="14"/>
      <c r="W33" s="14"/>
      <c r="X33" s="14"/>
      <c r="Y33" s="14"/>
      <c r="Z33" s="14">
        <f>SUM(O33,Q33,S33,U33,W33,Y33)</f>
        <v>683794</v>
      </c>
      <c r="AA33" s="14">
        <f>Z33/D33</f>
        <v>844845.88607479434</v>
      </c>
      <c r="AB33" s="14">
        <f>Z33/C33</f>
        <v>341897</v>
      </c>
      <c r="AC33" s="17">
        <v>40129</v>
      </c>
      <c r="AD33" s="15">
        <f>AC33-N33</f>
        <v>47</v>
      </c>
      <c r="AE33" s="15">
        <v>3</v>
      </c>
      <c r="AF33" s="18">
        <v>3.9</v>
      </c>
      <c r="AG33" s="18">
        <v>28.3</v>
      </c>
      <c r="AH33" s="18">
        <v>20.399999999999999</v>
      </c>
      <c r="AI33" s="18">
        <v>31.4</v>
      </c>
      <c r="AJ33" s="18">
        <v>26.062222222222225</v>
      </c>
      <c r="AK33" s="15">
        <v>46</v>
      </c>
      <c r="AL33" s="13">
        <f>AM33-AK33</f>
        <v>-6</v>
      </c>
      <c r="AM33" s="15">
        <v>40</v>
      </c>
      <c r="AN33" s="15">
        <v>49</v>
      </c>
      <c r="AO33" s="18">
        <v>44.5</v>
      </c>
      <c r="AP33" s="15">
        <v>8.4</v>
      </c>
      <c r="AQ33" s="15">
        <v>8.4</v>
      </c>
      <c r="AR33" s="18">
        <v>9.1999999999999993</v>
      </c>
      <c r="AS33" s="18">
        <v>8.9363012296530346</v>
      </c>
      <c r="AT33" s="15">
        <v>668</v>
      </c>
      <c r="AU33" s="15">
        <v>650</v>
      </c>
      <c r="AV33" s="15">
        <v>32</v>
      </c>
      <c r="AW33" s="15">
        <v>14</v>
      </c>
      <c r="AX33" s="14">
        <v>95</v>
      </c>
      <c r="AY33" s="14">
        <v>0</v>
      </c>
      <c r="AZ33" s="14">
        <v>40</v>
      </c>
      <c r="BA33" s="14">
        <v>14.333333333333334</v>
      </c>
      <c r="BB33" s="14">
        <v>15</v>
      </c>
      <c r="BC33" s="14">
        <v>990</v>
      </c>
      <c r="BD33" s="14">
        <v>0</v>
      </c>
      <c r="BE33" s="14">
        <v>425</v>
      </c>
      <c r="BF33" s="14">
        <v>81</v>
      </c>
      <c r="BG33" s="14">
        <v>25</v>
      </c>
      <c r="BH33" s="14">
        <v>0</v>
      </c>
      <c r="BI33" s="14">
        <v>0</v>
      </c>
      <c r="BJ33" s="14">
        <v>35</v>
      </c>
      <c r="BK33" s="14">
        <v>3</v>
      </c>
      <c r="BL33" s="14">
        <v>0</v>
      </c>
      <c r="BM33" s="14">
        <v>1085</v>
      </c>
      <c r="BN33" s="14">
        <v>0</v>
      </c>
      <c r="BO33" s="14">
        <v>475</v>
      </c>
      <c r="BP33" s="14">
        <v>98.333333333333329</v>
      </c>
      <c r="BQ33" s="14">
        <v>35</v>
      </c>
      <c r="BR33" s="14">
        <v>24019</v>
      </c>
      <c r="BS33" s="19">
        <f>BR33/Q33*100</f>
        <v>10.104668871107521</v>
      </c>
      <c r="BT33" s="19">
        <f>(BR33)/(O33+Q33+S33+U33)*100</f>
        <v>3.5126075981947782</v>
      </c>
      <c r="BU33" s="15" t="s">
        <v>72</v>
      </c>
      <c r="BV33" s="15">
        <v>16</v>
      </c>
      <c r="BW33" s="15">
        <v>85</v>
      </c>
      <c r="BX33" s="15">
        <v>43.62</v>
      </c>
      <c r="BY33" s="19">
        <f>BX33/AD33</f>
        <v>0.9280851063829787</v>
      </c>
      <c r="BZ33" s="16">
        <v>0.17899999999999999</v>
      </c>
      <c r="CA33" s="16">
        <v>2.7629999999999999</v>
      </c>
      <c r="CB33" s="16">
        <v>1.008</v>
      </c>
      <c r="CC33" s="14">
        <f>BR33/(C33*0.40468564224)</f>
        <v>29676.120787299224</v>
      </c>
      <c r="CD33" s="15">
        <v>13.55</v>
      </c>
      <c r="CE33" s="16">
        <f>(CD33/D33)/AD33</f>
        <v>0.35619977860426494</v>
      </c>
      <c r="CF33" s="16">
        <f>(CB33/BX33^3)*100000</f>
        <v>1.2145168608248409</v>
      </c>
    </row>
    <row r="34" spans="1:84" x14ac:dyDescent="0.2">
      <c r="A34" s="4" t="s">
        <v>69</v>
      </c>
      <c r="B34" s="4">
        <v>13</v>
      </c>
      <c r="C34" s="10">
        <v>0.5</v>
      </c>
      <c r="D34" s="11">
        <f>C34*0.4046854224</f>
        <v>0.2023427112</v>
      </c>
      <c r="E34" s="8">
        <v>40724</v>
      </c>
      <c r="F34" s="4">
        <v>2</v>
      </c>
      <c r="G34" s="4" t="s">
        <v>76</v>
      </c>
      <c r="H34" s="4" t="s">
        <v>77</v>
      </c>
      <c r="I34" s="15">
        <v>0</v>
      </c>
      <c r="J34" s="15">
        <v>0</v>
      </c>
      <c r="M34" s="13">
        <v>0</v>
      </c>
      <c r="N34" s="8">
        <v>40735</v>
      </c>
      <c r="O34" s="5">
        <v>114042</v>
      </c>
      <c r="P34" s="8">
        <v>40736</v>
      </c>
      <c r="Q34" s="5">
        <v>176330</v>
      </c>
      <c r="R34" s="8"/>
      <c r="S34" s="5"/>
      <c r="T34" s="8"/>
      <c r="U34" s="5"/>
      <c r="V34" s="5"/>
      <c r="W34" s="5"/>
      <c r="X34" s="5"/>
      <c r="Y34" s="5"/>
      <c r="Z34" s="15">
        <v>290372</v>
      </c>
      <c r="AA34" s="15">
        <v>1435050.4561194195</v>
      </c>
      <c r="AB34" s="15">
        <v>580744</v>
      </c>
      <c r="AC34" s="15">
        <v>40773</v>
      </c>
      <c r="AD34" s="15">
        <v>38</v>
      </c>
      <c r="AE34" s="15">
        <v>9</v>
      </c>
      <c r="AK34" s="9">
        <v>46</v>
      </c>
      <c r="BR34" s="15">
        <v>8862</v>
      </c>
      <c r="BS34" s="19">
        <v>5.0258038904327114</v>
      </c>
      <c r="BT34" s="19">
        <v>3.0519471574394226</v>
      </c>
    </row>
    <row r="35" spans="1:84" x14ac:dyDescent="0.2">
      <c r="A35" s="4" t="s">
        <v>69</v>
      </c>
      <c r="B35" s="4">
        <v>33</v>
      </c>
      <c r="C35" s="10">
        <v>1</v>
      </c>
      <c r="D35" s="11">
        <f>C35*0.4046854224</f>
        <v>0.40468542239999999</v>
      </c>
      <c r="E35" s="8">
        <v>40791</v>
      </c>
      <c r="F35" s="4">
        <v>2</v>
      </c>
      <c r="G35" s="4" t="s">
        <v>76</v>
      </c>
      <c r="H35" s="4" t="s">
        <v>77</v>
      </c>
      <c r="I35" s="15">
        <v>3</v>
      </c>
      <c r="J35" s="15">
        <v>0</v>
      </c>
      <c r="M35" s="13">
        <v>1.5</v>
      </c>
      <c r="N35" s="8">
        <v>40802</v>
      </c>
      <c r="O35" s="5">
        <v>54044</v>
      </c>
      <c r="P35" s="137">
        <v>40803</v>
      </c>
      <c r="Q35" s="5">
        <v>278464</v>
      </c>
      <c r="R35" s="8"/>
      <c r="S35" s="5"/>
      <c r="T35" s="8"/>
      <c r="U35" s="5"/>
      <c r="V35" s="5"/>
      <c r="W35" s="5"/>
      <c r="X35" s="5"/>
      <c r="Y35" s="5"/>
      <c r="Z35" s="15">
        <v>332508</v>
      </c>
      <c r="AA35" s="15">
        <v>821645.60815670236</v>
      </c>
      <c r="AB35" s="15">
        <v>332508</v>
      </c>
      <c r="AC35" s="15">
        <v>40836</v>
      </c>
      <c r="AD35" s="15">
        <v>34</v>
      </c>
      <c r="AE35" s="15">
        <v>8</v>
      </c>
      <c r="AK35" s="9">
        <v>47</v>
      </c>
      <c r="BR35" s="15">
        <v>83395</v>
      </c>
      <c r="BS35" s="19">
        <v>29.948215927373017</v>
      </c>
      <c r="BT35" s="19">
        <v>25.080599564521755</v>
      </c>
    </row>
    <row r="36" spans="1:84" x14ac:dyDescent="0.2">
      <c r="A36" s="4" t="s">
        <v>69</v>
      </c>
      <c r="B36" s="4">
        <v>6</v>
      </c>
      <c r="C36" s="10">
        <v>2</v>
      </c>
      <c r="D36" s="11">
        <f>C36*0.4046854224</f>
        <v>0.80937084479999999</v>
      </c>
      <c r="E36" s="8">
        <v>40792</v>
      </c>
      <c r="F36" s="4">
        <v>2</v>
      </c>
      <c r="G36" s="4" t="s">
        <v>76</v>
      </c>
      <c r="H36" s="4" t="s">
        <v>77</v>
      </c>
      <c r="I36" s="15">
        <v>13</v>
      </c>
      <c r="J36" s="15">
        <v>5</v>
      </c>
      <c r="M36" s="13">
        <v>9</v>
      </c>
      <c r="N36" s="8">
        <v>40808</v>
      </c>
      <c r="O36" s="5">
        <v>60914</v>
      </c>
      <c r="P36" s="137">
        <v>40810</v>
      </c>
      <c r="Q36" s="5">
        <v>400750</v>
      </c>
      <c r="R36" s="8"/>
      <c r="S36" s="5"/>
      <c r="T36" s="8"/>
      <c r="U36" s="5"/>
      <c r="V36" s="5"/>
      <c r="W36" s="5"/>
      <c r="X36" s="5"/>
      <c r="Y36" s="5"/>
      <c r="Z36" s="15">
        <v>461664</v>
      </c>
      <c r="AA36" s="15">
        <v>570398.60400961165</v>
      </c>
      <c r="AB36" s="15">
        <v>230832</v>
      </c>
      <c r="AC36" s="15">
        <v>40842</v>
      </c>
      <c r="AD36" s="15">
        <v>34</v>
      </c>
      <c r="AE36" s="15">
        <v>9</v>
      </c>
      <c r="AK36" s="9">
        <v>47</v>
      </c>
      <c r="BR36" s="15">
        <v>6396</v>
      </c>
      <c r="BS36" s="19">
        <v>1.5960074859638178</v>
      </c>
      <c r="BT36" s="19">
        <v>1.3854231648991475</v>
      </c>
    </row>
    <row r="37" spans="1:84" x14ac:dyDescent="0.2">
      <c r="A37" s="15" t="s">
        <v>69</v>
      </c>
      <c r="B37" s="15">
        <v>14</v>
      </c>
      <c r="C37" s="15">
        <v>0.5</v>
      </c>
      <c r="D37" s="16">
        <f>C37*0.40468564224</f>
        <v>0.20234282111999999</v>
      </c>
      <c r="E37" s="17">
        <v>37145</v>
      </c>
      <c r="F37" s="15">
        <v>2</v>
      </c>
      <c r="G37" s="15" t="s">
        <v>76</v>
      </c>
      <c r="H37" s="15" t="s">
        <v>77</v>
      </c>
      <c r="K37" s="15">
        <v>3</v>
      </c>
      <c r="L37" s="15">
        <v>9</v>
      </c>
      <c r="M37" s="13">
        <f>AVERAGE(I37:L37)</f>
        <v>6</v>
      </c>
      <c r="N37" s="23">
        <v>37149</v>
      </c>
      <c r="O37" s="24">
        <v>136942</v>
      </c>
      <c r="P37" s="23">
        <v>37150</v>
      </c>
      <c r="Q37" s="24">
        <v>152514</v>
      </c>
      <c r="Z37" s="14">
        <f>SUM(O37,Q37,S37,U37,W37,Y37)</f>
        <v>289456</v>
      </c>
      <c r="AA37" s="14">
        <f>Z37/D37</f>
        <v>1430522.7059591962</v>
      </c>
      <c r="AB37" s="14">
        <f>Z37/C37</f>
        <v>578912</v>
      </c>
      <c r="AC37" s="17">
        <v>37181</v>
      </c>
      <c r="AD37" s="15">
        <f>AC37-N37</f>
        <v>32</v>
      </c>
      <c r="AE37" s="13">
        <v>14</v>
      </c>
      <c r="AF37" s="18">
        <v>4.8</v>
      </c>
      <c r="AG37" s="18">
        <v>31.5</v>
      </c>
      <c r="AH37" s="18">
        <v>23.8</v>
      </c>
      <c r="AI37" s="18">
        <v>32.5</v>
      </c>
      <c r="AJ37" s="18">
        <v>28.131034482758615</v>
      </c>
      <c r="AK37" s="13">
        <v>48</v>
      </c>
      <c r="AL37" s="13">
        <f>AM37-AK37</f>
        <v>-4</v>
      </c>
      <c r="AM37" s="13">
        <v>44</v>
      </c>
      <c r="AN37" s="13">
        <v>56</v>
      </c>
      <c r="AO37" s="13">
        <v>50.24444444444444</v>
      </c>
      <c r="AP37" s="18">
        <v>8.4</v>
      </c>
      <c r="AQ37" s="18">
        <v>8.6</v>
      </c>
      <c r="AR37" s="18">
        <v>9.5</v>
      </c>
      <c r="AS37" s="18">
        <v>8.9911640890616642</v>
      </c>
      <c r="AT37" s="18">
        <v>20</v>
      </c>
      <c r="AU37" s="14">
        <v>200</v>
      </c>
      <c r="AV37" s="19">
        <v>15</v>
      </c>
      <c r="AW37" s="19">
        <v>6.25</v>
      </c>
      <c r="AX37" s="14">
        <v>35</v>
      </c>
      <c r="AY37" s="14">
        <v>85</v>
      </c>
      <c r="AZ37" s="14">
        <v>0</v>
      </c>
      <c r="BA37" s="14">
        <v>120</v>
      </c>
      <c r="BB37" s="14">
        <v>0</v>
      </c>
      <c r="BC37" s="14">
        <v>5</v>
      </c>
      <c r="BD37" s="14">
        <v>0</v>
      </c>
      <c r="BE37" s="14">
        <v>35</v>
      </c>
      <c r="BF37" s="14">
        <v>960</v>
      </c>
      <c r="BG37" s="14">
        <v>675</v>
      </c>
      <c r="BH37" s="14">
        <v>1300</v>
      </c>
      <c r="BI37" s="14">
        <v>1625</v>
      </c>
      <c r="BJ37" s="14">
        <v>117.30769230769231</v>
      </c>
      <c r="BK37" s="14">
        <v>185</v>
      </c>
      <c r="BL37" s="14">
        <v>172.30769230769232</v>
      </c>
      <c r="BM37" s="14">
        <v>474.61538461538464</v>
      </c>
      <c r="BN37" s="14">
        <v>15</v>
      </c>
      <c r="BO37" s="14">
        <v>65</v>
      </c>
      <c r="BP37" s="14">
        <v>5</v>
      </c>
      <c r="BQ37" s="14">
        <v>465</v>
      </c>
      <c r="BR37" s="14">
        <v>97842</v>
      </c>
      <c r="BS37" s="19">
        <f>BR37/(Q37)*100</f>
        <v>64.152799087296913</v>
      </c>
      <c r="BT37" s="19">
        <f>BR37/(O37+Q37)*100</f>
        <v>33.802028633021948</v>
      </c>
      <c r="BU37" s="15" t="s">
        <v>72</v>
      </c>
      <c r="BV37" s="15">
        <v>22</v>
      </c>
      <c r="BW37" s="15">
        <v>34</v>
      </c>
      <c r="BX37" s="15">
        <v>28.5</v>
      </c>
      <c r="BY37" s="19">
        <f>BX37/AD37</f>
        <v>0.890625</v>
      </c>
      <c r="BZ37" s="15">
        <v>0.08</v>
      </c>
      <c r="CA37" s="15">
        <v>0.23799999999999999</v>
      </c>
      <c r="CB37" s="15">
        <v>0.13700000000000001</v>
      </c>
      <c r="CC37" s="14">
        <f>BR37/(C37*0.40468564224)</f>
        <v>483545.69467020786</v>
      </c>
      <c r="CD37" s="15">
        <v>14.27</v>
      </c>
      <c r="CE37" s="19">
        <f>(CD37/D37)/AD37</f>
        <v>2.2038711209602808</v>
      </c>
      <c r="CF37" s="19">
        <f>(CB37/BX37^3)*100000</f>
        <v>0.5918150254059279</v>
      </c>
    </row>
    <row r="38" spans="1:84" x14ac:dyDescent="0.2">
      <c r="A38" s="15" t="s">
        <v>69</v>
      </c>
      <c r="B38" s="15">
        <v>11</v>
      </c>
      <c r="C38" s="15">
        <v>0.5</v>
      </c>
      <c r="D38" s="15">
        <f>C38*0.40468564224</f>
        <v>0.20234282111999999</v>
      </c>
      <c r="E38" s="17">
        <v>40079</v>
      </c>
      <c r="F38" s="15">
        <v>2</v>
      </c>
      <c r="G38" s="15" t="s">
        <v>76</v>
      </c>
      <c r="H38" s="15" t="s">
        <v>77</v>
      </c>
      <c r="I38" s="15">
        <v>30</v>
      </c>
      <c r="J38" s="15">
        <v>0</v>
      </c>
      <c r="M38" s="13">
        <f>AVERAGE(I38:L38)</f>
        <v>15</v>
      </c>
      <c r="N38" s="17">
        <v>40087</v>
      </c>
      <c r="O38" s="14">
        <v>72822</v>
      </c>
      <c r="P38" s="17">
        <v>40088</v>
      </c>
      <c r="Q38" s="14">
        <v>26564</v>
      </c>
      <c r="T38" s="14"/>
      <c r="Z38" s="14">
        <f>SUM(O38,Q38,S38,U38,W38,Y38)</f>
        <v>99386</v>
      </c>
      <c r="AA38" s="14">
        <f>Z38/D38</f>
        <v>491176.30884991394</v>
      </c>
      <c r="AB38" s="14">
        <f>Z38/C38</f>
        <v>198772</v>
      </c>
      <c r="AC38" s="17">
        <v>40129</v>
      </c>
      <c r="AD38" s="15">
        <f>AC38-N38</f>
        <v>42</v>
      </c>
      <c r="AE38" s="15">
        <v>5</v>
      </c>
      <c r="AF38" s="15">
        <v>4.2</v>
      </c>
      <c r="AG38" s="15">
        <v>31.6</v>
      </c>
      <c r="AH38" s="15">
        <v>20.399999999999999</v>
      </c>
      <c r="AI38" s="15">
        <v>31.7</v>
      </c>
      <c r="AJ38" s="18">
        <v>25.402564102564099</v>
      </c>
      <c r="AK38" s="15">
        <v>48</v>
      </c>
      <c r="AL38" s="13">
        <f>AM38-AK38</f>
        <v>-8</v>
      </c>
      <c r="AM38" s="15">
        <v>40</v>
      </c>
      <c r="AN38" s="15">
        <v>47</v>
      </c>
      <c r="AO38" s="18">
        <v>45.1</v>
      </c>
      <c r="AP38" s="15">
        <v>8.6999999999999993</v>
      </c>
      <c r="AQ38" s="15">
        <v>8.1999999999999993</v>
      </c>
      <c r="AR38" s="18">
        <v>8.9</v>
      </c>
      <c r="AS38" s="18">
        <v>8.3913716338500386</v>
      </c>
      <c r="AT38" s="15">
        <v>304</v>
      </c>
      <c r="AU38" s="15">
        <v>134</v>
      </c>
      <c r="AV38" s="15">
        <v>7.5</v>
      </c>
      <c r="AW38" s="15">
        <v>3.0500000000000003</v>
      </c>
      <c r="AX38" s="14">
        <v>0</v>
      </c>
      <c r="AY38" s="14">
        <v>0</v>
      </c>
      <c r="AZ38" s="14">
        <v>390</v>
      </c>
      <c r="BA38" s="14">
        <v>83.07692307692308</v>
      </c>
      <c r="BB38" s="14">
        <v>5</v>
      </c>
      <c r="BC38" s="14">
        <v>60</v>
      </c>
      <c r="BD38" s="14">
        <v>0</v>
      </c>
      <c r="BE38" s="14">
        <v>3025</v>
      </c>
      <c r="BF38" s="14">
        <v>307.30769230769232</v>
      </c>
      <c r="BG38" s="14">
        <v>10</v>
      </c>
      <c r="BH38" s="14">
        <v>160</v>
      </c>
      <c r="BI38" s="14">
        <v>0</v>
      </c>
      <c r="BJ38" s="14">
        <v>1280</v>
      </c>
      <c r="BK38" s="14">
        <v>262.30769230769232</v>
      </c>
      <c r="BL38" s="14">
        <v>0</v>
      </c>
      <c r="BM38" s="14">
        <v>220</v>
      </c>
      <c r="BN38" s="14">
        <v>0</v>
      </c>
      <c r="BO38" s="14">
        <v>4310</v>
      </c>
      <c r="BP38" s="14">
        <v>652.69230769230774</v>
      </c>
      <c r="BQ38" s="14">
        <v>25</v>
      </c>
      <c r="BR38" s="14">
        <v>5674</v>
      </c>
      <c r="BS38" s="19">
        <f>BR38/Q38*100</f>
        <v>21.359734979671735</v>
      </c>
      <c r="BT38" s="19">
        <f>(BR38)/(O38+Q38+S38+U38)*100</f>
        <v>5.7090535890366851</v>
      </c>
      <c r="BU38" s="15" t="s">
        <v>72</v>
      </c>
      <c r="BV38" s="15">
        <v>27</v>
      </c>
      <c r="BW38" s="15">
        <v>61</v>
      </c>
      <c r="BX38" s="15">
        <v>43.93</v>
      </c>
      <c r="BY38" s="19">
        <f>BX38/AD38</f>
        <v>1.045952380952381</v>
      </c>
      <c r="BZ38" s="16">
        <v>0.13300000000000001</v>
      </c>
      <c r="CA38" s="16">
        <v>1.873</v>
      </c>
      <c r="CB38" s="16">
        <v>0.66600000000000004</v>
      </c>
      <c r="CC38" s="14">
        <f>BR38/(C38*0.40468564224)</f>
        <v>28041.518688893924</v>
      </c>
      <c r="CD38" s="15">
        <v>3.27</v>
      </c>
      <c r="CE38" s="16">
        <f>(CD38/D38)/AD38</f>
        <v>0.38477837971315748</v>
      </c>
      <c r="CF38" s="16">
        <f>(CB38/BX38^3)*100000</f>
        <v>0.785580363786342</v>
      </c>
    </row>
    <row r="39" spans="1:84" x14ac:dyDescent="0.2">
      <c r="A39" s="15" t="s">
        <v>69</v>
      </c>
      <c r="B39" s="15">
        <v>12</v>
      </c>
      <c r="C39" s="15">
        <v>0.5</v>
      </c>
      <c r="D39" s="16">
        <f>C39*0.40468564224</f>
        <v>0.20234282111999999</v>
      </c>
      <c r="E39" s="17">
        <v>37140</v>
      </c>
      <c r="F39" s="15">
        <v>2</v>
      </c>
      <c r="G39" s="15" t="s">
        <v>76</v>
      </c>
      <c r="H39" s="15" t="s">
        <v>77</v>
      </c>
      <c r="I39" s="15">
        <v>38</v>
      </c>
      <c r="J39" s="15">
        <v>0</v>
      </c>
      <c r="K39" s="15">
        <v>0</v>
      </c>
      <c r="L39" s="15">
        <v>1</v>
      </c>
      <c r="M39" s="13">
        <f>AVERAGE(I39:L39)</f>
        <v>9.75</v>
      </c>
      <c r="N39" s="23">
        <v>37146</v>
      </c>
      <c r="O39" s="24">
        <v>246404</v>
      </c>
      <c r="P39" s="23">
        <v>37152</v>
      </c>
      <c r="Q39" s="24">
        <v>275716</v>
      </c>
      <c r="Z39" s="14">
        <f>SUM(O39,Q39,S39,U39,W39,Y39)</f>
        <v>522120</v>
      </c>
      <c r="AA39" s="14">
        <f>Z39/D39</f>
        <v>2580373.2354327277</v>
      </c>
      <c r="AB39" s="14">
        <f>Z39/C39</f>
        <v>1044240</v>
      </c>
      <c r="AC39" s="17">
        <v>37166</v>
      </c>
      <c r="AD39" s="15">
        <f>AC39-N39</f>
        <v>20</v>
      </c>
      <c r="AE39" s="13">
        <v>12</v>
      </c>
      <c r="AF39" s="18">
        <v>5</v>
      </c>
      <c r="AG39" s="18">
        <v>30.4</v>
      </c>
      <c r="AH39" s="18">
        <v>25.8</v>
      </c>
      <c r="AI39" s="18">
        <v>32.6</v>
      </c>
      <c r="AJ39" s="18">
        <v>29.605555555555554</v>
      </c>
      <c r="AK39" s="13">
        <v>49</v>
      </c>
      <c r="AL39" s="13">
        <f>AM39-AK39</f>
        <v>1</v>
      </c>
      <c r="AM39" s="13">
        <v>50</v>
      </c>
      <c r="AN39" s="13">
        <v>58</v>
      </c>
      <c r="AO39" s="13">
        <v>52.666666666666664</v>
      </c>
      <c r="AP39" s="18">
        <v>8.4</v>
      </c>
      <c r="AQ39" s="18">
        <v>8.5</v>
      </c>
      <c r="AR39" s="18">
        <v>9.1</v>
      </c>
      <c r="AS39" s="18">
        <v>8.8509933289881566</v>
      </c>
      <c r="AT39" s="18">
        <v>16</v>
      </c>
      <c r="AU39" s="14">
        <v>175</v>
      </c>
      <c r="AV39" s="19">
        <v>10.5</v>
      </c>
      <c r="AW39" s="19">
        <v>4.5</v>
      </c>
      <c r="AX39" s="14">
        <v>15</v>
      </c>
      <c r="AY39" s="14">
        <v>275</v>
      </c>
      <c r="AZ39" s="14">
        <v>0</v>
      </c>
      <c r="BA39" s="14">
        <v>290</v>
      </c>
      <c r="BB39" s="14">
        <v>0</v>
      </c>
      <c r="BC39" s="14">
        <v>5</v>
      </c>
      <c r="BD39" s="14">
        <v>0</v>
      </c>
      <c r="BE39" s="14">
        <v>10</v>
      </c>
      <c r="BF39" s="14">
        <v>170</v>
      </c>
      <c r="BG39" s="14">
        <v>380</v>
      </c>
      <c r="BH39" s="14">
        <v>5</v>
      </c>
      <c r="BI39" s="14">
        <v>550</v>
      </c>
      <c r="BJ39" s="14">
        <v>38.75</v>
      </c>
      <c r="BK39" s="14">
        <v>100</v>
      </c>
      <c r="BL39" s="14">
        <v>1.25</v>
      </c>
      <c r="BM39" s="14">
        <v>143.125</v>
      </c>
      <c r="BN39" s="14">
        <v>27.5</v>
      </c>
      <c r="BO39" s="14">
        <v>65</v>
      </c>
      <c r="BP39" s="14">
        <v>0</v>
      </c>
      <c r="BQ39" s="14">
        <v>105</v>
      </c>
      <c r="BR39" s="14">
        <v>175133</v>
      </c>
      <c r="BS39" s="19">
        <f>BR39/(Q39)*100</f>
        <v>63.519345993703666</v>
      </c>
      <c r="BT39" s="19">
        <f>BR39/(O39+Q39)*100</f>
        <v>33.542672182640004</v>
      </c>
      <c r="BU39" s="15" t="s">
        <v>72</v>
      </c>
      <c r="BV39" s="15">
        <v>20</v>
      </c>
      <c r="BW39" s="15">
        <v>25</v>
      </c>
      <c r="BX39" s="15">
        <v>22.78</v>
      </c>
      <c r="BY39" s="19">
        <f>BX39/AD39</f>
        <v>1.139</v>
      </c>
      <c r="BZ39" s="15">
        <v>6.2E-2</v>
      </c>
      <c r="CA39" s="15">
        <v>0.13</v>
      </c>
      <c r="CB39" s="15">
        <v>9.6000000000000002E-2</v>
      </c>
      <c r="CC39" s="14">
        <f>BR39/(C39*0.40468564224)</f>
        <v>865526.13544978143</v>
      </c>
      <c r="CD39" s="15">
        <v>21.59</v>
      </c>
      <c r="CE39" s="19">
        <f>(CD39/D39)/AD39</f>
        <v>5.3350051858761001</v>
      </c>
      <c r="CF39" s="19">
        <f>(CB39/BX39^3)*100000</f>
        <v>0.8121010533695765</v>
      </c>
    </row>
    <row r="40" spans="1:84" x14ac:dyDescent="0.2">
      <c r="A40" s="4" t="s">
        <v>74</v>
      </c>
      <c r="B40" s="4">
        <v>14</v>
      </c>
      <c r="C40" s="10">
        <v>0.5</v>
      </c>
      <c r="D40" s="11">
        <f>C40*0.4046854224</f>
        <v>0.2023427112</v>
      </c>
      <c r="E40" s="8">
        <v>40720</v>
      </c>
      <c r="F40" s="4">
        <v>2</v>
      </c>
      <c r="G40" s="4" t="s">
        <v>76</v>
      </c>
      <c r="H40" s="4" t="s">
        <v>77</v>
      </c>
      <c r="I40" s="15">
        <v>0</v>
      </c>
      <c r="J40" s="15">
        <v>0</v>
      </c>
      <c r="M40" s="13">
        <v>0</v>
      </c>
      <c r="N40" s="8">
        <v>40732</v>
      </c>
      <c r="O40" s="5">
        <v>206100</v>
      </c>
      <c r="P40" s="8">
        <v>40733</v>
      </c>
      <c r="Q40" s="5">
        <v>76786</v>
      </c>
      <c r="R40" s="8"/>
      <c r="S40" s="5"/>
      <c r="T40" s="8"/>
      <c r="U40" s="5"/>
      <c r="V40" s="5"/>
      <c r="W40" s="5"/>
      <c r="X40" s="5"/>
      <c r="Y40" s="5"/>
      <c r="Z40" s="15">
        <v>282886</v>
      </c>
      <c r="AA40" s="15">
        <v>1398053.8183082328</v>
      </c>
      <c r="AB40" s="15">
        <v>565772</v>
      </c>
      <c r="AC40" s="15">
        <v>40755</v>
      </c>
      <c r="AD40" s="15">
        <v>23</v>
      </c>
      <c r="AE40" s="15">
        <v>10</v>
      </c>
      <c r="AK40" s="9">
        <v>49</v>
      </c>
      <c r="BR40" s="15">
        <v>0</v>
      </c>
      <c r="BS40" s="19">
        <v>0</v>
      </c>
      <c r="BT40" s="19">
        <v>0</v>
      </c>
    </row>
    <row r="41" spans="1:84" x14ac:dyDescent="0.2">
      <c r="A41" s="4" t="s">
        <v>69</v>
      </c>
      <c r="B41" s="4">
        <v>15</v>
      </c>
      <c r="C41" s="10">
        <v>0.5</v>
      </c>
      <c r="D41" s="11">
        <f>C41*0.4046854224</f>
        <v>0.2023427112</v>
      </c>
      <c r="E41" s="8">
        <v>40796</v>
      </c>
      <c r="F41" s="4">
        <v>2</v>
      </c>
      <c r="G41" s="4" t="s">
        <v>76</v>
      </c>
      <c r="H41" s="4" t="s">
        <v>77</v>
      </c>
      <c r="I41" s="15">
        <v>10</v>
      </c>
      <c r="J41" s="15">
        <v>7</v>
      </c>
      <c r="M41" s="13">
        <v>8.5</v>
      </c>
      <c r="N41" s="8">
        <v>40807</v>
      </c>
      <c r="O41" s="5">
        <v>22900</v>
      </c>
      <c r="P41" s="137">
        <v>40809</v>
      </c>
      <c r="Q41" s="5">
        <v>28854</v>
      </c>
      <c r="R41" s="8"/>
      <c r="S41" s="5"/>
      <c r="T41" s="8"/>
      <c r="U41" s="5"/>
      <c r="V41" s="5"/>
      <c r="W41" s="5"/>
      <c r="X41" s="5"/>
      <c r="Y41" s="5"/>
      <c r="Z41" s="15">
        <v>51754</v>
      </c>
      <c r="AA41" s="15">
        <v>255773.97719478616</v>
      </c>
      <c r="AB41" s="15">
        <v>103508</v>
      </c>
      <c r="AC41" s="15">
        <v>40842</v>
      </c>
      <c r="AD41" s="15">
        <v>35</v>
      </c>
      <c r="AE41" s="15">
        <v>11</v>
      </c>
      <c r="AK41" s="9">
        <v>50</v>
      </c>
      <c r="BR41" s="15">
        <v>19021</v>
      </c>
      <c r="BS41" s="19">
        <v>65.921536008872252</v>
      </c>
      <c r="BT41" s="19">
        <v>36.752714766008424</v>
      </c>
    </row>
    <row r="42" spans="1:84" x14ac:dyDescent="0.2">
      <c r="A42" s="15" t="s">
        <v>69</v>
      </c>
      <c r="B42" s="15">
        <v>25</v>
      </c>
      <c r="C42" s="15">
        <v>1</v>
      </c>
      <c r="D42" s="16">
        <f>C42*0.40468564224</f>
        <v>0.40468564223999998</v>
      </c>
      <c r="E42" s="17">
        <v>37467</v>
      </c>
      <c r="F42" s="15">
        <v>2</v>
      </c>
      <c r="G42" s="15" t="s">
        <v>76</v>
      </c>
      <c r="H42" s="15" t="s">
        <v>77</v>
      </c>
      <c r="I42" s="15">
        <v>7</v>
      </c>
      <c r="J42" s="15">
        <v>11</v>
      </c>
      <c r="K42" s="15">
        <v>0</v>
      </c>
      <c r="L42" s="15">
        <v>0</v>
      </c>
      <c r="M42" s="13">
        <f>AVERAGE(I42:L42)</f>
        <v>4.5</v>
      </c>
      <c r="N42" s="17">
        <v>37472</v>
      </c>
      <c r="O42" s="14">
        <v>425482</v>
      </c>
      <c r="P42" s="17">
        <v>37476</v>
      </c>
      <c r="Q42" s="14">
        <v>239534</v>
      </c>
      <c r="Z42" s="14">
        <f>SUM(O42,Q42,S42,U42,W42,Y42)</f>
        <v>665016</v>
      </c>
      <c r="AA42" s="14">
        <f>Z42/D42</f>
        <v>1643290.3236176844</v>
      </c>
      <c r="AB42" s="14">
        <f>Z42/C42</f>
        <v>665016</v>
      </c>
      <c r="AC42" s="17">
        <v>37502</v>
      </c>
      <c r="AD42" s="15">
        <f>AC42-N42</f>
        <v>30</v>
      </c>
      <c r="AE42" s="15">
        <v>12</v>
      </c>
      <c r="AF42" s="18">
        <v>3.7</v>
      </c>
      <c r="AG42" s="18">
        <v>32</v>
      </c>
      <c r="AH42" s="18">
        <v>22</v>
      </c>
      <c r="AI42" s="18">
        <v>33.200000000000003</v>
      </c>
      <c r="AJ42" s="18">
        <v>31.344444444444449</v>
      </c>
      <c r="AK42" s="13">
        <v>51</v>
      </c>
      <c r="AL42" s="13">
        <f>AM42-AK42</f>
        <v>0</v>
      </c>
      <c r="AM42" s="13">
        <v>51</v>
      </c>
      <c r="AN42" s="13">
        <v>57</v>
      </c>
      <c r="AO42" s="13">
        <v>54.666666666666664</v>
      </c>
      <c r="AP42" s="18">
        <v>9.1</v>
      </c>
      <c r="AQ42" s="18">
        <v>8.8000000000000007</v>
      </c>
      <c r="AR42" s="18">
        <v>9.3000000000000007</v>
      </c>
      <c r="AS42" s="18">
        <v>9.1050879905727271</v>
      </c>
      <c r="AT42" s="15">
        <v>11.5</v>
      </c>
      <c r="AU42" s="18">
        <v>325</v>
      </c>
      <c r="AV42" s="18">
        <v>33</v>
      </c>
      <c r="AW42" s="18">
        <v>13.75</v>
      </c>
      <c r="AX42" s="14">
        <v>0</v>
      </c>
      <c r="AY42" s="14">
        <v>0</v>
      </c>
      <c r="AZ42" s="14">
        <v>305</v>
      </c>
      <c r="BA42" s="14">
        <v>305</v>
      </c>
      <c r="BB42" s="14">
        <v>0</v>
      </c>
      <c r="BC42" s="14">
        <v>10</v>
      </c>
      <c r="BD42" s="14">
        <v>20</v>
      </c>
      <c r="BE42" s="14">
        <v>30</v>
      </c>
      <c r="BF42" s="14">
        <v>370</v>
      </c>
      <c r="BG42" s="14">
        <v>335</v>
      </c>
      <c r="BH42" s="14">
        <v>7975</v>
      </c>
      <c r="BI42" s="14">
        <v>8105</v>
      </c>
      <c r="BJ42" s="14">
        <v>71.25</v>
      </c>
      <c r="BK42" s="14">
        <v>102.91666666666667</v>
      </c>
      <c r="BL42" s="14">
        <v>2414.1666666666665</v>
      </c>
      <c r="BM42" s="14">
        <v>2501.25</v>
      </c>
      <c r="BN42" s="14">
        <v>45</v>
      </c>
      <c r="BO42" s="14">
        <v>52.5</v>
      </c>
      <c r="BP42" s="14">
        <v>1817.5</v>
      </c>
      <c r="BQ42" s="14">
        <v>1887.5</v>
      </c>
      <c r="BR42" s="14">
        <v>101721</v>
      </c>
      <c r="BS42" s="19">
        <f>BR42/(Q42)*100</f>
        <v>42.466205215126038</v>
      </c>
      <c r="BT42" s="19">
        <f>BR42/(O42+Q42)*100</f>
        <v>15.296022952831208</v>
      </c>
      <c r="BU42" s="15" t="s">
        <v>72</v>
      </c>
      <c r="BV42" s="15">
        <v>24</v>
      </c>
      <c r="BW42" s="15">
        <v>39</v>
      </c>
      <c r="BX42" s="15">
        <v>30.97</v>
      </c>
      <c r="BY42" s="19">
        <f>BX42/AD42</f>
        <v>1.0323333333333333</v>
      </c>
      <c r="BZ42" s="15">
        <v>9.7000000000000003E-2</v>
      </c>
      <c r="CA42" s="15">
        <v>0.41</v>
      </c>
      <c r="CB42" s="15">
        <v>0.22500000000000001</v>
      </c>
      <c r="CC42" s="14">
        <f>BR42/(C42*0.40468564224)</f>
        <v>251358.06508221527</v>
      </c>
      <c r="CD42" s="15">
        <v>23.36</v>
      </c>
      <c r="CE42" s="16">
        <f>(CD42/D42)/AD42</f>
        <v>1.9241272370243274</v>
      </c>
      <c r="CF42" s="16">
        <f>(CB42/BX42^3)*100000</f>
        <v>0.75745860211686333</v>
      </c>
    </row>
    <row r="43" spans="1:84" x14ac:dyDescent="0.2">
      <c r="A43" s="15" t="s">
        <v>69</v>
      </c>
      <c r="B43" s="15">
        <v>24</v>
      </c>
      <c r="C43" s="15">
        <v>1</v>
      </c>
      <c r="D43" s="16">
        <f>C43*0.40468564224</f>
        <v>0.40468564223999998</v>
      </c>
      <c r="E43" s="17">
        <v>37039</v>
      </c>
      <c r="F43" s="15">
        <v>2</v>
      </c>
      <c r="G43" s="15" t="s">
        <v>76</v>
      </c>
      <c r="H43" s="15" t="s">
        <v>77</v>
      </c>
      <c r="I43" s="15">
        <v>0</v>
      </c>
      <c r="J43" s="15">
        <v>0</v>
      </c>
      <c r="K43" s="15">
        <v>1</v>
      </c>
      <c r="L43" s="15">
        <v>0</v>
      </c>
      <c r="M43" s="13">
        <f>AVERAGE(I43:L43)</f>
        <v>0.25</v>
      </c>
      <c r="N43" s="23">
        <v>37047</v>
      </c>
      <c r="O43" s="24">
        <v>436474</v>
      </c>
      <c r="P43" s="23">
        <v>37053</v>
      </c>
      <c r="Q43" s="24">
        <v>234496</v>
      </c>
      <c r="Z43" s="14">
        <f>SUM(O43,Q43,S43,U43,W43,Y43)</f>
        <v>670970</v>
      </c>
      <c r="AA43" s="14">
        <f>Z43/D43</f>
        <v>1658002.9780302395</v>
      </c>
      <c r="AB43" s="14">
        <f>Z43/C43</f>
        <v>670970</v>
      </c>
      <c r="AC43" s="17">
        <v>37070</v>
      </c>
      <c r="AD43" s="15">
        <f>AC43-N43</f>
        <v>23</v>
      </c>
      <c r="AE43" s="13"/>
      <c r="AF43" s="18">
        <v>3.6</v>
      </c>
      <c r="AG43" s="18">
        <v>30.9</v>
      </c>
      <c r="AH43" s="18">
        <v>29.4</v>
      </c>
      <c r="AI43" s="18">
        <v>33.1</v>
      </c>
      <c r="AJ43" s="18">
        <v>31.56190476190476</v>
      </c>
      <c r="AK43" s="13">
        <v>52</v>
      </c>
      <c r="AL43" s="13">
        <f>AM43-AK43</f>
        <v>-1</v>
      </c>
      <c r="AM43" s="13">
        <v>51</v>
      </c>
      <c r="AN43" s="13">
        <v>59</v>
      </c>
      <c r="AO43" s="13">
        <v>55.25</v>
      </c>
      <c r="AP43" s="18">
        <v>9</v>
      </c>
      <c r="AQ43" s="18">
        <v>8.9</v>
      </c>
      <c r="AR43" s="18">
        <v>9.1999999999999993</v>
      </c>
      <c r="AS43" s="18">
        <v>9.0434077641851029</v>
      </c>
      <c r="AT43" s="18">
        <v>0</v>
      </c>
      <c r="AU43" s="14">
        <v>200</v>
      </c>
      <c r="AV43" s="19">
        <v>1.5</v>
      </c>
      <c r="AW43" s="19">
        <v>0.75</v>
      </c>
      <c r="AX43" s="14">
        <v>60</v>
      </c>
      <c r="AY43" s="14">
        <v>360</v>
      </c>
      <c r="AZ43" s="14">
        <v>5</v>
      </c>
      <c r="BA43" s="14">
        <v>425</v>
      </c>
      <c r="BB43" s="14">
        <v>45</v>
      </c>
      <c r="BC43" s="14">
        <v>0</v>
      </c>
      <c r="BD43" s="14">
        <v>0</v>
      </c>
      <c r="BE43" s="14">
        <v>65</v>
      </c>
      <c r="BF43" s="14">
        <v>340</v>
      </c>
      <c r="BG43" s="14">
        <v>460</v>
      </c>
      <c r="BH43" s="14">
        <v>0</v>
      </c>
      <c r="BI43" s="14">
        <v>540</v>
      </c>
      <c r="BJ43" s="14">
        <v>137</v>
      </c>
      <c r="BK43" s="14">
        <v>70</v>
      </c>
      <c r="BL43" s="14">
        <v>0</v>
      </c>
      <c r="BM43" s="14">
        <v>207</v>
      </c>
      <c r="BN43" s="14">
        <v>110</v>
      </c>
      <c r="BO43" s="14">
        <v>17.5</v>
      </c>
      <c r="BP43" s="14">
        <v>0</v>
      </c>
      <c r="BQ43" s="14">
        <v>167.5</v>
      </c>
      <c r="BR43" s="14">
        <v>0</v>
      </c>
      <c r="BS43" s="19">
        <f>BR43/(Q43)*100</f>
        <v>0</v>
      </c>
      <c r="BT43" s="19">
        <f>BR43/(O43+Q43)*100</f>
        <v>0</v>
      </c>
      <c r="BU43" s="15" t="s">
        <v>73</v>
      </c>
      <c r="BY43" s="19">
        <f>BX43/AD43</f>
        <v>0</v>
      </c>
      <c r="CC43" s="14">
        <f>BR43/(C43*0.40468564224)</f>
        <v>0</v>
      </c>
      <c r="CD43" s="15">
        <v>0</v>
      </c>
      <c r="CE43" s="19">
        <f>(CD43/D43)/AD43</f>
        <v>0</v>
      </c>
      <c r="CF43" s="19"/>
    </row>
    <row r="44" spans="1:84" x14ac:dyDescent="0.2">
      <c r="A44" s="4" t="s">
        <v>69</v>
      </c>
      <c r="B44" s="4">
        <v>27</v>
      </c>
      <c r="C44" s="10">
        <v>1</v>
      </c>
      <c r="D44" s="11">
        <f>C44*0.4046854224</f>
        <v>0.40468542239999999</v>
      </c>
      <c r="E44" s="8">
        <v>40798</v>
      </c>
      <c r="F44" s="4">
        <v>2</v>
      </c>
      <c r="G44" s="4" t="s">
        <v>76</v>
      </c>
      <c r="H44" s="4" t="s">
        <v>77</v>
      </c>
      <c r="I44" s="15">
        <v>0</v>
      </c>
      <c r="J44" s="15">
        <v>1</v>
      </c>
      <c r="K44" s="15">
        <v>1</v>
      </c>
      <c r="M44" s="13">
        <v>0.66666666666666663</v>
      </c>
      <c r="N44" s="8">
        <v>40817</v>
      </c>
      <c r="O44" s="5">
        <v>153430</v>
      </c>
      <c r="P44" s="137">
        <v>40820</v>
      </c>
      <c r="Q44" s="5">
        <v>26106</v>
      </c>
      <c r="R44" s="8"/>
      <c r="S44" s="5"/>
      <c r="T44" s="8"/>
      <c r="U44" s="5"/>
      <c r="V44" s="5"/>
      <c r="W44" s="5"/>
      <c r="X44" s="5"/>
      <c r="Y44" s="5"/>
      <c r="Z44" s="15">
        <v>179536</v>
      </c>
      <c r="AA44" s="15">
        <v>443643.35867414234</v>
      </c>
      <c r="AB44" s="15">
        <v>179536</v>
      </c>
      <c r="AC44" s="15">
        <v>40857</v>
      </c>
      <c r="AD44" s="15">
        <v>40</v>
      </c>
      <c r="AE44" s="15">
        <v>9</v>
      </c>
      <c r="AK44" s="9">
        <v>53</v>
      </c>
      <c r="BR44" s="15">
        <v>3766</v>
      </c>
      <c r="BS44" s="19">
        <v>14.425802497510151</v>
      </c>
      <c r="BT44" s="19">
        <v>2.0976294447910169</v>
      </c>
    </row>
    <row r="45" spans="1:84" x14ac:dyDescent="0.2">
      <c r="A45" s="15" t="s">
        <v>69</v>
      </c>
      <c r="B45" s="15">
        <v>11</v>
      </c>
      <c r="C45" s="15">
        <v>0.5</v>
      </c>
      <c r="D45" s="16">
        <f>C45*0.40468564224</f>
        <v>0.20234282111999999</v>
      </c>
      <c r="E45" s="17">
        <v>38822</v>
      </c>
      <c r="F45" s="15">
        <v>2</v>
      </c>
      <c r="G45" s="15" t="s">
        <v>76</v>
      </c>
      <c r="H45" s="15" t="s">
        <v>78</v>
      </c>
      <c r="N45" s="17">
        <v>38834</v>
      </c>
      <c r="O45" s="14">
        <v>199688</v>
      </c>
      <c r="P45" s="17">
        <v>38838</v>
      </c>
      <c r="Q45" s="14">
        <v>153888</v>
      </c>
      <c r="Z45" s="14">
        <f>SUM(O45,Q45,S45,U45,W45,Y45)</f>
        <v>353576</v>
      </c>
      <c r="AA45" s="14">
        <f>Z45/D45</f>
        <v>1747410.6471526891</v>
      </c>
      <c r="AB45" s="14">
        <f>Z45/C45</f>
        <v>707152</v>
      </c>
      <c r="AC45" s="17">
        <v>38903</v>
      </c>
      <c r="AD45" s="15">
        <f>AC45-N45</f>
        <v>69</v>
      </c>
      <c r="AE45" s="15">
        <v>7</v>
      </c>
      <c r="AF45" s="18">
        <v>0.7</v>
      </c>
      <c r="AG45" s="18">
        <v>26.9</v>
      </c>
      <c r="AH45" s="18">
        <v>25.8</v>
      </c>
      <c r="AI45" s="18">
        <v>32.799999999999997</v>
      </c>
      <c r="AJ45" s="18">
        <v>29.76909090909092</v>
      </c>
      <c r="AK45" s="13">
        <v>57</v>
      </c>
      <c r="AL45" s="13">
        <f>AM45-AK45</f>
        <v>-8</v>
      </c>
      <c r="AM45" s="13">
        <v>49</v>
      </c>
      <c r="AN45" s="13">
        <v>64</v>
      </c>
      <c r="AO45" s="13">
        <v>57.533333333333331</v>
      </c>
      <c r="AP45" s="18">
        <v>8.4</v>
      </c>
      <c r="AQ45" s="18">
        <v>7.9</v>
      </c>
      <c r="AR45" s="18">
        <v>9.6</v>
      </c>
      <c r="AS45" s="18">
        <v>8.9841169654440982</v>
      </c>
      <c r="AT45" s="15">
        <v>58</v>
      </c>
      <c r="AU45" s="15">
        <v>232</v>
      </c>
      <c r="AV45" s="15">
        <v>9</v>
      </c>
      <c r="AW45" s="19">
        <v>10.625</v>
      </c>
      <c r="AX45" s="14">
        <v>40</v>
      </c>
      <c r="AY45" s="14">
        <v>395</v>
      </c>
      <c r="AZ45" s="14">
        <v>0</v>
      </c>
      <c r="BA45" s="14">
        <v>435</v>
      </c>
      <c r="BB45" s="14">
        <v>10</v>
      </c>
      <c r="BC45" s="14">
        <v>0</v>
      </c>
      <c r="BD45" s="14">
        <v>0</v>
      </c>
      <c r="BE45" s="14">
        <v>15</v>
      </c>
      <c r="BF45" s="14">
        <v>175</v>
      </c>
      <c r="BG45" s="14">
        <v>705</v>
      </c>
      <c r="BH45" s="14">
        <v>5</v>
      </c>
      <c r="BI45" s="14">
        <v>750</v>
      </c>
      <c r="BJ45" s="14">
        <v>56.81818181818182</v>
      </c>
      <c r="BK45" s="14">
        <v>116.59090909090909</v>
      </c>
      <c r="BL45" s="14">
        <v>0.22727272727272727</v>
      </c>
      <c r="BM45" s="14">
        <v>173.18181818181819</v>
      </c>
      <c r="BN45" s="14">
        <v>42.5</v>
      </c>
      <c r="BO45" s="14">
        <v>45</v>
      </c>
      <c r="BP45" s="14">
        <v>0</v>
      </c>
      <c r="BQ45" s="14">
        <v>112.5</v>
      </c>
      <c r="BR45" s="14">
        <v>10101</v>
      </c>
      <c r="BS45" s="19">
        <f>BR45/O45*100</f>
        <v>5.0583910901005575</v>
      </c>
      <c r="BT45" s="19">
        <f>BR45/(O45+Q45)*100</f>
        <v>2.8568115482951333</v>
      </c>
      <c r="BU45" s="15" t="s">
        <v>72</v>
      </c>
      <c r="BV45" s="15">
        <v>30</v>
      </c>
      <c r="BW45" s="15">
        <v>44</v>
      </c>
      <c r="BX45" s="19">
        <v>37.44</v>
      </c>
      <c r="BY45" s="19">
        <f>BX45/AD45</f>
        <v>0.54260869565217384</v>
      </c>
      <c r="BZ45" s="16">
        <v>0.19600000000000001</v>
      </c>
      <c r="CA45" s="16">
        <v>0.60299999999999998</v>
      </c>
      <c r="CB45" s="16">
        <v>0.38500000000000001</v>
      </c>
      <c r="CC45" s="14">
        <f>BR45/(C45*0.40468564224)</f>
        <v>49920.229163996744</v>
      </c>
      <c r="CD45" s="15">
        <v>3.77</v>
      </c>
      <c r="CE45" s="19">
        <f>(CD45/D45)/AD45</f>
        <v>0.27002530090759808</v>
      </c>
      <c r="CF45" s="19">
        <f>(CB45/BX45^3)*100000</f>
        <v>0.73358967354317195</v>
      </c>
    </row>
    <row r="46" spans="1:84" x14ac:dyDescent="0.2">
      <c r="A46" s="7" t="s">
        <v>69</v>
      </c>
      <c r="B46" s="5">
        <v>3</v>
      </c>
      <c r="C46" s="10">
        <v>2</v>
      </c>
      <c r="D46" s="11">
        <f>C46*0.4046854224</f>
        <v>0.80937084479999999</v>
      </c>
      <c r="E46" s="8">
        <v>40717</v>
      </c>
      <c r="F46" s="5">
        <v>3</v>
      </c>
      <c r="G46" s="5" t="s">
        <v>76</v>
      </c>
      <c r="H46" s="5" t="s">
        <v>77</v>
      </c>
      <c r="I46" s="15">
        <v>0</v>
      </c>
      <c r="J46" s="15">
        <v>0</v>
      </c>
      <c r="M46" s="13">
        <v>0</v>
      </c>
      <c r="N46" s="8">
        <v>40727</v>
      </c>
      <c r="O46" s="5">
        <v>346706</v>
      </c>
      <c r="P46" s="8">
        <v>40728</v>
      </c>
      <c r="Q46" s="5">
        <v>131520</v>
      </c>
      <c r="R46" s="8">
        <v>40729</v>
      </c>
      <c r="S46" s="5">
        <v>25190</v>
      </c>
      <c r="T46" s="8"/>
      <c r="U46" s="5"/>
      <c r="V46" s="5"/>
      <c r="W46" s="5"/>
      <c r="X46" s="5"/>
      <c r="Y46" s="5"/>
      <c r="Z46" s="15">
        <v>503416</v>
      </c>
      <c r="AA46" s="15">
        <v>621984.35146795644</v>
      </c>
      <c r="AB46" s="15">
        <v>251708</v>
      </c>
      <c r="AC46" s="15">
        <v>40758</v>
      </c>
      <c r="AD46" s="15">
        <v>31</v>
      </c>
      <c r="AE46" s="15">
        <v>10</v>
      </c>
      <c r="AK46" s="9">
        <v>48</v>
      </c>
      <c r="BR46" s="15">
        <v>3608</v>
      </c>
      <c r="BS46" s="19">
        <v>14.323144104803493</v>
      </c>
      <c r="BT46" s="19">
        <v>0.71670348181225862</v>
      </c>
    </row>
    <row r="47" spans="1:84" x14ac:dyDescent="0.2">
      <c r="A47" s="4" t="s">
        <v>69</v>
      </c>
      <c r="B47" s="4">
        <v>32</v>
      </c>
      <c r="C47" s="10">
        <v>1</v>
      </c>
      <c r="D47" s="11">
        <f>C47*0.4046854224</f>
        <v>0.40468542239999999</v>
      </c>
      <c r="E47" s="8">
        <v>40781</v>
      </c>
      <c r="F47" s="4">
        <v>3</v>
      </c>
      <c r="G47" s="4" t="s">
        <v>76</v>
      </c>
      <c r="H47" s="4" t="s">
        <v>77</v>
      </c>
      <c r="I47" s="15">
        <v>24</v>
      </c>
      <c r="J47" s="15">
        <v>13</v>
      </c>
      <c r="M47" s="13">
        <v>18.5</v>
      </c>
      <c r="N47" s="8">
        <v>40796</v>
      </c>
      <c r="O47" s="5">
        <v>92058</v>
      </c>
      <c r="P47" s="54">
        <v>40797</v>
      </c>
      <c r="Q47" s="5">
        <v>106714</v>
      </c>
      <c r="R47" s="8">
        <v>40798</v>
      </c>
      <c r="S47" s="5">
        <v>32976</v>
      </c>
      <c r="T47" s="8"/>
      <c r="U47" s="5"/>
      <c r="V47" s="5"/>
      <c r="W47" s="5"/>
      <c r="X47" s="5"/>
      <c r="Y47" s="5"/>
      <c r="Z47" s="15">
        <v>231748</v>
      </c>
      <c r="AA47" s="15">
        <v>572662.09053345921</v>
      </c>
      <c r="AB47" s="15">
        <v>231748</v>
      </c>
      <c r="AC47" s="15">
        <v>40822</v>
      </c>
      <c r="AD47" s="15">
        <v>26</v>
      </c>
      <c r="AE47" s="15">
        <v>9</v>
      </c>
      <c r="AK47" s="9">
        <v>50</v>
      </c>
      <c r="BR47" s="15">
        <v>80277</v>
      </c>
      <c r="BS47" s="19">
        <v>243.44068413391557</v>
      </c>
      <c r="BT47" s="19">
        <v>34.639781141584827</v>
      </c>
    </row>
  </sheetData>
  <sortState ref="A2:CF155">
    <sortCondition ref="F2:F155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564"/>
  <sheetViews>
    <sheetView tabSelected="1" topLeftCell="R1" zoomScale="70" zoomScaleNormal="70" workbookViewId="0">
      <pane ySplit="1" topLeftCell="A2" activePane="bottomLeft" state="frozen"/>
      <selection activeCell="S1" sqref="S1"/>
      <selection pane="bottomLeft" activeCell="BZ1" sqref="BZ1"/>
    </sheetView>
  </sheetViews>
  <sheetFormatPr defaultColWidth="9.140625" defaultRowHeight="15" x14ac:dyDescent="0.25"/>
  <cols>
    <col min="1" max="1" width="11.5703125" style="4" customWidth="1"/>
    <col min="2" max="3" width="9.140625" style="4"/>
    <col min="4" max="4" width="11" style="4" customWidth="1"/>
    <col min="5" max="5" width="10.7109375" style="4" customWidth="1"/>
    <col min="6" max="12" width="9.140625" style="4"/>
    <col min="13" max="13" width="9.140625" style="9"/>
    <col min="14" max="14" width="11.28515625" style="4" customWidth="1"/>
    <col min="15" max="15" width="9.140625" style="4"/>
    <col min="16" max="16" width="12.7109375" style="4" customWidth="1"/>
    <col min="17" max="17" width="9.140625" style="4"/>
    <col min="18" max="18" width="10.5703125" style="4" customWidth="1"/>
    <col min="19" max="21" width="9.140625" style="4"/>
    <col min="22" max="22" width="9.140625" style="5"/>
    <col min="23" max="23" width="9.85546875" style="5" customWidth="1"/>
    <col min="24" max="24" width="9.140625" style="5"/>
    <col min="25" max="25" width="11.28515625" style="4" customWidth="1"/>
    <col min="26" max="26" width="11.28515625" style="9" customWidth="1"/>
    <col min="27" max="33" width="0" style="4" hidden="1" customWidth="1"/>
    <col min="34" max="34" width="9.140625" style="4"/>
    <col min="35" max="35" width="9.140625" style="4" customWidth="1"/>
    <col min="36" max="41" width="9.140625" style="4" hidden="1" customWidth="1"/>
    <col min="42" max="45" width="9.140625" style="20" hidden="1" customWidth="1"/>
    <col min="46" max="66" width="9.140625" style="5" hidden="1" customWidth="1"/>
    <col min="67" max="69" width="9.140625" style="4"/>
    <col min="70" max="71" width="0" style="9" hidden="1" customWidth="1"/>
    <col min="72" max="73" width="0" style="11" hidden="1" customWidth="1"/>
    <col min="74" max="76" width="0" style="6" hidden="1" customWidth="1"/>
    <col min="77" max="77" width="10.5703125" style="5" hidden="1" customWidth="1"/>
    <col min="78" max="78" width="9.140625" style="11"/>
    <col min="79" max="80" width="9.140625" style="11" customWidth="1"/>
    <col min="81" max="94" width="9.140625" style="158"/>
    <col min="95" max="16384" width="9.140625" style="117"/>
  </cols>
  <sheetData>
    <row r="1" spans="1:96" ht="90" x14ac:dyDescent="0.25">
      <c r="A1" s="1" t="s">
        <v>0</v>
      </c>
      <c r="B1" s="3" t="s">
        <v>1</v>
      </c>
      <c r="C1" s="1" t="s">
        <v>2</v>
      </c>
      <c r="D1" s="1" t="s">
        <v>3</v>
      </c>
      <c r="E1" s="4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84</v>
      </c>
      <c r="N1" s="1" t="s">
        <v>12</v>
      </c>
      <c r="O1" s="48" t="s">
        <v>13</v>
      </c>
      <c r="P1" s="1" t="s">
        <v>14</v>
      </c>
      <c r="Q1" s="48" t="s">
        <v>15</v>
      </c>
      <c r="R1" s="1" t="s">
        <v>16</v>
      </c>
      <c r="S1" s="48" t="s">
        <v>17</v>
      </c>
      <c r="T1" s="1" t="s">
        <v>18</v>
      </c>
      <c r="U1" s="48" t="s">
        <v>19</v>
      </c>
      <c r="V1" s="48" t="s">
        <v>85</v>
      </c>
      <c r="W1" s="48" t="s">
        <v>124</v>
      </c>
      <c r="X1" s="48" t="s">
        <v>125</v>
      </c>
      <c r="Y1" s="1" t="s">
        <v>20</v>
      </c>
      <c r="Z1" s="3" t="s">
        <v>134</v>
      </c>
      <c r="AA1" s="1" t="s">
        <v>21</v>
      </c>
      <c r="AB1" s="1" t="s">
        <v>22</v>
      </c>
      <c r="AC1" s="2" t="s">
        <v>79</v>
      </c>
      <c r="AD1" s="2" t="s">
        <v>23</v>
      </c>
      <c r="AE1" s="2" t="s">
        <v>80</v>
      </c>
      <c r="AF1" s="2" t="s">
        <v>81</v>
      </c>
      <c r="AG1" s="2" t="s">
        <v>82</v>
      </c>
      <c r="AH1" s="1" t="s">
        <v>24</v>
      </c>
      <c r="AI1" s="3" t="s">
        <v>25</v>
      </c>
      <c r="AJ1" s="3" t="s">
        <v>26</v>
      </c>
      <c r="AK1" s="2" t="s">
        <v>27</v>
      </c>
      <c r="AL1" s="2" t="s">
        <v>28</v>
      </c>
      <c r="AM1" s="2" t="s">
        <v>29</v>
      </c>
      <c r="AN1" s="2" t="s">
        <v>30</v>
      </c>
      <c r="AO1" s="2" t="s">
        <v>31</v>
      </c>
      <c r="AP1" s="49" t="s">
        <v>32</v>
      </c>
      <c r="AQ1" s="49" t="s">
        <v>33</v>
      </c>
      <c r="AR1" s="49" t="s">
        <v>34</v>
      </c>
      <c r="AS1" s="49" t="s">
        <v>35</v>
      </c>
      <c r="AT1" s="48" t="s">
        <v>36</v>
      </c>
      <c r="AU1" s="48" t="s">
        <v>37</v>
      </c>
      <c r="AV1" s="48" t="s">
        <v>38</v>
      </c>
      <c r="AW1" s="48" t="s">
        <v>83</v>
      </c>
      <c r="AX1" s="48" t="s">
        <v>39</v>
      </c>
      <c r="AY1" s="48" t="s">
        <v>40</v>
      </c>
      <c r="AZ1" s="48" t="s">
        <v>41</v>
      </c>
      <c r="BA1" s="48" t="s">
        <v>42</v>
      </c>
      <c r="BB1" s="48" t="s">
        <v>43</v>
      </c>
      <c r="BC1" s="48" t="s">
        <v>44</v>
      </c>
      <c r="BD1" s="48" t="s">
        <v>45</v>
      </c>
      <c r="BE1" s="48" t="s">
        <v>46</v>
      </c>
      <c r="BF1" s="48" t="s">
        <v>47</v>
      </c>
      <c r="BG1" s="48" t="s">
        <v>48</v>
      </c>
      <c r="BH1" s="48" t="s">
        <v>49</v>
      </c>
      <c r="BI1" s="48" t="s">
        <v>50</v>
      </c>
      <c r="BJ1" s="48" t="s">
        <v>51</v>
      </c>
      <c r="BK1" s="48" t="s">
        <v>52</v>
      </c>
      <c r="BL1" s="48" t="s">
        <v>53</v>
      </c>
      <c r="BM1" s="48" t="s">
        <v>54</v>
      </c>
      <c r="BN1" s="48" t="s">
        <v>55</v>
      </c>
      <c r="BO1" s="50" t="s">
        <v>56</v>
      </c>
      <c r="BP1" s="50" t="s">
        <v>57</v>
      </c>
      <c r="BQ1" s="1" t="s">
        <v>58</v>
      </c>
      <c r="BR1" s="3" t="s">
        <v>59</v>
      </c>
      <c r="BS1" s="3" t="s">
        <v>60</v>
      </c>
      <c r="BT1" s="50" t="s">
        <v>61</v>
      </c>
      <c r="BU1" s="50" t="s">
        <v>86</v>
      </c>
      <c r="BV1" s="51" t="s">
        <v>62</v>
      </c>
      <c r="BW1" s="51" t="s">
        <v>63</v>
      </c>
      <c r="BX1" s="51" t="s">
        <v>64</v>
      </c>
      <c r="BY1" s="48" t="s">
        <v>65</v>
      </c>
      <c r="BZ1" s="50" t="s">
        <v>66</v>
      </c>
      <c r="CA1" s="50" t="s">
        <v>67</v>
      </c>
      <c r="CB1" s="50" t="s">
        <v>68</v>
      </c>
    </row>
    <row r="2" spans="1:96" x14ac:dyDescent="0.25">
      <c r="A2" s="12" t="s">
        <v>69</v>
      </c>
      <c r="B2" s="15">
        <v>2</v>
      </c>
      <c r="C2" s="15">
        <v>2</v>
      </c>
      <c r="D2" s="16">
        <f t="shared" ref="D2:D65" si="0">C2*0.40468564224</f>
        <v>0.80937128447999995</v>
      </c>
      <c r="E2" s="17">
        <v>40443</v>
      </c>
      <c r="F2" s="13">
        <v>1</v>
      </c>
      <c r="G2" s="13" t="s">
        <v>70</v>
      </c>
      <c r="H2" s="13" t="s">
        <v>71</v>
      </c>
      <c r="I2" s="15">
        <v>135</v>
      </c>
      <c r="J2" s="15">
        <v>285</v>
      </c>
      <c r="K2" s="15"/>
      <c r="L2" s="13"/>
      <c r="M2" s="13">
        <f t="shared" ref="M2:M65" si="1">AVERAGE(I2:L2)</f>
        <v>210</v>
      </c>
      <c r="N2" s="17">
        <v>40455</v>
      </c>
      <c r="O2" s="14">
        <v>701198</v>
      </c>
      <c r="P2" s="17"/>
      <c r="Q2" s="14"/>
      <c r="R2" s="17"/>
      <c r="S2" s="13"/>
      <c r="T2" s="17"/>
      <c r="U2" s="17"/>
      <c r="V2" s="14">
        <f t="shared" ref="V2:V65" si="2">SUM(U2,S2,Q2,O2)</f>
        <v>701198</v>
      </c>
      <c r="W2" s="14">
        <f t="shared" ref="W2:W65" si="3">V2/D2</f>
        <v>866348.99637006712</v>
      </c>
      <c r="X2" s="14">
        <f t="shared" ref="X2:X65" si="4">V2/C2</f>
        <v>350599</v>
      </c>
      <c r="Y2" s="17">
        <v>40493</v>
      </c>
      <c r="Z2" s="13">
        <f t="shared" ref="Z2:Z65" si="5">N2-E2</f>
        <v>12</v>
      </c>
      <c r="AA2" s="13">
        <f t="shared" ref="AA2:AA65" si="6">Y2-N2</f>
        <v>38</v>
      </c>
      <c r="AB2" s="13">
        <v>6</v>
      </c>
      <c r="AC2" s="18">
        <v>4.9000000000000004</v>
      </c>
      <c r="AD2" s="18">
        <v>26.1</v>
      </c>
      <c r="AE2" s="18">
        <v>17.7</v>
      </c>
      <c r="AF2" s="18">
        <v>28.3</v>
      </c>
      <c r="AG2" s="18">
        <v>24.627777777777776</v>
      </c>
      <c r="AH2" s="13">
        <v>17</v>
      </c>
      <c r="AI2" s="13">
        <v>17</v>
      </c>
      <c r="AJ2" s="13">
        <v>20</v>
      </c>
      <c r="AK2" s="13">
        <v>17.899999999999999</v>
      </c>
      <c r="AL2" s="18">
        <v>9</v>
      </c>
      <c r="AM2" s="18">
        <v>8.6999999999999993</v>
      </c>
      <c r="AN2" s="18">
        <v>9.3000000000000007</v>
      </c>
      <c r="AO2" s="18">
        <v>9.082271424943503</v>
      </c>
      <c r="AP2" s="21">
        <v>330</v>
      </c>
      <c r="AQ2" s="21">
        <v>700</v>
      </c>
      <c r="AR2" s="21">
        <v>72</v>
      </c>
      <c r="AS2" s="21">
        <v>30</v>
      </c>
      <c r="AT2" s="14">
        <v>290</v>
      </c>
      <c r="AU2" s="14">
        <v>415</v>
      </c>
      <c r="AV2" s="14">
        <v>355</v>
      </c>
      <c r="AW2" s="14">
        <v>1060</v>
      </c>
      <c r="AX2" s="14">
        <v>0</v>
      </c>
      <c r="AY2" s="14">
        <v>0</v>
      </c>
      <c r="AZ2" s="14">
        <v>0</v>
      </c>
      <c r="BA2" s="14">
        <v>0</v>
      </c>
      <c r="BB2" s="14">
        <v>345</v>
      </c>
      <c r="BC2" s="14">
        <v>55</v>
      </c>
      <c r="BD2" s="14">
        <v>45</v>
      </c>
      <c r="BE2" s="14">
        <v>345</v>
      </c>
      <c r="BF2" s="14">
        <v>62.666666666666664</v>
      </c>
      <c r="BG2" s="14">
        <v>13.666666666666666</v>
      </c>
      <c r="BH2" s="14">
        <v>8.3333333333333339</v>
      </c>
      <c r="BI2" s="14">
        <v>84.666666666666671</v>
      </c>
      <c r="BJ2" s="14">
        <v>15</v>
      </c>
      <c r="BK2" s="14">
        <v>5</v>
      </c>
      <c r="BL2" s="14">
        <v>0</v>
      </c>
      <c r="BM2" s="14">
        <v>40</v>
      </c>
      <c r="BN2" s="14">
        <v>60</v>
      </c>
      <c r="BO2" s="19">
        <f>(BN2/O2)*100</f>
        <v>8.5567842463897502E-3</v>
      </c>
      <c r="BP2" s="19">
        <f>((BN2/(O2+Q2+S2+U2))*100)</f>
        <v>8.5567842463897502E-3</v>
      </c>
      <c r="BQ2" s="15" t="s">
        <v>72</v>
      </c>
      <c r="BR2" s="13">
        <v>38</v>
      </c>
      <c r="BS2" s="13">
        <v>57</v>
      </c>
      <c r="BT2" s="19">
        <v>48.97</v>
      </c>
      <c r="BU2" s="19">
        <f t="shared" ref="BU2:BU65" si="7">BT2/AA2</f>
        <v>1.2886842105263157</v>
      </c>
      <c r="BV2" s="16">
        <v>0.52</v>
      </c>
      <c r="BW2" s="16">
        <v>1.58</v>
      </c>
      <c r="BX2" s="16">
        <v>1.0349999999999999</v>
      </c>
      <c r="BY2" s="14">
        <f t="shared" ref="BY2:BY65" si="8">BN2/(C2*0.40468564224)</f>
        <v>74.131614440149605</v>
      </c>
      <c r="BZ2" s="19">
        <v>0</v>
      </c>
      <c r="CA2" s="19">
        <f t="shared" ref="CA2:CA33" si="9">(BZ2/D2)/AA2</f>
        <v>0</v>
      </c>
      <c r="CB2" s="19">
        <f>(BX2/BT2^3)*100000</f>
        <v>0.88135330565132197</v>
      </c>
    </row>
    <row r="3" spans="1:96" x14ac:dyDescent="0.25">
      <c r="A3" s="7" t="s">
        <v>69</v>
      </c>
      <c r="B3" s="4">
        <v>11</v>
      </c>
      <c r="C3" s="4">
        <v>0.5</v>
      </c>
      <c r="D3" s="6">
        <f t="shared" si="0"/>
        <v>0.20234282111999999</v>
      </c>
      <c r="E3" s="8">
        <v>40463</v>
      </c>
      <c r="F3" s="9">
        <v>2</v>
      </c>
      <c r="G3" s="9" t="s">
        <v>70</v>
      </c>
      <c r="H3" s="9" t="s">
        <v>71</v>
      </c>
      <c r="I3" s="4">
        <v>0</v>
      </c>
      <c r="J3" s="4">
        <v>0</v>
      </c>
      <c r="K3" s="4">
        <v>55</v>
      </c>
      <c r="L3" s="9"/>
      <c r="M3" s="13">
        <f t="shared" si="1"/>
        <v>18.333333333333332</v>
      </c>
      <c r="N3" s="8">
        <v>40471</v>
      </c>
      <c r="O3" s="5">
        <v>215718</v>
      </c>
      <c r="P3" s="8">
        <v>40475</v>
      </c>
      <c r="Q3" s="5">
        <v>226252</v>
      </c>
      <c r="R3" s="8"/>
      <c r="S3" s="9"/>
      <c r="T3" s="8"/>
      <c r="U3" s="8"/>
      <c r="V3" s="14">
        <f t="shared" si="2"/>
        <v>441970</v>
      </c>
      <c r="W3" s="14">
        <f t="shared" si="3"/>
        <v>2184263.3089408614</v>
      </c>
      <c r="X3" s="14">
        <f t="shared" si="4"/>
        <v>883940</v>
      </c>
      <c r="Y3" s="8">
        <v>40519</v>
      </c>
      <c r="Z3" s="13">
        <f t="shared" si="5"/>
        <v>8</v>
      </c>
      <c r="AA3" s="9">
        <f t="shared" si="6"/>
        <v>48</v>
      </c>
      <c r="AB3" s="9">
        <v>10</v>
      </c>
      <c r="AC3" s="10">
        <v>5.5</v>
      </c>
      <c r="AD3" s="10">
        <v>26.7</v>
      </c>
      <c r="AE3" s="10">
        <v>16.3</v>
      </c>
      <c r="AF3" s="10">
        <v>27.9</v>
      </c>
      <c r="AG3" s="10">
        <v>21.704347826086966</v>
      </c>
      <c r="AH3" s="9">
        <v>18</v>
      </c>
      <c r="AI3" s="9">
        <v>17</v>
      </c>
      <c r="AJ3" s="9">
        <v>25</v>
      </c>
      <c r="AK3" s="10">
        <v>21.153846153846153</v>
      </c>
      <c r="AL3" s="10">
        <v>8.9</v>
      </c>
      <c r="AM3" s="10">
        <v>8.4</v>
      </c>
      <c r="AN3" s="10">
        <v>9</v>
      </c>
      <c r="AO3" s="10">
        <v>8.7345141844183409</v>
      </c>
      <c r="AP3" s="20">
        <v>138</v>
      </c>
      <c r="AQ3" s="20">
        <v>147.5</v>
      </c>
      <c r="AR3" s="20">
        <v>12</v>
      </c>
      <c r="AS3" s="20">
        <v>4.9749999999999996</v>
      </c>
      <c r="AT3" s="5">
        <v>130</v>
      </c>
      <c r="AU3" s="5">
        <v>1095</v>
      </c>
      <c r="AV3" s="5">
        <v>1920</v>
      </c>
      <c r="AW3" s="5">
        <v>3045</v>
      </c>
      <c r="AX3" s="5">
        <v>0</v>
      </c>
      <c r="AY3" s="5">
        <v>0</v>
      </c>
      <c r="AZ3" s="5">
        <v>0</v>
      </c>
      <c r="BA3" s="5">
        <v>5</v>
      </c>
      <c r="BB3" s="5">
        <v>325</v>
      </c>
      <c r="BC3" s="5">
        <v>410</v>
      </c>
      <c r="BD3" s="5">
        <v>3995</v>
      </c>
      <c r="BE3" s="5">
        <v>4640</v>
      </c>
      <c r="BF3" s="5">
        <v>109.11764705882354</v>
      </c>
      <c r="BG3" s="5">
        <v>40.588235294117645</v>
      </c>
      <c r="BH3" s="5">
        <v>798.82352941176475</v>
      </c>
      <c r="BI3" s="5">
        <v>948.52941176470586</v>
      </c>
      <c r="BJ3" s="5">
        <v>105</v>
      </c>
      <c r="BK3" s="5">
        <v>10</v>
      </c>
      <c r="BL3" s="5">
        <v>345</v>
      </c>
      <c r="BM3" s="5">
        <v>445</v>
      </c>
      <c r="BN3" s="5">
        <v>101609</v>
      </c>
      <c r="BO3" s="11">
        <f>(BN3/Q3)*100</f>
        <v>44.909658257164573</v>
      </c>
      <c r="BP3" s="11">
        <f>((BN3/(O3+Q3+S3+U3))*100)</f>
        <v>22.990021947190986</v>
      </c>
      <c r="BQ3" s="4" t="s">
        <v>72</v>
      </c>
      <c r="BR3" s="9">
        <v>20</v>
      </c>
      <c r="BS3" s="9">
        <v>35</v>
      </c>
      <c r="BT3" s="11">
        <v>28.44</v>
      </c>
      <c r="BU3" s="19">
        <f t="shared" si="7"/>
        <v>0.59250000000000003</v>
      </c>
      <c r="BV3" s="6">
        <v>5.6000000000000001E-2</v>
      </c>
      <c r="BW3" s="6">
        <v>0.25900000000000001</v>
      </c>
      <c r="BX3" s="6">
        <v>0.184</v>
      </c>
      <c r="BY3" s="5">
        <f t="shared" si="8"/>
        <v>502162.61410994409</v>
      </c>
      <c r="BZ3" s="11">
        <v>19.55</v>
      </c>
      <c r="CA3" s="11">
        <f t="shared" si="9"/>
        <v>2.0128792532012842</v>
      </c>
      <c r="CB3" s="11">
        <f>(BX3/BT3^3)*100000</f>
        <v>0.7998877519604336</v>
      </c>
      <c r="CD3" s="158" t="s">
        <v>126</v>
      </c>
      <c r="CE3" s="158">
        <v>40</v>
      </c>
      <c r="CF3" s="158">
        <v>41</v>
      </c>
      <c r="CG3" s="158">
        <v>42</v>
      </c>
      <c r="CH3" s="158">
        <v>43</v>
      </c>
      <c r="CI3" s="158">
        <v>44</v>
      </c>
      <c r="CJ3" s="158">
        <v>45</v>
      </c>
      <c r="CK3" s="158">
        <v>46</v>
      </c>
      <c r="CL3" s="158">
        <v>47</v>
      </c>
      <c r="CM3" s="158">
        <v>48</v>
      </c>
      <c r="CN3" s="158">
        <v>49</v>
      </c>
      <c r="CO3" s="158">
        <v>50</v>
      </c>
      <c r="CP3" s="158" t="s">
        <v>128</v>
      </c>
    </row>
    <row r="4" spans="1:96" x14ac:dyDescent="0.25">
      <c r="A4" s="7" t="s">
        <v>69</v>
      </c>
      <c r="B4" s="4">
        <v>27</v>
      </c>
      <c r="C4" s="4">
        <v>1</v>
      </c>
      <c r="D4" s="6">
        <f t="shared" si="0"/>
        <v>0.40468564223999998</v>
      </c>
      <c r="E4" s="8">
        <v>40448</v>
      </c>
      <c r="F4" s="9">
        <v>1</v>
      </c>
      <c r="G4" s="9" t="s">
        <v>70</v>
      </c>
      <c r="H4" s="9" t="s">
        <v>71</v>
      </c>
      <c r="I4" s="4">
        <v>73</v>
      </c>
      <c r="J4" s="4">
        <v>48</v>
      </c>
      <c r="L4" s="9"/>
      <c r="M4" s="13">
        <f t="shared" si="1"/>
        <v>60.5</v>
      </c>
      <c r="N4" s="8">
        <v>40463</v>
      </c>
      <c r="O4" s="5">
        <v>399834</v>
      </c>
      <c r="P4" s="8"/>
      <c r="Q4" s="5"/>
      <c r="R4" s="8"/>
      <c r="S4" s="9"/>
      <c r="T4" s="8"/>
      <c r="U4" s="8"/>
      <c r="V4" s="14">
        <f t="shared" si="2"/>
        <v>399834</v>
      </c>
      <c r="W4" s="14">
        <f t="shared" si="3"/>
        <v>988011.33093542594</v>
      </c>
      <c r="X4" s="14">
        <f t="shared" si="4"/>
        <v>399834</v>
      </c>
      <c r="Y4" s="8">
        <v>40499</v>
      </c>
      <c r="Z4" s="13">
        <f t="shared" si="5"/>
        <v>15</v>
      </c>
      <c r="AA4" s="9">
        <f t="shared" si="6"/>
        <v>36</v>
      </c>
      <c r="AB4" s="9">
        <v>10</v>
      </c>
      <c r="AC4" s="10">
        <v>5.5</v>
      </c>
      <c r="AD4" s="10">
        <v>28.7</v>
      </c>
      <c r="AE4" s="10">
        <v>17.5</v>
      </c>
      <c r="AF4" s="10">
        <v>28.5</v>
      </c>
      <c r="AG4" s="10">
        <v>23.958823529411763</v>
      </c>
      <c r="AH4" s="9">
        <v>19</v>
      </c>
      <c r="AI4" s="9">
        <v>18</v>
      </c>
      <c r="AJ4" s="9">
        <v>23</v>
      </c>
      <c r="AK4" s="9">
        <v>20.2</v>
      </c>
      <c r="AL4" s="10">
        <v>9</v>
      </c>
      <c r="AM4" s="10">
        <v>8.3000000000000007</v>
      </c>
      <c r="AN4" s="10">
        <v>9.6</v>
      </c>
      <c r="AO4" s="10">
        <v>8.9850088032769584</v>
      </c>
      <c r="AP4" s="20">
        <v>144</v>
      </c>
      <c r="AQ4" s="20">
        <v>325</v>
      </c>
      <c r="AR4" s="20">
        <v>31</v>
      </c>
      <c r="AS4" s="20">
        <v>13.25</v>
      </c>
      <c r="AT4" s="5">
        <v>390</v>
      </c>
      <c r="AU4" s="5">
        <v>295</v>
      </c>
      <c r="AV4" s="5">
        <v>410</v>
      </c>
      <c r="AW4" s="5">
        <v>1095</v>
      </c>
      <c r="AX4" s="5">
        <v>0</v>
      </c>
      <c r="AY4" s="5">
        <v>0</v>
      </c>
      <c r="AZ4" s="5">
        <v>0</v>
      </c>
      <c r="BA4" s="5">
        <v>10</v>
      </c>
      <c r="BB4" s="5">
        <v>215</v>
      </c>
      <c r="BC4" s="5">
        <v>50</v>
      </c>
      <c r="BD4" s="5">
        <v>1880</v>
      </c>
      <c r="BE4" s="5">
        <v>1960</v>
      </c>
      <c r="BF4" s="5">
        <v>59.666666666666664</v>
      </c>
      <c r="BG4" s="5">
        <v>19.666666666666668</v>
      </c>
      <c r="BH4" s="5">
        <v>291.66666666666669</v>
      </c>
      <c r="BI4" s="5">
        <v>371</v>
      </c>
      <c r="BJ4" s="5">
        <v>30</v>
      </c>
      <c r="BK4" s="5">
        <v>15</v>
      </c>
      <c r="BL4" s="5">
        <v>30</v>
      </c>
      <c r="BM4" s="5">
        <v>120</v>
      </c>
      <c r="BN4" s="5">
        <v>92159</v>
      </c>
      <c r="BO4" s="11">
        <v>23.05</v>
      </c>
      <c r="BP4" s="11">
        <f>((BN4/(O4+Q4+S4+U4))*100)</f>
        <v>23.049315465918358</v>
      </c>
      <c r="BQ4" s="4" t="s">
        <v>72</v>
      </c>
      <c r="BR4" s="9">
        <v>27</v>
      </c>
      <c r="BS4" s="9">
        <v>40</v>
      </c>
      <c r="BT4" s="11">
        <v>35.36</v>
      </c>
      <c r="BU4" s="19">
        <f t="shared" si="7"/>
        <v>0.98222222222222222</v>
      </c>
      <c r="BV4" s="6">
        <v>0.17399999999999999</v>
      </c>
      <c r="BW4" s="6">
        <v>0.64100000000000001</v>
      </c>
      <c r="BX4" s="6">
        <v>0.375</v>
      </c>
      <c r="BY4" s="5">
        <f t="shared" si="8"/>
        <v>227729.84850632492</v>
      </c>
      <c r="BZ4" s="11">
        <v>33.270000000000003</v>
      </c>
      <c r="CA4" s="11">
        <f t="shared" si="9"/>
        <v>2.2836655670590535</v>
      </c>
      <c r="CB4" s="11">
        <f>(BX4/BT4^3)*100000</f>
        <v>0.84819263815793067</v>
      </c>
      <c r="CC4" s="158" t="s">
        <v>72</v>
      </c>
      <c r="CD4" s="158">
        <v>301</v>
      </c>
      <c r="CE4" s="158">
        <v>47</v>
      </c>
      <c r="CF4" s="158">
        <v>9</v>
      </c>
      <c r="CG4" s="158">
        <v>21</v>
      </c>
      <c r="CH4" s="158">
        <v>14</v>
      </c>
      <c r="CI4" s="158">
        <v>17</v>
      </c>
      <c r="CJ4" s="158">
        <v>31</v>
      </c>
      <c r="CK4" s="158">
        <v>20</v>
      </c>
      <c r="CL4" s="158">
        <v>9</v>
      </c>
      <c r="CM4" s="158">
        <v>15</v>
      </c>
      <c r="CN4" s="158">
        <v>5</v>
      </c>
      <c r="CO4" s="158">
        <v>18</v>
      </c>
      <c r="CP4" s="158">
        <v>49</v>
      </c>
    </row>
    <row r="5" spans="1:96" x14ac:dyDescent="0.25">
      <c r="A5" s="15" t="s">
        <v>69</v>
      </c>
      <c r="B5" s="15">
        <v>3</v>
      </c>
      <c r="C5" s="15">
        <v>2</v>
      </c>
      <c r="D5" s="16">
        <f t="shared" si="0"/>
        <v>0.80937128447999995</v>
      </c>
      <c r="E5" s="17">
        <v>39361</v>
      </c>
      <c r="F5" s="15">
        <v>2</v>
      </c>
      <c r="G5" s="15" t="s">
        <v>70</v>
      </c>
      <c r="H5" s="15" t="s">
        <v>71</v>
      </c>
      <c r="I5" s="15">
        <v>503</v>
      </c>
      <c r="J5" s="15">
        <v>93</v>
      </c>
      <c r="K5" s="15"/>
      <c r="L5" s="15"/>
      <c r="M5" s="13">
        <f t="shared" si="1"/>
        <v>298</v>
      </c>
      <c r="N5" s="17">
        <v>39367</v>
      </c>
      <c r="O5" s="14">
        <v>444718</v>
      </c>
      <c r="P5" s="17">
        <v>39368</v>
      </c>
      <c r="Q5" s="14">
        <v>130530</v>
      </c>
      <c r="R5" s="15"/>
      <c r="S5" s="14"/>
      <c r="T5" s="15"/>
      <c r="U5" s="15"/>
      <c r="V5" s="14">
        <f t="shared" si="2"/>
        <v>575248</v>
      </c>
      <c r="W5" s="14">
        <f t="shared" si="3"/>
        <v>710734.38239111973</v>
      </c>
      <c r="X5" s="14">
        <f t="shared" si="4"/>
        <v>287624</v>
      </c>
      <c r="Y5" s="17">
        <v>39415</v>
      </c>
      <c r="Z5" s="13">
        <f t="shared" si="5"/>
        <v>6</v>
      </c>
      <c r="AA5" s="13">
        <f t="shared" si="6"/>
        <v>48</v>
      </c>
      <c r="AB5" s="13">
        <v>0</v>
      </c>
      <c r="AC5" s="15">
        <v>4.0999999999999996</v>
      </c>
      <c r="AD5" s="18">
        <v>29.1</v>
      </c>
      <c r="AE5" s="18">
        <v>12.8</v>
      </c>
      <c r="AF5" s="18">
        <v>29.7</v>
      </c>
      <c r="AG5" s="18">
        <v>23.42173913043478</v>
      </c>
      <c r="AH5" s="18">
        <v>20</v>
      </c>
      <c r="AI5" s="18">
        <v>22</v>
      </c>
      <c r="AJ5" s="18">
        <v>27</v>
      </c>
      <c r="AK5" s="18">
        <v>25.357142857142858</v>
      </c>
      <c r="AL5" s="18">
        <v>8.6999999999999993</v>
      </c>
      <c r="AM5" s="18">
        <v>8.3000000000000007</v>
      </c>
      <c r="AN5" s="18">
        <v>8.9</v>
      </c>
      <c r="AO5" s="18">
        <v>8.6340425531914899</v>
      </c>
      <c r="AP5" s="21">
        <v>408</v>
      </c>
      <c r="AQ5" s="21">
        <v>775</v>
      </c>
      <c r="AR5" s="21">
        <v>30</v>
      </c>
      <c r="AS5" s="21">
        <v>15</v>
      </c>
      <c r="AT5" s="14">
        <v>0</v>
      </c>
      <c r="AU5" s="14">
        <v>5</v>
      </c>
      <c r="AV5" s="14">
        <v>620</v>
      </c>
      <c r="AW5" s="14">
        <v>625</v>
      </c>
      <c r="AX5" s="14">
        <v>0</v>
      </c>
      <c r="AY5" s="14">
        <v>0</v>
      </c>
      <c r="AZ5" s="14">
        <v>0</v>
      </c>
      <c r="BA5" s="14">
        <v>15</v>
      </c>
      <c r="BB5" s="14">
        <v>160</v>
      </c>
      <c r="BC5" s="14">
        <v>350</v>
      </c>
      <c r="BD5" s="14">
        <v>115</v>
      </c>
      <c r="BE5" s="14">
        <v>510</v>
      </c>
      <c r="BF5" s="14">
        <v>40.1875</v>
      </c>
      <c r="BG5" s="14">
        <v>129.0625</v>
      </c>
      <c r="BH5" s="14">
        <v>14.375</v>
      </c>
      <c r="BI5" s="14">
        <v>187.8125</v>
      </c>
      <c r="BJ5" s="14">
        <v>25</v>
      </c>
      <c r="BK5" s="14">
        <v>95</v>
      </c>
      <c r="BL5" s="14">
        <v>182.5</v>
      </c>
      <c r="BM5" s="14">
        <v>182.5</v>
      </c>
      <c r="BN5" s="14">
        <v>569286</v>
      </c>
      <c r="BO5" s="19">
        <f>(BN5/Q5)*100</f>
        <v>436.1342220179269</v>
      </c>
      <c r="BP5" s="19">
        <f>((BN5)/(O5+Q5+S5+U5))*100</f>
        <v>98.963577448335329</v>
      </c>
      <c r="BQ5" s="15" t="s">
        <v>72</v>
      </c>
      <c r="BR5" s="13">
        <v>30</v>
      </c>
      <c r="BS5" s="13">
        <v>55</v>
      </c>
      <c r="BT5" s="19">
        <v>37.85</v>
      </c>
      <c r="BU5" s="19">
        <f t="shared" si="7"/>
        <v>0.7885416666666667</v>
      </c>
      <c r="BV5" s="16">
        <v>0.20200000000000001</v>
      </c>
      <c r="BW5" s="16">
        <v>1.351</v>
      </c>
      <c r="BX5" s="16">
        <v>0.45300000000000001</v>
      </c>
      <c r="BY5" s="14">
        <f t="shared" si="8"/>
        <v>703368.17096958344</v>
      </c>
      <c r="BZ5" s="19">
        <v>231.45</v>
      </c>
      <c r="CA5" s="19">
        <f t="shared" si="9"/>
        <v>5.9575563063099395</v>
      </c>
      <c r="CB5" s="19">
        <f>(BX5/BT5^3)*100000</f>
        <v>0.83541169462909559</v>
      </c>
      <c r="CC5" s="158" t="s">
        <v>127</v>
      </c>
      <c r="CD5" s="158">
        <v>26</v>
      </c>
      <c r="CE5" s="158">
        <v>7</v>
      </c>
      <c r="CF5" s="158">
        <v>1</v>
      </c>
      <c r="CG5" s="158">
        <v>4</v>
      </c>
      <c r="CH5" s="158">
        <v>3</v>
      </c>
      <c r="CI5" s="158">
        <v>5</v>
      </c>
      <c r="CJ5" s="158">
        <v>6</v>
      </c>
      <c r="CK5" s="158">
        <v>6</v>
      </c>
      <c r="CL5" s="158">
        <v>4</v>
      </c>
      <c r="CM5" s="158">
        <v>6</v>
      </c>
      <c r="CN5" s="158">
        <v>5</v>
      </c>
      <c r="CO5" s="158">
        <v>10</v>
      </c>
      <c r="CP5" s="158">
        <v>46</v>
      </c>
    </row>
    <row r="6" spans="1:96" x14ac:dyDescent="0.25">
      <c r="A6" s="7" t="s">
        <v>69</v>
      </c>
      <c r="B6" s="4">
        <v>33</v>
      </c>
      <c r="C6" s="4">
        <v>1</v>
      </c>
      <c r="D6" s="6">
        <f t="shared" si="0"/>
        <v>0.40468564223999998</v>
      </c>
      <c r="E6" s="8">
        <v>40453</v>
      </c>
      <c r="F6" s="9">
        <v>2</v>
      </c>
      <c r="G6" s="9" t="s">
        <v>70</v>
      </c>
      <c r="H6" s="9" t="s">
        <v>71</v>
      </c>
      <c r="I6" s="4">
        <v>86</v>
      </c>
      <c r="J6" s="4">
        <v>115</v>
      </c>
      <c r="L6" s="9"/>
      <c r="M6" s="13">
        <f t="shared" si="1"/>
        <v>100.5</v>
      </c>
      <c r="N6" s="8">
        <v>40464</v>
      </c>
      <c r="O6" s="5">
        <v>257396</v>
      </c>
      <c r="P6" s="8">
        <v>40465</v>
      </c>
      <c r="Q6" s="5">
        <v>210222</v>
      </c>
      <c r="R6" s="8"/>
      <c r="S6" s="9"/>
      <c r="T6" s="8"/>
      <c r="U6" s="8"/>
      <c r="V6" s="14">
        <f t="shared" si="2"/>
        <v>467618</v>
      </c>
      <c r="W6" s="14">
        <f t="shared" si="3"/>
        <v>1155509.2427091294</v>
      </c>
      <c r="X6" s="14">
        <f t="shared" si="4"/>
        <v>467618</v>
      </c>
      <c r="Y6" s="8">
        <v>40493</v>
      </c>
      <c r="Z6" s="13">
        <f t="shared" si="5"/>
        <v>11</v>
      </c>
      <c r="AA6" s="9">
        <f t="shared" si="6"/>
        <v>29</v>
      </c>
      <c r="AB6" s="9">
        <v>9</v>
      </c>
      <c r="AC6" s="10">
        <v>4.0999999999999996</v>
      </c>
      <c r="AD6" s="10">
        <v>28.4</v>
      </c>
      <c r="AE6" s="10">
        <v>17.5</v>
      </c>
      <c r="AF6" s="10">
        <v>27.5</v>
      </c>
      <c r="AG6" s="10">
        <v>24.111111111111114</v>
      </c>
      <c r="AH6" s="9">
        <v>20</v>
      </c>
      <c r="AI6" s="9">
        <v>18</v>
      </c>
      <c r="AJ6" s="9">
        <v>24</v>
      </c>
      <c r="AK6" s="10">
        <v>20.875</v>
      </c>
      <c r="AL6" s="10">
        <v>9.3000000000000007</v>
      </c>
      <c r="AM6" s="10">
        <v>8.9</v>
      </c>
      <c r="AN6" s="10">
        <v>9.4</v>
      </c>
      <c r="AO6" s="10">
        <v>9.112846309534401</v>
      </c>
      <c r="AP6" s="20">
        <v>104</v>
      </c>
      <c r="AQ6" s="20">
        <v>350</v>
      </c>
      <c r="AR6" s="20">
        <v>16</v>
      </c>
      <c r="AS6" s="20">
        <v>7</v>
      </c>
      <c r="AT6" s="5">
        <v>55</v>
      </c>
      <c r="AU6" s="5">
        <v>475</v>
      </c>
      <c r="AV6" s="5">
        <v>405</v>
      </c>
      <c r="AW6" s="5">
        <v>935</v>
      </c>
      <c r="AX6" s="5">
        <v>0</v>
      </c>
      <c r="AY6" s="5">
        <v>0</v>
      </c>
      <c r="AZ6" s="5">
        <v>0</v>
      </c>
      <c r="BA6" s="5">
        <v>85</v>
      </c>
      <c r="BB6" s="5">
        <v>715</v>
      </c>
      <c r="BC6" s="5">
        <v>295</v>
      </c>
      <c r="BD6" s="5">
        <v>855</v>
      </c>
      <c r="BE6" s="5">
        <v>865</v>
      </c>
      <c r="BF6" s="5">
        <v>186.36363636363637</v>
      </c>
      <c r="BG6" s="5">
        <v>42.727272727272727</v>
      </c>
      <c r="BH6" s="5">
        <v>165.45454545454547</v>
      </c>
      <c r="BI6" s="5">
        <v>396.36363636363637</v>
      </c>
      <c r="BJ6" s="5">
        <v>60</v>
      </c>
      <c r="BK6" s="5">
        <v>10</v>
      </c>
      <c r="BL6" s="5">
        <v>25</v>
      </c>
      <c r="BM6" s="5">
        <v>395</v>
      </c>
      <c r="BN6" s="5">
        <v>223270</v>
      </c>
      <c r="BO6" s="11">
        <f>(BN6/Q6)*100</f>
        <v>106.20677188876522</v>
      </c>
      <c r="BP6" s="11">
        <f>((BN6/(O6+Q6+S6+U6))*100)</f>
        <v>47.746237313362613</v>
      </c>
      <c r="BQ6" s="4" t="s">
        <v>72</v>
      </c>
      <c r="BR6" s="9">
        <v>25</v>
      </c>
      <c r="BS6" s="9">
        <v>32</v>
      </c>
      <c r="BT6" s="11">
        <v>28.85</v>
      </c>
      <c r="BU6" s="19">
        <f t="shared" si="7"/>
        <v>0.9948275862068966</v>
      </c>
      <c r="BV6" s="6">
        <v>0.157</v>
      </c>
      <c r="BW6" s="6">
        <v>0.38800000000000001</v>
      </c>
      <c r="BX6" s="6">
        <v>0.24299999999999999</v>
      </c>
      <c r="BY6" s="5">
        <f t="shared" si="8"/>
        <v>551712.18520174013</v>
      </c>
      <c r="BZ6" s="11">
        <v>46.68</v>
      </c>
      <c r="CA6" s="19">
        <f t="shared" si="9"/>
        <v>3.9775445540990613</v>
      </c>
      <c r="CB6" s="19">
        <f>(BX6/BT6^3)*100000</f>
        <v>1.0119727569229515</v>
      </c>
    </row>
    <row r="7" spans="1:96" x14ac:dyDescent="0.25">
      <c r="A7" s="15" t="s">
        <v>69</v>
      </c>
      <c r="B7" s="15">
        <v>4</v>
      </c>
      <c r="C7" s="15">
        <v>2</v>
      </c>
      <c r="D7" s="16">
        <f t="shared" si="0"/>
        <v>0.80937128447999995</v>
      </c>
      <c r="E7" s="17">
        <v>39357</v>
      </c>
      <c r="F7" s="15">
        <v>2</v>
      </c>
      <c r="G7" s="15" t="s">
        <v>70</v>
      </c>
      <c r="H7" s="15" t="s">
        <v>71</v>
      </c>
      <c r="I7" s="15">
        <v>1170</v>
      </c>
      <c r="J7" s="15">
        <v>311</v>
      </c>
      <c r="K7" s="15"/>
      <c r="L7" s="15"/>
      <c r="M7" s="13">
        <f t="shared" si="1"/>
        <v>740.5</v>
      </c>
      <c r="N7" s="17">
        <v>39363</v>
      </c>
      <c r="O7" s="14">
        <v>615236</v>
      </c>
      <c r="P7" s="17">
        <v>39364</v>
      </c>
      <c r="Q7" s="14">
        <v>204726</v>
      </c>
      <c r="R7" s="17">
        <v>39364</v>
      </c>
      <c r="S7" s="14"/>
      <c r="T7" s="15"/>
      <c r="U7" s="15"/>
      <c r="V7" s="14">
        <f t="shared" si="2"/>
        <v>819962</v>
      </c>
      <c r="W7" s="14">
        <f t="shared" si="3"/>
        <v>1013085.1139928992</v>
      </c>
      <c r="X7" s="14">
        <f t="shared" si="4"/>
        <v>409981</v>
      </c>
      <c r="Y7" s="17">
        <v>39416</v>
      </c>
      <c r="Z7" s="13">
        <f t="shared" si="5"/>
        <v>6</v>
      </c>
      <c r="AA7" s="13">
        <f t="shared" si="6"/>
        <v>53</v>
      </c>
      <c r="AB7" s="13">
        <v>0</v>
      </c>
      <c r="AC7" s="15">
        <v>3.7</v>
      </c>
      <c r="AD7" s="18">
        <v>29.5</v>
      </c>
      <c r="AE7" s="18">
        <v>12.7</v>
      </c>
      <c r="AF7" s="18">
        <v>30.5</v>
      </c>
      <c r="AG7" s="18">
        <v>23.588235294117652</v>
      </c>
      <c r="AH7" s="18">
        <v>21</v>
      </c>
      <c r="AI7" s="18">
        <v>20</v>
      </c>
      <c r="AJ7" s="18">
        <v>28</v>
      </c>
      <c r="AK7" s="18">
        <v>25.6</v>
      </c>
      <c r="AL7" s="18">
        <v>8.8000000000000007</v>
      </c>
      <c r="AM7" s="18">
        <v>8.1999999999999993</v>
      </c>
      <c r="AN7" s="18">
        <v>9.3000000000000007</v>
      </c>
      <c r="AO7" s="18">
        <v>8.6596153846153836</v>
      </c>
      <c r="AP7" s="21">
        <v>448</v>
      </c>
      <c r="AQ7" s="21">
        <v>625</v>
      </c>
      <c r="AR7" s="21">
        <v>38</v>
      </c>
      <c r="AS7" s="21">
        <v>18</v>
      </c>
      <c r="AT7" s="14">
        <v>0</v>
      </c>
      <c r="AU7" s="14">
        <v>15</v>
      </c>
      <c r="AV7" s="14">
        <v>620</v>
      </c>
      <c r="AW7" s="14">
        <v>635</v>
      </c>
      <c r="AX7" s="14">
        <v>0</v>
      </c>
      <c r="AY7" s="14">
        <v>0</v>
      </c>
      <c r="AZ7" s="14">
        <v>0</v>
      </c>
      <c r="BA7" s="14">
        <v>20</v>
      </c>
      <c r="BB7" s="14">
        <v>285</v>
      </c>
      <c r="BC7" s="14">
        <v>985</v>
      </c>
      <c r="BD7" s="14">
        <v>65</v>
      </c>
      <c r="BE7" s="14">
        <v>1180</v>
      </c>
      <c r="BF7" s="14">
        <v>56.470588235294116</v>
      </c>
      <c r="BG7" s="14">
        <v>126.17647058823529</v>
      </c>
      <c r="BH7" s="14">
        <v>4.7058823529411766</v>
      </c>
      <c r="BI7" s="14">
        <v>187.35294117647058</v>
      </c>
      <c r="BJ7" s="14">
        <v>15</v>
      </c>
      <c r="BK7" s="14">
        <v>75</v>
      </c>
      <c r="BL7" s="14">
        <v>0</v>
      </c>
      <c r="BM7" s="14">
        <v>90</v>
      </c>
      <c r="BN7" s="14">
        <v>664037</v>
      </c>
      <c r="BO7" s="19">
        <f>(BN7/Q7)*100</f>
        <v>324.35401463419396</v>
      </c>
      <c r="BP7" s="19">
        <f t="shared" ref="BP7:BP16" si="10">((BN7)/(O7+Q7+S7+U7))*100</f>
        <v>80.983874862493636</v>
      </c>
      <c r="BQ7" s="15" t="s">
        <v>72</v>
      </c>
      <c r="BR7" s="13">
        <v>25</v>
      </c>
      <c r="BS7" s="13">
        <v>60</v>
      </c>
      <c r="BT7" s="19">
        <v>36.26</v>
      </c>
      <c r="BU7" s="19">
        <f t="shared" si="7"/>
        <v>0.6841509433962264</v>
      </c>
      <c r="BV7" s="16">
        <v>0.13500000000000001</v>
      </c>
      <c r="BW7" s="16">
        <v>2</v>
      </c>
      <c r="BX7" s="16">
        <v>0.44</v>
      </c>
      <c r="BY7" s="14">
        <f t="shared" si="8"/>
        <v>820435.5809665604</v>
      </c>
      <c r="BZ7" s="19">
        <v>258.86</v>
      </c>
      <c r="CA7" s="19">
        <f t="shared" si="9"/>
        <v>6.0344999100557013</v>
      </c>
      <c r="CB7" s="19"/>
      <c r="CD7" s="158" t="s">
        <v>126</v>
      </c>
      <c r="CE7" s="158">
        <v>40</v>
      </c>
      <c r="CF7" s="158">
        <v>41</v>
      </c>
      <c r="CG7" s="158">
        <v>42</v>
      </c>
      <c r="CH7" s="158">
        <v>43</v>
      </c>
      <c r="CI7" s="158">
        <v>44</v>
      </c>
      <c r="CJ7" s="158">
        <v>45</v>
      </c>
      <c r="CK7" s="158">
        <v>46</v>
      </c>
      <c r="CL7" s="158">
        <v>47</v>
      </c>
      <c r="CM7" s="158">
        <v>48</v>
      </c>
      <c r="CN7" s="158">
        <v>49</v>
      </c>
      <c r="CO7" s="158">
        <v>50</v>
      </c>
      <c r="CP7" s="158" t="s">
        <v>128</v>
      </c>
      <c r="CR7" s="117" t="s">
        <v>130</v>
      </c>
    </row>
    <row r="8" spans="1:96" x14ac:dyDescent="0.25">
      <c r="A8" s="4" t="s">
        <v>69</v>
      </c>
      <c r="B8" s="4">
        <v>16</v>
      </c>
      <c r="C8" s="4">
        <v>0.5</v>
      </c>
      <c r="D8" s="6">
        <f t="shared" si="0"/>
        <v>0.20234282111999999</v>
      </c>
      <c r="E8" s="8">
        <v>38109</v>
      </c>
      <c r="F8" s="4">
        <v>1</v>
      </c>
      <c r="G8" s="4" t="s">
        <v>70</v>
      </c>
      <c r="H8" s="4" t="s">
        <v>71</v>
      </c>
      <c r="I8" s="4">
        <v>2</v>
      </c>
      <c r="J8" s="4">
        <v>6</v>
      </c>
      <c r="M8" s="13">
        <f t="shared" si="1"/>
        <v>4</v>
      </c>
      <c r="N8" s="8">
        <v>38115</v>
      </c>
      <c r="O8" s="5">
        <v>206100</v>
      </c>
      <c r="Q8" s="5"/>
      <c r="V8" s="14">
        <f t="shared" si="2"/>
        <v>206100</v>
      </c>
      <c r="W8" s="14">
        <f t="shared" si="3"/>
        <v>1018568.3824076556</v>
      </c>
      <c r="X8" s="14">
        <f t="shared" si="4"/>
        <v>412200</v>
      </c>
      <c r="Y8" s="8">
        <v>38141</v>
      </c>
      <c r="Z8" s="13">
        <f t="shared" si="5"/>
        <v>6</v>
      </c>
      <c r="AA8" s="4">
        <f t="shared" si="6"/>
        <v>26</v>
      </c>
      <c r="AB8" s="4">
        <v>2</v>
      </c>
      <c r="AC8" s="10">
        <v>3.8</v>
      </c>
      <c r="AD8" s="4">
        <v>24.5</v>
      </c>
      <c r="AE8" s="4">
        <v>22</v>
      </c>
      <c r="AF8" s="4">
        <v>32.6</v>
      </c>
      <c r="AG8" s="10">
        <v>29.179166666666674</v>
      </c>
      <c r="AH8" s="9">
        <v>22</v>
      </c>
      <c r="AI8" s="9">
        <v>19</v>
      </c>
      <c r="AJ8" s="9">
        <v>22</v>
      </c>
      <c r="AK8" s="9">
        <v>20.428571428571427</v>
      </c>
      <c r="AL8" s="4">
        <v>8.6</v>
      </c>
      <c r="AM8" s="4">
        <v>8</v>
      </c>
      <c r="AN8" s="4">
        <v>10.1</v>
      </c>
      <c r="AO8" s="10">
        <v>8.870000000000001</v>
      </c>
      <c r="AP8" s="20">
        <v>88</v>
      </c>
      <c r="AQ8" s="20">
        <v>200</v>
      </c>
      <c r="AR8" s="20">
        <v>12</v>
      </c>
      <c r="AS8" s="20">
        <v>5</v>
      </c>
      <c r="AT8" s="5">
        <v>30</v>
      </c>
      <c r="AU8" s="5">
        <v>5</v>
      </c>
      <c r="AV8" s="5">
        <v>315</v>
      </c>
      <c r="AW8" s="5">
        <v>350</v>
      </c>
      <c r="AX8" s="5">
        <v>0</v>
      </c>
      <c r="AY8" s="5">
        <v>0</v>
      </c>
      <c r="AZ8" s="5">
        <v>5</v>
      </c>
      <c r="BA8" s="5">
        <v>30</v>
      </c>
      <c r="BB8" s="5">
        <v>140</v>
      </c>
      <c r="BC8" s="5">
        <v>335</v>
      </c>
      <c r="BD8" s="5">
        <v>315</v>
      </c>
      <c r="BE8" s="5">
        <v>685</v>
      </c>
      <c r="BF8" s="5">
        <v>48.888888888888886</v>
      </c>
      <c r="BG8" s="5">
        <v>76.111111111111114</v>
      </c>
      <c r="BH8" s="5">
        <v>60</v>
      </c>
      <c r="BI8" s="5">
        <v>185</v>
      </c>
      <c r="BJ8" s="5">
        <v>35</v>
      </c>
      <c r="BK8" s="5">
        <v>15</v>
      </c>
      <c r="BL8" s="5">
        <v>25</v>
      </c>
      <c r="BM8" s="5">
        <v>105</v>
      </c>
      <c r="BN8" s="5">
        <v>5118</v>
      </c>
      <c r="BO8" s="11">
        <f t="shared" ref="BO8:BO15" si="11">(BN8/O8)*100</f>
        <v>2.4832605531295489</v>
      </c>
      <c r="BP8" s="11">
        <f t="shared" si="10"/>
        <v>2.4832605531295489</v>
      </c>
      <c r="BQ8" s="4" t="s">
        <v>72</v>
      </c>
      <c r="BR8" s="9">
        <v>35</v>
      </c>
      <c r="BS8" s="9">
        <v>53</v>
      </c>
      <c r="BT8" s="11">
        <v>40.89</v>
      </c>
      <c r="BU8" s="19">
        <f t="shared" si="7"/>
        <v>1.5726923076923076</v>
      </c>
      <c r="BV8" s="6">
        <v>0.34899999999999998</v>
      </c>
      <c r="BW8" s="6">
        <v>0.90300000000000002</v>
      </c>
      <c r="BX8" s="6">
        <v>0.59787000000000001</v>
      </c>
      <c r="BY8" s="5">
        <f t="shared" si="8"/>
        <v>25293.706846979047</v>
      </c>
      <c r="BZ8" s="11">
        <v>2.77</v>
      </c>
      <c r="CA8" s="11">
        <f t="shared" si="9"/>
        <v>0.52652454358772927</v>
      </c>
      <c r="CB8" s="11">
        <f t="shared" ref="CB8:CB31" si="12">(BX8/BT8^3)*100000</f>
        <v>0.87449117318722669</v>
      </c>
      <c r="CC8" s="158" t="s">
        <v>129</v>
      </c>
      <c r="CD8" s="159">
        <f>CD5/CD4*100</f>
        <v>8.6378737541528228</v>
      </c>
      <c r="CE8" s="159">
        <f t="shared" ref="CE8:CP8" si="13">CE5/CE4*100</f>
        <v>14.893617021276595</v>
      </c>
      <c r="CF8" s="159">
        <f t="shared" si="13"/>
        <v>11.111111111111111</v>
      </c>
      <c r="CG8" s="159">
        <f t="shared" si="13"/>
        <v>19.047619047619047</v>
      </c>
      <c r="CH8" s="159">
        <f t="shared" si="13"/>
        <v>21.428571428571427</v>
      </c>
      <c r="CI8" s="159">
        <f t="shared" si="13"/>
        <v>29.411764705882355</v>
      </c>
      <c r="CJ8" s="159">
        <f t="shared" si="13"/>
        <v>19.35483870967742</v>
      </c>
      <c r="CK8" s="159">
        <f t="shared" si="13"/>
        <v>30</v>
      </c>
      <c r="CL8" s="159">
        <f t="shared" si="13"/>
        <v>44.444444444444443</v>
      </c>
      <c r="CM8" s="159">
        <f t="shared" si="13"/>
        <v>40</v>
      </c>
      <c r="CN8" s="159">
        <f t="shared" si="13"/>
        <v>100</v>
      </c>
      <c r="CO8" s="159">
        <f t="shared" si="13"/>
        <v>55.555555555555557</v>
      </c>
      <c r="CP8" s="159">
        <f t="shared" si="13"/>
        <v>93.877551020408163</v>
      </c>
    </row>
    <row r="9" spans="1:96" x14ac:dyDescent="0.25">
      <c r="A9" s="15" t="s">
        <v>69</v>
      </c>
      <c r="B9" s="15">
        <v>7</v>
      </c>
      <c r="C9" s="15">
        <v>2</v>
      </c>
      <c r="D9" s="16">
        <f t="shared" si="0"/>
        <v>0.80937128447999995</v>
      </c>
      <c r="E9" s="17">
        <v>38104</v>
      </c>
      <c r="F9" s="15">
        <v>1</v>
      </c>
      <c r="G9" s="15" t="s">
        <v>70</v>
      </c>
      <c r="H9" s="15" t="s">
        <v>71</v>
      </c>
      <c r="I9" s="15">
        <v>47</v>
      </c>
      <c r="J9" s="15">
        <v>490</v>
      </c>
      <c r="K9" s="15"/>
      <c r="L9" s="15"/>
      <c r="M9" s="13">
        <f t="shared" si="1"/>
        <v>268.5</v>
      </c>
      <c r="N9" s="17">
        <v>38114</v>
      </c>
      <c r="O9" s="14">
        <v>814324</v>
      </c>
      <c r="P9" s="15"/>
      <c r="Q9" s="14"/>
      <c r="R9" s="15"/>
      <c r="S9" s="15"/>
      <c r="T9" s="15"/>
      <c r="U9" s="15"/>
      <c r="V9" s="14">
        <f t="shared" si="2"/>
        <v>814324</v>
      </c>
      <c r="W9" s="14">
        <f t="shared" si="3"/>
        <v>1006119.2132893398</v>
      </c>
      <c r="X9" s="14">
        <f t="shared" si="4"/>
        <v>407162</v>
      </c>
      <c r="Y9" s="17">
        <v>38148</v>
      </c>
      <c r="Z9" s="13">
        <f t="shared" si="5"/>
        <v>10</v>
      </c>
      <c r="AA9" s="15">
        <f t="shared" si="6"/>
        <v>34</v>
      </c>
      <c r="AB9" s="15">
        <v>0</v>
      </c>
      <c r="AC9" s="18">
        <v>3</v>
      </c>
      <c r="AD9" s="15">
        <v>25.2</v>
      </c>
      <c r="AE9" s="15">
        <v>24.4</v>
      </c>
      <c r="AF9" s="15">
        <v>32.5</v>
      </c>
      <c r="AG9" s="18">
        <v>29.362500000000004</v>
      </c>
      <c r="AH9" s="13">
        <v>23</v>
      </c>
      <c r="AI9" s="13">
        <v>18</v>
      </c>
      <c r="AJ9" s="13">
        <v>26</v>
      </c>
      <c r="AK9" s="13">
        <v>22.888888888888889</v>
      </c>
      <c r="AL9" s="15">
        <v>9.1</v>
      </c>
      <c r="AM9" s="15">
        <v>7.8</v>
      </c>
      <c r="AN9" s="15">
        <v>9.6999999999999993</v>
      </c>
      <c r="AO9" s="18">
        <v>8.8153846153846143</v>
      </c>
      <c r="AP9" s="21">
        <v>336</v>
      </c>
      <c r="AQ9" s="21">
        <v>800</v>
      </c>
      <c r="AR9" s="21">
        <v>72</v>
      </c>
      <c r="AS9" s="21">
        <v>30</v>
      </c>
      <c r="AT9" s="14">
        <v>0</v>
      </c>
      <c r="AU9" s="14">
        <v>85</v>
      </c>
      <c r="AV9" s="14">
        <v>0</v>
      </c>
      <c r="AW9" s="14">
        <v>85</v>
      </c>
      <c r="AX9" s="14">
        <v>0</v>
      </c>
      <c r="AY9" s="14">
        <v>0</v>
      </c>
      <c r="AZ9" s="14">
        <v>10</v>
      </c>
      <c r="BA9" s="14">
        <v>40</v>
      </c>
      <c r="BB9" s="14">
        <v>70</v>
      </c>
      <c r="BC9" s="14">
        <v>865</v>
      </c>
      <c r="BD9" s="14">
        <v>4400</v>
      </c>
      <c r="BE9" s="14">
        <v>4460</v>
      </c>
      <c r="BF9" s="14">
        <v>17.307692307692307</v>
      </c>
      <c r="BG9" s="14">
        <v>95.384615384615387</v>
      </c>
      <c r="BH9" s="14">
        <v>893.84615384615381</v>
      </c>
      <c r="BI9" s="14">
        <v>1006.5384615384615</v>
      </c>
      <c r="BJ9" s="14">
        <v>15</v>
      </c>
      <c r="BK9" s="14">
        <v>10</v>
      </c>
      <c r="BL9" s="14">
        <v>330</v>
      </c>
      <c r="BM9" s="14">
        <v>620</v>
      </c>
      <c r="BN9" s="14">
        <v>239858</v>
      </c>
      <c r="BO9" s="19">
        <f t="shared" si="11"/>
        <v>29.454860718829362</v>
      </c>
      <c r="BP9" s="19">
        <f t="shared" si="10"/>
        <v>29.454860718829362</v>
      </c>
      <c r="BQ9" s="15" t="s">
        <v>72</v>
      </c>
      <c r="BR9" s="13">
        <v>28</v>
      </c>
      <c r="BS9" s="13">
        <v>37</v>
      </c>
      <c r="BT9" s="19">
        <v>31.74</v>
      </c>
      <c r="BU9" s="19">
        <f t="shared" si="7"/>
        <v>0.93352941176470583</v>
      </c>
      <c r="BV9" s="16">
        <v>0.16900000000000001</v>
      </c>
      <c r="BW9" s="16">
        <v>0.372</v>
      </c>
      <c r="BX9" s="16">
        <v>0.24646000000000004</v>
      </c>
      <c r="BY9" s="14">
        <f t="shared" si="8"/>
        <v>296351.01293975674</v>
      </c>
      <c r="BZ9" s="19">
        <v>65.36</v>
      </c>
      <c r="CA9" s="11">
        <f t="shared" si="9"/>
        <v>2.3751187842196955</v>
      </c>
      <c r="CB9" s="11">
        <f t="shared" si="12"/>
        <v>0.77077155156512001</v>
      </c>
    </row>
    <row r="10" spans="1:96" x14ac:dyDescent="0.25">
      <c r="A10" s="15" t="s">
        <v>69</v>
      </c>
      <c r="B10" s="15">
        <v>6</v>
      </c>
      <c r="C10" s="15">
        <v>2</v>
      </c>
      <c r="D10" s="16">
        <f t="shared" si="0"/>
        <v>0.80937128447999995</v>
      </c>
      <c r="E10" s="17">
        <v>39368</v>
      </c>
      <c r="F10" s="15">
        <v>1</v>
      </c>
      <c r="G10" s="15" t="s">
        <v>70</v>
      </c>
      <c r="H10" s="15" t="s">
        <v>71</v>
      </c>
      <c r="I10" s="15">
        <v>302</v>
      </c>
      <c r="J10" s="15">
        <v>144</v>
      </c>
      <c r="K10" s="15"/>
      <c r="L10" s="15"/>
      <c r="M10" s="13">
        <f t="shared" si="1"/>
        <v>223</v>
      </c>
      <c r="N10" s="17">
        <v>39374</v>
      </c>
      <c r="O10" s="14">
        <v>807912</v>
      </c>
      <c r="P10" s="15"/>
      <c r="Q10" s="14"/>
      <c r="R10" s="15"/>
      <c r="S10" s="14"/>
      <c r="T10" s="15"/>
      <c r="U10" s="15"/>
      <c r="V10" s="14">
        <f t="shared" si="2"/>
        <v>807912</v>
      </c>
      <c r="W10" s="14">
        <f t="shared" si="3"/>
        <v>998197.01475950249</v>
      </c>
      <c r="X10" s="14">
        <f t="shared" si="4"/>
        <v>403956</v>
      </c>
      <c r="Y10" s="17">
        <v>39428</v>
      </c>
      <c r="Z10" s="13">
        <f t="shared" si="5"/>
        <v>6</v>
      </c>
      <c r="AA10" s="13">
        <f t="shared" si="6"/>
        <v>54</v>
      </c>
      <c r="AB10" s="13">
        <v>0</v>
      </c>
      <c r="AC10" s="15">
        <v>3.6</v>
      </c>
      <c r="AD10" s="18">
        <v>29.4</v>
      </c>
      <c r="AE10" s="18">
        <v>12.6</v>
      </c>
      <c r="AF10" s="18">
        <v>28</v>
      </c>
      <c r="AG10" s="18">
        <v>21.699999999999996</v>
      </c>
      <c r="AH10" s="13">
        <v>24</v>
      </c>
      <c r="AI10" s="13">
        <v>24</v>
      </c>
      <c r="AJ10" s="13">
        <v>28</v>
      </c>
      <c r="AK10" s="13">
        <v>26.428571428571427</v>
      </c>
      <c r="AL10" s="18">
        <v>8.4</v>
      </c>
      <c r="AM10" s="18">
        <v>8.4</v>
      </c>
      <c r="AN10" s="18">
        <v>8.9</v>
      </c>
      <c r="AO10" s="18">
        <v>8.6285714285714246</v>
      </c>
      <c r="AP10" s="21">
        <v>426</v>
      </c>
      <c r="AQ10" s="21">
        <v>550</v>
      </c>
      <c r="AR10" s="21">
        <v>18</v>
      </c>
      <c r="AS10" s="21">
        <v>8</v>
      </c>
      <c r="AT10" s="14">
        <v>35</v>
      </c>
      <c r="AU10" s="14">
        <v>15</v>
      </c>
      <c r="AV10" s="14">
        <v>45</v>
      </c>
      <c r="AW10" s="14">
        <v>95</v>
      </c>
      <c r="AX10" s="14">
        <v>0</v>
      </c>
      <c r="AY10" s="14">
        <v>0</v>
      </c>
      <c r="AZ10" s="14">
        <v>0</v>
      </c>
      <c r="BA10" s="14">
        <v>5</v>
      </c>
      <c r="BB10" s="14">
        <v>150</v>
      </c>
      <c r="BC10" s="14">
        <v>780</v>
      </c>
      <c r="BD10" s="14">
        <v>10</v>
      </c>
      <c r="BE10" s="14">
        <v>780</v>
      </c>
      <c r="BF10" s="14">
        <v>31.578947368421051</v>
      </c>
      <c r="BG10" s="14">
        <v>129.47368421052633</v>
      </c>
      <c r="BH10" s="14">
        <v>1.5789473684210527</v>
      </c>
      <c r="BI10" s="14">
        <v>162.63157894736841</v>
      </c>
      <c r="BJ10" s="14">
        <v>10</v>
      </c>
      <c r="BK10" s="14">
        <v>45</v>
      </c>
      <c r="BL10" s="14">
        <v>0</v>
      </c>
      <c r="BM10" s="14">
        <v>75</v>
      </c>
      <c r="BN10" s="14">
        <v>298278</v>
      </c>
      <c r="BO10" s="19">
        <f t="shared" si="11"/>
        <v>36.919615007575082</v>
      </c>
      <c r="BP10" s="19">
        <f t="shared" si="10"/>
        <v>36.919615007575082</v>
      </c>
      <c r="BQ10" s="15" t="s">
        <v>72</v>
      </c>
      <c r="BR10" s="13">
        <v>24</v>
      </c>
      <c r="BS10" s="13">
        <v>52</v>
      </c>
      <c r="BT10" s="19">
        <v>34.659999999999997</v>
      </c>
      <c r="BU10" s="19">
        <f t="shared" si="7"/>
        <v>0.64185185185185178</v>
      </c>
      <c r="BV10" s="16">
        <v>9.2999999999999999E-2</v>
      </c>
      <c r="BW10" s="16">
        <v>0.49099999999999999</v>
      </c>
      <c r="BX10" s="16">
        <v>0.34499999999999997</v>
      </c>
      <c r="BY10" s="14">
        <f t="shared" si="8"/>
        <v>368530.49486631574</v>
      </c>
      <c r="BZ10" s="19">
        <v>96.64</v>
      </c>
      <c r="CA10" s="11">
        <f t="shared" si="9"/>
        <v>2.2111355615728576</v>
      </c>
      <c r="CB10" s="11">
        <f t="shared" si="12"/>
        <v>0.82857804197325913</v>
      </c>
    </row>
    <row r="11" spans="1:96" x14ac:dyDescent="0.25">
      <c r="A11" s="4" t="s">
        <v>69</v>
      </c>
      <c r="B11" s="4">
        <v>15</v>
      </c>
      <c r="C11" s="4">
        <v>0.5</v>
      </c>
      <c r="D11" s="6">
        <f t="shared" si="0"/>
        <v>0.20234282111999999</v>
      </c>
      <c r="E11" s="8">
        <v>39365</v>
      </c>
      <c r="F11" s="4">
        <v>1</v>
      </c>
      <c r="G11" s="4" t="s">
        <v>70</v>
      </c>
      <c r="H11" s="4" t="s">
        <v>71</v>
      </c>
      <c r="I11" s="4">
        <v>217</v>
      </c>
      <c r="J11" s="4">
        <v>42</v>
      </c>
      <c r="M11" s="13">
        <f t="shared" si="1"/>
        <v>129.5</v>
      </c>
      <c r="N11" s="8">
        <v>39373</v>
      </c>
      <c r="O11" s="5">
        <v>241366</v>
      </c>
      <c r="Q11" s="5"/>
      <c r="S11" s="5"/>
      <c r="V11" s="14">
        <f t="shared" si="2"/>
        <v>241366</v>
      </c>
      <c r="W11" s="14">
        <f t="shared" si="3"/>
        <v>1192856.7500640766</v>
      </c>
      <c r="X11" s="14">
        <f t="shared" si="4"/>
        <v>482732</v>
      </c>
      <c r="Y11" s="8">
        <v>39406</v>
      </c>
      <c r="Z11" s="13">
        <f t="shared" si="5"/>
        <v>8</v>
      </c>
      <c r="AA11" s="9">
        <f t="shared" si="6"/>
        <v>33</v>
      </c>
      <c r="AB11" s="9">
        <v>0</v>
      </c>
      <c r="AC11" s="4">
        <v>3.5</v>
      </c>
      <c r="AD11" s="10">
        <v>29</v>
      </c>
      <c r="AE11" s="10">
        <v>19.100000000000001</v>
      </c>
      <c r="AF11" s="10">
        <v>29.6</v>
      </c>
      <c r="AG11" s="10">
        <v>23.700000000000003</v>
      </c>
      <c r="AH11" s="9">
        <v>24</v>
      </c>
      <c r="AI11" s="9">
        <v>23</v>
      </c>
      <c r="AJ11" s="9">
        <v>28</v>
      </c>
      <c r="AK11" s="9">
        <v>25.9</v>
      </c>
      <c r="AL11" s="10">
        <v>8.9</v>
      </c>
      <c r="AM11" s="10">
        <v>8.6</v>
      </c>
      <c r="AN11" s="10">
        <v>9.1999999999999993</v>
      </c>
      <c r="AO11" s="10">
        <v>8.8593750000000018</v>
      </c>
      <c r="AP11" s="20">
        <v>132</v>
      </c>
      <c r="AQ11" s="20">
        <v>167.5</v>
      </c>
      <c r="AR11" s="20">
        <v>11</v>
      </c>
      <c r="AS11" s="20">
        <v>4</v>
      </c>
      <c r="AT11" s="5">
        <v>10</v>
      </c>
      <c r="AU11" s="5">
        <v>65</v>
      </c>
      <c r="AV11" s="5">
        <v>525</v>
      </c>
      <c r="AW11" s="5">
        <v>600</v>
      </c>
      <c r="AX11" s="5">
        <v>0</v>
      </c>
      <c r="AY11" s="5">
        <v>0</v>
      </c>
      <c r="AZ11" s="5">
        <v>0</v>
      </c>
      <c r="BA11" s="5">
        <v>20</v>
      </c>
      <c r="BB11" s="5">
        <v>270</v>
      </c>
      <c r="BC11" s="5">
        <v>530</v>
      </c>
      <c r="BD11" s="5">
        <v>3990</v>
      </c>
      <c r="BE11" s="5">
        <v>4515</v>
      </c>
      <c r="BF11" s="5">
        <v>43.928571428571431</v>
      </c>
      <c r="BG11" s="5">
        <v>100.35714285714286</v>
      </c>
      <c r="BH11" s="5">
        <v>553</v>
      </c>
      <c r="BI11" s="5">
        <v>693.57142857142856</v>
      </c>
      <c r="BJ11" s="5">
        <v>17.5</v>
      </c>
      <c r="BK11" s="5">
        <v>32.5</v>
      </c>
      <c r="BL11" s="5">
        <v>0</v>
      </c>
      <c r="BM11" s="5">
        <v>75</v>
      </c>
      <c r="BN11" s="5">
        <v>236885</v>
      </c>
      <c r="BO11" s="11">
        <f t="shared" si="11"/>
        <v>98.143483340652779</v>
      </c>
      <c r="BP11" s="11">
        <f t="shared" si="10"/>
        <v>98.143483340652779</v>
      </c>
      <c r="BQ11" s="4" t="s">
        <v>72</v>
      </c>
      <c r="BR11" s="9">
        <v>15</v>
      </c>
      <c r="BS11" s="9">
        <v>32</v>
      </c>
      <c r="BT11" s="11">
        <v>22.32</v>
      </c>
      <c r="BU11" s="19">
        <f t="shared" si="7"/>
        <v>0.67636363636363639</v>
      </c>
      <c r="BV11" s="6">
        <v>3.3000000000000002E-2</v>
      </c>
      <c r="BW11" s="6">
        <v>0.32800000000000001</v>
      </c>
      <c r="BX11" s="6">
        <v>0.112</v>
      </c>
      <c r="BY11" s="5">
        <f t="shared" si="8"/>
        <v>1170711.1657769894</v>
      </c>
      <c r="BZ11" s="11">
        <v>29.5</v>
      </c>
      <c r="CA11" s="19">
        <f t="shared" si="9"/>
        <v>4.4179446989584106</v>
      </c>
      <c r="CB11" s="19">
        <f t="shared" si="12"/>
        <v>1.0072457692109165</v>
      </c>
    </row>
    <row r="12" spans="1:96" x14ac:dyDescent="0.25">
      <c r="A12" s="4" t="s">
        <v>69</v>
      </c>
      <c r="B12" s="4">
        <v>13</v>
      </c>
      <c r="C12" s="4">
        <v>0.5</v>
      </c>
      <c r="D12" s="6">
        <f t="shared" si="0"/>
        <v>0.20234282111999999</v>
      </c>
      <c r="E12" s="8">
        <v>39364</v>
      </c>
      <c r="F12" s="4">
        <v>1</v>
      </c>
      <c r="G12" s="4" t="s">
        <v>70</v>
      </c>
      <c r="H12" s="4" t="s">
        <v>71</v>
      </c>
      <c r="I12" s="4">
        <v>1346</v>
      </c>
      <c r="J12" s="4">
        <v>492</v>
      </c>
      <c r="M12" s="13">
        <f t="shared" si="1"/>
        <v>919</v>
      </c>
      <c r="N12" s="8">
        <v>39373</v>
      </c>
      <c r="O12" s="5">
        <v>244572</v>
      </c>
      <c r="Q12" s="5"/>
      <c r="S12" s="5"/>
      <c r="V12" s="14">
        <f t="shared" si="2"/>
        <v>244572</v>
      </c>
      <c r="W12" s="14">
        <f t="shared" si="3"/>
        <v>1208701.1471237512</v>
      </c>
      <c r="X12" s="14">
        <f t="shared" si="4"/>
        <v>489144</v>
      </c>
      <c r="Y12" s="8">
        <v>39406</v>
      </c>
      <c r="Z12" s="13">
        <f t="shared" si="5"/>
        <v>9</v>
      </c>
      <c r="AA12" s="9">
        <f t="shared" si="6"/>
        <v>33</v>
      </c>
      <c r="AB12" s="9">
        <v>0</v>
      </c>
      <c r="AC12" s="4">
        <v>2.9</v>
      </c>
      <c r="AD12" s="10">
        <v>29</v>
      </c>
      <c r="AE12" s="10">
        <v>19</v>
      </c>
      <c r="AF12" s="10">
        <v>29.6</v>
      </c>
      <c r="AG12" s="10">
        <v>23.741935483870972</v>
      </c>
      <c r="AH12" s="9">
        <v>24</v>
      </c>
      <c r="AI12" s="9">
        <v>23</v>
      </c>
      <c r="AJ12" s="9">
        <v>30</v>
      </c>
      <c r="AK12" s="9">
        <v>25.9</v>
      </c>
      <c r="AL12" s="10">
        <v>9</v>
      </c>
      <c r="AM12" s="10">
        <v>8.3000000000000007</v>
      </c>
      <c r="AN12" s="10">
        <v>9.1</v>
      </c>
      <c r="AO12" s="10">
        <v>8.734375</v>
      </c>
      <c r="AP12" s="20">
        <v>128</v>
      </c>
      <c r="AQ12" s="20">
        <v>167.5</v>
      </c>
      <c r="AR12" s="20">
        <v>11</v>
      </c>
      <c r="AS12" s="20">
        <v>4</v>
      </c>
      <c r="AT12" s="5">
        <v>10</v>
      </c>
      <c r="AU12" s="5">
        <v>320</v>
      </c>
      <c r="AV12" s="5">
        <v>45</v>
      </c>
      <c r="AW12" s="5">
        <v>375</v>
      </c>
      <c r="AX12" s="5">
        <v>0</v>
      </c>
      <c r="AY12" s="5">
        <v>0</v>
      </c>
      <c r="AZ12" s="5">
        <v>0</v>
      </c>
      <c r="BA12" s="5">
        <v>5</v>
      </c>
      <c r="BB12" s="5">
        <v>410</v>
      </c>
      <c r="BC12" s="5">
        <v>350</v>
      </c>
      <c r="BD12" s="5">
        <v>1080</v>
      </c>
      <c r="BE12" s="5">
        <v>1290</v>
      </c>
      <c r="BF12" s="5">
        <v>87.692307692307693</v>
      </c>
      <c r="BG12" s="5">
        <v>38.846153846153847</v>
      </c>
      <c r="BH12" s="5">
        <v>220.53846153846155</v>
      </c>
      <c r="BI12" s="5">
        <v>346.92307692307691</v>
      </c>
      <c r="BJ12" s="5">
        <v>15</v>
      </c>
      <c r="BK12" s="5">
        <v>10</v>
      </c>
      <c r="BL12" s="5">
        <v>2</v>
      </c>
      <c r="BM12" s="5">
        <v>30</v>
      </c>
      <c r="BN12" s="5">
        <v>134940</v>
      </c>
      <c r="BO12" s="11">
        <f t="shared" si="11"/>
        <v>55.173936509494141</v>
      </c>
      <c r="BP12" s="11">
        <f t="shared" si="10"/>
        <v>55.173936509494141</v>
      </c>
      <c r="BQ12" s="4" t="s">
        <v>72</v>
      </c>
      <c r="BR12" s="9">
        <v>21</v>
      </c>
      <c r="BS12" s="9">
        <v>37</v>
      </c>
      <c r="BT12" s="11">
        <v>28.25</v>
      </c>
      <c r="BU12" s="19">
        <f t="shared" si="7"/>
        <v>0.85606060606060608</v>
      </c>
      <c r="BV12" s="6">
        <v>8.1000000000000003E-2</v>
      </c>
      <c r="BW12" s="6">
        <v>0.314</v>
      </c>
      <c r="BX12" s="6">
        <v>0.193</v>
      </c>
      <c r="BY12" s="5">
        <f t="shared" si="8"/>
        <v>666888.00350358582</v>
      </c>
      <c r="BZ12" s="11">
        <v>25.05</v>
      </c>
      <c r="CA12" s="19">
        <f t="shared" si="9"/>
        <v>3.7515089731833284</v>
      </c>
      <c r="CB12" s="19">
        <f t="shared" si="12"/>
        <v>0.85605556044540942</v>
      </c>
    </row>
    <row r="13" spans="1:96" x14ac:dyDescent="0.25">
      <c r="A13" s="4" t="s">
        <v>69</v>
      </c>
      <c r="B13" s="4">
        <v>32</v>
      </c>
      <c r="C13" s="4">
        <v>1</v>
      </c>
      <c r="D13" s="6">
        <f t="shared" si="0"/>
        <v>0.40468564223999998</v>
      </c>
      <c r="E13" s="8">
        <v>39356</v>
      </c>
      <c r="F13" s="4">
        <v>1</v>
      </c>
      <c r="G13" s="4" t="s">
        <v>70</v>
      </c>
      <c r="H13" s="4" t="s">
        <v>71</v>
      </c>
      <c r="I13" s="4">
        <v>121</v>
      </c>
      <c r="J13" s="4">
        <v>79</v>
      </c>
      <c r="M13" s="13">
        <f t="shared" si="1"/>
        <v>100</v>
      </c>
      <c r="N13" s="8">
        <v>39365</v>
      </c>
      <c r="O13" s="5">
        <v>403956</v>
      </c>
      <c r="Q13" s="5"/>
      <c r="S13" s="5"/>
      <c r="V13" s="14">
        <f t="shared" si="2"/>
        <v>403956</v>
      </c>
      <c r="W13" s="14">
        <f t="shared" si="3"/>
        <v>998197.01475950249</v>
      </c>
      <c r="X13" s="14">
        <f t="shared" si="4"/>
        <v>403956</v>
      </c>
      <c r="Y13" s="8">
        <v>39400</v>
      </c>
      <c r="Z13" s="13">
        <f t="shared" si="5"/>
        <v>9</v>
      </c>
      <c r="AA13" s="9">
        <f t="shared" si="6"/>
        <v>35</v>
      </c>
      <c r="AB13" s="9">
        <v>0</v>
      </c>
      <c r="AC13" s="4">
        <v>4.5</v>
      </c>
      <c r="AD13" s="10">
        <v>29.9</v>
      </c>
      <c r="AE13" s="10">
        <v>19.899999999999999</v>
      </c>
      <c r="AF13" s="10">
        <v>30.8</v>
      </c>
      <c r="AG13" s="10">
        <v>25.572727272727274</v>
      </c>
      <c r="AH13" s="9">
        <v>24</v>
      </c>
      <c r="AI13" s="9">
        <v>24</v>
      </c>
      <c r="AJ13" s="9">
        <v>30</v>
      </c>
      <c r="AK13" s="9">
        <v>26</v>
      </c>
      <c r="AL13" s="10">
        <v>8.4</v>
      </c>
      <c r="AM13" s="10">
        <v>7.7</v>
      </c>
      <c r="AN13" s="10">
        <v>9.3000000000000007</v>
      </c>
      <c r="AO13" s="10">
        <v>8.65</v>
      </c>
      <c r="AP13" s="20">
        <v>212</v>
      </c>
      <c r="AQ13" s="20">
        <v>225</v>
      </c>
      <c r="AR13" s="20">
        <v>18</v>
      </c>
      <c r="AS13" s="20">
        <v>6</v>
      </c>
      <c r="AT13" s="5">
        <v>10</v>
      </c>
      <c r="AU13" s="5">
        <v>65</v>
      </c>
      <c r="AV13" s="5">
        <v>630</v>
      </c>
      <c r="AW13" s="5">
        <v>705</v>
      </c>
      <c r="AX13" s="5">
        <v>5</v>
      </c>
      <c r="AY13" s="5">
        <v>25</v>
      </c>
      <c r="AZ13" s="5">
        <v>0</v>
      </c>
      <c r="BA13" s="5">
        <v>50</v>
      </c>
      <c r="BB13" s="5">
        <v>140</v>
      </c>
      <c r="BC13" s="5">
        <v>820</v>
      </c>
      <c r="BD13" s="5">
        <v>1165</v>
      </c>
      <c r="BE13" s="5">
        <v>1530</v>
      </c>
      <c r="BF13" s="5">
        <v>67.083333333333329</v>
      </c>
      <c r="BG13" s="5">
        <v>318.75</v>
      </c>
      <c r="BH13" s="5">
        <v>103.33333333333333</v>
      </c>
      <c r="BI13" s="5">
        <v>489.16666666666669</v>
      </c>
      <c r="BJ13" s="5">
        <v>55</v>
      </c>
      <c r="BK13" s="5">
        <v>232.5</v>
      </c>
      <c r="BL13" s="5">
        <v>5</v>
      </c>
      <c r="BM13" s="5">
        <v>317.5</v>
      </c>
      <c r="BN13" s="5">
        <v>426262</v>
      </c>
      <c r="BO13" s="11">
        <f t="shared" si="11"/>
        <v>105.52188852251237</v>
      </c>
      <c r="BP13" s="11">
        <f t="shared" si="10"/>
        <v>105.52188852251237</v>
      </c>
      <c r="BQ13" s="4" t="s">
        <v>72</v>
      </c>
      <c r="BR13" s="9">
        <v>24</v>
      </c>
      <c r="BS13" s="9">
        <v>44</v>
      </c>
      <c r="BT13" s="11">
        <v>35.22</v>
      </c>
      <c r="BU13" s="19">
        <f t="shared" si="7"/>
        <v>1.0062857142857142</v>
      </c>
      <c r="BV13" s="6">
        <v>9.1999999999999998E-2</v>
      </c>
      <c r="BW13" s="6">
        <v>0.60799999999999998</v>
      </c>
      <c r="BX13" s="6">
        <v>0.33700000000000002</v>
      </c>
      <c r="BY13" s="5">
        <f t="shared" si="8"/>
        <v>1053316.3411495683</v>
      </c>
      <c r="BZ13" s="11">
        <v>124.68</v>
      </c>
      <c r="CA13" s="19">
        <f t="shared" si="9"/>
        <v>8.8025997032360515</v>
      </c>
      <c r="CB13" s="19">
        <f t="shared" si="12"/>
        <v>0.77136840436865717</v>
      </c>
    </row>
    <row r="14" spans="1:96" x14ac:dyDescent="0.25">
      <c r="A14" s="4" t="s">
        <v>69</v>
      </c>
      <c r="B14" s="4">
        <v>11</v>
      </c>
      <c r="C14" s="4">
        <v>0.5</v>
      </c>
      <c r="D14" s="6">
        <f t="shared" si="0"/>
        <v>0.20234282111999999</v>
      </c>
      <c r="E14" s="8">
        <v>39366</v>
      </c>
      <c r="F14" s="4">
        <v>1</v>
      </c>
      <c r="G14" s="4" t="s">
        <v>70</v>
      </c>
      <c r="H14" s="4" t="s">
        <v>71</v>
      </c>
      <c r="I14" s="4">
        <v>561</v>
      </c>
      <c r="J14" s="4">
        <v>760</v>
      </c>
      <c r="M14" s="13">
        <f t="shared" si="1"/>
        <v>660.5</v>
      </c>
      <c r="N14" s="8">
        <v>39376</v>
      </c>
      <c r="O14" s="5">
        <v>262434</v>
      </c>
      <c r="Q14" s="5"/>
      <c r="S14" s="5"/>
      <c r="V14" s="14">
        <f t="shared" si="2"/>
        <v>262434</v>
      </c>
      <c r="W14" s="14">
        <f t="shared" si="3"/>
        <v>1296977.0735990815</v>
      </c>
      <c r="X14" s="14">
        <f t="shared" si="4"/>
        <v>524868</v>
      </c>
      <c r="Y14" s="8">
        <v>39422</v>
      </c>
      <c r="Z14" s="13">
        <f t="shared" si="5"/>
        <v>10</v>
      </c>
      <c r="AA14" s="9">
        <f t="shared" si="6"/>
        <v>46</v>
      </c>
      <c r="AB14" s="9">
        <v>0</v>
      </c>
      <c r="AC14" s="4">
        <v>3.8</v>
      </c>
      <c r="AD14" s="10">
        <v>27.6</v>
      </c>
      <c r="AE14" s="10">
        <v>13.2</v>
      </c>
      <c r="AF14" s="10">
        <v>26.7</v>
      </c>
      <c r="AG14" s="10">
        <v>21.770454545454545</v>
      </c>
      <c r="AH14" s="9">
        <v>24</v>
      </c>
      <c r="AI14" s="9">
        <v>24</v>
      </c>
      <c r="AJ14" s="9">
        <v>30</v>
      </c>
      <c r="AK14" s="9">
        <v>26.53846153846154</v>
      </c>
      <c r="AL14" s="10">
        <v>9</v>
      </c>
      <c r="AM14" s="10">
        <v>8</v>
      </c>
      <c r="AN14" s="10">
        <v>9.1999999999999993</v>
      </c>
      <c r="AO14" s="10">
        <v>8.7159090909090917</v>
      </c>
      <c r="AP14" s="20">
        <v>198</v>
      </c>
      <c r="AQ14" s="20">
        <v>187.5</v>
      </c>
      <c r="AR14" s="20">
        <v>8</v>
      </c>
      <c r="AS14" s="20">
        <v>2.5</v>
      </c>
      <c r="AT14" s="5">
        <v>40</v>
      </c>
      <c r="AU14" s="5">
        <v>225</v>
      </c>
      <c r="AV14" s="5">
        <v>1330</v>
      </c>
      <c r="AW14" s="5">
        <v>1595</v>
      </c>
      <c r="AX14" s="5">
        <v>0</v>
      </c>
      <c r="AY14" s="5">
        <v>0</v>
      </c>
      <c r="AZ14" s="5">
        <v>0</v>
      </c>
      <c r="BA14" s="5">
        <v>0</v>
      </c>
      <c r="BB14" s="5">
        <v>285</v>
      </c>
      <c r="BC14" s="5">
        <v>155</v>
      </c>
      <c r="BD14" s="5">
        <v>675</v>
      </c>
      <c r="BE14" s="5">
        <v>850</v>
      </c>
      <c r="BF14" s="5">
        <v>53.529411764705884</v>
      </c>
      <c r="BG14" s="5">
        <v>33.235294117647058</v>
      </c>
      <c r="BH14" s="5">
        <v>42.647058823529413</v>
      </c>
      <c r="BI14" s="5">
        <v>129.41176470588235</v>
      </c>
      <c r="BJ14" s="5">
        <v>5</v>
      </c>
      <c r="BK14" s="5">
        <v>20</v>
      </c>
      <c r="BL14" s="5">
        <v>0</v>
      </c>
      <c r="BM14" s="5">
        <v>40</v>
      </c>
      <c r="BN14" s="5">
        <v>53200</v>
      </c>
      <c r="BO14" s="11">
        <f t="shared" si="11"/>
        <v>20.271763567220709</v>
      </c>
      <c r="BP14" s="11">
        <f t="shared" si="10"/>
        <v>20.271763567220709</v>
      </c>
      <c r="BQ14" s="4" t="s">
        <v>72</v>
      </c>
      <c r="BR14" s="9">
        <v>17</v>
      </c>
      <c r="BS14" s="9">
        <v>51</v>
      </c>
      <c r="BT14" s="11">
        <v>31.34</v>
      </c>
      <c r="BU14" s="19">
        <f t="shared" si="7"/>
        <v>0.68130434782608695</v>
      </c>
      <c r="BV14" s="6">
        <v>6.5000000000000002E-2</v>
      </c>
      <c r="BW14" s="6">
        <v>0.82199999999999995</v>
      </c>
      <c r="BX14" s="6">
        <v>0.26700000000000002</v>
      </c>
      <c r="BY14" s="5">
        <f t="shared" si="8"/>
        <v>262920.12588106393</v>
      </c>
      <c r="BZ14" s="11">
        <v>12.73</v>
      </c>
      <c r="CA14" s="11">
        <f t="shared" si="9"/>
        <v>1.3676745678595719</v>
      </c>
      <c r="CB14" s="11">
        <f t="shared" si="12"/>
        <v>0.86738974842095984</v>
      </c>
    </row>
    <row r="15" spans="1:96" x14ac:dyDescent="0.25">
      <c r="A15" s="15" t="s">
        <v>69</v>
      </c>
      <c r="B15" s="15">
        <v>6</v>
      </c>
      <c r="C15" s="15">
        <v>2</v>
      </c>
      <c r="D15" s="16">
        <f t="shared" si="0"/>
        <v>0.80937128447999995</v>
      </c>
      <c r="E15" s="17">
        <v>38112</v>
      </c>
      <c r="F15" s="15">
        <v>1</v>
      </c>
      <c r="G15" s="15" t="s">
        <v>70</v>
      </c>
      <c r="H15" s="15" t="s">
        <v>71</v>
      </c>
      <c r="I15" s="15">
        <v>187</v>
      </c>
      <c r="J15" s="15">
        <v>44</v>
      </c>
      <c r="K15" s="15"/>
      <c r="L15" s="15"/>
      <c r="M15" s="13">
        <f t="shared" si="1"/>
        <v>115.5</v>
      </c>
      <c r="N15" s="17">
        <v>38122</v>
      </c>
      <c r="O15" s="14">
        <v>909130</v>
      </c>
      <c r="P15" s="15"/>
      <c r="Q15" s="14"/>
      <c r="R15" s="15"/>
      <c r="S15" s="15"/>
      <c r="T15" s="15"/>
      <c r="U15" s="15"/>
      <c r="V15" s="14">
        <f t="shared" si="2"/>
        <v>909130</v>
      </c>
      <c r="W15" s="14">
        <f t="shared" si="3"/>
        <v>1123254.5772662202</v>
      </c>
      <c r="X15" s="14">
        <f t="shared" si="4"/>
        <v>454565</v>
      </c>
      <c r="Y15" s="17">
        <v>38155</v>
      </c>
      <c r="Z15" s="13">
        <f t="shared" si="5"/>
        <v>10</v>
      </c>
      <c r="AA15" s="15">
        <f t="shared" si="6"/>
        <v>33</v>
      </c>
      <c r="AB15" s="15">
        <v>7</v>
      </c>
      <c r="AC15" s="18">
        <v>3.4</v>
      </c>
      <c r="AD15" s="15">
        <v>26.4</v>
      </c>
      <c r="AE15" s="15">
        <v>27.7</v>
      </c>
      <c r="AF15" s="15">
        <v>33.799999999999997</v>
      </c>
      <c r="AG15" s="18">
        <v>30.354838709677423</v>
      </c>
      <c r="AH15" s="13">
        <v>24</v>
      </c>
      <c r="AI15" s="13">
        <v>23</v>
      </c>
      <c r="AJ15" s="13">
        <v>30</v>
      </c>
      <c r="AK15" s="13">
        <v>26.727272727272727</v>
      </c>
      <c r="AL15" s="15">
        <v>8.6</v>
      </c>
      <c r="AM15" s="15">
        <v>8.5</v>
      </c>
      <c r="AN15" s="15">
        <v>9.5</v>
      </c>
      <c r="AO15" s="18">
        <v>9.0142857142857142</v>
      </c>
      <c r="AP15" s="21">
        <v>220</v>
      </c>
      <c r="AQ15" s="21">
        <v>750</v>
      </c>
      <c r="AR15" s="21">
        <v>78</v>
      </c>
      <c r="AS15" s="21">
        <v>32.5</v>
      </c>
      <c r="AT15" s="14">
        <v>25</v>
      </c>
      <c r="AU15" s="14">
        <v>285</v>
      </c>
      <c r="AV15" s="14">
        <v>35</v>
      </c>
      <c r="AW15" s="14">
        <v>345</v>
      </c>
      <c r="AX15" s="14">
        <v>0</v>
      </c>
      <c r="AY15" s="14">
        <v>10</v>
      </c>
      <c r="AZ15" s="14">
        <v>340</v>
      </c>
      <c r="BA15" s="14">
        <v>545</v>
      </c>
      <c r="BB15" s="14">
        <v>260</v>
      </c>
      <c r="BC15" s="14">
        <v>480</v>
      </c>
      <c r="BD15" s="14">
        <v>5280</v>
      </c>
      <c r="BE15" s="14">
        <v>5620</v>
      </c>
      <c r="BF15" s="14">
        <v>44.545454545454547</v>
      </c>
      <c r="BG15" s="14">
        <v>152.72727272727272</v>
      </c>
      <c r="BH15" s="14">
        <v>2169.4545454545455</v>
      </c>
      <c r="BI15" s="14">
        <v>2349.4545454545455</v>
      </c>
      <c r="BJ15" s="14">
        <v>20</v>
      </c>
      <c r="BK15" s="14">
        <v>115</v>
      </c>
      <c r="BL15" s="14">
        <v>1900</v>
      </c>
      <c r="BM15" s="14">
        <v>1965</v>
      </c>
      <c r="BN15" s="14">
        <v>262816</v>
      </c>
      <c r="BO15" s="19">
        <f t="shared" si="11"/>
        <v>28.90851693377185</v>
      </c>
      <c r="BP15" s="19">
        <f t="shared" si="10"/>
        <v>28.90851693377185</v>
      </c>
      <c r="BQ15" s="15" t="s">
        <v>72</v>
      </c>
      <c r="BR15" s="13">
        <v>29</v>
      </c>
      <c r="BS15" s="13">
        <v>42</v>
      </c>
      <c r="BT15" s="19">
        <v>33.729999999999997</v>
      </c>
      <c r="BU15" s="19">
        <f t="shared" si="7"/>
        <v>1.022121212121212</v>
      </c>
      <c r="BV15" s="16">
        <v>0.18029999999999999</v>
      </c>
      <c r="BW15" s="16">
        <v>0.5847</v>
      </c>
      <c r="BX15" s="16">
        <v>0.30061800000000011</v>
      </c>
      <c r="BY15" s="14">
        <f t="shared" si="8"/>
        <v>324716.23967837263</v>
      </c>
      <c r="BZ15" s="19">
        <v>69.45</v>
      </c>
      <c r="CA15" s="11">
        <f t="shared" si="9"/>
        <v>2.6002225368022174</v>
      </c>
      <c r="CB15" s="11">
        <f t="shared" si="12"/>
        <v>0.78336823556285984</v>
      </c>
    </row>
    <row r="16" spans="1:96" x14ac:dyDescent="0.25">
      <c r="A16" s="15" t="s">
        <v>69</v>
      </c>
      <c r="B16" s="15">
        <v>2</v>
      </c>
      <c r="C16" s="15">
        <v>2</v>
      </c>
      <c r="D16" s="16">
        <f t="shared" si="0"/>
        <v>0.80937128447999995</v>
      </c>
      <c r="E16" s="17">
        <v>39348</v>
      </c>
      <c r="F16" s="15">
        <v>2</v>
      </c>
      <c r="G16" s="15" t="s">
        <v>70</v>
      </c>
      <c r="H16" s="15" t="s">
        <v>71</v>
      </c>
      <c r="I16" s="15">
        <v>436</v>
      </c>
      <c r="J16" s="15">
        <v>86</v>
      </c>
      <c r="K16" s="15"/>
      <c r="L16" s="15"/>
      <c r="M16" s="13">
        <f t="shared" si="1"/>
        <v>261</v>
      </c>
      <c r="N16" s="17">
        <v>39358</v>
      </c>
      <c r="O16" s="14">
        <v>524410</v>
      </c>
      <c r="P16" s="17">
        <v>39359</v>
      </c>
      <c r="Q16" s="14">
        <v>251900</v>
      </c>
      <c r="R16" s="15"/>
      <c r="S16" s="14"/>
      <c r="T16" s="15"/>
      <c r="U16" s="15"/>
      <c r="V16" s="14">
        <f t="shared" si="2"/>
        <v>776310</v>
      </c>
      <c r="W16" s="14">
        <f t="shared" si="3"/>
        <v>959151.89343387564</v>
      </c>
      <c r="X16" s="14">
        <f t="shared" si="4"/>
        <v>388155</v>
      </c>
      <c r="Y16" s="17">
        <v>39401</v>
      </c>
      <c r="Z16" s="13">
        <f t="shared" si="5"/>
        <v>10</v>
      </c>
      <c r="AA16" s="13">
        <f t="shared" si="6"/>
        <v>43</v>
      </c>
      <c r="AB16" s="13">
        <v>0</v>
      </c>
      <c r="AC16" s="15">
        <v>3.7</v>
      </c>
      <c r="AD16" s="18">
        <v>29.4</v>
      </c>
      <c r="AE16" s="18">
        <v>19.600000000000001</v>
      </c>
      <c r="AF16" s="18">
        <v>30.6</v>
      </c>
      <c r="AG16" s="18">
        <v>25.675609756097558</v>
      </c>
      <c r="AH16" s="18">
        <v>24</v>
      </c>
      <c r="AI16" s="18">
        <v>22</v>
      </c>
      <c r="AJ16" s="18">
        <v>30</v>
      </c>
      <c r="AK16" s="18">
        <v>24.923076923076923</v>
      </c>
      <c r="AL16" s="18">
        <v>8.5</v>
      </c>
      <c r="AM16" s="18">
        <v>7.6</v>
      </c>
      <c r="AN16" s="18">
        <v>8.9</v>
      </c>
      <c r="AO16" s="18">
        <v>8.5024999999999995</v>
      </c>
      <c r="AP16" s="21">
        <v>328</v>
      </c>
      <c r="AQ16" s="21">
        <v>725</v>
      </c>
      <c r="AR16" s="21">
        <v>24</v>
      </c>
      <c r="AS16" s="21">
        <v>10</v>
      </c>
      <c r="AT16" s="14">
        <v>10</v>
      </c>
      <c r="AU16" s="14">
        <v>620</v>
      </c>
      <c r="AV16" s="14">
        <v>75</v>
      </c>
      <c r="AW16" s="14">
        <v>705</v>
      </c>
      <c r="AX16" s="14">
        <v>0</v>
      </c>
      <c r="AY16" s="14">
        <v>5</v>
      </c>
      <c r="AZ16" s="14">
        <v>0</v>
      </c>
      <c r="BA16" s="14">
        <v>15</v>
      </c>
      <c r="BB16" s="14">
        <v>210</v>
      </c>
      <c r="BC16" s="14">
        <v>580</v>
      </c>
      <c r="BD16" s="14">
        <v>1540</v>
      </c>
      <c r="BE16" s="14">
        <v>2150</v>
      </c>
      <c r="BF16" s="14">
        <v>32.307692307692307</v>
      </c>
      <c r="BG16" s="14">
        <v>125.76923076923077</v>
      </c>
      <c r="BH16" s="14">
        <v>206.53846153846155</v>
      </c>
      <c r="BI16" s="14">
        <v>364.61538461538464</v>
      </c>
      <c r="BJ16" s="14">
        <v>5</v>
      </c>
      <c r="BK16" s="14">
        <v>40</v>
      </c>
      <c r="BL16" s="14">
        <v>65</v>
      </c>
      <c r="BM16" s="14">
        <v>65</v>
      </c>
      <c r="BN16" s="14">
        <v>349028</v>
      </c>
      <c r="BO16" s="19">
        <f>(BN16/Q16)*100</f>
        <v>138.55815799920603</v>
      </c>
      <c r="BP16" s="19">
        <f t="shared" si="10"/>
        <v>44.959874277028504</v>
      </c>
      <c r="BQ16" s="15" t="s">
        <v>72</v>
      </c>
      <c r="BR16" s="13">
        <v>28</v>
      </c>
      <c r="BS16" s="13">
        <v>60</v>
      </c>
      <c r="BT16" s="19">
        <v>39.22</v>
      </c>
      <c r="BU16" s="19">
        <f t="shared" si="7"/>
        <v>0.91209302325581387</v>
      </c>
      <c r="BV16" s="16">
        <v>0.155</v>
      </c>
      <c r="BW16" s="16">
        <v>2.0030000000000001</v>
      </c>
      <c r="BX16" s="16">
        <v>0.46800000000000003</v>
      </c>
      <c r="BY16" s="14">
        <f t="shared" si="8"/>
        <v>431233.48541360896</v>
      </c>
      <c r="BZ16" s="19">
        <v>141.27000000000001</v>
      </c>
      <c r="CA16" s="19">
        <f t="shared" si="9"/>
        <v>4.0591368883565639</v>
      </c>
      <c r="CB16" s="19">
        <f t="shared" si="12"/>
        <v>0.77575232357237933</v>
      </c>
    </row>
    <row r="17" spans="1:80" x14ac:dyDescent="0.25">
      <c r="A17" s="15" t="s">
        <v>69</v>
      </c>
      <c r="B17" s="15">
        <v>14</v>
      </c>
      <c r="C17" s="15">
        <v>0.5</v>
      </c>
      <c r="D17" s="16">
        <f t="shared" si="0"/>
        <v>0.20234282111999999</v>
      </c>
      <c r="E17" s="17">
        <v>37751</v>
      </c>
      <c r="F17" s="15">
        <v>1</v>
      </c>
      <c r="G17" s="15" t="s">
        <v>70</v>
      </c>
      <c r="H17" s="15" t="s">
        <v>71</v>
      </c>
      <c r="I17" s="15">
        <v>14</v>
      </c>
      <c r="J17" s="15">
        <v>13</v>
      </c>
      <c r="K17" s="15"/>
      <c r="L17" s="15"/>
      <c r="M17" s="13">
        <f t="shared" si="1"/>
        <v>13.5</v>
      </c>
      <c r="N17" s="17">
        <v>37757</v>
      </c>
      <c r="O17" s="14">
        <v>239534</v>
      </c>
      <c r="P17" s="15"/>
      <c r="Q17" s="14"/>
      <c r="R17" s="15"/>
      <c r="S17" s="15"/>
      <c r="T17" s="15"/>
      <c r="U17" s="15"/>
      <c r="V17" s="14">
        <f t="shared" si="2"/>
        <v>239534</v>
      </c>
      <c r="W17" s="14">
        <f t="shared" si="3"/>
        <v>1183802.8088871196</v>
      </c>
      <c r="X17" s="14">
        <f t="shared" si="4"/>
        <v>479068</v>
      </c>
      <c r="Y17" s="17">
        <v>37796</v>
      </c>
      <c r="Z17" s="13">
        <f t="shared" si="5"/>
        <v>6</v>
      </c>
      <c r="AA17" s="15">
        <f t="shared" si="6"/>
        <v>39</v>
      </c>
      <c r="AB17" s="15">
        <v>10</v>
      </c>
      <c r="AC17" s="18">
        <v>2.6</v>
      </c>
      <c r="AD17" s="18">
        <v>30.3</v>
      </c>
      <c r="AE17" s="18">
        <v>29</v>
      </c>
      <c r="AF17" s="18">
        <v>33.9</v>
      </c>
      <c r="AG17" s="18">
        <v>31.122222222222224</v>
      </c>
      <c r="AH17" s="13">
        <v>25</v>
      </c>
      <c r="AI17" s="13">
        <v>29</v>
      </c>
      <c r="AJ17" s="13">
        <v>41</v>
      </c>
      <c r="AK17" s="13">
        <v>37.636363636363633</v>
      </c>
      <c r="AL17" s="18">
        <v>9.1</v>
      </c>
      <c r="AM17" s="18">
        <v>9</v>
      </c>
      <c r="AN17" s="18">
        <v>9.4</v>
      </c>
      <c r="AO17" s="18">
        <v>9.2379137751849711</v>
      </c>
      <c r="AP17" s="21">
        <v>100</v>
      </c>
      <c r="AQ17" s="21">
        <v>200</v>
      </c>
      <c r="AR17" s="21">
        <v>16.5</v>
      </c>
      <c r="AS17" s="21">
        <v>6.85</v>
      </c>
      <c r="AT17" s="14">
        <v>10</v>
      </c>
      <c r="AU17" s="14">
        <v>65</v>
      </c>
      <c r="AV17" s="14">
        <v>255</v>
      </c>
      <c r="AW17" s="14">
        <v>330</v>
      </c>
      <c r="AX17" s="14">
        <v>0</v>
      </c>
      <c r="AY17" s="14">
        <v>0</v>
      </c>
      <c r="AZ17" s="14">
        <v>180</v>
      </c>
      <c r="BA17" s="14">
        <v>390</v>
      </c>
      <c r="BB17" s="14">
        <v>340</v>
      </c>
      <c r="BC17" s="14">
        <v>1310</v>
      </c>
      <c r="BD17" s="14">
        <v>10000</v>
      </c>
      <c r="BE17" s="14">
        <v>10030</v>
      </c>
      <c r="BF17" s="14">
        <v>44.285714285714285</v>
      </c>
      <c r="BG17" s="14">
        <v>176.78571428571428</v>
      </c>
      <c r="BH17" s="14">
        <v>3460.5714285714284</v>
      </c>
      <c r="BI17" s="14">
        <v>3667.8571428571427</v>
      </c>
      <c r="BJ17" s="14">
        <v>10</v>
      </c>
      <c r="BK17" s="14">
        <v>60</v>
      </c>
      <c r="BL17" s="14">
        <v>2989</v>
      </c>
      <c r="BM17" s="14">
        <v>3090</v>
      </c>
      <c r="BN17" s="14">
        <v>139859</v>
      </c>
      <c r="BO17" s="19">
        <f>BN17/(O17)*100</f>
        <v>58.387953275944128</v>
      </c>
      <c r="BP17" s="19">
        <f>BN17/(O17+Q17)*100</f>
        <v>58.387953275944128</v>
      </c>
      <c r="BQ17" s="15" t="s">
        <v>72</v>
      </c>
      <c r="BR17" s="13">
        <v>26</v>
      </c>
      <c r="BS17" s="13">
        <v>52</v>
      </c>
      <c r="BT17" s="19">
        <v>32.25</v>
      </c>
      <c r="BU17" s="19">
        <f t="shared" si="7"/>
        <v>0.82692307692307687</v>
      </c>
      <c r="BV17" s="16">
        <v>0.156</v>
      </c>
      <c r="BW17" s="16">
        <v>1.202</v>
      </c>
      <c r="BX17" s="16">
        <v>0.29699999999999999</v>
      </c>
      <c r="BY17" s="14">
        <f t="shared" si="8"/>
        <v>691198.23093232559</v>
      </c>
      <c r="BZ17" s="19">
        <v>39.36</v>
      </c>
      <c r="CA17" s="11">
        <f t="shared" si="9"/>
        <v>4.9877270843833985</v>
      </c>
      <c r="CB17" s="11">
        <f t="shared" si="12"/>
        <v>0.88545662646056322</v>
      </c>
    </row>
    <row r="18" spans="1:80" x14ac:dyDescent="0.25">
      <c r="A18" s="15" t="s">
        <v>69</v>
      </c>
      <c r="B18" s="15">
        <v>8</v>
      </c>
      <c r="C18" s="15">
        <v>2</v>
      </c>
      <c r="D18" s="16">
        <f t="shared" si="0"/>
        <v>0.80937128447999995</v>
      </c>
      <c r="E18" s="17">
        <v>37478</v>
      </c>
      <c r="F18" s="15">
        <v>1</v>
      </c>
      <c r="G18" s="15" t="s">
        <v>70</v>
      </c>
      <c r="H18" s="15" t="s">
        <v>71</v>
      </c>
      <c r="I18" s="15">
        <v>122</v>
      </c>
      <c r="J18" s="15">
        <v>61</v>
      </c>
      <c r="K18" s="15"/>
      <c r="L18" s="15"/>
      <c r="M18" s="13">
        <f t="shared" si="1"/>
        <v>91.5</v>
      </c>
      <c r="N18" s="17">
        <v>37486</v>
      </c>
      <c r="O18" s="14">
        <v>813866</v>
      </c>
      <c r="P18" s="15"/>
      <c r="Q18" s="14"/>
      <c r="R18" s="15"/>
      <c r="S18" s="15"/>
      <c r="T18" s="15"/>
      <c r="U18" s="15"/>
      <c r="V18" s="14">
        <f t="shared" si="2"/>
        <v>813866</v>
      </c>
      <c r="W18" s="14">
        <f t="shared" si="3"/>
        <v>1005553.34196578</v>
      </c>
      <c r="X18" s="14">
        <f t="shared" si="4"/>
        <v>406933</v>
      </c>
      <c r="Y18" s="17">
        <v>37524</v>
      </c>
      <c r="Z18" s="13">
        <f t="shared" si="5"/>
        <v>8</v>
      </c>
      <c r="AA18" s="15">
        <f t="shared" si="6"/>
        <v>38</v>
      </c>
      <c r="AB18" s="15">
        <v>11</v>
      </c>
      <c r="AC18" s="18">
        <v>2.1</v>
      </c>
      <c r="AD18" s="18">
        <v>31.6</v>
      </c>
      <c r="AE18" s="18">
        <v>27.2</v>
      </c>
      <c r="AF18" s="18">
        <v>32.5</v>
      </c>
      <c r="AG18" s="18">
        <v>30.452777777777776</v>
      </c>
      <c r="AH18" s="13">
        <v>25</v>
      </c>
      <c r="AI18" s="13">
        <v>25</v>
      </c>
      <c r="AJ18" s="13">
        <v>38</v>
      </c>
      <c r="AK18" s="13">
        <v>32.666666666666664</v>
      </c>
      <c r="AL18" s="18">
        <v>8.6999999999999993</v>
      </c>
      <c r="AM18" s="18">
        <v>8.6999999999999993</v>
      </c>
      <c r="AN18" s="18">
        <v>9.1999999999999993</v>
      </c>
      <c r="AO18" s="18">
        <v>8.9604640667160567</v>
      </c>
      <c r="AP18" s="21">
        <v>45.5</v>
      </c>
      <c r="AQ18" s="21">
        <v>775</v>
      </c>
      <c r="AR18" s="21">
        <v>60</v>
      </c>
      <c r="AS18" s="21">
        <v>25</v>
      </c>
      <c r="AT18" s="14">
        <v>450</v>
      </c>
      <c r="AU18" s="14">
        <v>540</v>
      </c>
      <c r="AV18" s="14">
        <v>70</v>
      </c>
      <c r="AW18" s="14">
        <v>1060</v>
      </c>
      <c r="AX18" s="14">
        <v>0</v>
      </c>
      <c r="AY18" s="14">
        <v>5</v>
      </c>
      <c r="AZ18" s="14">
        <v>2</v>
      </c>
      <c r="BA18" s="14">
        <v>40</v>
      </c>
      <c r="BB18" s="14">
        <v>1870</v>
      </c>
      <c r="BC18" s="14">
        <v>3020</v>
      </c>
      <c r="BD18" s="14">
        <v>2280</v>
      </c>
      <c r="BE18" s="14">
        <v>4360</v>
      </c>
      <c r="BF18" s="14">
        <v>259.375</v>
      </c>
      <c r="BG18" s="14">
        <v>266.5625</v>
      </c>
      <c r="BH18" s="14">
        <v>430.75</v>
      </c>
      <c r="BI18" s="14">
        <v>956.875</v>
      </c>
      <c r="BJ18" s="14">
        <v>22.5</v>
      </c>
      <c r="BK18" s="14">
        <v>70</v>
      </c>
      <c r="BL18" s="14">
        <v>85</v>
      </c>
      <c r="BM18" s="14">
        <v>170</v>
      </c>
      <c r="BN18" s="14">
        <v>436170</v>
      </c>
      <c r="BO18" s="19">
        <f>BN18/(O18)*100</f>
        <v>53.592360413139261</v>
      </c>
      <c r="BP18" s="19">
        <f>BN18/(O18+Q18)*100</f>
        <v>53.592360413139261</v>
      </c>
      <c r="BQ18" s="15" t="s">
        <v>72</v>
      </c>
      <c r="BR18" s="13">
        <v>22</v>
      </c>
      <c r="BS18" s="13">
        <v>50</v>
      </c>
      <c r="BT18" s="19">
        <v>31.37</v>
      </c>
      <c r="BU18" s="19">
        <f t="shared" si="7"/>
        <v>0.82552631578947366</v>
      </c>
      <c r="BV18" s="16">
        <v>8.5000000000000006E-2</v>
      </c>
      <c r="BW18" s="16">
        <v>0.79</v>
      </c>
      <c r="BX18" s="16">
        <v>0.23400000000000001</v>
      </c>
      <c r="BY18" s="14">
        <f t="shared" si="8"/>
        <v>538899.77117266762</v>
      </c>
      <c r="BZ18" s="19">
        <v>105.68</v>
      </c>
      <c r="CA18" s="19">
        <f t="shared" si="9"/>
        <v>3.4360653570328998</v>
      </c>
      <c r="CB18" s="19">
        <f t="shared" si="12"/>
        <v>0.75800540310222764</v>
      </c>
    </row>
    <row r="19" spans="1:80" x14ac:dyDescent="0.25">
      <c r="A19" s="4" t="s">
        <v>69</v>
      </c>
      <c r="B19" s="4">
        <v>25</v>
      </c>
      <c r="C19" s="4">
        <v>1</v>
      </c>
      <c r="D19" s="6">
        <f t="shared" si="0"/>
        <v>0.40468564223999998</v>
      </c>
      <c r="E19" s="8">
        <v>38260</v>
      </c>
      <c r="F19" s="4">
        <v>1</v>
      </c>
      <c r="G19" s="4" t="s">
        <v>70</v>
      </c>
      <c r="H19" s="4" t="s">
        <v>71</v>
      </c>
      <c r="I19" s="4">
        <v>63</v>
      </c>
      <c r="J19" s="4">
        <v>21</v>
      </c>
      <c r="M19" s="13">
        <f t="shared" si="1"/>
        <v>42</v>
      </c>
      <c r="N19" s="8">
        <v>38269</v>
      </c>
      <c r="O19" s="5">
        <v>440596</v>
      </c>
      <c r="Q19" s="5"/>
      <c r="V19" s="14">
        <f t="shared" si="2"/>
        <v>440596</v>
      </c>
      <c r="W19" s="14">
        <f t="shared" si="3"/>
        <v>1088736.4265290718</v>
      </c>
      <c r="X19" s="14">
        <f t="shared" si="4"/>
        <v>440596</v>
      </c>
      <c r="Y19" s="8">
        <v>38301</v>
      </c>
      <c r="Z19" s="13">
        <f t="shared" si="5"/>
        <v>9</v>
      </c>
      <c r="AA19" s="4">
        <f t="shared" si="6"/>
        <v>32</v>
      </c>
      <c r="AB19" s="4">
        <v>9</v>
      </c>
      <c r="AC19" s="10">
        <v>2.2000000000000002</v>
      </c>
      <c r="AD19" s="4">
        <v>29.4</v>
      </c>
      <c r="AE19" s="4">
        <v>20</v>
      </c>
      <c r="AF19" s="4">
        <v>31.8</v>
      </c>
      <c r="AG19" s="10">
        <v>27.963333333333331</v>
      </c>
      <c r="AH19" s="9">
        <v>25</v>
      </c>
      <c r="AI19" s="9">
        <v>26</v>
      </c>
      <c r="AJ19" s="9">
        <v>30</v>
      </c>
      <c r="AK19" s="9">
        <v>28</v>
      </c>
      <c r="AL19" s="4">
        <v>8.6999999999999993</v>
      </c>
      <c r="AM19" s="4">
        <v>8.9</v>
      </c>
      <c r="AN19" s="4">
        <v>9.6999999999999993</v>
      </c>
      <c r="AO19" s="10">
        <v>9.2333333333333325</v>
      </c>
      <c r="AP19" s="20">
        <v>284</v>
      </c>
      <c r="AQ19" s="20">
        <v>400</v>
      </c>
      <c r="AR19" s="20">
        <v>15</v>
      </c>
      <c r="AS19" s="20">
        <v>6.25</v>
      </c>
      <c r="AT19" s="5">
        <v>0</v>
      </c>
      <c r="AU19" s="5">
        <v>35</v>
      </c>
      <c r="AV19" s="5">
        <v>135</v>
      </c>
      <c r="AW19" s="5">
        <v>170</v>
      </c>
      <c r="AX19" s="5">
        <v>0</v>
      </c>
      <c r="AY19" s="5">
        <v>5</v>
      </c>
      <c r="AZ19" s="5">
        <v>5</v>
      </c>
      <c r="BA19" s="5">
        <v>20</v>
      </c>
      <c r="BB19" s="5">
        <v>125</v>
      </c>
      <c r="BC19" s="5">
        <v>1280</v>
      </c>
      <c r="BD19" s="5">
        <v>525</v>
      </c>
      <c r="BE19" s="5">
        <v>1375</v>
      </c>
      <c r="BF19" s="5">
        <v>39.583333333333336</v>
      </c>
      <c r="BG19" s="5">
        <v>330.41666666666669</v>
      </c>
      <c r="BH19" s="5">
        <v>131.25</v>
      </c>
      <c r="BI19" s="5">
        <v>499.58333333333331</v>
      </c>
      <c r="BJ19" s="5">
        <v>25</v>
      </c>
      <c r="BK19" s="5">
        <v>310</v>
      </c>
      <c r="BL19" s="5">
        <v>47.5</v>
      </c>
      <c r="BM19" s="5">
        <v>417.5</v>
      </c>
      <c r="BN19" s="5">
        <v>318825</v>
      </c>
      <c r="BO19" s="11">
        <f>(BN19/O19)*100</f>
        <v>72.362209370942992</v>
      </c>
      <c r="BP19" s="11">
        <f>((BN19)/(O19+Q19+S19+U19))*100</f>
        <v>72.362209370942992</v>
      </c>
      <c r="BQ19" s="4" t="s">
        <v>72</v>
      </c>
      <c r="BR19" s="9">
        <v>26</v>
      </c>
      <c r="BS19" s="9">
        <v>42</v>
      </c>
      <c r="BT19" s="11">
        <v>33.94</v>
      </c>
      <c r="BU19" s="19">
        <f t="shared" si="7"/>
        <v>1.0606249999999999</v>
      </c>
      <c r="BV19" s="6">
        <v>0.23899999999999999</v>
      </c>
      <c r="BW19" s="6">
        <v>0.52</v>
      </c>
      <c r="BX19" s="6">
        <v>0.33141799999999988</v>
      </c>
      <c r="BY19" s="5">
        <f t="shared" si="8"/>
        <v>787833.73246268998</v>
      </c>
      <c r="BZ19" s="11">
        <v>102.27</v>
      </c>
      <c r="CA19" s="19">
        <f t="shared" si="9"/>
        <v>7.8973335508271871</v>
      </c>
      <c r="CB19" s="19">
        <f t="shared" si="12"/>
        <v>0.84769686731538341</v>
      </c>
    </row>
    <row r="20" spans="1:80" x14ac:dyDescent="0.25">
      <c r="A20" s="4" t="s">
        <v>69</v>
      </c>
      <c r="B20" s="4">
        <v>32</v>
      </c>
      <c r="C20" s="4">
        <v>1</v>
      </c>
      <c r="D20" s="6">
        <f t="shared" si="0"/>
        <v>0.40468564223999998</v>
      </c>
      <c r="E20" s="8">
        <v>38109</v>
      </c>
      <c r="F20" s="4">
        <v>1</v>
      </c>
      <c r="G20" s="4" t="s">
        <v>70</v>
      </c>
      <c r="H20" s="4" t="s">
        <v>71</v>
      </c>
      <c r="I20" s="4">
        <v>173</v>
      </c>
      <c r="J20" s="4">
        <v>83</v>
      </c>
      <c r="M20" s="13">
        <f t="shared" si="1"/>
        <v>128</v>
      </c>
      <c r="N20" s="8">
        <v>38119</v>
      </c>
      <c r="O20" s="5">
        <v>407162</v>
      </c>
      <c r="Q20" s="5"/>
      <c r="V20" s="14">
        <f t="shared" si="2"/>
        <v>407162</v>
      </c>
      <c r="W20" s="14">
        <f t="shared" si="3"/>
        <v>1006119.2132893398</v>
      </c>
      <c r="X20" s="14">
        <f t="shared" si="4"/>
        <v>407162</v>
      </c>
      <c r="Y20" s="8">
        <v>38168</v>
      </c>
      <c r="Z20" s="13">
        <f t="shared" si="5"/>
        <v>10</v>
      </c>
      <c r="AA20" s="4">
        <f t="shared" si="6"/>
        <v>49</v>
      </c>
      <c r="AB20" s="4">
        <v>9</v>
      </c>
      <c r="AC20" s="10">
        <v>2.2999999999999998</v>
      </c>
      <c r="AD20" s="4">
        <v>28.1</v>
      </c>
      <c r="AE20" s="4">
        <v>26.7</v>
      </c>
      <c r="AF20" s="4">
        <v>33.5</v>
      </c>
      <c r="AG20" s="10">
        <v>30.539130434782606</v>
      </c>
      <c r="AH20" s="9">
        <v>25</v>
      </c>
      <c r="AI20" s="9">
        <v>20</v>
      </c>
      <c r="AJ20" s="9">
        <v>30</v>
      </c>
      <c r="AK20" s="9">
        <v>24.90909090909091</v>
      </c>
      <c r="AL20" s="4">
        <v>9.1</v>
      </c>
      <c r="AM20" s="4">
        <v>7.9</v>
      </c>
      <c r="AN20" s="4">
        <v>10.1</v>
      </c>
      <c r="AO20" s="10">
        <v>9.3630434782608685</v>
      </c>
      <c r="AP20" s="20">
        <v>392</v>
      </c>
      <c r="AQ20" s="20">
        <v>375</v>
      </c>
      <c r="AR20" s="20">
        <v>48</v>
      </c>
      <c r="AS20" s="20">
        <v>20</v>
      </c>
      <c r="AT20" s="5">
        <v>30</v>
      </c>
      <c r="AU20" s="5">
        <v>220</v>
      </c>
      <c r="AV20" s="5">
        <v>35</v>
      </c>
      <c r="AW20" s="5">
        <v>285</v>
      </c>
      <c r="AX20" s="5">
        <v>0</v>
      </c>
      <c r="AY20" s="5">
        <v>0</v>
      </c>
      <c r="AZ20" s="5">
        <v>20</v>
      </c>
      <c r="BA20" s="5">
        <v>20</v>
      </c>
      <c r="BB20" s="5">
        <v>100</v>
      </c>
      <c r="BC20" s="5">
        <v>800</v>
      </c>
      <c r="BD20" s="5">
        <v>14400</v>
      </c>
      <c r="BE20" s="5">
        <v>14430</v>
      </c>
      <c r="BF20" s="5">
        <v>18.611111111111111</v>
      </c>
      <c r="BG20" s="5">
        <v>116.66666666666667</v>
      </c>
      <c r="BH20" s="5">
        <v>2218.3333333333335</v>
      </c>
      <c r="BI20" s="5">
        <v>2353.6111111111113</v>
      </c>
      <c r="BJ20" s="5">
        <v>10</v>
      </c>
      <c r="BK20" s="5">
        <v>10</v>
      </c>
      <c r="BL20" s="5">
        <v>1477.5</v>
      </c>
      <c r="BM20" s="5">
        <v>1507.5</v>
      </c>
      <c r="BN20" s="5">
        <v>299462</v>
      </c>
      <c r="BO20" s="11">
        <f>(BN20/O20)*100</f>
        <v>73.548612100343348</v>
      </c>
      <c r="BP20" s="11">
        <f>((BN20)/(O20+Q20+S20+U20))*100</f>
        <v>73.548612100343348</v>
      </c>
      <c r="BQ20" s="4" t="s">
        <v>72</v>
      </c>
      <c r="BR20" s="9">
        <v>27</v>
      </c>
      <c r="BS20" s="9">
        <v>54</v>
      </c>
      <c r="BT20" s="11">
        <v>35.68</v>
      </c>
      <c r="BU20" s="19">
        <f t="shared" si="7"/>
        <v>0.72816326530612241</v>
      </c>
      <c r="BV20" s="22">
        <v>0.20710000000000001</v>
      </c>
      <c r="BW20" s="22">
        <v>1.175</v>
      </c>
      <c r="BX20" s="22">
        <v>0.40169700000000008</v>
      </c>
      <c r="BY20" s="5">
        <f t="shared" si="8"/>
        <v>739986.71744920267</v>
      </c>
      <c r="BZ20" s="11">
        <v>107.64</v>
      </c>
      <c r="CA20" s="19">
        <f t="shared" si="9"/>
        <v>5.42824964512769</v>
      </c>
      <c r="CB20" s="19">
        <f t="shared" si="12"/>
        <v>0.88434973737590494</v>
      </c>
    </row>
    <row r="21" spans="1:80" x14ac:dyDescent="0.25">
      <c r="A21" s="7" t="s">
        <v>69</v>
      </c>
      <c r="B21" s="4">
        <v>16</v>
      </c>
      <c r="C21" s="4">
        <v>0.5</v>
      </c>
      <c r="D21" s="6">
        <f t="shared" si="0"/>
        <v>0.20234282111999999</v>
      </c>
      <c r="E21" s="8">
        <v>40419</v>
      </c>
      <c r="F21" s="9">
        <v>1</v>
      </c>
      <c r="G21" s="9" t="s">
        <v>70</v>
      </c>
      <c r="H21" s="9" t="s">
        <v>71</v>
      </c>
      <c r="I21" s="4">
        <v>77</v>
      </c>
      <c r="J21" s="4">
        <v>60</v>
      </c>
      <c r="L21" s="9"/>
      <c r="M21" s="13">
        <f t="shared" si="1"/>
        <v>68.5</v>
      </c>
      <c r="N21" s="8">
        <v>40432</v>
      </c>
      <c r="O21" s="5">
        <v>212512</v>
      </c>
      <c r="P21" s="8"/>
      <c r="Q21" s="5"/>
      <c r="R21" s="8"/>
      <c r="S21" s="9"/>
      <c r="T21" s="8"/>
      <c r="U21" s="8"/>
      <c r="V21" s="14">
        <f t="shared" si="2"/>
        <v>212512</v>
      </c>
      <c r="W21" s="14">
        <f t="shared" si="3"/>
        <v>1050257.1765270049</v>
      </c>
      <c r="X21" s="14">
        <f t="shared" si="4"/>
        <v>425024</v>
      </c>
      <c r="Y21" s="8">
        <v>40472</v>
      </c>
      <c r="Z21" s="13">
        <f t="shared" si="5"/>
        <v>13</v>
      </c>
      <c r="AA21" s="9">
        <f t="shared" si="6"/>
        <v>40</v>
      </c>
      <c r="AB21" s="9">
        <v>10</v>
      </c>
      <c r="AC21" s="10">
        <v>3.4</v>
      </c>
      <c r="AD21" s="10">
        <v>31.9</v>
      </c>
      <c r="AE21" s="10">
        <v>24.8</v>
      </c>
      <c r="AF21" s="10">
        <v>33.1</v>
      </c>
      <c r="AG21" s="10">
        <v>28.113157894736833</v>
      </c>
      <c r="AH21" s="9">
        <v>25</v>
      </c>
      <c r="AI21" s="9">
        <v>15</v>
      </c>
      <c r="AJ21" s="9">
        <v>26</v>
      </c>
      <c r="AK21" s="9">
        <v>21</v>
      </c>
      <c r="AL21" s="10">
        <v>8.6</v>
      </c>
      <c r="AM21" s="10">
        <v>8.1999999999999993</v>
      </c>
      <c r="AN21" s="10">
        <v>9.3000000000000007</v>
      </c>
      <c r="AO21" s="10">
        <v>8.8971187757336487</v>
      </c>
      <c r="AP21" s="20">
        <v>182</v>
      </c>
      <c r="AQ21" s="20">
        <v>172</v>
      </c>
      <c r="AR21" s="20">
        <v>16.5</v>
      </c>
      <c r="AS21" s="20">
        <v>7</v>
      </c>
      <c r="AT21" s="5">
        <v>15</v>
      </c>
      <c r="AU21" s="5">
        <v>70</v>
      </c>
      <c r="AV21" s="5">
        <v>185</v>
      </c>
      <c r="AW21" s="5">
        <v>270</v>
      </c>
      <c r="AX21" s="5">
        <v>0</v>
      </c>
      <c r="AY21" s="5">
        <v>0</v>
      </c>
      <c r="AZ21" s="5">
        <v>0</v>
      </c>
      <c r="BA21" s="5">
        <v>15</v>
      </c>
      <c r="BB21" s="5">
        <v>385</v>
      </c>
      <c r="BC21" s="5">
        <v>1195</v>
      </c>
      <c r="BD21" s="5">
        <v>2780</v>
      </c>
      <c r="BE21" s="5">
        <v>3095</v>
      </c>
      <c r="BF21" s="5">
        <v>121</v>
      </c>
      <c r="BG21" s="5">
        <v>256.33333333333331</v>
      </c>
      <c r="BH21" s="5">
        <v>1004</v>
      </c>
      <c r="BI21" s="5">
        <v>1384.3333333333333</v>
      </c>
      <c r="BJ21" s="5">
        <v>60</v>
      </c>
      <c r="BK21" s="5">
        <v>210</v>
      </c>
      <c r="BL21" s="5">
        <v>905</v>
      </c>
      <c r="BM21" s="5">
        <v>1260</v>
      </c>
      <c r="BN21" s="5">
        <v>215654</v>
      </c>
      <c r="BO21" s="11">
        <v>101.48</v>
      </c>
      <c r="BP21" s="11">
        <f>((BN21/(O21+Q21+S21+U21))*100)</f>
        <v>101.47850474326157</v>
      </c>
      <c r="BQ21" s="4" t="s">
        <v>72</v>
      </c>
      <c r="BR21" s="9">
        <v>29</v>
      </c>
      <c r="BS21" s="9">
        <v>49</v>
      </c>
      <c r="BT21" s="11">
        <v>38.75</v>
      </c>
      <c r="BU21" s="19">
        <f t="shared" si="7"/>
        <v>0.96875</v>
      </c>
      <c r="BV21" s="6">
        <v>0.14199999999999999</v>
      </c>
      <c r="BW21" s="6">
        <v>0.75</v>
      </c>
      <c r="BX21" s="6">
        <v>0.43099999999999999</v>
      </c>
      <c r="BY21" s="5">
        <f t="shared" si="8"/>
        <v>1065785.2786984015</v>
      </c>
      <c r="BZ21" s="11">
        <v>85.09</v>
      </c>
      <c r="CA21" s="11">
        <f t="shared" si="9"/>
        <v>10.51309845452055</v>
      </c>
      <c r="CB21" s="11">
        <f t="shared" si="12"/>
        <v>0.74073377865798395</v>
      </c>
    </row>
    <row r="22" spans="1:80" x14ac:dyDescent="0.25">
      <c r="A22" s="15" t="s">
        <v>69</v>
      </c>
      <c r="B22" s="15">
        <v>9</v>
      </c>
      <c r="C22" s="15">
        <v>2</v>
      </c>
      <c r="D22" s="16">
        <f t="shared" si="0"/>
        <v>0.80937128447999995</v>
      </c>
      <c r="E22" s="17">
        <v>37481</v>
      </c>
      <c r="F22" s="15">
        <v>1</v>
      </c>
      <c r="G22" s="15" t="s">
        <v>70</v>
      </c>
      <c r="H22" s="15" t="s">
        <v>71</v>
      </c>
      <c r="I22" s="15">
        <v>273</v>
      </c>
      <c r="J22" s="15">
        <v>113</v>
      </c>
      <c r="K22" s="15"/>
      <c r="L22" s="15"/>
      <c r="M22" s="13">
        <f t="shared" si="1"/>
        <v>193</v>
      </c>
      <c r="N22" s="17">
        <v>37486</v>
      </c>
      <c r="O22" s="14">
        <v>828522</v>
      </c>
      <c r="P22" s="15"/>
      <c r="Q22" s="14"/>
      <c r="R22" s="15"/>
      <c r="S22" s="15"/>
      <c r="T22" s="15"/>
      <c r="U22" s="15"/>
      <c r="V22" s="14">
        <f t="shared" si="2"/>
        <v>828522</v>
      </c>
      <c r="W22" s="14">
        <f t="shared" si="3"/>
        <v>1023661.2243196939</v>
      </c>
      <c r="X22" s="14">
        <f t="shared" si="4"/>
        <v>414261</v>
      </c>
      <c r="Y22" s="17">
        <v>37517</v>
      </c>
      <c r="Z22" s="13">
        <f t="shared" si="5"/>
        <v>5</v>
      </c>
      <c r="AA22" s="15">
        <f t="shared" si="6"/>
        <v>31</v>
      </c>
      <c r="AB22" s="15">
        <v>12</v>
      </c>
      <c r="AC22" s="18">
        <v>2.7</v>
      </c>
      <c r="AD22" s="18">
        <v>32</v>
      </c>
      <c r="AE22" s="18">
        <v>28</v>
      </c>
      <c r="AF22" s="18">
        <v>32.299999999999997</v>
      </c>
      <c r="AG22" s="18">
        <v>30.713793103448282</v>
      </c>
      <c r="AH22" s="13">
        <v>26</v>
      </c>
      <c r="AI22" s="13">
        <v>26</v>
      </c>
      <c r="AJ22" s="13">
        <v>40</v>
      </c>
      <c r="AK22" s="13">
        <v>34.700000000000003</v>
      </c>
      <c r="AL22" s="18">
        <v>8.8000000000000007</v>
      </c>
      <c r="AM22" s="18">
        <v>8.8000000000000007</v>
      </c>
      <c r="AN22" s="18">
        <v>9.1</v>
      </c>
      <c r="AO22" s="18">
        <v>8.9579189216162796</v>
      </c>
      <c r="AP22" s="21">
        <v>36</v>
      </c>
      <c r="AQ22" s="21">
        <v>600</v>
      </c>
      <c r="AR22" s="21">
        <v>48</v>
      </c>
      <c r="AS22" s="21">
        <v>20</v>
      </c>
      <c r="AT22" s="14">
        <v>105</v>
      </c>
      <c r="AU22" s="14">
        <v>710</v>
      </c>
      <c r="AV22" s="14">
        <v>5</v>
      </c>
      <c r="AW22" s="14">
        <v>820</v>
      </c>
      <c r="AX22" s="14">
        <v>0</v>
      </c>
      <c r="AY22" s="14">
        <v>10</v>
      </c>
      <c r="AZ22" s="14">
        <v>5</v>
      </c>
      <c r="BA22" s="14">
        <v>135</v>
      </c>
      <c r="BB22" s="14">
        <v>600</v>
      </c>
      <c r="BC22" s="14">
        <v>1690</v>
      </c>
      <c r="BD22" s="14">
        <v>2565</v>
      </c>
      <c r="BE22" s="14">
        <v>2610</v>
      </c>
      <c r="BF22" s="14">
        <v>144.23076923076923</v>
      </c>
      <c r="BG22" s="14">
        <v>248.07692307692307</v>
      </c>
      <c r="BH22" s="14">
        <v>633.46153846153845</v>
      </c>
      <c r="BI22" s="14">
        <v>1025.7692307692307</v>
      </c>
      <c r="BJ22" s="14">
        <v>65</v>
      </c>
      <c r="BK22" s="14">
        <v>80</v>
      </c>
      <c r="BL22" s="14">
        <v>325</v>
      </c>
      <c r="BM22" s="14">
        <v>745</v>
      </c>
      <c r="BN22" s="14">
        <v>533907</v>
      </c>
      <c r="BO22" s="19">
        <f>BN22/(O22)*100</f>
        <v>64.440895956896739</v>
      </c>
      <c r="BP22" s="19">
        <f>BN22/(O22+Q22)*100</f>
        <v>64.440895956896739</v>
      </c>
      <c r="BQ22" s="15" t="s">
        <v>72</v>
      </c>
      <c r="BR22" s="13">
        <v>24</v>
      </c>
      <c r="BS22" s="13">
        <v>34</v>
      </c>
      <c r="BT22" s="19">
        <v>29.38</v>
      </c>
      <c r="BU22" s="19">
        <f t="shared" si="7"/>
        <v>0.94774193548387098</v>
      </c>
      <c r="BV22" s="16">
        <v>0.125</v>
      </c>
      <c r="BW22" s="16">
        <v>0.36099999999999999</v>
      </c>
      <c r="BX22" s="16">
        <v>0.21199999999999999</v>
      </c>
      <c r="BY22" s="14">
        <f t="shared" si="8"/>
        <v>659656.46451494924</v>
      </c>
      <c r="BZ22" s="19">
        <v>127.86</v>
      </c>
      <c r="CA22" s="11">
        <f t="shared" si="9"/>
        <v>5.0959506571599613</v>
      </c>
      <c r="CB22" s="11">
        <f t="shared" si="12"/>
        <v>0.83595035504592319</v>
      </c>
    </row>
    <row r="23" spans="1:80" x14ac:dyDescent="0.25">
      <c r="A23" s="4" t="s">
        <v>69</v>
      </c>
      <c r="B23" s="4">
        <v>12</v>
      </c>
      <c r="C23" s="4">
        <v>0.5</v>
      </c>
      <c r="D23" s="6">
        <f t="shared" si="0"/>
        <v>0.20234282111999999</v>
      </c>
      <c r="E23" s="8">
        <v>38228</v>
      </c>
      <c r="F23" s="4">
        <v>1</v>
      </c>
      <c r="G23" s="4" t="s">
        <v>70</v>
      </c>
      <c r="H23" s="4" t="s">
        <v>71</v>
      </c>
      <c r="I23" s="4">
        <v>3</v>
      </c>
      <c r="J23" s="4">
        <v>3</v>
      </c>
      <c r="M23" s="13">
        <f t="shared" si="1"/>
        <v>3</v>
      </c>
      <c r="N23" s="8">
        <v>38235</v>
      </c>
      <c r="O23" s="5">
        <v>234038</v>
      </c>
      <c r="Q23" s="5"/>
      <c r="V23" s="14">
        <f t="shared" si="2"/>
        <v>234038</v>
      </c>
      <c r="W23" s="14">
        <f t="shared" si="3"/>
        <v>1156640.9853562489</v>
      </c>
      <c r="X23" s="14">
        <f t="shared" si="4"/>
        <v>468076</v>
      </c>
      <c r="Y23" s="8">
        <v>38263</v>
      </c>
      <c r="Z23" s="13">
        <f t="shared" si="5"/>
        <v>7</v>
      </c>
      <c r="AA23" s="4">
        <f t="shared" si="6"/>
        <v>28</v>
      </c>
      <c r="AB23" s="4">
        <v>19</v>
      </c>
      <c r="AC23" s="10">
        <v>0.4</v>
      </c>
      <c r="AD23" s="4">
        <v>34.1</v>
      </c>
      <c r="AE23" s="4">
        <v>29.4</v>
      </c>
      <c r="AF23" s="4">
        <v>34.5</v>
      </c>
      <c r="AG23" s="10">
        <v>31.715384615384615</v>
      </c>
      <c r="AH23" s="9">
        <v>26</v>
      </c>
      <c r="AI23" s="9">
        <v>26</v>
      </c>
      <c r="AJ23" s="9">
        <v>40</v>
      </c>
      <c r="AK23" s="9">
        <v>31.25</v>
      </c>
      <c r="AL23" s="4">
        <v>9.5</v>
      </c>
      <c r="AM23" s="4">
        <v>9.1</v>
      </c>
      <c r="AN23" s="4">
        <v>9.8000000000000007</v>
      </c>
      <c r="AO23" s="10">
        <v>9.25</v>
      </c>
      <c r="AP23" s="20">
        <v>30</v>
      </c>
      <c r="AQ23" s="20">
        <v>150</v>
      </c>
      <c r="AR23" s="20">
        <v>15</v>
      </c>
      <c r="AS23" s="20">
        <v>6.1999999999999993</v>
      </c>
      <c r="AT23" s="5">
        <v>0</v>
      </c>
      <c r="AU23" s="5">
        <v>5</v>
      </c>
      <c r="AV23" s="5">
        <v>85</v>
      </c>
      <c r="AW23" s="5">
        <v>90</v>
      </c>
      <c r="AX23" s="5">
        <v>0</v>
      </c>
      <c r="AY23" s="5">
        <v>0</v>
      </c>
      <c r="AZ23" s="5">
        <v>40</v>
      </c>
      <c r="BA23" s="5">
        <v>75</v>
      </c>
      <c r="BB23" s="5">
        <v>640</v>
      </c>
      <c r="BC23" s="5">
        <v>380</v>
      </c>
      <c r="BD23" s="5">
        <v>7500</v>
      </c>
      <c r="BE23" s="5">
        <v>7500</v>
      </c>
      <c r="BF23" s="5">
        <v>147.5</v>
      </c>
      <c r="BG23" s="5">
        <v>121.25</v>
      </c>
      <c r="BH23" s="5">
        <v>1323.3333333333333</v>
      </c>
      <c r="BI23" s="5">
        <v>1557.7272727272727</v>
      </c>
      <c r="BJ23" s="5">
        <v>17.5</v>
      </c>
      <c r="BK23" s="5">
        <v>62.5</v>
      </c>
      <c r="BL23" s="5">
        <v>297.5</v>
      </c>
      <c r="BM23" s="5">
        <v>850</v>
      </c>
      <c r="BN23" s="5">
        <v>0</v>
      </c>
      <c r="BO23" s="11">
        <f t="shared" ref="BO23:BO29" si="14">(BN23/O23)*100</f>
        <v>0</v>
      </c>
      <c r="BP23" s="11">
        <f t="shared" ref="BP23:BP29" si="15">((BN23)/(O23+Q23+S23+U23))*100</f>
        <v>0</v>
      </c>
      <c r="BQ23" s="4" t="s">
        <v>73</v>
      </c>
      <c r="BR23" s="9">
        <v>0</v>
      </c>
      <c r="BS23" s="9">
        <v>0</v>
      </c>
      <c r="BT23" s="11">
        <v>0</v>
      </c>
      <c r="BU23" s="19">
        <f t="shared" si="7"/>
        <v>0</v>
      </c>
      <c r="BV23" s="6">
        <v>0</v>
      </c>
      <c r="BW23" s="6">
        <v>0</v>
      </c>
      <c r="BX23" s="6">
        <v>0</v>
      </c>
      <c r="BY23" s="5">
        <f t="shared" si="8"/>
        <v>0</v>
      </c>
      <c r="BZ23" s="11">
        <v>0</v>
      </c>
      <c r="CA23" s="19">
        <f t="shared" si="9"/>
        <v>0</v>
      </c>
      <c r="CB23" s="19" t="e">
        <f t="shared" si="12"/>
        <v>#DIV/0!</v>
      </c>
    </row>
    <row r="24" spans="1:80" x14ac:dyDescent="0.25">
      <c r="A24" s="15" t="s">
        <v>69</v>
      </c>
      <c r="B24" s="15">
        <v>3</v>
      </c>
      <c r="C24" s="15">
        <v>2</v>
      </c>
      <c r="D24" s="16">
        <f t="shared" si="0"/>
        <v>0.80937128447999995</v>
      </c>
      <c r="E24" s="17">
        <v>38096</v>
      </c>
      <c r="F24" s="15">
        <v>1</v>
      </c>
      <c r="G24" s="15" t="s">
        <v>70</v>
      </c>
      <c r="H24" s="15" t="s">
        <v>71</v>
      </c>
      <c r="I24" s="15">
        <v>58</v>
      </c>
      <c r="J24" s="15">
        <v>349</v>
      </c>
      <c r="K24" s="15"/>
      <c r="L24" s="15"/>
      <c r="M24" s="13">
        <f t="shared" si="1"/>
        <v>203.5</v>
      </c>
      <c r="N24" s="17">
        <v>38105</v>
      </c>
      <c r="O24" s="14">
        <v>842720</v>
      </c>
      <c r="P24" s="15"/>
      <c r="Q24" s="14"/>
      <c r="R24" s="15"/>
      <c r="S24" s="15"/>
      <c r="T24" s="15"/>
      <c r="U24" s="15"/>
      <c r="V24" s="14">
        <f t="shared" si="2"/>
        <v>842720</v>
      </c>
      <c r="W24" s="14">
        <f t="shared" si="3"/>
        <v>1041203.2353500479</v>
      </c>
      <c r="X24" s="14">
        <f t="shared" si="4"/>
        <v>421360</v>
      </c>
      <c r="Y24" s="17">
        <v>38147</v>
      </c>
      <c r="Z24" s="13">
        <f t="shared" si="5"/>
        <v>9</v>
      </c>
      <c r="AA24" s="15">
        <f t="shared" si="6"/>
        <v>42</v>
      </c>
      <c r="AB24" s="15">
        <v>8</v>
      </c>
      <c r="AC24" s="18">
        <v>2.9</v>
      </c>
      <c r="AD24" s="15">
        <v>25.1</v>
      </c>
      <c r="AE24" s="15">
        <v>20.100000000000001</v>
      </c>
      <c r="AF24" s="15">
        <v>32.5</v>
      </c>
      <c r="AG24" s="18">
        <v>28.217948717948712</v>
      </c>
      <c r="AH24" s="13">
        <v>26</v>
      </c>
      <c r="AI24" s="13">
        <v>25</v>
      </c>
      <c r="AJ24" s="13">
        <v>32</v>
      </c>
      <c r="AK24" s="13">
        <v>28.09090909090909</v>
      </c>
      <c r="AL24" s="15">
        <v>8.4</v>
      </c>
      <c r="AM24" s="15">
        <v>8.3000000000000007</v>
      </c>
      <c r="AN24" s="15">
        <v>9.4</v>
      </c>
      <c r="AO24" s="18">
        <v>8.8111111111111118</v>
      </c>
      <c r="AP24" s="21">
        <v>268</v>
      </c>
      <c r="AQ24" s="21">
        <v>850</v>
      </c>
      <c r="AR24" s="21">
        <v>72</v>
      </c>
      <c r="AS24" s="21">
        <v>30</v>
      </c>
      <c r="AT24" s="14">
        <v>20</v>
      </c>
      <c r="AU24" s="14">
        <v>415</v>
      </c>
      <c r="AV24" s="14">
        <v>10</v>
      </c>
      <c r="AW24" s="14">
        <v>445</v>
      </c>
      <c r="AX24" s="14">
        <v>0</v>
      </c>
      <c r="AY24" s="14">
        <v>5</v>
      </c>
      <c r="AZ24" s="14">
        <v>0</v>
      </c>
      <c r="BA24" s="14">
        <v>25</v>
      </c>
      <c r="BB24" s="14">
        <v>579</v>
      </c>
      <c r="BC24" s="14">
        <v>225</v>
      </c>
      <c r="BD24" s="14">
        <v>330</v>
      </c>
      <c r="BE24" s="14">
        <v>1015</v>
      </c>
      <c r="BF24" s="14">
        <v>81.5</v>
      </c>
      <c r="BG24" s="14">
        <v>72.5</v>
      </c>
      <c r="BH24" s="14">
        <v>60.3125</v>
      </c>
      <c r="BI24" s="14">
        <v>216.1875</v>
      </c>
      <c r="BJ24" s="14">
        <v>17.5</v>
      </c>
      <c r="BK24" s="14">
        <v>55</v>
      </c>
      <c r="BL24" s="14">
        <v>20</v>
      </c>
      <c r="BM24" s="14">
        <v>107.5</v>
      </c>
      <c r="BN24" s="14">
        <v>405665</v>
      </c>
      <c r="BO24" s="19">
        <f t="shared" si="14"/>
        <v>48.13757831782798</v>
      </c>
      <c r="BP24" s="19">
        <f t="shared" si="15"/>
        <v>48.13757831782798</v>
      </c>
      <c r="BQ24" s="15" t="s">
        <v>72</v>
      </c>
      <c r="BR24" s="13">
        <v>27</v>
      </c>
      <c r="BS24" s="13">
        <v>46</v>
      </c>
      <c r="BT24" s="19">
        <v>34.78</v>
      </c>
      <c r="BU24" s="19">
        <f t="shared" si="7"/>
        <v>0.82809523809523811</v>
      </c>
      <c r="BV24" s="16">
        <v>0.15809999999999999</v>
      </c>
      <c r="BW24" s="16">
        <v>0.6925</v>
      </c>
      <c r="BX24" s="16">
        <v>0.30308099999999993</v>
      </c>
      <c r="BY24" s="14">
        <f t="shared" si="8"/>
        <v>501210.02286438819</v>
      </c>
      <c r="BZ24" s="19">
        <v>128.32</v>
      </c>
      <c r="CA24" s="11">
        <f t="shared" si="9"/>
        <v>3.7748288749841259</v>
      </c>
      <c r="CB24" s="11">
        <f t="shared" si="12"/>
        <v>0.72039382000784724</v>
      </c>
    </row>
    <row r="25" spans="1:80" x14ac:dyDescent="0.25">
      <c r="A25" s="15" t="s">
        <v>69</v>
      </c>
      <c r="B25" s="15">
        <v>4</v>
      </c>
      <c r="C25" s="15">
        <v>2</v>
      </c>
      <c r="D25" s="16">
        <f t="shared" si="0"/>
        <v>0.80937128447999995</v>
      </c>
      <c r="E25" s="17">
        <v>38115</v>
      </c>
      <c r="F25" s="15">
        <v>1</v>
      </c>
      <c r="G25" s="15" t="s">
        <v>70</v>
      </c>
      <c r="H25" s="15" t="s">
        <v>71</v>
      </c>
      <c r="I25" s="15">
        <v>52</v>
      </c>
      <c r="J25" s="15">
        <v>11</v>
      </c>
      <c r="K25" s="15"/>
      <c r="L25" s="15"/>
      <c r="M25" s="13">
        <f t="shared" si="1"/>
        <v>31.5</v>
      </c>
      <c r="N25" s="17">
        <v>38124</v>
      </c>
      <c r="O25" s="14">
        <v>906374</v>
      </c>
      <c r="P25" s="15"/>
      <c r="Q25" s="14"/>
      <c r="R25" s="15"/>
      <c r="S25" s="15"/>
      <c r="T25" s="15"/>
      <c r="U25" s="15"/>
      <c r="V25" s="14">
        <f t="shared" si="2"/>
        <v>906374</v>
      </c>
      <c r="W25" s="14">
        <f t="shared" si="3"/>
        <v>1119849.4651096028</v>
      </c>
      <c r="X25" s="14">
        <f t="shared" si="4"/>
        <v>453187</v>
      </c>
      <c r="Y25" s="17">
        <v>38154</v>
      </c>
      <c r="Z25" s="13">
        <f t="shared" si="5"/>
        <v>9</v>
      </c>
      <c r="AA25" s="15">
        <f t="shared" si="6"/>
        <v>30</v>
      </c>
      <c r="AB25" s="15">
        <v>9</v>
      </c>
      <c r="AC25" s="18">
        <v>2.6</v>
      </c>
      <c r="AD25" s="15">
        <v>28.1</v>
      </c>
      <c r="AE25" s="15">
        <v>27.7</v>
      </c>
      <c r="AF25" s="15">
        <v>34.299999999999997</v>
      </c>
      <c r="AG25" s="18">
        <v>30.653571428571421</v>
      </c>
      <c r="AH25" s="13">
        <v>26</v>
      </c>
      <c r="AI25" s="13">
        <v>24</v>
      </c>
      <c r="AJ25" s="13">
        <v>30</v>
      </c>
      <c r="AK25" s="13">
        <v>27.666666666666668</v>
      </c>
      <c r="AL25" s="15">
        <v>9</v>
      </c>
      <c r="AM25" s="15">
        <v>8.1999999999999993</v>
      </c>
      <c r="AN25" s="15">
        <v>9.6999999999999993</v>
      </c>
      <c r="AO25" s="18">
        <v>9.15</v>
      </c>
      <c r="AP25" s="21">
        <v>110</v>
      </c>
      <c r="AQ25" s="21">
        <v>700</v>
      </c>
      <c r="AR25" s="21">
        <v>54</v>
      </c>
      <c r="AS25" s="21">
        <v>22.5</v>
      </c>
      <c r="AT25" s="14">
        <v>15</v>
      </c>
      <c r="AU25" s="14">
        <v>85</v>
      </c>
      <c r="AV25" s="14">
        <v>180</v>
      </c>
      <c r="AW25" s="14">
        <v>200</v>
      </c>
      <c r="AX25" s="14">
        <v>0</v>
      </c>
      <c r="AY25" s="14">
        <v>0</v>
      </c>
      <c r="AZ25" s="14">
        <v>0</v>
      </c>
      <c r="BA25" s="14">
        <v>20</v>
      </c>
      <c r="BB25" s="14">
        <v>80</v>
      </c>
      <c r="BC25" s="14">
        <v>135</v>
      </c>
      <c r="BD25" s="14">
        <v>3150</v>
      </c>
      <c r="BE25" s="14">
        <v>3240</v>
      </c>
      <c r="BF25" s="14">
        <v>25.5</v>
      </c>
      <c r="BG25" s="14">
        <v>38.5</v>
      </c>
      <c r="BH25" s="14">
        <v>811.5</v>
      </c>
      <c r="BI25" s="14">
        <v>885.3</v>
      </c>
      <c r="BJ25" s="14">
        <v>20</v>
      </c>
      <c r="BK25" s="14">
        <v>15</v>
      </c>
      <c r="BL25" s="14">
        <v>447.5</v>
      </c>
      <c r="BM25" s="14">
        <v>520</v>
      </c>
      <c r="BN25" s="14">
        <v>52919</v>
      </c>
      <c r="BO25" s="19">
        <f t="shared" si="14"/>
        <v>5.8385390578282257</v>
      </c>
      <c r="BP25" s="19">
        <f t="shared" si="15"/>
        <v>5.8385390578282257</v>
      </c>
      <c r="BQ25" s="15" t="s">
        <v>72</v>
      </c>
      <c r="BR25" s="13">
        <v>31</v>
      </c>
      <c r="BS25" s="13">
        <v>50</v>
      </c>
      <c r="BT25" s="19">
        <v>42.33</v>
      </c>
      <c r="BU25" s="19">
        <f t="shared" si="7"/>
        <v>1.411</v>
      </c>
      <c r="BV25" s="16">
        <v>0.27500000000000002</v>
      </c>
      <c r="BW25" s="16">
        <v>0.91</v>
      </c>
      <c r="BX25" s="16">
        <v>0.58746000000000032</v>
      </c>
      <c r="BY25" s="14">
        <f t="shared" si="8"/>
        <v>65382.848409304621</v>
      </c>
      <c r="BZ25" s="19">
        <v>28.77</v>
      </c>
      <c r="CA25" s="19">
        <f t="shared" si="9"/>
        <v>1.1848703041350579</v>
      </c>
      <c r="CB25" s="19">
        <f t="shared" si="12"/>
        <v>0.77452153148358693</v>
      </c>
    </row>
    <row r="26" spans="1:80" x14ac:dyDescent="0.25">
      <c r="A26" s="15" t="s">
        <v>69</v>
      </c>
      <c r="B26" s="15">
        <v>8</v>
      </c>
      <c r="C26" s="15">
        <v>2</v>
      </c>
      <c r="D26" s="16">
        <f t="shared" si="0"/>
        <v>0.80937128447999995</v>
      </c>
      <c r="E26" s="17">
        <v>38139</v>
      </c>
      <c r="F26" s="15">
        <v>1</v>
      </c>
      <c r="G26" s="15" t="s">
        <v>70</v>
      </c>
      <c r="H26" s="15" t="s">
        <v>71</v>
      </c>
      <c r="I26" s="15">
        <v>225</v>
      </c>
      <c r="J26" s="15">
        <v>31</v>
      </c>
      <c r="K26" s="15"/>
      <c r="L26" s="15"/>
      <c r="M26" s="13">
        <f t="shared" si="1"/>
        <v>128</v>
      </c>
      <c r="N26" s="17">
        <v>38148</v>
      </c>
      <c r="O26" s="14">
        <v>714938</v>
      </c>
      <c r="P26" s="15"/>
      <c r="Q26" s="14"/>
      <c r="R26" s="15"/>
      <c r="S26" s="15"/>
      <c r="T26" s="15"/>
      <c r="U26" s="15"/>
      <c r="V26" s="14">
        <f t="shared" si="2"/>
        <v>714938</v>
      </c>
      <c r="W26" s="14">
        <f t="shared" si="3"/>
        <v>883325.13607686129</v>
      </c>
      <c r="X26" s="14">
        <f t="shared" si="4"/>
        <v>357469</v>
      </c>
      <c r="Y26" s="17">
        <v>38177</v>
      </c>
      <c r="Z26" s="13">
        <f t="shared" si="5"/>
        <v>9</v>
      </c>
      <c r="AA26" s="15">
        <f t="shared" si="6"/>
        <v>29</v>
      </c>
      <c r="AB26" s="15">
        <v>14</v>
      </c>
      <c r="AC26" s="18">
        <v>0.7</v>
      </c>
      <c r="AD26" s="15">
        <v>30.8</v>
      </c>
      <c r="AE26" s="15">
        <v>27.6</v>
      </c>
      <c r="AF26" s="15">
        <v>33.299999999999997</v>
      </c>
      <c r="AG26" s="18">
        <v>31.512000000000004</v>
      </c>
      <c r="AH26" s="13">
        <v>26</v>
      </c>
      <c r="AI26" s="13">
        <v>26</v>
      </c>
      <c r="AJ26" s="13">
        <v>34</v>
      </c>
      <c r="AK26" s="13">
        <v>30.5</v>
      </c>
      <c r="AL26" s="15">
        <v>9.1999999999999993</v>
      </c>
      <c r="AM26" s="15">
        <v>8.5</v>
      </c>
      <c r="AN26" s="15">
        <v>9.6999999999999993</v>
      </c>
      <c r="AO26" s="18">
        <v>9.3083333333333336</v>
      </c>
      <c r="AP26" s="21">
        <v>108</v>
      </c>
      <c r="AQ26" s="21">
        <v>700</v>
      </c>
      <c r="AR26" s="21">
        <v>54</v>
      </c>
      <c r="AS26" s="21">
        <v>22.5</v>
      </c>
      <c r="AT26" s="14">
        <v>40</v>
      </c>
      <c r="AU26" s="14">
        <v>90</v>
      </c>
      <c r="AV26" s="14">
        <v>5820</v>
      </c>
      <c r="AW26" s="14">
        <v>5950</v>
      </c>
      <c r="AX26" s="14">
        <v>0</v>
      </c>
      <c r="AY26" s="14">
        <v>5</v>
      </c>
      <c r="AZ26" s="14">
        <v>5</v>
      </c>
      <c r="BA26" s="14">
        <v>65</v>
      </c>
      <c r="BB26" s="14">
        <v>440</v>
      </c>
      <c r="BC26" s="14">
        <v>435</v>
      </c>
      <c r="BD26" s="14">
        <v>1650</v>
      </c>
      <c r="BE26" s="14">
        <v>1655</v>
      </c>
      <c r="BF26" s="14">
        <v>100.18181818181819</v>
      </c>
      <c r="BG26" s="14">
        <v>141.81818181818181</v>
      </c>
      <c r="BH26" s="14">
        <v>381.81818181818181</v>
      </c>
      <c r="BI26" s="14">
        <v>633.18181818181813</v>
      </c>
      <c r="BJ26" s="14">
        <v>25</v>
      </c>
      <c r="BK26" s="14">
        <v>120</v>
      </c>
      <c r="BL26" s="14">
        <v>160</v>
      </c>
      <c r="BM26" s="14">
        <v>590</v>
      </c>
      <c r="BN26" s="14">
        <v>40920</v>
      </c>
      <c r="BO26" s="19">
        <f t="shared" si="14"/>
        <v>5.7235732329236937</v>
      </c>
      <c r="BP26" s="19">
        <f t="shared" si="15"/>
        <v>5.7235732329236937</v>
      </c>
      <c r="BQ26" s="15" t="s">
        <v>72</v>
      </c>
      <c r="BR26" s="13">
        <v>31</v>
      </c>
      <c r="BS26" s="13">
        <v>47</v>
      </c>
      <c r="BT26" s="19">
        <v>40.69</v>
      </c>
      <c r="BU26" s="19">
        <f t="shared" si="7"/>
        <v>1.403103448275862</v>
      </c>
      <c r="BV26" s="16">
        <v>0.248</v>
      </c>
      <c r="BW26" s="16">
        <v>0.88800000000000001</v>
      </c>
      <c r="BX26" s="16">
        <v>0.57217000000000018</v>
      </c>
      <c r="BY26" s="14">
        <f t="shared" si="8"/>
        <v>50557.76104818203</v>
      </c>
      <c r="BZ26" s="19">
        <v>22.55</v>
      </c>
      <c r="CA26" s="11">
        <f t="shared" si="9"/>
        <v>0.960728681393893</v>
      </c>
      <c r="CB26" s="11">
        <f t="shared" si="12"/>
        <v>0.84930173950786358</v>
      </c>
    </row>
    <row r="27" spans="1:80" x14ac:dyDescent="0.25">
      <c r="A27" s="4" t="s">
        <v>69</v>
      </c>
      <c r="B27" s="4">
        <v>11</v>
      </c>
      <c r="C27" s="4">
        <v>0.5</v>
      </c>
      <c r="D27" s="6">
        <f t="shared" si="0"/>
        <v>0.20234282111999999</v>
      </c>
      <c r="E27" s="8">
        <v>39252</v>
      </c>
      <c r="F27" s="4">
        <v>1</v>
      </c>
      <c r="G27" s="4" t="s">
        <v>70</v>
      </c>
      <c r="H27" s="4" t="s">
        <v>71</v>
      </c>
      <c r="I27" s="4">
        <v>10</v>
      </c>
      <c r="J27" s="4">
        <v>82</v>
      </c>
      <c r="M27" s="13">
        <f t="shared" si="1"/>
        <v>46</v>
      </c>
      <c r="N27" s="8">
        <v>39272</v>
      </c>
      <c r="O27" s="5">
        <v>226710</v>
      </c>
      <c r="Q27" s="5"/>
      <c r="S27" s="5"/>
      <c r="V27" s="14">
        <f t="shared" si="2"/>
        <v>226710</v>
      </c>
      <c r="W27" s="14">
        <f t="shared" si="3"/>
        <v>1120425.2206484212</v>
      </c>
      <c r="X27" s="14">
        <f t="shared" si="4"/>
        <v>453420</v>
      </c>
      <c r="Y27" s="8">
        <v>39325</v>
      </c>
      <c r="Z27" s="13">
        <f t="shared" si="5"/>
        <v>20</v>
      </c>
      <c r="AA27" s="4">
        <f t="shared" si="6"/>
        <v>53</v>
      </c>
      <c r="AB27" s="4">
        <v>2</v>
      </c>
      <c r="AC27" s="4">
        <v>1.2</v>
      </c>
      <c r="AD27" s="10">
        <v>32.6</v>
      </c>
      <c r="AE27" s="10">
        <v>31.6</v>
      </c>
      <c r="AF27" s="10">
        <v>35.1</v>
      </c>
      <c r="AG27" s="10">
        <v>31.341176470588234</v>
      </c>
      <c r="AH27" s="9">
        <v>26</v>
      </c>
      <c r="AI27" s="9">
        <v>25</v>
      </c>
      <c r="AJ27" s="9">
        <v>30</v>
      </c>
      <c r="AK27" s="9">
        <v>27.5</v>
      </c>
      <c r="AL27" s="10">
        <v>9.1</v>
      </c>
      <c r="AM27" s="10">
        <v>8.9</v>
      </c>
      <c r="AN27" s="10">
        <v>9.6999999999999993</v>
      </c>
      <c r="AO27" s="10">
        <v>9.2519999999999971</v>
      </c>
      <c r="AP27" s="20">
        <v>202</v>
      </c>
      <c r="AQ27" s="20">
        <v>155</v>
      </c>
      <c r="AR27" s="20">
        <v>16.5</v>
      </c>
      <c r="AS27" s="20">
        <v>6.9</v>
      </c>
      <c r="AT27" s="5">
        <v>40</v>
      </c>
      <c r="AU27" s="5">
        <v>20</v>
      </c>
      <c r="AV27" s="5">
        <v>0</v>
      </c>
      <c r="AW27" s="5">
        <v>60</v>
      </c>
      <c r="AX27" s="5">
        <v>0</v>
      </c>
      <c r="AY27" s="5">
        <v>5</v>
      </c>
      <c r="AZ27" s="5">
        <v>0</v>
      </c>
      <c r="BA27" s="5">
        <v>5</v>
      </c>
      <c r="BB27" s="5">
        <v>45</v>
      </c>
      <c r="BC27" s="5">
        <v>450</v>
      </c>
      <c r="BD27" s="5">
        <v>15</v>
      </c>
      <c r="BE27" s="5">
        <v>470</v>
      </c>
      <c r="BF27" s="5">
        <v>16.666666666666668</v>
      </c>
      <c r="BG27" s="5">
        <v>125</v>
      </c>
      <c r="BH27" s="5">
        <v>2.0833333333333335</v>
      </c>
      <c r="BI27" s="5">
        <v>143.75</v>
      </c>
      <c r="BJ27" s="5">
        <v>20</v>
      </c>
      <c r="BK27" s="5">
        <v>37.5</v>
      </c>
      <c r="BL27" s="5">
        <v>0</v>
      </c>
      <c r="BM27" s="5">
        <v>62.5</v>
      </c>
      <c r="BN27" s="5">
        <v>11186</v>
      </c>
      <c r="BO27" s="11">
        <f t="shared" si="14"/>
        <v>4.9340567244497375</v>
      </c>
      <c r="BP27" s="11">
        <f t="shared" si="15"/>
        <v>4.9340567244497375</v>
      </c>
      <c r="BQ27" s="4" t="s">
        <v>72</v>
      </c>
      <c r="BR27" s="9">
        <v>24</v>
      </c>
      <c r="BS27" s="9">
        <v>106</v>
      </c>
      <c r="BT27" s="11">
        <v>46.18</v>
      </c>
      <c r="BU27" s="19">
        <f t="shared" si="7"/>
        <v>0.87132075471698112</v>
      </c>
      <c r="BV27" s="6">
        <v>0.11600000000000001</v>
      </c>
      <c r="BW27" s="6">
        <v>3.1019999999999999</v>
      </c>
      <c r="BX27" s="6">
        <v>0.95199999999999996</v>
      </c>
      <c r="BY27" s="5">
        <f t="shared" si="8"/>
        <v>55282.415941834231</v>
      </c>
      <c r="BZ27" s="11">
        <v>8.0500000000000007</v>
      </c>
      <c r="CA27" s="11">
        <f t="shared" si="9"/>
        <v>0.75064087577761551</v>
      </c>
      <c r="CB27" s="11">
        <f t="shared" si="12"/>
        <v>0.9666631486599554</v>
      </c>
    </row>
    <row r="28" spans="1:80" x14ac:dyDescent="0.25">
      <c r="A28" s="4" t="s">
        <v>69</v>
      </c>
      <c r="B28" s="4">
        <v>32</v>
      </c>
      <c r="C28" s="4">
        <v>1</v>
      </c>
      <c r="D28" s="6">
        <f t="shared" si="0"/>
        <v>0.40468564223999998</v>
      </c>
      <c r="E28" s="8">
        <v>38183</v>
      </c>
      <c r="F28" s="4">
        <v>1</v>
      </c>
      <c r="G28" s="4" t="s">
        <v>70</v>
      </c>
      <c r="H28" s="4" t="s">
        <v>71</v>
      </c>
      <c r="I28" s="4">
        <v>462</v>
      </c>
      <c r="J28" s="4">
        <v>274</v>
      </c>
      <c r="M28" s="13">
        <f t="shared" si="1"/>
        <v>368</v>
      </c>
      <c r="N28" s="8">
        <v>38188</v>
      </c>
      <c r="O28" s="5">
        <v>481358</v>
      </c>
      <c r="Q28" s="5"/>
      <c r="V28" s="14">
        <f t="shared" si="2"/>
        <v>481358</v>
      </c>
      <c r="W28" s="14">
        <f t="shared" si="3"/>
        <v>1189461.5221227179</v>
      </c>
      <c r="X28" s="14">
        <f t="shared" si="4"/>
        <v>481358</v>
      </c>
      <c r="Y28" s="8">
        <v>38224</v>
      </c>
      <c r="Z28" s="13">
        <f t="shared" si="5"/>
        <v>5</v>
      </c>
      <c r="AA28" s="4">
        <f t="shared" si="6"/>
        <v>36</v>
      </c>
      <c r="AB28" s="4">
        <v>12</v>
      </c>
      <c r="AC28" s="10">
        <v>1.8</v>
      </c>
      <c r="AD28" s="4">
        <v>33.700000000000003</v>
      </c>
      <c r="AE28" s="4">
        <v>30.1</v>
      </c>
      <c r="AF28" s="4">
        <v>34.6</v>
      </c>
      <c r="AG28" s="10">
        <v>32.547058823529419</v>
      </c>
      <c r="AH28" s="9">
        <v>27</v>
      </c>
      <c r="AI28" s="9">
        <v>27</v>
      </c>
      <c r="AJ28" s="9">
        <v>37</v>
      </c>
      <c r="AK28" s="9">
        <v>34.333333333333336</v>
      </c>
      <c r="AL28" s="4">
        <v>9.1</v>
      </c>
      <c r="AM28" s="4">
        <v>8.6</v>
      </c>
      <c r="AN28" s="4">
        <v>9.8000000000000007</v>
      </c>
      <c r="AO28" s="10">
        <v>9.132352941176471</v>
      </c>
      <c r="AP28" s="20">
        <v>232</v>
      </c>
      <c r="AQ28" s="20">
        <v>375</v>
      </c>
      <c r="AR28" s="20">
        <v>36</v>
      </c>
      <c r="AS28" s="20">
        <v>15</v>
      </c>
      <c r="AT28" s="5">
        <v>40</v>
      </c>
      <c r="AU28" s="5">
        <v>30</v>
      </c>
      <c r="AV28" s="5">
        <v>45</v>
      </c>
      <c r="AW28" s="5">
        <v>115</v>
      </c>
      <c r="AX28" s="5">
        <v>0</v>
      </c>
      <c r="AY28" s="5">
        <v>5</v>
      </c>
      <c r="AZ28" s="5">
        <v>165</v>
      </c>
      <c r="BA28" s="5">
        <v>1.345</v>
      </c>
      <c r="BB28" s="5">
        <v>715</v>
      </c>
      <c r="BC28" s="5">
        <v>590</v>
      </c>
      <c r="BD28" s="5">
        <v>3400</v>
      </c>
      <c r="BE28" s="5">
        <v>3500</v>
      </c>
      <c r="BF28" s="5">
        <v>85.333333333333329</v>
      </c>
      <c r="BG28" s="5">
        <v>123.66666666666667</v>
      </c>
      <c r="BH28" s="5">
        <v>1959</v>
      </c>
      <c r="BI28" s="5">
        <v>2045.0896666666667</v>
      </c>
      <c r="BJ28" s="5">
        <v>30</v>
      </c>
      <c r="BK28" s="5">
        <v>60</v>
      </c>
      <c r="BL28" s="5">
        <v>1980</v>
      </c>
      <c r="BM28" s="5">
        <v>2240</v>
      </c>
      <c r="BN28" s="5">
        <v>246889</v>
      </c>
      <c r="BO28" s="11">
        <f t="shared" si="14"/>
        <v>51.290100091823554</v>
      </c>
      <c r="BP28" s="11">
        <f t="shared" si="15"/>
        <v>51.290100091823554</v>
      </c>
      <c r="BQ28" s="4" t="s">
        <v>72</v>
      </c>
      <c r="BR28" s="9">
        <v>32</v>
      </c>
      <c r="BS28" s="9">
        <v>49</v>
      </c>
      <c r="BT28" s="11">
        <v>37.17</v>
      </c>
      <c r="BU28" s="19">
        <f t="shared" si="7"/>
        <v>1.0325</v>
      </c>
      <c r="BV28" s="6">
        <v>0.253</v>
      </c>
      <c r="BW28" s="6">
        <v>0.93500000000000005</v>
      </c>
      <c r="BX28" s="6">
        <v>0.42081000000000002</v>
      </c>
      <c r="BY28" s="5">
        <f t="shared" si="8"/>
        <v>610076.0052504699</v>
      </c>
      <c r="BZ28" s="11">
        <v>99.14</v>
      </c>
      <c r="CA28" s="11">
        <f t="shared" si="9"/>
        <v>6.8050076440707707</v>
      </c>
      <c r="CB28" s="11">
        <f t="shared" si="12"/>
        <v>0.81942341250140072</v>
      </c>
    </row>
    <row r="29" spans="1:80" x14ac:dyDescent="0.25">
      <c r="A29" s="4" t="s">
        <v>69</v>
      </c>
      <c r="B29" s="4">
        <v>31</v>
      </c>
      <c r="C29" s="4">
        <v>1</v>
      </c>
      <c r="D29" s="6">
        <f t="shared" si="0"/>
        <v>0.40468564223999998</v>
      </c>
      <c r="E29" s="8">
        <v>38263</v>
      </c>
      <c r="F29" s="4">
        <v>1</v>
      </c>
      <c r="G29" s="4" t="s">
        <v>70</v>
      </c>
      <c r="H29" s="4" t="s">
        <v>71</v>
      </c>
      <c r="I29" s="4">
        <v>92</v>
      </c>
      <c r="J29" s="4">
        <v>175</v>
      </c>
      <c r="M29" s="13">
        <f t="shared" si="1"/>
        <v>133.5</v>
      </c>
      <c r="N29" s="8">
        <v>38269</v>
      </c>
      <c r="O29" s="5">
        <v>484564</v>
      </c>
      <c r="Q29" s="5"/>
      <c r="V29" s="14">
        <f t="shared" si="2"/>
        <v>484564</v>
      </c>
      <c r="W29" s="14">
        <f t="shared" si="3"/>
        <v>1197383.7206525551</v>
      </c>
      <c r="X29" s="14">
        <f t="shared" si="4"/>
        <v>484564</v>
      </c>
      <c r="Y29" s="8">
        <v>38309</v>
      </c>
      <c r="Z29" s="13">
        <f t="shared" si="5"/>
        <v>6</v>
      </c>
      <c r="AA29" s="4">
        <f t="shared" si="6"/>
        <v>40</v>
      </c>
      <c r="AB29" s="4">
        <v>9</v>
      </c>
      <c r="AC29" s="10">
        <v>3.4</v>
      </c>
      <c r="AD29" s="4">
        <v>29.4</v>
      </c>
      <c r="AE29" s="4">
        <v>18.600000000000001</v>
      </c>
      <c r="AF29" s="4">
        <v>31.6</v>
      </c>
      <c r="AG29" s="10">
        <v>26.892105263157898</v>
      </c>
      <c r="AH29" s="9">
        <v>27</v>
      </c>
      <c r="AI29" s="9">
        <v>26</v>
      </c>
      <c r="AJ29" s="9">
        <v>31</v>
      </c>
      <c r="AK29" s="9">
        <v>28.90909090909091</v>
      </c>
      <c r="AL29" s="4">
        <v>9</v>
      </c>
      <c r="AM29" s="4">
        <v>8.9</v>
      </c>
      <c r="AN29" s="4">
        <v>9.9</v>
      </c>
      <c r="AO29" s="10">
        <v>9.1692307692307704</v>
      </c>
      <c r="AP29" s="20">
        <v>352</v>
      </c>
      <c r="AQ29" s="20">
        <v>400</v>
      </c>
      <c r="AR29" s="20">
        <v>15</v>
      </c>
      <c r="AS29" s="20">
        <v>6.25</v>
      </c>
      <c r="AT29" s="5">
        <v>20</v>
      </c>
      <c r="AU29" s="5">
        <v>10</v>
      </c>
      <c r="AV29" s="5">
        <v>305</v>
      </c>
      <c r="AW29" s="5">
        <v>335</v>
      </c>
      <c r="AX29" s="5">
        <v>10</v>
      </c>
      <c r="AY29" s="5">
        <v>0</v>
      </c>
      <c r="AZ29" s="5">
        <v>0</v>
      </c>
      <c r="BA29" s="5">
        <v>50</v>
      </c>
      <c r="BB29" s="5">
        <v>740</v>
      </c>
      <c r="BC29" s="5">
        <v>510</v>
      </c>
      <c r="BD29" s="5">
        <v>880</v>
      </c>
      <c r="BE29" s="5">
        <v>1100</v>
      </c>
      <c r="BF29" s="5">
        <v>118</v>
      </c>
      <c r="BG29" s="5">
        <v>125.33333333333333</v>
      </c>
      <c r="BH29" s="5">
        <v>184.66666666666666</v>
      </c>
      <c r="BI29" s="5">
        <v>428</v>
      </c>
      <c r="BJ29" s="5">
        <v>30</v>
      </c>
      <c r="BK29" s="5">
        <v>90</v>
      </c>
      <c r="BL29" s="5">
        <v>60</v>
      </c>
      <c r="BM29" s="5">
        <v>265</v>
      </c>
      <c r="BN29" s="5">
        <v>246895</v>
      </c>
      <c r="BO29" s="11">
        <f t="shared" si="14"/>
        <v>50.951989830032772</v>
      </c>
      <c r="BP29" s="11">
        <f t="shared" si="15"/>
        <v>50.951989830032772</v>
      </c>
      <c r="BQ29" s="4" t="s">
        <v>72</v>
      </c>
      <c r="BR29" s="9">
        <v>28</v>
      </c>
      <c r="BS29" s="9">
        <v>48</v>
      </c>
      <c r="BT29" s="11">
        <v>33.79</v>
      </c>
      <c r="BU29" s="19">
        <f t="shared" si="7"/>
        <v>0.84475</v>
      </c>
      <c r="BV29" s="6">
        <v>0.16700000000000001</v>
      </c>
      <c r="BW29" s="6">
        <v>0.83599999999999997</v>
      </c>
      <c r="BX29" s="6">
        <v>0.33769000000000005</v>
      </c>
      <c r="BY29" s="5">
        <f t="shared" si="8"/>
        <v>610090.83157335792</v>
      </c>
      <c r="BZ29" s="11">
        <v>86.73</v>
      </c>
      <c r="CA29" s="11">
        <f t="shared" si="9"/>
        <v>5.357862433661813</v>
      </c>
      <c r="CB29" s="11">
        <f t="shared" si="12"/>
        <v>0.87529334155221661</v>
      </c>
    </row>
    <row r="30" spans="1:80" x14ac:dyDescent="0.25">
      <c r="A30" s="15" t="s">
        <v>69</v>
      </c>
      <c r="B30" s="15">
        <v>10</v>
      </c>
      <c r="C30" s="15">
        <v>2</v>
      </c>
      <c r="D30" s="16">
        <f t="shared" si="0"/>
        <v>0.80937128447999995</v>
      </c>
      <c r="E30" s="17">
        <v>37504</v>
      </c>
      <c r="F30" s="15">
        <v>1</v>
      </c>
      <c r="G30" s="15" t="s">
        <v>70</v>
      </c>
      <c r="H30" s="15" t="s">
        <v>71</v>
      </c>
      <c r="I30" s="15">
        <v>69</v>
      </c>
      <c r="J30" s="15">
        <v>269</v>
      </c>
      <c r="K30" s="15"/>
      <c r="L30" s="15"/>
      <c r="M30" s="13">
        <f t="shared" si="1"/>
        <v>169</v>
      </c>
      <c r="N30" s="17">
        <v>37510</v>
      </c>
      <c r="O30" s="14">
        <v>848216</v>
      </c>
      <c r="P30" s="15"/>
      <c r="Q30" s="14"/>
      <c r="R30" s="15"/>
      <c r="S30" s="15"/>
      <c r="T30" s="15"/>
      <c r="U30" s="15"/>
      <c r="V30" s="14">
        <f t="shared" si="2"/>
        <v>848216</v>
      </c>
      <c r="W30" s="14">
        <f t="shared" si="3"/>
        <v>1047993.6912327657</v>
      </c>
      <c r="X30" s="14">
        <f t="shared" si="4"/>
        <v>424108</v>
      </c>
      <c r="Y30" s="17">
        <v>37545</v>
      </c>
      <c r="Z30" s="13">
        <f t="shared" si="5"/>
        <v>6</v>
      </c>
      <c r="AA30" s="15">
        <f t="shared" si="6"/>
        <v>35</v>
      </c>
      <c r="AB30" s="15">
        <v>9</v>
      </c>
      <c r="AC30" s="18">
        <v>2.9</v>
      </c>
      <c r="AD30" s="18">
        <v>29.3</v>
      </c>
      <c r="AE30" s="18">
        <v>22.2</v>
      </c>
      <c r="AF30" s="18">
        <v>32.1</v>
      </c>
      <c r="AG30" s="18">
        <v>28.921212121212125</v>
      </c>
      <c r="AH30" s="13">
        <v>27</v>
      </c>
      <c r="AI30" s="13">
        <v>26</v>
      </c>
      <c r="AJ30" s="13">
        <v>33</v>
      </c>
      <c r="AK30" s="13">
        <v>29.09090909090909</v>
      </c>
      <c r="AL30" s="18">
        <v>9.1</v>
      </c>
      <c r="AM30" s="18">
        <v>8.6999999999999993</v>
      </c>
      <c r="AN30" s="18">
        <v>9.1999999999999993</v>
      </c>
      <c r="AO30" s="18">
        <v>8.9905073674530716</v>
      </c>
      <c r="AP30" s="21">
        <v>64</v>
      </c>
      <c r="AQ30" s="21">
        <v>800</v>
      </c>
      <c r="AR30" s="21">
        <v>60</v>
      </c>
      <c r="AS30" s="21">
        <v>25</v>
      </c>
      <c r="AT30" s="14">
        <v>0</v>
      </c>
      <c r="AU30" s="14">
        <v>40</v>
      </c>
      <c r="AV30" s="14">
        <v>430</v>
      </c>
      <c r="AW30" s="14">
        <v>470</v>
      </c>
      <c r="AX30" s="14">
        <v>0</v>
      </c>
      <c r="AY30" s="14">
        <v>0</v>
      </c>
      <c r="AZ30" s="14">
        <v>0</v>
      </c>
      <c r="BA30" s="14">
        <v>0</v>
      </c>
      <c r="BB30" s="14">
        <v>700</v>
      </c>
      <c r="BC30" s="14">
        <v>240</v>
      </c>
      <c r="BD30" s="14">
        <v>2040</v>
      </c>
      <c r="BE30" s="14">
        <v>2815</v>
      </c>
      <c r="BF30" s="14">
        <v>101.92307692307692</v>
      </c>
      <c r="BG30" s="14">
        <v>65.769230769230774</v>
      </c>
      <c r="BH30" s="14">
        <v>414.23076923076923</v>
      </c>
      <c r="BI30" s="14">
        <v>581.92307692307691</v>
      </c>
      <c r="BJ30" s="14">
        <v>10</v>
      </c>
      <c r="BK30" s="14">
        <v>35</v>
      </c>
      <c r="BL30" s="14">
        <v>25</v>
      </c>
      <c r="BM30" s="14">
        <v>245</v>
      </c>
      <c r="BN30" s="14">
        <v>583616</v>
      </c>
      <c r="BO30" s="19">
        <f>BN30/(O30)*100</f>
        <v>68.805115678081989</v>
      </c>
      <c r="BP30" s="19">
        <f>BN30/(O30+Q30)*100</f>
        <v>68.805115678081989</v>
      </c>
      <c r="BQ30" s="15" t="s">
        <v>72</v>
      </c>
      <c r="BR30" s="13">
        <v>23</v>
      </c>
      <c r="BS30" s="13">
        <v>39</v>
      </c>
      <c r="BT30" s="19">
        <v>31.42</v>
      </c>
      <c r="BU30" s="19">
        <f t="shared" si="7"/>
        <v>0.8977142857142858</v>
      </c>
      <c r="BV30" s="16">
        <v>0.16700000000000001</v>
      </c>
      <c r="BW30" s="16">
        <v>0.59799999999999998</v>
      </c>
      <c r="BX30" s="16">
        <v>0.28799999999999998</v>
      </c>
      <c r="BY30" s="14">
        <f t="shared" si="8"/>
        <v>721073.2715517059</v>
      </c>
      <c r="BZ30" s="19">
        <v>155.86000000000001</v>
      </c>
      <c r="CA30" s="11">
        <f t="shared" si="9"/>
        <v>5.5019778222103417</v>
      </c>
      <c r="CB30" s="11">
        <f t="shared" si="12"/>
        <v>0.92848297688012538</v>
      </c>
    </row>
    <row r="31" spans="1:80" x14ac:dyDescent="0.25">
      <c r="A31" s="15" t="s">
        <v>69</v>
      </c>
      <c r="B31" s="15">
        <v>5</v>
      </c>
      <c r="C31" s="15">
        <v>2</v>
      </c>
      <c r="D31" s="16">
        <f t="shared" si="0"/>
        <v>0.80937128447999995</v>
      </c>
      <c r="E31" s="17">
        <v>38274</v>
      </c>
      <c r="F31" s="15">
        <v>1</v>
      </c>
      <c r="G31" s="15" t="s">
        <v>70</v>
      </c>
      <c r="H31" s="15" t="s">
        <v>71</v>
      </c>
      <c r="I31" s="15">
        <v>91</v>
      </c>
      <c r="J31" s="15">
        <v>20</v>
      </c>
      <c r="K31" s="15"/>
      <c r="L31" s="15"/>
      <c r="M31" s="13">
        <f t="shared" si="1"/>
        <v>55.5</v>
      </c>
      <c r="N31" s="17">
        <v>38280</v>
      </c>
      <c r="O31" s="14">
        <v>803790</v>
      </c>
      <c r="P31" s="15"/>
      <c r="Q31" s="14"/>
      <c r="R31" s="15"/>
      <c r="S31" s="15"/>
      <c r="T31" s="15"/>
      <c r="U31" s="15"/>
      <c r="V31" s="14">
        <f t="shared" si="2"/>
        <v>803790</v>
      </c>
      <c r="W31" s="14">
        <f t="shared" si="3"/>
        <v>993104.17284746422</v>
      </c>
      <c r="X31" s="14">
        <f t="shared" si="4"/>
        <v>401895</v>
      </c>
      <c r="Y31" s="17">
        <v>38329</v>
      </c>
      <c r="Z31" s="13">
        <f t="shared" si="5"/>
        <v>6</v>
      </c>
      <c r="AA31" s="15">
        <f t="shared" si="6"/>
        <v>49</v>
      </c>
      <c r="AB31" s="15">
        <v>8</v>
      </c>
      <c r="AC31" s="18">
        <v>3.6</v>
      </c>
      <c r="AD31" s="15">
        <v>31</v>
      </c>
      <c r="AE31" s="15">
        <v>16.3</v>
      </c>
      <c r="AF31" s="15">
        <v>31</v>
      </c>
      <c r="AG31" s="18">
        <v>24.122448979591827</v>
      </c>
      <c r="AH31" s="13">
        <v>27</v>
      </c>
      <c r="AI31" s="13">
        <v>25</v>
      </c>
      <c r="AJ31" s="13">
        <v>35</v>
      </c>
      <c r="AK31" s="13">
        <v>29</v>
      </c>
      <c r="AL31" s="15">
        <v>8.8000000000000007</v>
      </c>
      <c r="AM31" s="15">
        <v>8.5</v>
      </c>
      <c r="AN31" s="15">
        <v>9.3000000000000007</v>
      </c>
      <c r="AO31" s="18">
        <v>8.9071428571428566</v>
      </c>
      <c r="AP31" s="21">
        <v>552</v>
      </c>
      <c r="AQ31" s="21">
        <v>850</v>
      </c>
      <c r="AR31" s="21">
        <v>54</v>
      </c>
      <c r="AS31" s="21">
        <v>22.5</v>
      </c>
      <c r="AT31" s="14">
        <v>5</v>
      </c>
      <c r="AU31" s="14">
        <v>35</v>
      </c>
      <c r="AV31" s="14">
        <v>715</v>
      </c>
      <c r="AW31" s="14">
        <v>755</v>
      </c>
      <c r="AX31" s="14">
        <v>0</v>
      </c>
      <c r="AY31" s="14">
        <v>0</v>
      </c>
      <c r="AZ31" s="14">
        <v>0</v>
      </c>
      <c r="BA31" s="14">
        <v>0</v>
      </c>
      <c r="BB31" s="14">
        <v>125</v>
      </c>
      <c r="BC31" s="14">
        <v>1090</v>
      </c>
      <c r="BD31" s="14">
        <v>1920</v>
      </c>
      <c r="BE31" s="14">
        <v>3060</v>
      </c>
      <c r="BF31" s="14">
        <v>30.882352941176471</v>
      </c>
      <c r="BG31" s="14">
        <v>136.47058823529412</v>
      </c>
      <c r="BH31" s="14">
        <v>246.1764705882353</v>
      </c>
      <c r="BI31" s="14">
        <v>413.52941176470586</v>
      </c>
      <c r="BJ31" s="14">
        <v>20</v>
      </c>
      <c r="BK31" s="14">
        <v>40</v>
      </c>
      <c r="BL31" s="14">
        <v>10</v>
      </c>
      <c r="BM31" s="14">
        <v>85</v>
      </c>
      <c r="BN31" s="14">
        <v>556012</v>
      </c>
      <c r="BO31" s="19">
        <f>(BN31/O31)*100</f>
        <v>69.173789173789174</v>
      </c>
      <c r="BP31" s="19">
        <f>((BN31)/(O31+Q31+S31+U31))*100</f>
        <v>69.173789173789174</v>
      </c>
      <c r="BQ31" s="15" t="s">
        <v>72</v>
      </c>
      <c r="BR31" s="13">
        <v>22</v>
      </c>
      <c r="BS31" s="13">
        <v>39</v>
      </c>
      <c r="BT31" s="19">
        <v>29.97</v>
      </c>
      <c r="BU31" s="19">
        <f t="shared" si="7"/>
        <v>0.6116326530612245</v>
      </c>
      <c r="BV31" s="16">
        <v>0.11899999999999999</v>
      </c>
      <c r="BW31" s="16">
        <v>0.56000000000000005</v>
      </c>
      <c r="BX31" s="16">
        <v>0.2526199999999999</v>
      </c>
      <c r="BY31" s="14">
        <f t="shared" si="8"/>
        <v>686967.7868016077</v>
      </c>
      <c r="BZ31" s="19">
        <v>106.86</v>
      </c>
      <c r="CA31" s="11">
        <f t="shared" si="9"/>
        <v>2.6944572513858458</v>
      </c>
      <c r="CB31" s="11">
        <f t="shared" si="12"/>
        <v>0.93844214166664641</v>
      </c>
    </row>
    <row r="32" spans="1:80" x14ac:dyDescent="0.25">
      <c r="A32" s="15" t="s">
        <v>69</v>
      </c>
      <c r="B32" s="15">
        <v>27</v>
      </c>
      <c r="C32" s="15">
        <v>1</v>
      </c>
      <c r="D32" s="16">
        <f t="shared" si="0"/>
        <v>0.40468564223999998</v>
      </c>
      <c r="E32" s="17">
        <v>39373</v>
      </c>
      <c r="F32" s="15">
        <v>3</v>
      </c>
      <c r="G32" s="15" t="s">
        <v>70</v>
      </c>
      <c r="H32" s="15" t="s">
        <v>71</v>
      </c>
      <c r="I32" s="15">
        <v>87</v>
      </c>
      <c r="J32" s="15">
        <v>47</v>
      </c>
      <c r="K32" s="15"/>
      <c r="L32" s="15"/>
      <c r="M32" s="13">
        <f t="shared" si="1"/>
        <v>67</v>
      </c>
      <c r="N32" s="17">
        <v>39380</v>
      </c>
      <c r="O32" s="14">
        <v>154346</v>
      </c>
      <c r="P32" s="17">
        <v>39381</v>
      </c>
      <c r="Q32" s="14">
        <v>103050</v>
      </c>
      <c r="R32" s="17">
        <v>39382</v>
      </c>
      <c r="S32" s="14">
        <v>189612</v>
      </c>
      <c r="T32" s="15"/>
      <c r="U32" s="15"/>
      <c r="V32" s="14">
        <f t="shared" si="2"/>
        <v>447008</v>
      </c>
      <c r="W32" s="14">
        <f t="shared" si="3"/>
        <v>1104580.8235887466</v>
      </c>
      <c r="X32" s="14">
        <f t="shared" si="4"/>
        <v>447008</v>
      </c>
      <c r="Y32" s="17">
        <v>39422</v>
      </c>
      <c r="Z32" s="13">
        <f t="shared" si="5"/>
        <v>7</v>
      </c>
      <c r="AA32" s="13">
        <f t="shared" si="6"/>
        <v>42</v>
      </c>
      <c r="AB32" s="13">
        <v>0</v>
      </c>
      <c r="AC32" s="15">
        <v>5.0999999999999996</v>
      </c>
      <c r="AD32" s="18">
        <v>20.100000000000001</v>
      </c>
      <c r="AE32" s="18">
        <v>13</v>
      </c>
      <c r="AF32" s="18">
        <v>26.7</v>
      </c>
      <c r="AG32" s="18">
        <v>22.0075</v>
      </c>
      <c r="AH32" s="18">
        <v>27</v>
      </c>
      <c r="AI32" s="18">
        <v>26</v>
      </c>
      <c r="AJ32" s="18">
        <v>30</v>
      </c>
      <c r="AK32" s="18">
        <v>27.90909090909091</v>
      </c>
      <c r="AL32" s="18">
        <v>8.9</v>
      </c>
      <c r="AM32" s="18">
        <v>8.5</v>
      </c>
      <c r="AN32" s="18">
        <v>9.3000000000000007</v>
      </c>
      <c r="AO32" s="18">
        <v>8.851219512195124</v>
      </c>
      <c r="AP32" s="21">
        <v>194</v>
      </c>
      <c r="AQ32" s="21">
        <v>240</v>
      </c>
      <c r="AR32" s="21">
        <v>6</v>
      </c>
      <c r="AS32" s="21">
        <v>2.5</v>
      </c>
      <c r="AT32" s="14">
        <v>35</v>
      </c>
      <c r="AU32" s="14">
        <v>70</v>
      </c>
      <c r="AV32" s="14">
        <v>15</v>
      </c>
      <c r="AW32" s="14">
        <v>120</v>
      </c>
      <c r="AX32" s="14">
        <v>0</v>
      </c>
      <c r="AY32" s="14">
        <v>10</v>
      </c>
      <c r="AZ32" s="14">
        <v>0</v>
      </c>
      <c r="BA32" s="14">
        <v>10</v>
      </c>
      <c r="BB32" s="14">
        <v>190</v>
      </c>
      <c r="BC32" s="14">
        <v>360</v>
      </c>
      <c r="BD32" s="14">
        <v>0</v>
      </c>
      <c r="BE32" s="14">
        <v>440</v>
      </c>
      <c r="BF32" s="14">
        <v>61.333333333333336</v>
      </c>
      <c r="BG32" s="14">
        <v>114.33333333333333</v>
      </c>
      <c r="BH32" s="14">
        <v>0</v>
      </c>
      <c r="BI32" s="14">
        <v>175.66666666666666</v>
      </c>
      <c r="BJ32" s="14">
        <v>50</v>
      </c>
      <c r="BK32" s="14">
        <v>40</v>
      </c>
      <c r="BL32" s="14">
        <v>0</v>
      </c>
      <c r="BM32" s="14">
        <v>140</v>
      </c>
      <c r="BN32" s="14">
        <v>112974</v>
      </c>
      <c r="BO32" s="19">
        <f>(BN32/S32)*100</f>
        <v>59.581672046073031</v>
      </c>
      <c r="BP32" s="19">
        <f>((BN32)/(O32+Q32+S32+U32))*100</f>
        <v>25.273373183477698</v>
      </c>
      <c r="BQ32" s="15" t="s">
        <v>72</v>
      </c>
      <c r="BR32" s="13">
        <v>19</v>
      </c>
      <c r="BS32" s="13">
        <v>38</v>
      </c>
      <c r="BT32" s="19">
        <v>28.22</v>
      </c>
      <c r="BU32" s="19">
        <f t="shared" si="7"/>
        <v>0.67190476190476189</v>
      </c>
      <c r="BV32" s="16">
        <v>7.4999999999999997E-2</v>
      </c>
      <c r="BW32" s="16">
        <v>0.40400000000000003</v>
      </c>
      <c r="BX32" s="16">
        <v>0.22800000000000001</v>
      </c>
      <c r="BY32" s="14">
        <f t="shared" si="8"/>
        <v>279164.83365871542</v>
      </c>
      <c r="BZ32" s="19">
        <v>23.82</v>
      </c>
      <c r="CA32" s="11">
        <f t="shared" si="9"/>
        <v>1.4014405206066378</v>
      </c>
    </row>
    <row r="33" spans="1:80" x14ac:dyDescent="0.25">
      <c r="A33" s="15" t="s">
        <v>69</v>
      </c>
      <c r="B33" s="15">
        <v>11</v>
      </c>
      <c r="C33" s="15">
        <v>0.5</v>
      </c>
      <c r="D33" s="16">
        <f t="shared" si="0"/>
        <v>0.20234282111999999</v>
      </c>
      <c r="E33" s="17">
        <v>37728</v>
      </c>
      <c r="F33" s="15">
        <v>1</v>
      </c>
      <c r="G33" s="15" t="s">
        <v>70</v>
      </c>
      <c r="H33" s="15" t="s">
        <v>71</v>
      </c>
      <c r="I33" s="15">
        <v>69</v>
      </c>
      <c r="J33" s="15">
        <v>41</v>
      </c>
      <c r="K33" s="15"/>
      <c r="L33" s="15"/>
      <c r="M33" s="13">
        <f t="shared" si="1"/>
        <v>55</v>
      </c>
      <c r="N33" s="17">
        <v>37737</v>
      </c>
      <c r="O33" s="14">
        <v>233580</v>
      </c>
      <c r="P33" s="15"/>
      <c r="Q33" s="14"/>
      <c r="R33" s="15"/>
      <c r="S33" s="15"/>
      <c r="T33" s="15"/>
      <c r="U33" s="15"/>
      <c r="V33" s="14">
        <f t="shared" si="2"/>
        <v>233580</v>
      </c>
      <c r="W33" s="14">
        <f t="shared" si="3"/>
        <v>1154377.5000620098</v>
      </c>
      <c r="X33" s="14">
        <f t="shared" si="4"/>
        <v>467160</v>
      </c>
      <c r="Y33" s="17">
        <v>37763</v>
      </c>
      <c r="Z33" s="13">
        <f t="shared" si="5"/>
        <v>9</v>
      </c>
      <c r="AA33" s="15">
        <f t="shared" si="6"/>
        <v>26</v>
      </c>
      <c r="AB33" s="15">
        <v>15</v>
      </c>
      <c r="AC33" s="18">
        <v>4.0999999999999996</v>
      </c>
      <c r="AD33" s="18">
        <v>27.7</v>
      </c>
      <c r="AE33" s="18">
        <v>25.3</v>
      </c>
      <c r="AF33" s="18">
        <v>31.8</v>
      </c>
      <c r="AG33" s="18">
        <v>29.366666666666674</v>
      </c>
      <c r="AH33" s="13">
        <v>27</v>
      </c>
      <c r="AI33" s="13">
        <v>27</v>
      </c>
      <c r="AJ33" s="13">
        <v>35</v>
      </c>
      <c r="AK33" s="13">
        <v>30.428571428571427</v>
      </c>
      <c r="AL33" s="18">
        <v>9</v>
      </c>
      <c r="AM33" s="18">
        <v>9</v>
      </c>
      <c r="AN33" s="18">
        <v>9.4</v>
      </c>
      <c r="AO33" s="18">
        <v>9.222226540790599</v>
      </c>
      <c r="AP33" s="21">
        <v>4</v>
      </c>
      <c r="AQ33" s="21">
        <v>200</v>
      </c>
      <c r="AR33" s="21">
        <v>12</v>
      </c>
      <c r="AS33" s="21">
        <v>5</v>
      </c>
      <c r="AT33" s="14">
        <v>15</v>
      </c>
      <c r="AU33" s="14">
        <v>375</v>
      </c>
      <c r="AV33" s="14">
        <v>60</v>
      </c>
      <c r="AW33" s="14">
        <v>450</v>
      </c>
      <c r="AX33" s="14">
        <v>0</v>
      </c>
      <c r="AY33" s="14">
        <v>20</v>
      </c>
      <c r="AZ33" s="14">
        <v>590</v>
      </c>
      <c r="BA33" s="14">
        <v>610</v>
      </c>
      <c r="BB33" s="14">
        <v>295</v>
      </c>
      <c r="BC33" s="14">
        <v>595</v>
      </c>
      <c r="BD33" s="14">
        <v>8200</v>
      </c>
      <c r="BE33" s="14">
        <v>8240</v>
      </c>
      <c r="BF33" s="14">
        <v>57.727272727272727</v>
      </c>
      <c r="BG33" s="14">
        <v>109.09090909090909</v>
      </c>
      <c r="BH33" s="14">
        <v>2152.7272727272725</v>
      </c>
      <c r="BI33" s="14">
        <v>2319.5454545454545</v>
      </c>
      <c r="BJ33" s="14">
        <v>10</v>
      </c>
      <c r="BK33" s="14">
        <v>30</v>
      </c>
      <c r="BL33" s="14">
        <v>1335</v>
      </c>
      <c r="BM33" s="14">
        <v>1650</v>
      </c>
      <c r="BN33" s="14">
        <v>61809</v>
      </c>
      <c r="BO33" s="19">
        <f>BN33/(O33)*100</f>
        <v>26.461597739532493</v>
      </c>
      <c r="BP33" s="19">
        <f>BN33/(O33+Q33)*100</f>
        <v>26.461597739532493</v>
      </c>
      <c r="BQ33" s="15" t="s">
        <v>72</v>
      </c>
      <c r="BR33" s="13">
        <v>26</v>
      </c>
      <c r="BS33" s="13">
        <v>37</v>
      </c>
      <c r="BT33" s="19">
        <v>30.34</v>
      </c>
      <c r="BU33" s="19">
        <f t="shared" si="7"/>
        <v>1.166923076923077</v>
      </c>
      <c r="BV33" s="16">
        <v>0.14799999999999999</v>
      </c>
      <c r="BW33" s="16">
        <v>0.35899999999999999</v>
      </c>
      <c r="BX33" s="16">
        <v>0.222</v>
      </c>
      <c r="BY33" s="14">
        <f t="shared" si="8"/>
        <v>305466.73046208045</v>
      </c>
      <c r="BZ33" s="19">
        <v>15</v>
      </c>
      <c r="CA33" s="11">
        <f t="shared" si="9"/>
        <v>2.851215940005754</v>
      </c>
      <c r="CB33" s="11">
        <f t="shared" ref="CB33:CB60" si="16">(BX33/BT33^3)*100000</f>
        <v>0.79488855710122752</v>
      </c>
    </row>
    <row r="34" spans="1:80" x14ac:dyDescent="0.25">
      <c r="A34" s="4" t="s">
        <v>69</v>
      </c>
      <c r="B34" s="4">
        <v>34</v>
      </c>
      <c r="C34" s="4">
        <v>1</v>
      </c>
      <c r="D34" s="6">
        <f t="shared" si="0"/>
        <v>0.40468564223999998</v>
      </c>
      <c r="E34" s="8">
        <v>38139</v>
      </c>
      <c r="F34" s="4">
        <v>1</v>
      </c>
      <c r="G34" s="4" t="s">
        <v>70</v>
      </c>
      <c r="H34" s="4" t="s">
        <v>71</v>
      </c>
      <c r="I34" s="4">
        <v>332</v>
      </c>
      <c r="J34" s="4">
        <v>70</v>
      </c>
      <c r="M34" s="13">
        <f t="shared" si="1"/>
        <v>201</v>
      </c>
      <c r="N34" s="8">
        <v>38148</v>
      </c>
      <c r="O34" s="5">
        <v>418154</v>
      </c>
      <c r="Q34" s="5"/>
      <c r="V34" s="14">
        <f t="shared" si="2"/>
        <v>418154</v>
      </c>
      <c r="W34" s="14">
        <f t="shared" si="3"/>
        <v>1033281.0368202106</v>
      </c>
      <c r="X34" s="14">
        <f t="shared" si="4"/>
        <v>418154</v>
      </c>
      <c r="Y34" s="8">
        <v>38183</v>
      </c>
      <c r="Z34" s="13">
        <f t="shared" si="5"/>
        <v>9</v>
      </c>
      <c r="AA34" s="4">
        <f t="shared" si="6"/>
        <v>35</v>
      </c>
      <c r="AB34" s="4">
        <v>13</v>
      </c>
      <c r="AC34" s="10">
        <v>1.4</v>
      </c>
      <c r="AD34" s="4">
        <v>31</v>
      </c>
      <c r="AE34" s="4">
        <v>29.4</v>
      </c>
      <c r="AF34" s="4">
        <v>33.700000000000003</v>
      </c>
      <c r="AG34" s="10">
        <v>31.900000000000002</v>
      </c>
      <c r="AH34" s="9">
        <v>27</v>
      </c>
      <c r="AI34" s="9">
        <v>27</v>
      </c>
      <c r="AJ34" s="9">
        <v>37</v>
      </c>
      <c r="AK34" s="9">
        <v>32.333333333333336</v>
      </c>
      <c r="AL34" s="4">
        <v>9.4</v>
      </c>
      <c r="AM34" s="4">
        <v>9</v>
      </c>
      <c r="AN34" s="4">
        <v>10</v>
      </c>
      <c r="AO34" s="10">
        <v>9.4000000000000021</v>
      </c>
      <c r="AP34" s="20">
        <v>190</v>
      </c>
      <c r="AQ34" s="20">
        <v>400</v>
      </c>
      <c r="AR34" s="20">
        <v>24</v>
      </c>
      <c r="AS34" s="20">
        <v>10</v>
      </c>
      <c r="AT34" s="5">
        <v>30</v>
      </c>
      <c r="AU34" s="5">
        <v>10</v>
      </c>
      <c r="AV34" s="5">
        <v>2065</v>
      </c>
      <c r="AW34" s="5">
        <v>2105</v>
      </c>
      <c r="AX34" s="5">
        <v>0</v>
      </c>
      <c r="AY34" s="5">
        <v>5</v>
      </c>
      <c r="AZ34" s="5">
        <v>30</v>
      </c>
      <c r="BA34" s="5">
        <v>90</v>
      </c>
      <c r="BB34" s="5">
        <v>60</v>
      </c>
      <c r="BC34" s="5">
        <v>300</v>
      </c>
      <c r="BD34" s="5">
        <v>7620</v>
      </c>
      <c r="BE34" s="5">
        <v>7920</v>
      </c>
      <c r="BF34" s="5">
        <v>18.333333333333332</v>
      </c>
      <c r="BG34" s="5">
        <v>84.166666666666671</v>
      </c>
      <c r="BH34" s="5">
        <v>2034.5833333333333</v>
      </c>
      <c r="BI34" s="5">
        <v>2137.0833333333335</v>
      </c>
      <c r="BJ34" s="5">
        <v>9.4</v>
      </c>
      <c r="BK34" s="5">
        <v>47.5</v>
      </c>
      <c r="BL34" s="5">
        <v>1120</v>
      </c>
      <c r="BM34" s="5">
        <v>1155</v>
      </c>
      <c r="BN34" s="5">
        <v>292507</v>
      </c>
      <c r="BO34" s="11">
        <f>(BN34/O34)*100</f>
        <v>69.951979414282775</v>
      </c>
      <c r="BP34" s="11">
        <f>((BN34)/(O34+Q34+S34+U34))*100</f>
        <v>69.951979414282775</v>
      </c>
      <c r="BQ34" s="4" t="s">
        <v>72</v>
      </c>
      <c r="BR34" s="9">
        <v>30</v>
      </c>
      <c r="BS34" s="9">
        <v>44</v>
      </c>
      <c r="BT34" s="11">
        <v>35.28</v>
      </c>
      <c r="BU34" s="19">
        <f t="shared" si="7"/>
        <v>1.008</v>
      </c>
      <c r="BV34" s="6">
        <v>0.20599999999999999</v>
      </c>
      <c r="BW34" s="6">
        <v>0.71799999999999997</v>
      </c>
      <c r="BX34" s="6">
        <v>0.34453000000000011</v>
      </c>
      <c r="BY34" s="5">
        <f t="shared" si="8"/>
        <v>722800.53816816141</v>
      </c>
      <c r="BZ34" s="11">
        <v>105.14</v>
      </c>
      <c r="CA34" s="19">
        <f t="shared" ref="CA34:CA65" si="17">(BZ34/D34)/AA34</f>
        <v>7.4230456592736473</v>
      </c>
      <c r="CB34" s="19">
        <f t="shared" si="16"/>
        <v>0.78458737366704534</v>
      </c>
    </row>
    <row r="35" spans="1:80" x14ac:dyDescent="0.25">
      <c r="A35" s="15" t="s">
        <v>69</v>
      </c>
      <c r="B35" s="15">
        <v>2</v>
      </c>
      <c r="C35" s="15">
        <v>2</v>
      </c>
      <c r="D35" s="16">
        <f t="shared" si="0"/>
        <v>0.80937128447999995</v>
      </c>
      <c r="E35" s="17">
        <v>37735</v>
      </c>
      <c r="F35" s="15">
        <v>1</v>
      </c>
      <c r="G35" s="15" t="s">
        <v>70</v>
      </c>
      <c r="H35" s="15" t="s">
        <v>71</v>
      </c>
      <c r="I35" s="15">
        <v>185</v>
      </c>
      <c r="J35" s="15">
        <v>180</v>
      </c>
      <c r="K35" s="15"/>
      <c r="L35" s="15"/>
      <c r="M35" s="13">
        <f t="shared" si="1"/>
        <v>182.5</v>
      </c>
      <c r="N35" s="17">
        <v>37744</v>
      </c>
      <c r="O35" s="14">
        <v>832644</v>
      </c>
      <c r="P35" s="15"/>
      <c r="Q35" s="14"/>
      <c r="R35" s="15"/>
      <c r="S35" s="15"/>
      <c r="T35" s="15"/>
      <c r="U35" s="15"/>
      <c r="V35" s="14">
        <f t="shared" si="2"/>
        <v>832644</v>
      </c>
      <c r="W35" s="14">
        <f t="shared" si="3"/>
        <v>1028754.0662317321</v>
      </c>
      <c r="X35" s="14">
        <f t="shared" si="4"/>
        <v>416322</v>
      </c>
      <c r="Y35" s="17">
        <v>37781</v>
      </c>
      <c r="Z35" s="13">
        <f t="shared" si="5"/>
        <v>9</v>
      </c>
      <c r="AA35" s="13">
        <f t="shared" si="6"/>
        <v>37</v>
      </c>
      <c r="AB35" s="15">
        <v>18</v>
      </c>
      <c r="AC35" s="18">
        <v>3.2</v>
      </c>
      <c r="AD35" s="18">
        <v>27.6</v>
      </c>
      <c r="AE35" s="18">
        <v>28.1</v>
      </c>
      <c r="AF35" s="18">
        <v>31.6</v>
      </c>
      <c r="AG35" s="18">
        <v>29.73142857142857</v>
      </c>
      <c r="AH35" s="13">
        <v>27</v>
      </c>
      <c r="AI35" s="13">
        <v>25</v>
      </c>
      <c r="AJ35" s="13">
        <v>38</v>
      </c>
      <c r="AK35" s="13">
        <v>30.8</v>
      </c>
      <c r="AL35" s="18">
        <v>9.1999999999999993</v>
      </c>
      <c r="AM35" s="18">
        <v>8.9</v>
      </c>
      <c r="AN35" s="18">
        <v>9.9</v>
      </c>
      <c r="AO35" s="18">
        <v>9.1965677794367888</v>
      </c>
      <c r="AP35" s="21">
        <v>59</v>
      </c>
      <c r="AQ35" s="21">
        <v>900</v>
      </c>
      <c r="AR35" s="21">
        <v>72</v>
      </c>
      <c r="AS35" s="21">
        <v>30</v>
      </c>
      <c r="AT35" s="14">
        <v>15</v>
      </c>
      <c r="AU35" s="14">
        <v>280</v>
      </c>
      <c r="AV35" s="14">
        <v>5</v>
      </c>
      <c r="AW35" s="14">
        <v>300</v>
      </c>
      <c r="AX35" s="14">
        <v>0</v>
      </c>
      <c r="AY35" s="14">
        <v>0</v>
      </c>
      <c r="AZ35" s="14">
        <v>100</v>
      </c>
      <c r="BA35" s="14">
        <v>520</v>
      </c>
      <c r="BB35" s="14">
        <v>360</v>
      </c>
      <c r="BC35" s="14">
        <v>835</v>
      </c>
      <c r="BD35" s="14">
        <v>26000</v>
      </c>
      <c r="BE35" s="14">
        <v>26240</v>
      </c>
      <c r="BF35" s="14">
        <v>91.071428571428569</v>
      </c>
      <c r="BG35" s="14">
        <v>146.07142857142858</v>
      </c>
      <c r="BH35" s="14">
        <v>4092.8571428571427</v>
      </c>
      <c r="BI35" s="14">
        <v>4319.2857142857147</v>
      </c>
      <c r="BJ35" s="14">
        <v>35</v>
      </c>
      <c r="BK35" s="14">
        <v>22.5</v>
      </c>
      <c r="BL35" s="14">
        <v>1750</v>
      </c>
      <c r="BM35" s="14">
        <v>1830</v>
      </c>
      <c r="BN35" s="14">
        <v>503943</v>
      </c>
      <c r="BO35" s="19">
        <f>BN35/(O35)*100</f>
        <v>60.523224811564127</v>
      </c>
      <c r="BP35" s="19">
        <f>BN35/(O35+Q35)*100</f>
        <v>60.523224811564127</v>
      </c>
      <c r="BQ35" s="15" t="s">
        <v>72</v>
      </c>
      <c r="BR35" s="13">
        <v>22</v>
      </c>
      <c r="BS35" s="13">
        <v>38</v>
      </c>
      <c r="BT35" s="19">
        <v>27.01</v>
      </c>
      <c r="BU35" s="19">
        <f t="shared" si="7"/>
        <v>0.73000000000000009</v>
      </c>
      <c r="BV35" s="16">
        <v>8.9999999999999993E-3</v>
      </c>
      <c r="BW35" s="16">
        <v>0.40500000000000003</v>
      </c>
      <c r="BX35" s="16">
        <v>0.13900000000000001</v>
      </c>
      <c r="BY35" s="14">
        <f t="shared" si="8"/>
        <v>622635.1362635385</v>
      </c>
      <c r="BZ35" s="19">
        <v>64.180000000000007</v>
      </c>
      <c r="CA35" s="11">
        <f t="shared" si="17"/>
        <v>2.1431382949409019</v>
      </c>
      <c r="CB35" s="11">
        <f t="shared" si="16"/>
        <v>0.70540908341344122</v>
      </c>
    </row>
    <row r="36" spans="1:80" x14ac:dyDescent="0.25">
      <c r="A36" s="15" t="s">
        <v>69</v>
      </c>
      <c r="B36" s="15">
        <v>3</v>
      </c>
      <c r="C36" s="15">
        <v>2</v>
      </c>
      <c r="D36" s="16">
        <f t="shared" si="0"/>
        <v>0.80937128447999995</v>
      </c>
      <c r="E36" s="17">
        <v>37741</v>
      </c>
      <c r="F36" s="15">
        <v>1</v>
      </c>
      <c r="G36" s="15" t="s">
        <v>70</v>
      </c>
      <c r="H36" s="15" t="s">
        <v>71</v>
      </c>
      <c r="I36" s="15">
        <v>562</v>
      </c>
      <c r="J36" s="15">
        <v>44</v>
      </c>
      <c r="K36" s="15"/>
      <c r="L36" s="15"/>
      <c r="M36" s="13">
        <f t="shared" si="1"/>
        <v>303</v>
      </c>
      <c r="N36" s="17">
        <v>37750</v>
      </c>
      <c r="O36" s="14">
        <v>882566</v>
      </c>
      <c r="P36" s="15"/>
      <c r="Q36" s="14"/>
      <c r="R36" s="15"/>
      <c r="S36" s="15"/>
      <c r="T36" s="15"/>
      <c r="U36" s="15"/>
      <c r="V36" s="14">
        <f t="shared" si="2"/>
        <v>882566</v>
      </c>
      <c r="W36" s="14">
        <f t="shared" si="3"/>
        <v>1090434.0404997512</v>
      </c>
      <c r="X36" s="14">
        <f t="shared" si="4"/>
        <v>441283</v>
      </c>
      <c r="Y36" s="17">
        <v>37796</v>
      </c>
      <c r="Z36" s="13">
        <f t="shared" si="5"/>
        <v>9</v>
      </c>
      <c r="AA36" s="15">
        <f t="shared" si="6"/>
        <v>46</v>
      </c>
      <c r="AB36" s="15">
        <v>12</v>
      </c>
      <c r="AC36" s="18">
        <v>1.9</v>
      </c>
      <c r="AD36" s="18">
        <v>29.2</v>
      </c>
      <c r="AE36" s="18">
        <v>28.2</v>
      </c>
      <c r="AF36" s="18">
        <v>33.6</v>
      </c>
      <c r="AG36" s="18">
        <v>30.467441860465126</v>
      </c>
      <c r="AH36" s="13">
        <v>27</v>
      </c>
      <c r="AI36" s="13">
        <v>27</v>
      </c>
      <c r="AJ36" s="13">
        <v>39</v>
      </c>
      <c r="AK36" s="13">
        <v>33.769230769230766</v>
      </c>
      <c r="AL36" s="18">
        <v>9.3000000000000007</v>
      </c>
      <c r="AM36" s="18">
        <v>8.9</v>
      </c>
      <c r="AN36" s="18">
        <v>9.4</v>
      </c>
      <c r="AO36" s="18">
        <v>9.1344152461477801</v>
      </c>
      <c r="AP36" s="21">
        <v>156</v>
      </c>
      <c r="AQ36" s="21">
        <v>750</v>
      </c>
      <c r="AR36" s="21">
        <v>78</v>
      </c>
      <c r="AS36" s="21">
        <v>32.5</v>
      </c>
      <c r="AT36" s="14">
        <v>5</v>
      </c>
      <c r="AU36" s="14">
        <v>815</v>
      </c>
      <c r="AV36" s="14">
        <v>35</v>
      </c>
      <c r="AW36" s="14">
        <v>855</v>
      </c>
      <c r="AX36" s="14">
        <v>0</v>
      </c>
      <c r="AY36" s="14">
        <v>0</v>
      </c>
      <c r="AZ36" s="14">
        <v>15</v>
      </c>
      <c r="BA36" s="14">
        <v>30</v>
      </c>
      <c r="BB36" s="14">
        <v>210</v>
      </c>
      <c r="BC36" s="14">
        <v>485</v>
      </c>
      <c r="BD36" s="14">
        <v>2715</v>
      </c>
      <c r="BE36" s="14">
        <v>3135</v>
      </c>
      <c r="BF36" s="14">
        <v>37.647058823529413</v>
      </c>
      <c r="BG36" s="14">
        <v>55</v>
      </c>
      <c r="BH36" s="14">
        <v>579.70588235294122</v>
      </c>
      <c r="BI36" s="14">
        <v>672.35294117647061</v>
      </c>
      <c r="BJ36" s="14">
        <v>15</v>
      </c>
      <c r="BK36" s="14">
        <v>20</v>
      </c>
      <c r="BL36" s="14">
        <v>280</v>
      </c>
      <c r="BM36" s="14">
        <v>315</v>
      </c>
      <c r="BN36" s="14">
        <v>846409</v>
      </c>
      <c r="BO36" s="19">
        <f>BN36/(O36)*100</f>
        <v>95.903195908294677</v>
      </c>
      <c r="BP36" s="19">
        <f>BN36/(O36+Q36)*100</f>
        <v>95.903195908294677</v>
      </c>
      <c r="BQ36" s="15" t="s">
        <v>72</v>
      </c>
      <c r="BR36" s="13">
        <v>19</v>
      </c>
      <c r="BS36" s="13">
        <v>36</v>
      </c>
      <c r="BT36" s="19">
        <v>23.67</v>
      </c>
      <c r="BU36" s="19">
        <f t="shared" si="7"/>
        <v>0.51456521739130434</v>
      </c>
      <c r="BV36" s="16">
        <v>6.3E-2</v>
      </c>
      <c r="BW36" s="16">
        <v>0.40500000000000003</v>
      </c>
      <c r="BX36" s="16">
        <v>0.12</v>
      </c>
      <c r="BY36" s="14">
        <f t="shared" si="8"/>
        <v>1045761.0941112099</v>
      </c>
      <c r="BZ36" s="19">
        <v>85.59</v>
      </c>
      <c r="CA36" s="11">
        <f t="shared" si="17"/>
        <v>2.2988858260624654</v>
      </c>
      <c r="CB36" s="11">
        <f t="shared" si="16"/>
        <v>0.90487058834815259</v>
      </c>
    </row>
    <row r="37" spans="1:80" x14ac:dyDescent="0.25">
      <c r="A37" s="4" t="s">
        <v>69</v>
      </c>
      <c r="B37" s="4">
        <v>33</v>
      </c>
      <c r="C37" s="4">
        <v>1</v>
      </c>
      <c r="D37" s="6">
        <f t="shared" si="0"/>
        <v>0.40468564223999998</v>
      </c>
      <c r="E37" s="8">
        <v>38097</v>
      </c>
      <c r="F37" s="4">
        <v>1</v>
      </c>
      <c r="G37" s="4" t="s">
        <v>70</v>
      </c>
      <c r="H37" s="4" t="s">
        <v>71</v>
      </c>
      <c r="I37" s="4">
        <v>8</v>
      </c>
      <c r="J37" s="4">
        <v>67</v>
      </c>
      <c r="M37" s="13">
        <f t="shared" si="1"/>
        <v>37.5</v>
      </c>
      <c r="N37" s="8">
        <v>38107</v>
      </c>
      <c r="O37" s="5">
        <v>425482</v>
      </c>
      <c r="Q37" s="5"/>
      <c r="V37" s="14">
        <f t="shared" si="2"/>
        <v>425482</v>
      </c>
      <c r="W37" s="14">
        <f t="shared" si="3"/>
        <v>1051388.9191741245</v>
      </c>
      <c r="X37" s="14">
        <f t="shared" si="4"/>
        <v>425482</v>
      </c>
      <c r="Y37" s="8">
        <v>38146</v>
      </c>
      <c r="Z37" s="13">
        <f t="shared" si="5"/>
        <v>10</v>
      </c>
      <c r="AA37" s="4">
        <f t="shared" si="6"/>
        <v>39</v>
      </c>
      <c r="AB37" s="4">
        <v>9</v>
      </c>
      <c r="AC37" s="10">
        <v>1.8</v>
      </c>
      <c r="AD37" s="4">
        <v>26.9</v>
      </c>
      <c r="AE37" s="4">
        <v>22</v>
      </c>
      <c r="AF37" s="4">
        <v>32.6</v>
      </c>
      <c r="AG37" s="10">
        <v>28.688888888888886</v>
      </c>
      <c r="AH37" s="9">
        <v>27</v>
      </c>
      <c r="AI37" s="9">
        <v>23</v>
      </c>
      <c r="AJ37" s="9">
        <v>28</v>
      </c>
      <c r="AK37" s="9">
        <v>26.125</v>
      </c>
      <c r="AL37" s="4">
        <v>8.6</v>
      </c>
      <c r="AM37" s="4">
        <v>8</v>
      </c>
      <c r="AN37" s="4">
        <v>9.8000000000000007</v>
      </c>
      <c r="AO37" s="10">
        <v>8.9645161290322548</v>
      </c>
      <c r="AP37" s="20">
        <v>242</v>
      </c>
      <c r="AQ37" s="20">
        <v>600</v>
      </c>
      <c r="AR37" s="20">
        <v>54</v>
      </c>
      <c r="AS37" s="20">
        <v>22.5</v>
      </c>
      <c r="AT37" s="5">
        <v>50</v>
      </c>
      <c r="AU37" s="5">
        <v>195</v>
      </c>
      <c r="AV37" s="5">
        <v>90</v>
      </c>
      <c r="AW37" s="5">
        <v>335</v>
      </c>
      <c r="AX37" s="5">
        <v>0</v>
      </c>
      <c r="AY37" s="5">
        <v>0</v>
      </c>
      <c r="AZ37" s="5">
        <v>35</v>
      </c>
      <c r="BA37" s="5">
        <v>145</v>
      </c>
      <c r="BB37" s="5">
        <v>625</v>
      </c>
      <c r="BC37" s="5">
        <v>890</v>
      </c>
      <c r="BD37" s="5">
        <v>1360</v>
      </c>
      <c r="BE37" s="5">
        <v>1580</v>
      </c>
      <c r="BF37" s="5">
        <v>71.428571428571431</v>
      </c>
      <c r="BG37" s="5">
        <v>184.64285714285714</v>
      </c>
      <c r="BH37" s="5">
        <v>480</v>
      </c>
      <c r="BI37" s="5">
        <v>739.64285714285711</v>
      </c>
      <c r="BJ37" s="5">
        <v>27.5</v>
      </c>
      <c r="BK37" s="5">
        <v>112.5</v>
      </c>
      <c r="BL37" s="5">
        <v>242.5</v>
      </c>
      <c r="BM37" s="5">
        <v>677.5</v>
      </c>
      <c r="BN37" s="5">
        <v>158681</v>
      </c>
      <c r="BO37" s="11">
        <f>(BN37/O37)*100</f>
        <v>37.294409634250094</v>
      </c>
      <c r="BP37" s="11">
        <f>((BN37)/(O37+Q37+S37+U37))*100</f>
        <v>37.294409634250094</v>
      </c>
      <c r="BQ37" s="4" t="s">
        <v>72</v>
      </c>
      <c r="BR37" s="9">
        <v>30</v>
      </c>
      <c r="BS37" s="9">
        <v>47</v>
      </c>
      <c r="BT37" s="11">
        <v>36.15</v>
      </c>
      <c r="BU37" s="19">
        <f t="shared" si="7"/>
        <v>0.92692307692307685</v>
      </c>
      <c r="BV37" s="6">
        <v>0.24299999999999999</v>
      </c>
      <c r="BW37" s="6">
        <v>0.70799999999999996</v>
      </c>
      <c r="BX37" s="6">
        <v>0.39517999999999992</v>
      </c>
      <c r="BY37" s="5">
        <f t="shared" si="8"/>
        <v>392109.29036591266</v>
      </c>
      <c r="BZ37" s="11">
        <v>72.64</v>
      </c>
      <c r="CA37" s="19">
        <f t="shared" si="17"/>
        <v>4.6024961307115104</v>
      </c>
      <c r="CB37" s="19">
        <f t="shared" si="16"/>
        <v>0.83650791001042513</v>
      </c>
    </row>
    <row r="38" spans="1:80" x14ac:dyDescent="0.25">
      <c r="A38" s="4" t="s">
        <v>69</v>
      </c>
      <c r="B38" s="4">
        <v>29</v>
      </c>
      <c r="C38" s="4">
        <v>1</v>
      </c>
      <c r="D38" s="6">
        <f t="shared" si="0"/>
        <v>0.40468564223999998</v>
      </c>
      <c r="E38" s="8">
        <v>38104</v>
      </c>
      <c r="F38" s="4">
        <v>1</v>
      </c>
      <c r="G38" s="4" t="s">
        <v>70</v>
      </c>
      <c r="H38" s="4" t="s">
        <v>71</v>
      </c>
      <c r="I38" s="4">
        <v>179</v>
      </c>
      <c r="J38" s="4">
        <v>244</v>
      </c>
      <c r="M38" s="13">
        <f t="shared" si="1"/>
        <v>211.5</v>
      </c>
      <c r="N38" s="8">
        <v>38115</v>
      </c>
      <c r="O38" s="5">
        <v>414948</v>
      </c>
      <c r="Q38" s="5"/>
      <c r="V38" s="14">
        <f t="shared" si="2"/>
        <v>414948</v>
      </c>
      <c r="W38" s="14">
        <f t="shared" si="3"/>
        <v>1025358.8382903733</v>
      </c>
      <c r="X38" s="14">
        <f t="shared" si="4"/>
        <v>414948</v>
      </c>
      <c r="Y38" s="8">
        <v>38146</v>
      </c>
      <c r="Z38" s="13">
        <f t="shared" si="5"/>
        <v>11</v>
      </c>
      <c r="AA38" s="4">
        <f t="shared" si="6"/>
        <v>31</v>
      </c>
      <c r="AB38" s="4">
        <v>2</v>
      </c>
      <c r="AC38" s="10">
        <v>2.9</v>
      </c>
      <c r="AD38" s="4">
        <v>24.3</v>
      </c>
      <c r="AE38" s="4">
        <v>25.9</v>
      </c>
      <c r="AF38" s="4">
        <v>33.1</v>
      </c>
      <c r="AG38" s="10">
        <v>29.823333333333341</v>
      </c>
      <c r="AH38" s="9">
        <v>27</v>
      </c>
      <c r="AI38" s="9">
        <v>21</v>
      </c>
      <c r="AJ38" s="9">
        <v>24</v>
      </c>
      <c r="AK38" s="9">
        <v>23.142857142857142</v>
      </c>
      <c r="AL38" s="4">
        <v>9</v>
      </c>
      <c r="AM38" s="4">
        <v>8</v>
      </c>
      <c r="AN38" s="4">
        <v>9.9</v>
      </c>
      <c r="AO38" s="10">
        <v>9.2793103448275875</v>
      </c>
      <c r="AP38" s="20">
        <v>288</v>
      </c>
      <c r="AQ38" s="20">
        <v>425</v>
      </c>
      <c r="AR38" s="20">
        <v>36</v>
      </c>
      <c r="AS38" s="20">
        <v>15</v>
      </c>
      <c r="AT38" s="5">
        <v>5</v>
      </c>
      <c r="AU38" s="5">
        <v>270</v>
      </c>
      <c r="AV38" s="5">
        <v>65</v>
      </c>
      <c r="AW38" s="5">
        <v>340</v>
      </c>
      <c r="AX38" s="5">
        <v>0</v>
      </c>
      <c r="AY38" s="5">
        <v>0</v>
      </c>
      <c r="AZ38" s="5">
        <v>195</v>
      </c>
      <c r="BA38" s="5">
        <v>330</v>
      </c>
      <c r="BB38" s="5">
        <v>145</v>
      </c>
      <c r="BC38" s="5">
        <v>445</v>
      </c>
      <c r="BD38" s="5">
        <v>5275</v>
      </c>
      <c r="BE38" s="5">
        <v>5295</v>
      </c>
      <c r="BF38" s="5">
        <v>48.333333333333336</v>
      </c>
      <c r="BG38" s="5">
        <v>61.666666666666664</v>
      </c>
      <c r="BH38" s="5">
        <v>1618.3333333333333</v>
      </c>
      <c r="BI38" s="5">
        <v>1727.0833333333333</v>
      </c>
      <c r="BJ38" s="5">
        <v>45</v>
      </c>
      <c r="BK38" s="5">
        <v>15</v>
      </c>
      <c r="BL38" s="5">
        <v>832.5</v>
      </c>
      <c r="BM38" s="5">
        <v>942.5</v>
      </c>
      <c r="BN38" s="5">
        <v>133049</v>
      </c>
      <c r="BO38" s="11">
        <f>(BN38/O38)*100</f>
        <v>32.064017660044151</v>
      </c>
      <c r="BP38" s="11">
        <f>((BN38)/(O38+Q38+S38+U38))*100</f>
        <v>32.064017660044151</v>
      </c>
      <c r="BQ38" s="4" t="s">
        <v>72</v>
      </c>
      <c r="BR38" s="9">
        <v>29</v>
      </c>
      <c r="BS38" s="9">
        <v>47</v>
      </c>
      <c r="BT38" s="11">
        <v>35.44</v>
      </c>
      <c r="BU38" s="19">
        <f t="shared" si="7"/>
        <v>1.1432258064516128</v>
      </c>
      <c r="BV38" s="6">
        <v>0.223</v>
      </c>
      <c r="BW38" s="6">
        <v>0.90100000000000002</v>
      </c>
      <c r="BX38" s="6">
        <v>0.35611999999999999</v>
      </c>
      <c r="BY38" s="5">
        <f t="shared" si="8"/>
        <v>328771.23898824886</v>
      </c>
      <c r="BZ38" s="11">
        <v>49.41</v>
      </c>
      <c r="CA38" s="19">
        <f t="shared" si="17"/>
        <v>3.9385409349331097</v>
      </c>
      <c r="CB38" s="19">
        <f t="shared" si="16"/>
        <v>0.80004649158857</v>
      </c>
    </row>
    <row r="39" spans="1:80" x14ac:dyDescent="0.25">
      <c r="A39" s="4" t="s">
        <v>69</v>
      </c>
      <c r="B39" s="4">
        <v>17</v>
      </c>
      <c r="C39" s="4">
        <v>0.5</v>
      </c>
      <c r="D39" s="6">
        <f t="shared" si="0"/>
        <v>0.20234282111999999</v>
      </c>
      <c r="E39" s="8">
        <v>39265</v>
      </c>
      <c r="F39" s="4">
        <v>1</v>
      </c>
      <c r="G39" s="4" t="s">
        <v>70</v>
      </c>
      <c r="H39" s="4" t="s">
        <v>71</v>
      </c>
      <c r="I39" s="4">
        <v>23</v>
      </c>
      <c r="J39" s="4">
        <v>181</v>
      </c>
      <c r="M39" s="13">
        <f t="shared" si="1"/>
        <v>102</v>
      </c>
      <c r="N39" s="8">
        <v>39278</v>
      </c>
      <c r="O39" s="5">
        <v>199230</v>
      </c>
      <c r="Q39" s="5"/>
      <c r="S39" s="5"/>
      <c r="V39" s="14">
        <f t="shared" si="2"/>
        <v>199230</v>
      </c>
      <c r="W39" s="14">
        <f t="shared" si="3"/>
        <v>984616.10299406713</v>
      </c>
      <c r="X39" s="14">
        <f t="shared" si="4"/>
        <v>398460</v>
      </c>
      <c r="Y39" s="8">
        <v>39338</v>
      </c>
      <c r="Z39" s="13">
        <f t="shared" si="5"/>
        <v>13</v>
      </c>
      <c r="AA39" s="9">
        <f t="shared" si="6"/>
        <v>60</v>
      </c>
      <c r="AB39" s="9">
        <v>0</v>
      </c>
      <c r="AC39" s="4">
        <v>2.5</v>
      </c>
      <c r="AD39" s="10">
        <v>29.5</v>
      </c>
      <c r="AE39" s="10">
        <v>27.4</v>
      </c>
      <c r="AF39" s="10">
        <v>35.1</v>
      </c>
      <c r="AG39" s="10">
        <v>31.248275862068969</v>
      </c>
      <c r="AH39" s="9">
        <v>27</v>
      </c>
      <c r="AI39" s="9">
        <v>25</v>
      </c>
      <c r="AJ39" s="9">
        <v>31</v>
      </c>
      <c r="AK39" s="9">
        <v>27.375</v>
      </c>
      <c r="AL39" s="10">
        <v>8.8000000000000007</v>
      </c>
      <c r="AM39" s="10">
        <v>8.8000000000000007</v>
      </c>
      <c r="AN39" s="10">
        <v>9.6999999999999993</v>
      </c>
      <c r="AO39" s="10">
        <v>9.2796610169491505</v>
      </c>
      <c r="AP39" s="20">
        <v>262</v>
      </c>
      <c r="AQ39" s="20">
        <v>150</v>
      </c>
      <c r="AR39" s="20">
        <v>12</v>
      </c>
      <c r="AS39" s="20">
        <v>4.8499999999999996</v>
      </c>
      <c r="AT39" s="5">
        <v>0</v>
      </c>
      <c r="AU39" s="5">
        <v>15</v>
      </c>
      <c r="AV39" s="5">
        <v>25</v>
      </c>
      <c r="AW39" s="5">
        <v>40</v>
      </c>
      <c r="AX39" s="5">
        <v>5</v>
      </c>
      <c r="AY39" s="5">
        <v>15</v>
      </c>
      <c r="AZ39" s="5">
        <v>0</v>
      </c>
      <c r="BA39" s="5">
        <v>20</v>
      </c>
      <c r="BB39" s="5">
        <v>160</v>
      </c>
      <c r="BC39" s="5">
        <v>140</v>
      </c>
      <c r="BD39" s="5">
        <v>0</v>
      </c>
      <c r="BE39" s="5">
        <v>200</v>
      </c>
      <c r="BF39" s="5">
        <v>37.5</v>
      </c>
      <c r="BG39" s="5">
        <v>53.928571428571431</v>
      </c>
      <c r="BH39" s="5">
        <v>0</v>
      </c>
      <c r="BI39" s="5">
        <v>91.428571428571431</v>
      </c>
      <c r="BJ39" s="5">
        <v>27.5</v>
      </c>
      <c r="BK39" s="5">
        <v>37.5</v>
      </c>
      <c r="BL39" s="5">
        <v>0</v>
      </c>
      <c r="BM39" s="5">
        <v>85</v>
      </c>
      <c r="BN39" s="5">
        <v>24745</v>
      </c>
      <c r="BO39" s="11">
        <f>(BN39/O39)*100</f>
        <v>12.420318225166893</v>
      </c>
      <c r="BP39" s="11">
        <f>((BN39)/(O39+Q39+S39+U39))*100</f>
        <v>12.420318225166893</v>
      </c>
      <c r="BQ39" s="4" t="s">
        <v>72</v>
      </c>
      <c r="BR39" s="9">
        <v>29</v>
      </c>
      <c r="BS39" s="9">
        <v>149</v>
      </c>
      <c r="BT39" s="11">
        <v>47.64</v>
      </c>
      <c r="BU39" s="19">
        <f t="shared" si="7"/>
        <v>0.79400000000000004</v>
      </c>
      <c r="BV39" s="6">
        <v>0.19400000000000001</v>
      </c>
      <c r="BW39" s="6">
        <v>2.6619999999999999</v>
      </c>
      <c r="BX39" s="6">
        <v>1.1759999999999999</v>
      </c>
      <c r="BY39" s="5">
        <f t="shared" si="8"/>
        <v>122292.45328810014</v>
      </c>
      <c r="BZ39" s="11">
        <v>16.09</v>
      </c>
      <c r="CA39" s="19">
        <f t="shared" si="17"/>
        <v>1.3253085292688966</v>
      </c>
      <c r="CB39" s="19">
        <f t="shared" si="16"/>
        <v>1.0876572606120041</v>
      </c>
    </row>
    <row r="40" spans="1:80" x14ac:dyDescent="0.25">
      <c r="A40" s="15" t="s">
        <v>69</v>
      </c>
      <c r="B40" s="15">
        <v>7</v>
      </c>
      <c r="C40" s="15">
        <v>2</v>
      </c>
      <c r="D40" s="16">
        <f t="shared" si="0"/>
        <v>0.80937128447999995</v>
      </c>
      <c r="E40" s="17">
        <v>37504</v>
      </c>
      <c r="F40" s="15">
        <v>1</v>
      </c>
      <c r="G40" s="15" t="s">
        <v>70</v>
      </c>
      <c r="H40" s="15" t="s">
        <v>71</v>
      </c>
      <c r="I40" s="15">
        <v>287</v>
      </c>
      <c r="J40" s="15">
        <v>98</v>
      </c>
      <c r="K40" s="15"/>
      <c r="L40" s="15"/>
      <c r="M40" s="13">
        <f t="shared" si="1"/>
        <v>192.5</v>
      </c>
      <c r="N40" s="17">
        <v>37520</v>
      </c>
      <c r="O40" s="14">
        <v>779516</v>
      </c>
      <c r="P40" s="15"/>
      <c r="Q40" s="14"/>
      <c r="R40" s="15"/>
      <c r="S40" s="15"/>
      <c r="T40" s="15"/>
      <c r="U40" s="15"/>
      <c r="V40" s="14">
        <f t="shared" si="2"/>
        <v>779516</v>
      </c>
      <c r="W40" s="14">
        <f t="shared" si="3"/>
        <v>963112.99269879435</v>
      </c>
      <c r="X40" s="14">
        <f t="shared" si="4"/>
        <v>389758</v>
      </c>
      <c r="Y40" s="17">
        <v>37553</v>
      </c>
      <c r="Z40" s="13">
        <f t="shared" si="5"/>
        <v>16</v>
      </c>
      <c r="AA40" s="15">
        <f t="shared" si="6"/>
        <v>33</v>
      </c>
      <c r="AB40" s="15">
        <v>15</v>
      </c>
      <c r="AC40" s="18">
        <v>2.7</v>
      </c>
      <c r="AD40" s="18">
        <v>29.7</v>
      </c>
      <c r="AE40" s="18">
        <v>22.3</v>
      </c>
      <c r="AF40" s="18">
        <v>31</v>
      </c>
      <c r="AG40" s="18">
        <v>27.958064516129031</v>
      </c>
      <c r="AH40" s="13">
        <v>27</v>
      </c>
      <c r="AI40" s="13">
        <v>26</v>
      </c>
      <c r="AJ40" s="13">
        <v>30</v>
      </c>
      <c r="AK40" s="13">
        <v>28.888888888888889</v>
      </c>
      <c r="AL40" s="18">
        <v>9.3000000000000007</v>
      </c>
      <c r="AM40" s="18">
        <v>9.1</v>
      </c>
      <c r="AN40" s="18">
        <v>9.3000000000000007</v>
      </c>
      <c r="AO40" s="18">
        <v>9.1996376668894673</v>
      </c>
      <c r="AP40" s="21">
        <v>47</v>
      </c>
      <c r="AQ40" s="21">
        <v>800</v>
      </c>
      <c r="AR40" s="21">
        <v>75</v>
      </c>
      <c r="AS40" s="21">
        <v>31.25</v>
      </c>
      <c r="AT40" s="14">
        <v>135</v>
      </c>
      <c r="AU40" s="14">
        <v>1305</v>
      </c>
      <c r="AV40" s="14">
        <v>65</v>
      </c>
      <c r="AW40" s="14">
        <v>1505</v>
      </c>
      <c r="AX40" s="14">
        <v>0</v>
      </c>
      <c r="AY40" s="14">
        <v>0</v>
      </c>
      <c r="AZ40" s="14">
        <v>0</v>
      </c>
      <c r="BA40" s="14">
        <v>0</v>
      </c>
      <c r="BB40" s="14">
        <v>110</v>
      </c>
      <c r="BC40" s="14">
        <v>305</v>
      </c>
      <c r="BD40" s="14">
        <v>40</v>
      </c>
      <c r="BE40" s="14">
        <v>430</v>
      </c>
      <c r="BF40" s="14">
        <v>24.583333333333332</v>
      </c>
      <c r="BG40" s="14">
        <v>45.833333333333336</v>
      </c>
      <c r="BH40" s="14">
        <v>9.1666666666666661</v>
      </c>
      <c r="BI40" s="14">
        <v>79.583333333333329</v>
      </c>
      <c r="BJ40" s="14">
        <v>15</v>
      </c>
      <c r="BK40" s="14">
        <v>12.5</v>
      </c>
      <c r="BL40" s="14">
        <v>2.5</v>
      </c>
      <c r="BM40" s="14">
        <v>40</v>
      </c>
      <c r="BN40" s="14">
        <v>200498</v>
      </c>
      <c r="BO40" s="19">
        <f>BN40/(O40)*100</f>
        <v>25.720831900820507</v>
      </c>
      <c r="BP40" s="19">
        <f>BN40/(O40+Q40)*100</f>
        <v>25.720831900820507</v>
      </c>
      <c r="BQ40" s="15" t="s">
        <v>72</v>
      </c>
      <c r="BR40" s="13">
        <v>18</v>
      </c>
      <c r="BS40" s="13">
        <v>52</v>
      </c>
      <c r="BT40" s="19">
        <v>27.93</v>
      </c>
      <c r="BU40" s="19">
        <f t="shared" si="7"/>
        <v>0.84636363636363632</v>
      </c>
      <c r="BV40" s="16">
        <v>1.7000000000000001E-2</v>
      </c>
      <c r="BW40" s="16">
        <v>1.0740000000000001</v>
      </c>
      <c r="BX40" s="16">
        <v>0.188</v>
      </c>
      <c r="BY40" s="14">
        <f t="shared" si="8"/>
        <v>247720.6738670186</v>
      </c>
      <c r="BZ40" s="19">
        <v>30.23</v>
      </c>
      <c r="CA40" s="11">
        <f t="shared" si="17"/>
        <v>1.1318175275382436</v>
      </c>
      <c r="CB40" s="11">
        <f t="shared" si="16"/>
        <v>0.86286934896839973</v>
      </c>
    </row>
    <row r="41" spans="1:80" x14ac:dyDescent="0.25">
      <c r="A41" s="4" t="s">
        <v>69</v>
      </c>
      <c r="B41" s="4">
        <v>15</v>
      </c>
      <c r="C41" s="4">
        <v>0.5</v>
      </c>
      <c r="D41" s="6">
        <f t="shared" si="0"/>
        <v>0.20234282111999999</v>
      </c>
      <c r="E41" s="8">
        <v>39293</v>
      </c>
      <c r="F41" s="4">
        <v>1</v>
      </c>
      <c r="G41" s="4" t="s">
        <v>70</v>
      </c>
      <c r="H41" s="4" t="s">
        <v>71</v>
      </c>
      <c r="I41" s="4">
        <v>245</v>
      </c>
      <c r="J41" s="4">
        <v>315</v>
      </c>
      <c r="M41" s="13">
        <f t="shared" si="1"/>
        <v>280</v>
      </c>
      <c r="N41" s="8">
        <v>39312</v>
      </c>
      <c r="O41" s="5">
        <v>218466</v>
      </c>
      <c r="Q41" s="5"/>
      <c r="S41" s="5"/>
      <c r="V41" s="14">
        <f t="shared" si="2"/>
        <v>218466</v>
      </c>
      <c r="W41" s="14">
        <f t="shared" si="3"/>
        <v>1079682.485352115</v>
      </c>
      <c r="X41" s="14">
        <f t="shared" si="4"/>
        <v>436932</v>
      </c>
      <c r="Y41" s="8">
        <v>39352</v>
      </c>
      <c r="Z41" s="13">
        <f t="shared" si="5"/>
        <v>19</v>
      </c>
      <c r="AA41" s="9">
        <f t="shared" si="6"/>
        <v>40</v>
      </c>
      <c r="AB41" s="9">
        <v>0</v>
      </c>
      <c r="AC41" s="4">
        <v>3</v>
      </c>
      <c r="AD41" s="10">
        <v>32</v>
      </c>
      <c r="AE41" s="10">
        <v>28.3</v>
      </c>
      <c r="AF41" s="10">
        <v>32.799999999999997</v>
      </c>
      <c r="AG41" s="10">
        <v>30.884210526315798</v>
      </c>
      <c r="AH41" s="9">
        <v>27</v>
      </c>
      <c r="AI41" s="9">
        <v>26</v>
      </c>
      <c r="AJ41" s="9">
        <v>32</v>
      </c>
      <c r="AK41" s="9">
        <v>29.4</v>
      </c>
      <c r="AL41" s="10">
        <v>8.9</v>
      </c>
      <c r="AM41" s="10">
        <v>8.8000000000000007</v>
      </c>
      <c r="AN41" s="10">
        <v>9.6</v>
      </c>
      <c r="AO41" s="10">
        <v>9.2102564102564131</v>
      </c>
      <c r="AP41" s="20">
        <v>148</v>
      </c>
      <c r="AQ41" s="20">
        <v>187</v>
      </c>
      <c r="AR41" s="20">
        <v>12</v>
      </c>
      <c r="AS41" s="20">
        <v>4.875</v>
      </c>
      <c r="AT41" s="5">
        <v>10</v>
      </c>
      <c r="AU41" s="5">
        <v>0</v>
      </c>
      <c r="AV41" s="5">
        <v>0</v>
      </c>
      <c r="AW41" s="5">
        <v>10</v>
      </c>
      <c r="AX41" s="5">
        <v>0</v>
      </c>
      <c r="AY41" s="5">
        <v>0</v>
      </c>
      <c r="AZ41" s="5">
        <v>0</v>
      </c>
      <c r="BA41" s="5">
        <v>0</v>
      </c>
      <c r="BB41" s="5">
        <v>80</v>
      </c>
      <c r="BC41" s="5">
        <v>115</v>
      </c>
      <c r="BD41" s="5">
        <v>10</v>
      </c>
      <c r="BE41" s="5">
        <v>195</v>
      </c>
      <c r="BF41" s="5">
        <v>19.545454545454547</v>
      </c>
      <c r="BG41" s="5">
        <v>29.545454545454547</v>
      </c>
      <c r="BH41" s="5">
        <v>0.90909090909090906</v>
      </c>
      <c r="BI41" s="5">
        <v>50</v>
      </c>
      <c r="BJ41" s="5">
        <v>5</v>
      </c>
      <c r="BK41" s="5">
        <v>10</v>
      </c>
      <c r="BL41" s="5">
        <v>0</v>
      </c>
      <c r="BM41" s="5">
        <v>15</v>
      </c>
      <c r="BN41" s="5">
        <v>17303</v>
      </c>
      <c r="BO41" s="11">
        <f>(BN41/O41)*100</f>
        <v>7.9202255728580191</v>
      </c>
      <c r="BP41" s="11">
        <f>((BN41)/(O41+Q41+S41+U41))*100</f>
        <v>7.9202255728580191</v>
      </c>
      <c r="BQ41" s="4" t="s">
        <v>72</v>
      </c>
      <c r="BR41" s="9">
        <v>28</v>
      </c>
      <c r="BS41" s="9">
        <v>67</v>
      </c>
      <c r="BT41" s="11">
        <v>37.42</v>
      </c>
      <c r="BU41" s="19">
        <f t="shared" si="7"/>
        <v>0.9355</v>
      </c>
      <c r="BV41" s="6">
        <v>0.16600000000000001</v>
      </c>
      <c r="BW41" s="6">
        <v>1.2969999999999999</v>
      </c>
      <c r="BX41" s="6">
        <v>0.501</v>
      </c>
      <c r="BY41" s="5">
        <f t="shared" si="8"/>
        <v>85513.288310527249</v>
      </c>
      <c r="BZ41" s="11">
        <v>5</v>
      </c>
      <c r="CA41" s="19">
        <f t="shared" si="17"/>
        <v>0.61776345366791341</v>
      </c>
      <c r="CB41" s="19">
        <f t="shared" si="16"/>
        <v>0.95615076397207122</v>
      </c>
    </row>
    <row r="42" spans="1:80" x14ac:dyDescent="0.25">
      <c r="A42" s="4" t="s">
        <v>69</v>
      </c>
      <c r="B42" s="4">
        <v>12</v>
      </c>
      <c r="C42" s="4">
        <v>0.5</v>
      </c>
      <c r="D42" s="6">
        <f t="shared" si="0"/>
        <v>0.20234282111999999</v>
      </c>
      <c r="E42" s="8">
        <v>38084</v>
      </c>
      <c r="F42" s="4">
        <v>1</v>
      </c>
      <c r="G42" s="4" t="s">
        <v>70</v>
      </c>
      <c r="H42" s="4" t="s">
        <v>71</v>
      </c>
      <c r="I42" s="4">
        <v>39</v>
      </c>
      <c r="J42" s="4">
        <v>5</v>
      </c>
      <c r="M42" s="13">
        <f t="shared" si="1"/>
        <v>22</v>
      </c>
      <c r="N42" s="8">
        <v>38088</v>
      </c>
      <c r="O42" s="5">
        <v>237702</v>
      </c>
      <c r="Q42" s="5"/>
      <c r="V42" s="14">
        <f t="shared" si="2"/>
        <v>237702</v>
      </c>
      <c r="W42" s="14">
        <f t="shared" si="3"/>
        <v>1174748.8677101629</v>
      </c>
      <c r="X42" s="14">
        <f t="shared" si="4"/>
        <v>475404</v>
      </c>
      <c r="Y42" s="8">
        <v>38125</v>
      </c>
      <c r="Z42" s="13">
        <f t="shared" si="5"/>
        <v>4</v>
      </c>
      <c r="AA42" s="4">
        <f t="shared" si="6"/>
        <v>37</v>
      </c>
      <c r="AB42" s="4">
        <v>11</v>
      </c>
      <c r="AC42" s="10">
        <v>3.3</v>
      </c>
      <c r="AD42" s="4">
        <v>20.5</v>
      </c>
      <c r="AE42" s="4">
        <v>18.5</v>
      </c>
      <c r="AF42" s="4">
        <v>29.5</v>
      </c>
      <c r="AG42" s="10">
        <v>25.370588235294125</v>
      </c>
      <c r="AH42" s="9">
        <v>28</v>
      </c>
      <c r="AI42" s="9">
        <v>21</v>
      </c>
      <c r="AJ42" s="9">
        <v>32</v>
      </c>
      <c r="AK42" s="9">
        <v>26.888888888888889</v>
      </c>
      <c r="AL42" s="4">
        <v>8.9</v>
      </c>
      <c r="AM42" s="4">
        <v>8.6</v>
      </c>
      <c r="AN42" s="4">
        <v>9.8000000000000007</v>
      </c>
      <c r="AO42" s="10">
        <v>9.235714285714284</v>
      </c>
      <c r="AP42" s="20">
        <v>94</v>
      </c>
      <c r="AQ42" s="20">
        <v>187.5</v>
      </c>
      <c r="AR42" s="20">
        <v>12</v>
      </c>
      <c r="AS42" s="20">
        <v>5</v>
      </c>
      <c r="AT42" s="5">
        <v>15</v>
      </c>
      <c r="AU42" s="5">
        <v>45</v>
      </c>
      <c r="AV42" s="5">
        <v>55</v>
      </c>
      <c r="AW42" s="5">
        <v>115</v>
      </c>
      <c r="AX42" s="5">
        <v>0</v>
      </c>
      <c r="AY42" s="5">
        <v>5</v>
      </c>
      <c r="AZ42" s="5">
        <v>0</v>
      </c>
      <c r="BA42" s="5">
        <v>45</v>
      </c>
      <c r="BB42" s="5">
        <v>160</v>
      </c>
      <c r="BC42" s="5">
        <v>1400</v>
      </c>
      <c r="BD42" s="5">
        <v>295</v>
      </c>
      <c r="BE42" s="5">
        <v>1746</v>
      </c>
      <c r="BF42" s="5">
        <v>32.642857142857146</v>
      </c>
      <c r="BG42" s="5">
        <v>199.64285714285714</v>
      </c>
      <c r="BH42" s="5">
        <v>74.642857142857139</v>
      </c>
      <c r="BI42" s="5">
        <v>306.85714285714283</v>
      </c>
      <c r="BJ42" s="5">
        <v>30</v>
      </c>
      <c r="BK42" s="5">
        <v>75</v>
      </c>
      <c r="BL42" s="5">
        <v>55</v>
      </c>
      <c r="BM42" s="5">
        <v>177.5</v>
      </c>
      <c r="BN42" s="5">
        <v>2387</v>
      </c>
      <c r="BO42" s="11">
        <f>(BN42/O42)*100</f>
        <v>1.0041985342992488</v>
      </c>
      <c r="BP42" s="11">
        <f>((BN42)/(O42+Q42+S42+U42))*100</f>
        <v>1.0041985342992488</v>
      </c>
      <c r="BQ42" s="4" t="s">
        <v>72</v>
      </c>
      <c r="BR42" s="9">
        <v>41</v>
      </c>
      <c r="BS42" s="9">
        <v>58</v>
      </c>
      <c r="BT42" s="11">
        <v>50.75</v>
      </c>
      <c r="BU42" s="19">
        <f t="shared" si="7"/>
        <v>1.3716216216216217</v>
      </c>
      <c r="BV42" s="6">
        <v>0.49199999999999999</v>
      </c>
      <c r="BW42" s="6">
        <v>1.58</v>
      </c>
      <c r="BX42" s="6">
        <v>1.020049</v>
      </c>
      <c r="BY42" s="5">
        <f t="shared" si="8"/>
        <v>11796.810911242474</v>
      </c>
      <c r="BZ42" s="11">
        <v>2.5</v>
      </c>
      <c r="CA42" s="19">
        <f t="shared" si="17"/>
        <v>0.33392619117184508</v>
      </c>
      <c r="CB42" s="19">
        <f t="shared" si="16"/>
        <v>0.78039215451883082</v>
      </c>
    </row>
    <row r="43" spans="1:80" x14ac:dyDescent="0.25">
      <c r="A43" s="4" t="s">
        <v>69</v>
      </c>
      <c r="B43" s="4">
        <v>27</v>
      </c>
      <c r="C43" s="4">
        <v>1</v>
      </c>
      <c r="D43" s="6">
        <f t="shared" si="0"/>
        <v>0.40468564223999998</v>
      </c>
      <c r="E43" s="8">
        <v>38274</v>
      </c>
      <c r="F43" s="4">
        <v>1</v>
      </c>
      <c r="G43" s="4" t="s">
        <v>70</v>
      </c>
      <c r="H43" s="4" t="s">
        <v>71</v>
      </c>
      <c r="I43" s="4">
        <v>335</v>
      </c>
      <c r="J43" s="4">
        <v>120</v>
      </c>
      <c r="M43" s="13">
        <f t="shared" si="1"/>
        <v>227.5</v>
      </c>
      <c r="N43" s="8">
        <v>38279</v>
      </c>
      <c r="O43" s="5">
        <v>428230</v>
      </c>
      <c r="Q43" s="5"/>
      <c r="V43" s="14">
        <f t="shared" si="2"/>
        <v>428230</v>
      </c>
      <c r="W43" s="14">
        <f t="shared" si="3"/>
        <v>1058179.3750568421</v>
      </c>
      <c r="X43" s="14">
        <f t="shared" si="4"/>
        <v>428230</v>
      </c>
      <c r="Y43" s="8">
        <v>38330</v>
      </c>
      <c r="Z43" s="13">
        <f t="shared" si="5"/>
        <v>5</v>
      </c>
      <c r="AA43" s="4">
        <f t="shared" si="6"/>
        <v>51</v>
      </c>
      <c r="AB43" s="4">
        <v>6</v>
      </c>
      <c r="AC43" s="10">
        <v>3.4</v>
      </c>
      <c r="AD43" s="4">
        <v>31.2</v>
      </c>
      <c r="AE43" s="4">
        <v>16.100000000000001</v>
      </c>
      <c r="AF43" s="4">
        <v>32.1</v>
      </c>
      <c r="AG43" s="10">
        <v>24.514000000000006</v>
      </c>
      <c r="AH43" s="9">
        <v>28</v>
      </c>
      <c r="AI43" s="9">
        <v>23</v>
      </c>
      <c r="AJ43" s="9">
        <v>37</v>
      </c>
      <c r="AK43" s="9">
        <v>28.466666666666665</v>
      </c>
      <c r="AL43" s="4">
        <v>9.5</v>
      </c>
      <c r="AM43" s="4">
        <v>8.8000000000000007</v>
      </c>
      <c r="AN43" s="4">
        <v>9.4</v>
      </c>
      <c r="AO43" s="10">
        <v>9.0893617021276611</v>
      </c>
      <c r="AP43" s="20">
        <v>544</v>
      </c>
      <c r="AQ43" s="20">
        <v>475</v>
      </c>
      <c r="AR43" s="20">
        <v>30</v>
      </c>
      <c r="AS43" s="20">
        <v>12.5</v>
      </c>
      <c r="AT43" s="5">
        <v>5</v>
      </c>
      <c r="AU43" s="5">
        <v>5</v>
      </c>
      <c r="AV43" s="5">
        <v>180</v>
      </c>
      <c r="AW43" s="5">
        <v>190</v>
      </c>
      <c r="AX43" s="5">
        <v>0</v>
      </c>
      <c r="AY43" s="5">
        <v>5</v>
      </c>
      <c r="AZ43" s="5">
        <v>0</v>
      </c>
      <c r="BA43" s="5">
        <v>5</v>
      </c>
      <c r="BB43" s="5">
        <v>145</v>
      </c>
      <c r="BC43" s="5">
        <v>210</v>
      </c>
      <c r="BD43" s="5">
        <v>2125</v>
      </c>
      <c r="BE43" s="5">
        <v>2240</v>
      </c>
      <c r="BF43" s="5">
        <v>22.647058823529413</v>
      </c>
      <c r="BG43" s="5">
        <v>50.882352941176471</v>
      </c>
      <c r="BH43" s="5">
        <v>252.35294117647058</v>
      </c>
      <c r="BI43" s="5">
        <v>325.88235294117646</v>
      </c>
      <c r="BJ43" s="5">
        <v>5</v>
      </c>
      <c r="BK43" s="5">
        <v>20</v>
      </c>
      <c r="BL43" s="5">
        <v>10</v>
      </c>
      <c r="BM43" s="5">
        <v>65</v>
      </c>
      <c r="BN43" s="5">
        <v>314730</v>
      </c>
      <c r="BO43" s="11">
        <f>(BN43/O43)*100</f>
        <v>73.495551455993279</v>
      </c>
      <c r="BP43" s="11">
        <f>((BN43)/(O43+Q43+S43+U43))*100</f>
        <v>73.495551455993279</v>
      </c>
      <c r="BQ43" s="4" t="s">
        <v>72</v>
      </c>
      <c r="BR43" s="9">
        <v>22</v>
      </c>
      <c r="BS43" s="9">
        <v>41</v>
      </c>
      <c r="BT43" s="11">
        <v>31.64</v>
      </c>
      <c r="BU43" s="19">
        <f t="shared" si="7"/>
        <v>0.62039215686274507</v>
      </c>
      <c r="BV43" s="6">
        <v>0.108</v>
      </c>
      <c r="BW43" s="6">
        <v>1.177</v>
      </c>
      <c r="BX43" s="6">
        <v>0.27686000000000016</v>
      </c>
      <c r="BY43" s="5">
        <f t="shared" si="8"/>
        <v>777714.76709160954</v>
      </c>
      <c r="BZ43" s="11">
        <v>73.36</v>
      </c>
      <c r="CA43" s="19">
        <f t="shared" si="17"/>
        <v>3.5544413302806372</v>
      </c>
      <c r="CB43" s="19">
        <f t="shared" si="16"/>
        <v>0.87407920885660928</v>
      </c>
    </row>
    <row r="44" spans="1:80" x14ac:dyDescent="0.25">
      <c r="A44" s="7" t="s">
        <v>69</v>
      </c>
      <c r="B44" s="4">
        <v>26</v>
      </c>
      <c r="C44" s="4">
        <v>1</v>
      </c>
      <c r="D44" s="6">
        <f t="shared" si="0"/>
        <v>0.40468564223999998</v>
      </c>
      <c r="E44" s="8">
        <v>40420</v>
      </c>
      <c r="F44" s="9">
        <v>1</v>
      </c>
      <c r="G44" s="9" t="s">
        <v>70</v>
      </c>
      <c r="H44" s="9" t="s">
        <v>71</v>
      </c>
      <c r="I44" s="4">
        <v>173</v>
      </c>
      <c r="J44" s="4">
        <v>130</v>
      </c>
      <c r="L44" s="9"/>
      <c r="M44" s="13">
        <f t="shared" si="1"/>
        <v>151.5</v>
      </c>
      <c r="N44" s="8">
        <v>40427</v>
      </c>
      <c r="O44" s="5">
        <v>413574</v>
      </c>
      <c r="P44" s="8"/>
      <c r="Q44" s="5"/>
      <c r="R44" s="8"/>
      <c r="S44" s="9"/>
      <c r="T44" s="8"/>
      <c r="U44" s="8"/>
      <c r="V44" s="14">
        <f t="shared" si="2"/>
        <v>413574</v>
      </c>
      <c r="W44" s="14">
        <f t="shared" si="3"/>
        <v>1021963.6103490144</v>
      </c>
      <c r="X44" s="14">
        <f t="shared" si="4"/>
        <v>413574</v>
      </c>
      <c r="Y44" s="8">
        <v>40465</v>
      </c>
      <c r="Z44" s="13">
        <f t="shared" si="5"/>
        <v>7</v>
      </c>
      <c r="AA44" s="9">
        <f t="shared" si="6"/>
        <v>38</v>
      </c>
      <c r="AB44" s="9">
        <v>10</v>
      </c>
      <c r="AC44" s="10">
        <v>3.8</v>
      </c>
      <c r="AD44" s="10">
        <v>30.1</v>
      </c>
      <c r="AE44" s="10">
        <v>26</v>
      </c>
      <c r="AF44" s="10">
        <v>33.4</v>
      </c>
      <c r="AG44" s="10">
        <v>29.116666666666667</v>
      </c>
      <c r="AH44" s="9">
        <v>28</v>
      </c>
      <c r="AI44" s="9">
        <v>20</v>
      </c>
      <c r="AJ44" s="9">
        <v>30</v>
      </c>
      <c r="AK44" s="9">
        <v>24.5</v>
      </c>
      <c r="AL44" s="10">
        <v>9</v>
      </c>
      <c r="AM44" s="10">
        <v>8.8000000000000007</v>
      </c>
      <c r="AN44" s="10">
        <v>9.6999999999999993</v>
      </c>
      <c r="AO44" s="10">
        <v>9.1617861982844744</v>
      </c>
      <c r="AP44" s="20">
        <v>240</v>
      </c>
      <c r="AQ44" s="20">
        <v>275</v>
      </c>
      <c r="AR44" s="20">
        <v>24</v>
      </c>
      <c r="AS44" s="20">
        <v>10</v>
      </c>
      <c r="AT44" s="5">
        <v>0</v>
      </c>
      <c r="AU44" s="5">
        <v>10</v>
      </c>
      <c r="AV44" s="5">
        <v>3125</v>
      </c>
      <c r="AW44" s="5">
        <v>3135</v>
      </c>
      <c r="AX44" s="5">
        <v>0</v>
      </c>
      <c r="AY44" s="5">
        <v>0</v>
      </c>
      <c r="AZ44" s="5">
        <v>10</v>
      </c>
      <c r="BA44" s="5">
        <v>120</v>
      </c>
      <c r="BB44" s="5">
        <v>170</v>
      </c>
      <c r="BC44" s="5">
        <v>305</v>
      </c>
      <c r="BD44" s="5">
        <v>24375</v>
      </c>
      <c r="BE44" s="5">
        <v>24375</v>
      </c>
      <c r="BF44" s="5">
        <v>72.307692307692307</v>
      </c>
      <c r="BG44" s="5">
        <v>103.07692307692308</v>
      </c>
      <c r="BH44" s="5">
        <v>2761.5384615384614</v>
      </c>
      <c r="BI44" s="5">
        <v>2936.9230769230771</v>
      </c>
      <c r="BJ44" s="5">
        <v>50</v>
      </c>
      <c r="BK44" s="5">
        <v>90</v>
      </c>
      <c r="BL44" s="5">
        <v>800</v>
      </c>
      <c r="BM44" s="5">
        <v>920</v>
      </c>
      <c r="BN44" s="5">
        <v>363911</v>
      </c>
      <c r="BO44" s="11">
        <v>87.99</v>
      </c>
      <c r="BP44" s="11">
        <f>((BN44/(O44+Q44+S44+U44))*100)</f>
        <v>87.991749964939771</v>
      </c>
      <c r="BQ44" s="4" t="s">
        <v>72</v>
      </c>
      <c r="BR44" s="9">
        <v>29</v>
      </c>
      <c r="BS44" s="9">
        <v>48</v>
      </c>
      <c r="BT44" s="11">
        <v>34.75</v>
      </c>
      <c r="BU44" s="19">
        <f t="shared" si="7"/>
        <v>0.91447368421052633</v>
      </c>
      <c r="BV44" s="6">
        <v>0.19700000000000001</v>
      </c>
      <c r="BW44" s="6">
        <v>0.71</v>
      </c>
      <c r="BX44" s="6">
        <v>0.36</v>
      </c>
      <c r="BY44" s="5">
        <f t="shared" si="8"/>
        <v>899243.66475097614</v>
      </c>
      <c r="BZ44" s="11">
        <v>131.91</v>
      </c>
      <c r="CA44" s="19">
        <f t="shared" si="17"/>
        <v>8.5778081235088894</v>
      </c>
      <c r="CB44" s="19">
        <f t="shared" si="16"/>
        <v>0.85790277772089041</v>
      </c>
    </row>
    <row r="45" spans="1:80" x14ac:dyDescent="0.25">
      <c r="A45" s="15" t="s">
        <v>69</v>
      </c>
      <c r="B45" s="15">
        <v>4</v>
      </c>
      <c r="C45" s="15">
        <v>2</v>
      </c>
      <c r="D45" s="16">
        <f t="shared" si="0"/>
        <v>0.80937128447999995</v>
      </c>
      <c r="E45" s="17">
        <v>37508</v>
      </c>
      <c r="F45" s="15">
        <v>1</v>
      </c>
      <c r="G45" s="15" t="s">
        <v>70</v>
      </c>
      <c r="H45" s="15" t="s">
        <v>71</v>
      </c>
      <c r="I45" s="15">
        <v>129</v>
      </c>
      <c r="J45" s="15">
        <v>26</v>
      </c>
      <c r="K45" s="15"/>
      <c r="L45" s="15"/>
      <c r="M45" s="13">
        <f t="shared" si="1"/>
        <v>77.5</v>
      </c>
      <c r="N45" s="17">
        <v>37515</v>
      </c>
      <c r="O45" s="14">
        <v>723182</v>
      </c>
      <c r="P45" s="15"/>
      <c r="Q45" s="14"/>
      <c r="R45" s="15"/>
      <c r="S45" s="15"/>
      <c r="T45" s="15"/>
      <c r="U45" s="15"/>
      <c r="V45" s="14">
        <f t="shared" si="2"/>
        <v>723182</v>
      </c>
      <c r="W45" s="14">
        <f t="shared" si="3"/>
        <v>893510.81990093784</v>
      </c>
      <c r="X45" s="14">
        <f t="shared" si="4"/>
        <v>361591</v>
      </c>
      <c r="Y45" s="17">
        <v>37547</v>
      </c>
      <c r="Z45" s="13">
        <f t="shared" si="5"/>
        <v>7</v>
      </c>
      <c r="AA45" s="15">
        <f t="shared" si="6"/>
        <v>32</v>
      </c>
      <c r="AB45" s="15">
        <v>8</v>
      </c>
      <c r="AC45" s="18">
        <v>3.4</v>
      </c>
      <c r="AD45" s="18">
        <v>28.1</v>
      </c>
      <c r="AE45" s="18">
        <v>21.8</v>
      </c>
      <c r="AF45" s="18">
        <v>31.2</v>
      </c>
      <c r="AG45" s="18">
        <v>28.363333333333333</v>
      </c>
      <c r="AH45" s="13">
        <v>28</v>
      </c>
      <c r="AI45" s="13">
        <v>24</v>
      </c>
      <c r="AJ45" s="13">
        <v>31</v>
      </c>
      <c r="AK45" s="13">
        <v>28.75</v>
      </c>
      <c r="AL45" s="18">
        <v>8.9</v>
      </c>
      <c r="AM45" s="18">
        <v>8.9</v>
      </c>
      <c r="AN45" s="18">
        <v>9.3000000000000007</v>
      </c>
      <c r="AO45" s="18">
        <v>9.091677110084877</v>
      </c>
      <c r="AP45" s="21">
        <v>55.5</v>
      </c>
      <c r="AQ45" s="21">
        <v>675</v>
      </c>
      <c r="AR45" s="21">
        <v>39</v>
      </c>
      <c r="AS45" s="21">
        <v>16.25</v>
      </c>
      <c r="AT45" s="14">
        <v>25</v>
      </c>
      <c r="AU45" s="14">
        <v>100</v>
      </c>
      <c r="AV45" s="14">
        <v>80</v>
      </c>
      <c r="AW45" s="14">
        <v>205</v>
      </c>
      <c r="AX45" s="14">
        <v>0</v>
      </c>
      <c r="AY45" s="14">
        <v>0</v>
      </c>
      <c r="AZ45" s="14">
        <v>0</v>
      </c>
      <c r="BA45" s="14">
        <v>0</v>
      </c>
      <c r="BB45" s="14">
        <v>70</v>
      </c>
      <c r="BC45" s="14">
        <v>800</v>
      </c>
      <c r="BD45" s="14">
        <v>585</v>
      </c>
      <c r="BE45" s="14">
        <v>1415</v>
      </c>
      <c r="BF45" s="14">
        <v>29.583333333333332</v>
      </c>
      <c r="BG45" s="14">
        <v>123.33333333333333</v>
      </c>
      <c r="BH45" s="14">
        <v>105.83333333333333</v>
      </c>
      <c r="BI45" s="14">
        <v>258.75</v>
      </c>
      <c r="BJ45" s="14">
        <v>35</v>
      </c>
      <c r="BK45" s="14">
        <v>37.5</v>
      </c>
      <c r="BL45" s="14">
        <v>10</v>
      </c>
      <c r="BM45" s="14">
        <v>80</v>
      </c>
      <c r="BN45" s="14">
        <v>652104</v>
      </c>
      <c r="BO45" s="19">
        <f>BN45/(O45)*100</f>
        <v>90.171492100190548</v>
      </c>
      <c r="BP45" s="19">
        <f>BN45/(O45+Q45)*100</f>
        <v>90.171492100190548</v>
      </c>
      <c r="BQ45" s="15" t="s">
        <v>72</v>
      </c>
      <c r="BR45" s="13">
        <v>226</v>
      </c>
      <c r="BS45" s="13">
        <v>35</v>
      </c>
      <c r="BT45" s="19">
        <v>29.11</v>
      </c>
      <c r="BU45" s="19">
        <f t="shared" si="7"/>
        <v>0.90968749999999998</v>
      </c>
      <c r="BV45" s="16">
        <v>0.121</v>
      </c>
      <c r="BW45" s="16">
        <v>0.32500000000000001</v>
      </c>
      <c r="BX45" s="16">
        <v>0.17499999999999999</v>
      </c>
      <c r="BY45" s="14">
        <f t="shared" si="8"/>
        <v>805692.03838132194</v>
      </c>
      <c r="BZ45" s="19">
        <v>111.18</v>
      </c>
      <c r="CA45" s="19">
        <f t="shared" si="17"/>
        <v>4.2926837986749131</v>
      </c>
      <c r="CB45" s="19">
        <f t="shared" si="16"/>
        <v>0.70943307532701927</v>
      </c>
    </row>
    <row r="46" spans="1:80" x14ac:dyDescent="0.25">
      <c r="A46" s="15" t="s">
        <v>69</v>
      </c>
      <c r="B46" s="15">
        <v>9</v>
      </c>
      <c r="C46" s="15">
        <v>2</v>
      </c>
      <c r="D46" s="16">
        <f t="shared" si="0"/>
        <v>0.80937128447999995</v>
      </c>
      <c r="E46" s="17">
        <v>37725</v>
      </c>
      <c r="F46" s="15">
        <v>1</v>
      </c>
      <c r="G46" s="15" t="s">
        <v>70</v>
      </c>
      <c r="H46" s="15" t="s">
        <v>71</v>
      </c>
      <c r="I46" s="15">
        <v>67</v>
      </c>
      <c r="J46" s="15">
        <v>175</v>
      </c>
      <c r="K46" s="15"/>
      <c r="L46" s="15"/>
      <c r="M46" s="13">
        <f t="shared" si="1"/>
        <v>121</v>
      </c>
      <c r="N46" s="17">
        <v>37733</v>
      </c>
      <c r="O46" s="14">
        <v>916916</v>
      </c>
      <c r="P46" s="15"/>
      <c r="Q46" s="14"/>
      <c r="R46" s="15"/>
      <c r="S46" s="15"/>
      <c r="T46" s="15"/>
      <c r="U46" s="15"/>
      <c r="V46" s="14">
        <f t="shared" si="2"/>
        <v>916916</v>
      </c>
      <c r="W46" s="14">
        <f t="shared" si="3"/>
        <v>1132874.3897667369</v>
      </c>
      <c r="X46" s="14">
        <f t="shared" si="4"/>
        <v>458458</v>
      </c>
      <c r="Y46" s="17">
        <v>37762</v>
      </c>
      <c r="Z46" s="13">
        <f t="shared" si="5"/>
        <v>8</v>
      </c>
      <c r="AA46" s="15">
        <f t="shared" si="6"/>
        <v>29</v>
      </c>
      <c r="AB46" s="15"/>
      <c r="AC46" s="18">
        <v>2.6</v>
      </c>
      <c r="AD46" s="18">
        <v>24.4</v>
      </c>
      <c r="AE46" s="18">
        <v>24.9</v>
      </c>
      <c r="AF46" s="18">
        <v>31.9</v>
      </c>
      <c r="AG46" s="18">
        <v>28.455555555555552</v>
      </c>
      <c r="AH46" s="13">
        <v>28</v>
      </c>
      <c r="AI46" s="13">
        <v>27</v>
      </c>
      <c r="AJ46" s="13">
        <v>33</v>
      </c>
      <c r="AK46" s="13">
        <v>29.25</v>
      </c>
      <c r="AL46" s="18">
        <v>8.8000000000000007</v>
      </c>
      <c r="AM46" s="18">
        <v>8.9</v>
      </c>
      <c r="AN46" s="18">
        <v>9.4</v>
      </c>
      <c r="AO46" s="18">
        <v>9.1735282432515923</v>
      </c>
      <c r="AP46" s="21">
        <v>0</v>
      </c>
      <c r="AQ46" s="21">
        <v>750</v>
      </c>
      <c r="AR46" s="21">
        <v>78</v>
      </c>
      <c r="AS46" s="21">
        <v>32.5</v>
      </c>
      <c r="AT46" s="14">
        <v>25</v>
      </c>
      <c r="AU46" s="14">
        <v>40</v>
      </c>
      <c r="AV46" s="14">
        <v>10</v>
      </c>
      <c r="AW46" s="14">
        <v>75</v>
      </c>
      <c r="AX46" s="14">
        <v>10</v>
      </c>
      <c r="AY46" s="14">
        <v>0</v>
      </c>
      <c r="AZ46" s="14">
        <v>30</v>
      </c>
      <c r="BA46" s="14">
        <v>165</v>
      </c>
      <c r="BB46" s="14">
        <v>580</v>
      </c>
      <c r="BC46" s="14">
        <v>605</v>
      </c>
      <c r="BD46" s="14">
        <v>2715</v>
      </c>
      <c r="BE46" s="14">
        <v>2990</v>
      </c>
      <c r="BF46" s="14">
        <v>116.25</v>
      </c>
      <c r="BG46" s="14">
        <v>155.5</v>
      </c>
      <c r="BH46" s="14">
        <v>1099.1666666666667</v>
      </c>
      <c r="BI46" s="14">
        <v>1438.75</v>
      </c>
      <c r="BJ46" s="14">
        <v>32.5</v>
      </c>
      <c r="BK46" s="14">
        <v>100.5</v>
      </c>
      <c r="BL46" s="14">
        <v>757.5</v>
      </c>
      <c r="BM46" s="14">
        <v>1332.5</v>
      </c>
      <c r="BN46" s="14">
        <v>67337</v>
      </c>
      <c r="BO46" s="19">
        <f>BN46/(O46)*100</f>
        <v>7.3438570163460986</v>
      </c>
      <c r="BP46" s="19">
        <f>BN46/(O46+Q46)*100</f>
        <v>7.3438570163460986</v>
      </c>
      <c r="BQ46" s="15" t="s">
        <v>72</v>
      </c>
      <c r="BR46" s="13">
        <v>31</v>
      </c>
      <c r="BS46" s="13">
        <v>41</v>
      </c>
      <c r="BT46" s="19">
        <v>36.950000000000003</v>
      </c>
      <c r="BU46" s="19">
        <f t="shared" si="7"/>
        <v>1.2741379310344829</v>
      </c>
      <c r="BV46" s="16">
        <v>0.254</v>
      </c>
      <c r="BW46" s="16">
        <v>0.54200000000000004</v>
      </c>
      <c r="BX46" s="16">
        <v>0.38900000000000001</v>
      </c>
      <c r="BY46" s="14">
        <f t="shared" si="8"/>
        <v>83196.675359272573</v>
      </c>
      <c r="BZ46" s="19">
        <v>27.5</v>
      </c>
      <c r="CA46" s="19">
        <f t="shared" si="17"/>
        <v>1.1716203431632839</v>
      </c>
      <c r="CB46" s="19">
        <f t="shared" si="16"/>
        <v>0.77109213448632763</v>
      </c>
    </row>
    <row r="47" spans="1:80" x14ac:dyDescent="0.25">
      <c r="A47" s="15" t="s">
        <v>69</v>
      </c>
      <c r="B47" s="15">
        <v>28</v>
      </c>
      <c r="C47" s="15">
        <v>1</v>
      </c>
      <c r="D47" s="16">
        <f t="shared" si="0"/>
        <v>0.40468564223999998</v>
      </c>
      <c r="E47" s="17">
        <v>37723</v>
      </c>
      <c r="F47" s="15">
        <v>2</v>
      </c>
      <c r="G47" s="15" t="s">
        <v>70</v>
      </c>
      <c r="H47" s="15" t="s">
        <v>71</v>
      </c>
      <c r="I47" s="15">
        <v>3</v>
      </c>
      <c r="J47" s="15">
        <v>2</v>
      </c>
      <c r="K47" s="15">
        <v>35</v>
      </c>
      <c r="L47" s="15">
        <v>52</v>
      </c>
      <c r="M47" s="13">
        <f t="shared" si="1"/>
        <v>23</v>
      </c>
      <c r="N47" s="17">
        <v>37731</v>
      </c>
      <c r="O47" s="14">
        <v>418612</v>
      </c>
      <c r="P47" s="17">
        <v>37735</v>
      </c>
      <c r="Q47" s="14">
        <v>288998</v>
      </c>
      <c r="R47" s="15"/>
      <c r="S47" s="15"/>
      <c r="T47" s="15"/>
      <c r="U47" s="15"/>
      <c r="V47" s="14">
        <f t="shared" si="2"/>
        <v>707610</v>
      </c>
      <c r="W47" s="14">
        <f t="shared" si="3"/>
        <v>1748542.3897998089</v>
      </c>
      <c r="X47" s="14">
        <f t="shared" si="4"/>
        <v>707610</v>
      </c>
      <c r="Y47" s="17">
        <v>37762</v>
      </c>
      <c r="Z47" s="13">
        <f t="shared" si="5"/>
        <v>8</v>
      </c>
      <c r="AA47" s="15">
        <f t="shared" si="6"/>
        <v>31</v>
      </c>
      <c r="AB47" s="15"/>
      <c r="AC47" s="18">
        <v>2.9</v>
      </c>
      <c r="AD47" s="18">
        <v>24.3</v>
      </c>
      <c r="AE47" s="18">
        <v>24.3</v>
      </c>
      <c r="AF47" s="18">
        <v>31.3</v>
      </c>
      <c r="AG47" s="18">
        <v>28.141379310344828</v>
      </c>
      <c r="AH47" s="13">
        <v>28</v>
      </c>
      <c r="AI47" s="13">
        <v>28</v>
      </c>
      <c r="AJ47" s="13">
        <v>36</v>
      </c>
      <c r="AK47" s="13">
        <v>30.125</v>
      </c>
      <c r="AL47" s="18">
        <v>9.1</v>
      </c>
      <c r="AM47" s="18">
        <v>8.8000000000000007</v>
      </c>
      <c r="AN47" s="18">
        <v>9.1999999999999993</v>
      </c>
      <c r="AO47" s="18">
        <v>9.0521590409693964</v>
      </c>
      <c r="AP47" s="21">
        <v>0</v>
      </c>
      <c r="AQ47" s="21">
        <v>400</v>
      </c>
      <c r="AR47" s="21">
        <v>36</v>
      </c>
      <c r="AS47" s="21">
        <v>15</v>
      </c>
      <c r="AT47" s="14">
        <v>10</v>
      </c>
      <c r="AU47" s="14">
        <v>135</v>
      </c>
      <c r="AV47" s="14">
        <v>55</v>
      </c>
      <c r="AW47" s="14">
        <v>200</v>
      </c>
      <c r="AX47" s="14">
        <v>0</v>
      </c>
      <c r="AY47" s="14">
        <v>20</v>
      </c>
      <c r="AZ47" s="14">
        <v>0</v>
      </c>
      <c r="BA47" s="14">
        <v>280</v>
      </c>
      <c r="BB47" s="14">
        <v>200</v>
      </c>
      <c r="BC47" s="14">
        <v>1095</v>
      </c>
      <c r="BD47" s="14">
        <v>4540</v>
      </c>
      <c r="BE47" s="14">
        <v>5285</v>
      </c>
      <c r="BF47" s="14">
        <v>60.769230769230766</v>
      </c>
      <c r="BG47" s="14">
        <v>280</v>
      </c>
      <c r="BH47" s="14">
        <v>1147.6923076923076</v>
      </c>
      <c r="BI47" s="14">
        <v>1465.3846153846155</v>
      </c>
      <c r="BJ47" s="14">
        <v>50</v>
      </c>
      <c r="BK47" s="14">
        <v>90</v>
      </c>
      <c r="BL47" s="14">
        <v>510</v>
      </c>
      <c r="BM47" s="14">
        <v>705</v>
      </c>
      <c r="BN47" s="14">
        <v>179266</v>
      </c>
      <c r="BO47" s="19">
        <f>BN47/(Q47)*100</f>
        <v>62.03018706011806</v>
      </c>
      <c r="BP47" s="19">
        <f>BN47/(O47+Q47)*100</f>
        <v>25.334011673096761</v>
      </c>
      <c r="BQ47" s="15" t="s">
        <v>72</v>
      </c>
      <c r="BR47" s="13">
        <v>25</v>
      </c>
      <c r="BS47" s="13">
        <v>42</v>
      </c>
      <c r="BT47" s="19">
        <v>30.52</v>
      </c>
      <c r="BU47" s="19">
        <f t="shared" si="7"/>
        <v>0.98451612903225805</v>
      </c>
      <c r="BV47" s="16">
        <v>0.13700000000000001</v>
      </c>
      <c r="BW47" s="16">
        <v>0.60399999999999998</v>
      </c>
      <c r="BX47" s="16">
        <v>0.24</v>
      </c>
      <c r="BY47" s="14">
        <f t="shared" si="8"/>
        <v>442975.93314092862</v>
      </c>
      <c r="BZ47" s="19">
        <v>43.14</v>
      </c>
      <c r="CA47" s="19">
        <f t="shared" si="17"/>
        <v>3.4387503730624238</v>
      </c>
      <c r="CB47" s="19">
        <f t="shared" si="16"/>
        <v>0.84422392134956015</v>
      </c>
    </row>
    <row r="48" spans="1:80" x14ac:dyDescent="0.25">
      <c r="A48" s="15" t="s">
        <v>69</v>
      </c>
      <c r="B48" s="15">
        <v>9</v>
      </c>
      <c r="C48" s="15">
        <v>2</v>
      </c>
      <c r="D48" s="16">
        <f t="shared" si="0"/>
        <v>0.80937128447999995</v>
      </c>
      <c r="E48" s="17">
        <v>38271</v>
      </c>
      <c r="F48" s="15">
        <v>1</v>
      </c>
      <c r="G48" s="15" t="s">
        <v>70</v>
      </c>
      <c r="H48" s="15" t="s">
        <v>71</v>
      </c>
      <c r="I48" s="15">
        <v>218</v>
      </c>
      <c r="J48" s="15">
        <v>83</v>
      </c>
      <c r="K48" s="15"/>
      <c r="L48" s="15"/>
      <c r="M48" s="13">
        <f t="shared" si="1"/>
        <v>150.5</v>
      </c>
      <c r="N48" s="17">
        <v>38280</v>
      </c>
      <c r="O48" s="14">
        <v>849132</v>
      </c>
      <c r="P48" s="15"/>
      <c r="Q48" s="14"/>
      <c r="R48" s="15"/>
      <c r="S48" s="15"/>
      <c r="T48" s="15"/>
      <c r="U48" s="15"/>
      <c r="V48" s="14">
        <f t="shared" si="2"/>
        <v>849132</v>
      </c>
      <c r="W48" s="14">
        <f t="shared" si="3"/>
        <v>1049125.4338798854</v>
      </c>
      <c r="X48" s="14">
        <f t="shared" si="4"/>
        <v>424566</v>
      </c>
      <c r="Y48" s="17">
        <v>38323</v>
      </c>
      <c r="Z48" s="13">
        <f t="shared" si="5"/>
        <v>9</v>
      </c>
      <c r="AA48" s="15">
        <f t="shared" si="6"/>
        <v>43</v>
      </c>
      <c r="AB48" s="15">
        <v>7</v>
      </c>
      <c r="AC48" s="18">
        <v>0.4</v>
      </c>
      <c r="AD48" s="15">
        <v>31.6</v>
      </c>
      <c r="AE48" s="15">
        <v>18.399999999999999</v>
      </c>
      <c r="AF48" s="15">
        <v>31</v>
      </c>
      <c r="AG48" s="18">
        <v>25.468292682926826</v>
      </c>
      <c r="AH48" s="13">
        <v>28</v>
      </c>
      <c r="AI48" s="13">
        <v>24</v>
      </c>
      <c r="AJ48" s="13">
        <v>34</v>
      </c>
      <c r="AK48" s="13">
        <v>29.083333333333332</v>
      </c>
      <c r="AL48" s="15">
        <v>8.8000000000000007</v>
      </c>
      <c r="AM48" s="15">
        <v>8.8000000000000007</v>
      </c>
      <c r="AN48" s="15">
        <v>9.4</v>
      </c>
      <c r="AO48" s="18">
        <v>9.0428571428571427</v>
      </c>
      <c r="AP48" s="21">
        <v>506</v>
      </c>
      <c r="AQ48" s="21">
        <v>800</v>
      </c>
      <c r="AR48" s="21">
        <v>48</v>
      </c>
      <c r="AS48" s="21">
        <v>20</v>
      </c>
      <c r="AT48" s="14">
        <v>155</v>
      </c>
      <c r="AU48" s="14">
        <v>325</v>
      </c>
      <c r="AV48" s="14">
        <v>50</v>
      </c>
      <c r="AW48" s="14">
        <v>530</v>
      </c>
      <c r="AX48" s="14">
        <v>0</v>
      </c>
      <c r="AY48" s="14">
        <v>0</v>
      </c>
      <c r="AZ48" s="14">
        <v>0</v>
      </c>
      <c r="BA48" s="14">
        <v>5</v>
      </c>
      <c r="BB48" s="14">
        <v>160</v>
      </c>
      <c r="BC48" s="14">
        <v>430</v>
      </c>
      <c r="BD48" s="14">
        <v>85</v>
      </c>
      <c r="BE48" s="14">
        <v>550</v>
      </c>
      <c r="BF48" s="14">
        <v>37.857142857142854</v>
      </c>
      <c r="BG48" s="14">
        <v>69.285714285714292</v>
      </c>
      <c r="BH48" s="14">
        <v>22.142857142857142</v>
      </c>
      <c r="BI48" s="14">
        <v>129.28571428571428</v>
      </c>
      <c r="BJ48" s="14">
        <v>10</v>
      </c>
      <c r="BK48" s="14">
        <v>20</v>
      </c>
      <c r="BL48" s="14">
        <v>5</v>
      </c>
      <c r="BM48" s="14">
        <v>70</v>
      </c>
      <c r="BN48" s="14">
        <v>160034</v>
      </c>
      <c r="BO48" s="19">
        <f>(BN48/O48)*100</f>
        <v>18.846775295242672</v>
      </c>
      <c r="BP48" s="19">
        <f>((BN48)/(O48+Q48+S48+U48))*100</f>
        <v>18.846775295242672</v>
      </c>
      <c r="BQ48" s="15" t="s">
        <v>72</v>
      </c>
      <c r="BR48" s="13">
        <v>29</v>
      </c>
      <c r="BS48" s="13">
        <v>55</v>
      </c>
      <c r="BT48" s="19">
        <v>39.25</v>
      </c>
      <c r="BU48" s="19">
        <f t="shared" si="7"/>
        <v>0.91279069767441856</v>
      </c>
      <c r="BV48" s="16">
        <v>0.1966</v>
      </c>
      <c r="BW48" s="16">
        <v>1.1737</v>
      </c>
      <c r="BX48" s="16">
        <v>0.47672999999999988</v>
      </c>
      <c r="BY48" s="14">
        <f t="shared" si="8"/>
        <v>197726.31308858169</v>
      </c>
      <c r="BZ48" s="19">
        <v>27.59</v>
      </c>
      <c r="CA48" s="11">
        <f t="shared" si="17"/>
        <v>0.79274854356733637</v>
      </c>
      <c r="CB48" s="11">
        <f t="shared" si="16"/>
        <v>0.7884124961594543</v>
      </c>
    </row>
    <row r="49" spans="1:80" x14ac:dyDescent="0.25">
      <c r="A49" s="15" t="s">
        <v>69</v>
      </c>
      <c r="B49" s="15">
        <v>1</v>
      </c>
      <c r="C49" s="15">
        <v>2</v>
      </c>
      <c r="D49" s="16">
        <f t="shared" si="0"/>
        <v>0.80937128447999995</v>
      </c>
      <c r="E49" s="17">
        <v>38176</v>
      </c>
      <c r="F49" s="15">
        <v>1</v>
      </c>
      <c r="G49" s="15" t="s">
        <v>70</v>
      </c>
      <c r="H49" s="15" t="s">
        <v>71</v>
      </c>
      <c r="I49" s="15">
        <v>0</v>
      </c>
      <c r="J49" s="15">
        <v>0</v>
      </c>
      <c r="K49" s="15"/>
      <c r="L49" s="15"/>
      <c r="M49" s="13">
        <f t="shared" si="1"/>
        <v>0</v>
      </c>
      <c r="N49" s="17">
        <v>38186</v>
      </c>
      <c r="O49" s="14">
        <v>838959</v>
      </c>
      <c r="P49" s="15"/>
      <c r="Q49" s="14"/>
      <c r="R49" s="15"/>
      <c r="S49" s="15"/>
      <c r="T49" s="15"/>
      <c r="U49" s="15"/>
      <c r="V49" s="14">
        <f t="shared" si="2"/>
        <v>838959</v>
      </c>
      <c r="W49" s="14">
        <f t="shared" si="3"/>
        <v>1036556.4186515579</v>
      </c>
      <c r="X49" s="14">
        <f t="shared" si="4"/>
        <v>419479.5</v>
      </c>
      <c r="Y49" s="17">
        <v>38211</v>
      </c>
      <c r="Z49" s="13">
        <f t="shared" si="5"/>
        <v>10</v>
      </c>
      <c r="AA49" s="15">
        <f t="shared" si="6"/>
        <v>25</v>
      </c>
      <c r="AB49" s="15">
        <v>3</v>
      </c>
      <c r="AC49" s="18">
        <v>2</v>
      </c>
      <c r="AD49" s="15">
        <v>31.9</v>
      </c>
      <c r="AE49" s="15">
        <v>31.6</v>
      </c>
      <c r="AF49" s="15">
        <v>34.299999999999997</v>
      </c>
      <c r="AG49" s="18">
        <v>33.047826086956519</v>
      </c>
      <c r="AH49" s="13">
        <v>28</v>
      </c>
      <c r="AI49" s="13">
        <v>28</v>
      </c>
      <c r="AJ49" s="13">
        <v>35</v>
      </c>
      <c r="AK49" s="13">
        <v>31.571428571428573</v>
      </c>
      <c r="AL49" s="15">
        <v>10.1</v>
      </c>
      <c r="AM49" s="15">
        <v>9.4</v>
      </c>
      <c r="AN49" s="15">
        <v>10</v>
      </c>
      <c r="AO49" s="18">
        <v>9.6363636363636367</v>
      </c>
      <c r="AP49" s="21">
        <v>0</v>
      </c>
      <c r="AQ49" s="21">
        <v>600</v>
      </c>
      <c r="AR49" s="21">
        <v>60</v>
      </c>
      <c r="AS49" s="21">
        <v>25</v>
      </c>
      <c r="AT49" s="14">
        <v>0</v>
      </c>
      <c r="AU49" s="14">
        <v>0</v>
      </c>
      <c r="AV49" s="14">
        <v>4300</v>
      </c>
      <c r="AW49" s="14">
        <v>4300</v>
      </c>
      <c r="AX49" s="14">
        <v>0</v>
      </c>
      <c r="AY49" s="14">
        <v>0</v>
      </c>
      <c r="AZ49" s="14">
        <v>10</v>
      </c>
      <c r="BA49" s="14">
        <v>15</v>
      </c>
      <c r="BB49" s="14">
        <v>20</v>
      </c>
      <c r="BC49" s="14">
        <v>45</v>
      </c>
      <c r="BD49" s="14">
        <v>11040</v>
      </c>
      <c r="BE49" s="14">
        <v>11045</v>
      </c>
      <c r="BF49" s="14">
        <v>7.5</v>
      </c>
      <c r="BG49" s="14">
        <v>15.5</v>
      </c>
      <c r="BH49" s="14">
        <v>1591.5</v>
      </c>
      <c r="BI49" s="14">
        <v>1614.5</v>
      </c>
      <c r="BJ49" s="14">
        <v>5</v>
      </c>
      <c r="BK49" s="14">
        <v>12.5</v>
      </c>
      <c r="BL49" s="14">
        <v>657.5</v>
      </c>
      <c r="BM49" s="14">
        <v>682.5</v>
      </c>
      <c r="BN49" s="14">
        <v>0</v>
      </c>
      <c r="BO49" s="19">
        <f>(BN49/O49)*100</f>
        <v>0</v>
      </c>
      <c r="BP49" s="19">
        <f>((BN49)/(O49+Q49+S49+U49))*100</f>
        <v>0</v>
      </c>
      <c r="BQ49" s="15" t="s">
        <v>73</v>
      </c>
      <c r="BR49" s="13">
        <v>0</v>
      </c>
      <c r="BS49" s="13">
        <v>0</v>
      </c>
      <c r="BT49" s="19">
        <v>0</v>
      </c>
      <c r="BU49" s="19">
        <f t="shared" si="7"/>
        <v>0</v>
      </c>
      <c r="BV49" s="16">
        <v>0</v>
      </c>
      <c r="BW49" s="16">
        <v>0</v>
      </c>
      <c r="BX49" s="16">
        <v>0</v>
      </c>
      <c r="BY49" s="14">
        <f t="shared" si="8"/>
        <v>0</v>
      </c>
      <c r="BZ49" s="19">
        <v>0</v>
      </c>
      <c r="CA49" s="19">
        <f t="shared" si="17"/>
        <v>0</v>
      </c>
      <c r="CB49" s="19" t="e">
        <f t="shared" si="16"/>
        <v>#DIV/0!</v>
      </c>
    </row>
    <row r="50" spans="1:80" x14ac:dyDescent="0.25">
      <c r="A50" s="15" t="s">
        <v>69</v>
      </c>
      <c r="B50" s="15">
        <v>5</v>
      </c>
      <c r="C50" s="15">
        <v>2</v>
      </c>
      <c r="D50" s="16">
        <f t="shared" si="0"/>
        <v>0.80937128447999995</v>
      </c>
      <c r="E50" s="17">
        <v>39340</v>
      </c>
      <c r="F50" s="15">
        <v>2</v>
      </c>
      <c r="G50" s="15" t="s">
        <v>70</v>
      </c>
      <c r="H50" s="15" t="s">
        <v>71</v>
      </c>
      <c r="I50" s="15"/>
      <c r="J50" s="15"/>
      <c r="K50" s="15"/>
      <c r="L50" s="15"/>
      <c r="M50" s="13" t="e">
        <f t="shared" si="1"/>
        <v>#DIV/0!</v>
      </c>
      <c r="N50" s="17">
        <v>39355</v>
      </c>
      <c r="O50" s="14">
        <v>406246</v>
      </c>
      <c r="P50" s="17">
        <v>39357</v>
      </c>
      <c r="Q50" s="14">
        <v>279838</v>
      </c>
      <c r="R50" s="15"/>
      <c r="S50" s="14"/>
      <c r="T50" s="15"/>
      <c r="U50" s="15"/>
      <c r="V50" s="14">
        <f t="shared" si="2"/>
        <v>686084</v>
      </c>
      <c r="W50" s="14">
        <f t="shared" si="3"/>
        <v>847675.24269259337</v>
      </c>
      <c r="X50" s="14">
        <f t="shared" si="4"/>
        <v>343042</v>
      </c>
      <c r="Y50" s="17">
        <v>39388</v>
      </c>
      <c r="Z50" s="13">
        <f t="shared" si="5"/>
        <v>15</v>
      </c>
      <c r="AA50" s="13">
        <f t="shared" si="6"/>
        <v>33</v>
      </c>
      <c r="AB50" s="13">
        <v>0</v>
      </c>
      <c r="AC50" s="15">
        <v>2.8</v>
      </c>
      <c r="AD50" s="18">
        <v>28.2</v>
      </c>
      <c r="AE50" s="18">
        <v>19.5</v>
      </c>
      <c r="AF50" s="18">
        <v>32.1</v>
      </c>
      <c r="AG50" s="18">
        <v>26.741935483870968</v>
      </c>
      <c r="AH50" s="18">
        <v>28</v>
      </c>
      <c r="AI50" s="18">
        <v>20</v>
      </c>
      <c r="AJ50" s="18">
        <v>30</v>
      </c>
      <c r="AK50" s="18">
        <v>24.8</v>
      </c>
      <c r="AL50" s="18">
        <v>8.3000000000000007</v>
      </c>
      <c r="AM50" s="18">
        <v>8.3000000000000007</v>
      </c>
      <c r="AN50" s="18">
        <v>9</v>
      </c>
      <c r="AO50" s="18">
        <v>8.7843749999999989</v>
      </c>
      <c r="AP50" s="21">
        <v>236</v>
      </c>
      <c r="AQ50" s="21">
        <v>650</v>
      </c>
      <c r="AR50" s="21">
        <v>26</v>
      </c>
      <c r="AS50" s="21">
        <v>29.5</v>
      </c>
      <c r="AT50" s="14">
        <v>35</v>
      </c>
      <c r="AU50" s="14">
        <v>335</v>
      </c>
      <c r="AV50" s="14">
        <v>560</v>
      </c>
      <c r="AW50" s="14">
        <v>930</v>
      </c>
      <c r="AX50" s="14">
        <v>0</v>
      </c>
      <c r="AY50" s="14">
        <v>5</v>
      </c>
      <c r="AZ50" s="14">
        <v>0</v>
      </c>
      <c r="BA50" s="14">
        <v>25</v>
      </c>
      <c r="BB50" s="14">
        <v>540</v>
      </c>
      <c r="BC50" s="14">
        <v>340</v>
      </c>
      <c r="BD50" s="14">
        <v>430</v>
      </c>
      <c r="BE50" s="14">
        <v>560</v>
      </c>
      <c r="BF50" s="14">
        <v>103.63636363636364</v>
      </c>
      <c r="BG50" s="14">
        <v>84.545454545454547</v>
      </c>
      <c r="BH50" s="14">
        <v>86.36363636363636</v>
      </c>
      <c r="BI50" s="14">
        <v>276.36363636363637</v>
      </c>
      <c r="BJ50" s="14">
        <v>25</v>
      </c>
      <c r="BK50" s="14">
        <v>30</v>
      </c>
      <c r="BL50" s="14">
        <v>15</v>
      </c>
      <c r="BM50" s="14">
        <v>320</v>
      </c>
      <c r="BN50" s="14">
        <v>390576</v>
      </c>
      <c r="BO50" s="19">
        <f>(BN50/Q50)*100</f>
        <v>139.57218104760611</v>
      </c>
      <c r="BP50" s="19">
        <f>((BN50)/(O50+Q50+S50+U50))*100</f>
        <v>56.928306154931462</v>
      </c>
      <c r="BQ50" s="15" t="s">
        <v>72</v>
      </c>
      <c r="BR50" s="13">
        <v>17</v>
      </c>
      <c r="BS50" s="13">
        <v>43</v>
      </c>
      <c r="BT50" s="19">
        <v>28.17</v>
      </c>
      <c r="BU50" s="19">
        <f t="shared" si="7"/>
        <v>0.85363636363636364</v>
      </c>
      <c r="BV50" s="16">
        <v>6.6000000000000003E-2</v>
      </c>
      <c r="BW50" s="16">
        <v>0.55100000000000005</v>
      </c>
      <c r="BX50" s="16">
        <v>0.218</v>
      </c>
      <c r="BY50" s="14">
        <f t="shared" si="8"/>
        <v>482567.15735959786</v>
      </c>
      <c r="BZ50" s="19">
        <v>74.91</v>
      </c>
      <c r="CA50" s="19">
        <f t="shared" si="17"/>
        <v>2.8046460796523265</v>
      </c>
      <c r="CB50" s="19">
        <f t="shared" si="16"/>
        <v>0.97520507488321662</v>
      </c>
    </row>
    <row r="51" spans="1:80" x14ac:dyDescent="0.25">
      <c r="A51" s="15" t="s">
        <v>69</v>
      </c>
      <c r="B51" s="15">
        <v>3</v>
      </c>
      <c r="C51" s="15">
        <v>2</v>
      </c>
      <c r="D51" s="16">
        <f t="shared" si="0"/>
        <v>0.80937128447999995</v>
      </c>
      <c r="E51" s="17">
        <v>39268</v>
      </c>
      <c r="F51" s="15">
        <v>1</v>
      </c>
      <c r="G51" s="15" t="s">
        <v>70</v>
      </c>
      <c r="H51" s="15" t="s">
        <v>71</v>
      </c>
      <c r="I51" s="15">
        <v>473</v>
      </c>
      <c r="J51" s="15">
        <v>260</v>
      </c>
      <c r="K51" s="15"/>
      <c r="L51" s="15"/>
      <c r="M51" s="13">
        <f t="shared" si="1"/>
        <v>366.5</v>
      </c>
      <c r="N51" s="17">
        <v>39291</v>
      </c>
      <c r="O51" s="14">
        <v>787760</v>
      </c>
      <c r="P51" s="17"/>
      <c r="Q51" s="14"/>
      <c r="R51" s="17"/>
      <c r="S51" s="14"/>
      <c r="T51" s="17"/>
      <c r="U51" s="14"/>
      <c r="V51" s="14">
        <f t="shared" si="2"/>
        <v>787760</v>
      </c>
      <c r="W51" s="14">
        <f t="shared" si="3"/>
        <v>973298.6765228709</v>
      </c>
      <c r="X51" s="14">
        <f t="shared" si="4"/>
        <v>393880</v>
      </c>
      <c r="Y51" s="17">
        <v>39331</v>
      </c>
      <c r="Z51" s="13">
        <f t="shared" si="5"/>
        <v>23</v>
      </c>
      <c r="AA51" s="15">
        <f t="shared" si="6"/>
        <v>40</v>
      </c>
      <c r="AB51" s="15">
        <v>0</v>
      </c>
      <c r="AC51" s="15">
        <v>3.6</v>
      </c>
      <c r="AD51" s="18">
        <v>31.7</v>
      </c>
      <c r="AE51" s="18">
        <v>28.1</v>
      </c>
      <c r="AF51" s="18">
        <v>34.5</v>
      </c>
      <c r="AG51" s="18">
        <v>31.281578947368423</v>
      </c>
      <c r="AH51" s="13">
        <v>28</v>
      </c>
      <c r="AI51" s="13">
        <v>25</v>
      </c>
      <c r="AJ51" s="13">
        <v>32</v>
      </c>
      <c r="AK51" s="13">
        <v>28.454545454545453</v>
      </c>
      <c r="AL51" s="18">
        <v>8.6999999999999993</v>
      </c>
      <c r="AM51" s="18">
        <v>8.6999999999999993</v>
      </c>
      <c r="AN51" s="18">
        <v>9.4</v>
      </c>
      <c r="AO51" s="18">
        <v>9.0230769230769265</v>
      </c>
      <c r="AP51" s="21">
        <v>268</v>
      </c>
      <c r="AQ51" s="21">
        <v>600</v>
      </c>
      <c r="AR51" s="21">
        <v>30</v>
      </c>
      <c r="AS51" s="21">
        <v>11.75</v>
      </c>
      <c r="AT51" s="14">
        <v>25</v>
      </c>
      <c r="AU51" s="14">
        <v>140</v>
      </c>
      <c r="AV51" s="14">
        <v>10</v>
      </c>
      <c r="AW51" s="14">
        <v>175</v>
      </c>
      <c r="AX51" s="14">
        <v>0</v>
      </c>
      <c r="AY51" s="14">
        <v>0</v>
      </c>
      <c r="AZ51" s="14">
        <v>0</v>
      </c>
      <c r="BA51" s="14">
        <v>0</v>
      </c>
      <c r="BB51" s="14">
        <v>875</v>
      </c>
      <c r="BC51" s="14">
        <v>165</v>
      </c>
      <c r="BD51" s="14">
        <v>5</v>
      </c>
      <c r="BE51" s="14">
        <v>1000</v>
      </c>
      <c r="BF51" s="14">
        <v>91.5</v>
      </c>
      <c r="BG51" s="14">
        <v>46</v>
      </c>
      <c r="BH51" s="14">
        <v>0.5</v>
      </c>
      <c r="BI51" s="14">
        <v>137.5</v>
      </c>
      <c r="BJ51" s="14">
        <v>2.5</v>
      </c>
      <c r="BK51" s="14">
        <v>7.5</v>
      </c>
      <c r="BL51" s="14">
        <v>15</v>
      </c>
      <c r="BM51" s="14">
        <v>15</v>
      </c>
      <c r="BN51" s="14">
        <v>44544</v>
      </c>
      <c r="BO51" s="19">
        <f>(BN51/O51)*100</f>
        <v>5.6545140651975219</v>
      </c>
      <c r="BP51" s="19">
        <f>((BN51)/(O51+Q51+S51+U51))*100</f>
        <v>5.6545140651975219</v>
      </c>
      <c r="BQ51" s="15" t="s">
        <v>72</v>
      </c>
      <c r="BR51" s="13">
        <v>21</v>
      </c>
      <c r="BS51" s="13">
        <v>78</v>
      </c>
      <c r="BT51" s="19">
        <v>46.25</v>
      </c>
      <c r="BU51" s="19">
        <f t="shared" si="7"/>
        <v>1.15625</v>
      </c>
      <c r="BV51" s="16">
        <v>0.108</v>
      </c>
      <c r="BW51" s="16">
        <v>3.55</v>
      </c>
      <c r="BX51" s="16">
        <v>1.03</v>
      </c>
      <c r="BY51" s="14">
        <f t="shared" si="8"/>
        <v>55035.31056036707</v>
      </c>
      <c r="BZ51" s="19">
        <v>43.64</v>
      </c>
      <c r="CA51" s="11">
        <f t="shared" si="17"/>
        <v>1.3479598559033872</v>
      </c>
      <c r="CB51" s="11">
        <f t="shared" si="16"/>
        <v>1.0411229344757467</v>
      </c>
    </row>
    <row r="52" spans="1:80" x14ac:dyDescent="0.25">
      <c r="A52" s="15" t="s">
        <v>69</v>
      </c>
      <c r="B52" s="15">
        <v>12</v>
      </c>
      <c r="C52" s="15">
        <v>0.5</v>
      </c>
      <c r="D52" s="16">
        <f t="shared" si="0"/>
        <v>0.20234282111999999</v>
      </c>
      <c r="E52" s="17">
        <v>37733</v>
      </c>
      <c r="F52" s="15">
        <v>1</v>
      </c>
      <c r="G52" s="15" t="s">
        <v>70</v>
      </c>
      <c r="H52" s="15" t="s">
        <v>71</v>
      </c>
      <c r="I52" s="15">
        <v>43</v>
      </c>
      <c r="J52" s="15">
        <v>27</v>
      </c>
      <c r="K52" s="15"/>
      <c r="L52" s="15"/>
      <c r="M52" s="13">
        <f t="shared" si="1"/>
        <v>35</v>
      </c>
      <c r="N52" s="17">
        <v>37737</v>
      </c>
      <c r="O52" s="14">
        <v>269762</v>
      </c>
      <c r="P52" s="15"/>
      <c r="Q52" s="14"/>
      <c r="R52" s="15"/>
      <c r="S52" s="15"/>
      <c r="T52" s="15"/>
      <c r="U52" s="15"/>
      <c r="V52" s="14">
        <f t="shared" si="2"/>
        <v>269762</v>
      </c>
      <c r="W52" s="14">
        <f t="shared" si="3"/>
        <v>1333192.8383069092</v>
      </c>
      <c r="X52" s="14">
        <f t="shared" si="4"/>
        <v>539524</v>
      </c>
      <c r="Y52" s="17">
        <v>37763</v>
      </c>
      <c r="Z52" s="13">
        <f t="shared" si="5"/>
        <v>4</v>
      </c>
      <c r="AA52" s="15">
        <f t="shared" si="6"/>
        <v>26</v>
      </c>
      <c r="AB52" s="15">
        <v>12</v>
      </c>
      <c r="AC52" s="18">
        <v>4</v>
      </c>
      <c r="AD52" s="18">
        <v>27.8</v>
      </c>
      <c r="AE52" s="18">
        <v>25.4</v>
      </c>
      <c r="AF52" s="18">
        <v>32.5</v>
      </c>
      <c r="AG52" s="18">
        <v>29.243478260869566</v>
      </c>
      <c r="AH52" s="13">
        <v>29</v>
      </c>
      <c r="AI52" s="13">
        <v>27</v>
      </c>
      <c r="AJ52" s="13">
        <v>34</v>
      </c>
      <c r="AK52" s="13">
        <v>30</v>
      </c>
      <c r="AL52" s="18">
        <v>8.9</v>
      </c>
      <c r="AM52" s="18">
        <v>8.5</v>
      </c>
      <c r="AN52" s="18">
        <v>9.3000000000000007</v>
      </c>
      <c r="AO52" s="18">
        <v>8.9468346909969192</v>
      </c>
      <c r="AP52" s="21">
        <v>5.5</v>
      </c>
      <c r="AQ52" s="21">
        <v>187.5</v>
      </c>
      <c r="AR52" s="21">
        <v>15</v>
      </c>
      <c r="AS52" s="21">
        <v>6.25</v>
      </c>
      <c r="AT52" s="14">
        <v>0</v>
      </c>
      <c r="AU52" s="14">
        <v>50</v>
      </c>
      <c r="AV52" s="14">
        <v>80</v>
      </c>
      <c r="AW52" s="14">
        <v>130</v>
      </c>
      <c r="AX52" s="14">
        <v>0</v>
      </c>
      <c r="AY52" s="14">
        <v>0</v>
      </c>
      <c r="AZ52" s="14">
        <v>0</v>
      </c>
      <c r="BA52" s="14">
        <v>0</v>
      </c>
      <c r="BB52" s="14">
        <v>810</v>
      </c>
      <c r="BC52" s="14">
        <v>850</v>
      </c>
      <c r="BD52" s="14">
        <v>830</v>
      </c>
      <c r="BE52" s="14">
        <v>1000</v>
      </c>
      <c r="BF52" s="14">
        <v>110.83333333333333</v>
      </c>
      <c r="BG52" s="14">
        <v>200.41666666666666</v>
      </c>
      <c r="BH52" s="14">
        <v>128.33333333333334</v>
      </c>
      <c r="BI52" s="14">
        <v>431.25</v>
      </c>
      <c r="BJ52" s="14">
        <v>40</v>
      </c>
      <c r="BK52" s="14">
        <v>60</v>
      </c>
      <c r="BL52" s="14">
        <v>57.5</v>
      </c>
      <c r="BM52" s="14">
        <v>310</v>
      </c>
      <c r="BN52" s="14">
        <v>7674</v>
      </c>
      <c r="BO52" s="19">
        <f>BN52/(O52)*100</f>
        <v>2.8447297988597358</v>
      </c>
      <c r="BP52" s="19">
        <f>BN52/(O52+Q52)*100</f>
        <v>2.8447297988597358</v>
      </c>
      <c r="BQ52" s="15" t="s">
        <v>72</v>
      </c>
      <c r="BR52" s="13">
        <v>28</v>
      </c>
      <c r="BS52" s="13">
        <v>51</v>
      </c>
      <c r="BT52" s="19">
        <v>42.85</v>
      </c>
      <c r="BU52" s="19">
        <f t="shared" si="7"/>
        <v>1.6480769230769232</v>
      </c>
      <c r="BV52" s="16">
        <v>0.2</v>
      </c>
      <c r="BW52" s="16">
        <v>0.96799999999999997</v>
      </c>
      <c r="BX52" s="16">
        <v>0.629</v>
      </c>
      <c r="BY52" s="14">
        <f t="shared" si="8"/>
        <v>37925.733947580542</v>
      </c>
      <c r="BZ52" s="19">
        <v>4.82</v>
      </c>
      <c r="CA52" s="11">
        <f t="shared" si="17"/>
        <v>0.91619072205518237</v>
      </c>
      <c r="CB52" s="11">
        <f t="shared" si="16"/>
        <v>0.79946262765860765</v>
      </c>
    </row>
    <row r="53" spans="1:80" x14ac:dyDescent="0.25">
      <c r="A53" s="15" t="s">
        <v>69</v>
      </c>
      <c r="B53" s="15">
        <v>27</v>
      </c>
      <c r="C53" s="15">
        <v>1</v>
      </c>
      <c r="D53" s="16">
        <f t="shared" si="0"/>
        <v>0.40468564223999998</v>
      </c>
      <c r="E53" s="17">
        <v>37505</v>
      </c>
      <c r="F53" s="15">
        <v>1</v>
      </c>
      <c r="G53" s="15" t="s">
        <v>70</v>
      </c>
      <c r="H53" s="15" t="s">
        <v>71</v>
      </c>
      <c r="I53" s="15">
        <v>10</v>
      </c>
      <c r="J53" s="15">
        <v>3</v>
      </c>
      <c r="K53" s="15"/>
      <c r="L53" s="15"/>
      <c r="M53" s="13">
        <f t="shared" si="1"/>
        <v>6.5</v>
      </c>
      <c r="N53" s="17">
        <v>37510</v>
      </c>
      <c r="O53" s="14">
        <v>441054</v>
      </c>
      <c r="P53" s="15"/>
      <c r="Q53" s="14"/>
      <c r="R53" s="15"/>
      <c r="S53" s="15"/>
      <c r="T53" s="15"/>
      <c r="U53" s="15"/>
      <c r="V53" s="14">
        <f t="shared" si="2"/>
        <v>441054</v>
      </c>
      <c r="W53" s="14">
        <f t="shared" si="3"/>
        <v>1089868.1691761916</v>
      </c>
      <c r="X53" s="14">
        <f t="shared" si="4"/>
        <v>441054</v>
      </c>
      <c r="Y53" s="17">
        <v>37531</v>
      </c>
      <c r="Z53" s="13">
        <f t="shared" si="5"/>
        <v>5</v>
      </c>
      <c r="AA53" s="15">
        <f t="shared" si="6"/>
        <v>21</v>
      </c>
      <c r="AB53" s="15">
        <v>9</v>
      </c>
      <c r="AC53" s="18">
        <v>3.8</v>
      </c>
      <c r="AD53" s="18">
        <v>30</v>
      </c>
      <c r="AE53" s="18">
        <v>26.6</v>
      </c>
      <c r="AF53" s="18">
        <v>31.4</v>
      </c>
      <c r="AG53" s="18">
        <v>29.315789473684209</v>
      </c>
      <c r="AH53" s="13">
        <v>29</v>
      </c>
      <c r="AI53" s="13">
        <v>27</v>
      </c>
      <c r="AJ53" s="13">
        <v>34</v>
      </c>
      <c r="AK53" s="13">
        <v>29.375</v>
      </c>
      <c r="AL53" s="18">
        <v>8.9</v>
      </c>
      <c r="AM53" s="18">
        <v>8.8000000000000007</v>
      </c>
      <c r="AN53" s="18">
        <v>9.4</v>
      </c>
      <c r="AO53" s="18">
        <v>9.2059950002984561</v>
      </c>
      <c r="AP53" s="21">
        <v>12</v>
      </c>
      <c r="AQ53" s="21">
        <v>325</v>
      </c>
      <c r="AR53" s="21">
        <v>21</v>
      </c>
      <c r="AS53" s="21">
        <v>9</v>
      </c>
      <c r="AT53" s="14">
        <v>10</v>
      </c>
      <c r="AU53" s="14">
        <v>40</v>
      </c>
      <c r="AV53" s="14">
        <v>520</v>
      </c>
      <c r="AW53" s="14">
        <v>570</v>
      </c>
      <c r="AX53" s="14">
        <v>15</v>
      </c>
      <c r="AY53" s="14">
        <v>0</v>
      </c>
      <c r="AZ53" s="14">
        <v>0</v>
      </c>
      <c r="BA53" s="14">
        <v>30</v>
      </c>
      <c r="BB53" s="14">
        <v>355</v>
      </c>
      <c r="BC53" s="14">
        <v>515</v>
      </c>
      <c r="BD53" s="14">
        <v>365</v>
      </c>
      <c r="BE53" s="14">
        <v>1120</v>
      </c>
      <c r="BF53" s="14">
        <v>104.375</v>
      </c>
      <c r="BG53" s="14">
        <v>105</v>
      </c>
      <c r="BH53" s="14">
        <v>71.875</v>
      </c>
      <c r="BI53" s="14">
        <v>281.25</v>
      </c>
      <c r="BJ53" s="14">
        <v>47.5</v>
      </c>
      <c r="BK53" s="14">
        <v>20</v>
      </c>
      <c r="BL53" s="14">
        <v>17.5</v>
      </c>
      <c r="BM53" s="14">
        <v>115</v>
      </c>
      <c r="BN53" s="14">
        <v>20743</v>
      </c>
      <c r="BO53" s="19">
        <f>BN53/(O53)*100</f>
        <v>4.7030522339668162</v>
      </c>
      <c r="BP53" s="19">
        <f>BN53/(O53+Q53)*100</f>
        <v>4.7030522339668162</v>
      </c>
      <c r="BQ53" s="15" t="s">
        <v>72</v>
      </c>
      <c r="BR53" s="13">
        <v>27</v>
      </c>
      <c r="BS53" s="13">
        <v>41</v>
      </c>
      <c r="BT53" s="19">
        <v>36.03</v>
      </c>
      <c r="BU53" s="19">
        <f t="shared" si="7"/>
        <v>1.7157142857142857</v>
      </c>
      <c r="BV53" s="16">
        <v>0.161</v>
      </c>
      <c r="BW53" s="16">
        <v>0.52300000000000002</v>
      </c>
      <c r="BX53" s="16">
        <v>0.372</v>
      </c>
      <c r="BY53" s="14">
        <f t="shared" si="8"/>
        <v>51257.06927773411</v>
      </c>
      <c r="BZ53" s="19">
        <v>8.23</v>
      </c>
      <c r="CA53" s="19">
        <f t="shared" si="17"/>
        <v>0.96841775689274812</v>
      </c>
      <c r="CB53" s="19">
        <f t="shared" si="16"/>
        <v>0.79533510770299642</v>
      </c>
    </row>
    <row r="54" spans="1:80" x14ac:dyDescent="0.25">
      <c r="A54" s="8" t="s">
        <v>69</v>
      </c>
      <c r="B54" s="4">
        <v>12</v>
      </c>
      <c r="C54" s="4">
        <v>0.5</v>
      </c>
      <c r="D54" s="16">
        <f t="shared" si="0"/>
        <v>0.20234282111999999</v>
      </c>
      <c r="E54" s="8">
        <v>38448</v>
      </c>
      <c r="F54" s="4">
        <v>1</v>
      </c>
      <c r="G54" s="4" t="s">
        <v>70</v>
      </c>
      <c r="H54" s="4" t="s">
        <v>71</v>
      </c>
      <c r="I54" s="4">
        <v>170</v>
      </c>
      <c r="J54" s="4">
        <v>67</v>
      </c>
      <c r="K54" s="5"/>
      <c r="M54" s="13">
        <f t="shared" si="1"/>
        <v>118.5</v>
      </c>
      <c r="N54" s="8">
        <v>38454</v>
      </c>
      <c r="O54" s="5">
        <v>280754</v>
      </c>
      <c r="Q54" s="5"/>
      <c r="V54" s="14">
        <f t="shared" si="2"/>
        <v>280754</v>
      </c>
      <c r="W54" s="14">
        <f t="shared" si="3"/>
        <v>1387516.4853686509</v>
      </c>
      <c r="X54" s="14">
        <f t="shared" si="4"/>
        <v>561508</v>
      </c>
      <c r="Y54" s="8">
        <v>38503</v>
      </c>
      <c r="Z54" s="13">
        <f t="shared" si="5"/>
        <v>6</v>
      </c>
      <c r="AA54" s="15">
        <f t="shared" si="6"/>
        <v>49</v>
      </c>
      <c r="AB54" s="4">
        <v>5</v>
      </c>
      <c r="AC54" s="10">
        <v>0.4</v>
      </c>
      <c r="AD54" s="10">
        <v>26.6</v>
      </c>
      <c r="AE54" s="10">
        <v>22.9</v>
      </c>
      <c r="AF54" s="10">
        <v>32.1</v>
      </c>
      <c r="AG54" s="10">
        <v>27.895744680851056</v>
      </c>
      <c r="AH54" s="9">
        <v>29</v>
      </c>
      <c r="AI54" s="9">
        <v>31</v>
      </c>
      <c r="AJ54" s="9">
        <v>42</v>
      </c>
      <c r="AK54" s="9">
        <v>35.571428571428569</v>
      </c>
      <c r="AL54" s="10">
        <v>9.6</v>
      </c>
      <c r="AM54" s="10">
        <v>7.3</v>
      </c>
      <c r="AN54" s="10">
        <v>9.9</v>
      </c>
      <c r="AO54" s="10">
        <v>9.2136642205268533</v>
      </c>
      <c r="AP54" s="20">
        <v>88</v>
      </c>
      <c r="AQ54" s="20">
        <v>200</v>
      </c>
      <c r="AR54" s="20">
        <v>15</v>
      </c>
      <c r="AS54" s="20">
        <v>6.1949999999999994</v>
      </c>
      <c r="AT54" s="5">
        <v>15</v>
      </c>
      <c r="AU54" s="5">
        <v>20</v>
      </c>
      <c r="AV54" s="5">
        <v>1280</v>
      </c>
      <c r="AW54" s="5">
        <v>1315</v>
      </c>
      <c r="AX54" s="5">
        <v>0</v>
      </c>
      <c r="AY54" s="5">
        <v>0</v>
      </c>
      <c r="AZ54" s="5">
        <v>0</v>
      </c>
      <c r="BA54" s="5">
        <v>5</v>
      </c>
      <c r="BB54" s="5">
        <v>195</v>
      </c>
      <c r="BC54" s="5">
        <v>415</v>
      </c>
      <c r="BD54" s="5">
        <v>190</v>
      </c>
      <c r="BE54" s="5">
        <v>455</v>
      </c>
      <c r="BF54" s="5">
        <v>30.65</v>
      </c>
      <c r="BG54" s="5">
        <v>66.5</v>
      </c>
      <c r="BH54" s="5">
        <v>29.25</v>
      </c>
      <c r="BI54" s="5">
        <v>127</v>
      </c>
      <c r="BJ54" s="5">
        <v>15</v>
      </c>
      <c r="BK54" s="5">
        <v>32.5</v>
      </c>
      <c r="BL54" s="5">
        <v>0</v>
      </c>
      <c r="BM54" s="5">
        <v>87.5</v>
      </c>
      <c r="BN54" s="5">
        <v>0</v>
      </c>
      <c r="BO54" s="19">
        <f>BN54/O54*100</f>
        <v>0</v>
      </c>
      <c r="BP54" s="19">
        <f>BN54/(O54+Q54)*100</f>
        <v>0</v>
      </c>
      <c r="BQ54" s="4" t="s">
        <v>73</v>
      </c>
      <c r="BU54" s="19">
        <f t="shared" si="7"/>
        <v>0</v>
      </c>
      <c r="BY54" s="14">
        <f t="shared" si="8"/>
        <v>0</v>
      </c>
      <c r="BZ54" s="11">
        <v>0</v>
      </c>
      <c r="CA54" s="19">
        <f t="shared" si="17"/>
        <v>0</v>
      </c>
      <c r="CB54" s="19" t="e">
        <f t="shared" si="16"/>
        <v>#DIV/0!</v>
      </c>
    </row>
    <row r="55" spans="1:80" x14ac:dyDescent="0.25">
      <c r="A55" s="15" t="s">
        <v>69</v>
      </c>
      <c r="B55" s="15">
        <v>30</v>
      </c>
      <c r="C55" s="15">
        <v>1</v>
      </c>
      <c r="D55" s="16">
        <f t="shared" si="0"/>
        <v>0.40468564223999998</v>
      </c>
      <c r="E55" s="17">
        <v>37741</v>
      </c>
      <c r="F55" s="15">
        <v>1</v>
      </c>
      <c r="G55" s="15" t="s">
        <v>70</v>
      </c>
      <c r="H55" s="15" t="s">
        <v>71</v>
      </c>
      <c r="I55" s="15">
        <v>264</v>
      </c>
      <c r="J55" s="15">
        <v>399</v>
      </c>
      <c r="K55" s="15"/>
      <c r="L55" s="15"/>
      <c r="M55" s="13">
        <f t="shared" si="1"/>
        <v>331.5</v>
      </c>
      <c r="N55" s="17">
        <v>37747</v>
      </c>
      <c r="O55" s="14">
        <v>403498</v>
      </c>
      <c r="P55" s="15"/>
      <c r="Q55" s="14"/>
      <c r="R55" s="15"/>
      <c r="S55" s="15"/>
      <c r="T55" s="15"/>
      <c r="U55" s="15"/>
      <c r="V55" s="14">
        <f t="shared" si="2"/>
        <v>403498</v>
      </c>
      <c r="W55" s="14">
        <f t="shared" si="3"/>
        <v>997065.27211238293</v>
      </c>
      <c r="X55" s="14">
        <f t="shared" si="4"/>
        <v>403498</v>
      </c>
      <c r="Y55" s="17">
        <v>37795</v>
      </c>
      <c r="Z55" s="13">
        <f t="shared" si="5"/>
        <v>6</v>
      </c>
      <c r="AA55" s="15">
        <f t="shared" si="6"/>
        <v>48</v>
      </c>
      <c r="AB55" s="15">
        <v>15</v>
      </c>
      <c r="AC55" s="18">
        <v>3</v>
      </c>
      <c r="AD55" s="18">
        <v>28.3</v>
      </c>
      <c r="AE55" s="18">
        <v>28.8</v>
      </c>
      <c r="AF55" s="18">
        <v>34</v>
      </c>
      <c r="AG55" s="18">
        <v>30.604347826086954</v>
      </c>
      <c r="AH55" s="13">
        <v>29</v>
      </c>
      <c r="AI55" s="13">
        <v>30</v>
      </c>
      <c r="AJ55" s="13">
        <v>40</v>
      </c>
      <c r="AK55" s="13">
        <v>35</v>
      </c>
      <c r="AL55" s="18">
        <v>9</v>
      </c>
      <c r="AM55" s="18">
        <v>8.8000000000000007</v>
      </c>
      <c r="AN55" s="18">
        <v>9.4</v>
      </c>
      <c r="AO55" s="18">
        <v>9.1452817083372171</v>
      </c>
      <c r="AP55" s="21">
        <v>128</v>
      </c>
      <c r="AQ55" s="21">
        <v>400</v>
      </c>
      <c r="AR55" s="21">
        <v>45</v>
      </c>
      <c r="AS55" s="21">
        <v>18.75</v>
      </c>
      <c r="AT55" s="14">
        <v>10</v>
      </c>
      <c r="AU55" s="14">
        <v>15</v>
      </c>
      <c r="AV55" s="14">
        <v>175</v>
      </c>
      <c r="AW55" s="14">
        <v>200</v>
      </c>
      <c r="AX55" s="14">
        <v>0</v>
      </c>
      <c r="AY55" s="14">
        <v>0</v>
      </c>
      <c r="AZ55" s="14">
        <v>30</v>
      </c>
      <c r="BA55" s="14">
        <v>235</v>
      </c>
      <c r="BB55" s="14">
        <v>215</v>
      </c>
      <c r="BC55" s="14">
        <v>760</v>
      </c>
      <c r="BD55" s="14">
        <v>6000</v>
      </c>
      <c r="BE55" s="14">
        <v>6020</v>
      </c>
      <c r="BF55" s="14">
        <v>46.315789473684212</v>
      </c>
      <c r="BG55" s="14">
        <v>152.10526315789474</v>
      </c>
      <c r="BH55" s="14">
        <v>1673.6842105263158</v>
      </c>
      <c r="BI55" s="14">
        <v>1867.8947368421052</v>
      </c>
      <c r="BJ55" s="14">
        <v>15</v>
      </c>
      <c r="BK55" s="14">
        <v>50</v>
      </c>
      <c r="BL55" s="14">
        <v>930</v>
      </c>
      <c r="BM55" s="14">
        <v>1155</v>
      </c>
      <c r="BN55" s="14">
        <v>371594</v>
      </c>
      <c r="BO55" s="19">
        <f>BN55/(O55)*100</f>
        <v>92.093145443100084</v>
      </c>
      <c r="BP55" s="19">
        <f>BN55/(O55+Q55)*100</f>
        <v>92.093145443100084</v>
      </c>
      <c r="BQ55" s="15" t="s">
        <v>72</v>
      </c>
      <c r="BR55" s="13">
        <v>23</v>
      </c>
      <c r="BS55" s="13">
        <v>50</v>
      </c>
      <c r="BT55" s="19">
        <v>33.57</v>
      </c>
      <c r="BU55" s="19">
        <f t="shared" si="7"/>
        <v>0.69937499999999997</v>
      </c>
      <c r="BV55" s="16">
        <v>0.17100000000000001</v>
      </c>
      <c r="BW55" s="16">
        <v>0.90900000000000003</v>
      </c>
      <c r="BX55" s="16">
        <v>0.316</v>
      </c>
      <c r="BY55" s="14">
        <f t="shared" si="8"/>
        <v>918228.7712090984</v>
      </c>
      <c r="BZ55" s="19">
        <v>102.18</v>
      </c>
      <c r="CA55" s="19">
        <f t="shared" si="17"/>
        <v>5.2602558079822828</v>
      </c>
      <c r="CB55" s="19">
        <f t="shared" si="16"/>
        <v>0.83528187737698256</v>
      </c>
    </row>
    <row r="56" spans="1:80" x14ac:dyDescent="0.25">
      <c r="A56" s="53" t="s">
        <v>69</v>
      </c>
      <c r="B56" s="53">
        <v>28</v>
      </c>
      <c r="C56" s="53">
        <v>1</v>
      </c>
      <c r="D56" s="22">
        <f t="shared" si="0"/>
        <v>0.40468564223999998</v>
      </c>
      <c r="E56" s="54">
        <v>38448</v>
      </c>
      <c r="F56" s="53">
        <v>1</v>
      </c>
      <c r="G56" s="53" t="s">
        <v>70</v>
      </c>
      <c r="H56" s="53" t="s">
        <v>71</v>
      </c>
      <c r="I56" s="53">
        <v>159</v>
      </c>
      <c r="J56" s="53">
        <v>142</v>
      </c>
      <c r="K56" s="53"/>
      <c r="L56" s="53"/>
      <c r="M56" s="13">
        <f t="shared" si="1"/>
        <v>150.5</v>
      </c>
      <c r="N56" s="54">
        <v>38454</v>
      </c>
      <c r="O56" s="55">
        <v>420902</v>
      </c>
      <c r="P56" s="53"/>
      <c r="Q56" s="55"/>
      <c r="R56" s="53"/>
      <c r="S56" s="53"/>
      <c r="T56" s="53"/>
      <c r="U56" s="53"/>
      <c r="V56" s="14">
        <f t="shared" si="2"/>
        <v>420902</v>
      </c>
      <c r="W56" s="14">
        <f t="shared" si="3"/>
        <v>1040071.4927029284</v>
      </c>
      <c r="X56" s="14">
        <f t="shared" si="4"/>
        <v>420902</v>
      </c>
      <c r="Y56" s="54">
        <v>38496</v>
      </c>
      <c r="Z56" s="13">
        <f t="shared" si="5"/>
        <v>6</v>
      </c>
      <c r="AA56" s="53">
        <f t="shared" si="6"/>
        <v>42</v>
      </c>
      <c r="AB56" s="53">
        <v>5</v>
      </c>
      <c r="AC56" s="56">
        <v>3</v>
      </c>
      <c r="AD56" s="56">
        <v>27.4</v>
      </c>
      <c r="AE56" s="56">
        <v>23.2</v>
      </c>
      <c r="AF56" s="56">
        <v>32.9</v>
      </c>
      <c r="AG56" s="56">
        <v>27.54000000000001</v>
      </c>
      <c r="AH56" s="57">
        <v>29</v>
      </c>
      <c r="AI56" s="57">
        <v>30</v>
      </c>
      <c r="AJ56" s="57">
        <v>38</v>
      </c>
      <c r="AK56" s="57">
        <v>34.909090909090907</v>
      </c>
      <c r="AL56" s="56">
        <v>9.3000000000000007</v>
      </c>
      <c r="AM56" s="56">
        <v>8.6999999999999993</v>
      </c>
      <c r="AN56" s="56">
        <v>9.9</v>
      </c>
      <c r="AO56" s="56">
        <v>9.3749974718549165</v>
      </c>
      <c r="AP56" s="25">
        <v>72</v>
      </c>
      <c r="AQ56" s="25">
        <v>400</v>
      </c>
      <c r="AR56" s="25">
        <v>24</v>
      </c>
      <c r="AS56" s="25">
        <v>9.375</v>
      </c>
      <c r="AT56" s="55">
        <v>5</v>
      </c>
      <c r="AU56" s="55">
        <v>30</v>
      </c>
      <c r="AV56" s="55">
        <v>4310</v>
      </c>
      <c r="AW56" s="55">
        <v>4395</v>
      </c>
      <c r="AX56" s="55">
        <v>5</v>
      </c>
      <c r="AY56" s="55">
        <v>5</v>
      </c>
      <c r="AZ56" s="55">
        <v>0</v>
      </c>
      <c r="BA56" s="55">
        <v>15</v>
      </c>
      <c r="BB56" s="55">
        <v>110</v>
      </c>
      <c r="BC56" s="55">
        <v>565</v>
      </c>
      <c r="BD56" s="55">
        <v>140</v>
      </c>
      <c r="BE56" s="55">
        <v>2600</v>
      </c>
      <c r="BF56" s="55">
        <v>36.842105263157897</v>
      </c>
      <c r="BG56" s="55">
        <v>175</v>
      </c>
      <c r="BH56" s="55">
        <v>11.052631578947368</v>
      </c>
      <c r="BI56" s="55">
        <v>346.05263157894734</v>
      </c>
      <c r="BJ56" s="55">
        <v>35</v>
      </c>
      <c r="BK56" s="55">
        <v>90</v>
      </c>
      <c r="BL56" s="55">
        <v>0</v>
      </c>
      <c r="BM56" s="55">
        <v>155</v>
      </c>
      <c r="BN56" s="55">
        <v>61021</v>
      </c>
      <c r="BO56" s="58">
        <f>BN56/O56*100</f>
        <v>14.497674042888844</v>
      </c>
      <c r="BP56" s="58">
        <f>BN56/(O56+Q56)*100</f>
        <v>14.497674042888844</v>
      </c>
      <c r="BQ56" s="53" t="s">
        <v>72</v>
      </c>
      <c r="BR56" s="57">
        <v>36</v>
      </c>
      <c r="BS56" s="57">
        <v>52</v>
      </c>
      <c r="BT56" s="58">
        <v>44.57</v>
      </c>
      <c r="BU56" s="19">
        <f t="shared" si="7"/>
        <v>1.0611904761904762</v>
      </c>
      <c r="BV56" s="22">
        <v>0.36099999999999999</v>
      </c>
      <c r="BW56" s="22">
        <v>1.2629999999999999</v>
      </c>
      <c r="BX56" s="22">
        <v>0.71330000000000005</v>
      </c>
      <c r="BY56" s="55">
        <f t="shared" si="8"/>
        <v>150786.17482507898</v>
      </c>
      <c r="BZ56" s="58">
        <v>43.73</v>
      </c>
      <c r="CA56" s="19">
        <f t="shared" si="17"/>
        <v>2.5728376979902712</v>
      </c>
      <c r="CB56" s="19">
        <f t="shared" si="16"/>
        <v>0.80564612351095544</v>
      </c>
    </row>
    <row r="57" spans="1:80" x14ac:dyDescent="0.25">
      <c r="A57" s="15" t="s">
        <v>69</v>
      </c>
      <c r="B57" s="15">
        <v>3</v>
      </c>
      <c r="C57" s="15">
        <v>2</v>
      </c>
      <c r="D57" s="16">
        <f t="shared" si="0"/>
        <v>0.80937128447999995</v>
      </c>
      <c r="E57" s="17">
        <v>38154</v>
      </c>
      <c r="F57" s="15">
        <v>1</v>
      </c>
      <c r="G57" s="15" t="s">
        <v>70</v>
      </c>
      <c r="H57" s="15" t="s">
        <v>71</v>
      </c>
      <c r="I57" s="15">
        <v>132</v>
      </c>
      <c r="J57" s="15">
        <v>97</v>
      </c>
      <c r="K57" s="15"/>
      <c r="L57" s="15"/>
      <c r="M57" s="13">
        <f t="shared" si="1"/>
        <v>114.5</v>
      </c>
      <c r="N57" s="17">
        <v>38161</v>
      </c>
      <c r="O57" s="14">
        <v>919895</v>
      </c>
      <c r="P57" s="15"/>
      <c r="Q57" s="14"/>
      <c r="R57" s="15"/>
      <c r="S57" s="15"/>
      <c r="T57" s="15"/>
      <c r="U57" s="15"/>
      <c r="V57" s="14">
        <f t="shared" si="2"/>
        <v>919895</v>
      </c>
      <c r="W57" s="14">
        <f t="shared" si="3"/>
        <v>1136555.0244236903</v>
      </c>
      <c r="X57" s="14">
        <f t="shared" si="4"/>
        <v>459947.5</v>
      </c>
      <c r="Y57" s="17">
        <v>38190</v>
      </c>
      <c r="Z57" s="13">
        <f t="shared" si="5"/>
        <v>7</v>
      </c>
      <c r="AA57" s="15">
        <f t="shared" si="6"/>
        <v>29</v>
      </c>
      <c r="AB57" s="15">
        <v>10</v>
      </c>
      <c r="AC57" s="18">
        <v>2.1</v>
      </c>
      <c r="AD57" s="15">
        <v>29.5</v>
      </c>
      <c r="AE57" s="15">
        <v>29.6</v>
      </c>
      <c r="AF57" s="15">
        <v>34.9</v>
      </c>
      <c r="AG57" s="18">
        <v>31.750000000000004</v>
      </c>
      <c r="AH57" s="13">
        <v>29</v>
      </c>
      <c r="AI57" s="13">
        <v>28</v>
      </c>
      <c r="AJ57" s="13">
        <v>35</v>
      </c>
      <c r="AK57" s="13">
        <v>31.5</v>
      </c>
      <c r="AL57" s="15">
        <v>9.1</v>
      </c>
      <c r="AM57" s="15">
        <v>8.4</v>
      </c>
      <c r="AN57" s="15">
        <v>9.6</v>
      </c>
      <c r="AO57" s="18">
        <v>9.0909090909090917</v>
      </c>
      <c r="AP57" s="21">
        <v>228</v>
      </c>
      <c r="AQ57" s="21">
        <v>700</v>
      </c>
      <c r="AR57" s="21">
        <v>54</v>
      </c>
      <c r="AS57" s="21">
        <v>22.5</v>
      </c>
      <c r="AT57" s="14">
        <v>40</v>
      </c>
      <c r="AU57" s="14">
        <v>65</v>
      </c>
      <c r="AV57" s="14">
        <v>0</v>
      </c>
      <c r="AW57" s="14">
        <v>105</v>
      </c>
      <c r="AX57" s="14">
        <v>0</v>
      </c>
      <c r="AY57" s="14">
        <v>0</v>
      </c>
      <c r="AZ57" s="14">
        <v>90</v>
      </c>
      <c r="BA57" s="14">
        <v>175</v>
      </c>
      <c r="BB57" s="14">
        <v>170</v>
      </c>
      <c r="BC57" s="14">
        <v>230</v>
      </c>
      <c r="BD57" s="14">
        <v>3000</v>
      </c>
      <c r="BE57" s="14">
        <v>3040</v>
      </c>
      <c r="BF57" s="14">
        <v>43.636363636363633</v>
      </c>
      <c r="BG57" s="14">
        <v>58.636363636363633</v>
      </c>
      <c r="BH57" s="14">
        <v>1252.7272727272727</v>
      </c>
      <c r="BI57" s="14">
        <v>1357.7272727272727</v>
      </c>
      <c r="BJ57" s="14">
        <v>10</v>
      </c>
      <c r="BK57" s="14">
        <v>40</v>
      </c>
      <c r="BL57" s="14">
        <v>995</v>
      </c>
      <c r="BM57" s="14">
        <v>1130</v>
      </c>
      <c r="BN57" s="14">
        <v>355674</v>
      </c>
      <c r="BO57" s="19">
        <f>(BN57/O57)*100</f>
        <v>38.664630202360051</v>
      </c>
      <c r="BP57" s="19">
        <f>((BN57)/(O57+Q57+S57+U57))*100</f>
        <v>38.664630202360051</v>
      </c>
      <c r="BQ57" s="15" t="s">
        <v>72</v>
      </c>
      <c r="BR57" s="13">
        <v>28</v>
      </c>
      <c r="BS57" s="13">
        <v>45</v>
      </c>
      <c r="BT57" s="19">
        <v>34.21</v>
      </c>
      <c r="BU57" s="19">
        <f t="shared" si="7"/>
        <v>1.1796551724137931</v>
      </c>
      <c r="BV57" s="16">
        <v>0.17699999999999999</v>
      </c>
      <c r="BW57" s="16">
        <v>0.67800000000000005</v>
      </c>
      <c r="BX57" s="16">
        <v>0.2964099999999999</v>
      </c>
      <c r="BY57" s="14">
        <f t="shared" si="8"/>
        <v>439444.79723976285</v>
      </c>
      <c r="BZ57" s="19">
        <v>102.91</v>
      </c>
      <c r="CA57" s="19">
        <f t="shared" si="17"/>
        <v>4.3844163459975842</v>
      </c>
      <c r="CB57" s="19">
        <f t="shared" si="16"/>
        <v>0.74034411549311763</v>
      </c>
    </row>
    <row r="58" spans="1:80" x14ac:dyDescent="0.25">
      <c r="A58" s="15" t="s">
        <v>69</v>
      </c>
      <c r="B58" s="15">
        <v>31</v>
      </c>
      <c r="C58" s="15">
        <v>1</v>
      </c>
      <c r="D58" s="16">
        <f t="shared" si="0"/>
        <v>0.40468564223999998</v>
      </c>
      <c r="E58" s="17">
        <v>37746</v>
      </c>
      <c r="F58" s="15">
        <v>1</v>
      </c>
      <c r="G58" s="15" t="s">
        <v>70</v>
      </c>
      <c r="H58" s="15" t="s">
        <v>71</v>
      </c>
      <c r="I58" s="15">
        <v>188</v>
      </c>
      <c r="J58" s="15">
        <v>38</v>
      </c>
      <c r="K58" s="15"/>
      <c r="L58" s="15"/>
      <c r="M58" s="13">
        <f t="shared" si="1"/>
        <v>113</v>
      </c>
      <c r="N58" s="17">
        <v>37754</v>
      </c>
      <c r="O58" s="14">
        <v>333882</v>
      </c>
      <c r="P58" s="15"/>
      <c r="Q58" s="14"/>
      <c r="R58" s="15"/>
      <c r="S58" s="15"/>
      <c r="T58" s="15"/>
      <c r="U58" s="15"/>
      <c r="V58" s="14">
        <f t="shared" si="2"/>
        <v>333882</v>
      </c>
      <c r="W58" s="14">
        <f t="shared" si="3"/>
        <v>825040.38975020102</v>
      </c>
      <c r="X58" s="14">
        <f t="shared" si="4"/>
        <v>333882</v>
      </c>
      <c r="Y58" s="17">
        <v>37791</v>
      </c>
      <c r="Z58" s="13">
        <f t="shared" si="5"/>
        <v>8</v>
      </c>
      <c r="AA58" s="15">
        <f t="shared" si="6"/>
        <v>37</v>
      </c>
      <c r="AB58" s="15">
        <v>13</v>
      </c>
      <c r="AC58" s="18">
        <v>3.4</v>
      </c>
      <c r="AD58" s="18">
        <v>30.3</v>
      </c>
      <c r="AE58" s="18">
        <v>28.9</v>
      </c>
      <c r="AF58" s="18">
        <v>32.4</v>
      </c>
      <c r="AG58" s="18">
        <v>30.629411764705878</v>
      </c>
      <c r="AH58" s="13">
        <v>29</v>
      </c>
      <c r="AI58" s="13">
        <v>33</v>
      </c>
      <c r="AJ58" s="13">
        <v>41</v>
      </c>
      <c r="AK58" s="13">
        <v>36.700000000000003</v>
      </c>
      <c r="AL58" s="18">
        <v>9.1999999999999993</v>
      </c>
      <c r="AM58" s="18">
        <v>8.8000000000000007</v>
      </c>
      <c r="AN58" s="18">
        <v>9.9</v>
      </c>
      <c r="AO58" s="18">
        <v>9.2091329862684166</v>
      </c>
      <c r="AP58" s="21">
        <v>80</v>
      </c>
      <c r="AQ58" s="21">
        <v>425</v>
      </c>
      <c r="AR58" s="21">
        <v>33</v>
      </c>
      <c r="AS58" s="21">
        <v>13.75</v>
      </c>
      <c r="AT58" s="14">
        <v>0</v>
      </c>
      <c r="AU58" s="14">
        <v>20</v>
      </c>
      <c r="AV58" s="14">
        <v>25</v>
      </c>
      <c r="AW58" s="14">
        <v>45</v>
      </c>
      <c r="AX58" s="14">
        <v>0</v>
      </c>
      <c r="AY58" s="14">
        <v>6</v>
      </c>
      <c r="AZ58" s="14">
        <v>50</v>
      </c>
      <c r="BA58" s="14">
        <v>170</v>
      </c>
      <c r="BB58" s="14">
        <v>1005</v>
      </c>
      <c r="BC58" s="14">
        <v>1325</v>
      </c>
      <c r="BD58" s="14">
        <v>9800</v>
      </c>
      <c r="BE58" s="14">
        <v>10050</v>
      </c>
      <c r="BF58" s="14">
        <v>143.57142857142858</v>
      </c>
      <c r="BG58" s="14">
        <v>252.92857142857142</v>
      </c>
      <c r="BH58" s="14">
        <v>2325.3571428571427</v>
      </c>
      <c r="BI58" s="14">
        <v>2717.5</v>
      </c>
      <c r="BJ58" s="14">
        <v>32.5</v>
      </c>
      <c r="BK58" s="14">
        <v>52.5</v>
      </c>
      <c r="BL58" s="14">
        <v>1325</v>
      </c>
      <c r="BM58" s="14">
        <v>1820</v>
      </c>
      <c r="BN58" s="14">
        <v>343966</v>
      </c>
      <c r="BO58" s="19">
        <f>BN58/(O58)*100</f>
        <v>103.02022870355394</v>
      </c>
      <c r="BP58" s="19">
        <f>BN58/(O58+Q58)*100</f>
        <v>103.02022870355394</v>
      </c>
      <c r="BQ58" s="15" t="s">
        <v>72</v>
      </c>
      <c r="BR58" s="13">
        <v>28</v>
      </c>
      <c r="BS58" s="13">
        <v>40</v>
      </c>
      <c r="BT58" s="19">
        <v>33.07</v>
      </c>
      <c r="BU58" s="19">
        <f t="shared" si="7"/>
        <v>0.89378378378378376</v>
      </c>
      <c r="BV58" s="16">
        <v>0.15490000000000001</v>
      </c>
      <c r="BW58" s="16">
        <v>0.50670000000000004</v>
      </c>
      <c r="BX58" s="16">
        <v>0.27300000000000002</v>
      </c>
      <c r="BY58" s="14">
        <f t="shared" si="8"/>
        <v>849958.49641735002</v>
      </c>
      <c r="BZ58" s="19">
        <v>98.95</v>
      </c>
      <c r="CA58" s="19">
        <f t="shared" si="17"/>
        <v>6.608399323290814</v>
      </c>
      <c r="CB58" s="19">
        <f t="shared" si="16"/>
        <v>0.75484896220299524</v>
      </c>
    </row>
    <row r="59" spans="1:80" x14ac:dyDescent="0.25">
      <c r="A59" s="15" t="s">
        <v>69</v>
      </c>
      <c r="B59" s="15">
        <v>32</v>
      </c>
      <c r="C59" s="15">
        <v>1</v>
      </c>
      <c r="D59" s="16">
        <f t="shared" si="0"/>
        <v>0.40468564223999998</v>
      </c>
      <c r="E59" s="17">
        <v>37731</v>
      </c>
      <c r="F59" s="15">
        <v>1</v>
      </c>
      <c r="G59" s="15" t="s">
        <v>70</v>
      </c>
      <c r="H59" s="15" t="s">
        <v>71</v>
      </c>
      <c r="I59" s="15">
        <v>128</v>
      </c>
      <c r="J59" s="15">
        <v>249</v>
      </c>
      <c r="K59" s="15"/>
      <c r="L59" s="15"/>
      <c r="M59" s="13">
        <f t="shared" si="1"/>
        <v>188.5</v>
      </c>
      <c r="N59" s="17">
        <v>37740</v>
      </c>
      <c r="O59" s="14">
        <v>402124</v>
      </c>
      <c r="P59" s="15"/>
      <c r="Q59" s="14"/>
      <c r="R59" s="15"/>
      <c r="S59" s="15"/>
      <c r="T59" s="15"/>
      <c r="U59" s="15"/>
      <c r="V59" s="14">
        <f t="shared" si="2"/>
        <v>402124</v>
      </c>
      <c r="W59" s="14">
        <f t="shared" si="3"/>
        <v>993670.044171024</v>
      </c>
      <c r="X59" s="14">
        <f t="shared" si="4"/>
        <v>402124</v>
      </c>
      <c r="Y59" s="17">
        <v>37770</v>
      </c>
      <c r="Z59" s="13">
        <f t="shared" si="5"/>
        <v>9</v>
      </c>
      <c r="AA59" s="15">
        <f t="shared" si="6"/>
        <v>30</v>
      </c>
      <c r="AB59" s="15">
        <v>22</v>
      </c>
      <c r="AC59" s="18">
        <v>4.0999999999999996</v>
      </c>
      <c r="AD59" s="18">
        <v>25</v>
      </c>
      <c r="AE59" s="18">
        <v>26.1</v>
      </c>
      <c r="AF59" s="18">
        <v>31.2</v>
      </c>
      <c r="AG59" s="18">
        <v>29.496428571428577</v>
      </c>
      <c r="AH59" s="13">
        <v>29</v>
      </c>
      <c r="AI59" s="13">
        <v>29</v>
      </c>
      <c r="AJ59" s="13">
        <v>35</v>
      </c>
      <c r="AK59" s="13">
        <v>31</v>
      </c>
      <c r="AL59" s="18">
        <v>8.6999999999999993</v>
      </c>
      <c r="AM59" s="18">
        <v>8.8000000000000007</v>
      </c>
      <c r="AN59" s="18">
        <v>9.5</v>
      </c>
      <c r="AO59" s="18">
        <v>9.182365690817802</v>
      </c>
      <c r="AP59" s="21">
        <v>9</v>
      </c>
      <c r="AQ59" s="21">
        <v>450</v>
      </c>
      <c r="AR59" s="21">
        <v>48</v>
      </c>
      <c r="AS59" s="21">
        <v>20</v>
      </c>
      <c r="AT59" s="14">
        <v>20</v>
      </c>
      <c r="AU59" s="14">
        <v>60</v>
      </c>
      <c r="AV59" s="14">
        <v>0</v>
      </c>
      <c r="AW59" s="14">
        <v>80</v>
      </c>
      <c r="AX59" s="14">
        <v>0</v>
      </c>
      <c r="AY59" s="14">
        <v>0</v>
      </c>
      <c r="AZ59" s="14">
        <v>10</v>
      </c>
      <c r="BA59" s="14">
        <v>200</v>
      </c>
      <c r="BB59" s="14">
        <v>130</v>
      </c>
      <c r="BC59" s="14">
        <v>855</v>
      </c>
      <c r="BD59" s="14">
        <v>10200</v>
      </c>
      <c r="BE59" s="14">
        <v>10280</v>
      </c>
      <c r="BF59" s="14">
        <v>44.166666666666664</v>
      </c>
      <c r="BG59" s="14">
        <v>172.5</v>
      </c>
      <c r="BH59" s="14">
        <v>2106.25</v>
      </c>
      <c r="BI59" s="14">
        <v>2322.9166666666665</v>
      </c>
      <c r="BJ59" s="14">
        <v>35</v>
      </c>
      <c r="BK59" s="14">
        <v>40</v>
      </c>
      <c r="BL59" s="14">
        <v>1462.5</v>
      </c>
      <c r="BM59" s="14">
        <v>1595</v>
      </c>
      <c r="BN59" s="14">
        <v>469242</v>
      </c>
      <c r="BO59" s="19">
        <f>BN59/(O59)*100</f>
        <v>116.69087147248112</v>
      </c>
      <c r="BP59" s="19">
        <f>BN59/(O59+Q59)*100</f>
        <v>116.69087147248112</v>
      </c>
      <c r="BQ59" s="15" t="s">
        <v>72</v>
      </c>
      <c r="BR59" s="13">
        <v>17</v>
      </c>
      <c r="BS59" s="13">
        <v>29</v>
      </c>
      <c r="BT59" s="19">
        <v>24.02</v>
      </c>
      <c r="BU59" s="19">
        <f t="shared" si="7"/>
        <v>0.80066666666666664</v>
      </c>
      <c r="BV59" s="16">
        <v>3.9E-2</v>
      </c>
      <c r="BW59" s="16">
        <v>0.214</v>
      </c>
      <c r="BX59" s="16">
        <v>9.5000000000000001E-2</v>
      </c>
      <c r="BY59" s="14">
        <f t="shared" si="8"/>
        <v>1159522.234104156</v>
      </c>
      <c r="BZ59" s="19">
        <v>42.45</v>
      </c>
      <c r="CA59" s="19">
        <f t="shared" si="17"/>
        <v>3.4965411477603898</v>
      </c>
      <c r="CB59" s="19">
        <f t="shared" si="16"/>
        <v>0.6854954809335303</v>
      </c>
    </row>
    <row r="60" spans="1:80" x14ac:dyDescent="0.25">
      <c r="A60" s="15" t="s">
        <v>69</v>
      </c>
      <c r="B60" s="15">
        <v>10</v>
      </c>
      <c r="C60" s="15">
        <v>2</v>
      </c>
      <c r="D60" s="16">
        <f t="shared" si="0"/>
        <v>0.80937128447999995</v>
      </c>
      <c r="E60" s="17">
        <v>37744</v>
      </c>
      <c r="F60" s="15">
        <v>1</v>
      </c>
      <c r="G60" s="15" t="s">
        <v>70</v>
      </c>
      <c r="H60" s="15" t="s">
        <v>71</v>
      </c>
      <c r="I60" s="15">
        <v>93</v>
      </c>
      <c r="J60" s="15">
        <v>148</v>
      </c>
      <c r="K60" s="15"/>
      <c r="L60" s="15"/>
      <c r="M60" s="13">
        <f t="shared" si="1"/>
        <v>120.5</v>
      </c>
      <c r="N60" s="17">
        <v>37753</v>
      </c>
      <c r="O60" s="14">
        <v>792340</v>
      </c>
      <c r="P60" s="15"/>
      <c r="Q60" s="14"/>
      <c r="R60" s="15"/>
      <c r="S60" s="15"/>
      <c r="T60" s="15"/>
      <c r="U60" s="15"/>
      <c r="V60" s="14">
        <f t="shared" si="2"/>
        <v>792340</v>
      </c>
      <c r="W60" s="14">
        <f t="shared" si="3"/>
        <v>978957.38975846895</v>
      </c>
      <c r="X60" s="14">
        <f t="shared" si="4"/>
        <v>396170</v>
      </c>
      <c r="Y60" s="17">
        <v>37789</v>
      </c>
      <c r="Z60" s="13">
        <f t="shared" si="5"/>
        <v>9</v>
      </c>
      <c r="AA60" s="15">
        <f t="shared" si="6"/>
        <v>36</v>
      </c>
      <c r="AB60" s="15">
        <v>10</v>
      </c>
      <c r="AC60" s="18">
        <v>3.6</v>
      </c>
      <c r="AD60" s="18">
        <v>30.3</v>
      </c>
      <c r="AE60" s="18">
        <v>28.6</v>
      </c>
      <c r="AF60" s="18">
        <v>32.1</v>
      </c>
      <c r="AG60" s="18">
        <v>30.402941176470584</v>
      </c>
      <c r="AH60" s="13">
        <v>29</v>
      </c>
      <c r="AI60" s="13">
        <v>30</v>
      </c>
      <c r="AJ60" s="13">
        <v>41</v>
      </c>
      <c r="AK60" s="13">
        <v>36</v>
      </c>
      <c r="AL60" s="18">
        <v>9.3000000000000007</v>
      </c>
      <c r="AM60" s="18">
        <v>9.1999999999999993</v>
      </c>
      <c r="AN60" s="18">
        <v>9.5</v>
      </c>
      <c r="AO60" s="18">
        <v>9.3137603950407222</v>
      </c>
      <c r="AP60" s="21">
        <v>116</v>
      </c>
      <c r="AQ60" s="21">
        <v>825</v>
      </c>
      <c r="AR60" s="21">
        <v>72</v>
      </c>
      <c r="AS60" s="21">
        <v>35</v>
      </c>
      <c r="AT60" s="14">
        <v>20</v>
      </c>
      <c r="AU60" s="14">
        <v>175</v>
      </c>
      <c r="AV60" s="14">
        <v>35</v>
      </c>
      <c r="AW60" s="14">
        <v>230</v>
      </c>
      <c r="AX60" s="14">
        <v>5</v>
      </c>
      <c r="AY60" s="14">
        <v>10</v>
      </c>
      <c r="AZ60" s="14">
        <v>205</v>
      </c>
      <c r="BA60" s="14">
        <v>525</v>
      </c>
      <c r="BB60" s="14">
        <v>840</v>
      </c>
      <c r="BC60" s="14">
        <v>505</v>
      </c>
      <c r="BD60" s="14">
        <v>16100</v>
      </c>
      <c r="BE60" s="14">
        <v>16175</v>
      </c>
      <c r="BF60" s="14">
        <v>112.5</v>
      </c>
      <c r="BG60" s="14">
        <v>195.71428571428572</v>
      </c>
      <c r="BH60" s="14">
        <v>3840</v>
      </c>
      <c r="BI60" s="14">
        <v>4154.2857142857147</v>
      </c>
      <c r="BJ60" s="14">
        <v>37.5</v>
      </c>
      <c r="BK60" s="14">
        <v>172.5</v>
      </c>
      <c r="BL60" s="14">
        <v>2452.5</v>
      </c>
      <c r="BM60" s="14">
        <v>2605</v>
      </c>
      <c r="BN60" s="14">
        <v>899815</v>
      </c>
      <c r="BO60" s="19">
        <f>BN60/(O60)*100</f>
        <v>113.56425271979201</v>
      </c>
      <c r="BP60" s="19">
        <f>BN60/(O60+Q60)*100</f>
        <v>113.56425271979201</v>
      </c>
      <c r="BQ60" s="15" t="s">
        <v>72</v>
      </c>
      <c r="BR60" s="13">
        <v>24</v>
      </c>
      <c r="BS60" s="13">
        <v>40</v>
      </c>
      <c r="BT60" s="19">
        <v>31.56</v>
      </c>
      <c r="BU60" s="19">
        <f t="shared" si="7"/>
        <v>0.87666666666666659</v>
      </c>
      <c r="BV60" s="16">
        <v>0.11700000000000001</v>
      </c>
      <c r="BW60" s="16">
        <v>0.495</v>
      </c>
      <c r="BX60" s="16">
        <v>0.27200000000000002</v>
      </c>
      <c r="BY60" s="14">
        <f t="shared" si="8"/>
        <v>1111745.6441243871</v>
      </c>
      <c r="BZ60" s="19">
        <v>239.05</v>
      </c>
      <c r="CA60" s="19">
        <f t="shared" si="17"/>
        <v>8.2042418666285943</v>
      </c>
      <c r="CB60" s="19">
        <f t="shared" si="16"/>
        <v>0.86528250010792129</v>
      </c>
    </row>
    <row r="61" spans="1:80" x14ac:dyDescent="0.25">
      <c r="A61" s="15" t="s">
        <v>69</v>
      </c>
      <c r="B61" s="15">
        <v>9</v>
      </c>
      <c r="C61" s="15">
        <v>2</v>
      </c>
      <c r="D61" s="16">
        <f t="shared" si="0"/>
        <v>0.80937128447999995</v>
      </c>
      <c r="E61" s="17">
        <v>39271</v>
      </c>
      <c r="F61" s="15">
        <v>1</v>
      </c>
      <c r="G61" s="15" t="s">
        <v>70</v>
      </c>
      <c r="H61" s="15" t="s">
        <v>71</v>
      </c>
      <c r="I61" s="15">
        <v>475</v>
      </c>
      <c r="J61" s="15">
        <v>430</v>
      </c>
      <c r="K61" s="15"/>
      <c r="L61" s="15"/>
      <c r="M61" s="13">
        <f t="shared" si="1"/>
        <v>452.5</v>
      </c>
      <c r="N61" s="17">
        <v>39292</v>
      </c>
      <c r="O61" s="14">
        <v>753410</v>
      </c>
      <c r="P61" s="15"/>
      <c r="Q61" s="14"/>
      <c r="R61" s="15"/>
      <c r="S61" s="14"/>
      <c r="T61" s="15"/>
      <c r="U61" s="15"/>
      <c r="V61" s="14">
        <f t="shared" si="2"/>
        <v>753410</v>
      </c>
      <c r="W61" s="14">
        <f t="shared" si="3"/>
        <v>930858.32725588523</v>
      </c>
      <c r="X61" s="14">
        <f t="shared" si="4"/>
        <v>376705</v>
      </c>
      <c r="Y61" s="17">
        <v>39345</v>
      </c>
      <c r="Z61" s="13">
        <f t="shared" si="5"/>
        <v>21</v>
      </c>
      <c r="AA61" s="13">
        <f t="shared" si="6"/>
        <v>53</v>
      </c>
      <c r="AB61" s="13">
        <v>0</v>
      </c>
      <c r="AC61" s="15">
        <v>1.8</v>
      </c>
      <c r="AD61" s="18">
        <v>31.5</v>
      </c>
      <c r="AE61" s="18">
        <v>28.2</v>
      </c>
      <c r="AF61" s="18">
        <v>33.5</v>
      </c>
      <c r="AG61" s="18">
        <v>31.056862745098041</v>
      </c>
      <c r="AH61" s="13">
        <v>29</v>
      </c>
      <c r="AI61" s="13">
        <v>27</v>
      </c>
      <c r="AJ61" s="13">
        <v>32</v>
      </c>
      <c r="AK61" s="13">
        <v>29.75</v>
      </c>
      <c r="AL61" s="18">
        <v>9.3000000000000007</v>
      </c>
      <c r="AM61" s="18">
        <v>8.6999999999999993</v>
      </c>
      <c r="AN61" s="18">
        <v>9.6999999999999993</v>
      </c>
      <c r="AO61" s="18">
        <v>9.259615384615385</v>
      </c>
      <c r="AP61" s="21">
        <v>366</v>
      </c>
      <c r="AQ61" s="21">
        <v>505</v>
      </c>
      <c r="AR61" s="21">
        <v>34</v>
      </c>
      <c r="AS61" s="21">
        <v>15.5</v>
      </c>
      <c r="AT61" s="14">
        <v>35</v>
      </c>
      <c r="AU61" s="14">
        <v>80</v>
      </c>
      <c r="AV61" s="14">
        <v>40</v>
      </c>
      <c r="AW61" s="14">
        <v>155</v>
      </c>
      <c r="AX61" s="14">
        <v>0</v>
      </c>
      <c r="AY61" s="14">
        <v>0</v>
      </c>
      <c r="AZ61" s="14">
        <v>0</v>
      </c>
      <c r="BA61" s="14">
        <v>0</v>
      </c>
      <c r="BB61" s="14">
        <v>280</v>
      </c>
      <c r="BC61" s="14">
        <v>255</v>
      </c>
      <c r="BD61" s="14">
        <v>0</v>
      </c>
      <c r="BE61" s="14">
        <v>300</v>
      </c>
      <c r="BF61" s="14">
        <v>52.857142857142854</v>
      </c>
      <c r="BG61" s="14">
        <v>83.928571428571431</v>
      </c>
      <c r="BH61" s="14">
        <v>0</v>
      </c>
      <c r="BI61" s="14">
        <v>136.78571428571428</v>
      </c>
      <c r="BJ61" s="14">
        <v>17.5</v>
      </c>
      <c r="BK61" s="14">
        <v>60</v>
      </c>
      <c r="BL61" s="14">
        <v>0</v>
      </c>
      <c r="BM61" s="14">
        <v>130</v>
      </c>
      <c r="BN61" s="14">
        <v>115115</v>
      </c>
      <c r="BO61" s="19">
        <f>(BN61/O61)*100</f>
        <v>15.279197249837406</v>
      </c>
      <c r="BP61" s="19">
        <f>((BN61)/(O61+Q61+S61+U61))*100</f>
        <v>15.279197249837406</v>
      </c>
      <c r="BQ61" s="15" t="s">
        <v>72</v>
      </c>
      <c r="BR61" s="13">
        <v>24</v>
      </c>
      <c r="BS61" s="13">
        <v>132</v>
      </c>
      <c r="BT61" s="19">
        <v>46.54</v>
      </c>
      <c r="BU61" s="19">
        <f t="shared" si="7"/>
        <v>0.87811320754716982</v>
      </c>
      <c r="BV61" s="16">
        <v>0.114</v>
      </c>
      <c r="BW61" s="16">
        <v>22.141999999999999</v>
      </c>
      <c r="BX61" s="16">
        <v>1.4139999999999999</v>
      </c>
      <c r="BY61" s="14">
        <f t="shared" si="8"/>
        <v>142227.67993796369</v>
      </c>
      <c r="BZ61" s="19">
        <v>65</v>
      </c>
      <c r="CA61" s="19">
        <f t="shared" si="17"/>
        <v>1.5152688486194101</v>
      </c>
      <c r="CB61" s="19"/>
    </row>
    <row r="62" spans="1:80" x14ac:dyDescent="0.25">
      <c r="A62" s="4" t="s">
        <v>69</v>
      </c>
      <c r="B62" s="4">
        <v>16</v>
      </c>
      <c r="C62" s="4">
        <v>0.5</v>
      </c>
      <c r="D62" s="6">
        <f t="shared" si="0"/>
        <v>0.20234282111999999</v>
      </c>
      <c r="E62" s="8">
        <v>38157</v>
      </c>
      <c r="F62" s="4">
        <v>1</v>
      </c>
      <c r="G62" s="4" t="s">
        <v>70</v>
      </c>
      <c r="H62" s="4" t="s">
        <v>71</v>
      </c>
      <c r="I62" s="4">
        <v>4</v>
      </c>
      <c r="J62" s="4">
        <v>0</v>
      </c>
      <c r="M62" s="13">
        <f t="shared" si="1"/>
        <v>2</v>
      </c>
      <c r="N62" s="8">
        <v>38162</v>
      </c>
      <c r="O62" s="5">
        <v>264266</v>
      </c>
      <c r="Q62" s="5"/>
      <c r="V62" s="14">
        <f t="shared" si="2"/>
        <v>264266</v>
      </c>
      <c r="W62" s="14">
        <f t="shared" si="3"/>
        <v>1306031.0147760385</v>
      </c>
      <c r="X62" s="14">
        <f t="shared" si="4"/>
        <v>528532</v>
      </c>
      <c r="Y62" s="8">
        <v>38191</v>
      </c>
      <c r="Z62" s="13">
        <f t="shared" si="5"/>
        <v>5</v>
      </c>
      <c r="AA62" s="4">
        <f t="shared" si="6"/>
        <v>29</v>
      </c>
      <c r="AB62" s="4">
        <v>14</v>
      </c>
      <c r="AC62" s="10">
        <v>2.7</v>
      </c>
      <c r="AD62" s="4">
        <v>32.200000000000003</v>
      </c>
      <c r="AE62" s="4">
        <v>30.2</v>
      </c>
      <c r="AF62" s="4">
        <v>33.799999999999997</v>
      </c>
      <c r="AG62" s="10">
        <v>32.480769230769234</v>
      </c>
      <c r="AH62" s="4">
        <v>30</v>
      </c>
      <c r="AI62" s="4">
        <v>28</v>
      </c>
      <c r="AJ62" s="4">
        <v>35</v>
      </c>
      <c r="AK62" s="9">
        <v>30.5</v>
      </c>
      <c r="AL62" s="4">
        <v>9.6</v>
      </c>
      <c r="AM62" s="4">
        <v>9.1999999999999993</v>
      </c>
      <c r="AN62" s="4">
        <v>9.9</v>
      </c>
      <c r="AO62" s="10">
        <v>9.4272727272727295</v>
      </c>
      <c r="AP62" s="20">
        <v>116</v>
      </c>
      <c r="AQ62" s="20">
        <v>187.5</v>
      </c>
      <c r="AR62" s="20">
        <v>13.5</v>
      </c>
      <c r="AS62" s="20">
        <v>5.75</v>
      </c>
      <c r="AT62" s="5">
        <v>0</v>
      </c>
      <c r="AU62" s="5">
        <v>45</v>
      </c>
      <c r="AV62" s="5">
        <v>40</v>
      </c>
      <c r="AW62" s="5">
        <v>85</v>
      </c>
      <c r="AX62" s="5">
        <v>0</v>
      </c>
      <c r="AY62" s="5">
        <v>0</v>
      </c>
      <c r="AZ62" s="5">
        <v>25</v>
      </c>
      <c r="BA62" s="5">
        <v>55</v>
      </c>
      <c r="BB62" s="5">
        <v>100</v>
      </c>
      <c r="BC62" s="5">
        <v>190</v>
      </c>
      <c r="BD62" s="5">
        <v>2500</v>
      </c>
      <c r="BE62" s="5">
        <v>2535</v>
      </c>
      <c r="BF62" s="5">
        <v>26.363636363636363</v>
      </c>
      <c r="BG62" s="5">
        <v>40.454545454545453</v>
      </c>
      <c r="BH62" s="5">
        <v>576.81818181818187</v>
      </c>
      <c r="BI62" s="5">
        <v>643.63636363636363</v>
      </c>
      <c r="BJ62" s="5">
        <v>25</v>
      </c>
      <c r="BK62" s="5">
        <v>10</v>
      </c>
      <c r="BL62" s="5">
        <v>90</v>
      </c>
      <c r="BM62" s="5">
        <v>250</v>
      </c>
      <c r="BN62" s="5">
        <v>4175</v>
      </c>
      <c r="BO62" s="11">
        <f>(BN62/O62)*100</f>
        <v>1.5798475778193182</v>
      </c>
      <c r="BP62" s="11">
        <f>((BN62)/(O62+Q62+S62+U62))*100</f>
        <v>1.5798475778193182</v>
      </c>
      <c r="BQ62" s="4" t="s">
        <v>72</v>
      </c>
      <c r="BR62" s="9">
        <v>36</v>
      </c>
      <c r="BS62" s="9">
        <v>53</v>
      </c>
      <c r="BT62" s="11">
        <v>45.12</v>
      </c>
      <c r="BU62" s="19">
        <f t="shared" si="7"/>
        <v>1.5558620689655172</v>
      </c>
      <c r="BV62" s="6">
        <v>0.42299999999999999</v>
      </c>
      <c r="BW62" s="6">
        <v>1.296</v>
      </c>
      <c r="BX62" s="6">
        <v>0.76188000000000011</v>
      </c>
      <c r="BY62" s="5">
        <f t="shared" si="8"/>
        <v>20633.299352508307</v>
      </c>
      <c r="BZ62" s="11">
        <v>2.91</v>
      </c>
      <c r="CA62" s="19">
        <f t="shared" si="17"/>
        <v>0.49591493797893188</v>
      </c>
      <c r="CB62" s="19">
        <f>(BX62/BT62^3)*100000</f>
        <v>0.82942916102137532</v>
      </c>
    </row>
    <row r="63" spans="1:80" x14ac:dyDescent="0.25">
      <c r="A63" s="8" t="s">
        <v>69</v>
      </c>
      <c r="B63" s="4">
        <v>14</v>
      </c>
      <c r="C63" s="4">
        <v>0.5</v>
      </c>
      <c r="D63" s="6">
        <f t="shared" si="0"/>
        <v>0.20234282111999999</v>
      </c>
      <c r="E63" s="8">
        <v>38450</v>
      </c>
      <c r="F63" s="4">
        <v>1</v>
      </c>
      <c r="G63" s="4" t="s">
        <v>70</v>
      </c>
      <c r="H63" s="4" t="s">
        <v>71</v>
      </c>
      <c r="I63" s="4">
        <v>102</v>
      </c>
      <c r="J63" s="4">
        <v>62</v>
      </c>
      <c r="K63" s="5"/>
      <c r="M63" s="13">
        <f t="shared" si="1"/>
        <v>82</v>
      </c>
      <c r="N63" s="8">
        <v>38455</v>
      </c>
      <c r="O63" s="5">
        <v>266098</v>
      </c>
      <c r="Q63" s="5"/>
      <c r="V63" s="14">
        <f t="shared" si="2"/>
        <v>266098</v>
      </c>
      <c r="W63" s="14">
        <f t="shared" si="3"/>
        <v>1315084.9559529955</v>
      </c>
      <c r="X63" s="14">
        <f t="shared" si="4"/>
        <v>532196</v>
      </c>
      <c r="Y63" s="8">
        <v>38476</v>
      </c>
      <c r="Z63" s="13">
        <f t="shared" si="5"/>
        <v>5</v>
      </c>
      <c r="AA63" s="4">
        <f t="shared" si="6"/>
        <v>21</v>
      </c>
      <c r="AB63" s="4">
        <v>4</v>
      </c>
      <c r="AC63" s="10">
        <v>0.2</v>
      </c>
      <c r="AD63" s="10">
        <v>29</v>
      </c>
      <c r="AE63" s="10">
        <v>22.6</v>
      </c>
      <c r="AF63" s="10">
        <v>28.4</v>
      </c>
      <c r="AG63" s="10">
        <v>25.915000000000003</v>
      </c>
      <c r="AH63" s="9">
        <v>30</v>
      </c>
      <c r="AI63" s="9">
        <v>29</v>
      </c>
      <c r="AJ63" s="9">
        <v>35</v>
      </c>
      <c r="AK63" s="9">
        <v>32.333333333333336</v>
      </c>
      <c r="AL63" s="10">
        <v>9.5</v>
      </c>
      <c r="AM63" s="10">
        <v>8.5</v>
      </c>
      <c r="AN63" s="10">
        <v>9.8000000000000007</v>
      </c>
      <c r="AO63" s="10">
        <v>9.2638427371100764</v>
      </c>
      <c r="AP63" s="20">
        <v>4</v>
      </c>
      <c r="AQ63" s="20">
        <v>150</v>
      </c>
      <c r="AR63" s="20">
        <v>10.5</v>
      </c>
      <c r="AS63" s="20">
        <v>4.3499999999999996</v>
      </c>
      <c r="AT63" s="5">
        <v>35</v>
      </c>
      <c r="AU63" s="5">
        <v>50</v>
      </c>
      <c r="AV63" s="5">
        <v>1525</v>
      </c>
      <c r="AW63" s="5">
        <v>1605</v>
      </c>
      <c r="AX63" s="5">
        <v>5</v>
      </c>
      <c r="AY63" s="5">
        <v>35</v>
      </c>
      <c r="AZ63" s="5">
        <v>0</v>
      </c>
      <c r="BA63" s="5">
        <v>40</v>
      </c>
      <c r="BB63" s="5">
        <v>30</v>
      </c>
      <c r="BC63" s="5">
        <v>380</v>
      </c>
      <c r="BD63" s="5">
        <v>220</v>
      </c>
      <c r="BE63" s="5">
        <v>410</v>
      </c>
      <c r="BF63" s="5">
        <v>19.285714285714285</v>
      </c>
      <c r="BG63" s="5">
        <v>101.57142857142857</v>
      </c>
      <c r="BH63" s="5">
        <v>33.571428571428569</v>
      </c>
      <c r="BI63" s="5">
        <v>154.42857142857142</v>
      </c>
      <c r="BJ63" s="5">
        <v>25</v>
      </c>
      <c r="BK63" s="5">
        <v>50</v>
      </c>
      <c r="BL63" s="5">
        <v>0</v>
      </c>
      <c r="BM63" s="5">
        <v>80</v>
      </c>
      <c r="BN63" s="5">
        <v>0</v>
      </c>
      <c r="BO63" s="19">
        <f>BN63/O63*100</f>
        <v>0</v>
      </c>
      <c r="BP63" s="19">
        <f>BN63/(O63+Q63)*100</f>
        <v>0</v>
      </c>
      <c r="BQ63" s="4" t="s">
        <v>73</v>
      </c>
      <c r="BU63" s="19">
        <f t="shared" si="7"/>
        <v>0</v>
      </c>
      <c r="BY63" s="5">
        <f t="shared" si="8"/>
        <v>0</v>
      </c>
      <c r="BZ63" s="11">
        <v>0</v>
      </c>
      <c r="CA63" s="19">
        <f t="shared" si="17"/>
        <v>0</v>
      </c>
      <c r="CB63" s="19" t="e">
        <f>(BX63/BT63^3)*100000</f>
        <v>#DIV/0!</v>
      </c>
    </row>
    <row r="64" spans="1:80" x14ac:dyDescent="0.25">
      <c r="A64" s="4" t="s">
        <v>69</v>
      </c>
      <c r="B64" s="4">
        <v>26</v>
      </c>
      <c r="C64" s="4">
        <v>1</v>
      </c>
      <c r="D64" s="6">
        <f t="shared" si="0"/>
        <v>0.40468564223999998</v>
      </c>
      <c r="E64" s="8">
        <v>38255</v>
      </c>
      <c r="F64" s="4">
        <v>1</v>
      </c>
      <c r="G64" s="4" t="s">
        <v>70</v>
      </c>
      <c r="H64" s="4" t="s">
        <v>71</v>
      </c>
      <c r="I64" s="4">
        <v>196</v>
      </c>
      <c r="J64" s="4">
        <v>274</v>
      </c>
      <c r="M64" s="13">
        <f t="shared" si="1"/>
        <v>235</v>
      </c>
      <c r="N64" s="8">
        <v>38260</v>
      </c>
      <c r="O64" s="5">
        <v>428230</v>
      </c>
      <c r="Q64" s="5"/>
      <c r="V64" s="14">
        <f t="shared" si="2"/>
        <v>428230</v>
      </c>
      <c r="W64" s="14">
        <f t="shared" si="3"/>
        <v>1058179.3750568421</v>
      </c>
      <c r="X64" s="14">
        <f t="shared" si="4"/>
        <v>428230</v>
      </c>
      <c r="Y64" s="8">
        <v>38301</v>
      </c>
      <c r="Z64" s="13">
        <f t="shared" si="5"/>
        <v>5</v>
      </c>
      <c r="AA64" s="4">
        <f t="shared" si="6"/>
        <v>41</v>
      </c>
      <c r="AB64" s="4">
        <v>9</v>
      </c>
      <c r="AC64" s="10">
        <v>2.6</v>
      </c>
      <c r="AD64" s="4">
        <v>30.5</v>
      </c>
      <c r="AE64" s="4">
        <v>20.399999999999999</v>
      </c>
      <c r="AF64" s="4">
        <v>31.5</v>
      </c>
      <c r="AG64" s="10">
        <v>28.235897435897439</v>
      </c>
      <c r="AH64" s="4">
        <v>30</v>
      </c>
      <c r="AI64" s="4">
        <v>25</v>
      </c>
      <c r="AJ64" s="4">
        <v>31</v>
      </c>
      <c r="AK64" s="9">
        <v>28.076923076923077</v>
      </c>
      <c r="AL64" s="4">
        <v>9.1999999999999993</v>
      </c>
      <c r="AM64" s="4">
        <v>8.5</v>
      </c>
      <c r="AN64" s="4">
        <v>9.6</v>
      </c>
      <c r="AO64" s="10">
        <v>9.0828571428571419</v>
      </c>
      <c r="AP64" s="20">
        <v>390</v>
      </c>
      <c r="AQ64" s="20">
        <v>350</v>
      </c>
      <c r="AR64" s="20">
        <v>21</v>
      </c>
      <c r="AS64" s="20">
        <v>8.75</v>
      </c>
      <c r="AT64" s="5">
        <v>20</v>
      </c>
      <c r="AU64" s="5">
        <v>0</v>
      </c>
      <c r="AV64" s="5">
        <v>375</v>
      </c>
      <c r="AW64" s="5">
        <v>395</v>
      </c>
      <c r="AX64" s="5">
        <v>0</v>
      </c>
      <c r="AY64" s="5">
        <v>10</v>
      </c>
      <c r="AZ64" s="5">
        <v>0</v>
      </c>
      <c r="BA64" s="5">
        <v>50</v>
      </c>
      <c r="BB64" s="5">
        <v>120</v>
      </c>
      <c r="BC64" s="5">
        <v>750</v>
      </c>
      <c r="BD64" s="5">
        <v>3620</v>
      </c>
      <c r="BE64" s="5">
        <v>3645</v>
      </c>
      <c r="BF64" s="5">
        <v>47.5</v>
      </c>
      <c r="BG64" s="5">
        <v>194.0625</v>
      </c>
      <c r="BH64" s="5">
        <v>245.9375</v>
      </c>
      <c r="BI64" s="5">
        <v>488.125</v>
      </c>
      <c r="BJ64" s="5">
        <v>42.5</v>
      </c>
      <c r="BK64" s="5">
        <v>125</v>
      </c>
      <c r="BL64" s="5">
        <v>5</v>
      </c>
      <c r="BM64" s="5">
        <v>225</v>
      </c>
      <c r="BN64" s="5">
        <v>411654</v>
      </c>
      <c r="BO64" s="11">
        <f>(BN64/O64)*100</f>
        <v>96.129182915722851</v>
      </c>
      <c r="BP64" s="11">
        <f>((BN64)/(O64+Q64+S64+U64))*100</f>
        <v>96.129182915722851</v>
      </c>
      <c r="BQ64" s="4" t="s">
        <v>72</v>
      </c>
      <c r="BR64" s="9">
        <v>23</v>
      </c>
      <c r="BS64" s="9">
        <v>45</v>
      </c>
      <c r="BT64" s="11">
        <v>29.677083333333332</v>
      </c>
      <c r="BU64" s="19">
        <f t="shared" si="7"/>
        <v>0.72383130081300806</v>
      </c>
      <c r="BV64" s="6">
        <v>0.13300000000000001</v>
      </c>
      <c r="BW64" s="6">
        <v>0.89700000000000002</v>
      </c>
      <c r="BX64" s="6">
        <v>0.24504166666666669</v>
      </c>
      <c r="BY64" s="5">
        <f t="shared" si="8"/>
        <v>1017219.1870248449</v>
      </c>
      <c r="BZ64" s="11">
        <v>99.32</v>
      </c>
      <c r="CA64" s="11">
        <f t="shared" si="17"/>
        <v>5.9859771920289901</v>
      </c>
      <c r="CB64" s="19"/>
    </row>
    <row r="65" spans="1:80" x14ac:dyDescent="0.25">
      <c r="A65" s="15" t="s">
        <v>69</v>
      </c>
      <c r="B65" s="15">
        <v>31</v>
      </c>
      <c r="C65" s="15">
        <v>1</v>
      </c>
      <c r="D65" s="16">
        <f t="shared" si="0"/>
        <v>0.40468564223999998</v>
      </c>
      <c r="E65" s="17">
        <v>37480</v>
      </c>
      <c r="F65" s="15">
        <v>2</v>
      </c>
      <c r="G65" s="15" t="s">
        <v>70</v>
      </c>
      <c r="H65" s="15" t="s">
        <v>71</v>
      </c>
      <c r="I65" s="15">
        <v>21</v>
      </c>
      <c r="J65" s="15">
        <v>24</v>
      </c>
      <c r="K65" s="15"/>
      <c r="L65" s="15"/>
      <c r="M65" s="13">
        <f t="shared" si="1"/>
        <v>22.5</v>
      </c>
      <c r="N65" s="17">
        <v>37485</v>
      </c>
      <c r="O65" s="14">
        <v>299990</v>
      </c>
      <c r="P65" s="17">
        <v>37486</v>
      </c>
      <c r="Q65" s="14">
        <v>129156</v>
      </c>
      <c r="R65" s="15"/>
      <c r="S65" s="15"/>
      <c r="T65" s="15"/>
      <c r="U65" s="15"/>
      <c r="V65" s="14">
        <f t="shared" si="2"/>
        <v>429146</v>
      </c>
      <c r="W65" s="14">
        <f t="shared" si="3"/>
        <v>1060442.8603510815</v>
      </c>
      <c r="X65" s="14">
        <f t="shared" si="4"/>
        <v>429146</v>
      </c>
      <c r="Y65" s="17">
        <v>37519</v>
      </c>
      <c r="Z65" s="13">
        <f t="shared" si="5"/>
        <v>5</v>
      </c>
      <c r="AA65" s="15">
        <f t="shared" si="6"/>
        <v>34</v>
      </c>
      <c r="AB65" s="15">
        <v>22</v>
      </c>
      <c r="AC65" s="18">
        <v>2.8</v>
      </c>
      <c r="AD65" s="18">
        <v>31.7</v>
      </c>
      <c r="AE65" s="18">
        <v>28</v>
      </c>
      <c r="AF65" s="18">
        <v>32.9</v>
      </c>
      <c r="AG65" s="18">
        <v>30.875</v>
      </c>
      <c r="AH65" s="13">
        <v>30</v>
      </c>
      <c r="AI65" s="13">
        <v>30</v>
      </c>
      <c r="AJ65" s="13">
        <v>43</v>
      </c>
      <c r="AK65" s="13">
        <v>35.1</v>
      </c>
      <c r="AL65" s="18">
        <v>9</v>
      </c>
      <c r="AM65" s="18">
        <v>8.8000000000000007</v>
      </c>
      <c r="AN65" s="18">
        <v>9.1999999999999993</v>
      </c>
      <c r="AO65" s="18">
        <v>8.9920251468975909</v>
      </c>
      <c r="AP65" s="21">
        <v>14</v>
      </c>
      <c r="AQ65" s="21">
        <v>300</v>
      </c>
      <c r="AR65" s="21">
        <v>24</v>
      </c>
      <c r="AS65" s="21">
        <v>10</v>
      </c>
      <c r="AT65" s="14">
        <v>90</v>
      </c>
      <c r="AU65" s="14">
        <v>360</v>
      </c>
      <c r="AV65" s="14">
        <v>50</v>
      </c>
      <c r="AW65" s="14">
        <v>500</v>
      </c>
      <c r="AX65" s="14">
        <v>0</v>
      </c>
      <c r="AY65" s="14">
        <v>15</v>
      </c>
      <c r="AZ65" s="14">
        <v>10</v>
      </c>
      <c r="BA65" s="14">
        <v>295</v>
      </c>
      <c r="BB65" s="14">
        <v>315</v>
      </c>
      <c r="BC65" s="14">
        <v>325</v>
      </c>
      <c r="BD65" s="14">
        <v>2185</v>
      </c>
      <c r="BE65" s="14">
        <v>2265</v>
      </c>
      <c r="BF65" s="14">
        <v>79.642857142857139</v>
      </c>
      <c r="BG65" s="14">
        <v>127.14285714285714</v>
      </c>
      <c r="BH65" s="14">
        <v>570</v>
      </c>
      <c r="BI65" s="14">
        <v>776.07142857142856</v>
      </c>
      <c r="BJ65" s="14">
        <v>70</v>
      </c>
      <c r="BK65" s="14">
        <v>105</v>
      </c>
      <c r="BL65" s="14">
        <v>397.5</v>
      </c>
      <c r="BM65" s="14">
        <v>607.5</v>
      </c>
      <c r="BN65" s="14">
        <v>360865</v>
      </c>
      <c r="BO65" s="19">
        <f>BN65/(Q65)*100</f>
        <v>279.40242807147945</v>
      </c>
      <c r="BP65" s="19">
        <f>BN65/(O65+Q65)*100</f>
        <v>84.089097882771838</v>
      </c>
      <c r="BQ65" s="15" t="s">
        <v>72</v>
      </c>
      <c r="BR65" s="13">
        <v>27</v>
      </c>
      <c r="BS65" s="13">
        <v>43</v>
      </c>
      <c r="BT65" s="19">
        <v>30.89</v>
      </c>
      <c r="BU65" s="19">
        <f t="shared" si="7"/>
        <v>0.90852941176470592</v>
      </c>
      <c r="BV65" s="16">
        <v>0.16800000000000001</v>
      </c>
      <c r="BW65" s="16">
        <v>3.42</v>
      </c>
      <c r="BX65" s="16">
        <v>0.27500000000000002</v>
      </c>
      <c r="BY65" s="14">
        <f t="shared" si="8"/>
        <v>891716.83483148622</v>
      </c>
      <c r="BZ65" s="19">
        <v>72.77</v>
      </c>
      <c r="CA65" s="19">
        <f t="shared" si="17"/>
        <v>5.288781943931065</v>
      </c>
      <c r="CB65" s="19">
        <f t="shared" ref="CB65:CB87" si="18">(BX65/BT65^3)*100000</f>
        <v>0.93299425366881583</v>
      </c>
    </row>
    <row r="66" spans="1:80" x14ac:dyDescent="0.25">
      <c r="A66" s="4" t="s">
        <v>69</v>
      </c>
      <c r="B66" s="4">
        <v>14</v>
      </c>
      <c r="C66" s="4">
        <v>0.5</v>
      </c>
      <c r="D66" s="6">
        <f t="shared" ref="D66:D129" si="19">C66*0.40468564224</f>
        <v>0.20234282111999999</v>
      </c>
      <c r="E66" s="8">
        <v>38172</v>
      </c>
      <c r="F66" s="4">
        <v>1</v>
      </c>
      <c r="G66" s="4" t="s">
        <v>70</v>
      </c>
      <c r="H66" s="4" t="s">
        <v>71</v>
      </c>
      <c r="I66" s="4">
        <v>140</v>
      </c>
      <c r="J66" s="4">
        <v>25</v>
      </c>
      <c r="M66" s="13">
        <f t="shared" ref="M66:M129" si="20">AVERAGE(I66:L66)</f>
        <v>82.5</v>
      </c>
      <c r="N66" s="8">
        <v>38178</v>
      </c>
      <c r="O66" s="5">
        <v>284876</v>
      </c>
      <c r="Q66" s="5"/>
      <c r="V66" s="14">
        <f t="shared" ref="V66:V129" si="21">SUM(U66,S66,Q66,O66)</f>
        <v>284876</v>
      </c>
      <c r="W66" s="14">
        <f t="shared" ref="W66:W129" si="22">V66/D66</f>
        <v>1407887.853016804</v>
      </c>
      <c r="X66" s="14">
        <f t="shared" ref="X66:X129" si="23">V66/C66</f>
        <v>569752</v>
      </c>
      <c r="Y66" s="8">
        <v>38217</v>
      </c>
      <c r="Z66" s="13">
        <f t="shared" ref="Z66:Z129" si="24">N66-E66</f>
        <v>6</v>
      </c>
      <c r="AA66" s="4">
        <f t="shared" ref="AA66:AA129" si="25">Y66-N66</f>
        <v>39</v>
      </c>
      <c r="AB66" s="4">
        <v>11</v>
      </c>
      <c r="AC66" s="10">
        <v>2.7</v>
      </c>
      <c r="AD66" s="4">
        <v>31.6</v>
      </c>
      <c r="AE66" s="4">
        <v>27.5</v>
      </c>
      <c r="AF66" s="4">
        <v>34.4</v>
      </c>
      <c r="AG66" s="10">
        <v>32.667567567567573</v>
      </c>
      <c r="AH66" s="4">
        <v>30</v>
      </c>
      <c r="AI66" s="4">
        <v>31</v>
      </c>
      <c r="AJ66" s="4">
        <v>40</v>
      </c>
      <c r="AK66" s="9">
        <v>35.18181818181818</v>
      </c>
      <c r="AL66" s="4">
        <v>9.1999999999999993</v>
      </c>
      <c r="AM66" s="4">
        <v>8.3000000000000007</v>
      </c>
      <c r="AN66" s="4">
        <v>9.3000000000000007</v>
      </c>
      <c r="AO66" s="10">
        <v>8.9818181818181824</v>
      </c>
      <c r="AP66" s="20">
        <v>230</v>
      </c>
      <c r="AQ66" s="20">
        <v>162.5</v>
      </c>
      <c r="AR66" s="20">
        <v>19.5</v>
      </c>
      <c r="AS66" s="20">
        <v>8.5</v>
      </c>
      <c r="AT66" s="5">
        <v>40</v>
      </c>
      <c r="AU66" s="5">
        <v>740</v>
      </c>
      <c r="AV66" s="5">
        <v>125</v>
      </c>
      <c r="AW66" s="5">
        <v>905</v>
      </c>
      <c r="AX66" s="5">
        <v>0</v>
      </c>
      <c r="AY66" s="5">
        <v>0</v>
      </c>
      <c r="AZ66" s="5">
        <v>0</v>
      </c>
      <c r="BA66" s="5">
        <v>90</v>
      </c>
      <c r="BB66" s="5">
        <v>335</v>
      </c>
      <c r="BC66" s="5">
        <v>560</v>
      </c>
      <c r="BD66" s="5">
        <v>1230</v>
      </c>
      <c r="BE66" s="5">
        <v>1660</v>
      </c>
      <c r="BF66" s="5">
        <v>64.375</v>
      </c>
      <c r="BG66" s="5">
        <v>155.3125</v>
      </c>
      <c r="BH66" s="5">
        <v>349.6875</v>
      </c>
      <c r="BI66" s="5">
        <v>569.375</v>
      </c>
      <c r="BJ66" s="5">
        <v>15</v>
      </c>
      <c r="BK66" s="5">
        <v>122.5</v>
      </c>
      <c r="BL66" s="5">
        <v>165</v>
      </c>
      <c r="BM66" s="5">
        <v>480</v>
      </c>
      <c r="BN66" s="5">
        <v>132842</v>
      </c>
      <c r="BO66" s="11">
        <f>(BN66/O66)*100</f>
        <v>46.631516870498039</v>
      </c>
      <c r="BP66" s="11">
        <f>((BN66)/(O66+Q66+S66+U66))*100</f>
        <v>46.631516870498039</v>
      </c>
      <c r="BQ66" s="4" t="s">
        <v>72</v>
      </c>
      <c r="BR66" s="9">
        <v>19</v>
      </c>
      <c r="BS66" s="9">
        <v>45</v>
      </c>
      <c r="BT66" s="11">
        <v>30.67</v>
      </c>
      <c r="BU66" s="19">
        <f t="shared" ref="BU66:BU129" si="26">BT66/AA66</f>
        <v>0.78641025641025641</v>
      </c>
      <c r="BV66" s="6">
        <v>7.0000000000000007E-2</v>
      </c>
      <c r="BW66" s="6">
        <v>0.79700000000000004</v>
      </c>
      <c r="BX66" s="6">
        <v>0.32902000000000009</v>
      </c>
      <c r="BY66" s="5">
        <f t="shared" ref="BY66:BY129" si="27">BN66/(C66*0.40468564224)</f>
        <v>656519.4616972236</v>
      </c>
      <c r="BZ66" s="11">
        <v>28.86</v>
      </c>
      <c r="CA66" s="19">
        <f t="shared" ref="CA66:CA97" si="28">(BZ66/D66)/AA66</f>
        <v>3.6571596457140472</v>
      </c>
      <c r="CB66" s="19">
        <f t="shared" si="18"/>
        <v>1.1404623961207498</v>
      </c>
    </row>
    <row r="67" spans="1:80" x14ac:dyDescent="0.25">
      <c r="A67" s="8" t="s">
        <v>69</v>
      </c>
      <c r="B67" s="4">
        <v>20</v>
      </c>
      <c r="C67" s="4">
        <v>0.5</v>
      </c>
      <c r="D67" s="6">
        <f t="shared" si="19"/>
        <v>0.20234282111999999</v>
      </c>
      <c r="E67" s="8">
        <v>38480</v>
      </c>
      <c r="F67" s="4">
        <v>1</v>
      </c>
      <c r="G67" s="4" t="s">
        <v>70</v>
      </c>
      <c r="H67" s="4" t="s">
        <v>71</v>
      </c>
      <c r="I67" s="4">
        <v>195</v>
      </c>
      <c r="J67" s="4">
        <v>6</v>
      </c>
      <c r="K67" s="5"/>
      <c r="M67" s="13">
        <f t="shared" si="20"/>
        <v>100.5</v>
      </c>
      <c r="N67" s="8">
        <v>38486</v>
      </c>
      <c r="O67" s="5">
        <v>247320</v>
      </c>
      <c r="Q67" s="5"/>
      <c r="V67" s="14">
        <f t="shared" si="21"/>
        <v>247320</v>
      </c>
      <c r="W67" s="14">
        <f t="shared" si="22"/>
        <v>1222282.0588891867</v>
      </c>
      <c r="X67" s="14">
        <f t="shared" si="23"/>
        <v>494640</v>
      </c>
      <c r="Y67" s="8">
        <v>38518</v>
      </c>
      <c r="Z67" s="13">
        <f t="shared" si="24"/>
        <v>6</v>
      </c>
      <c r="AA67" s="4">
        <f t="shared" si="25"/>
        <v>32</v>
      </c>
      <c r="AB67" s="4">
        <v>9</v>
      </c>
      <c r="AC67" s="10">
        <v>2.1</v>
      </c>
      <c r="AD67" s="10">
        <v>29.1</v>
      </c>
      <c r="AE67" s="10">
        <v>27.5</v>
      </c>
      <c r="AF67" s="10">
        <v>32.700000000000003</v>
      </c>
      <c r="AG67" s="10">
        <v>31.046666666666667</v>
      </c>
      <c r="AH67" s="9">
        <v>30</v>
      </c>
      <c r="AI67" s="9">
        <v>30</v>
      </c>
      <c r="AJ67" s="9">
        <v>45</v>
      </c>
      <c r="AK67" s="9">
        <v>35.333333333333336</v>
      </c>
      <c r="AL67" s="10">
        <v>9</v>
      </c>
      <c r="AM67" s="10">
        <v>8.4</v>
      </c>
      <c r="AN67" s="10">
        <v>8.9</v>
      </c>
      <c r="AO67" s="10">
        <v>8.6906607892322629</v>
      </c>
      <c r="AP67" s="20">
        <v>208.60000000000002</v>
      </c>
      <c r="AQ67" s="20">
        <v>169.5</v>
      </c>
      <c r="AR67" s="20">
        <v>9</v>
      </c>
      <c r="AS67" s="20">
        <v>3.75</v>
      </c>
      <c r="AT67" s="5">
        <v>5</v>
      </c>
      <c r="AU67" s="5">
        <v>20</v>
      </c>
      <c r="AV67" s="5">
        <v>5</v>
      </c>
      <c r="AW67" s="5">
        <v>30</v>
      </c>
      <c r="AX67" s="5">
        <v>0</v>
      </c>
      <c r="AY67" s="5">
        <v>35</v>
      </c>
      <c r="AZ67" s="5">
        <v>0</v>
      </c>
      <c r="BA67" s="5">
        <v>45</v>
      </c>
      <c r="BB67" s="5">
        <v>85</v>
      </c>
      <c r="BC67" s="5">
        <v>660</v>
      </c>
      <c r="BD67" s="5">
        <v>2550</v>
      </c>
      <c r="BE67" s="5">
        <v>2630</v>
      </c>
      <c r="BF67" s="5">
        <v>22.307692307692307</v>
      </c>
      <c r="BG67" s="5">
        <v>169.23076923076923</v>
      </c>
      <c r="BH67" s="5">
        <v>580</v>
      </c>
      <c r="BI67" s="5">
        <v>771.53846153846155</v>
      </c>
      <c r="BJ67" s="5">
        <v>10</v>
      </c>
      <c r="BK67" s="5">
        <v>85</v>
      </c>
      <c r="BL67" s="5">
        <v>90</v>
      </c>
      <c r="BM67" s="5">
        <v>190</v>
      </c>
      <c r="BN67" s="5">
        <v>58313</v>
      </c>
      <c r="BO67" s="11">
        <f>BN67/O67*100</f>
        <v>23.577955684942584</v>
      </c>
      <c r="BP67" s="11">
        <f>BN67/(O67+Q67)*100</f>
        <v>23.577955684942584</v>
      </c>
      <c r="BQ67" s="4" t="s">
        <v>72</v>
      </c>
      <c r="BR67" s="9">
        <v>34</v>
      </c>
      <c r="BS67" s="9">
        <v>53</v>
      </c>
      <c r="BT67" s="11">
        <v>41.5</v>
      </c>
      <c r="BU67" s="19">
        <f t="shared" si="26"/>
        <v>1.296875</v>
      </c>
      <c r="BV67" s="6">
        <v>0.33400000000000002</v>
      </c>
      <c r="BW67" s="6">
        <v>1.002</v>
      </c>
      <c r="BX67" s="6">
        <v>0.55900000000000005</v>
      </c>
      <c r="BY67" s="5">
        <f t="shared" si="27"/>
        <v>288189.1221898963</v>
      </c>
      <c r="BZ67" s="11">
        <v>29</v>
      </c>
      <c r="CA67" s="11">
        <f t="shared" si="28"/>
        <v>4.4787850390923722</v>
      </c>
      <c r="CB67" s="11">
        <f t="shared" si="18"/>
        <v>0.7821094218651351</v>
      </c>
    </row>
    <row r="68" spans="1:80" x14ac:dyDescent="0.25">
      <c r="A68" s="4" t="s">
        <v>69</v>
      </c>
      <c r="B68" s="4">
        <v>30</v>
      </c>
      <c r="C68" s="4">
        <v>1</v>
      </c>
      <c r="D68" s="6">
        <f t="shared" si="19"/>
        <v>0.40468564223999998</v>
      </c>
      <c r="E68" s="8">
        <v>38251</v>
      </c>
      <c r="F68" s="4">
        <v>1</v>
      </c>
      <c r="G68" s="4" t="s">
        <v>70</v>
      </c>
      <c r="H68" s="4" t="s">
        <v>71</v>
      </c>
      <c r="I68" s="4">
        <v>64</v>
      </c>
      <c r="J68" s="4">
        <v>5</v>
      </c>
      <c r="M68" s="13">
        <f t="shared" si="20"/>
        <v>34.5</v>
      </c>
      <c r="N68" s="8">
        <v>38257</v>
      </c>
      <c r="O68" s="5">
        <v>407620</v>
      </c>
      <c r="Q68" s="5"/>
      <c r="V68" s="14">
        <f t="shared" si="21"/>
        <v>407620</v>
      </c>
      <c r="W68" s="14">
        <f t="shared" si="22"/>
        <v>1007250.9559364595</v>
      </c>
      <c r="X68" s="14">
        <f t="shared" si="23"/>
        <v>407620</v>
      </c>
      <c r="Y68" s="8">
        <v>38295</v>
      </c>
      <c r="Z68" s="13">
        <f t="shared" si="24"/>
        <v>6</v>
      </c>
      <c r="AA68" s="4">
        <f t="shared" si="25"/>
        <v>38</v>
      </c>
      <c r="AB68" s="4">
        <v>7</v>
      </c>
      <c r="AC68" s="10">
        <v>3.7</v>
      </c>
      <c r="AD68" s="4">
        <v>30.2</v>
      </c>
      <c r="AE68" s="4">
        <v>3</v>
      </c>
      <c r="AF68" s="4">
        <v>31.9</v>
      </c>
      <c r="AG68" s="10">
        <v>28.552777777777774</v>
      </c>
      <c r="AH68" s="4">
        <v>30</v>
      </c>
      <c r="AI68" s="4">
        <v>26</v>
      </c>
      <c r="AJ68" s="4">
        <v>30</v>
      </c>
      <c r="AK68" s="9">
        <v>27.90909090909091</v>
      </c>
      <c r="AL68" s="4">
        <v>8.8000000000000007</v>
      </c>
      <c r="AM68" s="4">
        <v>8.6</v>
      </c>
      <c r="AN68" s="4">
        <v>9.9</v>
      </c>
      <c r="AO68" s="10">
        <v>9.1055555555555543</v>
      </c>
      <c r="AP68" s="20">
        <v>408</v>
      </c>
      <c r="AQ68" s="20">
        <v>375</v>
      </c>
      <c r="AR68" s="20">
        <v>15</v>
      </c>
      <c r="AS68" s="20">
        <v>6.25</v>
      </c>
      <c r="AT68" s="5">
        <v>0</v>
      </c>
      <c r="AU68" s="5">
        <v>10</v>
      </c>
      <c r="AV68" s="5">
        <v>250</v>
      </c>
      <c r="AW68" s="5">
        <v>260</v>
      </c>
      <c r="AX68" s="5">
        <v>0</v>
      </c>
      <c r="AY68" s="5">
        <v>15</v>
      </c>
      <c r="AZ68" s="5">
        <v>5</v>
      </c>
      <c r="BA68" s="5">
        <v>35</v>
      </c>
      <c r="BB68" s="5">
        <v>200</v>
      </c>
      <c r="BC68" s="5">
        <v>805</v>
      </c>
      <c r="BD68" s="5">
        <v>520</v>
      </c>
      <c r="BE68" s="5">
        <v>1030</v>
      </c>
      <c r="BF68" s="5">
        <v>42.692307692307693</v>
      </c>
      <c r="BG68" s="5">
        <v>229.23076923076923</v>
      </c>
      <c r="BH68" s="5">
        <v>153.84615384615384</v>
      </c>
      <c r="BI68" s="5">
        <v>429.61538461538464</v>
      </c>
      <c r="BJ68" s="5">
        <v>30</v>
      </c>
      <c r="BK68" s="5">
        <v>180</v>
      </c>
      <c r="BL68" s="5">
        <v>130</v>
      </c>
      <c r="BM68" s="5">
        <v>435</v>
      </c>
      <c r="BN68" s="5">
        <v>251597</v>
      </c>
      <c r="BO68" s="11">
        <f>(BN68/O68)*100</f>
        <v>61.723418870516653</v>
      </c>
      <c r="BP68" s="11">
        <f>((BN68)/(O68+Q68+S68+U68))*100</f>
        <v>61.723418870516653</v>
      </c>
      <c r="BQ68" s="4" t="s">
        <v>72</v>
      </c>
      <c r="BR68" s="9">
        <v>32</v>
      </c>
      <c r="BS68" s="9">
        <v>53</v>
      </c>
      <c r="BT68" s="11">
        <v>40.36</v>
      </c>
      <c r="BU68" s="19">
        <f t="shared" si="26"/>
        <v>1.0621052631578947</v>
      </c>
      <c r="BV68" s="6">
        <v>0.29599999999999999</v>
      </c>
      <c r="BW68" s="6">
        <v>1.155</v>
      </c>
      <c r="BX68" s="6">
        <v>0.56006000000000022</v>
      </c>
      <c r="BY68" s="5">
        <f t="shared" si="27"/>
        <v>621709.72660994402</v>
      </c>
      <c r="BZ68" s="11">
        <v>132.36000000000001</v>
      </c>
      <c r="CA68" s="11">
        <f t="shared" si="28"/>
        <v>8.6070706028931596</v>
      </c>
      <c r="CB68" s="11">
        <f t="shared" si="18"/>
        <v>0.85188521992914523</v>
      </c>
    </row>
    <row r="69" spans="1:80" x14ac:dyDescent="0.25">
      <c r="A69" s="4" t="s">
        <v>69</v>
      </c>
      <c r="B69" s="4">
        <v>29</v>
      </c>
      <c r="C69" s="4">
        <v>1</v>
      </c>
      <c r="D69" s="6">
        <f t="shared" si="19"/>
        <v>0.40468564223999998</v>
      </c>
      <c r="E69" s="8">
        <v>39691</v>
      </c>
      <c r="F69" s="4">
        <v>1</v>
      </c>
      <c r="G69" s="4" t="s">
        <v>70</v>
      </c>
      <c r="H69" s="4" t="s">
        <v>71</v>
      </c>
      <c r="I69" s="4">
        <v>287</v>
      </c>
      <c r="J69" s="4">
        <v>288</v>
      </c>
      <c r="M69" s="13">
        <f t="shared" si="20"/>
        <v>287.5</v>
      </c>
      <c r="N69" s="8">
        <v>39697</v>
      </c>
      <c r="O69" s="5">
        <v>408536</v>
      </c>
      <c r="Q69" s="5"/>
      <c r="S69" s="5"/>
      <c r="U69" s="9"/>
      <c r="V69" s="14">
        <f t="shared" si="21"/>
        <v>408536</v>
      </c>
      <c r="W69" s="14">
        <f t="shared" si="22"/>
        <v>1009514.4412306986</v>
      </c>
      <c r="X69" s="14">
        <f t="shared" si="23"/>
        <v>408536</v>
      </c>
      <c r="Y69" s="8">
        <v>39730</v>
      </c>
      <c r="Z69" s="13">
        <f t="shared" si="24"/>
        <v>6</v>
      </c>
      <c r="AA69" s="4">
        <f t="shared" si="25"/>
        <v>33</v>
      </c>
      <c r="AB69" s="4">
        <v>1</v>
      </c>
      <c r="AC69" s="10">
        <v>2</v>
      </c>
      <c r="AD69" s="10">
        <v>31.1</v>
      </c>
      <c r="AE69" s="10">
        <v>24.5</v>
      </c>
      <c r="AF69" s="10">
        <v>30.7</v>
      </c>
      <c r="AG69" s="10">
        <v>28.236666666666665</v>
      </c>
      <c r="AH69" s="9">
        <v>30</v>
      </c>
      <c r="AI69" s="9">
        <v>31</v>
      </c>
      <c r="AJ69" s="9">
        <v>41</v>
      </c>
      <c r="AK69" s="9">
        <v>36</v>
      </c>
      <c r="AL69" s="10">
        <v>9</v>
      </c>
      <c r="AM69" s="10">
        <v>9</v>
      </c>
      <c r="AN69" s="10">
        <v>9.5</v>
      </c>
      <c r="AO69" s="10">
        <v>9.2177189215659538</v>
      </c>
      <c r="AP69" s="21">
        <f>2*131</f>
        <v>262</v>
      </c>
      <c r="AQ69" s="20">
        <v>350</v>
      </c>
      <c r="AR69" s="20">
        <v>30</v>
      </c>
      <c r="AS69" s="20">
        <v>12.5</v>
      </c>
      <c r="AT69" s="5">
        <v>15</v>
      </c>
      <c r="AU69" s="5">
        <v>25</v>
      </c>
      <c r="AV69" s="5">
        <v>215</v>
      </c>
      <c r="AW69" s="5">
        <v>255</v>
      </c>
      <c r="AX69" s="5">
        <v>0</v>
      </c>
      <c r="AY69" s="5">
        <v>0</v>
      </c>
      <c r="AZ69" s="5">
        <v>5</v>
      </c>
      <c r="BA69" s="5">
        <v>5</v>
      </c>
      <c r="BB69" s="5">
        <v>425</v>
      </c>
      <c r="BC69" s="5">
        <v>805</v>
      </c>
      <c r="BD69" s="5">
        <v>2125</v>
      </c>
      <c r="BE69" s="5">
        <v>3265</v>
      </c>
      <c r="BF69" s="5">
        <v>61.5</v>
      </c>
      <c r="BG69" s="5">
        <v>211.5</v>
      </c>
      <c r="BH69" s="5">
        <v>810</v>
      </c>
      <c r="BI69" s="5">
        <v>1083</v>
      </c>
      <c r="BJ69" s="5">
        <v>5</v>
      </c>
      <c r="BK69" s="5">
        <v>85</v>
      </c>
      <c r="BL69" s="5">
        <v>882.5</v>
      </c>
      <c r="BM69" s="5">
        <v>1040</v>
      </c>
      <c r="BN69" s="5">
        <v>390710</v>
      </c>
      <c r="BO69" s="11">
        <f>BN69/O69*100</f>
        <v>95.636614643507542</v>
      </c>
      <c r="BP69" s="11">
        <f>(BN69)/(O69+Q69+S69+U69)*100</f>
        <v>95.636614643507542</v>
      </c>
      <c r="BQ69" s="4" t="s">
        <v>72</v>
      </c>
      <c r="BR69" s="9">
        <v>25</v>
      </c>
      <c r="BS69" s="9">
        <v>47</v>
      </c>
      <c r="BT69" s="11">
        <v>32.53</v>
      </c>
      <c r="BU69" s="19">
        <f t="shared" si="26"/>
        <v>0.98575757575757583</v>
      </c>
      <c r="BV69" s="6">
        <v>0.123</v>
      </c>
      <c r="BW69" s="6">
        <v>0.68100000000000005</v>
      </c>
      <c r="BX69" s="6">
        <v>0.29599999999999999</v>
      </c>
      <c r="BY69" s="5">
        <f t="shared" si="27"/>
        <v>965465.43593036174</v>
      </c>
      <c r="BZ69" s="11">
        <v>81.95</v>
      </c>
      <c r="CA69" s="19">
        <f t="shared" si="28"/>
        <v>6.1364503064346065</v>
      </c>
      <c r="CB69" s="19">
        <f t="shared" si="18"/>
        <v>0.85988331330509138</v>
      </c>
    </row>
    <row r="70" spans="1:80" x14ac:dyDescent="0.25">
      <c r="A70" s="15" t="s">
        <v>69</v>
      </c>
      <c r="B70" s="15">
        <v>15</v>
      </c>
      <c r="C70" s="15">
        <v>0.5</v>
      </c>
      <c r="D70" s="16">
        <f t="shared" si="19"/>
        <v>0.20234282111999999</v>
      </c>
      <c r="E70" s="17">
        <v>37758</v>
      </c>
      <c r="F70" s="15">
        <v>2</v>
      </c>
      <c r="G70" s="15" t="s">
        <v>70</v>
      </c>
      <c r="H70" s="15" t="s">
        <v>71</v>
      </c>
      <c r="I70" s="15">
        <v>3</v>
      </c>
      <c r="J70" s="15">
        <v>3</v>
      </c>
      <c r="K70" s="15">
        <v>4</v>
      </c>
      <c r="L70" s="15">
        <v>9</v>
      </c>
      <c r="M70" s="13">
        <f t="shared" si="20"/>
        <v>4.75</v>
      </c>
      <c r="N70" s="17">
        <v>37764</v>
      </c>
      <c r="O70" s="14">
        <v>207932</v>
      </c>
      <c r="P70" s="17">
        <v>37768</v>
      </c>
      <c r="Q70" s="14">
        <v>207474</v>
      </c>
      <c r="R70" s="15"/>
      <c r="S70" s="15"/>
      <c r="T70" s="15"/>
      <c r="U70" s="15"/>
      <c r="V70" s="14">
        <f t="shared" si="21"/>
        <v>415406</v>
      </c>
      <c r="W70" s="14">
        <f t="shared" si="22"/>
        <v>2052981.1618749858</v>
      </c>
      <c r="X70" s="14">
        <f t="shared" si="23"/>
        <v>830812</v>
      </c>
      <c r="Y70" s="17">
        <v>37799</v>
      </c>
      <c r="Z70" s="13">
        <f t="shared" si="24"/>
        <v>6</v>
      </c>
      <c r="AA70" s="15">
        <f t="shared" si="25"/>
        <v>35</v>
      </c>
      <c r="AB70" s="15">
        <v>10</v>
      </c>
      <c r="AC70" s="18">
        <v>2.6</v>
      </c>
      <c r="AD70" s="18">
        <v>30.2</v>
      </c>
      <c r="AE70" s="18">
        <v>28.9</v>
      </c>
      <c r="AF70" s="18">
        <v>34.299999999999997</v>
      </c>
      <c r="AG70" s="18">
        <v>31.457575757575754</v>
      </c>
      <c r="AH70" s="13">
        <v>30</v>
      </c>
      <c r="AI70" s="13">
        <v>35</v>
      </c>
      <c r="AJ70" s="13">
        <v>44</v>
      </c>
      <c r="AK70" s="13">
        <v>39.777777777777779</v>
      </c>
      <c r="AL70" s="18">
        <v>9.1999999999999993</v>
      </c>
      <c r="AM70" s="18">
        <v>8.9</v>
      </c>
      <c r="AN70" s="18">
        <v>9.4</v>
      </c>
      <c r="AO70" s="18">
        <v>9.2065603950129304</v>
      </c>
      <c r="AP70" s="21">
        <v>91</v>
      </c>
      <c r="AQ70" s="21">
        <v>212.5</v>
      </c>
      <c r="AR70" s="21">
        <v>16.5</v>
      </c>
      <c r="AS70" s="21">
        <v>7</v>
      </c>
      <c r="AT70" s="14">
        <v>15</v>
      </c>
      <c r="AU70" s="14">
        <v>5</v>
      </c>
      <c r="AV70" s="14">
        <v>100</v>
      </c>
      <c r="AW70" s="14">
        <v>120</v>
      </c>
      <c r="AX70" s="14">
        <v>0</v>
      </c>
      <c r="AY70" s="14">
        <v>0</v>
      </c>
      <c r="AZ70" s="14">
        <v>0</v>
      </c>
      <c r="BA70" s="14">
        <v>35</v>
      </c>
      <c r="BB70" s="14">
        <v>340</v>
      </c>
      <c r="BC70" s="14">
        <v>980</v>
      </c>
      <c r="BD70" s="14">
        <v>9600</v>
      </c>
      <c r="BE70" s="14">
        <v>9665</v>
      </c>
      <c r="BF70" s="14">
        <v>52.5</v>
      </c>
      <c r="BG70" s="14">
        <v>120.83333333333333</v>
      </c>
      <c r="BH70" s="14">
        <v>4007.0833333333335</v>
      </c>
      <c r="BI70" s="14">
        <v>4182.083333333333</v>
      </c>
      <c r="BJ70" s="14">
        <v>30</v>
      </c>
      <c r="BK70" s="14">
        <v>45</v>
      </c>
      <c r="BL70" s="14">
        <v>2980</v>
      </c>
      <c r="BM70" s="14">
        <v>3667.5</v>
      </c>
      <c r="BN70" s="14">
        <v>33745</v>
      </c>
      <c r="BO70" s="19">
        <f>BN70/(Q70)*100</f>
        <v>16.264688587485658</v>
      </c>
      <c r="BP70" s="19">
        <f>BN70/(O70+Q70)*100</f>
        <v>8.1233780927574468</v>
      </c>
      <c r="BQ70" s="15" t="s">
        <v>72</v>
      </c>
      <c r="BR70" s="13">
        <v>24</v>
      </c>
      <c r="BS70" s="13">
        <v>47</v>
      </c>
      <c r="BT70" s="19">
        <v>39.58</v>
      </c>
      <c r="BU70" s="19">
        <f t="shared" si="26"/>
        <v>1.1308571428571428</v>
      </c>
      <c r="BV70" s="16">
        <v>0.14000000000000001</v>
      </c>
      <c r="BW70" s="16">
        <v>1.016</v>
      </c>
      <c r="BX70" s="16">
        <v>0.61199999999999999</v>
      </c>
      <c r="BY70" s="14">
        <f t="shared" si="27"/>
        <v>166771.42195218991</v>
      </c>
      <c r="BZ70" s="19">
        <v>20.95</v>
      </c>
      <c r="CA70" s="19">
        <f t="shared" si="28"/>
        <v>2.9582044238497796</v>
      </c>
      <c r="CB70" s="19">
        <f t="shared" si="18"/>
        <v>0.98701568111254512</v>
      </c>
    </row>
    <row r="71" spans="1:80" x14ac:dyDescent="0.25">
      <c r="A71" s="4" t="s">
        <v>69</v>
      </c>
      <c r="B71" s="4">
        <v>16</v>
      </c>
      <c r="C71" s="4">
        <v>0.5</v>
      </c>
      <c r="D71" s="6">
        <f t="shared" si="19"/>
        <v>0.20234282111999999</v>
      </c>
      <c r="E71" s="8">
        <v>38204</v>
      </c>
      <c r="F71" s="4">
        <v>1</v>
      </c>
      <c r="G71" s="4" t="s">
        <v>70</v>
      </c>
      <c r="H71" s="4" t="s">
        <v>71</v>
      </c>
      <c r="I71" s="4">
        <v>62</v>
      </c>
      <c r="J71" s="4">
        <v>52</v>
      </c>
      <c r="M71" s="13">
        <f t="shared" si="20"/>
        <v>57</v>
      </c>
      <c r="N71" s="8">
        <v>38211</v>
      </c>
      <c r="O71" s="5">
        <v>239534</v>
      </c>
      <c r="P71" s="8">
        <v>38232</v>
      </c>
      <c r="Q71" s="5">
        <v>142438</v>
      </c>
      <c r="V71" s="14">
        <f t="shared" si="21"/>
        <v>381972</v>
      </c>
      <c r="W71" s="14">
        <f t="shared" si="22"/>
        <v>1887746.7353955216</v>
      </c>
      <c r="X71" s="14">
        <f t="shared" si="23"/>
        <v>763944</v>
      </c>
      <c r="Y71" s="8">
        <v>38253</v>
      </c>
      <c r="Z71" s="13">
        <f t="shared" si="24"/>
        <v>7</v>
      </c>
      <c r="AA71" s="4">
        <f t="shared" si="25"/>
        <v>42</v>
      </c>
      <c r="AB71" s="4">
        <v>12</v>
      </c>
      <c r="AC71" s="10">
        <v>2.4</v>
      </c>
      <c r="AD71" s="4">
        <v>29.3</v>
      </c>
      <c r="AE71" s="4">
        <v>29.3</v>
      </c>
      <c r="AF71" s="4">
        <v>34.4</v>
      </c>
      <c r="AG71" s="10">
        <v>31.910526315789472</v>
      </c>
      <c r="AH71" s="4">
        <v>30</v>
      </c>
      <c r="AI71" s="4">
        <v>22</v>
      </c>
      <c r="AJ71" s="4">
        <v>30</v>
      </c>
      <c r="AK71" s="9">
        <v>28.4</v>
      </c>
      <c r="AL71" s="4">
        <v>8.9</v>
      </c>
      <c r="AM71" s="4">
        <v>8.8000000000000007</v>
      </c>
      <c r="AN71" s="4">
        <v>9.1</v>
      </c>
      <c r="AO71" s="10">
        <v>9</v>
      </c>
      <c r="AP71" s="20">
        <v>340</v>
      </c>
      <c r="AQ71" s="20">
        <v>187.5</v>
      </c>
      <c r="AR71" s="20">
        <v>12</v>
      </c>
      <c r="AS71" s="20">
        <v>5.4950000000000001</v>
      </c>
      <c r="AT71" s="5">
        <v>145</v>
      </c>
      <c r="AU71" s="5">
        <v>170</v>
      </c>
      <c r="AV71" s="5">
        <v>220</v>
      </c>
      <c r="AW71" s="5">
        <v>535</v>
      </c>
      <c r="AX71" s="5">
        <v>5</v>
      </c>
      <c r="AY71" s="5">
        <v>30</v>
      </c>
      <c r="AZ71" s="5">
        <v>35</v>
      </c>
      <c r="BA71" s="5">
        <v>70</v>
      </c>
      <c r="BB71" s="5">
        <v>105</v>
      </c>
      <c r="BC71" s="5">
        <v>320</v>
      </c>
      <c r="BD71" s="5">
        <v>2295</v>
      </c>
      <c r="BE71" s="5">
        <v>2525</v>
      </c>
      <c r="BF71" s="5">
        <v>32.857142857142854</v>
      </c>
      <c r="BG71" s="5">
        <v>137.85714285714286</v>
      </c>
      <c r="BH71" s="5">
        <v>1068.5714285714287</v>
      </c>
      <c r="BI71" s="5">
        <v>1325</v>
      </c>
      <c r="BJ71" s="5">
        <v>10</v>
      </c>
      <c r="BK71" s="5">
        <v>100</v>
      </c>
      <c r="BL71" s="5">
        <v>1000</v>
      </c>
      <c r="BM71" s="5">
        <v>1665</v>
      </c>
      <c r="BN71" s="5">
        <v>172592</v>
      </c>
      <c r="BO71" s="11">
        <f>(BN71/O71)*100</f>
        <v>72.053236701261611</v>
      </c>
      <c r="BP71" s="11">
        <f>((BN71)/(O71+Q71+S71+U71))*100</f>
        <v>45.18446378268564</v>
      </c>
      <c r="BQ71" s="4" t="s">
        <v>72</v>
      </c>
      <c r="BR71" s="9">
        <v>29</v>
      </c>
      <c r="BS71" s="9">
        <v>42</v>
      </c>
      <c r="BT71" s="11">
        <v>34.36</v>
      </c>
      <c r="BU71" s="19">
        <f t="shared" si="26"/>
        <v>0.8180952380952381</v>
      </c>
      <c r="BV71" s="6">
        <v>0.20699999999999999</v>
      </c>
      <c r="BW71" s="6">
        <v>0.57999999999999996</v>
      </c>
      <c r="BX71" s="6">
        <v>0.34509999999999985</v>
      </c>
      <c r="BY71" s="5">
        <f t="shared" si="27"/>
        <v>852968.23996362009</v>
      </c>
      <c r="BZ71" s="11">
        <v>50.91</v>
      </c>
      <c r="CA71" s="58">
        <f t="shared" si="28"/>
        <v>5.990540462139708</v>
      </c>
      <c r="CB71" s="58">
        <f t="shared" si="18"/>
        <v>0.8507177489723311</v>
      </c>
    </row>
    <row r="72" spans="1:80" x14ac:dyDescent="0.25">
      <c r="A72" s="4" t="s">
        <v>69</v>
      </c>
      <c r="B72" s="4">
        <v>14</v>
      </c>
      <c r="C72" s="4">
        <v>0.5</v>
      </c>
      <c r="D72" s="6">
        <f t="shared" si="19"/>
        <v>0.20234282111999999</v>
      </c>
      <c r="E72" s="8">
        <v>38233</v>
      </c>
      <c r="F72" s="4">
        <v>1</v>
      </c>
      <c r="G72" s="4" t="s">
        <v>70</v>
      </c>
      <c r="H72" s="4" t="s">
        <v>71</v>
      </c>
      <c r="I72" s="4">
        <v>234</v>
      </c>
      <c r="J72" s="4">
        <v>28</v>
      </c>
      <c r="M72" s="13">
        <f t="shared" si="20"/>
        <v>131</v>
      </c>
      <c r="N72" s="8">
        <v>38240</v>
      </c>
      <c r="O72" s="5">
        <v>182742</v>
      </c>
      <c r="Q72" s="5"/>
      <c r="V72" s="14">
        <f t="shared" si="21"/>
        <v>182742</v>
      </c>
      <c r="W72" s="14">
        <f t="shared" si="22"/>
        <v>903130.63240145461</v>
      </c>
      <c r="X72" s="14">
        <f t="shared" si="23"/>
        <v>365484</v>
      </c>
      <c r="Y72" s="8">
        <v>38273</v>
      </c>
      <c r="Z72" s="13">
        <f t="shared" si="24"/>
        <v>7</v>
      </c>
      <c r="AA72" s="4">
        <f t="shared" si="25"/>
        <v>33</v>
      </c>
      <c r="AB72" s="4">
        <v>12</v>
      </c>
      <c r="AC72" s="10">
        <v>3</v>
      </c>
      <c r="AD72" s="4">
        <v>30.6</v>
      </c>
      <c r="AE72" s="4">
        <v>26.6</v>
      </c>
      <c r="AF72" s="4">
        <v>34.6</v>
      </c>
      <c r="AG72" s="10">
        <v>30.806451612903224</v>
      </c>
      <c r="AH72" s="4">
        <v>30</v>
      </c>
      <c r="AI72" s="4">
        <v>25</v>
      </c>
      <c r="AJ72" s="4">
        <v>35</v>
      </c>
      <c r="AK72" s="9">
        <v>28.375</v>
      </c>
      <c r="AL72" s="4">
        <v>9.1</v>
      </c>
      <c r="AM72" s="4">
        <v>8.8000000000000007</v>
      </c>
      <c r="AN72" s="4">
        <v>9.4</v>
      </c>
      <c r="AO72" s="10">
        <v>9.0785714285714274</v>
      </c>
      <c r="AP72" s="20">
        <v>208</v>
      </c>
      <c r="AQ72" s="20">
        <v>187.5</v>
      </c>
      <c r="AR72" s="20">
        <v>12</v>
      </c>
      <c r="AS72" s="20">
        <v>4.8999999999999995</v>
      </c>
      <c r="AT72" s="5">
        <v>40</v>
      </c>
      <c r="AU72" s="5">
        <v>465</v>
      </c>
      <c r="AV72" s="5">
        <v>60</v>
      </c>
      <c r="AW72" s="5">
        <v>565</v>
      </c>
      <c r="AX72" s="5">
        <v>0</v>
      </c>
      <c r="AY72" s="5">
        <v>5</v>
      </c>
      <c r="AZ72" s="5">
        <v>180</v>
      </c>
      <c r="BA72" s="5">
        <v>205</v>
      </c>
      <c r="BB72" s="5">
        <v>130</v>
      </c>
      <c r="BC72" s="5">
        <v>450</v>
      </c>
      <c r="BD72" s="5">
        <v>4120</v>
      </c>
      <c r="BE72" s="5">
        <v>4520</v>
      </c>
      <c r="BF72" s="5">
        <v>36.153846153846153</v>
      </c>
      <c r="BG72" s="5">
        <v>159.61538461538461</v>
      </c>
      <c r="BH72" s="5">
        <v>1770.3846153846155</v>
      </c>
      <c r="BI72" s="5">
        <v>1962.3076923076924</v>
      </c>
      <c r="BJ72" s="5">
        <v>15</v>
      </c>
      <c r="BK72" s="5">
        <v>80</v>
      </c>
      <c r="BL72" s="5">
        <v>1685</v>
      </c>
      <c r="BM72" s="5">
        <v>2150</v>
      </c>
      <c r="BN72" s="5">
        <v>149146</v>
      </c>
      <c r="BO72" s="11">
        <f>(BN72/O72)*100</f>
        <v>81.615611080101999</v>
      </c>
      <c r="BP72" s="11">
        <f>((BN72)/(O72+Q72+S72+U72))*100</f>
        <v>81.615611080101999</v>
      </c>
      <c r="BQ72" s="4" t="s">
        <v>72</v>
      </c>
      <c r="BR72" s="9">
        <v>29</v>
      </c>
      <c r="BS72" s="9">
        <v>44</v>
      </c>
      <c r="BT72" s="11">
        <v>34.49</v>
      </c>
      <c r="BU72" s="19">
        <f t="shared" si="26"/>
        <v>1.0451515151515152</v>
      </c>
      <c r="BV72" s="6">
        <v>0.20399999999999999</v>
      </c>
      <c r="BW72" s="6">
        <v>0.68</v>
      </c>
      <c r="BX72" s="6">
        <v>0.34046464646464641</v>
      </c>
      <c r="BY72" s="5">
        <f t="shared" si="27"/>
        <v>737095.58448603691</v>
      </c>
      <c r="BZ72" s="11">
        <v>45.05</v>
      </c>
      <c r="CA72" s="19">
        <f t="shared" si="28"/>
        <v>6.7467257182398779</v>
      </c>
      <c r="CB72" s="19">
        <f t="shared" si="18"/>
        <v>0.82983631958625648</v>
      </c>
    </row>
    <row r="73" spans="1:80" x14ac:dyDescent="0.25">
      <c r="A73" s="4" t="s">
        <v>69</v>
      </c>
      <c r="B73" s="4">
        <v>16</v>
      </c>
      <c r="C73" s="4">
        <v>0.5</v>
      </c>
      <c r="D73" s="6">
        <f t="shared" si="19"/>
        <v>0.20234282111999999</v>
      </c>
      <c r="E73" s="8">
        <v>39683</v>
      </c>
      <c r="F73" s="4">
        <v>1</v>
      </c>
      <c r="G73" s="4" t="s">
        <v>70</v>
      </c>
      <c r="H73" s="4" t="s">
        <v>71</v>
      </c>
      <c r="I73" s="4">
        <v>141</v>
      </c>
      <c r="J73" s="4">
        <v>10</v>
      </c>
      <c r="M73" s="13">
        <f t="shared" si="20"/>
        <v>75.5</v>
      </c>
      <c r="N73" s="8">
        <v>39690</v>
      </c>
      <c r="O73" s="5">
        <v>172668</v>
      </c>
      <c r="Q73" s="5"/>
      <c r="S73" s="5"/>
      <c r="U73" s="9"/>
      <c r="V73" s="14">
        <f t="shared" si="21"/>
        <v>172668</v>
      </c>
      <c r="W73" s="14">
        <f t="shared" si="22"/>
        <v>853343.84014345019</v>
      </c>
      <c r="X73" s="14">
        <f t="shared" si="23"/>
        <v>345336</v>
      </c>
      <c r="Y73" s="8">
        <v>39723</v>
      </c>
      <c r="Z73" s="13">
        <f t="shared" si="24"/>
        <v>7</v>
      </c>
      <c r="AA73" s="4">
        <f t="shared" si="25"/>
        <v>33</v>
      </c>
      <c r="AB73" s="4">
        <v>0</v>
      </c>
      <c r="AC73" s="10">
        <v>2.9</v>
      </c>
      <c r="AD73" s="10">
        <v>32.299999999999997</v>
      </c>
      <c r="AE73" s="10">
        <v>24.2</v>
      </c>
      <c r="AF73" s="10">
        <v>32.4</v>
      </c>
      <c r="AG73" s="10">
        <v>28.893548387096768</v>
      </c>
      <c r="AH73" s="9">
        <v>30</v>
      </c>
      <c r="AI73" s="9">
        <v>27</v>
      </c>
      <c r="AJ73" s="9">
        <v>34</v>
      </c>
      <c r="AK73" s="9">
        <v>31.5</v>
      </c>
      <c r="AL73" s="10">
        <v>9.1999999999999993</v>
      </c>
      <c r="AM73" s="10">
        <v>8.9</v>
      </c>
      <c r="AN73" s="10">
        <v>9.3000000000000007</v>
      </c>
      <c r="AO73" s="10">
        <v>9.0827055454807901</v>
      </c>
      <c r="AP73" s="21">
        <f>2*70</f>
        <v>140</v>
      </c>
      <c r="AQ73" s="20">
        <v>172.5</v>
      </c>
      <c r="AR73" s="20">
        <v>17</v>
      </c>
      <c r="AS73" s="20">
        <v>6</v>
      </c>
      <c r="AT73" s="5">
        <v>0</v>
      </c>
      <c r="AU73" s="5">
        <v>5</v>
      </c>
      <c r="AV73" s="5">
        <v>2640</v>
      </c>
      <c r="AW73" s="5">
        <v>2645</v>
      </c>
      <c r="AX73" s="5">
        <v>5</v>
      </c>
      <c r="AY73" s="5">
        <v>10</v>
      </c>
      <c r="AZ73" s="5">
        <v>85</v>
      </c>
      <c r="BA73" s="5">
        <v>150</v>
      </c>
      <c r="BB73" s="5">
        <v>825</v>
      </c>
      <c r="BC73" s="5">
        <v>410</v>
      </c>
      <c r="BD73" s="5">
        <v>4100</v>
      </c>
      <c r="BE73" s="5">
        <v>4780</v>
      </c>
      <c r="BF73" s="5">
        <v>239.09090909090909</v>
      </c>
      <c r="BG73" s="5">
        <v>156.81818181818181</v>
      </c>
      <c r="BH73" s="5">
        <v>1930</v>
      </c>
      <c r="BI73" s="5">
        <v>2325.909090909091</v>
      </c>
      <c r="BJ73" s="5">
        <v>145</v>
      </c>
      <c r="BK73" s="5">
        <v>100</v>
      </c>
      <c r="BL73" s="5">
        <v>1525</v>
      </c>
      <c r="BM73" s="5">
        <v>2175</v>
      </c>
      <c r="BN73" s="5">
        <v>153530</v>
      </c>
      <c r="BO73" s="11">
        <f>BN73/O73*100</f>
        <v>88.916301804619266</v>
      </c>
      <c r="BP73" s="11">
        <f>(BN73)/(O73+Q73+S73+U73)*100</f>
        <v>88.916301804619266</v>
      </c>
      <c r="BQ73" s="4" t="s">
        <v>72</v>
      </c>
      <c r="BR73" s="9">
        <v>30</v>
      </c>
      <c r="BS73" s="9">
        <v>45</v>
      </c>
      <c r="BT73" s="11">
        <v>35.01</v>
      </c>
      <c r="BU73" s="19">
        <f t="shared" si="26"/>
        <v>1.0609090909090908</v>
      </c>
      <c r="BV73" s="6">
        <v>0.22</v>
      </c>
      <c r="BW73" s="6">
        <v>0.64</v>
      </c>
      <c r="BX73" s="6">
        <v>0.37</v>
      </c>
      <c r="BY73" s="5">
        <f t="shared" si="27"/>
        <v>758761.78433307796</v>
      </c>
      <c r="BZ73" s="11">
        <v>54.86</v>
      </c>
      <c r="CA73" s="11">
        <f t="shared" si="28"/>
        <v>8.2158795316901152</v>
      </c>
      <c r="CB73" s="11">
        <f t="shared" si="18"/>
        <v>0.86223449161769472</v>
      </c>
    </row>
    <row r="74" spans="1:80" x14ac:dyDescent="0.25">
      <c r="A74" s="4" t="s">
        <v>69</v>
      </c>
      <c r="B74" s="4">
        <v>34</v>
      </c>
      <c r="C74" s="4">
        <v>1</v>
      </c>
      <c r="D74" s="6">
        <f t="shared" si="19"/>
        <v>0.40468564223999998</v>
      </c>
      <c r="E74" s="8">
        <v>38233</v>
      </c>
      <c r="F74" s="4">
        <v>1</v>
      </c>
      <c r="G74" s="4" t="s">
        <v>70</v>
      </c>
      <c r="H74" s="4" t="s">
        <v>71</v>
      </c>
      <c r="I74" s="4">
        <v>57</v>
      </c>
      <c r="J74" s="4">
        <v>15</v>
      </c>
      <c r="M74" s="13">
        <f t="shared" si="20"/>
        <v>36</v>
      </c>
      <c r="N74" s="8">
        <v>38240</v>
      </c>
      <c r="O74" s="5">
        <v>414490</v>
      </c>
      <c r="Q74" s="5"/>
      <c r="V74" s="14">
        <f t="shared" si="21"/>
        <v>414490</v>
      </c>
      <c r="W74" s="14">
        <f t="shared" si="22"/>
        <v>1024227.0956432536</v>
      </c>
      <c r="X74" s="14">
        <f t="shared" si="23"/>
        <v>414490</v>
      </c>
      <c r="Y74" s="8">
        <v>38287</v>
      </c>
      <c r="Z74" s="13">
        <f t="shared" si="24"/>
        <v>7</v>
      </c>
      <c r="AA74" s="4">
        <f t="shared" si="25"/>
        <v>47</v>
      </c>
      <c r="AB74" s="4">
        <v>1</v>
      </c>
      <c r="AC74" s="10">
        <v>1.8</v>
      </c>
      <c r="AD74" s="4">
        <v>31.1</v>
      </c>
      <c r="AE74" s="4">
        <v>25.3</v>
      </c>
      <c r="AF74" s="4">
        <v>34.200000000000003</v>
      </c>
      <c r="AG74" s="10">
        <v>30.402222222222225</v>
      </c>
      <c r="AH74" s="4">
        <v>30</v>
      </c>
      <c r="AI74" s="4">
        <v>20</v>
      </c>
      <c r="AJ74" s="4">
        <v>35</v>
      </c>
      <c r="AK74" s="9">
        <v>28.785714285714285</v>
      </c>
      <c r="AL74" s="4">
        <v>8.6999999999999993</v>
      </c>
      <c r="AM74" s="4">
        <v>8.8000000000000007</v>
      </c>
      <c r="AN74" s="4">
        <v>9.5</v>
      </c>
      <c r="AO74" s="10">
        <v>9.038636363636364</v>
      </c>
      <c r="AP74" s="20">
        <v>612</v>
      </c>
      <c r="AQ74" s="20">
        <v>325</v>
      </c>
      <c r="AR74" s="20">
        <v>30</v>
      </c>
      <c r="AS74" s="20">
        <v>12.5</v>
      </c>
      <c r="AT74" s="5">
        <v>0</v>
      </c>
      <c r="AU74" s="5">
        <v>20</v>
      </c>
      <c r="AV74" s="5">
        <v>10</v>
      </c>
      <c r="AW74" s="5">
        <v>30</v>
      </c>
      <c r="AX74" s="5">
        <v>0</v>
      </c>
      <c r="AY74" s="5">
        <v>0</v>
      </c>
      <c r="AZ74" s="5">
        <v>0</v>
      </c>
      <c r="BA74" s="5">
        <v>0</v>
      </c>
      <c r="BB74" s="5">
        <v>165</v>
      </c>
      <c r="BC74" s="5">
        <v>405</v>
      </c>
      <c r="BD74" s="5">
        <v>175</v>
      </c>
      <c r="BE74" s="5">
        <v>615</v>
      </c>
      <c r="BF74" s="5">
        <v>29.736842105263158</v>
      </c>
      <c r="BG74" s="5">
        <v>86.94736842105263</v>
      </c>
      <c r="BH74" s="5">
        <v>23.684210526315791</v>
      </c>
      <c r="BI74" s="5">
        <v>140.52631578947367</v>
      </c>
      <c r="BN74" s="5">
        <v>267611</v>
      </c>
      <c r="BO74" s="11">
        <f>(BN74/O74)*100</f>
        <v>64.563921928152666</v>
      </c>
      <c r="BP74" s="11">
        <f>((BN74)/(O74+Q74+S74+U74))*100</f>
        <v>64.563921928152666</v>
      </c>
      <c r="BQ74" s="4" t="s">
        <v>72</v>
      </c>
      <c r="BR74" s="9">
        <v>25</v>
      </c>
      <c r="BS74" s="9">
        <v>55</v>
      </c>
      <c r="BT74" s="11">
        <v>35.44</v>
      </c>
      <c r="BU74" s="19">
        <f t="shared" si="26"/>
        <v>0.75404255319148927</v>
      </c>
      <c r="BV74" s="6">
        <v>0.123</v>
      </c>
      <c r="BW74" s="6">
        <v>1.23</v>
      </c>
      <c r="BX74" s="6">
        <v>0.36670400000000009</v>
      </c>
      <c r="BY74" s="5">
        <f t="shared" si="27"/>
        <v>661281.18239809584</v>
      </c>
      <c r="BZ74" s="11">
        <v>100.86</v>
      </c>
      <c r="CA74" s="11">
        <f t="shared" si="28"/>
        <v>5.3027763350592121</v>
      </c>
      <c r="CB74" s="11">
        <f t="shared" si="18"/>
        <v>0.82382412852829112</v>
      </c>
    </row>
    <row r="75" spans="1:80" x14ac:dyDescent="0.25">
      <c r="A75" s="4" t="s">
        <v>69</v>
      </c>
      <c r="B75" s="4">
        <v>11</v>
      </c>
      <c r="C75" s="4">
        <v>0.5</v>
      </c>
      <c r="D75" s="6">
        <f t="shared" si="19"/>
        <v>0.20234282111999999</v>
      </c>
      <c r="E75" s="8">
        <v>38167</v>
      </c>
      <c r="F75" s="4">
        <v>1</v>
      </c>
      <c r="G75" s="4" t="s">
        <v>70</v>
      </c>
      <c r="H75" s="4" t="s">
        <v>71</v>
      </c>
      <c r="I75" s="4">
        <v>27</v>
      </c>
      <c r="J75" s="4">
        <v>10</v>
      </c>
      <c r="M75" s="13">
        <f t="shared" si="20"/>
        <v>18.5</v>
      </c>
      <c r="N75" s="8">
        <v>38175</v>
      </c>
      <c r="O75" s="5">
        <v>225794</v>
      </c>
      <c r="Q75" s="5"/>
      <c r="V75" s="14">
        <f t="shared" si="21"/>
        <v>225794</v>
      </c>
      <c r="W75" s="14">
        <f t="shared" si="22"/>
        <v>1115898.2500599427</v>
      </c>
      <c r="X75" s="14">
        <f t="shared" si="23"/>
        <v>451588</v>
      </c>
      <c r="Y75" s="8">
        <v>38217</v>
      </c>
      <c r="Z75" s="13">
        <f t="shared" si="24"/>
        <v>8</v>
      </c>
      <c r="AA75" s="4">
        <f t="shared" si="25"/>
        <v>42</v>
      </c>
      <c r="AB75" s="4">
        <v>8</v>
      </c>
      <c r="AC75" s="10">
        <v>2.9</v>
      </c>
      <c r="AD75" s="4">
        <v>32.799999999999997</v>
      </c>
      <c r="AE75" s="4">
        <v>29.8</v>
      </c>
      <c r="AF75" s="4">
        <v>34.299999999999997</v>
      </c>
      <c r="AG75" s="10">
        <v>32.61</v>
      </c>
      <c r="AH75" s="4">
        <v>30</v>
      </c>
      <c r="AI75" s="4">
        <v>30</v>
      </c>
      <c r="AJ75" s="4">
        <v>40</v>
      </c>
      <c r="AK75" s="9">
        <v>35</v>
      </c>
      <c r="AL75" s="4">
        <v>9.1999999999999993</v>
      </c>
      <c r="AM75" s="4">
        <v>9</v>
      </c>
      <c r="AN75" s="4">
        <v>9.4</v>
      </c>
      <c r="AO75" s="10">
        <v>9.1999999999999993</v>
      </c>
      <c r="AP75" s="20">
        <v>262</v>
      </c>
      <c r="AQ75" s="20">
        <v>162.5</v>
      </c>
      <c r="AR75" s="20">
        <v>19.5</v>
      </c>
      <c r="AS75" s="20">
        <v>8.25</v>
      </c>
      <c r="AT75" s="5">
        <v>225</v>
      </c>
      <c r="AU75" s="5">
        <v>445</v>
      </c>
      <c r="AV75" s="5">
        <v>2100</v>
      </c>
      <c r="AW75" s="5">
        <v>2770</v>
      </c>
      <c r="AX75" s="5">
        <v>0</v>
      </c>
      <c r="AY75" s="5">
        <v>5</v>
      </c>
      <c r="AZ75" s="5">
        <v>20</v>
      </c>
      <c r="BA75" s="5">
        <v>50</v>
      </c>
      <c r="BB75" s="5">
        <v>205</v>
      </c>
      <c r="BC75" s="5">
        <v>410</v>
      </c>
      <c r="BD75" s="5">
        <v>1660</v>
      </c>
      <c r="BE75" s="5">
        <v>2000</v>
      </c>
      <c r="BF75" s="5">
        <v>36</v>
      </c>
      <c r="BG75" s="5">
        <v>88.666666666666671</v>
      </c>
      <c r="BH75" s="5">
        <v>211.66666666666666</v>
      </c>
      <c r="BI75" s="5">
        <v>2770</v>
      </c>
      <c r="BJ75" s="5">
        <v>10</v>
      </c>
      <c r="BK75" s="5">
        <v>45</v>
      </c>
      <c r="BL75" s="5">
        <v>65</v>
      </c>
      <c r="BM75" s="5">
        <v>145</v>
      </c>
      <c r="BN75" s="5">
        <v>61512</v>
      </c>
      <c r="BO75" s="11">
        <f>(BN75/O75)*100</f>
        <v>27.242530802412819</v>
      </c>
      <c r="BP75" s="11">
        <f>((BN75)/(O75+Q75+S75+U75))*100</f>
        <v>27.242530802412819</v>
      </c>
      <c r="BQ75" s="4" t="s">
        <v>72</v>
      </c>
      <c r="BR75" s="9">
        <v>23</v>
      </c>
      <c r="BS75" s="9">
        <v>63</v>
      </c>
      <c r="BT75" s="11">
        <v>38.24</v>
      </c>
      <c r="BU75" s="19">
        <f t="shared" si="26"/>
        <v>0.91047619047619055</v>
      </c>
      <c r="BV75" s="6">
        <v>0.113</v>
      </c>
      <c r="BW75" s="6">
        <v>2.0680000000000001</v>
      </c>
      <c r="BX75" s="6">
        <v>0.6006189999999999</v>
      </c>
      <c r="BY75" s="5">
        <f t="shared" si="27"/>
        <v>303998.92449616553</v>
      </c>
      <c r="BZ75" s="11">
        <v>30</v>
      </c>
      <c r="CA75" s="19">
        <f t="shared" si="28"/>
        <v>3.5300768781023621</v>
      </c>
      <c r="CB75" s="19">
        <f t="shared" si="18"/>
        <v>1.0741017291918811</v>
      </c>
    </row>
    <row r="76" spans="1:80" x14ac:dyDescent="0.25">
      <c r="A76" s="4" t="s">
        <v>69</v>
      </c>
      <c r="B76" s="4">
        <v>27</v>
      </c>
      <c r="C76" s="4">
        <v>1</v>
      </c>
      <c r="D76" s="6">
        <f t="shared" si="19"/>
        <v>0.40468564223999998</v>
      </c>
      <c r="E76" s="8">
        <v>38969</v>
      </c>
      <c r="F76" s="4">
        <v>1</v>
      </c>
      <c r="G76" s="4" t="s">
        <v>70</v>
      </c>
      <c r="H76" s="4" t="s">
        <v>71</v>
      </c>
      <c r="I76" s="4">
        <v>247</v>
      </c>
      <c r="J76" s="4">
        <v>66</v>
      </c>
      <c r="M76" s="13">
        <f t="shared" si="20"/>
        <v>156.5</v>
      </c>
      <c r="N76" s="8">
        <v>38977</v>
      </c>
      <c r="O76" s="5">
        <v>407620</v>
      </c>
      <c r="Q76" s="5"/>
      <c r="V76" s="14">
        <f t="shared" si="21"/>
        <v>407620</v>
      </c>
      <c r="W76" s="14">
        <f t="shared" si="22"/>
        <v>1007250.9559364595</v>
      </c>
      <c r="X76" s="14">
        <f t="shared" si="23"/>
        <v>407620</v>
      </c>
      <c r="Y76" s="8">
        <v>39023</v>
      </c>
      <c r="Z76" s="13">
        <f t="shared" si="24"/>
        <v>8</v>
      </c>
      <c r="AA76" s="9">
        <f t="shared" si="25"/>
        <v>46</v>
      </c>
      <c r="AB76" s="4">
        <v>2</v>
      </c>
      <c r="AC76" s="4">
        <v>3.5</v>
      </c>
      <c r="AD76" s="4">
        <v>30.6</v>
      </c>
      <c r="AE76" s="4">
        <v>21.4</v>
      </c>
      <c r="AF76" s="4">
        <v>31.2</v>
      </c>
      <c r="AG76" s="10">
        <v>27.584090909090911</v>
      </c>
      <c r="AH76" s="4">
        <v>30</v>
      </c>
      <c r="AI76" s="4">
        <v>30</v>
      </c>
      <c r="AJ76" s="4">
        <v>41</v>
      </c>
      <c r="AK76" s="9">
        <v>38.25</v>
      </c>
      <c r="AL76" s="4">
        <v>9</v>
      </c>
      <c r="AM76" s="4">
        <v>8.6</v>
      </c>
      <c r="AN76" s="4">
        <v>9.4</v>
      </c>
      <c r="AO76" s="10">
        <v>9.0116845853793386</v>
      </c>
      <c r="AP76" s="20">
        <v>386</v>
      </c>
      <c r="AQ76" s="20">
        <v>225</v>
      </c>
      <c r="AR76" s="20">
        <v>7.5</v>
      </c>
      <c r="AS76" s="20">
        <v>5.75</v>
      </c>
      <c r="AT76" s="5">
        <v>20</v>
      </c>
      <c r="AU76" s="5">
        <v>40</v>
      </c>
      <c r="AV76" s="5">
        <v>3185</v>
      </c>
      <c r="AW76" s="5">
        <v>3245</v>
      </c>
      <c r="AX76" s="5">
        <v>5</v>
      </c>
      <c r="AY76" s="5">
        <v>0</v>
      </c>
      <c r="AZ76" s="5">
        <v>0</v>
      </c>
      <c r="BA76" s="5">
        <v>5</v>
      </c>
      <c r="BB76" s="5">
        <v>2225</v>
      </c>
      <c r="BC76" s="5">
        <v>735</v>
      </c>
      <c r="BD76" s="5">
        <v>0</v>
      </c>
      <c r="BE76" s="5">
        <v>990</v>
      </c>
      <c r="BF76" s="5">
        <v>272.38888888888891</v>
      </c>
      <c r="BG76" s="5">
        <v>270.83333333333331</v>
      </c>
      <c r="BH76" s="5">
        <v>0</v>
      </c>
      <c r="BI76" s="5">
        <v>432.11111111111109</v>
      </c>
      <c r="BJ76" s="5">
        <v>109</v>
      </c>
      <c r="BK76" s="5">
        <v>217.5</v>
      </c>
      <c r="BL76" s="5">
        <v>0</v>
      </c>
      <c r="BM76" s="5">
        <v>385</v>
      </c>
      <c r="BN76" s="5">
        <v>120946</v>
      </c>
      <c r="BO76" s="11">
        <f>BN76/O76*100</f>
        <v>29.671262450321379</v>
      </c>
      <c r="BP76" s="11">
        <f>BN76/(O76+Q76)*100</f>
        <v>29.671262450321379</v>
      </c>
      <c r="BQ76" s="4" t="s">
        <v>72</v>
      </c>
      <c r="BR76" s="9">
        <v>29</v>
      </c>
      <c r="BS76" s="9">
        <v>64</v>
      </c>
      <c r="BT76" s="11">
        <v>40.43</v>
      </c>
      <c r="BU76" s="19">
        <f t="shared" si="26"/>
        <v>0.87891304347826082</v>
      </c>
      <c r="BV76" s="6">
        <v>0.18</v>
      </c>
      <c r="BW76" s="6">
        <v>1.06</v>
      </c>
      <c r="BX76" s="6">
        <v>0.53800000000000003</v>
      </c>
      <c r="BY76" s="5">
        <f t="shared" si="27"/>
        <v>298864.07466927782</v>
      </c>
      <c r="BZ76" s="11">
        <v>61.91</v>
      </c>
      <c r="CA76" s="11">
        <f t="shared" si="28"/>
        <v>3.3257161231809143</v>
      </c>
      <c r="CB76" s="11">
        <f t="shared" si="18"/>
        <v>0.81408743494707714</v>
      </c>
    </row>
    <row r="77" spans="1:80" x14ac:dyDescent="0.25">
      <c r="A77" s="15" t="s">
        <v>69</v>
      </c>
      <c r="B77" s="15">
        <v>6</v>
      </c>
      <c r="C77" s="15">
        <v>2</v>
      </c>
      <c r="D77" s="16">
        <f t="shared" si="19"/>
        <v>0.80937128447999995</v>
      </c>
      <c r="E77" s="17">
        <v>37501</v>
      </c>
      <c r="F77" s="15">
        <v>1</v>
      </c>
      <c r="G77" s="15" t="s">
        <v>70</v>
      </c>
      <c r="H77" s="15" t="s">
        <v>71</v>
      </c>
      <c r="I77" s="15">
        <v>74</v>
      </c>
      <c r="J77" s="15">
        <v>42</v>
      </c>
      <c r="K77" s="15"/>
      <c r="L77" s="15"/>
      <c r="M77" s="13">
        <f t="shared" si="20"/>
        <v>58</v>
      </c>
      <c r="N77" s="17">
        <v>37509</v>
      </c>
      <c r="O77" s="14">
        <v>865162</v>
      </c>
      <c r="P77" s="15"/>
      <c r="Q77" s="14"/>
      <c r="R77" s="15"/>
      <c r="S77" s="15"/>
      <c r="T77" s="15"/>
      <c r="U77" s="15"/>
      <c r="V77" s="14">
        <f t="shared" si="21"/>
        <v>865162</v>
      </c>
      <c r="W77" s="14">
        <f t="shared" si="22"/>
        <v>1068930.9302044786</v>
      </c>
      <c r="X77" s="14">
        <f t="shared" si="23"/>
        <v>432581</v>
      </c>
      <c r="Y77" s="17">
        <v>37546</v>
      </c>
      <c r="Z77" s="13">
        <f t="shared" si="24"/>
        <v>8</v>
      </c>
      <c r="AA77" s="15">
        <f t="shared" si="25"/>
        <v>37</v>
      </c>
      <c r="AB77" s="15">
        <v>10</v>
      </c>
      <c r="AC77" s="18">
        <v>2.4</v>
      </c>
      <c r="AD77" s="18">
        <v>27.8</v>
      </c>
      <c r="AE77" s="18">
        <v>22.3</v>
      </c>
      <c r="AF77" s="18">
        <v>30.9</v>
      </c>
      <c r="AG77" s="18">
        <v>28.405714285714282</v>
      </c>
      <c r="AH77" s="13">
        <v>30</v>
      </c>
      <c r="AI77" s="13">
        <v>28</v>
      </c>
      <c r="AJ77" s="13">
        <v>35</v>
      </c>
      <c r="AK77" s="13">
        <v>31.3</v>
      </c>
      <c r="AL77" s="18">
        <v>8.6999999999999993</v>
      </c>
      <c r="AM77" s="18">
        <v>8.8000000000000007</v>
      </c>
      <c r="AN77" s="18">
        <v>9.5</v>
      </c>
      <c r="AO77" s="18">
        <v>9.0284658693024191</v>
      </c>
      <c r="AP77" s="21">
        <v>54</v>
      </c>
      <c r="AQ77" s="21">
        <v>725</v>
      </c>
      <c r="AR77" s="21">
        <v>66</v>
      </c>
      <c r="AS77" s="21">
        <v>27.5</v>
      </c>
      <c r="AT77" s="14">
        <v>285</v>
      </c>
      <c r="AU77" s="14">
        <v>1000</v>
      </c>
      <c r="AV77" s="14">
        <v>2010</v>
      </c>
      <c r="AW77" s="14">
        <v>3295</v>
      </c>
      <c r="AX77" s="14">
        <v>0</v>
      </c>
      <c r="AY77" s="14">
        <v>0</v>
      </c>
      <c r="AZ77" s="14">
        <v>5</v>
      </c>
      <c r="BA77" s="14">
        <v>35</v>
      </c>
      <c r="BB77" s="14">
        <v>1140</v>
      </c>
      <c r="BC77" s="14">
        <v>1140</v>
      </c>
      <c r="BD77" s="14">
        <v>1460</v>
      </c>
      <c r="BE77" s="14">
        <v>3740</v>
      </c>
      <c r="BF77" s="14">
        <v>200</v>
      </c>
      <c r="BG77" s="14">
        <v>172.30769230769232</v>
      </c>
      <c r="BH77" s="14">
        <v>188.07692307692307</v>
      </c>
      <c r="BI77" s="14">
        <v>560.38461538461536</v>
      </c>
      <c r="BJ77" s="14">
        <v>30</v>
      </c>
      <c r="BK77" s="14">
        <v>40</v>
      </c>
      <c r="BL77" s="14">
        <v>75</v>
      </c>
      <c r="BM77" s="14">
        <v>205</v>
      </c>
      <c r="BN77" s="14">
        <v>916993</v>
      </c>
      <c r="BO77" s="19">
        <f>BN77/(O77)*100</f>
        <v>105.99090112603189</v>
      </c>
      <c r="BP77" s="19">
        <f>BN77/(O77+Q77)*100</f>
        <v>105.99090112603189</v>
      </c>
      <c r="BQ77" s="15" t="s">
        <v>72</v>
      </c>
      <c r="BR77" s="13">
        <v>25</v>
      </c>
      <c r="BS77" s="13">
        <v>36</v>
      </c>
      <c r="BT77" s="19">
        <v>27.27</v>
      </c>
      <c r="BU77" s="19">
        <f t="shared" si="26"/>
        <v>0.73702702702702705</v>
      </c>
      <c r="BV77" s="16">
        <v>0.106</v>
      </c>
      <c r="BW77" s="16">
        <v>0.33600000000000002</v>
      </c>
      <c r="BX77" s="16">
        <v>0.14499999999999999</v>
      </c>
      <c r="BY77" s="14">
        <f t="shared" si="27"/>
        <v>1132969.5253386018</v>
      </c>
      <c r="BZ77" s="19">
        <v>127.82</v>
      </c>
      <c r="CA77" s="11">
        <f t="shared" si="28"/>
        <v>4.2682445755585237</v>
      </c>
      <c r="CB77" s="11">
        <f t="shared" si="18"/>
        <v>0.71501077808011204</v>
      </c>
    </row>
    <row r="78" spans="1:80" x14ac:dyDescent="0.25">
      <c r="A78" s="4" t="s">
        <v>69</v>
      </c>
      <c r="B78" s="4">
        <v>28</v>
      </c>
      <c r="C78" s="4">
        <v>1</v>
      </c>
      <c r="D78" s="6">
        <f t="shared" si="19"/>
        <v>0.40468564223999998</v>
      </c>
      <c r="E78" s="8">
        <v>38178</v>
      </c>
      <c r="F78" s="4">
        <v>1</v>
      </c>
      <c r="G78" s="4" t="s">
        <v>70</v>
      </c>
      <c r="H78" s="4" t="s">
        <v>71</v>
      </c>
      <c r="I78" s="4">
        <v>20</v>
      </c>
      <c r="J78" s="4">
        <v>0</v>
      </c>
      <c r="M78" s="13">
        <f t="shared" si="20"/>
        <v>10</v>
      </c>
      <c r="N78" s="8">
        <v>38187</v>
      </c>
      <c r="O78" s="5">
        <v>450672</v>
      </c>
      <c r="Q78" s="5"/>
      <c r="V78" s="14">
        <f t="shared" si="21"/>
        <v>450672</v>
      </c>
      <c r="W78" s="14">
        <f t="shared" si="22"/>
        <v>1113634.7647657034</v>
      </c>
      <c r="X78" s="14">
        <f t="shared" si="23"/>
        <v>450672</v>
      </c>
      <c r="Y78" s="8">
        <v>38211</v>
      </c>
      <c r="Z78" s="13">
        <f t="shared" si="24"/>
        <v>9</v>
      </c>
      <c r="AA78" s="4">
        <f t="shared" si="25"/>
        <v>24</v>
      </c>
      <c r="AB78" s="4">
        <v>0</v>
      </c>
      <c r="AC78" s="10">
        <v>1</v>
      </c>
      <c r="AD78" s="4">
        <v>34</v>
      </c>
      <c r="AE78" s="4">
        <v>32.299999999999997</v>
      </c>
      <c r="AF78" s="4">
        <v>34.6</v>
      </c>
      <c r="AG78" s="10">
        <v>33.604545454545452</v>
      </c>
      <c r="AH78" s="4">
        <v>30</v>
      </c>
      <c r="AI78" s="4">
        <v>30</v>
      </c>
      <c r="AJ78" s="4">
        <v>39</v>
      </c>
      <c r="AK78" s="9">
        <v>34.4</v>
      </c>
      <c r="AL78" s="4">
        <v>9.6</v>
      </c>
      <c r="AM78" s="4">
        <v>8.4</v>
      </c>
      <c r="AN78" s="4">
        <v>9.9</v>
      </c>
      <c r="AO78" s="10">
        <v>9.4260869565217416</v>
      </c>
      <c r="AP78" s="20">
        <v>0</v>
      </c>
      <c r="AQ78" s="20">
        <v>325</v>
      </c>
      <c r="AR78" s="20">
        <v>21</v>
      </c>
      <c r="AS78" s="20">
        <v>8.75</v>
      </c>
      <c r="AT78" s="5">
        <v>40</v>
      </c>
      <c r="AU78" s="5">
        <v>60</v>
      </c>
      <c r="AV78" s="5">
        <v>7725</v>
      </c>
      <c r="AW78" s="5">
        <v>7825</v>
      </c>
      <c r="AX78" s="5">
        <v>0</v>
      </c>
      <c r="AY78" s="5">
        <v>0</v>
      </c>
      <c r="AZ78" s="5">
        <v>65</v>
      </c>
      <c r="BA78" s="5">
        <v>340</v>
      </c>
      <c r="BB78" s="5">
        <v>125</v>
      </c>
      <c r="BC78" s="5">
        <v>150</v>
      </c>
      <c r="BD78" s="5">
        <v>1830</v>
      </c>
      <c r="BE78" s="5">
        <v>1840</v>
      </c>
      <c r="BF78" s="5">
        <v>25</v>
      </c>
      <c r="BG78" s="5">
        <v>60.625</v>
      </c>
      <c r="BH78" s="5">
        <v>1056.25</v>
      </c>
      <c r="BI78" s="5">
        <v>1140.625</v>
      </c>
      <c r="BJ78" s="5">
        <v>10</v>
      </c>
      <c r="BK78" s="5">
        <v>30</v>
      </c>
      <c r="BL78" s="5">
        <v>1202.5</v>
      </c>
      <c r="BM78" s="5">
        <v>1232.5</v>
      </c>
      <c r="BN78" s="5">
        <v>0</v>
      </c>
      <c r="BO78" s="11">
        <f>(BN78/O78)*100</f>
        <v>0</v>
      </c>
      <c r="BP78" s="11">
        <f>((BN78)/(O78+Q78+S78+U78))*100</f>
        <v>0</v>
      </c>
      <c r="BQ78" s="4" t="s">
        <v>73</v>
      </c>
      <c r="BR78" s="9">
        <v>0</v>
      </c>
      <c r="BS78" s="9">
        <v>0</v>
      </c>
      <c r="BT78" s="11">
        <v>0</v>
      </c>
      <c r="BU78" s="19">
        <f t="shared" si="26"/>
        <v>0</v>
      </c>
      <c r="BV78" s="6">
        <v>0</v>
      </c>
      <c r="BW78" s="6">
        <v>0</v>
      </c>
      <c r="BX78" s="6">
        <v>0</v>
      </c>
      <c r="BY78" s="5">
        <f t="shared" si="27"/>
        <v>0</v>
      </c>
      <c r="BZ78" s="11">
        <v>0</v>
      </c>
      <c r="CA78" s="11">
        <f t="shared" si="28"/>
        <v>0</v>
      </c>
      <c r="CB78" s="11" t="e">
        <f t="shared" si="18"/>
        <v>#DIV/0!</v>
      </c>
    </row>
    <row r="79" spans="1:80" x14ac:dyDescent="0.25">
      <c r="A79" s="15" t="s">
        <v>69</v>
      </c>
      <c r="B79" s="15">
        <v>4</v>
      </c>
      <c r="C79" s="15">
        <v>2</v>
      </c>
      <c r="D79" s="16">
        <f t="shared" si="19"/>
        <v>0.80937128447999995</v>
      </c>
      <c r="E79" s="17">
        <v>37751</v>
      </c>
      <c r="F79" s="15">
        <v>1</v>
      </c>
      <c r="G79" s="15" t="s">
        <v>70</v>
      </c>
      <c r="H79" s="15" t="s">
        <v>71</v>
      </c>
      <c r="I79" s="15">
        <v>158</v>
      </c>
      <c r="J79" s="15">
        <v>157</v>
      </c>
      <c r="K79" s="15"/>
      <c r="L79" s="15"/>
      <c r="M79" s="13">
        <f t="shared" si="20"/>
        <v>157.5</v>
      </c>
      <c r="N79" s="17">
        <v>37760</v>
      </c>
      <c r="O79" s="14">
        <v>779974</v>
      </c>
      <c r="P79" s="15"/>
      <c r="Q79" s="14"/>
      <c r="R79" s="15"/>
      <c r="S79" s="15"/>
      <c r="T79" s="15"/>
      <c r="U79" s="15"/>
      <c r="V79" s="14">
        <f t="shared" si="21"/>
        <v>779974</v>
      </c>
      <c r="W79" s="14">
        <f t="shared" si="22"/>
        <v>963678.86402235413</v>
      </c>
      <c r="X79" s="14">
        <f t="shared" si="23"/>
        <v>389987</v>
      </c>
      <c r="Y79" s="17">
        <v>37799</v>
      </c>
      <c r="Z79" s="13">
        <f t="shared" si="24"/>
        <v>9</v>
      </c>
      <c r="AA79" s="15">
        <f t="shared" si="25"/>
        <v>39</v>
      </c>
      <c r="AB79" s="15">
        <v>11</v>
      </c>
      <c r="AC79" s="18">
        <v>2.4</v>
      </c>
      <c r="AD79" s="18">
        <v>30.9</v>
      </c>
      <c r="AE79" s="18">
        <v>20.6</v>
      </c>
      <c r="AF79" s="18">
        <v>33.9</v>
      </c>
      <c r="AG79" s="18">
        <v>30.772972972972969</v>
      </c>
      <c r="AH79" s="13">
        <v>30</v>
      </c>
      <c r="AI79" s="13">
        <v>31</v>
      </c>
      <c r="AJ79" s="13">
        <v>41</v>
      </c>
      <c r="AK79" s="13">
        <v>37.1</v>
      </c>
      <c r="AL79" s="18">
        <v>9.3000000000000007</v>
      </c>
      <c r="AM79" s="18">
        <v>8.8000000000000007</v>
      </c>
      <c r="AN79" s="18">
        <v>9.4</v>
      </c>
      <c r="AO79" s="18">
        <v>9.1216291323684597</v>
      </c>
      <c r="AP79" s="21">
        <v>135</v>
      </c>
      <c r="AQ79" s="21">
        <v>700</v>
      </c>
      <c r="AR79" s="21">
        <v>78</v>
      </c>
      <c r="AS79" s="21">
        <v>32.5</v>
      </c>
      <c r="AT79" s="14">
        <v>10</v>
      </c>
      <c r="AU79" s="14">
        <v>45</v>
      </c>
      <c r="AV79" s="14">
        <v>320</v>
      </c>
      <c r="AW79" s="14">
        <v>375</v>
      </c>
      <c r="AX79" s="14">
        <v>0</v>
      </c>
      <c r="AY79" s="14">
        <v>0</v>
      </c>
      <c r="AZ79" s="14">
        <v>10</v>
      </c>
      <c r="BA79" s="14">
        <v>50</v>
      </c>
      <c r="BB79" s="14">
        <v>1005</v>
      </c>
      <c r="BC79" s="14">
        <v>560</v>
      </c>
      <c r="BD79" s="14">
        <v>15000</v>
      </c>
      <c r="BE79" s="14">
        <v>15020</v>
      </c>
      <c r="BF79" s="14">
        <v>110</v>
      </c>
      <c r="BG79" s="14">
        <v>86.92307692307692</v>
      </c>
      <c r="BH79" s="14">
        <v>2096.9230769230771</v>
      </c>
      <c r="BI79" s="14">
        <v>2296.1538461538462</v>
      </c>
      <c r="BJ79" s="14">
        <v>30</v>
      </c>
      <c r="BK79" s="14">
        <v>55</v>
      </c>
      <c r="BL79" s="14">
        <v>160</v>
      </c>
      <c r="BM79" s="14">
        <v>290</v>
      </c>
      <c r="BN79" s="14">
        <v>388774</v>
      </c>
      <c r="BO79" s="19">
        <f>BN79/(O79)*100</f>
        <v>49.8444819955537</v>
      </c>
      <c r="BP79" s="19">
        <f>BN79/(O79+Q79)*100</f>
        <v>49.8444819955537</v>
      </c>
      <c r="BQ79" s="15" t="s">
        <v>72</v>
      </c>
      <c r="BR79" s="13">
        <v>25</v>
      </c>
      <c r="BS79" s="13">
        <v>43</v>
      </c>
      <c r="BT79" s="19">
        <v>31.18</v>
      </c>
      <c r="BU79" s="19">
        <f t="shared" si="26"/>
        <v>0.79948717948717951</v>
      </c>
      <c r="BV79" s="16">
        <v>0.17799999999999999</v>
      </c>
      <c r="BW79" s="16">
        <v>0.749</v>
      </c>
      <c r="BX79" s="16">
        <v>0.29599999999999999</v>
      </c>
      <c r="BY79" s="14">
        <f t="shared" si="27"/>
        <v>480340.73787257873</v>
      </c>
      <c r="BZ79" s="19">
        <v>102.68</v>
      </c>
      <c r="CA79" s="11">
        <f t="shared" si="28"/>
        <v>3.252920585775454</v>
      </c>
      <c r="CB79" s="11">
        <f t="shared" si="18"/>
        <v>0.97648005820720563</v>
      </c>
    </row>
    <row r="80" spans="1:80" x14ac:dyDescent="0.25">
      <c r="A80" s="15" t="s">
        <v>69</v>
      </c>
      <c r="B80" s="15">
        <v>9</v>
      </c>
      <c r="C80" s="15">
        <v>2</v>
      </c>
      <c r="D80" s="16">
        <f t="shared" si="19"/>
        <v>0.80937128447999995</v>
      </c>
      <c r="E80" s="17">
        <v>38148</v>
      </c>
      <c r="F80" s="15">
        <v>1</v>
      </c>
      <c r="G80" s="15" t="s">
        <v>70</v>
      </c>
      <c r="H80" s="15" t="s">
        <v>71</v>
      </c>
      <c r="I80" s="15">
        <v>56</v>
      </c>
      <c r="J80" s="15">
        <v>24</v>
      </c>
      <c r="K80" s="15"/>
      <c r="L80" s="15"/>
      <c r="M80" s="13">
        <f t="shared" si="20"/>
        <v>40</v>
      </c>
      <c r="N80" s="17">
        <v>38157</v>
      </c>
      <c r="O80" s="14">
        <v>804706</v>
      </c>
      <c r="P80" s="15"/>
      <c r="Q80" s="14"/>
      <c r="R80" s="15"/>
      <c r="S80" s="15"/>
      <c r="T80" s="15"/>
      <c r="U80" s="15"/>
      <c r="V80" s="14">
        <f t="shared" si="21"/>
        <v>804706</v>
      </c>
      <c r="W80" s="14">
        <f t="shared" si="22"/>
        <v>994235.91549458378</v>
      </c>
      <c r="X80" s="14">
        <f t="shared" si="23"/>
        <v>402353</v>
      </c>
      <c r="Y80" s="17">
        <v>38184</v>
      </c>
      <c r="Z80" s="13">
        <f t="shared" si="24"/>
        <v>9</v>
      </c>
      <c r="AA80" s="15">
        <f t="shared" si="25"/>
        <v>27</v>
      </c>
      <c r="AB80" s="15">
        <v>5</v>
      </c>
      <c r="AC80" s="18">
        <v>2.2999999999999998</v>
      </c>
      <c r="AD80" s="15">
        <v>32.700000000000003</v>
      </c>
      <c r="AE80" s="15">
        <v>29.5</v>
      </c>
      <c r="AF80" s="15">
        <v>33.200000000000003</v>
      </c>
      <c r="AG80" s="18">
        <v>31.425000000000008</v>
      </c>
      <c r="AH80" s="15">
        <v>30</v>
      </c>
      <c r="AI80" s="15">
        <v>30</v>
      </c>
      <c r="AJ80" s="15">
        <v>35</v>
      </c>
      <c r="AK80" s="13">
        <v>31.857142857142858</v>
      </c>
      <c r="AL80" s="15">
        <v>9.6</v>
      </c>
      <c r="AM80" s="15">
        <v>9.1</v>
      </c>
      <c r="AN80" s="15">
        <v>9.6999999999999993</v>
      </c>
      <c r="AO80" s="18">
        <v>9.3090909090909104</v>
      </c>
      <c r="AP80" s="21">
        <v>160</v>
      </c>
      <c r="AQ80" s="21">
        <v>350</v>
      </c>
      <c r="AR80" s="21">
        <v>36</v>
      </c>
      <c r="AS80" s="21">
        <v>15</v>
      </c>
      <c r="AT80" s="14">
        <v>35</v>
      </c>
      <c r="AU80" s="14">
        <v>5</v>
      </c>
      <c r="AV80" s="14">
        <v>2173</v>
      </c>
      <c r="AW80" s="14">
        <v>2215</v>
      </c>
      <c r="AX80" s="14">
        <v>20</v>
      </c>
      <c r="AY80" s="14">
        <v>0</v>
      </c>
      <c r="AZ80" s="14">
        <v>5</v>
      </c>
      <c r="BA80" s="14">
        <v>115</v>
      </c>
      <c r="BB80" s="14">
        <v>245</v>
      </c>
      <c r="BC80" s="14">
        <v>150</v>
      </c>
      <c r="BD80" s="14">
        <v>1655</v>
      </c>
      <c r="BE80" s="14">
        <v>1740</v>
      </c>
      <c r="BF80" s="14">
        <v>97.5</v>
      </c>
      <c r="BG80" s="14">
        <v>49</v>
      </c>
      <c r="BH80" s="14">
        <v>369</v>
      </c>
      <c r="BI80" s="14">
        <v>515.5</v>
      </c>
      <c r="BJ80" s="14">
        <v>65</v>
      </c>
      <c r="BK80" s="14">
        <v>40</v>
      </c>
      <c r="BL80" s="14">
        <v>162.5</v>
      </c>
      <c r="BM80" s="14">
        <v>297.5</v>
      </c>
      <c r="BN80" s="14">
        <v>23587</v>
      </c>
      <c r="BO80" s="19">
        <f>(BN80/O80)*100</f>
        <v>2.9311326124075125</v>
      </c>
      <c r="BP80" s="19">
        <f>((BN80)/(O80+Q80+S80+U80))*100</f>
        <v>2.9311326124075125</v>
      </c>
      <c r="BQ80" s="15" t="s">
        <v>72</v>
      </c>
      <c r="BR80" s="13">
        <v>29</v>
      </c>
      <c r="BS80" s="13">
        <v>45</v>
      </c>
      <c r="BT80" s="19">
        <v>39.25</v>
      </c>
      <c r="BU80" s="19">
        <f t="shared" si="26"/>
        <v>1.4537037037037037</v>
      </c>
      <c r="BV80" s="16">
        <v>0.24099999999999999</v>
      </c>
      <c r="BW80" s="16">
        <v>0.84599999999999997</v>
      </c>
      <c r="BX80" s="16">
        <v>0.51273000000000002</v>
      </c>
      <c r="BY80" s="14">
        <f t="shared" si="27"/>
        <v>29142.373163330147</v>
      </c>
      <c r="BZ80" s="19">
        <v>13.09</v>
      </c>
      <c r="CA80" s="11">
        <f t="shared" si="28"/>
        <v>0.59900174877873968</v>
      </c>
      <c r="CB80" s="11">
        <f t="shared" si="18"/>
        <v>0.84794902598082167</v>
      </c>
    </row>
    <row r="81" spans="1:80" x14ac:dyDescent="0.25">
      <c r="A81" s="15" t="s">
        <v>69</v>
      </c>
      <c r="B81" s="15">
        <v>7</v>
      </c>
      <c r="C81" s="15">
        <v>2</v>
      </c>
      <c r="D81" s="16">
        <f t="shared" si="19"/>
        <v>0.80937128447999995</v>
      </c>
      <c r="E81" s="17">
        <v>38282</v>
      </c>
      <c r="F81" s="15">
        <v>1</v>
      </c>
      <c r="G81" s="15" t="s">
        <v>70</v>
      </c>
      <c r="H81" s="15" t="s">
        <v>71</v>
      </c>
      <c r="I81" s="15">
        <v>491</v>
      </c>
      <c r="J81" s="15">
        <v>405</v>
      </c>
      <c r="K81" s="15"/>
      <c r="L81" s="15"/>
      <c r="M81" s="13">
        <f t="shared" si="20"/>
        <v>448</v>
      </c>
      <c r="N81" s="17">
        <v>38291</v>
      </c>
      <c r="O81" s="14">
        <v>989738</v>
      </c>
      <c r="P81" s="15"/>
      <c r="Q81" s="14"/>
      <c r="R81" s="15"/>
      <c r="S81" s="15"/>
      <c r="T81" s="15"/>
      <c r="U81" s="15"/>
      <c r="V81" s="14">
        <f t="shared" si="21"/>
        <v>989738</v>
      </c>
      <c r="W81" s="14">
        <f t="shared" si="22"/>
        <v>1222847.9302127466</v>
      </c>
      <c r="X81" s="14">
        <f t="shared" si="23"/>
        <v>494869</v>
      </c>
      <c r="Y81" s="17">
        <v>38342</v>
      </c>
      <c r="Z81" s="13">
        <f t="shared" si="24"/>
        <v>9</v>
      </c>
      <c r="AA81" s="15">
        <f t="shared" si="25"/>
        <v>51</v>
      </c>
      <c r="AB81" s="15">
        <v>7</v>
      </c>
      <c r="AC81" s="18">
        <v>3.6</v>
      </c>
      <c r="AD81" s="15">
        <v>29.5</v>
      </c>
      <c r="AE81" s="15">
        <v>15.6</v>
      </c>
      <c r="AF81" s="15">
        <v>27.4</v>
      </c>
      <c r="AG81" s="18">
        <v>21.977083333333329</v>
      </c>
      <c r="AH81" s="15">
        <v>30</v>
      </c>
      <c r="AI81" s="15">
        <v>23</v>
      </c>
      <c r="AJ81" s="15">
        <v>35</v>
      </c>
      <c r="AK81" s="13">
        <v>29.933333333333334</v>
      </c>
      <c r="AL81" s="15">
        <v>9.1</v>
      </c>
      <c r="AM81" s="15">
        <v>9.1</v>
      </c>
      <c r="AN81" s="15">
        <v>10</v>
      </c>
      <c r="AO81" s="18">
        <v>9.2933333333333312</v>
      </c>
      <c r="AP81" s="21">
        <v>434</v>
      </c>
      <c r="AQ81" s="21">
        <v>750</v>
      </c>
      <c r="AR81" s="21">
        <v>30</v>
      </c>
      <c r="AS81" s="21">
        <v>12.5</v>
      </c>
      <c r="AT81" s="14">
        <v>5</v>
      </c>
      <c r="AU81" s="14">
        <v>370</v>
      </c>
      <c r="AV81" s="14">
        <v>10</v>
      </c>
      <c r="AW81" s="14">
        <v>385</v>
      </c>
      <c r="AX81" s="14">
        <v>0</v>
      </c>
      <c r="AY81" s="14">
        <v>0</v>
      </c>
      <c r="AZ81" s="14">
        <v>0</v>
      </c>
      <c r="BA81" s="14">
        <v>0</v>
      </c>
      <c r="BB81" s="14">
        <v>370</v>
      </c>
      <c r="BC81" s="14">
        <v>995</v>
      </c>
      <c r="BD81" s="14">
        <v>20</v>
      </c>
      <c r="BE81" s="14">
        <v>1130</v>
      </c>
      <c r="BF81" s="14">
        <v>74.617647058823536</v>
      </c>
      <c r="BG81" s="14">
        <v>153.8235294117647</v>
      </c>
      <c r="BH81" s="14">
        <v>1.4705882352941178</v>
      </c>
      <c r="BI81" s="14">
        <v>237.05882352941177</v>
      </c>
      <c r="BJ81" s="14">
        <v>30</v>
      </c>
      <c r="BK81" s="14">
        <v>30</v>
      </c>
      <c r="BL81" s="14">
        <v>0</v>
      </c>
      <c r="BM81" s="14">
        <v>115</v>
      </c>
      <c r="BN81" s="14">
        <v>36593</v>
      </c>
      <c r="BO81" s="19">
        <f>(BN81/O81)*100</f>
        <v>3.6972410880455233</v>
      </c>
      <c r="BP81" s="19">
        <f>((BN81)/(O81+Q81+S81+U81))*100</f>
        <v>3.6972410880455233</v>
      </c>
      <c r="BQ81" s="15" t="s">
        <v>72</v>
      </c>
      <c r="BR81" s="13">
        <v>22</v>
      </c>
      <c r="BS81" s="13">
        <v>37</v>
      </c>
      <c r="BT81" s="19">
        <v>29.17</v>
      </c>
      <c r="BU81" s="19">
        <f t="shared" si="26"/>
        <v>0.57196078431372555</v>
      </c>
      <c r="BV81" s="16">
        <v>9.2999999999999999E-2</v>
      </c>
      <c r="BW81" s="16">
        <v>0.39900000000000002</v>
      </c>
      <c r="BX81" s="16">
        <v>0.20888000000000007</v>
      </c>
      <c r="BY81" s="14">
        <f t="shared" si="27"/>
        <v>45211.636120139912</v>
      </c>
      <c r="BZ81" s="19">
        <v>6.45</v>
      </c>
      <c r="CA81" s="11">
        <f t="shared" si="28"/>
        <v>0.15625781475129574</v>
      </c>
      <c r="CB81" s="11">
        <f t="shared" si="18"/>
        <v>0.84156481826912399</v>
      </c>
    </row>
    <row r="82" spans="1:80" x14ac:dyDescent="0.25">
      <c r="A82" s="4" t="s">
        <v>69</v>
      </c>
      <c r="B82" s="4">
        <v>16</v>
      </c>
      <c r="C82" s="4">
        <v>0.5</v>
      </c>
      <c r="D82" s="6">
        <f t="shared" si="19"/>
        <v>0.20234282111999999</v>
      </c>
      <c r="E82" s="8">
        <v>38271</v>
      </c>
      <c r="F82" s="4">
        <v>1</v>
      </c>
      <c r="G82" s="4" t="s">
        <v>70</v>
      </c>
      <c r="H82" s="4" t="s">
        <v>71</v>
      </c>
      <c r="I82" s="4">
        <v>74</v>
      </c>
      <c r="J82" s="4">
        <v>285</v>
      </c>
      <c r="M82" s="13">
        <f t="shared" si="20"/>
        <v>179.5</v>
      </c>
      <c r="N82" s="8">
        <v>38281</v>
      </c>
      <c r="O82" s="5">
        <v>226710</v>
      </c>
      <c r="Q82" s="5"/>
      <c r="V82" s="14">
        <f t="shared" si="21"/>
        <v>226710</v>
      </c>
      <c r="W82" s="14">
        <f t="shared" si="22"/>
        <v>1120425.2206484212</v>
      </c>
      <c r="X82" s="14">
        <f t="shared" si="23"/>
        <v>453420</v>
      </c>
      <c r="Y82" s="8">
        <v>38329</v>
      </c>
      <c r="Z82" s="13">
        <f t="shared" si="24"/>
        <v>10</v>
      </c>
      <c r="AA82" s="4">
        <f t="shared" si="25"/>
        <v>48</v>
      </c>
      <c r="AB82" s="4">
        <v>8</v>
      </c>
      <c r="AC82" s="10">
        <v>2.9</v>
      </c>
      <c r="AD82" s="4">
        <v>31.6</v>
      </c>
      <c r="AE82" s="4">
        <v>16.3</v>
      </c>
      <c r="AF82" s="4">
        <v>30.8</v>
      </c>
      <c r="AG82" s="10">
        <v>24.384782608695662</v>
      </c>
      <c r="AH82" s="4">
        <v>30</v>
      </c>
      <c r="AI82" s="4">
        <v>25</v>
      </c>
      <c r="AJ82" s="4">
        <v>33</v>
      </c>
      <c r="AK82" s="9">
        <v>29.23076923076923</v>
      </c>
      <c r="AL82" s="4">
        <v>8.9</v>
      </c>
      <c r="AM82" s="4">
        <v>8.8000000000000007</v>
      </c>
      <c r="AN82" s="4">
        <v>9.9</v>
      </c>
      <c r="AO82" s="10">
        <v>9.2533333333333321</v>
      </c>
      <c r="AP82" s="20">
        <v>332</v>
      </c>
      <c r="AQ82" s="20">
        <v>225</v>
      </c>
      <c r="AR82" s="20">
        <v>6</v>
      </c>
      <c r="AS82" s="20">
        <v>2.5100000000000002</v>
      </c>
      <c r="AT82" s="5">
        <v>50</v>
      </c>
      <c r="AU82" s="5">
        <v>230</v>
      </c>
      <c r="AV82" s="5">
        <v>20</v>
      </c>
      <c r="AW82" s="5">
        <v>300</v>
      </c>
      <c r="AX82" s="5">
        <v>0</v>
      </c>
      <c r="AY82" s="5">
        <v>0</v>
      </c>
      <c r="AZ82" s="5">
        <v>280</v>
      </c>
      <c r="BA82" s="5">
        <v>315</v>
      </c>
      <c r="BB82" s="5">
        <v>85</v>
      </c>
      <c r="BC82" s="5">
        <v>80</v>
      </c>
      <c r="BD82" s="5">
        <v>10440</v>
      </c>
      <c r="BE82" s="5">
        <v>10440</v>
      </c>
      <c r="BF82" s="5">
        <v>11.875</v>
      </c>
      <c r="BG82" s="5">
        <v>15.9375</v>
      </c>
      <c r="BH82" s="5">
        <v>1890.9375</v>
      </c>
      <c r="BI82" s="5">
        <v>1918.125</v>
      </c>
      <c r="BJ82" s="5">
        <v>0</v>
      </c>
      <c r="BK82" s="5">
        <v>0</v>
      </c>
      <c r="BL82" s="5">
        <v>897.5</v>
      </c>
      <c r="BM82" s="5">
        <v>900</v>
      </c>
      <c r="BN82" s="5">
        <v>46953</v>
      </c>
      <c r="BO82" s="11">
        <f>(BN82/O82)*100</f>
        <v>20.710599444223899</v>
      </c>
      <c r="BP82" s="11">
        <f>((BN82)/(O82+Q82+S82+U82))*100</f>
        <v>20.710599444223899</v>
      </c>
      <c r="BQ82" s="4" t="s">
        <v>72</v>
      </c>
      <c r="BR82" s="9">
        <v>17</v>
      </c>
      <c r="BS82" s="9">
        <v>51</v>
      </c>
      <c r="BT82" s="11">
        <v>27.91</v>
      </c>
      <c r="BU82" s="19">
        <f t="shared" si="26"/>
        <v>0.5814583333333333</v>
      </c>
      <c r="BV82" s="6">
        <v>5.1999999999999998E-2</v>
      </c>
      <c r="BW82" s="6">
        <v>1.1870000000000001</v>
      </c>
      <c r="BX82" s="6">
        <v>0.25303600000000009</v>
      </c>
      <c r="BY82" s="5">
        <f t="shared" si="27"/>
        <v>232046.7795205563</v>
      </c>
      <c r="BZ82" s="11">
        <v>7.45</v>
      </c>
      <c r="CA82" s="19">
        <f t="shared" si="28"/>
        <v>0.76705628830432582</v>
      </c>
      <c r="CB82" s="19">
        <f t="shared" si="18"/>
        <v>1.1638655251787757</v>
      </c>
    </row>
    <row r="83" spans="1:80" x14ac:dyDescent="0.25">
      <c r="A83" s="15" t="s">
        <v>69</v>
      </c>
      <c r="B83" s="15">
        <v>25</v>
      </c>
      <c r="C83" s="15">
        <v>1</v>
      </c>
      <c r="D83" s="16">
        <f t="shared" si="19"/>
        <v>0.40468564223999998</v>
      </c>
      <c r="E83" s="17">
        <v>37754</v>
      </c>
      <c r="F83" s="15">
        <v>1</v>
      </c>
      <c r="G83" s="15" t="s">
        <v>70</v>
      </c>
      <c r="H83" s="15" t="s">
        <v>71</v>
      </c>
      <c r="I83" s="15">
        <v>1</v>
      </c>
      <c r="J83" s="15">
        <v>0</v>
      </c>
      <c r="K83" s="15"/>
      <c r="L83" s="15"/>
      <c r="M83" s="13">
        <f t="shared" si="20"/>
        <v>0.5</v>
      </c>
      <c r="N83" s="17">
        <v>37764</v>
      </c>
      <c r="O83" s="14">
        <v>327470</v>
      </c>
      <c r="P83" s="15"/>
      <c r="Q83" s="14"/>
      <c r="R83" s="15"/>
      <c r="S83" s="15"/>
      <c r="T83" s="15"/>
      <c r="U83" s="15"/>
      <c r="V83" s="14">
        <f t="shared" si="21"/>
        <v>327470</v>
      </c>
      <c r="W83" s="14">
        <f t="shared" si="22"/>
        <v>809195.99269052641</v>
      </c>
      <c r="X83" s="14">
        <f t="shared" si="23"/>
        <v>327470</v>
      </c>
      <c r="Y83" s="17">
        <v>37798</v>
      </c>
      <c r="Z83" s="13">
        <f t="shared" si="24"/>
        <v>10</v>
      </c>
      <c r="AA83" s="15">
        <f t="shared" si="25"/>
        <v>34</v>
      </c>
      <c r="AB83" s="15">
        <v>7</v>
      </c>
      <c r="AC83" s="18">
        <v>2.9</v>
      </c>
      <c r="AD83" s="18">
        <v>30</v>
      </c>
      <c r="AE83" s="18">
        <v>28.8</v>
      </c>
      <c r="AF83" s="18">
        <v>34</v>
      </c>
      <c r="AG83" s="18">
        <v>31.287499999999998</v>
      </c>
      <c r="AH83" s="13">
        <v>30</v>
      </c>
      <c r="AI83" s="13">
        <v>35</v>
      </c>
      <c r="AJ83" s="13">
        <v>44</v>
      </c>
      <c r="AK83" s="13">
        <v>38.875</v>
      </c>
      <c r="AL83" s="18">
        <v>9.1</v>
      </c>
      <c r="AM83" s="18">
        <v>9.1</v>
      </c>
      <c r="AN83" s="18">
        <v>9.9</v>
      </c>
      <c r="AO83" s="18">
        <v>9.378052893340012</v>
      </c>
      <c r="AP83" s="21">
        <v>37</v>
      </c>
      <c r="AQ83" s="21">
        <v>425</v>
      </c>
      <c r="AR83" s="21">
        <v>36</v>
      </c>
      <c r="AS83" s="21">
        <v>15</v>
      </c>
      <c r="AT83" s="14">
        <v>15</v>
      </c>
      <c r="AU83" s="14">
        <v>0</v>
      </c>
      <c r="AV83" s="14">
        <v>675</v>
      </c>
      <c r="AW83" s="14">
        <v>690</v>
      </c>
      <c r="AX83" s="14">
        <v>0</v>
      </c>
      <c r="AY83" s="14">
        <v>0</v>
      </c>
      <c r="AZ83" s="14">
        <v>95</v>
      </c>
      <c r="BA83" s="14">
        <v>190</v>
      </c>
      <c r="BB83" s="14">
        <v>325</v>
      </c>
      <c r="BC83" s="14">
        <v>525</v>
      </c>
      <c r="BD83" s="14">
        <v>19100</v>
      </c>
      <c r="BE83" s="14">
        <v>19100</v>
      </c>
      <c r="BF83" s="14">
        <v>69.090909090909093</v>
      </c>
      <c r="BG83" s="14">
        <v>102.72727272727273</v>
      </c>
      <c r="BH83" s="14">
        <v>4515.454545454545</v>
      </c>
      <c r="BI83" s="14">
        <v>4684.818181818182</v>
      </c>
      <c r="BJ83" s="14">
        <v>20</v>
      </c>
      <c r="BK83" s="14">
        <v>25</v>
      </c>
      <c r="BL83" s="14">
        <v>1350</v>
      </c>
      <c r="BM83" s="14">
        <v>1370</v>
      </c>
      <c r="BN83" s="14">
        <v>792</v>
      </c>
      <c r="BO83" s="19">
        <f>BN83/(O83)*100</f>
        <v>0.24185421565334231</v>
      </c>
      <c r="BP83" s="19">
        <f>BN83/(O83+Q83)*100</f>
        <v>0.24185421565334231</v>
      </c>
      <c r="BQ83" s="15" t="s">
        <v>72</v>
      </c>
      <c r="BR83" s="13">
        <v>37</v>
      </c>
      <c r="BS83" s="13">
        <v>51</v>
      </c>
      <c r="BT83" s="19">
        <v>45.93</v>
      </c>
      <c r="BU83" s="19">
        <f t="shared" si="26"/>
        <v>1.3508823529411764</v>
      </c>
      <c r="BV83" s="16">
        <v>0.46100000000000002</v>
      </c>
      <c r="BW83" s="16">
        <v>1.1060000000000001</v>
      </c>
      <c r="BX83" s="16">
        <v>0.80200000000000005</v>
      </c>
      <c r="BY83" s="14">
        <f t="shared" si="27"/>
        <v>1957.0746212199497</v>
      </c>
      <c r="BZ83" s="19">
        <v>0.65</v>
      </c>
      <c r="CA83" s="11">
        <f t="shared" si="28"/>
        <v>4.72407346922522E-2</v>
      </c>
      <c r="CB83" s="11">
        <f t="shared" si="18"/>
        <v>0.82772301694557904</v>
      </c>
    </row>
    <row r="84" spans="1:80" x14ac:dyDescent="0.25">
      <c r="A84" s="8" t="s">
        <v>69</v>
      </c>
      <c r="B84" s="4">
        <v>24</v>
      </c>
      <c r="C84" s="4">
        <v>1</v>
      </c>
      <c r="D84" s="6">
        <f t="shared" si="19"/>
        <v>0.40468564223999998</v>
      </c>
      <c r="E84" s="8">
        <v>38452</v>
      </c>
      <c r="F84" s="4">
        <v>1</v>
      </c>
      <c r="G84" s="4" t="s">
        <v>70</v>
      </c>
      <c r="H84" s="4" t="s">
        <v>71</v>
      </c>
      <c r="I84" s="4">
        <v>432</v>
      </c>
      <c r="J84" s="4">
        <v>391</v>
      </c>
      <c r="K84" s="5"/>
      <c r="M84" s="13">
        <f t="shared" si="20"/>
        <v>411.5</v>
      </c>
      <c r="N84" s="8">
        <v>38462</v>
      </c>
      <c r="O84" s="5">
        <v>428688</v>
      </c>
      <c r="Q84" s="5"/>
      <c r="V84" s="14">
        <f t="shared" si="21"/>
        <v>428688</v>
      </c>
      <c r="W84" s="14">
        <f t="shared" si="22"/>
        <v>1059311.1177039619</v>
      </c>
      <c r="X84" s="14">
        <f t="shared" si="23"/>
        <v>428688</v>
      </c>
      <c r="Y84" s="8">
        <v>38524</v>
      </c>
      <c r="Z84" s="13">
        <f t="shared" si="24"/>
        <v>10</v>
      </c>
      <c r="AA84" s="4">
        <f t="shared" si="25"/>
        <v>62</v>
      </c>
      <c r="AB84" s="4">
        <v>7</v>
      </c>
      <c r="AC84" s="10">
        <v>1.5</v>
      </c>
      <c r="AD84" s="10">
        <v>25.9</v>
      </c>
      <c r="AE84" s="10">
        <v>20.5</v>
      </c>
      <c r="AF84" s="10">
        <v>34.299999999999997</v>
      </c>
      <c r="AG84" s="10">
        <v>29.36666666666666</v>
      </c>
      <c r="AH84" s="9">
        <v>30</v>
      </c>
      <c r="AI84" s="9">
        <v>31</v>
      </c>
      <c r="AJ84" s="9">
        <v>44</v>
      </c>
      <c r="AK84" s="9">
        <v>37.277777777777779</v>
      </c>
      <c r="AL84" s="10">
        <v>9</v>
      </c>
      <c r="AM84" s="10">
        <v>8.4</v>
      </c>
      <c r="AN84" s="10">
        <v>9.4</v>
      </c>
      <c r="AO84" s="10">
        <v>9.107633581756355</v>
      </c>
      <c r="AP84" s="20">
        <v>248</v>
      </c>
      <c r="AQ84" s="20">
        <v>400</v>
      </c>
      <c r="AR84" s="20">
        <v>25.5</v>
      </c>
      <c r="AS84" s="20">
        <v>10.875</v>
      </c>
      <c r="AT84" s="5">
        <v>20</v>
      </c>
      <c r="AU84" s="5">
        <v>335</v>
      </c>
      <c r="AV84" s="5">
        <v>20</v>
      </c>
      <c r="AW84" s="5">
        <v>375</v>
      </c>
      <c r="AX84" s="5">
        <v>0</v>
      </c>
      <c r="AY84" s="5">
        <v>0</v>
      </c>
      <c r="AZ84" s="5">
        <v>0</v>
      </c>
      <c r="BA84" s="5">
        <v>15</v>
      </c>
      <c r="BB84" s="5">
        <v>270</v>
      </c>
      <c r="BC84" s="5">
        <v>350</v>
      </c>
      <c r="BD84" s="5">
        <v>775</v>
      </c>
      <c r="BE84" s="5">
        <v>1090</v>
      </c>
      <c r="BF84" s="5">
        <v>52.74</v>
      </c>
      <c r="BG84" s="5">
        <v>100.6</v>
      </c>
      <c r="BH84" s="5">
        <v>36.200000000000003</v>
      </c>
      <c r="BI84" s="5">
        <v>196.4</v>
      </c>
      <c r="BJ84" s="5">
        <v>30</v>
      </c>
      <c r="BK84" s="5">
        <v>70</v>
      </c>
      <c r="BL84" s="5">
        <v>0</v>
      </c>
      <c r="BM84" s="5">
        <v>105</v>
      </c>
      <c r="BN84" s="5">
        <v>56087</v>
      </c>
      <c r="BO84" s="11">
        <f>BN84/O84*100</f>
        <v>13.08340797969619</v>
      </c>
      <c r="BP84" s="11">
        <f>BN84/(O84+Q84)*100</f>
        <v>13.08340797969619</v>
      </c>
      <c r="BQ84" s="4" t="s">
        <v>72</v>
      </c>
      <c r="BR84" s="9">
        <v>32</v>
      </c>
      <c r="BS84" s="9">
        <v>68</v>
      </c>
      <c r="BT84" s="11">
        <v>43.61</v>
      </c>
      <c r="BU84" s="19">
        <f t="shared" si="26"/>
        <v>0.70338709677419353</v>
      </c>
      <c r="BV84" s="6">
        <v>0.24099999999999999</v>
      </c>
      <c r="BW84" s="6">
        <v>1.2390000000000001</v>
      </c>
      <c r="BX84" s="6">
        <v>0.70399999999999996</v>
      </c>
      <c r="BY84" s="5">
        <f t="shared" si="27"/>
        <v>138593.99530348903</v>
      </c>
      <c r="BZ84" s="11">
        <v>36.6</v>
      </c>
      <c r="CA84" s="11">
        <f t="shared" si="28"/>
        <v>1.4587188647900409</v>
      </c>
      <c r="CB84" s="11">
        <f t="shared" si="18"/>
        <v>0.84881764526229042</v>
      </c>
    </row>
    <row r="85" spans="1:80" x14ac:dyDescent="0.25">
      <c r="A85" s="15" t="s">
        <v>69</v>
      </c>
      <c r="B85" s="15">
        <v>29</v>
      </c>
      <c r="C85" s="15">
        <v>1</v>
      </c>
      <c r="D85" s="16">
        <f t="shared" si="19"/>
        <v>0.40468564223999998</v>
      </c>
      <c r="E85" s="17">
        <v>37728</v>
      </c>
      <c r="F85" s="15">
        <v>1</v>
      </c>
      <c r="G85" s="15" t="s">
        <v>70</v>
      </c>
      <c r="H85" s="15" t="s">
        <v>71</v>
      </c>
      <c r="I85" s="15">
        <v>142</v>
      </c>
      <c r="J85" s="15">
        <v>141</v>
      </c>
      <c r="K85" s="15"/>
      <c r="L85" s="15"/>
      <c r="M85" s="13">
        <f t="shared" si="20"/>
        <v>141.5</v>
      </c>
      <c r="N85" s="17">
        <v>37739</v>
      </c>
      <c r="O85" s="14">
        <v>408994</v>
      </c>
      <c r="P85" s="15"/>
      <c r="Q85" s="14"/>
      <c r="R85" s="15"/>
      <c r="S85" s="15"/>
      <c r="T85" s="15"/>
      <c r="U85" s="15"/>
      <c r="V85" s="14">
        <f t="shared" si="21"/>
        <v>408994</v>
      </c>
      <c r="W85" s="14">
        <f t="shared" si="22"/>
        <v>1010646.1838778183</v>
      </c>
      <c r="X85" s="14">
        <f t="shared" si="23"/>
        <v>408994</v>
      </c>
      <c r="Y85" s="17">
        <v>37770</v>
      </c>
      <c r="Z85" s="13">
        <f t="shared" si="24"/>
        <v>11</v>
      </c>
      <c r="AA85" s="15">
        <f t="shared" si="25"/>
        <v>31</v>
      </c>
      <c r="AB85" s="15">
        <v>23</v>
      </c>
      <c r="AC85" s="18">
        <v>3.9</v>
      </c>
      <c r="AD85" s="18">
        <v>26.1</v>
      </c>
      <c r="AE85" s="18">
        <v>25</v>
      </c>
      <c r="AF85" s="18">
        <v>31.6</v>
      </c>
      <c r="AG85" s="18">
        <v>29.357142857142858</v>
      </c>
      <c r="AH85" s="13">
        <v>30</v>
      </c>
      <c r="AI85" s="13">
        <v>29</v>
      </c>
      <c r="AJ85" s="13">
        <v>37</v>
      </c>
      <c r="AK85" s="13">
        <v>31.875</v>
      </c>
      <c r="AL85" s="18">
        <v>9.1</v>
      </c>
      <c r="AM85" s="18">
        <v>9</v>
      </c>
      <c r="AN85" s="18">
        <v>9.6</v>
      </c>
      <c r="AO85" s="18">
        <v>9.3750105445547014</v>
      </c>
      <c r="AP85" s="21">
        <v>5</v>
      </c>
      <c r="AQ85" s="21">
        <v>400</v>
      </c>
      <c r="AR85" s="21">
        <v>36</v>
      </c>
      <c r="AS85" s="21">
        <v>15</v>
      </c>
      <c r="AT85" s="14">
        <v>95</v>
      </c>
      <c r="AU85" s="14">
        <v>700</v>
      </c>
      <c r="AV85" s="14">
        <v>65</v>
      </c>
      <c r="AW85" s="14">
        <v>860</v>
      </c>
      <c r="AX85" s="14">
        <v>0</v>
      </c>
      <c r="AY85" s="14">
        <v>0</v>
      </c>
      <c r="AZ85" s="14">
        <v>215</v>
      </c>
      <c r="BA85" s="14">
        <v>670</v>
      </c>
      <c r="BB85" s="14">
        <v>5035</v>
      </c>
      <c r="BC85" s="14">
        <v>1340</v>
      </c>
      <c r="BD85" s="14">
        <v>14200</v>
      </c>
      <c r="BE85" s="14">
        <v>14200</v>
      </c>
      <c r="BF85" s="14">
        <v>454.41666666666669</v>
      </c>
      <c r="BG85" s="14">
        <v>211.66666666666666</v>
      </c>
      <c r="BH85" s="14">
        <v>2462.0833333333335</v>
      </c>
      <c r="BI85" s="14">
        <v>2705.909090909091</v>
      </c>
      <c r="BJ85" s="14">
        <v>17.5</v>
      </c>
      <c r="BK85" s="14">
        <v>57.5</v>
      </c>
      <c r="BL85" s="14">
        <v>1480</v>
      </c>
      <c r="BM85" s="14">
        <v>1605</v>
      </c>
      <c r="BN85" s="14">
        <v>192470</v>
      </c>
      <c r="BO85" s="19">
        <f>BN85/(O85)*100</f>
        <v>47.059370064108521</v>
      </c>
      <c r="BP85" s="19">
        <f>BN85/(O85+Q85)*100</f>
        <v>47.059370064108521</v>
      </c>
      <c r="BQ85" s="15" t="s">
        <v>72</v>
      </c>
      <c r="BR85" s="13">
        <v>21</v>
      </c>
      <c r="BS85" s="13">
        <v>36</v>
      </c>
      <c r="BT85" s="19">
        <v>25.73</v>
      </c>
      <c r="BU85" s="19">
        <f t="shared" si="26"/>
        <v>0.83</v>
      </c>
      <c r="BV85" s="16">
        <v>5.5E-2</v>
      </c>
      <c r="BW85" s="16">
        <v>0.26600000000000001</v>
      </c>
      <c r="BX85" s="16">
        <v>0.104</v>
      </c>
      <c r="BY85" s="14">
        <f t="shared" si="27"/>
        <v>475603.72770985315</v>
      </c>
      <c r="BZ85" s="19">
        <v>18.5</v>
      </c>
      <c r="CA85" s="11">
        <f t="shared" si="28"/>
        <v>1.4746611474653417</v>
      </c>
      <c r="CB85" s="11">
        <f t="shared" si="18"/>
        <v>0.61053980081789572</v>
      </c>
    </row>
    <row r="86" spans="1:80" x14ac:dyDescent="0.25">
      <c r="A86" s="4" t="s">
        <v>69</v>
      </c>
      <c r="B86" s="4">
        <v>23</v>
      </c>
      <c r="C86" s="4">
        <v>1</v>
      </c>
      <c r="D86" s="6">
        <f t="shared" si="19"/>
        <v>0.40468564223999998</v>
      </c>
      <c r="E86" s="8">
        <v>39681</v>
      </c>
      <c r="F86" s="4">
        <v>1</v>
      </c>
      <c r="G86" s="4" t="s">
        <v>70</v>
      </c>
      <c r="H86" s="4" t="s">
        <v>71</v>
      </c>
      <c r="I86" s="4">
        <v>273</v>
      </c>
      <c r="J86" s="4">
        <v>199</v>
      </c>
      <c r="M86" s="13">
        <f t="shared" si="20"/>
        <v>236</v>
      </c>
      <c r="N86" s="8">
        <v>39692</v>
      </c>
      <c r="O86" s="5">
        <v>419070</v>
      </c>
      <c r="Q86" s="5"/>
      <c r="S86" s="5"/>
      <c r="U86" s="9"/>
      <c r="V86" s="14">
        <f t="shared" si="21"/>
        <v>419070</v>
      </c>
      <c r="W86" s="14">
        <f t="shared" si="22"/>
        <v>1035544.5221144499</v>
      </c>
      <c r="X86" s="14">
        <f t="shared" si="23"/>
        <v>419070</v>
      </c>
      <c r="Y86" s="8">
        <v>39744</v>
      </c>
      <c r="Z86" s="13">
        <f t="shared" si="24"/>
        <v>11</v>
      </c>
      <c r="AA86" s="4">
        <f t="shared" si="25"/>
        <v>52</v>
      </c>
      <c r="AB86" s="4">
        <v>0</v>
      </c>
      <c r="AC86" s="10">
        <v>2.9</v>
      </c>
      <c r="AD86" s="10">
        <v>31.7</v>
      </c>
      <c r="AE86" s="10">
        <v>24.6</v>
      </c>
      <c r="AF86" s="10">
        <v>31.8</v>
      </c>
      <c r="AG86" s="10">
        <v>28.054000000000002</v>
      </c>
      <c r="AH86" s="9">
        <v>30</v>
      </c>
      <c r="AI86" s="9">
        <v>30</v>
      </c>
      <c r="AJ86" s="9">
        <v>41</v>
      </c>
      <c r="AK86" s="9">
        <v>36.142857142857146</v>
      </c>
      <c r="AL86" s="10">
        <v>9.1</v>
      </c>
      <c r="AM86" s="10">
        <v>8.6</v>
      </c>
      <c r="AN86" s="10">
        <v>9.5</v>
      </c>
      <c r="AO86" s="10">
        <v>9.0410706735719639</v>
      </c>
      <c r="AP86" s="21">
        <f>2*285</f>
        <v>570</v>
      </c>
      <c r="AQ86" s="20">
        <v>375</v>
      </c>
      <c r="AR86" s="20">
        <v>36</v>
      </c>
      <c r="AS86" s="20">
        <v>15</v>
      </c>
      <c r="AT86" s="5">
        <v>105</v>
      </c>
      <c r="AU86" s="5">
        <v>125</v>
      </c>
      <c r="AV86" s="5">
        <v>5</v>
      </c>
      <c r="AW86" s="5">
        <v>235</v>
      </c>
      <c r="AX86" s="5">
        <v>5</v>
      </c>
      <c r="AY86" s="5">
        <v>5</v>
      </c>
      <c r="AZ86" s="5">
        <v>0</v>
      </c>
      <c r="BA86" s="5">
        <v>30</v>
      </c>
      <c r="BB86" s="5">
        <v>580</v>
      </c>
      <c r="BC86" s="5">
        <v>1065</v>
      </c>
      <c r="BD86" s="5">
        <v>535</v>
      </c>
      <c r="BE86" s="5">
        <v>1796</v>
      </c>
      <c r="BF86" s="5">
        <v>106.85714285714286</v>
      </c>
      <c r="BG86" s="5">
        <v>262.5</v>
      </c>
      <c r="BH86" s="5">
        <v>136.78571428571428</v>
      </c>
      <c r="BI86" s="5">
        <v>506.14285714285717</v>
      </c>
      <c r="BJ86" s="5">
        <v>47.5</v>
      </c>
      <c r="BK86" s="5">
        <v>127.5</v>
      </c>
      <c r="BL86" s="5">
        <v>47.5</v>
      </c>
      <c r="BM86" s="5">
        <v>330</v>
      </c>
      <c r="BN86" s="5">
        <v>1790</v>
      </c>
      <c r="BO86" s="11">
        <f>BN86/O86*100</f>
        <v>0.42713627794879133</v>
      </c>
      <c r="BP86" s="11">
        <f>(BN86)/(O86+Q86+S86+U86)*100</f>
        <v>0.42713627794879133</v>
      </c>
      <c r="BQ86" s="4" t="s">
        <v>72</v>
      </c>
      <c r="BR86" s="9">
        <v>38</v>
      </c>
      <c r="BS86" s="9">
        <v>99</v>
      </c>
      <c r="BT86" s="11">
        <v>55.96</v>
      </c>
      <c r="BU86" s="19">
        <f t="shared" si="26"/>
        <v>1.0761538461538462</v>
      </c>
      <c r="BV86" s="6">
        <v>0.17899999999999999</v>
      </c>
      <c r="BW86" s="6">
        <v>8.7360000000000007</v>
      </c>
      <c r="BX86" s="6">
        <v>1.575</v>
      </c>
      <c r="BY86" s="5">
        <f t="shared" si="27"/>
        <v>4423.1863282622598</v>
      </c>
      <c r="BZ86" s="11">
        <v>56.68</v>
      </c>
      <c r="CA86" s="19">
        <f t="shared" si="28"/>
        <v>2.6934486579921022</v>
      </c>
      <c r="CB86" s="19">
        <f t="shared" si="18"/>
        <v>0.89876766762397697</v>
      </c>
    </row>
    <row r="87" spans="1:80" x14ac:dyDescent="0.25">
      <c r="A87" s="15" t="s">
        <v>69</v>
      </c>
      <c r="B87" s="15">
        <v>8</v>
      </c>
      <c r="C87" s="15">
        <v>2</v>
      </c>
      <c r="D87" s="16">
        <f t="shared" si="19"/>
        <v>0.80937128447999995</v>
      </c>
      <c r="E87" s="17">
        <v>37730</v>
      </c>
      <c r="F87" s="15">
        <v>2</v>
      </c>
      <c r="G87" s="15" t="s">
        <v>70</v>
      </c>
      <c r="H87" s="15" t="s">
        <v>71</v>
      </c>
      <c r="I87" s="15">
        <v>18</v>
      </c>
      <c r="J87" s="15">
        <v>215</v>
      </c>
      <c r="K87" s="15">
        <v>288</v>
      </c>
      <c r="L87" s="15"/>
      <c r="M87" s="13">
        <f t="shared" si="20"/>
        <v>173.66666666666666</v>
      </c>
      <c r="N87" s="17">
        <v>37742</v>
      </c>
      <c r="O87" s="14">
        <v>782264</v>
      </c>
      <c r="P87" s="17">
        <v>37745</v>
      </c>
      <c r="Q87" s="14">
        <v>778142</v>
      </c>
      <c r="R87" s="15"/>
      <c r="S87" s="15"/>
      <c r="T87" s="15"/>
      <c r="U87" s="15"/>
      <c r="V87" s="14">
        <f t="shared" si="21"/>
        <v>1560406</v>
      </c>
      <c r="W87" s="14">
        <f t="shared" si="22"/>
        <v>1927923.5993682682</v>
      </c>
      <c r="X87" s="14">
        <f t="shared" si="23"/>
        <v>780203</v>
      </c>
      <c r="Y87" s="17">
        <v>37771</v>
      </c>
      <c r="Z87" s="13">
        <f t="shared" si="24"/>
        <v>12</v>
      </c>
      <c r="AA87" s="15">
        <f t="shared" si="25"/>
        <v>29</v>
      </c>
      <c r="AB87" s="15">
        <v>15</v>
      </c>
      <c r="AC87" s="18">
        <v>4</v>
      </c>
      <c r="AD87" s="18">
        <v>27.4</v>
      </c>
      <c r="AE87" s="18">
        <v>27.8</v>
      </c>
      <c r="AF87" s="18">
        <v>31.4</v>
      </c>
      <c r="AG87" s="18">
        <v>29.629629629629626</v>
      </c>
      <c r="AH87" s="13">
        <v>30</v>
      </c>
      <c r="AI87" s="13">
        <v>27</v>
      </c>
      <c r="AJ87" s="13">
        <v>36</v>
      </c>
      <c r="AK87" s="13">
        <v>30.5</v>
      </c>
      <c r="AL87" s="18">
        <v>9.3000000000000007</v>
      </c>
      <c r="AM87" s="18">
        <v>8.9</v>
      </c>
      <c r="AN87" s="18">
        <v>9.3000000000000007</v>
      </c>
      <c r="AO87" s="18">
        <v>9.1241628804466952</v>
      </c>
      <c r="AP87" s="21">
        <v>23</v>
      </c>
      <c r="AQ87" s="21">
        <v>400</v>
      </c>
      <c r="AR87" s="21">
        <v>48</v>
      </c>
      <c r="AS87" s="21">
        <v>20</v>
      </c>
      <c r="AT87" s="14">
        <v>145</v>
      </c>
      <c r="AU87" s="14">
        <v>635</v>
      </c>
      <c r="AV87" s="14">
        <v>0</v>
      </c>
      <c r="AW87" s="14">
        <v>780</v>
      </c>
      <c r="AX87" s="14">
        <v>5</v>
      </c>
      <c r="AY87" s="14">
        <v>0</v>
      </c>
      <c r="AZ87" s="14">
        <v>0</v>
      </c>
      <c r="BA87" s="14">
        <v>95</v>
      </c>
      <c r="BB87" s="14">
        <v>830</v>
      </c>
      <c r="BC87" s="14">
        <v>835</v>
      </c>
      <c r="BD87" s="14">
        <v>430</v>
      </c>
      <c r="BE87" s="14">
        <v>1720</v>
      </c>
      <c r="BF87" s="14">
        <v>195.90909090909091</v>
      </c>
      <c r="BG87" s="14">
        <v>139.54545454545453</v>
      </c>
      <c r="BH87" s="14">
        <v>80.454545454545453</v>
      </c>
      <c r="BI87" s="14">
        <v>415.90909090909093</v>
      </c>
      <c r="BJ87" s="14">
        <v>75</v>
      </c>
      <c r="BK87" s="14">
        <v>25</v>
      </c>
      <c r="BL87" s="14">
        <v>20</v>
      </c>
      <c r="BM87" s="14">
        <v>270</v>
      </c>
      <c r="BN87" s="14">
        <v>525571</v>
      </c>
      <c r="BO87" s="19">
        <f>BN87/(Q87)*100</f>
        <v>67.541785432478903</v>
      </c>
      <c r="BP87" s="19">
        <f>BN87/(O87+Q87)*100</f>
        <v>33.681682844080321</v>
      </c>
      <c r="BQ87" s="15" t="s">
        <v>72</v>
      </c>
      <c r="BR87" s="13">
        <v>17</v>
      </c>
      <c r="BS87" s="13">
        <v>35</v>
      </c>
      <c r="BT87" s="19">
        <v>26.51</v>
      </c>
      <c r="BU87" s="19">
        <f t="shared" si="26"/>
        <v>0.91413793103448282</v>
      </c>
      <c r="BV87" s="16">
        <v>3.5299999999999998E-2</v>
      </c>
      <c r="BW87" s="16">
        <v>0.4995</v>
      </c>
      <c r="BX87" s="16">
        <v>0.17199999999999999</v>
      </c>
      <c r="BY87" s="14">
        <f t="shared" si="27"/>
        <v>649357.11221539776</v>
      </c>
      <c r="BZ87" s="19">
        <v>63</v>
      </c>
      <c r="CA87" s="19">
        <f t="shared" si="28"/>
        <v>2.6840756952467961</v>
      </c>
      <c r="CB87" s="19">
        <f t="shared" si="18"/>
        <v>0.92320737189871938</v>
      </c>
    </row>
    <row r="88" spans="1:80" x14ac:dyDescent="0.25">
      <c r="A88" s="15" t="s">
        <v>69</v>
      </c>
      <c r="B88" s="15">
        <v>1</v>
      </c>
      <c r="C88" s="15">
        <v>2</v>
      </c>
      <c r="D88" s="16">
        <f t="shared" si="19"/>
        <v>0.80937128447999995</v>
      </c>
      <c r="E88" s="17">
        <v>39331</v>
      </c>
      <c r="F88" s="15">
        <v>3</v>
      </c>
      <c r="G88" s="15" t="s">
        <v>70</v>
      </c>
      <c r="H88" s="15" t="s">
        <v>71</v>
      </c>
      <c r="I88" s="15">
        <v>675</v>
      </c>
      <c r="J88" s="15">
        <v>468</v>
      </c>
      <c r="K88" s="15"/>
      <c r="L88" s="15"/>
      <c r="M88" s="13">
        <f t="shared" si="20"/>
        <v>571.5</v>
      </c>
      <c r="N88" s="17">
        <v>39343</v>
      </c>
      <c r="O88" s="14">
        <v>259686</v>
      </c>
      <c r="P88" s="17">
        <v>39344</v>
      </c>
      <c r="Q88" s="14">
        <v>164880</v>
      </c>
      <c r="R88" s="17">
        <v>39345</v>
      </c>
      <c r="S88" s="14">
        <v>202894</v>
      </c>
      <c r="T88" s="15"/>
      <c r="U88" s="15"/>
      <c r="V88" s="14">
        <f t="shared" si="21"/>
        <v>627460</v>
      </c>
      <c r="W88" s="14">
        <f t="shared" si="22"/>
        <v>775243.71327693784</v>
      </c>
      <c r="X88" s="14">
        <f t="shared" si="23"/>
        <v>313730</v>
      </c>
      <c r="Y88" s="17">
        <v>39387</v>
      </c>
      <c r="Z88" s="13">
        <f t="shared" si="24"/>
        <v>12</v>
      </c>
      <c r="AA88" s="13">
        <f t="shared" si="25"/>
        <v>44</v>
      </c>
      <c r="AB88" s="13">
        <v>0</v>
      </c>
      <c r="AC88" s="15">
        <v>4.5</v>
      </c>
      <c r="AD88" s="18">
        <v>30.7</v>
      </c>
      <c r="AE88" s="18">
        <v>19.399999999999999</v>
      </c>
      <c r="AF88" s="18">
        <v>31.5</v>
      </c>
      <c r="AG88" s="18">
        <v>27.711904761904758</v>
      </c>
      <c r="AH88" s="18">
        <v>30</v>
      </c>
      <c r="AI88" s="18">
        <v>20</v>
      </c>
      <c r="AJ88" s="18">
        <v>31</v>
      </c>
      <c r="AK88" s="18">
        <v>27.166666666666668</v>
      </c>
      <c r="AL88" s="18">
        <v>8.6999999999999993</v>
      </c>
      <c r="AM88" s="18">
        <v>8.1999999999999993</v>
      </c>
      <c r="AN88" s="18">
        <v>9.1</v>
      </c>
      <c r="AO88" s="18">
        <v>8.6081395348837226</v>
      </c>
      <c r="AP88" s="21">
        <v>314</v>
      </c>
      <c r="AQ88" s="21">
        <v>650</v>
      </c>
      <c r="AR88" s="21">
        <v>46</v>
      </c>
      <c r="AS88" s="21">
        <v>20</v>
      </c>
      <c r="AT88" s="14">
        <v>10</v>
      </c>
      <c r="AU88" s="14">
        <v>5</v>
      </c>
      <c r="AV88" s="14">
        <v>0</v>
      </c>
      <c r="AW88" s="14">
        <v>15</v>
      </c>
      <c r="AX88" s="14">
        <v>0</v>
      </c>
      <c r="AY88" s="14">
        <v>0</v>
      </c>
      <c r="AZ88" s="14">
        <v>0</v>
      </c>
      <c r="BA88" s="14">
        <v>0</v>
      </c>
      <c r="BB88" s="14">
        <v>70</v>
      </c>
      <c r="BC88" s="14">
        <v>150</v>
      </c>
      <c r="BD88" s="14">
        <v>5</v>
      </c>
      <c r="BE88" s="14">
        <v>220</v>
      </c>
      <c r="BF88" s="14">
        <v>12.307692307692308</v>
      </c>
      <c r="BG88" s="14">
        <v>22.692307692307693</v>
      </c>
      <c r="BH88" s="14">
        <v>0.76923076923076927</v>
      </c>
      <c r="BI88" s="14">
        <v>35.769230769230766</v>
      </c>
      <c r="BJ88" s="14">
        <v>0</v>
      </c>
      <c r="BK88" s="14">
        <v>5</v>
      </c>
      <c r="BL88" s="14">
        <v>15</v>
      </c>
      <c r="BM88" s="14">
        <v>15</v>
      </c>
      <c r="BN88" s="14">
        <v>21191</v>
      </c>
      <c r="BO88" s="19">
        <f>(BN88/S88)*100</f>
        <v>10.444369966583537</v>
      </c>
      <c r="BP88" s="19">
        <f>((BN88)/(O88+Q88+S88+U88))*100</f>
        <v>3.3772670767857713</v>
      </c>
      <c r="BQ88" s="15" t="s">
        <v>72</v>
      </c>
      <c r="BR88" s="13">
        <v>37</v>
      </c>
      <c r="BS88" s="13">
        <v>80</v>
      </c>
      <c r="BT88" s="19">
        <v>54.24</v>
      </c>
      <c r="BU88" s="19">
        <f t="shared" si="26"/>
        <v>1.2327272727272727</v>
      </c>
      <c r="BV88" s="16">
        <v>0.35099999999999998</v>
      </c>
      <c r="BW88" s="16">
        <v>3.9689999999999999</v>
      </c>
      <c r="BX88" s="16">
        <v>1.4390000000000001</v>
      </c>
      <c r="BY88" s="14">
        <f t="shared" si="27"/>
        <v>26182.050693353507</v>
      </c>
      <c r="BZ88" s="19">
        <v>24.95</v>
      </c>
      <c r="CA88" s="11">
        <f t="shared" si="28"/>
        <v>0.70059991677338362</v>
      </c>
    </row>
    <row r="89" spans="1:80" x14ac:dyDescent="0.25">
      <c r="A89" s="4" t="s">
        <v>69</v>
      </c>
      <c r="B89" s="4">
        <v>26</v>
      </c>
      <c r="C89" s="4">
        <v>1</v>
      </c>
      <c r="D89" s="6">
        <f t="shared" si="19"/>
        <v>0.40468564223999998</v>
      </c>
      <c r="E89" s="8">
        <v>39260</v>
      </c>
      <c r="F89" s="4">
        <v>1</v>
      </c>
      <c r="G89" s="4" t="s">
        <v>70</v>
      </c>
      <c r="H89" s="4" t="s">
        <v>71</v>
      </c>
      <c r="I89" s="4">
        <v>126</v>
      </c>
      <c r="J89" s="4">
        <v>94</v>
      </c>
      <c r="M89" s="13">
        <f t="shared" si="20"/>
        <v>110</v>
      </c>
      <c r="N89" s="8">
        <v>39274</v>
      </c>
      <c r="O89" s="5">
        <v>392048</v>
      </c>
      <c r="Q89" s="5"/>
      <c r="S89" s="5"/>
      <c r="V89" s="14">
        <f t="shared" si="21"/>
        <v>392048</v>
      </c>
      <c r="W89" s="14">
        <f t="shared" si="22"/>
        <v>968771.7059343924</v>
      </c>
      <c r="X89" s="14">
        <f t="shared" si="23"/>
        <v>392048</v>
      </c>
      <c r="Y89" s="8">
        <v>39330</v>
      </c>
      <c r="Z89" s="13">
        <f t="shared" si="24"/>
        <v>14</v>
      </c>
      <c r="AA89" s="4">
        <f t="shared" si="25"/>
        <v>56</v>
      </c>
      <c r="AB89" s="4">
        <v>0</v>
      </c>
      <c r="AC89" s="4">
        <v>2.6</v>
      </c>
      <c r="AD89" s="10">
        <v>32.5</v>
      </c>
      <c r="AE89" s="10">
        <v>27.6</v>
      </c>
      <c r="AF89" s="10">
        <v>34.1</v>
      </c>
      <c r="AG89" s="10">
        <v>31.205555555555552</v>
      </c>
      <c r="AH89" s="9">
        <v>30</v>
      </c>
      <c r="AI89" s="9">
        <v>25</v>
      </c>
      <c r="AJ89" s="9">
        <v>35</v>
      </c>
      <c r="AK89" s="9">
        <v>30.9375</v>
      </c>
      <c r="AL89" s="10">
        <v>9.3000000000000007</v>
      </c>
      <c r="AM89" s="10">
        <v>8.6</v>
      </c>
      <c r="AN89" s="10">
        <v>9.6</v>
      </c>
      <c r="AO89" s="10">
        <v>9.1054545454545455</v>
      </c>
      <c r="AP89" s="20">
        <v>294</v>
      </c>
      <c r="AQ89" s="20">
        <v>310</v>
      </c>
      <c r="AR89" s="20">
        <v>21</v>
      </c>
      <c r="AS89" s="20">
        <v>8.75</v>
      </c>
      <c r="AT89" s="5">
        <v>5</v>
      </c>
      <c r="AU89" s="5">
        <v>10</v>
      </c>
      <c r="AV89" s="5">
        <v>0</v>
      </c>
      <c r="AW89" s="5">
        <v>15</v>
      </c>
      <c r="AX89" s="5">
        <v>0</v>
      </c>
      <c r="AY89" s="5">
        <v>0</v>
      </c>
      <c r="AZ89" s="5">
        <v>0</v>
      </c>
      <c r="BA89" s="5">
        <v>0</v>
      </c>
      <c r="BB89" s="5">
        <v>155</v>
      </c>
      <c r="BC89" s="5">
        <v>235</v>
      </c>
      <c r="BD89" s="5">
        <v>0</v>
      </c>
      <c r="BE89" s="5">
        <v>255</v>
      </c>
      <c r="BF89" s="5">
        <v>40.833333333333336</v>
      </c>
      <c r="BG89" s="5">
        <v>47.083333333333336</v>
      </c>
      <c r="BH89" s="5">
        <v>0</v>
      </c>
      <c r="BI89" s="5">
        <v>87.916666666666671</v>
      </c>
      <c r="BJ89" s="5">
        <v>20</v>
      </c>
      <c r="BK89" s="5">
        <v>17.5</v>
      </c>
      <c r="BL89" s="5">
        <v>0</v>
      </c>
      <c r="BM89" s="5">
        <v>72.5</v>
      </c>
      <c r="BN89" s="5">
        <v>29033</v>
      </c>
      <c r="BO89" s="11">
        <f>(BN89/O89)*100</f>
        <v>7.4054707586826103</v>
      </c>
      <c r="BP89" s="11">
        <f>((BN89)/(O89+Q89+S89+U89))*100</f>
        <v>7.4054707586826103</v>
      </c>
      <c r="BQ89" s="4" t="s">
        <v>72</v>
      </c>
      <c r="BR89" s="9">
        <v>43</v>
      </c>
      <c r="BS89" s="9">
        <v>102</v>
      </c>
      <c r="BT89" s="11">
        <v>60.25</v>
      </c>
      <c r="BU89" s="19">
        <f t="shared" si="26"/>
        <v>1.0758928571428572</v>
      </c>
      <c r="BV89" s="6">
        <v>0.70899999999999996</v>
      </c>
      <c r="BW89" s="6">
        <v>10.805999999999999</v>
      </c>
      <c r="BX89" s="6">
        <v>2.0619999999999998</v>
      </c>
      <c r="BY89" s="5">
        <f t="shared" si="27"/>
        <v>71742.105401362118</v>
      </c>
      <c r="BZ89" s="11">
        <v>55.68</v>
      </c>
      <c r="CA89" s="19">
        <f t="shared" si="28"/>
        <v>2.4569335071592442</v>
      </c>
      <c r="CB89" s="19">
        <f>(BX89/BT89^3)*100000</f>
        <v>0.94279551357701119</v>
      </c>
    </row>
    <row r="90" spans="1:80" x14ac:dyDescent="0.25">
      <c r="A90" s="4" t="s">
        <v>69</v>
      </c>
      <c r="B90" s="4">
        <v>14</v>
      </c>
      <c r="C90" s="4">
        <v>0.5</v>
      </c>
      <c r="D90" s="6">
        <f t="shared" si="19"/>
        <v>0.20234282111999999</v>
      </c>
      <c r="E90" s="8">
        <v>39258</v>
      </c>
      <c r="F90" s="4">
        <v>2</v>
      </c>
      <c r="G90" s="4" t="s">
        <v>70</v>
      </c>
      <c r="H90" s="4" t="s">
        <v>71</v>
      </c>
      <c r="I90" s="4">
        <v>20</v>
      </c>
      <c r="J90" s="4">
        <v>28</v>
      </c>
      <c r="K90" s="4">
        <v>51</v>
      </c>
      <c r="L90" s="4">
        <v>29</v>
      </c>
      <c r="M90" s="13">
        <f t="shared" si="20"/>
        <v>32</v>
      </c>
      <c r="N90" s="8">
        <v>39272</v>
      </c>
      <c r="O90" s="5">
        <v>218924</v>
      </c>
      <c r="P90" s="8">
        <v>39277</v>
      </c>
      <c r="Q90" s="5">
        <v>196482</v>
      </c>
      <c r="S90" s="5"/>
      <c r="V90" s="14">
        <f t="shared" si="21"/>
        <v>415406</v>
      </c>
      <c r="W90" s="14">
        <f t="shared" si="22"/>
        <v>2052981.1618749858</v>
      </c>
      <c r="X90" s="14">
        <f t="shared" si="23"/>
        <v>830812</v>
      </c>
      <c r="Y90" s="8">
        <v>39324</v>
      </c>
      <c r="Z90" s="13">
        <f t="shared" si="24"/>
        <v>14</v>
      </c>
      <c r="AA90" s="4">
        <f t="shared" si="25"/>
        <v>52</v>
      </c>
      <c r="AB90" s="4">
        <v>2</v>
      </c>
      <c r="AC90" s="4">
        <v>3.1</v>
      </c>
      <c r="AD90" s="10">
        <v>31.5</v>
      </c>
      <c r="AE90" s="10">
        <v>27.5</v>
      </c>
      <c r="AF90" s="10">
        <v>34.1</v>
      </c>
      <c r="AG90" s="10">
        <v>31.495999999999999</v>
      </c>
      <c r="AH90" s="10">
        <v>30</v>
      </c>
      <c r="AI90" s="10">
        <v>26</v>
      </c>
      <c r="AJ90" s="10">
        <v>33</v>
      </c>
      <c r="AK90" s="10">
        <v>29.714285714285715</v>
      </c>
      <c r="AL90" s="10">
        <v>8.9</v>
      </c>
      <c r="AM90" s="10">
        <v>8.5</v>
      </c>
      <c r="AN90" s="10">
        <v>9.5</v>
      </c>
      <c r="AO90" s="10">
        <v>9.0450980392156843</v>
      </c>
      <c r="AP90" s="20">
        <v>186</v>
      </c>
      <c r="AQ90" s="20">
        <v>181.5</v>
      </c>
      <c r="AR90" s="20">
        <v>24</v>
      </c>
      <c r="AS90" s="20">
        <v>9.9499999999999993</v>
      </c>
      <c r="AT90" s="5">
        <v>15</v>
      </c>
      <c r="AU90" s="5">
        <v>25</v>
      </c>
      <c r="AV90" s="5">
        <v>0</v>
      </c>
      <c r="AW90" s="5">
        <v>40</v>
      </c>
      <c r="AX90" s="5">
        <v>0</v>
      </c>
      <c r="AY90" s="5">
        <v>0</v>
      </c>
      <c r="AZ90" s="5">
        <v>0</v>
      </c>
      <c r="BA90" s="5">
        <v>0</v>
      </c>
      <c r="BB90" s="5">
        <v>60</v>
      </c>
      <c r="BC90" s="5">
        <v>450</v>
      </c>
      <c r="BD90" s="5">
        <v>350</v>
      </c>
      <c r="BE90" s="5">
        <v>675</v>
      </c>
      <c r="BF90" s="5">
        <v>13.333333333333334</v>
      </c>
      <c r="BG90" s="5">
        <v>68.75</v>
      </c>
      <c r="BH90" s="5">
        <v>47.5</v>
      </c>
      <c r="BI90" s="5">
        <v>129.58333333333334</v>
      </c>
      <c r="BJ90" s="5">
        <v>0</v>
      </c>
      <c r="BK90" s="5">
        <v>5</v>
      </c>
      <c r="BL90" s="5">
        <v>0</v>
      </c>
      <c r="BM90" s="5">
        <v>17.5</v>
      </c>
      <c r="BN90" s="5">
        <v>11383</v>
      </c>
      <c r="BO90" s="11">
        <f>(BN90/O90)*100</f>
        <v>5.1995212950612997</v>
      </c>
      <c r="BP90" s="11">
        <f>((BN90)/(O90+Q90+S90+U90))*100</f>
        <v>2.740210781741236</v>
      </c>
      <c r="BQ90" s="4" t="s">
        <v>72</v>
      </c>
      <c r="BR90" s="9">
        <v>37</v>
      </c>
      <c r="BS90" s="9">
        <v>93</v>
      </c>
      <c r="BT90" s="11">
        <v>56.68</v>
      </c>
      <c r="BU90" s="19">
        <f t="shared" si="26"/>
        <v>1.0900000000000001</v>
      </c>
      <c r="BV90" s="6">
        <v>0.41199999999999998</v>
      </c>
      <c r="BW90" s="6">
        <v>6.5940000000000003</v>
      </c>
      <c r="BX90" s="6">
        <v>1.585</v>
      </c>
      <c r="BY90" s="5">
        <f t="shared" si="27"/>
        <v>56256.011144814867</v>
      </c>
      <c r="BZ90" s="11">
        <v>13.91</v>
      </c>
      <c r="CA90" s="19">
        <f t="shared" si="28"/>
        <v>1.3220137908493348</v>
      </c>
      <c r="CB90" s="19">
        <f>(BX90/BT90^3)*100000</f>
        <v>0.87044180693615358</v>
      </c>
    </row>
    <row r="91" spans="1:80" x14ac:dyDescent="0.25">
      <c r="A91" s="4" t="s">
        <v>69</v>
      </c>
      <c r="B91" s="4">
        <v>24</v>
      </c>
      <c r="C91" s="4">
        <v>1</v>
      </c>
      <c r="D91" s="6">
        <f t="shared" si="19"/>
        <v>0.40468564223999998</v>
      </c>
      <c r="E91" s="8">
        <v>39674</v>
      </c>
      <c r="F91" s="4">
        <v>1</v>
      </c>
      <c r="G91" s="4" t="s">
        <v>70</v>
      </c>
      <c r="H91" s="4" t="s">
        <v>71</v>
      </c>
      <c r="I91" s="4">
        <v>335</v>
      </c>
      <c r="J91" s="4">
        <v>26</v>
      </c>
      <c r="M91" s="13">
        <f t="shared" si="20"/>
        <v>180.5</v>
      </c>
      <c r="N91" s="8">
        <v>39689</v>
      </c>
      <c r="O91" s="5">
        <v>384262</v>
      </c>
      <c r="Q91" s="5"/>
      <c r="S91" s="5"/>
      <c r="U91" s="9"/>
      <c r="V91" s="14">
        <f t="shared" si="21"/>
        <v>384262</v>
      </c>
      <c r="W91" s="14">
        <f t="shared" si="22"/>
        <v>949532.08093335899</v>
      </c>
      <c r="X91" s="14">
        <f t="shared" si="23"/>
        <v>384262</v>
      </c>
      <c r="Y91" s="8">
        <v>39730</v>
      </c>
      <c r="Z91" s="13">
        <f t="shared" si="24"/>
        <v>15</v>
      </c>
      <c r="AA91" s="4">
        <f t="shared" si="25"/>
        <v>41</v>
      </c>
      <c r="AB91" s="4">
        <v>0</v>
      </c>
      <c r="AC91" s="10">
        <v>3.3</v>
      </c>
      <c r="AD91" s="10">
        <v>31.3</v>
      </c>
      <c r="AE91" s="10">
        <v>25.3</v>
      </c>
      <c r="AF91" s="10">
        <v>32.9</v>
      </c>
      <c r="AG91" s="10">
        <v>28.974358974358974</v>
      </c>
      <c r="AH91" s="9">
        <v>30</v>
      </c>
      <c r="AI91" s="9">
        <v>31</v>
      </c>
      <c r="AJ91" s="9">
        <v>42</v>
      </c>
      <c r="AK91" s="9">
        <v>34.636363636363633</v>
      </c>
      <c r="AL91" s="10">
        <v>9</v>
      </c>
      <c r="AM91" s="10">
        <v>8.5</v>
      </c>
      <c r="AN91" s="10">
        <v>9.3000000000000007</v>
      </c>
      <c r="AO91" s="10">
        <v>8.9302908842737363</v>
      </c>
      <c r="AP91" s="21">
        <f>2*182</f>
        <v>364</v>
      </c>
      <c r="AQ91" s="20">
        <v>350</v>
      </c>
      <c r="AR91" s="20">
        <v>30</v>
      </c>
      <c r="AS91" s="20">
        <v>13</v>
      </c>
      <c r="AT91" s="5">
        <v>5</v>
      </c>
      <c r="AU91" s="5">
        <v>0</v>
      </c>
      <c r="AV91" s="5">
        <v>90</v>
      </c>
      <c r="AW91" s="5">
        <v>95</v>
      </c>
      <c r="AX91" s="5">
        <v>15</v>
      </c>
      <c r="AY91" s="5">
        <v>35</v>
      </c>
      <c r="AZ91" s="5">
        <v>0</v>
      </c>
      <c r="BA91" s="5">
        <v>185</v>
      </c>
      <c r="BB91" s="5">
        <v>665</v>
      </c>
      <c r="BC91" s="5">
        <v>490</v>
      </c>
      <c r="BD91" s="5">
        <v>1925</v>
      </c>
      <c r="BE91" s="5">
        <v>2295</v>
      </c>
      <c r="BF91" s="5">
        <v>159.28571428571428</v>
      </c>
      <c r="BG91" s="5">
        <v>242.5</v>
      </c>
      <c r="BH91" s="5">
        <v>302.14285714285717</v>
      </c>
      <c r="BI91" s="5">
        <v>703.92857142857144</v>
      </c>
      <c r="BJ91" s="5">
        <v>90</v>
      </c>
      <c r="BK91" s="5">
        <v>172.5</v>
      </c>
      <c r="BL91" s="5">
        <v>25</v>
      </c>
      <c r="BM91" s="5">
        <v>585</v>
      </c>
      <c r="BN91" s="5">
        <v>264010</v>
      </c>
      <c r="BO91" s="11">
        <f>BN91/O91*100</f>
        <v>68.705726821803864</v>
      </c>
      <c r="BP91" s="11">
        <f>(BN91)/(O91+Q91+S91+U91)*100</f>
        <v>68.705726821803864</v>
      </c>
      <c r="BQ91" s="4" t="s">
        <v>72</v>
      </c>
      <c r="BR91" s="9">
        <v>25</v>
      </c>
      <c r="BS91" s="9">
        <v>55</v>
      </c>
      <c r="BT91" s="11">
        <v>37.520000000000003</v>
      </c>
      <c r="BU91" s="19">
        <f t="shared" si="26"/>
        <v>0.91512195121951223</v>
      </c>
      <c r="BV91" s="6">
        <v>0.123</v>
      </c>
      <c r="BW91" s="6">
        <v>0.95299999999999996</v>
      </c>
      <c r="BX91" s="6">
        <v>0.44600000000000001</v>
      </c>
      <c r="BY91" s="5">
        <f t="shared" si="27"/>
        <v>652382.91761146323</v>
      </c>
      <c r="BZ91" s="11">
        <v>95.09</v>
      </c>
      <c r="CA91" s="11">
        <f t="shared" si="28"/>
        <v>5.7310367618811604</v>
      </c>
      <c r="CB91" s="11">
        <f>(BX91/BT91^3)*100000</f>
        <v>0.84439639323927818</v>
      </c>
    </row>
    <row r="92" spans="1:80" x14ac:dyDescent="0.25">
      <c r="A92" s="4" t="s">
        <v>69</v>
      </c>
      <c r="B92" s="4">
        <v>14</v>
      </c>
      <c r="C92" s="4">
        <v>0.5</v>
      </c>
      <c r="D92" s="6">
        <f t="shared" si="19"/>
        <v>0.20234282111999999</v>
      </c>
      <c r="E92" s="8">
        <v>38091</v>
      </c>
      <c r="F92" s="4">
        <v>1</v>
      </c>
      <c r="G92" s="4" t="s">
        <v>70</v>
      </c>
      <c r="H92" s="4" t="s">
        <v>71</v>
      </c>
      <c r="I92" s="4">
        <v>0</v>
      </c>
      <c r="J92" s="4">
        <v>21</v>
      </c>
      <c r="M92" s="13">
        <f t="shared" si="20"/>
        <v>10.5</v>
      </c>
      <c r="N92" s="8">
        <v>38109</v>
      </c>
      <c r="O92" s="5">
        <v>272052</v>
      </c>
      <c r="Q92" s="5"/>
      <c r="V92" s="14">
        <f t="shared" si="21"/>
        <v>272052</v>
      </c>
      <c r="W92" s="14">
        <f t="shared" si="22"/>
        <v>1344510.2647781053</v>
      </c>
      <c r="X92" s="14">
        <f t="shared" si="23"/>
        <v>544104</v>
      </c>
      <c r="Y92" s="8">
        <v>38141</v>
      </c>
      <c r="Z92" s="13">
        <f t="shared" si="24"/>
        <v>18</v>
      </c>
      <c r="AA92" s="4">
        <f t="shared" si="25"/>
        <v>32</v>
      </c>
      <c r="AB92" s="4">
        <v>16</v>
      </c>
      <c r="AC92" s="10">
        <v>3.7</v>
      </c>
      <c r="AD92" s="4">
        <v>27</v>
      </c>
      <c r="AE92" s="4">
        <v>21.4</v>
      </c>
      <c r="AF92" s="4">
        <v>32</v>
      </c>
      <c r="AG92" s="10">
        <v>27.792307692307688</v>
      </c>
      <c r="AH92" s="4">
        <v>30</v>
      </c>
      <c r="AI92" s="4">
        <v>20</v>
      </c>
      <c r="AJ92" s="4">
        <v>30</v>
      </c>
      <c r="AK92" s="9">
        <v>24.583333333333332</v>
      </c>
      <c r="AL92" s="4">
        <v>8.9</v>
      </c>
      <c r="AM92" s="4">
        <v>8.8000000000000007</v>
      </c>
      <c r="AN92" s="4">
        <v>9.6</v>
      </c>
      <c r="AO92" s="10">
        <v>9.1999999999999993</v>
      </c>
      <c r="AP92" s="20">
        <v>234</v>
      </c>
      <c r="AQ92" s="20">
        <v>212.5</v>
      </c>
      <c r="AR92" s="20">
        <v>21</v>
      </c>
      <c r="AS92" s="20">
        <v>8.75</v>
      </c>
      <c r="AT92" s="5">
        <v>40</v>
      </c>
      <c r="AU92" s="5">
        <v>125</v>
      </c>
      <c r="AV92" s="5">
        <v>10</v>
      </c>
      <c r="AW92" s="5">
        <v>175</v>
      </c>
      <c r="AX92" s="5">
        <v>0</v>
      </c>
      <c r="AY92" s="5">
        <v>0</v>
      </c>
      <c r="AZ92" s="5">
        <v>0</v>
      </c>
      <c r="BA92" s="5">
        <v>75</v>
      </c>
      <c r="BB92" s="5">
        <v>20</v>
      </c>
      <c r="BC92" s="5">
        <v>180</v>
      </c>
      <c r="BD92" s="5">
        <v>4650</v>
      </c>
      <c r="BE92" s="5">
        <v>4665</v>
      </c>
      <c r="BF92" s="5">
        <v>7.1875</v>
      </c>
      <c r="BG92" s="5">
        <v>46.875</v>
      </c>
      <c r="BH92" s="5">
        <v>2347.1875</v>
      </c>
      <c r="BI92" s="5">
        <v>2401.1875</v>
      </c>
      <c r="BJ92" s="5">
        <v>5</v>
      </c>
      <c r="BK92" s="5">
        <v>35</v>
      </c>
      <c r="BL92" s="5">
        <v>2337.5</v>
      </c>
      <c r="BM92" s="5">
        <v>2467.5</v>
      </c>
      <c r="BN92" s="5">
        <v>78132</v>
      </c>
      <c r="BO92" s="11">
        <f>(BN92/O92)*100</f>
        <v>28.719509505535708</v>
      </c>
      <c r="BP92" s="11">
        <f>((BN92)/(O92+Q92+S92+U92))*100</f>
        <v>28.719509505535708</v>
      </c>
      <c r="BQ92" s="4" t="s">
        <v>72</v>
      </c>
      <c r="BR92" s="9">
        <v>24</v>
      </c>
      <c r="BS92" s="9">
        <v>54</v>
      </c>
      <c r="BT92" s="11">
        <v>38.28</v>
      </c>
      <c r="BU92" s="19">
        <f t="shared" si="26"/>
        <v>1.19625</v>
      </c>
      <c r="BV92" s="6">
        <v>0.16600000000000001</v>
      </c>
      <c r="BW92" s="6">
        <v>1.2</v>
      </c>
      <c r="BX92" s="6">
        <v>0.50221999999999956</v>
      </c>
      <c r="BY92" s="5">
        <f t="shared" si="27"/>
        <v>386136.75329585129</v>
      </c>
      <c r="BZ92" s="11">
        <v>34.82</v>
      </c>
      <c r="CA92" s="19">
        <f t="shared" si="28"/>
        <v>5.3776308641791859</v>
      </c>
      <c r="CB92" s="19">
        <f>(BX92/BT92^3)*100000</f>
        <v>0.89531985643191359</v>
      </c>
    </row>
    <row r="93" spans="1:80" x14ac:dyDescent="0.25">
      <c r="A93" s="4" t="s">
        <v>69</v>
      </c>
      <c r="B93" s="4">
        <v>32</v>
      </c>
      <c r="C93" s="4">
        <v>1</v>
      </c>
      <c r="D93" s="6">
        <f t="shared" si="19"/>
        <v>0.40468564223999998</v>
      </c>
      <c r="E93" s="8">
        <v>39265</v>
      </c>
      <c r="F93" s="4">
        <v>2</v>
      </c>
      <c r="G93" s="4" t="s">
        <v>70</v>
      </c>
      <c r="H93" s="4" t="s">
        <v>71</v>
      </c>
      <c r="I93" s="4">
        <v>63</v>
      </c>
      <c r="J93" s="4">
        <v>79</v>
      </c>
      <c r="M93" s="13">
        <f t="shared" si="20"/>
        <v>71</v>
      </c>
      <c r="N93" s="8">
        <v>39284</v>
      </c>
      <c r="O93" s="5">
        <v>353118</v>
      </c>
      <c r="P93" s="8">
        <v>39285</v>
      </c>
      <c r="Q93" s="5">
        <v>86104</v>
      </c>
      <c r="S93" s="5"/>
      <c r="V93" s="14">
        <f t="shared" si="21"/>
        <v>439222</v>
      </c>
      <c r="W93" s="14">
        <f t="shared" si="22"/>
        <v>1085341.1985877131</v>
      </c>
      <c r="X93" s="14">
        <f t="shared" si="23"/>
        <v>439222</v>
      </c>
      <c r="Y93" s="8">
        <v>39331</v>
      </c>
      <c r="Z93" s="13">
        <f t="shared" si="24"/>
        <v>19</v>
      </c>
      <c r="AA93" s="9">
        <f t="shared" si="25"/>
        <v>47</v>
      </c>
      <c r="AB93" s="9">
        <v>0</v>
      </c>
      <c r="AC93" s="4">
        <v>2.8</v>
      </c>
      <c r="AD93" s="10">
        <v>32.700000000000003</v>
      </c>
      <c r="AE93" s="10">
        <v>28.5</v>
      </c>
      <c r="AF93" s="10">
        <v>33.700000000000003</v>
      </c>
      <c r="AG93" s="10">
        <v>31.488888888888894</v>
      </c>
      <c r="AH93" s="10">
        <v>30</v>
      </c>
      <c r="AI93" s="10">
        <v>26</v>
      </c>
      <c r="AJ93" s="10">
        <v>35</v>
      </c>
      <c r="AK93" s="10">
        <v>29.384615384615383</v>
      </c>
      <c r="AL93" s="10">
        <v>8.9</v>
      </c>
      <c r="AM93" s="10">
        <v>8.9</v>
      </c>
      <c r="AN93" s="10">
        <v>9.6999999999999993</v>
      </c>
      <c r="AO93" s="10">
        <v>9.2956521739130427</v>
      </c>
      <c r="AP93" s="20">
        <v>203</v>
      </c>
      <c r="AQ93" s="20">
        <v>260</v>
      </c>
      <c r="AR93" s="20">
        <v>28</v>
      </c>
      <c r="AS93" s="20">
        <v>13</v>
      </c>
      <c r="AT93" s="5">
        <v>35</v>
      </c>
      <c r="AU93" s="5">
        <v>5</v>
      </c>
      <c r="AV93" s="5">
        <v>0</v>
      </c>
      <c r="AW93" s="5">
        <v>40</v>
      </c>
      <c r="AX93" s="5">
        <v>0</v>
      </c>
      <c r="AY93" s="5">
        <v>0</v>
      </c>
      <c r="AZ93" s="5">
        <v>0</v>
      </c>
      <c r="BA93" s="5">
        <v>5</v>
      </c>
      <c r="BB93" s="5">
        <v>105</v>
      </c>
      <c r="BC93" s="5">
        <v>330</v>
      </c>
      <c r="BD93" s="5">
        <v>5</v>
      </c>
      <c r="BE93" s="5">
        <v>375</v>
      </c>
      <c r="BF93" s="5">
        <v>27.272727272727273</v>
      </c>
      <c r="BG93" s="5">
        <v>76.36363636363636</v>
      </c>
      <c r="BH93" s="5">
        <v>0.45454545454545453</v>
      </c>
      <c r="BI93" s="5">
        <v>104.09090909090909</v>
      </c>
      <c r="BJ93" s="5">
        <v>10</v>
      </c>
      <c r="BK93" s="5">
        <v>30</v>
      </c>
      <c r="BL93" s="5">
        <v>0</v>
      </c>
      <c r="BM93" s="5">
        <v>30</v>
      </c>
      <c r="BN93" s="5">
        <v>40229</v>
      </c>
      <c r="BO93" s="11">
        <f>(BN93/Q93)*100</f>
        <v>46.721406671002505</v>
      </c>
      <c r="BP93" s="11">
        <f>((BN93)/(O93+Q93+S93+U93))*100</f>
        <v>9.1591495872246842</v>
      </c>
      <c r="BQ93" s="4" t="s">
        <v>72</v>
      </c>
      <c r="BR93" s="9">
        <v>34</v>
      </c>
      <c r="BS93" s="9">
        <v>72</v>
      </c>
      <c r="BT93" s="11">
        <v>44.4</v>
      </c>
      <c r="BU93" s="19">
        <f t="shared" si="26"/>
        <v>0.94468085106382971</v>
      </c>
      <c r="BV93" s="6">
        <v>0.35199999999999998</v>
      </c>
      <c r="BW93" s="6">
        <v>1.8069999999999999</v>
      </c>
      <c r="BX93" s="6">
        <v>0.82699999999999996</v>
      </c>
      <c r="BY93" s="5">
        <f t="shared" si="27"/>
        <v>99408.023910425953</v>
      </c>
      <c r="BZ93" s="11">
        <v>31.64</v>
      </c>
      <c r="CA93" s="19">
        <f t="shared" si="28"/>
        <v>1.663492397791726</v>
      </c>
      <c r="CB93" s="19"/>
    </row>
    <row r="94" spans="1:80" x14ac:dyDescent="0.25">
      <c r="A94" s="15" t="s">
        <v>69</v>
      </c>
      <c r="B94" s="15">
        <v>5</v>
      </c>
      <c r="C94" s="15">
        <v>2</v>
      </c>
      <c r="D94" s="16">
        <f t="shared" si="19"/>
        <v>0.80937128447999995</v>
      </c>
      <c r="E94" s="17">
        <v>39265</v>
      </c>
      <c r="F94" s="15">
        <v>2</v>
      </c>
      <c r="G94" s="15" t="s">
        <v>70</v>
      </c>
      <c r="H94" s="15" t="s">
        <v>71</v>
      </c>
      <c r="I94" s="15">
        <v>544</v>
      </c>
      <c r="J94" s="15">
        <v>300</v>
      </c>
      <c r="K94" s="15"/>
      <c r="L94" s="15"/>
      <c r="M94" s="13">
        <f t="shared" si="20"/>
        <v>422</v>
      </c>
      <c r="N94" s="17">
        <v>39284</v>
      </c>
      <c r="O94" s="14">
        <v>750662</v>
      </c>
      <c r="P94" s="17">
        <v>39285</v>
      </c>
      <c r="Q94" s="14">
        <v>189154</v>
      </c>
      <c r="R94" s="15"/>
      <c r="S94" s="14"/>
      <c r="T94" s="15"/>
      <c r="U94" s="15"/>
      <c r="V94" s="14">
        <f t="shared" si="21"/>
        <v>939816</v>
      </c>
      <c r="W94" s="14">
        <f t="shared" si="22"/>
        <v>1161167.9559447274</v>
      </c>
      <c r="X94" s="14">
        <f t="shared" si="23"/>
        <v>469908</v>
      </c>
      <c r="Y94" s="17">
        <v>39331</v>
      </c>
      <c r="Z94" s="13">
        <f t="shared" si="24"/>
        <v>19</v>
      </c>
      <c r="AA94" s="15">
        <f t="shared" si="25"/>
        <v>47</v>
      </c>
      <c r="AB94" s="15">
        <v>0</v>
      </c>
      <c r="AC94" s="15">
        <v>0.5</v>
      </c>
      <c r="AD94" s="18">
        <v>30.6</v>
      </c>
      <c r="AE94" s="18">
        <v>28.7</v>
      </c>
      <c r="AF94" s="18">
        <v>34.200000000000003</v>
      </c>
      <c r="AG94" s="18">
        <v>31.048888888888889</v>
      </c>
      <c r="AH94" s="18">
        <v>30</v>
      </c>
      <c r="AI94" s="18">
        <v>24</v>
      </c>
      <c r="AJ94" s="18">
        <v>28</v>
      </c>
      <c r="AK94" s="18">
        <v>25.615384615384617</v>
      </c>
      <c r="AL94" s="18">
        <v>9</v>
      </c>
      <c r="AM94" s="18">
        <v>8.4</v>
      </c>
      <c r="AN94" s="18">
        <v>9.6999999999999993</v>
      </c>
      <c r="AO94" s="18">
        <v>9.1282608695652225</v>
      </c>
      <c r="AP94" s="21">
        <v>326</v>
      </c>
      <c r="AQ94" s="21">
        <v>675</v>
      </c>
      <c r="AR94" s="21">
        <v>20</v>
      </c>
      <c r="AS94" s="21">
        <v>9</v>
      </c>
      <c r="AT94" s="14">
        <v>100</v>
      </c>
      <c r="AU94" s="14">
        <v>0</v>
      </c>
      <c r="AV94" s="14">
        <v>0</v>
      </c>
      <c r="AW94" s="14">
        <v>100</v>
      </c>
      <c r="AX94" s="14">
        <v>0</v>
      </c>
      <c r="AY94" s="14">
        <v>0</v>
      </c>
      <c r="AZ94" s="14">
        <v>0</v>
      </c>
      <c r="BA94" s="14">
        <v>0</v>
      </c>
      <c r="BB94" s="14">
        <v>180</v>
      </c>
      <c r="BC94" s="14">
        <v>130</v>
      </c>
      <c r="BD94" s="14">
        <v>5</v>
      </c>
      <c r="BE94" s="14">
        <v>180</v>
      </c>
      <c r="BF94" s="14">
        <v>17.727272727272727</v>
      </c>
      <c r="BG94" s="14">
        <v>24.545454545454547</v>
      </c>
      <c r="BH94" s="14">
        <v>0.54545454545454541</v>
      </c>
      <c r="BI94" s="14">
        <v>42.727272727272727</v>
      </c>
      <c r="BJ94" s="14">
        <v>0</v>
      </c>
      <c r="BK94" s="14">
        <v>10</v>
      </c>
      <c r="BL94" s="14">
        <v>0</v>
      </c>
      <c r="BM94" s="14">
        <v>20</v>
      </c>
      <c r="BN94" s="14">
        <v>0</v>
      </c>
      <c r="BO94" s="19">
        <f>(BN94/O94)*100</f>
        <v>0</v>
      </c>
      <c r="BP94" s="19">
        <f>((BN94)/(O94+Q94+S94+U94))*100</f>
        <v>0</v>
      </c>
      <c r="BQ94" s="15" t="s">
        <v>73</v>
      </c>
      <c r="BR94" s="13"/>
      <c r="BS94" s="13"/>
      <c r="BT94" s="19"/>
      <c r="BU94" s="19">
        <f t="shared" si="26"/>
        <v>0</v>
      </c>
      <c r="BV94" s="16"/>
      <c r="BW94" s="16"/>
      <c r="BX94" s="16"/>
      <c r="BY94" s="14">
        <f t="shared" si="27"/>
        <v>0</v>
      </c>
      <c r="BZ94" s="19">
        <v>0</v>
      </c>
      <c r="CA94" s="19">
        <f t="shared" si="28"/>
        <v>0</v>
      </c>
      <c r="CB94" s="19" t="e">
        <f>(BX94/BT94^3)*100000</f>
        <v>#DIV/0!</v>
      </c>
    </row>
    <row r="95" spans="1:80" x14ac:dyDescent="0.25">
      <c r="A95" s="15" t="s">
        <v>69</v>
      </c>
      <c r="B95" s="15">
        <v>7</v>
      </c>
      <c r="C95" s="15">
        <v>2</v>
      </c>
      <c r="D95" s="16">
        <f t="shared" si="19"/>
        <v>0.80937128447999995</v>
      </c>
      <c r="E95" s="17">
        <v>39299</v>
      </c>
      <c r="F95" s="15">
        <v>2</v>
      </c>
      <c r="G95" s="15" t="s">
        <v>70</v>
      </c>
      <c r="H95" s="15" t="s">
        <v>71</v>
      </c>
      <c r="I95" s="15">
        <v>0</v>
      </c>
      <c r="J95" s="15">
        <v>0</v>
      </c>
      <c r="K95" s="15">
        <v>1</v>
      </c>
      <c r="L95" s="15">
        <v>0</v>
      </c>
      <c r="M95" s="13">
        <f t="shared" si="20"/>
        <v>0.25</v>
      </c>
      <c r="N95" s="17">
        <v>39318</v>
      </c>
      <c r="O95" s="14">
        <v>497388</v>
      </c>
      <c r="P95" s="17">
        <v>39319</v>
      </c>
      <c r="Q95" s="14">
        <v>360446</v>
      </c>
      <c r="R95" s="15"/>
      <c r="S95" s="14"/>
      <c r="T95" s="15"/>
      <c r="U95" s="15"/>
      <c r="V95" s="14">
        <f t="shared" si="21"/>
        <v>857834</v>
      </c>
      <c r="W95" s="14">
        <f t="shared" si="22"/>
        <v>1059876.9890275216</v>
      </c>
      <c r="X95" s="14">
        <f t="shared" si="23"/>
        <v>428917</v>
      </c>
      <c r="Y95" s="17">
        <v>39353</v>
      </c>
      <c r="Z95" s="13">
        <f t="shared" si="24"/>
        <v>19</v>
      </c>
      <c r="AA95" s="13">
        <f t="shared" si="25"/>
        <v>35</v>
      </c>
      <c r="AB95" s="13">
        <v>0</v>
      </c>
      <c r="AC95" s="15">
        <v>2.7</v>
      </c>
      <c r="AD95" s="18">
        <v>33.700000000000003</v>
      </c>
      <c r="AE95" s="18">
        <v>28.1</v>
      </c>
      <c r="AF95" s="18">
        <v>34.1</v>
      </c>
      <c r="AG95" s="18">
        <v>30.903030303030299</v>
      </c>
      <c r="AH95" s="18">
        <v>30</v>
      </c>
      <c r="AI95" s="18">
        <v>25</v>
      </c>
      <c r="AJ95" s="18">
        <v>32</v>
      </c>
      <c r="AK95" s="18">
        <v>29.25</v>
      </c>
      <c r="AL95" s="18">
        <v>9.3000000000000007</v>
      </c>
      <c r="AM95" s="18">
        <v>8.6999999999999993</v>
      </c>
      <c r="AN95" s="18">
        <v>9.4</v>
      </c>
      <c r="AO95" s="18">
        <v>9.1205882352941163</v>
      </c>
      <c r="AP95" s="21">
        <v>180</v>
      </c>
      <c r="AQ95" s="21">
        <v>580</v>
      </c>
      <c r="AR95" s="21">
        <v>26</v>
      </c>
      <c r="AS95" s="21">
        <v>11.5</v>
      </c>
      <c r="AT95" s="14">
        <v>60</v>
      </c>
      <c r="AU95" s="14">
        <v>205</v>
      </c>
      <c r="AV95" s="14">
        <v>0</v>
      </c>
      <c r="AW95" s="14">
        <v>265</v>
      </c>
      <c r="AX95" s="14">
        <v>10</v>
      </c>
      <c r="AY95" s="14">
        <v>5</v>
      </c>
      <c r="AZ95" s="14">
        <v>0</v>
      </c>
      <c r="BA95" s="14">
        <v>25</v>
      </c>
      <c r="BB95" s="14">
        <v>130</v>
      </c>
      <c r="BC95" s="14">
        <v>125</v>
      </c>
      <c r="BD95" s="14">
        <v>5</v>
      </c>
      <c r="BE95" s="14">
        <v>145</v>
      </c>
      <c r="BF95" s="14">
        <v>36.875</v>
      </c>
      <c r="BG95" s="14">
        <v>38.75</v>
      </c>
      <c r="BH95" s="14">
        <v>0.625</v>
      </c>
      <c r="BI95" s="14">
        <v>76.25</v>
      </c>
      <c r="BJ95" s="14">
        <v>22.5</v>
      </c>
      <c r="BK95" s="14">
        <v>32.5</v>
      </c>
      <c r="BL95" s="14">
        <v>0</v>
      </c>
      <c r="BM95" s="14">
        <v>67.5</v>
      </c>
      <c r="BN95" s="14">
        <v>74628</v>
      </c>
      <c r="BO95" s="19">
        <f>(BN95/Q95)*100</f>
        <v>20.704349611314871</v>
      </c>
      <c r="BP95" s="19">
        <f>((BN95)/(O95+Q95+S95+U95))*100</f>
        <v>8.6995852344392972</v>
      </c>
      <c r="BQ95" s="15" t="s">
        <v>72</v>
      </c>
      <c r="BR95" s="13">
        <v>27</v>
      </c>
      <c r="BS95" s="13">
        <v>53</v>
      </c>
      <c r="BT95" s="19">
        <v>33.9</v>
      </c>
      <c r="BU95" s="19">
        <f t="shared" si="26"/>
        <v>0.96857142857142853</v>
      </c>
      <c r="BV95" s="16">
        <v>0.16400000000000001</v>
      </c>
      <c r="BW95" s="16">
        <v>1.397</v>
      </c>
      <c r="BX95" s="16">
        <v>0.36299999999999999</v>
      </c>
      <c r="BY95" s="14">
        <f t="shared" si="27"/>
        <v>92204.902040658082</v>
      </c>
      <c r="BZ95" s="19">
        <v>24.55</v>
      </c>
      <c r="CA95" s="19">
        <f t="shared" si="28"/>
        <v>0.86663387357413002</v>
      </c>
      <c r="CB95" s="19">
        <f>(BX95/BT95^3)*100000</f>
        <v>0.93176744039556858</v>
      </c>
    </row>
    <row r="96" spans="1:80" x14ac:dyDescent="0.25">
      <c r="A96" s="8" t="s">
        <v>69</v>
      </c>
      <c r="B96" s="4">
        <v>17</v>
      </c>
      <c r="C96" s="4">
        <v>0.5</v>
      </c>
      <c r="D96" s="6">
        <f t="shared" si="19"/>
        <v>0.20234282111999999</v>
      </c>
      <c r="E96" s="8">
        <v>38476</v>
      </c>
      <c r="F96" s="4">
        <v>1</v>
      </c>
      <c r="G96" s="4" t="s">
        <v>70</v>
      </c>
      <c r="H96" s="4" t="s">
        <v>71</v>
      </c>
      <c r="I96" s="4">
        <v>183</v>
      </c>
      <c r="J96" s="4">
        <v>523</v>
      </c>
      <c r="K96" s="5"/>
      <c r="M96" s="13">
        <f t="shared" si="20"/>
        <v>353</v>
      </c>
      <c r="N96" s="8">
        <v>38481</v>
      </c>
      <c r="O96" s="5">
        <v>256480</v>
      </c>
      <c r="Q96" s="5"/>
      <c r="V96" s="14">
        <f t="shared" si="21"/>
        <v>256480</v>
      </c>
      <c r="W96" s="14">
        <f t="shared" si="22"/>
        <v>1267551.7647739714</v>
      </c>
      <c r="X96" s="14">
        <f t="shared" si="23"/>
        <v>512960</v>
      </c>
      <c r="Y96" s="8">
        <v>38533</v>
      </c>
      <c r="Z96" s="13">
        <f t="shared" si="24"/>
        <v>5</v>
      </c>
      <c r="AA96" s="4">
        <f t="shared" si="25"/>
        <v>52</v>
      </c>
      <c r="AB96" s="4">
        <v>9</v>
      </c>
      <c r="AC96" s="10">
        <v>3.2</v>
      </c>
      <c r="AD96" s="10">
        <v>27</v>
      </c>
      <c r="AE96" s="10">
        <v>23.1</v>
      </c>
      <c r="AF96" s="10">
        <v>34</v>
      </c>
      <c r="AG96" s="10">
        <v>31.050000000000015</v>
      </c>
      <c r="AH96" s="9">
        <v>31</v>
      </c>
      <c r="AI96" s="9">
        <v>30</v>
      </c>
      <c r="AJ96" s="9">
        <v>45</v>
      </c>
      <c r="AK96" s="9">
        <v>37.266666666666666</v>
      </c>
      <c r="AL96" s="10">
        <v>8.9</v>
      </c>
      <c r="AM96" s="10">
        <v>8.1999999999999993</v>
      </c>
      <c r="AN96" s="10">
        <v>9.6999999999999993</v>
      </c>
      <c r="AO96" s="10">
        <v>9.0726506491451602</v>
      </c>
      <c r="AP96" s="20">
        <v>126</v>
      </c>
      <c r="AQ96" s="20">
        <v>194.5</v>
      </c>
      <c r="AR96" s="20">
        <v>4.5</v>
      </c>
      <c r="AS96" s="20">
        <v>1.875</v>
      </c>
      <c r="AT96" s="5">
        <v>40</v>
      </c>
      <c r="AU96" s="5">
        <v>20</v>
      </c>
      <c r="AV96" s="5">
        <v>190</v>
      </c>
      <c r="AW96" s="5">
        <v>250</v>
      </c>
      <c r="AX96" s="5">
        <v>0</v>
      </c>
      <c r="AY96" s="5">
        <v>0</v>
      </c>
      <c r="AZ96" s="5">
        <v>0</v>
      </c>
      <c r="BA96" s="5">
        <v>0</v>
      </c>
      <c r="BB96" s="5">
        <v>95</v>
      </c>
      <c r="BC96" s="5">
        <v>950</v>
      </c>
      <c r="BD96" s="5">
        <v>30</v>
      </c>
      <c r="BE96" s="5">
        <v>1035</v>
      </c>
      <c r="BF96" s="5">
        <v>26.111111111111111</v>
      </c>
      <c r="BG96" s="5">
        <v>106.66666666666667</v>
      </c>
      <c r="BH96" s="5">
        <v>4.4444444444444446</v>
      </c>
      <c r="BI96" s="5">
        <v>137.22222222222223</v>
      </c>
      <c r="BJ96" s="5">
        <v>12.5</v>
      </c>
      <c r="BK96" s="5">
        <v>37.5</v>
      </c>
      <c r="BL96" s="5">
        <v>0</v>
      </c>
      <c r="BM96" s="5">
        <v>57.5</v>
      </c>
      <c r="BN96" s="5">
        <v>8008</v>
      </c>
      <c r="BO96" s="11">
        <f>BN96/O96*100</f>
        <v>3.1222707423580789</v>
      </c>
      <c r="BP96" s="11">
        <f>BN96/(O96+Q96)*100</f>
        <v>3.1222707423580789</v>
      </c>
      <c r="BQ96" s="4" t="s">
        <v>72</v>
      </c>
      <c r="BR96" s="9">
        <v>35</v>
      </c>
      <c r="BS96" s="9">
        <v>65</v>
      </c>
      <c r="BT96" s="11">
        <v>46.4</v>
      </c>
      <c r="BU96" s="19">
        <f t="shared" si="26"/>
        <v>0.89230769230769225</v>
      </c>
      <c r="BV96" s="6">
        <v>0.33500000000000002</v>
      </c>
      <c r="BW96" s="6">
        <v>2.5339999999999998</v>
      </c>
      <c r="BX96" s="6">
        <v>0.83099999999999996</v>
      </c>
      <c r="BY96" s="5">
        <f t="shared" si="27"/>
        <v>39576.397895781207</v>
      </c>
      <c r="BZ96" s="11">
        <v>3.64</v>
      </c>
      <c r="CA96" s="11">
        <f t="shared" si="28"/>
        <v>0.3459475340540315</v>
      </c>
      <c r="CB96" s="11">
        <f>(BX96/BT96^3)*100000</f>
        <v>0.83185394798884749</v>
      </c>
    </row>
    <row r="97" spans="1:80" x14ac:dyDescent="0.25">
      <c r="A97" s="4" t="s">
        <v>69</v>
      </c>
      <c r="B97" s="4">
        <v>34</v>
      </c>
      <c r="C97" s="4">
        <v>1</v>
      </c>
      <c r="D97" s="6">
        <f t="shared" si="19"/>
        <v>0.40468564223999998</v>
      </c>
      <c r="E97" s="8">
        <v>38080</v>
      </c>
      <c r="F97" s="4">
        <v>1</v>
      </c>
      <c r="G97" s="4" t="s">
        <v>70</v>
      </c>
      <c r="H97" s="4" t="s">
        <v>71</v>
      </c>
      <c r="I97" s="4">
        <v>36</v>
      </c>
      <c r="J97" s="4">
        <v>86</v>
      </c>
      <c r="M97" s="13">
        <f t="shared" si="20"/>
        <v>61</v>
      </c>
      <c r="N97" s="8">
        <v>38085</v>
      </c>
      <c r="O97" s="5">
        <v>435558</v>
      </c>
      <c r="Q97" s="5"/>
      <c r="V97" s="14">
        <f t="shared" si="21"/>
        <v>435558</v>
      </c>
      <c r="W97" s="14">
        <f t="shared" si="22"/>
        <v>1076287.2574107561</v>
      </c>
      <c r="X97" s="14">
        <f t="shared" si="23"/>
        <v>435558</v>
      </c>
      <c r="Y97" s="8">
        <v>38125</v>
      </c>
      <c r="Z97" s="13">
        <f t="shared" si="24"/>
        <v>5</v>
      </c>
      <c r="AA97" s="4">
        <f t="shared" si="25"/>
        <v>40</v>
      </c>
      <c r="AB97" s="4">
        <v>13</v>
      </c>
      <c r="AC97" s="10">
        <v>1.3</v>
      </c>
      <c r="AD97" s="4">
        <v>27.9</v>
      </c>
      <c r="AE97" s="4">
        <v>19.5</v>
      </c>
      <c r="AF97" s="4">
        <v>30.3</v>
      </c>
      <c r="AG97" s="10">
        <v>25.621621621621617</v>
      </c>
      <c r="AH97" s="4">
        <v>31</v>
      </c>
      <c r="AI97" s="4">
        <v>24</v>
      </c>
      <c r="AJ97" s="4">
        <v>34</v>
      </c>
      <c r="AK97" s="10">
        <v>29.454545454545453</v>
      </c>
      <c r="AL97" s="4">
        <v>8.9</v>
      </c>
      <c r="AM97" s="4">
        <v>8.3000000000000007</v>
      </c>
      <c r="AN97" s="4">
        <v>9.9</v>
      </c>
      <c r="AO97" s="10">
        <v>9.1605263157894719</v>
      </c>
      <c r="AP97" s="20">
        <v>84</v>
      </c>
      <c r="AQ97" s="20">
        <v>425</v>
      </c>
      <c r="AR97" s="20">
        <v>36</v>
      </c>
      <c r="AS97" s="20">
        <v>15</v>
      </c>
      <c r="AT97" s="5">
        <v>10</v>
      </c>
      <c r="AU97" s="5">
        <v>95</v>
      </c>
      <c r="AV97" s="5">
        <v>375</v>
      </c>
      <c r="AW97" s="5">
        <v>470</v>
      </c>
      <c r="AX97" s="5">
        <v>0</v>
      </c>
      <c r="AY97" s="5">
        <v>0</v>
      </c>
      <c r="AZ97" s="5">
        <v>20</v>
      </c>
      <c r="BA97" s="5">
        <v>75</v>
      </c>
      <c r="BB97" s="5">
        <v>375</v>
      </c>
      <c r="BC97" s="5">
        <v>520</v>
      </c>
      <c r="BD97" s="5">
        <v>4450</v>
      </c>
      <c r="BE97" s="5">
        <v>4500</v>
      </c>
      <c r="BF97" s="5">
        <v>79.333333333333329</v>
      </c>
      <c r="BG97" s="5">
        <v>100.33333333333333</v>
      </c>
      <c r="BH97" s="5">
        <v>845.33333333333337</v>
      </c>
      <c r="BI97" s="5">
        <v>1025</v>
      </c>
      <c r="BJ97" s="5">
        <v>60</v>
      </c>
      <c r="BK97" s="5">
        <v>25</v>
      </c>
      <c r="BL97" s="5">
        <v>110</v>
      </c>
      <c r="BM97" s="5">
        <v>290</v>
      </c>
      <c r="BN97" s="5">
        <v>0</v>
      </c>
      <c r="BO97" s="11">
        <f>(BN97/O97)*100</f>
        <v>0</v>
      </c>
      <c r="BP97" s="11">
        <f>((BN97)/(O97+Q97+S97+U97))*100</f>
        <v>0</v>
      </c>
      <c r="BQ97" s="4" t="s">
        <v>73</v>
      </c>
      <c r="BR97" s="9">
        <v>0</v>
      </c>
      <c r="BS97" s="9">
        <v>0</v>
      </c>
      <c r="BT97" s="11">
        <v>0</v>
      </c>
      <c r="BU97" s="19">
        <f t="shared" si="26"/>
        <v>0</v>
      </c>
      <c r="BV97" s="6">
        <v>0</v>
      </c>
      <c r="BW97" s="6">
        <v>0</v>
      </c>
      <c r="BX97" s="6">
        <v>0</v>
      </c>
      <c r="BY97" s="5">
        <f t="shared" si="27"/>
        <v>0</v>
      </c>
      <c r="BZ97" s="11">
        <v>0</v>
      </c>
      <c r="CA97" s="19">
        <f t="shared" si="28"/>
        <v>0</v>
      </c>
      <c r="CB97" s="19" t="e">
        <f>(BX97/BT97^3)*100000</f>
        <v>#DIV/0!</v>
      </c>
    </row>
    <row r="98" spans="1:80" x14ac:dyDescent="0.25">
      <c r="A98" s="15" t="s">
        <v>69</v>
      </c>
      <c r="B98" s="15">
        <v>6</v>
      </c>
      <c r="C98" s="15">
        <v>2</v>
      </c>
      <c r="D98" s="16">
        <f t="shared" si="19"/>
        <v>0.80937128447999995</v>
      </c>
      <c r="E98" s="17">
        <v>38235</v>
      </c>
      <c r="F98" s="15">
        <v>1</v>
      </c>
      <c r="G98" s="15" t="s">
        <v>70</v>
      </c>
      <c r="H98" s="15" t="s">
        <v>71</v>
      </c>
      <c r="I98" s="15">
        <v>253</v>
      </c>
      <c r="J98" s="15">
        <v>28</v>
      </c>
      <c r="K98" s="15"/>
      <c r="L98" s="15"/>
      <c r="M98" s="13">
        <f t="shared" si="20"/>
        <v>140.5</v>
      </c>
      <c r="N98" s="17">
        <v>38240</v>
      </c>
      <c r="O98" s="14">
        <v>857376</v>
      </c>
      <c r="P98" s="15"/>
      <c r="Q98" s="14"/>
      <c r="R98" s="15"/>
      <c r="S98" s="15"/>
      <c r="T98" s="15"/>
      <c r="U98" s="15"/>
      <c r="V98" s="14">
        <f t="shared" si="21"/>
        <v>857376</v>
      </c>
      <c r="W98" s="14">
        <f t="shared" si="22"/>
        <v>1059311.1177039619</v>
      </c>
      <c r="X98" s="14">
        <f t="shared" si="23"/>
        <v>428688</v>
      </c>
      <c r="Y98" s="17">
        <v>38288</v>
      </c>
      <c r="Z98" s="13">
        <f t="shared" si="24"/>
        <v>5</v>
      </c>
      <c r="AA98" s="15">
        <f t="shared" si="25"/>
        <v>48</v>
      </c>
      <c r="AB98" s="15">
        <v>7</v>
      </c>
      <c r="AC98" s="18">
        <v>2.2000000000000002</v>
      </c>
      <c r="AD98" s="15">
        <v>30.3</v>
      </c>
      <c r="AE98" s="15">
        <v>24.9</v>
      </c>
      <c r="AF98" s="15">
        <v>33.200000000000003</v>
      </c>
      <c r="AG98" s="18">
        <v>30.117391304347827</v>
      </c>
      <c r="AH98" s="15">
        <v>31</v>
      </c>
      <c r="AI98" s="15">
        <v>26</v>
      </c>
      <c r="AJ98" s="15">
        <v>34</v>
      </c>
      <c r="AK98" s="18">
        <v>28.428571428571427</v>
      </c>
      <c r="AL98" s="15">
        <v>9.1</v>
      </c>
      <c r="AM98" s="15">
        <v>8.5</v>
      </c>
      <c r="AN98" s="15">
        <v>9.8000000000000007</v>
      </c>
      <c r="AO98" s="18">
        <v>8.9437499999999996</v>
      </c>
      <c r="AP98" s="21">
        <v>616</v>
      </c>
      <c r="AQ98" s="21">
        <v>675</v>
      </c>
      <c r="AR98" s="21">
        <v>42</v>
      </c>
      <c r="AS98" s="21">
        <v>17.5</v>
      </c>
      <c r="AT98" s="14">
        <v>20</v>
      </c>
      <c r="AU98" s="14">
        <v>115</v>
      </c>
      <c r="AV98" s="14">
        <v>1445</v>
      </c>
      <c r="AW98" s="14">
        <v>1580</v>
      </c>
      <c r="AX98" s="14">
        <v>0</v>
      </c>
      <c r="AY98" s="14">
        <v>10</v>
      </c>
      <c r="AZ98" s="14">
        <v>0</v>
      </c>
      <c r="BA98" s="14">
        <v>75</v>
      </c>
      <c r="BB98" s="14">
        <v>280</v>
      </c>
      <c r="BC98" s="14">
        <v>525</v>
      </c>
      <c r="BD98" s="14">
        <v>990</v>
      </c>
      <c r="BE98" s="14">
        <v>1320</v>
      </c>
      <c r="BF98" s="14">
        <v>42.368421052631582</v>
      </c>
      <c r="BG98" s="14">
        <v>147.10526315789474</v>
      </c>
      <c r="BH98" s="14">
        <v>293.15789473684208</v>
      </c>
      <c r="BI98" s="14">
        <v>482.63157894736844</v>
      </c>
      <c r="BJ98" s="14">
        <v>15</v>
      </c>
      <c r="BK98" s="14">
        <v>90</v>
      </c>
      <c r="BL98" s="14">
        <v>105</v>
      </c>
      <c r="BM98" s="14">
        <v>245</v>
      </c>
      <c r="BN98" s="14">
        <v>485597</v>
      </c>
      <c r="BO98" s="19">
        <f>(BN98/O98)*100</f>
        <v>56.637577912141232</v>
      </c>
      <c r="BP98" s="19">
        <f>((BN98)/(O98+Q98+S98+U98))*100</f>
        <v>56.637577912141232</v>
      </c>
      <c r="BQ98" s="15" t="s">
        <v>72</v>
      </c>
      <c r="BR98" s="13">
        <v>26</v>
      </c>
      <c r="BS98" s="13">
        <v>39</v>
      </c>
      <c r="BT98" s="19">
        <v>30.45</v>
      </c>
      <c r="BU98" s="19">
        <f t="shared" si="26"/>
        <v>0.63437500000000002</v>
      </c>
      <c r="BV98" s="16">
        <v>0.109</v>
      </c>
      <c r="BW98" s="16">
        <v>0.41899999999999998</v>
      </c>
      <c r="BX98" s="16">
        <v>0.19208000000000006</v>
      </c>
      <c r="BY98" s="14">
        <f t="shared" si="27"/>
        <v>599968.15962155547</v>
      </c>
      <c r="BZ98" s="19">
        <v>85.09</v>
      </c>
      <c r="CA98" s="11">
        <f t="shared" ref="CA98:CA129" si="29">(BZ98/D98)/AA98</f>
        <v>2.1902288446917813</v>
      </c>
      <c r="CB98" s="11">
        <f>(BX98/BT98^3)*100000</f>
        <v>0.68033099317694856</v>
      </c>
    </row>
    <row r="99" spans="1:80" x14ac:dyDescent="0.25">
      <c r="A99" s="15" t="s">
        <v>69</v>
      </c>
      <c r="B99" s="15">
        <v>8</v>
      </c>
      <c r="C99" s="15">
        <v>2</v>
      </c>
      <c r="D99" s="16">
        <f t="shared" si="19"/>
        <v>0.80937128447999995</v>
      </c>
      <c r="E99" s="17">
        <v>38260</v>
      </c>
      <c r="F99" s="15">
        <v>1</v>
      </c>
      <c r="G99" s="15" t="s">
        <v>70</v>
      </c>
      <c r="H99" s="15" t="s">
        <v>71</v>
      </c>
      <c r="I99" s="15">
        <v>326</v>
      </c>
      <c r="J99" s="15">
        <v>146</v>
      </c>
      <c r="K99" s="15"/>
      <c r="L99" s="15"/>
      <c r="M99" s="13">
        <f t="shared" si="20"/>
        <v>236</v>
      </c>
      <c r="N99" s="17">
        <v>38265</v>
      </c>
      <c r="O99" s="14">
        <v>901344</v>
      </c>
      <c r="P99" s="15"/>
      <c r="Q99" s="14"/>
      <c r="R99" s="15"/>
      <c r="S99" s="15"/>
      <c r="T99" s="15"/>
      <c r="U99" s="15"/>
      <c r="V99" s="14">
        <f t="shared" si="21"/>
        <v>901344</v>
      </c>
      <c r="W99" s="14">
        <f t="shared" si="22"/>
        <v>1113634.7647657034</v>
      </c>
      <c r="X99" s="14">
        <f t="shared" si="23"/>
        <v>450672</v>
      </c>
      <c r="Y99" s="17">
        <v>38302</v>
      </c>
      <c r="Z99" s="13">
        <f t="shared" si="24"/>
        <v>5</v>
      </c>
      <c r="AA99" s="15">
        <f t="shared" si="25"/>
        <v>37</v>
      </c>
      <c r="AB99" s="15">
        <v>9</v>
      </c>
      <c r="AC99" s="18">
        <v>3.4</v>
      </c>
      <c r="AD99" s="15">
        <v>26.5</v>
      </c>
      <c r="AE99" s="15">
        <v>18.899999999999999</v>
      </c>
      <c r="AF99" s="15">
        <v>31.7</v>
      </c>
      <c r="AG99" s="18">
        <v>27.614285714285707</v>
      </c>
      <c r="AH99" s="15">
        <v>31</v>
      </c>
      <c r="AI99" s="15">
        <v>26</v>
      </c>
      <c r="AJ99" s="15">
        <v>38</v>
      </c>
      <c r="AK99" s="18">
        <v>28.777777777777779</v>
      </c>
      <c r="AL99" s="15">
        <v>8.9</v>
      </c>
      <c r="AM99" s="15">
        <v>8.9</v>
      </c>
      <c r="AN99" s="15">
        <v>9.6999999999999993</v>
      </c>
      <c r="AO99" s="18">
        <v>9.0714285714285712</v>
      </c>
      <c r="AP99" s="21">
        <v>372</v>
      </c>
      <c r="AQ99" s="21">
        <v>750</v>
      </c>
      <c r="AR99" s="21">
        <v>36</v>
      </c>
      <c r="AS99" s="21">
        <v>15</v>
      </c>
      <c r="AT99" s="14">
        <v>20</v>
      </c>
      <c r="AU99" s="14">
        <v>15</v>
      </c>
      <c r="AV99" s="14">
        <v>600</v>
      </c>
      <c r="AW99" s="14">
        <v>635</v>
      </c>
      <c r="AX99" s="14">
        <v>0</v>
      </c>
      <c r="AY99" s="14">
        <v>10</v>
      </c>
      <c r="AZ99" s="14">
        <v>0</v>
      </c>
      <c r="BA99" s="14">
        <v>30</v>
      </c>
      <c r="BB99" s="14">
        <v>285</v>
      </c>
      <c r="BC99" s="14">
        <v>575</v>
      </c>
      <c r="BD99" s="14">
        <v>1540</v>
      </c>
      <c r="BE99" s="14">
        <v>2280</v>
      </c>
      <c r="BF99" s="14">
        <v>65</v>
      </c>
      <c r="BG99" s="14">
        <v>128.21428571428572</v>
      </c>
      <c r="BH99" s="14">
        <v>418.57142857142856</v>
      </c>
      <c r="BI99" s="14">
        <v>611.78571428571433</v>
      </c>
      <c r="BJ99" s="14">
        <v>25</v>
      </c>
      <c r="BK99" s="14">
        <v>55</v>
      </c>
      <c r="BL99" s="14">
        <v>265</v>
      </c>
      <c r="BM99" s="14">
        <v>457.5</v>
      </c>
      <c r="BN99" s="14">
        <v>392698</v>
      </c>
      <c r="BO99" s="19">
        <f>(BN99/O99)*100</f>
        <v>43.568049490538577</v>
      </c>
      <c r="BP99" s="19">
        <f>((BN99)/(O99+Q99+S99+U99))*100</f>
        <v>43.568049490538577</v>
      </c>
      <c r="BQ99" s="15" t="s">
        <v>72</v>
      </c>
      <c r="BR99" s="13">
        <v>25</v>
      </c>
      <c r="BS99" s="13">
        <v>40</v>
      </c>
      <c r="BT99" s="19">
        <v>33.53</v>
      </c>
      <c r="BU99" s="19">
        <f t="shared" si="26"/>
        <v>0.90621621621621629</v>
      </c>
      <c r="BV99" s="16">
        <v>0.13700000000000001</v>
      </c>
      <c r="BW99" s="16">
        <v>0.53</v>
      </c>
      <c r="BX99" s="16">
        <v>0.30558999999999997</v>
      </c>
      <c r="BY99" s="14">
        <f t="shared" si="27"/>
        <v>485188.94545696449</v>
      </c>
      <c r="BZ99" s="19">
        <v>127.05</v>
      </c>
      <c r="CA99" s="11">
        <f t="shared" si="29"/>
        <v>4.2425322588382919</v>
      </c>
      <c r="CB99" s="19"/>
    </row>
    <row r="100" spans="1:80" x14ac:dyDescent="0.25">
      <c r="A100" s="15" t="s">
        <v>69</v>
      </c>
      <c r="B100" s="15">
        <v>13</v>
      </c>
      <c r="C100" s="15">
        <v>0.5</v>
      </c>
      <c r="D100" s="16">
        <f t="shared" si="19"/>
        <v>0.20234282111999999</v>
      </c>
      <c r="E100" s="17">
        <v>37353</v>
      </c>
      <c r="F100" s="15">
        <v>1</v>
      </c>
      <c r="G100" s="15" t="s">
        <v>70</v>
      </c>
      <c r="H100" s="15" t="s">
        <v>71</v>
      </c>
      <c r="I100" s="15">
        <v>3</v>
      </c>
      <c r="J100" s="15">
        <v>0</v>
      </c>
      <c r="K100" s="15"/>
      <c r="L100" s="15"/>
      <c r="M100" s="13">
        <f t="shared" si="20"/>
        <v>1.5</v>
      </c>
      <c r="N100" s="17">
        <v>37359</v>
      </c>
      <c r="O100" s="14">
        <v>143354</v>
      </c>
      <c r="P100" s="15"/>
      <c r="Q100" s="14"/>
      <c r="R100" s="15"/>
      <c r="S100" s="15"/>
      <c r="T100" s="15"/>
      <c r="U100" s="15"/>
      <c r="V100" s="14">
        <f t="shared" si="21"/>
        <v>143354</v>
      </c>
      <c r="W100" s="14">
        <f t="shared" si="22"/>
        <v>708470.89709688048</v>
      </c>
      <c r="X100" s="14">
        <f t="shared" si="23"/>
        <v>286708</v>
      </c>
      <c r="Y100" s="17">
        <v>37390</v>
      </c>
      <c r="Z100" s="13">
        <f t="shared" si="24"/>
        <v>6</v>
      </c>
      <c r="AA100" s="15">
        <f t="shared" si="25"/>
        <v>31</v>
      </c>
      <c r="AB100" s="15"/>
      <c r="AC100" s="18">
        <v>3.3</v>
      </c>
      <c r="AD100" s="18">
        <v>27.6</v>
      </c>
      <c r="AE100" s="18">
        <v>26.1</v>
      </c>
      <c r="AF100" s="18">
        <v>30.8</v>
      </c>
      <c r="AG100" s="18">
        <v>29.25</v>
      </c>
      <c r="AH100" s="13">
        <v>31</v>
      </c>
      <c r="AI100" s="13">
        <v>32</v>
      </c>
      <c r="AJ100" s="13">
        <v>40</v>
      </c>
      <c r="AK100" s="13">
        <v>35.6</v>
      </c>
      <c r="AL100" s="18">
        <v>8.4</v>
      </c>
      <c r="AM100" s="18">
        <v>8.6999999999999993</v>
      </c>
      <c r="AN100" s="18">
        <v>9.5</v>
      </c>
      <c r="AO100" s="18">
        <v>8.9886945757050665</v>
      </c>
      <c r="AP100" s="21">
        <v>0</v>
      </c>
      <c r="AQ100" s="21">
        <v>187.5</v>
      </c>
      <c r="AR100" s="21">
        <v>12</v>
      </c>
      <c r="AS100" s="21">
        <v>5.25</v>
      </c>
      <c r="AT100" s="14">
        <v>25</v>
      </c>
      <c r="AU100" s="14">
        <v>15</v>
      </c>
      <c r="AV100" s="14">
        <v>0</v>
      </c>
      <c r="AW100" s="14">
        <v>40</v>
      </c>
      <c r="AX100" s="14">
        <v>0</v>
      </c>
      <c r="AY100" s="14">
        <v>0</v>
      </c>
      <c r="AZ100" s="14">
        <v>0</v>
      </c>
      <c r="BA100" s="14">
        <v>85</v>
      </c>
      <c r="BB100" s="14">
        <v>420</v>
      </c>
      <c r="BC100" s="14">
        <v>2700</v>
      </c>
      <c r="BD100" s="14">
        <v>1280</v>
      </c>
      <c r="BE100" s="14">
        <v>3120</v>
      </c>
      <c r="BF100" s="14">
        <v>101.92307692307692</v>
      </c>
      <c r="BG100" s="14">
        <v>283.84615384615387</v>
      </c>
      <c r="BH100" s="14">
        <v>270.38461538461536</v>
      </c>
      <c r="BI100" s="14">
        <v>656.15384615384619</v>
      </c>
      <c r="BJ100" s="14">
        <v>30</v>
      </c>
      <c r="BK100" s="14">
        <v>70</v>
      </c>
      <c r="BL100" s="14">
        <v>140</v>
      </c>
      <c r="BM100" s="14">
        <v>360</v>
      </c>
      <c r="BN100" s="14">
        <v>0</v>
      </c>
      <c r="BO100" s="19">
        <f>BN100/(O100)*100</f>
        <v>0</v>
      </c>
      <c r="BP100" s="19">
        <f>BN100/(O100+Q100)*100</f>
        <v>0</v>
      </c>
      <c r="BQ100" s="15" t="s">
        <v>73</v>
      </c>
      <c r="BR100" s="13"/>
      <c r="BS100" s="13"/>
      <c r="BT100" s="19"/>
      <c r="BU100" s="19">
        <f t="shared" si="26"/>
        <v>0</v>
      </c>
      <c r="BV100" s="16"/>
      <c r="BW100" s="16"/>
      <c r="BX100" s="16"/>
      <c r="BY100" s="14">
        <f t="shared" si="27"/>
        <v>0</v>
      </c>
      <c r="BZ100" s="19">
        <v>0</v>
      </c>
      <c r="CA100" s="11">
        <f t="shared" si="29"/>
        <v>0</v>
      </c>
      <c r="CB100" s="11" t="e">
        <f>(BX100/BT100^3)*100000</f>
        <v>#DIV/0!</v>
      </c>
    </row>
    <row r="101" spans="1:80" x14ac:dyDescent="0.25">
      <c r="A101" s="4" t="s">
        <v>69</v>
      </c>
      <c r="B101" s="4">
        <v>13</v>
      </c>
      <c r="C101" s="4">
        <v>0.5</v>
      </c>
      <c r="D101" s="6">
        <f t="shared" si="19"/>
        <v>0.20234282111999999</v>
      </c>
      <c r="E101" s="8">
        <v>38165</v>
      </c>
      <c r="F101" s="4">
        <v>1</v>
      </c>
      <c r="G101" s="4" t="s">
        <v>70</v>
      </c>
      <c r="H101" s="4" t="s">
        <v>71</v>
      </c>
      <c r="I101" s="4">
        <v>5</v>
      </c>
      <c r="J101" s="4">
        <v>25</v>
      </c>
      <c r="M101" s="13">
        <f t="shared" si="20"/>
        <v>15</v>
      </c>
      <c r="N101" s="8">
        <v>38171</v>
      </c>
      <c r="O101" s="5">
        <v>284418</v>
      </c>
      <c r="Q101" s="5"/>
      <c r="V101" s="14">
        <f t="shared" si="21"/>
        <v>284418</v>
      </c>
      <c r="W101" s="14">
        <f t="shared" si="22"/>
        <v>1405624.3677225648</v>
      </c>
      <c r="X101" s="14">
        <f t="shared" si="23"/>
        <v>568836</v>
      </c>
      <c r="Y101" s="8">
        <v>38196</v>
      </c>
      <c r="Z101" s="13">
        <f t="shared" si="24"/>
        <v>6</v>
      </c>
      <c r="AA101" s="4">
        <f t="shared" si="25"/>
        <v>25</v>
      </c>
      <c r="AB101" s="4">
        <v>12</v>
      </c>
      <c r="AC101" s="10">
        <v>1.7</v>
      </c>
      <c r="AD101" s="4">
        <v>32.799999999999997</v>
      </c>
      <c r="AE101" s="4">
        <v>31.8</v>
      </c>
      <c r="AF101" s="4">
        <v>34.1</v>
      </c>
      <c r="AG101" s="10">
        <v>33.082608695652176</v>
      </c>
      <c r="AH101" s="4">
        <v>31</v>
      </c>
      <c r="AI101" s="4">
        <v>30</v>
      </c>
      <c r="AJ101" s="4">
        <v>35</v>
      </c>
      <c r="AK101" s="10">
        <v>32.375</v>
      </c>
      <c r="AL101" s="4">
        <v>9.1999999999999993</v>
      </c>
      <c r="AM101" s="4">
        <v>9.1999999999999993</v>
      </c>
      <c r="AN101" s="4">
        <v>9.6999999999999993</v>
      </c>
      <c r="AO101" s="10">
        <v>9.4333333333333336</v>
      </c>
      <c r="AP101" s="20">
        <v>68</v>
      </c>
      <c r="AQ101" s="20">
        <v>175</v>
      </c>
      <c r="AR101" s="20">
        <v>9</v>
      </c>
      <c r="AS101" s="20">
        <v>4</v>
      </c>
      <c r="AT101" s="5">
        <v>55</v>
      </c>
      <c r="AU101" s="5">
        <v>455</v>
      </c>
      <c r="AV101" s="5">
        <v>215</v>
      </c>
      <c r="AW101" s="5">
        <v>215</v>
      </c>
      <c r="AX101" s="5">
        <v>0</v>
      </c>
      <c r="AY101" s="5">
        <v>0</v>
      </c>
      <c r="AZ101" s="5">
        <v>65</v>
      </c>
      <c r="BA101" s="5">
        <v>110</v>
      </c>
      <c r="BB101" s="5">
        <v>120</v>
      </c>
      <c r="BC101" s="5">
        <v>185</v>
      </c>
      <c r="BD101" s="5">
        <v>4660</v>
      </c>
      <c r="BE101" s="5">
        <v>4660</v>
      </c>
      <c r="BF101" s="5">
        <v>27</v>
      </c>
      <c r="BG101" s="5">
        <v>39</v>
      </c>
      <c r="BH101" s="5">
        <v>1118</v>
      </c>
      <c r="BI101" s="5">
        <v>1191.5</v>
      </c>
      <c r="BJ101" s="5">
        <v>10</v>
      </c>
      <c r="BK101" s="5">
        <v>17.5</v>
      </c>
      <c r="BL101" s="5">
        <v>427.5</v>
      </c>
      <c r="BM101" s="5">
        <v>642.5</v>
      </c>
      <c r="BN101" s="5">
        <v>8869</v>
      </c>
      <c r="BO101" s="11">
        <f>(BN101/O101)*100</f>
        <v>3.1182977167408534</v>
      </c>
      <c r="BP101" s="11">
        <f>((BN101)/(O101+Q101+S101+U101))*100</f>
        <v>3.1182977167408534</v>
      </c>
      <c r="BQ101" s="4" t="s">
        <v>72</v>
      </c>
      <c r="BR101" s="9">
        <v>27</v>
      </c>
      <c r="BS101" s="9">
        <v>38</v>
      </c>
      <c r="BT101" s="11">
        <v>31.46</v>
      </c>
      <c r="BU101" s="19">
        <f t="shared" si="26"/>
        <v>1.2584</v>
      </c>
      <c r="BV101" s="6">
        <v>0.1222</v>
      </c>
      <c r="BW101" s="6">
        <v>0.5665</v>
      </c>
      <c r="BX101" s="6">
        <v>0.28406700000000007</v>
      </c>
      <c r="BY101" s="5">
        <f t="shared" si="27"/>
        <v>43831.55256464579</v>
      </c>
      <c r="BZ101" s="11">
        <v>2.68</v>
      </c>
      <c r="CA101" s="11">
        <f t="shared" si="29"/>
        <v>0.52979393786560258</v>
      </c>
      <c r="CB101" s="11">
        <f>(BX101/BT101^3)*100000</f>
        <v>0.9123146101990578</v>
      </c>
    </row>
    <row r="102" spans="1:80" x14ac:dyDescent="0.25">
      <c r="A102" s="4" t="s">
        <v>69</v>
      </c>
      <c r="B102" s="4">
        <v>15</v>
      </c>
      <c r="C102" s="4">
        <v>0.5</v>
      </c>
      <c r="D102" s="6">
        <f t="shared" si="19"/>
        <v>0.20234282111999999</v>
      </c>
      <c r="E102" s="8">
        <v>38205</v>
      </c>
      <c r="F102" s="4">
        <v>1</v>
      </c>
      <c r="G102" s="4" t="s">
        <v>70</v>
      </c>
      <c r="H102" s="4" t="s">
        <v>71</v>
      </c>
      <c r="I102" s="4">
        <v>15</v>
      </c>
      <c r="J102" s="4">
        <v>14</v>
      </c>
      <c r="M102" s="13">
        <f t="shared" si="20"/>
        <v>14.5</v>
      </c>
      <c r="N102" s="8">
        <v>38211</v>
      </c>
      <c r="O102" s="5">
        <v>235412</v>
      </c>
      <c r="P102" s="8">
        <v>38232</v>
      </c>
      <c r="Q102" s="5">
        <v>184116</v>
      </c>
      <c r="V102" s="14">
        <f t="shared" si="21"/>
        <v>419528</v>
      </c>
      <c r="W102" s="14">
        <f t="shared" si="22"/>
        <v>2073352.5295231389</v>
      </c>
      <c r="X102" s="14">
        <f t="shared" si="23"/>
        <v>839056</v>
      </c>
      <c r="Y102" s="8">
        <v>38239</v>
      </c>
      <c r="Z102" s="13">
        <f t="shared" si="24"/>
        <v>6</v>
      </c>
      <c r="AA102" s="4">
        <f t="shared" si="25"/>
        <v>28</v>
      </c>
      <c r="AB102" s="4">
        <v>12</v>
      </c>
      <c r="AC102" s="10">
        <v>2.9</v>
      </c>
      <c r="AD102" s="4">
        <v>30.2</v>
      </c>
      <c r="AE102" s="4">
        <v>28.6</v>
      </c>
      <c r="AF102" s="4">
        <v>35</v>
      </c>
      <c r="AG102" s="10">
        <v>31.607692307692311</v>
      </c>
      <c r="AH102" s="4">
        <v>31</v>
      </c>
      <c r="AI102" s="4">
        <v>28</v>
      </c>
      <c r="AJ102" s="4">
        <v>37</v>
      </c>
      <c r="AK102" s="10">
        <v>32.166666666666664</v>
      </c>
      <c r="AL102" s="4">
        <v>9.1</v>
      </c>
      <c r="AM102" s="4">
        <v>8.5</v>
      </c>
      <c r="AN102" s="4">
        <v>9.4</v>
      </c>
      <c r="AO102" s="10">
        <v>8.9166666666666661</v>
      </c>
      <c r="AP102" s="20">
        <v>150</v>
      </c>
      <c r="AQ102" s="20">
        <v>200</v>
      </c>
      <c r="AR102" s="20">
        <v>12</v>
      </c>
      <c r="AS102" s="20">
        <v>5</v>
      </c>
      <c r="AT102" s="5">
        <v>0</v>
      </c>
      <c r="AU102" s="5">
        <v>40</v>
      </c>
      <c r="AV102" s="5">
        <v>1210</v>
      </c>
      <c r="AW102" s="5">
        <v>1250</v>
      </c>
      <c r="AX102" s="5">
        <v>0</v>
      </c>
      <c r="AY102" s="5">
        <v>0</v>
      </c>
      <c r="AZ102" s="5">
        <v>20</v>
      </c>
      <c r="BA102" s="5">
        <v>250</v>
      </c>
      <c r="BB102" s="5">
        <v>220</v>
      </c>
      <c r="BC102" s="5">
        <v>1215</v>
      </c>
      <c r="BD102" s="5">
        <v>4900</v>
      </c>
      <c r="BE102" s="5">
        <v>4935</v>
      </c>
      <c r="BF102" s="5">
        <v>40.909090909090907</v>
      </c>
      <c r="BG102" s="5">
        <v>216.36363636363637</v>
      </c>
      <c r="BH102" s="5">
        <v>1436.3636363636363</v>
      </c>
      <c r="BI102" s="5">
        <v>1695.4545454545455</v>
      </c>
      <c r="BJ102" s="5">
        <v>20</v>
      </c>
      <c r="BK102" s="5">
        <v>30</v>
      </c>
      <c r="BL102" s="5">
        <v>845</v>
      </c>
      <c r="BM102" s="5">
        <v>1040</v>
      </c>
      <c r="BN102" s="5">
        <v>67467</v>
      </c>
      <c r="BO102" s="11">
        <f>(BN102/O102)*100</f>
        <v>28.659116782491971</v>
      </c>
      <c r="BP102" s="11">
        <f>((BN102)/(O102+Q102+S102+U102))*100</f>
        <v>16.081644133407067</v>
      </c>
      <c r="BQ102" s="4" t="s">
        <v>72</v>
      </c>
      <c r="BR102" s="13">
        <v>32</v>
      </c>
      <c r="BS102" s="9">
        <v>47</v>
      </c>
      <c r="BT102" s="11">
        <v>38.979999999999997</v>
      </c>
      <c r="BU102" s="19">
        <f t="shared" si="26"/>
        <v>1.3921428571428571</v>
      </c>
      <c r="BV102" s="6">
        <v>0.32100000000000001</v>
      </c>
      <c r="BW102" s="6">
        <v>0.68400000000000005</v>
      </c>
      <c r="BX102" s="6">
        <v>0.45368000000000003</v>
      </c>
      <c r="BY102" s="5">
        <f t="shared" si="27"/>
        <v>333429.17542890488</v>
      </c>
      <c r="BZ102" s="11">
        <v>25.73</v>
      </c>
      <c r="CA102" s="11">
        <f t="shared" si="29"/>
        <v>4.5414439036786893</v>
      </c>
      <c r="CB102" s="11">
        <f>(BX102/BT102^3)*100000</f>
        <v>0.76599181663374161</v>
      </c>
    </row>
    <row r="103" spans="1:80" x14ac:dyDescent="0.25">
      <c r="A103" s="4" t="s">
        <v>69</v>
      </c>
      <c r="B103" s="4">
        <v>11</v>
      </c>
      <c r="C103" s="4">
        <v>0.5</v>
      </c>
      <c r="D103" s="6">
        <f t="shared" si="19"/>
        <v>0.20234282111999999</v>
      </c>
      <c r="E103" s="8">
        <v>39538</v>
      </c>
      <c r="F103" s="4">
        <v>1</v>
      </c>
      <c r="G103" s="4" t="s">
        <v>70</v>
      </c>
      <c r="H103" s="4" t="s">
        <v>71</v>
      </c>
      <c r="I103" s="4">
        <v>117</v>
      </c>
      <c r="J103" s="4">
        <v>155</v>
      </c>
      <c r="M103" s="13">
        <f t="shared" si="20"/>
        <v>136</v>
      </c>
      <c r="N103" s="8">
        <v>39544</v>
      </c>
      <c r="O103" s="5">
        <v>225794</v>
      </c>
      <c r="Q103" s="5"/>
      <c r="S103" s="5"/>
      <c r="U103" s="9"/>
      <c r="V103" s="14">
        <f t="shared" si="21"/>
        <v>225794</v>
      </c>
      <c r="W103" s="14">
        <f t="shared" si="22"/>
        <v>1115898.2500599427</v>
      </c>
      <c r="X103" s="14">
        <f t="shared" si="23"/>
        <v>451588</v>
      </c>
      <c r="Y103" s="8">
        <v>39590</v>
      </c>
      <c r="Z103" s="13">
        <f t="shared" si="24"/>
        <v>6</v>
      </c>
      <c r="AA103" s="4">
        <f t="shared" si="25"/>
        <v>46</v>
      </c>
      <c r="AB103" s="4">
        <v>1</v>
      </c>
      <c r="AC103" s="10">
        <v>3.4</v>
      </c>
      <c r="AD103" s="10">
        <v>25.8</v>
      </c>
      <c r="AE103" s="10">
        <v>22.1</v>
      </c>
      <c r="AF103" s="10">
        <v>29.7</v>
      </c>
      <c r="AG103" s="10">
        <v>26.093181818181822</v>
      </c>
      <c r="AH103" s="9">
        <v>31</v>
      </c>
      <c r="AI103" s="9">
        <v>31</v>
      </c>
      <c r="AJ103" s="9">
        <v>40</v>
      </c>
      <c r="AK103" s="9">
        <v>36.307692307692307</v>
      </c>
      <c r="AL103" s="10">
        <v>8.6</v>
      </c>
      <c r="AM103" s="10">
        <v>8.6</v>
      </c>
      <c r="AN103" s="10">
        <v>9.1999999999999993</v>
      </c>
      <c r="AO103" s="10">
        <v>8.8644444444444446</v>
      </c>
      <c r="AP103" s="21">
        <v>158</v>
      </c>
      <c r="AQ103" s="20">
        <v>103.5</v>
      </c>
      <c r="AR103" s="20">
        <v>15.5</v>
      </c>
      <c r="AS103" s="20">
        <v>4</v>
      </c>
      <c r="AT103" s="5">
        <v>30</v>
      </c>
      <c r="AU103" s="5">
        <v>60</v>
      </c>
      <c r="AV103" s="5">
        <v>0</v>
      </c>
      <c r="AW103" s="5">
        <v>90</v>
      </c>
      <c r="AX103" s="5">
        <v>0</v>
      </c>
      <c r="AY103" s="5">
        <v>0</v>
      </c>
      <c r="AZ103" s="5">
        <v>0</v>
      </c>
      <c r="BA103" s="5">
        <v>10</v>
      </c>
      <c r="BB103" s="5">
        <v>145</v>
      </c>
      <c r="BC103" s="5">
        <v>795</v>
      </c>
      <c r="BD103" s="5">
        <v>0</v>
      </c>
      <c r="BE103" s="5">
        <v>885</v>
      </c>
      <c r="BF103" s="5">
        <v>43</v>
      </c>
      <c r="BG103" s="5">
        <v>238.5</v>
      </c>
      <c r="BH103" s="5">
        <v>0</v>
      </c>
      <c r="BI103" s="5">
        <v>281.5</v>
      </c>
      <c r="BJ103" s="5">
        <v>25</v>
      </c>
      <c r="BK103" s="5">
        <v>97.5</v>
      </c>
      <c r="BL103" s="5">
        <v>0</v>
      </c>
      <c r="BM103" s="5">
        <v>150</v>
      </c>
      <c r="BN103" s="5">
        <v>73879</v>
      </c>
      <c r="BO103" s="11">
        <f>BN103/O103*100</f>
        <v>32.719647111969316</v>
      </c>
      <c r="BP103" s="11">
        <f>(BN103)/(O103+Q103+S103+U103)*100</f>
        <v>32.719647111969316</v>
      </c>
      <c r="BQ103" s="4" t="s">
        <v>72</v>
      </c>
      <c r="BR103" s="9">
        <v>26</v>
      </c>
      <c r="BS103" s="9">
        <v>57</v>
      </c>
      <c r="BT103" s="11">
        <v>39.25</v>
      </c>
      <c r="BU103" s="19">
        <f t="shared" si="26"/>
        <v>0.85326086956521741</v>
      </c>
      <c r="BV103" s="6">
        <v>0.13900000000000001</v>
      </c>
      <c r="BW103" s="6">
        <v>0.92900000000000005</v>
      </c>
      <c r="BX103" s="6">
        <v>0.48799999999999999</v>
      </c>
      <c r="BY103" s="5">
        <f t="shared" si="27"/>
        <v>365117.96954825422</v>
      </c>
      <c r="BZ103" s="11">
        <v>34.729999999999997</v>
      </c>
      <c r="CA103" s="11">
        <f t="shared" si="29"/>
        <v>3.7312912601541965</v>
      </c>
      <c r="CB103" s="11">
        <f>(BX103/BT103^3)*100000</f>
        <v>0.80705073757853263</v>
      </c>
    </row>
    <row r="104" spans="1:80" x14ac:dyDescent="0.25">
      <c r="A104" s="4" t="s">
        <v>69</v>
      </c>
      <c r="B104" s="4">
        <v>33</v>
      </c>
      <c r="C104" s="4">
        <v>1</v>
      </c>
      <c r="D104" s="6">
        <f t="shared" si="19"/>
        <v>0.40468564223999998</v>
      </c>
      <c r="E104" s="8">
        <v>38156</v>
      </c>
      <c r="F104" s="4">
        <v>1</v>
      </c>
      <c r="G104" s="4" t="s">
        <v>70</v>
      </c>
      <c r="H104" s="4" t="s">
        <v>71</v>
      </c>
      <c r="I104" s="4">
        <v>66</v>
      </c>
      <c r="J104" s="4">
        <v>14</v>
      </c>
      <c r="M104" s="13">
        <f t="shared" si="20"/>
        <v>40</v>
      </c>
      <c r="N104" s="8">
        <v>38162</v>
      </c>
      <c r="O104" s="5">
        <v>393422</v>
      </c>
      <c r="Q104" s="5"/>
      <c r="V104" s="14">
        <f t="shared" si="21"/>
        <v>393422</v>
      </c>
      <c r="W104" s="14">
        <f t="shared" si="22"/>
        <v>972166.93387575133</v>
      </c>
      <c r="X104" s="14">
        <f t="shared" si="23"/>
        <v>393422</v>
      </c>
      <c r="Y104" s="8">
        <v>38198</v>
      </c>
      <c r="Z104" s="13">
        <f t="shared" si="24"/>
        <v>6</v>
      </c>
      <c r="AA104" s="4">
        <f t="shared" si="25"/>
        <v>36</v>
      </c>
      <c r="AB104" s="4">
        <v>15</v>
      </c>
      <c r="AC104" s="10">
        <v>0.1</v>
      </c>
      <c r="AD104" s="4">
        <v>32.1</v>
      </c>
      <c r="AE104" s="4">
        <v>29.8</v>
      </c>
      <c r="AF104" s="4">
        <v>34.200000000000003</v>
      </c>
      <c r="AG104" s="10">
        <v>32.362500000000004</v>
      </c>
      <c r="AH104" s="4">
        <v>31</v>
      </c>
      <c r="AI104" s="4">
        <v>29</v>
      </c>
      <c r="AJ104" s="4">
        <v>35</v>
      </c>
      <c r="AK104" s="10">
        <v>31.5</v>
      </c>
      <c r="AL104" s="4">
        <v>9.6</v>
      </c>
      <c r="AM104" s="4">
        <v>8.5</v>
      </c>
      <c r="AN104" s="4">
        <v>9.6999999999999993</v>
      </c>
      <c r="AO104" s="10">
        <v>9.3848484848484848</v>
      </c>
      <c r="AP104" s="20">
        <v>232</v>
      </c>
      <c r="AQ104" s="20">
        <v>350</v>
      </c>
      <c r="AR104" s="20">
        <v>24</v>
      </c>
      <c r="AS104" s="20">
        <v>10</v>
      </c>
      <c r="AT104" s="5">
        <v>15</v>
      </c>
      <c r="AU104" s="5">
        <v>50</v>
      </c>
      <c r="AV104" s="5">
        <v>75</v>
      </c>
      <c r="AW104" s="5">
        <v>220</v>
      </c>
      <c r="AX104" s="5">
        <v>0</v>
      </c>
      <c r="AY104" s="5">
        <v>0</v>
      </c>
      <c r="AZ104" s="5">
        <v>20</v>
      </c>
      <c r="BA104" s="5">
        <v>55</v>
      </c>
      <c r="BB104" s="5">
        <v>2600</v>
      </c>
      <c r="BC104" s="5">
        <v>1000</v>
      </c>
      <c r="BD104" s="5">
        <v>1860</v>
      </c>
      <c r="BE104" s="5">
        <v>4225</v>
      </c>
      <c r="BF104" s="5">
        <v>317.14285714285717</v>
      </c>
      <c r="BG104" s="5">
        <v>226.07142857142858</v>
      </c>
      <c r="BH104" s="5">
        <v>398.57142857142856</v>
      </c>
      <c r="BI104" s="5">
        <v>941.78571428571433</v>
      </c>
      <c r="BJ104" s="5">
        <v>37.5</v>
      </c>
      <c r="BK104" s="5">
        <v>72.5</v>
      </c>
      <c r="BL104" s="5">
        <v>220</v>
      </c>
      <c r="BM104" s="5">
        <v>742.5</v>
      </c>
      <c r="BN104" s="5">
        <v>62848</v>
      </c>
      <c r="BO104" s="11">
        <f t="shared" ref="BO104:BO110" si="30">(BN104/O104)*100</f>
        <v>15.974704007401721</v>
      </c>
      <c r="BP104" s="11">
        <f t="shared" ref="BP104:BP110" si="31">((BN104)/(O104+Q104+S104+U104))*100</f>
        <v>15.974704007401721</v>
      </c>
      <c r="BQ104" s="4" t="s">
        <v>72</v>
      </c>
      <c r="BR104" s="9">
        <v>35</v>
      </c>
      <c r="BS104" s="9">
        <v>51</v>
      </c>
      <c r="BT104" s="11">
        <v>39.54</v>
      </c>
      <c r="BU104" s="19">
        <f t="shared" si="26"/>
        <v>1.0983333333333334</v>
      </c>
      <c r="BV104" s="6">
        <v>0.38</v>
      </c>
      <c r="BW104" s="6">
        <v>1.02</v>
      </c>
      <c r="BX104" s="6">
        <v>0.54329999999999967</v>
      </c>
      <c r="BY104" s="5">
        <f t="shared" si="27"/>
        <v>155300.79014448408</v>
      </c>
      <c r="BZ104" s="11">
        <v>38.909999999999997</v>
      </c>
      <c r="CA104" s="19">
        <f t="shared" si="29"/>
        <v>2.6707973313576119</v>
      </c>
      <c r="CB104" s="19"/>
    </row>
    <row r="105" spans="1:80" x14ac:dyDescent="0.25">
      <c r="A105" s="4" t="s">
        <v>69</v>
      </c>
      <c r="B105" s="4">
        <v>30</v>
      </c>
      <c r="C105" s="4">
        <v>1</v>
      </c>
      <c r="D105" s="6">
        <f t="shared" si="19"/>
        <v>0.40468564223999998</v>
      </c>
      <c r="E105" s="8">
        <v>38137</v>
      </c>
      <c r="F105" s="4">
        <v>1</v>
      </c>
      <c r="G105" s="4" t="s">
        <v>70</v>
      </c>
      <c r="H105" s="4" t="s">
        <v>71</v>
      </c>
      <c r="I105" s="4">
        <v>33</v>
      </c>
      <c r="J105" s="4">
        <v>95</v>
      </c>
      <c r="M105" s="13">
        <f t="shared" si="20"/>
        <v>64</v>
      </c>
      <c r="N105" s="8">
        <v>38144</v>
      </c>
      <c r="O105" s="5">
        <v>389300</v>
      </c>
      <c r="Q105" s="5"/>
      <c r="V105" s="14">
        <f t="shared" si="21"/>
        <v>389300</v>
      </c>
      <c r="W105" s="14">
        <f t="shared" si="22"/>
        <v>961981.25005167478</v>
      </c>
      <c r="X105" s="14">
        <f t="shared" si="23"/>
        <v>389300</v>
      </c>
      <c r="Y105" s="8">
        <v>38175</v>
      </c>
      <c r="Z105" s="13">
        <f t="shared" si="24"/>
        <v>7</v>
      </c>
      <c r="AA105" s="4">
        <f t="shared" si="25"/>
        <v>31</v>
      </c>
      <c r="AB105" s="4">
        <v>9</v>
      </c>
      <c r="AC105" s="10">
        <v>2.2000000000000002</v>
      </c>
      <c r="AD105" s="4">
        <v>31.2</v>
      </c>
      <c r="AE105" s="4">
        <v>28.9</v>
      </c>
      <c r="AF105" s="4">
        <v>33.5</v>
      </c>
      <c r="AG105" s="10">
        <v>31.485714285714291</v>
      </c>
      <c r="AH105" s="4">
        <v>31</v>
      </c>
      <c r="AI105" s="4">
        <v>30</v>
      </c>
      <c r="AJ105" s="4">
        <v>40</v>
      </c>
      <c r="AK105" s="10">
        <v>33.875</v>
      </c>
      <c r="AL105" s="4">
        <v>9.3000000000000007</v>
      </c>
      <c r="AM105" s="4">
        <v>9</v>
      </c>
      <c r="AN105" s="4">
        <v>9.6</v>
      </c>
      <c r="AO105" s="10">
        <v>9.3142857142857149</v>
      </c>
      <c r="AP105" s="20">
        <v>124</v>
      </c>
      <c r="AQ105" s="20">
        <v>350</v>
      </c>
      <c r="AR105" s="20">
        <v>30</v>
      </c>
      <c r="AS105" s="20">
        <v>12.5</v>
      </c>
      <c r="AT105" s="5">
        <v>50</v>
      </c>
      <c r="AU105" s="5">
        <v>30</v>
      </c>
      <c r="AV105" s="5">
        <v>935</v>
      </c>
      <c r="AW105" s="5">
        <v>1015</v>
      </c>
      <c r="AX105" s="5">
        <v>5</v>
      </c>
      <c r="AY105" s="5">
        <v>0</v>
      </c>
      <c r="AZ105" s="5">
        <v>0</v>
      </c>
      <c r="BA105" s="5">
        <v>10</v>
      </c>
      <c r="BB105" s="5">
        <v>185</v>
      </c>
      <c r="BC105" s="5">
        <v>500</v>
      </c>
      <c r="BD105" s="5">
        <v>7040</v>
      </c>
      <c r="BE105" s="5">
        <v>7600</v>
      </c>
      <c r="BF105" s="5">
        <v>44.583333333333336</v>
      </c>
      <c r="BG105" s="5">
        <v>137.91666666666666</v>
      </c>
      <c r="BH105" s="5">
        <v>1187.0833333333333</v>
      </c>
      <c r="BI105" s="5">
        <v>1386.25</v>
      </c>
      <c r="BJ105" s="5">
        <v>15</v>
      </c>
      <c r="BK105" s="5">
        <v>52.5</v>
      </c>
      <c r="BL105" s="5">
        <v>270</v>
      </c>
      <c r="BM105" s="5">
        <v>467.5</v>
      </c>
      <c r="BN105" s="5">
        <v>29195</v>
      </c>
      <c r="BO105" s="11">
        <f t="shared" si="30"/>
        <v>7.499357821731313</v>
      </c>
      <c r="BP105" s="11">
        <f t="shared" si="31"/>
        <v>7.499357821731313</v>
      </c>
      <c r="BQ105" s="4" t="s">
        <v>72</v>
      </c>
      <c r="BR105" s="9">
        <v>21</v>
      </c>
      <c r="BS105" s="9">
        <v>60</v>
      </c>
      <c r="BT105" s="11">
        <v>42.67</v>
      </c>
      <c r="BU105" s="19">
        <f t="shared" si="26"/>
        <v>1.3764516129032258</v>
      </c>
      <c r="BV105" s="6">
        <v>8.7999999999999995E-2</v>
      </c>
      <c r="BW105" s="6">
        <v>1.8572</v>
      </c>
      <c r="BX105" s="6">
        <v>0.77376699999999954</v>
      </c>
      <c r="BY105" s="5">
        <f t="shared" si="27"/>
        <v>72142.41611933893</v>
      </c>
      <c r="BZ105" s="11">
        <v>25.82</v>
      </c>
      <c r="CA105" s="19">
        <f t="shared" si="29"/>
        <v>2.0581486933813578</v>
      </c>
      <c r="CB105" s="19">
        <f t="shared" ref="CB105:CB121" si="32">(BX105/BT105^3)*100000</f>
        <v>0.99596086839107212</v>
      </c>
    </row>
    <row r="106" spans="1:80" x14ac:dyDescent="0.25">
      <c r="A106" s="4" t="s">
        <v>69</v>
      </c>
      <c r="B106" s="4">
        <v>26</v>
      </c>
      <c r="C106" s="4">
        <v>1</v>
      </c>
      <c r="D106" s="6">
        <f t="shared" si="19"/>
        <v>0.40468564223999998</v>
      </c>
      <c r="E106" s="8">
        <v>38155</v>
      </c>
      <c r="F106" s="4">
        <v>1</v>
      </c>
      <c r="G106" s="4" t="s">
        <v>70</v>
      </c>
      <c r="H106" s="4" t="s">
        <v>71</v>
      </c>
      <c r="I106" s="4">
        <v>161</v>
      </c>
      <c r="J106" s="4">
        <v>3</v>
      </c>
      <c r="M106" s="13">
        <f t="shared" si="20"/>
        <v>82</v>
      </c>
      <c r="N106" s="8">
        <v>38162</v>
      </c>
      <c r="O106" s="5">
        <v>401666</v>
      </c>
      <c r="Q106" s="5"/>
      <c r="V106" s="14">
        <f t="shared" si="21"/>
        <v>401666</v>
      </c>
      <c r="W106" s="14">
        <f t="shared" si="22"/>
        <v>992538.30152390443</v>
      </c>
      <c r="X106" s="14">
        <f t="shared" si="23"/>
        <v>401666</v>
      </c>
      <c r="Y106" s="8">
        <v>38198</v>
      </c>
      <c r="Z106" s="13">
        <f t="shared" si="24"/>
        <v>7</v>
      </c>
      <c r="AA106" s="4">
        <f t="shared" si="25"/>
        <v>36</v>
      </c>
      <c r="AB106" s="4">
        <v>11</v>
      </c>
      <c r="AC106" s="10">
        <v>0.1</v>
      </c>
      <c r="AD106" s="4">
        <v>32.5</v>
      </c>
      <c r="AE106" s="4">
        <v>29.9</v>
      </c>
      <c r="AF106" s="4">
        <v>34.4</v>
      </c>
      <c r="AG106" s="10">
        <v>32.387878787878783</v>
      </c>
      <c r="AH106" s="4">
        <v>31</v>
      </c>
      <c r="AI106" s="4">
        <v>30</v>
      </c>
      <c r="AJ106" s="4">
        <v>40</v>
      </c>
      <c r="AK106" s="10">
        <v>33</v>
      </c>
      <c r="AL106" s="4">
        <v>9.4</v>
      </c>
      <c r="AM106" s="4">
        <v>8.9</v>
      </c>
      <c r="AN106" s="4">
        <v>9.9</v>
      </c>
      <c r="AO106" s="10">
        <v>9.4035714285714285</v>
      </c>
      <c r="AP106" s="20">
        <v>264</v>
      </c>
      <c r="AQ106" s="20">
        <v>350</v>
      </c>
      <c r="AR106" s="20">
        <v>36</v>
      </c>
      <c r="AS106" s="20">
        <v>15</v>
      </c>
      <c r="AT106" s="5">
        <v>50</v>
      </c>
      <c r="AU106" s="5">
        <v>115</v>
      </c>
      <c r="AV106" s="5">
        <v>225</v>
      </c>
      <c r="AW106" s="5">
        <v>225</v>
      </c>
      <c r="AX106" s="5">
        <v>0</v>
      </c>
      <c r="AY106" s="5">
        <v>5</v>
      </c>
      <c r="AZ106" s="5">
        <v>10</v>
      </c>
      <c r="BA106" s="5">
        <v>325</v>
      </c>
      <c r="BB106" s="5">
        <v>380</v>
      </c>
      <c r="BC106" s="5">
        <v>625</v>
      </c>
      <c r="BD106" s="5">
        <v>5160</v>
      </c>
      <c r="BE106" s="5">
        <v>5460</v>
      </c>
      <c r="BF106" s="5">
        <v>70.384615384615387</v>
      </c>
      <c r="BG106" s="5">
        <v>186.53846153846155</v>
      </c>
      <c r="BH106" s="5">
        <v>1368.1538461538462</v>
      </c>
      <c r="BI106" s="5">
        <v>1624.6153846153845</v>
      </c>
      <c r="BJ106" s="5">
        <v>15</v>
      </c>
      <c r="BK106" s="5">
        <v>125</v>
      </c>
      <c r="BL106" s="5">
        <v>1010</v>
      </c>
      <c r="BM106" s="5">
        <v>1360</v>
      </c>
      <c r="BN106" s="5">
        <v>250592</v>
      </c>
      <c r="BO106" s="11">
        <f t="shared" si="30"/>
        <v>62.388153341333343</v>
      </c>
      <c r="BP106" s="11">
        <f t="shared" si="31"/>
        <v>62.388153341333343</v>
      </c>
      <c r="BQ106" s="4" t="s">
        <v>72</v>
      </c>
      <c r="BR106" s="9">
        <v>27</v>
      </c>
      <c r="BS106" s="9">
        <v>45</v>
      </c>
      <c r="BT106" s="11">
        <v>31.92</v>
      </c>
      <c r="BU106" s="19">
        <f t="shared" si="26"/>
        <v>0.88666666666666671</v>
      </c>
      <c r="BV106" s="6">
        <v>0.22500000000000001</v>
      </c>
      <c r="BW106" s="6">
        <v>0.82499999999999996</v>
      </c>
      <c r="BX106" s="6">
        <v>0.34259000000000001</v>
      </c>
      <c r="BY106" s="5">
        <f t="shared" si="27"/>
        <v>619226.31752619904</v>
      </c>
      <c r="BZ106" s="11">
        <v>86.82</v>
      </c>
      <c r="CA106" s="19">
        <f t="shared" si="29"/>
        <v>5.9593581163831377</v>
      </c>
      <c r="CB106" s="19">
        <f t="shared" si="32"/>
        <v>1.0533823420902366</v>
      </c>
    </row>
    <row r="107" spans="1:80" x14ac:dyDescent="0.25">
      <c r="A107" s="15" t="s">
        <v>69</v>
      </c>
      <c r="B107" s="15">
        <v>1</v>
      </c>
      <c r="C107" s="15">
        <v>2</v>
      </c>
      <c r="D107" s="16">
        <f t="shared" si="19"/>
        <v>0.80937128447999995</v>
      </c>
      <c r="E107" s="17">
        <v>38278</v>
      </c>
      <c r="F107" s="15">
        <v>1</v>
      </c>
      <c r="G107" s="15" t="s">
        <v>70</v>
      </c>
      <c r="H107" s="15" t="s">
        <v>71</v>
      </c>
      <c r="I107" s="15">
        <v>331</v>
      </c>
      <c r="J107" s="15">
        <v>374</v>
      </c>
      <c r="K107" s="15"/>
      <c r="L107" s="15"/>
      <c r="M107" s="13">
        <f t="shared" si="20"/>
        <v>352.5</v>
      </c>
      <c r="N107" s="17">
        <v>38285</v>
      </c>
      <c r="O107" s="14">
        <v>738754</v>
      </c>
      <c r="P107" s="15"/>
      <c r="Q107" s="14"/>
      <c r="R107" s="15"/>
      <c r="S107" s="15"/>
      <c r="T107" s="15"/>
      <c r="U107" s="15"/>
      <c r="V107" s="14">
        <f t="shared" si="21"/>
        <v>738754</v>
      </c>
      <c r="W107" s="14">
        <f t="shared" si="22"/>
        <v>912750.44490197138</v>
      </c>
      <c r="X107" s="14">
        <f t="shared" si="23"/>
        <v>369377</v>
      </c>
      <c r="Y107" s="17">
        <v>38341</v>
      </c>
      <c r="Z107" s="13">
        <f t="shared" si="24"/>
        <v>7</v>
      </c>
      <c r="AA107" s="15">
        <f t="shared" si="25"/>
        <v>56</v>
      </c>
      <c r="AB107" s="15">
        <v>4</v>
      </c>
      <c r="AC107" s="18">
        <v>3</v>
      </c>
      <c r="AD107" s="15">
        <v>25.7</v>
      </c>
      <c r="AE107" s="15">
        <v>15.4</v>
      </c>
      <c r="AF107" s="15">
        <v>29.9</v>
      </c>
      <c r="AG107" s="18">
        <v>22.807547169811325</v>
      </c>
      <c r="AH107" s="15">
        <v>31</v>
      </c>
      <c r="AI107" s="15">
        <v>25</v>
      </c>
      <c r="AJ107" s="15">
        <v>34</v>
      </c>
      <c r="AK107" s="18">
        <v>29.533333333333335</v>
      </c>
      <c r="AL107" s="15">
        <v>9</v>
      </c>
      <c r="AM107" s="15">
        <v>8.6</v>
      </c>
      <c r="AN107" s="15">
        <v>9.5</v>
      </c>
      <c r="AO107" s="18">
        <v>9.0625000000000018</v>
      </c>
      <c r="AP107" s="21">
        <v>586</v>
      </c>
      <c r="AQ107" s="21">
        <v>750</v>
      </c>
      <c r="AR107" s="21">
        <v>42</v>
      </c>
      <c r="AS107" s="21">
        <v>17.5</v>
      </c>
      <c r="AT107" s="14">
        <v>20</v>
      </c>
      <c r="AU107" s="14">
        <v>60</v>
      </c>
      <c r="AV107" s="14">
        <v>65</v>
      </c>
      <c r="AW107" s="14">
        <v>145</v>
      </c>
      <c r="AX107" s="14">
        <v>0</v>
      </c>
      <c r="AY107" s="14">
        <v>0</v>
      </c>
      <c r="AZ107" s="14">
        <v>0</v>
      </c>
      <c r="BA107" s="14">
        <v>0</v>
      </c>
      <c r="BB107" s="14">
        <v>455</v>
      </c>
      <c r="BC107" s="14">
        <v>465</v>
      </c>
      <c r="BD107" s="14">
        <v>1185</v>
      </c>
      <c r="BE107" s="14">
        <v>1880</v>
      </c>
      <c r="BF107" s="14">
        <v>59.722222222222221</v>
      </c>
      <c r="BG107" s="14">
        <v>51.722222222222221</v>
      </c>
      <c r="BH107" s="14">
        <v>150.88888888888889</v>
      </c>
      <c r="BI107" s="14">
        <v>262.27777777777777</v>
      </c>
      <c r="BJ107" s="14">
        <v>2.5</v>
      </c>
      <c r="BK107" s="14">
        <v>20</v>
      </c>
      <c r="BL107" s="14">
        <v>2.5</v>
      </c>
      <c r="BM107" s="14">
        <v>42.5</v>
      </c>
      <c r="BN107" s="14">
        <v>19831</v>
      </c>
      <c r="BO107" s="19">
        <f t="shared" si="30"/>
        <v>2.6843847884410779</v>
      </c>
      <c r="BP107" s="19">
        <f t="shared" si="31"/>
        <v>2.6843847884410779</v>
      </c>
      <c r="BQ107" s="15" t="s">
        <v>72</v>
      </c>
      <c r="BR107" s="13">
        <v>18</v>
      </c>
      <c r="BS107" s="13">
        <v>58</v>
      </c>
      <c r="BT107" s="19">
        <v>30.35</v>
      </c>
      <c r="BU107" s="19">
        <f t="shared" si="26"/>
        <v>0.54196428571428579</v>
      </c>
      <c r="BV107" s="16">
        <v>6.6000000000000003E-2</v>
      </c>
      <c r="BW107" s="16">
        <v>1.85</v>
      </c>
      <c r="BX107" s="16">
        <v>0.30069000000000001</v>
      </c>
      <c r="BY107" s="14">
        <f t="shared" si="27"/>
        <v>24501.734099376779</v>
      </c>
      <c r="BZ107" s="19">
        <v>6.27</v>
      </c>
      <c r="CA107" s="11">
        <f t="shared" si="29"/>
        <v>0.13833488766063631</v>
      </c>
      <c r="CB107" s="19">
        <f t="shared" si="32"/>
        <v>1.0755804476669448</v>
      </c>
    </row>
    <row r="108" spans="1:80" x14ac:dyDescent="0.25">
      <c r="A108" s="4" t="s">
        <v>69</v>
      </c>
      <c r="B108" s="4">
        <v>13</v>
      </c>
      <c r="C108" s="4">
        <v>0.5</v>
      </c>
      <c r="D108" s="6">
        <f t="shared" si="19"/>
        <v>0.20234282111999999</v>
      </c>
      <c r="E108" s="8">
        <v>39190</v>
      </c>
      <c r="F108" s="4">
        <v>1</v>
      </c>
      <c r="G108" s="4" t="s">
        <v>70</v>
      </c>
      <c r="H108" s="4" t="s">
        <v>71</v>
      </c>
      <c r="I108" s="4">
        <v>188</v>
      </c>
      <c r="J108" s="4">
        <v>119</v>
      </c>
      <c r="M108" s="13">
        <f t="shared" si="20"/>
        <v>153.5</v>
      </c>
      <c r="N108" s="8">
        <v>39198</v>
      </c>
      <c r="O108" s="5">
        <v>202894</v>
      </c>
      <c r="Q108" s="5"/>
      <c r="S108" s="5"/>
      <c r="V108" s="14">
        <f t="shared" si="21"/>
        <v>202894</v>
      </c>
      <c r="W108" s="14">
        <f t="shared" si="22"/>
        <v>1002723.985347981</v>
      </c>
      <c r="X108" s="14">
        <f t="shared" si="23"/>
        <v>405788</v>
      </c>
      <c r="Y108" s="8">
        <v>39234</v>
      </c>
      <c r="Z108" s="13">
        <f t="shared" si="24"/>
        <v>8</v>
      </c>
      <c r="AA108" s="4">
        <f t="shared" si="25"/>
        <v>36</v>
      </c>
      <c r="AB108" s="4">
        <v>1</v>
      </c>
      <c r="AC108" s="4">
        <v>3.3</v>
      </c>
      <c r="AD108" s="10">
        <v>28.5</v>
      </c>
      <c r="AE108" s="10">
        <v>24.7</v>
      </c>
      <c r="AF108" s="10">
        <v>31</v>
      </c>
      <c r="AG108" s="10">
        <v>27.885294117647064</v>
      </c>
      <c r="AH108" s="10">
        <v>31</v>
      </c>
      <c r="AI108" s="10">
        <v>31</v>
      </c>
      <c r="AJ108" s="10">
        <v>40</v>
      </c>
      <c r="AK108" s="10">
        <v>36.454545454545453</v>
      </c>
      <c r="AL108" s="10">
        <v>8.9</v>
      </c>
      <c r="AM108" s="10">
        <v>8.8000000000000007</v>
      </c>
      <c r="AN108" s="10">
        <v>9.4</v>
      </c>
      <c r="AO108" s="10">
        <v>9.1457142857142877</v>
      </c>
      <c r="AP108" s="20">
        <v>126</v>
      </c>
      <c r="AQ108" s="20">
        <v>162.5</v>
      </c>
      <c r="AR108" s="20">
        <v>12</v>
      </c>
      <c r="AS108" s="20">
        <v>5.2250000000000005</v>
      </c>
      <c r="AT108" s="5">
        <v>50</v>
      </c>
      <c r="AU108" s="5">
        <v>115</v>
      </c>
      <c r="AV108" s="5">
        <v>270</v>
      </c>
      <c r="AW108" s="5">
        <v>435</v>
      </c>
      <c r="AX108" s="5">
        <v>0</v>
      </c>
      <c r="AY108" s="5">
        <v>0</v>
      </c>
      <c r="AZ108" s="5">
        <v>0</v>
      </c>
      <c r="BA108" s="5">
        <v>5</v>
      </c>
      <c r="BB108" s="5">
        <v>360</v>
      </c>
      <c r="BC108" s="5">
        <v>860</v>
      </c>
      <c r="BD108" s="5">
        <v>470</v>
      </c>
      <c r="BE108" s="5">
        <v>1130</v>
      </c>
      <c r="BF108" s="5">
        <v>56.428571428571431</v>
      </c>
      <c r="BG108" s="5">
        <v>191.07142857142858</v>
      </c>
      <c r="BH108" s="5">
        <v>80.357142857142861</v>
      </c>
      <c r="BI108" s="5">
        <v>327.85714285714283</v>
      </c>
      <c r="BJ108" s="5">
        <v>10</v>
      </c>
      <c r="BK108" s="5">
        <v>85</v>
      </c>
      <c r="BL108" s="5">
        <v>0</v>
      </c>
      <c r="BM108" s="5">
        <v>160</v>
      </c>
      <c r="BN108" s="5">
        <v>155738</v>
      </c>
      <c r="BO108" s="11">
        <f t="shared" si="30"/>
        <v>76.758307293463574</v>
      </c>
      <c r="BP108" s="11">
        <f t="shared" si="31"/>
        <v>76.758307293463574</v>
      </c>
      <c r="BQ108" s="4" t="s">
        <v>72</v>
      </c>
      <c r="BR108" s="9">
        <v>25</v>
      </c>
      <c r="BS108" s="9">
        <v>44</v>
      </c>
      <c r="BT108" s="11">
        <v>30.3</v>
      </c>
      <c r="BU108" s="19">
        <f t="shared" si="26"/>
        <v>0.84166666666666667</v>
      </c>
      <c r="BV108" s="6">
        <v>0.111</v>
      </c>
      <c r="BW108" s="6">
        <v>0.63100000000000001</v>
      </c>
      <c r="BX108" s="6">
        <v>0.219</v>
      </c>
      <c r="BY108" s="5">
        <f t="shared" si="27"/>
        <v>769673.95797866792</v>
      </c>
      <c r="BZ108" s="11">
        <v>33.450000000000003</v>
      </c>
      <c r="CA108" s="11">
        <f t="shared" si="29"/>
        <v>4.5920416722648234</v>
      </c>
      <c r="CB108" s="11">
        <f t="shared" si="32"/>
        <v>0.78725645331908944</v>
      </c>
    </row>
    <row r="109" spans="1:80" x14ac:dyDescent="0.25">
      <c r="A109" s="4" t="s">
        <v>69</v>
      </c>
      <c r="B109" s="4">
        <v>14</v>
      </c>
      <c r="C109" s="4">
        <v>0.5</v>
      </c>
      <c r="D109" s="6">
        <f t="shared" si="19"/>
        <v>0.20234282111999999</v>
      </c>
      <c r="E109" s="8">
        <v>39190</v>
      </c>
      <c r="F109" s="4">
        <v>1</v>
      </c>
      <c r="G109" s="4" t="s">
        <v>70</v>
      </c>
      <c r="H109" s="4" t="s">
        <v>71</v>
      </c>
      <c r="I109" s="4">
        <v>155</v>
      </c>
      <c r="J109" s="4">
        <v>56</v>
      </c>
      <c r="M109" s="13">
        <f t="shared" si="20"/>
        <v>105.5</v>
      </c>
      <c r="N109" s="8">
        <v>39198</v>
      </c>
      <c r="O109" s="5">
        <v>207474</v>
      </c>
      <c r="Q109" s="5"/>
      <c r="S109" s="5"/>
      <c r="V109" s="14">
        <f t="shared" si="21"/>
        <v>207474</v>
      </c>
      <c r="W109" s="14">
        <f t="shared" si="22"/>
        <v>1025358.8382903733</v>
      </c>
      <c r="X109" s="14">
        <f t="shared" si="23"/>
        <v>414948</v>
      </c>
      <c r="Y109" s="8">
        <v>39234</v>
      </c>
      <c r="Z109" s="13">
        <f t="shared" si="24"/>
        <v>8</v>
      </c>
      <c r="AA109" s="4">
        <f t="shared" si="25"/>
        <v>36</v>
      </c>
      <c r="AB109" s="4">
        <v>1</v>
      </c>
      <c r="AC109" s="4">
        <v>3.5</v>
      </c>
      <c r="AD109" s="10">
        <v>27.9</v>
      </c>
      <c r="AE109" s="10">
        <v>24.2</v>
      </c>
      <c r="AF109" s="10">
        <v>30.6</v>
      </c>
      <c r="AG109" s="10">
        <v>27.726470588235301</v>
      </c>
      <c r="AH109" s="10">
        <v>31</v>
      </c>
      <c r="AI109" s="10">
        <v>31</v>
      </c>
      <c r="AJ109" s="10">
        <v>40</v>
      </c>
      <c r="AK109" s="10">
        <v>37</v>
      </c>
      <c r="AL109" s="10">
        <v>8.8000000000000007</v>
      </c>
      <c r="AM109" s="10">
        <v>8.8000000000000007</v>
      </c>
      <c r="AN109" s="10">
        <v>9.4</v>
      </c>
      <c r="AO109" s="10">
        <v>9.0848484848484858</v>
      </c>
      <c r="AP109" s="20">
        <v>123</v>
      </c>
      <c r="AQ109" s="20">
        <v>162.5</v>
      </c>
      <c r="AR109" s="20">
        <v>13.5</v>
      </c>
      <c r="AS109" s="20">
        <v>6.6000000000000005</v>
      </c>
      <c r="AT109" s="5">
        <v>30</v>
      </c>
      <c r="AU109" s="5">
        <v>165</v>
      </c>
      <c r="AV109" s="5">
        <v>300</v>
      </c>
      <c r="AW109" s="5">
        <v>495</v>
      </c>
      <c r="AX109" s="5">
        <v>0</v>
      </c>
      <c r="AY109" s="5">
        <v>0</v>
      </c>
      <c r="AZ109" s="5">
        <v>0</v>
      </c>
      <c r="BA109" s="5">
        <v>0</v>
      </c>
      <c r="BB109" s="5">
        <v>420</v>
      </c>
      <c r="BC109" s="5">
        <v>1310</v>
      </c>
      <c r="BD109" s="5">
        <v>45</v>
      </c>
      <c r="BE109" s="5">
        <v>1375</v>
      </c>
      <c r="BF109" s="5">
        <v>50.714285714285715</v>
      </c>
      <c r="BG109" s="5">
        <v>208.57142857142858</v>
      </c>
      <c r="BH109" s="5">
        <v>5</v>
      </c>
      <c r="BI109" s="5">
        <v>264.28571428571428</v>
      </c>
      <c r="BJ109" s="5">
        <v>10</v>
      </c>
      <c r="BK109" s="5">
        <v>45</v>
      </c>
      <c r="BL109" s="5">
        <v>0</v>
      </c>
      <c r="BM109" s="5">
        <v>62.5</v>
      </c>
      <c r="BN109" s="5">
        <v>152028</v>
      </c>
      <c r="BO109" s="11">
        <f t="shared" si="30"/>
        <v>73.275687556031116</v>
      </c>
      <c r="BP109" s="11">
        <f t="shared" si="31"/>
        <v>73.275687556031116</v>
      </c>
      <c r="BQ109" s="4" t="s">
        <v>72</v>
      </c>
      <c r="BR109" s="9">
        <v>21</v>
      </c>
      <c r="BS109" s="9">
        <v>45</v>
      </c>
      <c r="BT109" s="11">
        <v>30.78</v>
      </c>
      <c r="BU109" s="19">
        <f t="shared" si="26"/>
        <v>0.85499999999999998</v>
      </c>
      <c r="BV109" s="6">
        <v>6.4000000000000001E-2</v>
      </c>
      <c r="BW109" s="6">
        <v>0.42799999999999999</v>
      </c>
      <c r="BX109" s="6">
        <v>0.221</v>
      </c>
      <c r="BY109" s="5">
        <f t="shared" si="27"/>
        <v>751338.73867380433</v>
      </c>
      <c r="BZ109" s="11">
        <v>25.73</v>
      </c>
      <c r="CA109" s="19">
        <f t="shared" si="29"/>
        <v>3.5322341473056471</v>
      </c>
      <c r="CB109" s="19">
        <f t="shared" si="32"/>
        <v>0.75785553564317221</v>
      </c>
    </row>
    <row r="110" spans="1:80" x14ac:dyDescent="0.25">
      <c r="A110" s="4" t="s">
        <v>69</v>
      </c>
      <c r="B110" s="4">
        <v>28</v>
      </c>
      <c r="C110" s="4">
        <v>1</v>
      </c>
      <c r="D110" s="6">
        <f t="shared" si="19"/>
        <v>0.40468564223999998</v>
      </c>
      <c r="E110" s="8">
        <v>38248</v>
      </c>
      <c r="F110" s="4">
        <v>1</v>
      </c>
      <c r="G110" s="4" t="s">
        <v>70</v>
      </c>
      <c r="H110" s="4" t="s">
        <v>71</v>
      </c>
      <c r="I110" s="4">
        <v>5</v>
      </c>
      <c r="J110" s="4">
        <v>2</v>
      </c>
      <c r="M110" s="13">
        <f t="shared" si="20"/>
        <v>3.5</v>
      </c>
      <c r="N110" s="8">
        <v>38256</v>
      </c>
      <c r="O110" s="5">
        <v>418612</v>
      </c>
      <c r="Q110" s="5"/>
      <c r="V110" s="14">
        <f t="shared" si="21"/>
        <v>418612</v>
      </c>
      <c r="W110" s="14">
        <f t="shared" si="22"/>
        <v>1034412.7794673302</v>
      </c>
      <c r="X110" s="14">
        <f t="shared" si="23"/>
        <v>418612</v>
      </c>
      <c r="Y110" s="8">
        <v>38295</v>
      </c>
      <c r="Z110" s="13">
        <f t="shared" si="24"/>
        <v>8</v>
      </c>
      <c r="AA110" s="4">
        <f t="shared" si="25"/>
        <v>39</v>
      </c>
      <c r="AB110" s="4">
        <v>8</v>
      </c>
      <c r="AC110" s="10">
        <v>3.2</v>
      </c>
      <c r="AD110" s="4">
        <v>31.5</v>
      </c>
      <c r="AE110" s="4">
        <v>3.2</v>
      </c>
      <c r="AF110" s="4">
        <v>31.4</v>
      </c>
      <c r="AG110" s="10">
        <v>28.608108108108102</v>
      </c>
      <c r="AH110" s="4">
        <v>31</v>
      </c>
      <c r="AI110" s="4">
        <v>27</v>
      </c>
      <c r="AJ110" s="4">
        <v>31</v>
      </c>
      <c r="AK110" s="10">
        <v>29.166666666666668</v>
      </c>
      <c r="AL110" s="4">
        <v>9</v>
      </c>
      <c r="AM110" s="4">
        <v>8.6999999999999993</v>
      </c>
      <c r="AN110" s="4">
        <v>9.5</v>
      </c>
      <c r="AO110" s="10">
        <v>9.108571428571425</v>
      </c>
      <c r="AP110" s="20">
        <v>340</v>
      </c>
      <c r="AQ110" s="20">
        <v>400</v>
      </c>
      <c r="AR110" s="20">
        <v>21</v>
      </c>
      <c r="AS110" s="20">
        <v>8.75</v>
      </c>
      <c r="AT110" s="5">
        <v>10</v>
      </c>
      <c r="AU110" s="5">
        <v>35</v>
      </c>
      <c r="AV110" s="5">
        <v>225</v>
      </c>
      <c r="AW110" s="5">
        <v>270</v>
      </c>
      <c r="AX110" s="5">
        <v>0</v>
      </c>
      <c r="AY110" s="5">
        <v>0</v>
      </c>
      <c r="AZ110" s="5">
        <v>0</v>
      </c>
      <c r="BA110" s="5">
        <v>0</v>
      </c>
      <c r="BB110" s="5">
        <v>175</v>
      </c>
      <c r="BC110" s="5">
        <v>1105</v>
      </c>
      <c r="BD110" s="5">
        <v>2310</v>
      </c>
      <c r="BE110" s="5">
        <v>3030</v>
      </c>
      <c r="BF110" s="5">
        <v>29</v>
      </c>
      <c r="BG110" s="5">
        <v>158.66666666666666</v>
      </c>
      <c r="BH110" s="5">
        <v>241.33333333333334</v>
      </c>
      <c r="BI110" s="5">
        <v>429</v>
      </c>
      <c r="BJ110" s="5">
        <v>5</v>
      </c>
      <c r="BK110" s="5">
        <v>25</v>
      </c>
      <c r="BL110" s="5">
        <v>5</v>
      </c>
      <c r="BM110" s="5">
        <v>40</v>
      </c>
      <c r="BN110" s="5">
        <v>185984</v>
      </c>
      <c r="BO110" s="11">
        <f t="shared" si="30"/>
        <v>44.428731140053316</v>
      </c>
      <c r="BP110" s="11">
        <f t="shared" si="31"/>
        <v>44.428731140053316</v>
      </c>
      <c r="BQ110" s="4" t="s">
        <v>72</v>
      </c>
      <c r="BR110" s="9">
        <v>15</v>
      </c>
      <c r="BS110" s="9">
        <v>60</v>
      </c>
      <c r="BT110" s="11">
        <v>29.96</v>
      </c>
      <c r="BU110" s="19">
        <f t="shared" si="26"/>
        <v>0.76820512820512821</v>
      </c>
      <c r="BV110" s="6">
        <v>5.8000000000000003E-2</v>
      </c>
      <c r="BW110" s="6">
        <v>2.11</v>
      </c>
      <c r="BX110" s="6">
        <v>0.31592199999999998</v>
      </c>
      <c r="BY110" s="5">
        <f t="shared" si="27"/>
        <v>459576.47266789281</v>
      </c>
      <c r="BZ110" s="11">
        <v>54.68</v>
      </c>
      <c r="CA110" s="19">
        <f t="shared" si="29"/>
        <v>3.4645441688781031</v>
      </c>
      <c r="CB110" s="19">
        <f t="shared" si="32"/>
        <v>1.1747743160673818</v>
      </c>
    </row>
    <row r="111" spans="1:80" x14ac:dyDescent="0.25">
      <c r="A111" s="15" t="s">
        <v>69</v>
      </c>
      <c r="B111" s="15">
        <v>7</v>
      </c>
      <c r="C111" s="15">
        <v>2</v>
      </c>
      <c r="D111" s="16">
        <f t="shared" si="19"/>
        <v>0.80937128447999995</v>
      </c>
      <c r="E111" s="17">
        <v>37755</v>
      </c>
      <c r="F111" s="15">
        <v>1</v>
      </c>
      <c r="G111" s="15" t="s">
        <v>70</v>
      </c>
      <c r="H111" s="15" t="s">
        <v>71</v>
      </c>
      <c r="I111" s="15">
        <v>98</v>
      </c>
      <c r="J111" s="15">
        <v>94</v>
      </c>
      <c r="K111" s="15"/>
      <c r="L111" s="15"/>
      <c r="M111" s="13">
        <f t="shared" si="20"/>
        <v>96</v>
      </c>
      <c r="N111" s="17">
        <v>37763</v>
      </c>
      <c r="O111" s="14">
        <v>729594</v>
      </c>
      <c r="P111" s="15"/>
      <c r="Q111" s="14"/>
      <c r="R111" s="15"/>
      <c r="S111" s="15"/>
      <c r="T111" s="15"/>
      <c r="U111" s="15"/>
      <c r="V111" s="14">
        <f t="shared" si="21"/>
        <v>729594</v>
      </c>
      <c r="W111" s="14">
        <f t="shared" si="22"/>
        <v>901433.01843077526</v>
      </c>
      <c r="X111" s="14">
        <f t="shared" si="23"/>
        <v>364797</v>
      </c>
      <c r="Y111" s="17">
        <v>37804</v>
      </c>
      <c r="Z111" s="13">
        <f t="shared" si="24"/>
        <v>8</v>
      </c>
      <c r="AA111" s="15">
        <f t="shared" si="25"/>
        <v>41</v>
      </c>
      <c r="AB111" s="15">
        <v>11</v>
      </c>
      <c r="AC111" s="18">
        <v>2.2999999999999998</v>
      </c>
      <c r="AD111" s="18">
        <v>29.9</v>
      </c>
      <c r="AE111" s="18">
        <v>28.3</v>
      </c>
      <c r="AF111" s="18">
        <v>34.4</v>
      </c>
      <c r="AG111" s="18">
        <v>31.25128205128205</v>
      </c>
      <c r="AH111" s="13">
        <v>31</v>
      </c>
      <c r="AI111" s="13">
        <v>31</v>
      </c>
      <c r="AJ111" s="13">
        <v>45</v>
      </c>
      <c r="AK111" s="13">
        <v>38.454545454545453</v>
      </c>
      <c r="AL111" s="18">
        <v>9.1</v>
      </c>
      <c r="AM111" s="18">
        <v>8.9</v>
      </c>
      <c r="AN111" s="18">
        <v>9.1999999999999993</v>
      </c>
      <c r="AO111" s="18">
        <v>9.1150576458559112</v>
      </c>
      <c r="AP111" s="21">
        <v>170</v>
      </c>
      <c r="AQ111" s="21">
        <v>775</v>
      </c>
      <c r="AR111" s="21">
        <v>54</v>
      </c>
      <c r="AS111" s="21">
        <v>22.5</v>
      </c>
      <c r="AT111" s="14">
        <v>5</v>
      </c>
      <c r="AU111" s="14">
        <v>85</v>
      </c>
      <c r="AV111" s="14">
        <v>0</v>
      </c>
      <c r="AW111" s="14">
        <v>90</v>
      </c>
      <c r="AX111" s="14">
        <v>0</v>
      </c>
      <c r="AY111" s="14">
        <v>0</v>
      </c>
      <c r="AZ111" s="14">
        <v>25</v>
      </c>
      <c r="BA111" s="14">
        <v>185</v>
      </c>
      <c r="BB111" s="14">
        <v>630</v>
      </c>
      <c r="BC111" s="14">
        <v>1020</v>
      </c>
      <c r="BD111" s="14">
        <v>4440</v>
      </c>
      <c r="BE111" s="14">
        <v>5090</v>
      </c>
      <c r="BF111" s="14">
        <v>76</v>
      </c>
      <c r="BG111" s="14">
        <v>134.33333333333334</v>
      </c>
      <c r="BH111" s="14">
        <v>1552.6666666666667</v>
      </c>
      <c r="BI111" s="14">
        <v>1822.6666666666667</v>
      </c>
      <c r="BJ111" s="14">
        <v>10</v>
      </c>
      <c r="BK111" s="14">
        <v>25</v>
      </c>
      <c r="BL111" s="14">
        <v>1215</v>
      </c>
      <c r="BM111" s="14">
        <v>1420</v>
      </c>
      <c r="BN111" s="14">
        <v>577376</v>
      </c>
      <c r="BO111" s="19">
        <f>BN111/(O111)*100</f>
        <v>79.136615706817764</v>
      </c>
      <c r="BP111" s="19">
        <f>BN111/(O111+Q111)*100</f>
        <v>79.136615706817764</v>
      </c>
      <c r="BQ111" s="15" t="s">
        <v>72</v>
      </c>
      <c r="BR111" s="13">
        <v>25</v>
      </c>
      <c r="BS111" s="13">
        <v>37</v>
      </c>
      <c r="BT111" s="19">
        <v>31.98</v>
      </c>
      <c r="BU111" s="19">
        <f t="shared" si="26"/>
        <v>0.78</v>
      </c>
      <c r="BV111" s="16">
        <v>0.182</v>
      </c>
      <c r="BW111" s="16">
        <v>0.40500000000000003</v>
      </c>
      <c r="BX111" s="16">
        <v>0.27100000000000002</v>
      </c>
      <c r="BY111" s="14">
        <f t="shared" si="27"/>
        <v>713363.58364993031</v>
      </c>
      <c r="BZ111" s="19">
        <v>146.05000000000001</v>
      </c>
      <c r="CA111" s="19">
        <f t="shared" si="29"/>
        <v>4.4011879223511592</v>
      </c>
      <c r="CB111" s="19">
        <f t="shared" si="32"/>
        <v>0.82857898199002655</v>
      </c>
    </row>
    <row r="112" spans="1:80" x14ac:dyDescent="0.25">
      <c r="A112" s="53" t="s">
        <v>69</v>
      </c>
      <c r="B112" s="53">
        <v>30</v>
      </c>
      <c r="C112" s="53">
        <v>1</v>
      </c>
      <c r="D112" s="22">
        <f t="shared" si="19"/>
        <v>0.40468564223999998</v>
      </c>
      <c r="E112" s="54">
        <v>38456</v>
      </c>
      <c r="F112" s="53">
        <v>1</v>
      </c>
      <c r="G112" s="53" t="s">
        <v>70</v>
      </c>
      <c r="H112" s="53" t="s">
        <v>71</v>
      </c>
      <c r="I112" s="53">
        <v>43</v>
      </c>
      <c r="J112" s="53">
        <v>64</v>
      </c>
      <c r="K112" s="53"/>
      <c r="L112" s="53"/>
      <c r="M112" s="13">
        <f t="shared" si="20"/>
        <v>53.5</v>
      </c>
      <c r="N112" s="54">
        <v>38465</v>
      </c>
      <c r="O112" s="55">
        <v>421360</v>
      </c>
      <c r="P112" s="53"/>
      <c r="Q112" s="55"/>
      <c r="R112" s="53"/>
      <c r="S112" s="53"/>
      <c r="T112" s="53"/>
      <c r="U112" s="53"/>
      <c r="V112" s="14">
        <f t="shared" si="21"/>
        <v>421360</v>
      </c>
      <c r="W112" s="14">
        <f t="shared" si="22"/>
        <v>1041203.2353500479</v>
      </c>
      <c r="X112" s="14">
        <f t="shared" si="23"/>
        <v>421360</v>
      </c>
      <c r="Y112" s="54">
        <v>38518</v>
      </c>
      <c r="Z112" s="13">
        <f t="shared" si="24"/>
        <v>9</v>
      </c>
      <c r="AA112" s="53">
        <f t="shared" si="25"/>
        <v>53</v>
      </c>
      <c r="AB112" s="53">
        <v>16</v>
      </c>
      <c r="AC112" s="56">
        <v>2</v>
      </c>
      <c r="AD112" s="56">
        <v>25</v>
      </c>
      <c r="AE112" s="56">
        <v>22.9</v>
      </c>
      <c r="AF112" s="56">
        <v>33.799999999999997</v>
      </c>
      <c r="AG112" s="56">
        <v>29.46274509803921</v>
      </c>
      <c r="AH112" s="57">
        <v>31</v>
      </c>
      <c r="AI112" s="57">
        <v>32</v>
      </c>
      <c r="AJ112" s="57">
        <v>42</v>
      </c>
      <c r="AK112" s="57">
        <v>36.866666666666667</v>
      </c>
      <c r="AL112" s="56">
        <v>9.3000000000000007</v>
      </c>
      <c r="AM112" s="56">
        <v>9.1</v>
      </c>
      <c r="AN112" s="56">
        <v>9.6999999999999993</v>
      </c>
      <c r="AO112" s="56">
        <v>9.3923850646533715</v>
      </c>
      <c r="AP112" s="25">
        <v>188</v>
      </c>
      <c r="AQ112" s="25">
        <v>400</v>
      </c>
      <c r="AR112" s="25">
        <v>22.5</v>
      </c>
      <c r="AS112" s="25">
        <v>9.3699999999999992</v>
      </c>
      <c r="AT112" s="55">
        <v>30</v>
      </c>
      <c r="AU112" s="55">
        <v>60</v>
      </c>
      <c r="AV112" s="55">
        <v>0</v>
      </c>
      <c r="AW112" s="55">
        <v>90</v>
      </c>
      <c r="AX112" s="55">
        <v>0</v>
      </c>
      <c r="AY112" s="55">
        <v>0</v>
      </c>
      <c r="AZ112" s="55">
        <v>0</v>
      </c>
      <c r="BA112" s="55">
        <v>15</v>
      </c>
      <c r="BB112" s="55">
        <v>885</v>
      </c>
      <c r="BC112" s="55">
        <v>760</v>
      </c>
      <c r="BD112" s="55">
        <v>10</v>
      </c>
      <c r="BE112" s="55">
        <v>1105</v>
      </c>
      <c r="BF112" s="55">
        <v>179.78260869565219</v>
      </c>
      <c r="BG112" s="55">
        <v>126.08695652173913</v>
      </c>
      <c r="BH112" s="55">
        <v>0.86956521739130432</v>
      </c>
      <c r="BI112" s="55">
        <v>306.73913043478262</v>
      </c>
      <c r="BJ112" s="55">
        <v>60</v>
      </c>
      <c r="BK112" s="55">
        <v>30</v>
      </c>
      <c r="BL112" s="55">
        <v>0</v>
      </c>
      <c r="BM112" s="55">
        <v>130</v>
      </c>
      <c r="BN112" s="55">
        <v>41073</v>
      </c>
      <c r="BO112" s="58">
        <f>BN112/O112*100</f>
        <v>9.7477216631858745</v>
      </c>
      <c r="BP112" s="58">
        <f>BN112/(O112+Q112)*100</f>
        <v>9.7477216631858745</v>
      </c>
      <c r="BQ112" s="53" t="s">
        <v>72</v>
      </c>
      <c r="BR112" s="57">
        <v>31</v>
      </c>
      <c r="BS112" s="57">
        <v>57</v>
      </c>
      <c r="BT112" s="58">
        <v>38.799999999999997</v>
      </c>
      <c r="BU112" s="19">
        <f t="shared" si="26"/>
        <v>0.73207547169811316</v>
      </c>
      <c r="BV112" s="22">
        <v>0.20100000000000001</v>
      </c>
      <c r="BW112" s="22">
        <v>1.4610000000000001</v>
      </c>
      <c r="BX112" s="22">
        <v>0.52</v>
      </c>
      <c r="BY112" s="55">
        <f t="shared" si="27"/>
        <v>101493.59333000882</v>
      </c>
      <c r="BZ112" s="58">
        <v>19.23</v>
      </c>
      <c r="CA112" s="19">
        <f t="shared" si="29"/>
        <v>0.89657292181388482</v>
      </c>
      <c r="CB112" s="19">
        <f t="shared" si="32"/>
        <v>0.89024217874309886</v>
      </c>
    </row>
    <row r="113" spans="1:80" x14ac:dyDescent="0.25">
      <c r="A113" s="8" t="s">
        <v>69</v>
      </c>
      <c r="B113" s="4">
        <v>16</v>
      </c>
      <c r="C113" s="4">
        <v>0.5</v>
      </c>
      <c r="D113" s="6">
        <f t="shared" si="19"/>
        <v>0.20234282111999999</v>
      </c>
      <c r="E113" s="8">
        <v>38465</v>
      </c>
      <c r="F113" s="4">
        <v>1</v>
      </c>
      <c r="G113" s="4" t="s">
        <v>70</v>
      </c>
      <c r="H113" s="4" t="s">
        <v>71</v>
      </c>
      <c r="I113" s="4">
        <v>17</v>
      </c>
      <c r="J113" s="4">
        <v>3</v>
      </c>
      <c r="K113" s="5"/>
      <c r="M113" s="13">
        <f t="shared" si="20"/>
        <v>10</v>
      </c>
      <c r="N113" s="8">
        <v>38475</v>
      </c>
      <c r="O113" s="5">
        <v>221214</v>
      </c>
      <c r="Q113" s="5"/>
      <c r="V113" s="14">
        <f t="shared" si="21"/>
        <v>221214</v>
      </c>
      <c r="W113" s="14">
        <f t="shared" si="22"/>
        <v>1093263.3971175503</v>
      </c>
      <c r="X113" s="14">
        <f t="shared" si="23"/>
        <v>442428</v>
      </c>
      <c r="Y113" s="8">
        <v>38505</v>
      </c>
      <c r="Z113" s="13">
        <f t="shared" si="24"/>
        <v>10</v>
      </c>
      <c r="AA113" s="4">
        <f t="shared" si="25"/>
        <v>30</v>
      </c>
      <c r="AC113" s="10">
        <v>1.5</v>
      </c>
      <c r="AD113" s="10">
        <v>23.5</v>
      </c>
      <c r="AE113" s="10">
        <v>25.6</v>
      </c>
      <c r="AF113" s="10">
        <v>33.200000000000003</v>
      </c>
      <c r="AG113" s="10">
        <v>29.662068965517239</v>
      </c>
      <c r="AH113" s="9">
        <v>31</v>
      </c>
      <c r="AI113" s="9">
        <v>32</v>
      </c>
      <c r="AJ113" s="9">
        <v>38</v>
      </c>
      <c r="AK113" s="9">
        <v>35.125</v>
      </c>
      <c r="AL113" s="10">
        <v>9.3000000000000007</v>
      </c>
      <c r="AM113" s="10">
        <v>9.1</v>
      </c>
      <c r="AN113" s="10">
        <v>9.6</v>
      </c>
      <c r="AO113" s="10">
        <v>9.318313888864159</v>
      </c>
      <c r="AP113" s="20">
        <v>0</v>
      </c>
      <c r="AQ113" s="20">
        <v>187.5</v>
      </c>
      <c r="AR113" s="20">
        <v>10.5</v>
      </c>
      <c r="AS113" s="20">
        <v>4.37</v>
      </c>
      <c r="AT113" s="5">
        <v>30</v>
      </c>
      <c r="AU113" s="5">
        <v>105</v>
      </c>
      <c r="AV113" s="5">
        <v>0</v>
      </c>
      <c r="AW113" s="5">
        <v>135</v>
      </c>
      <c r="AX113" s="5">
        <v>0</v>
      </c>
      <c r="AY113" s="5">
        <v>0</v>
      </c>
      <c r="AZ113" s="5">
        <v>0</v>
      </c>
      <c r="BA113" s="5">
        <v>0</v>
      </c>
      <c r="BB113" s="5">
        <v>90</v>
      </c>
      <c r="BC113" s="5">
        <v>190</v>
      </c>
      <c r="BD113" s="5">
        <v>15</v>
      </c>
      <c r="BE113" s="5">
        <v>190</v>
      </c>
      <c r="BF113" s="5">
        <v>22.083333333333332</v>
      </c>
      <c r="BG113" s="5">
        <v>47.083333333333336</v>
      </c>
      <c r="BH113" s="5">
        <v>2.0833333333333335</v>
      </c>
      <c r="BI113" s="5">
        <v>71.25</v>
      </c>
      <c r="BJ113" s="5">
        <v>7.5</v>
      </c>
      <c r="BK113" s="5">
        <v>25</v>
      </c>
      <c r="BL113" s="5">
        <v>0</v>
      </c>
      <c r="BM113" s="5">
        <v>55</v>
      </c>
      <c r="BN113" s="5">
        <v>0</v>
      </c>
      <c r="BO113" s="11">
        <f>BN113/O113*100</f>
        <v>0</v>
      </c>
      <c r="BP113" s="11">
        <f>BN113/(O113+Q113)*100</f>
        <v>0</v>
      </c>
      <c r="BQ113" s="4" t="s">
        <v>73</v>
      </c>
      <c r="BU113" s="19">
        <f t="shared" si="26"/>
        <v>0</v>
      </c>
      <c r="BY113" s="5">
        <f t="shared" si="27"/>
        <v>0</v>
      </c>
      <c r="BZ113" s="11">
        <v>0</v>
      </c>
      <c r="CA113" s="11">
        <f t="shared" si="29"/>
        <v>0</v>
      </c>
      <c r="CB113" s="11" t="e">
        <f t="shared" si="32"/>
        <v>#DIV/0!</v>
      </c>
    </row>
    <row r="114" spans="1:80" x14ac:dyDescent="0.25">
      <c r="A114" s="4" t="s">
        <v>69</v>
      </c>
      <c r="B114" s="4">
        <v>31</v>
      </c>
      <c r="C114" s="4">
        <v>1</v>
      </c>
      <c r="D114" s="6">
        <f t="shared" si="19"/>
        <v>0.40468564223999998</v>
      </c>
      <c r="E114" s="8">
        <v>38091</v>
      </c>
      <c r="F114" s="4">
        <v>1</v>
      </c>
      <c r="G114" s="4" t="s">
        <v>70</v>
      </c>
      <c r="H114" s="4" t="s">
        <v>71</v>
      </c>
      <c r="I114" s="4">
        <v>170</v>
      </c>
      <c r="J114" s="4">
        <v>34</v>
      </c>
      <c r="M114" s="13">
        <f t="shared" si="20"/>
        <v>102</v>
      </c>
      <c r="N114" s="8">
        <v>38101</v>
      </c>
      <c r="O114" s="5">
        <v>420444</v>
      </c>
      <c r="Q114" s="5"/>
      <c r="V114" s="14">
        <f t="shared" si="21"/>
        <v>420444</v>
      </c>
      <c r="W114" s="14">
        <f t="shared" si="22"/>
        <v>1038939.7500558087</v>
      </c>
      <c r="X114" s="14">
        <f t="shared" si="23"/>
        <v>420444</v>
      </c>
      <c r="Y114" s="8">
        <v>38142</v>
      </c>
      <c r="Z114" s="13">
        <f t="shared" si="24"/>
        <v>10</v>
      </c>
      <c r="AA114" s="4">
        <f t="shared" si="25"/>
        <v>41</v>
      </c>
      <c r="AB114" s="4">
        <v>5</v>
      </c>
      <c r="AC114" s="10">
        <v>3.4</v>
      </c>
      <c r="AD114" s="4">
        <v>25.9</v>
      </c>
      <c r="AE114" s="4">
        <v>21.6</v>
      </c>
      <c r="AF114" s="4">
        <v>32.200000000000003</v>
      </c>
      <c r="AG114" s="10">
        <v>27.686486486486491</v>
      </c>
      <c r="AH114" s="4">
        <v>31</v>
      </c>
      <c r="AI114" s="4">
        <v>21</v>
      </c>
      <c r="AJ114" s="4">
        <v>30</v>
      </c>
      <c r="AK114" s="10">
        <v>25.6</v>
      </c>
      <c r="AL114" s="4">
        <v>8.9</v>
      </c>
      <c r="AM114" s="4">
        <v>8.1999999999999993</v>
      </c>
      <c r="AN114" s="4">
        <v>9.9</v>
      </c>
      <c r="AO114" s="10">
        <v>9.2228571428571424</v>
      </c>
      <c r="AP114" s="20">
        <v>252</v>
      </c>
      <c r="AQ114" s="20">
        <v>450</v>
      </c>
      <c r="AR114" s="20">
        <v>48</v>
      </c>
      <c r="AS114" s="20">
        <v>20</v>
      </c>
      <c r="AT114" s="5">
        <v>0</v>
      </c>
      <c r="AU114" s="5">
        <v>15</v>
      </c>
      <c r="AV114" s="5">
        <v>15</v>
      </c>
      <c r="AW114" s="5">
        <v>30</v>
      </c>
      <c r="AX114" s="5">
        <v>0</v>
      </c>
      <c r="AY114" s="5">
        <v>0</v>
      </c>
      <c r="AZ114" s="5">
        <v>0</v>
      </c>
      <c r="BA114" s="5">
        <v>255</v>
      </c>
      <c r="BB114" s="5">
        <v>145</v>
      </c>
      <c r="BC114" s="5">
        <v>225</v>
      </c>
      <c r="BD114" s="5">
        <v>8310</v>
      </c>
      <c r="BE114" s="5">
        <v>8365</v>
      </c>
      <c r="BF114" s="5">
        <v>25</v>
      </c>
      <c r="BG114" s="5">
        <v>27.1875</v>
      </c>
      <c r="BH114" s="5">
        <v>2805.3125</v>
      </c>
      <c r="BI114" s="5">
        <v>2943</v>
      </c>
      <c r="BJ114" s="5">
        <v>10</v>
      </c>
      <c r="BK114" s="5">
        <v>5</v>
      </c>
      <c r="BL114" s="5">
        <v>2382.5</v>
      </c>
      <c r="BM114" s="5">
        <v>3165</v>
      </c>
      <c r="BN114" s="5">
        <v>244118</v>
      </c>
      <c r="BO114" s="11">
        <f>(BN114/O114)*100</f>
        <v>58.061953553862111</v>
      </c>
      <c r="BP114" s="11">
        <f>((BN114)/(O114+Q114+S114+U114))*100</f>
        <v>58.061953553862111</v>
      </c>
      <c r="BQ114" s="4" t="s">
        <v>72</v>
      </c>
      <c r="BR114" s="9">
        <v>24</v>
      </c>
      <c r="BS114" s="9">
        <v>47</v>
      </c>
      <c r="BT114" s="11">
        <v>32.74</v>
      </c>
      <c r="BU114" s="19">
        <f t="shared" si="26"/>
        <v>0.7985365853658537</v>
      </c>
      <c r="BV114" s="6">
        <v>0.129</v>
      </c>
      <c r="BW114" s="6">
        <v>0.99199999999999999</v>
      </c>
      <c r="BX114" s="6">
        <v>0.32214999999999983</v>
      </c>
      <c r="BY114" s="5">
        <f t="shared" si="27"/>
        <v>603228.71513001469</v>
      </c>
      <c r="BZ114" s="11">
        <v>67.45</v>
      </c>
      <c r="CA114" s="19">
        <f t="shared" si="29"/>
        <v>4.0651848731610496</v>
      </c>
      <c r="CB114" s="19">
        <f t="shared" si="32"/>
        <v>0.91795651913854059</v>
      </c>
    </row>
    <row r="115" spans="1:80" x14ac:dyDescent="0.25">
      <c r="A115" s="4" t="s">
        <v>69</v>
      </c>
      <c r="B115" s="4">
        <v>28</v>
      </c>
      <c r="C115" s="4">
        <v>1</v>
      </c>
      <c r="D115" s="6">
        <f t="shared" si="19"/>
        <v>0.40468564223999998</v>
      </c>
      <c r="E115" s="8">
        <v>38127</v>
      </c>
      <c r="F115" s="4">
        <v>1</v>
      </c>
      <c r="G115" s="4" t="s">
        <v>70</v>
      </c>
      <c r="H115" s="4" t="s">
        <v>71</v>
      </c>
      <c r="I115" s="4">
        <v>553</v>
      </c>
      <c r="J115" s="4">
        <v>548</v>
      </c>
      <c r="M115" s="13">
        <f t="shared" si="20"/>
        <v>550.5</v>
      </c>
      <c r="N115" s="8">
        <v>38137</v>
      </c>
      <c r="O115" s="5">
        <v>386552</v>
      </c>
      <c r="Q115" s="5"/>
      <c r="V115" s="14">
        <f t="shared" si="21"/>
        <v>386552</v>
      </c>
      <c r="W115" s="14">
        <f t="shared" si="22"/>
        <v>955190.79416895704</v>
      </c>
      <c r="X115" s="14">
        <f t="shared" si="23"/>
        <v>386552</v>
      </c>
      <c r="Y115" s="8">
        <v>38169</v>
      </c>
      <c r="Z115" s="13">
        <f t="shared" si="24"/>
        <v>10</v>
      </c>
      <c r="AA115" s="4">
        <f t="shared" si="25"/>
        <v>32</v>
      </c>
      <c r="AB115" s="4">
        <v>15</v>
      </c>
      <c r="AC115" s="10">
        <v>2.8</v>
      </c>
      <c r="AD115" s="4">
        <v>31</v>
      </c>
      <c r="AE115" s="4">
        <v>27.8</v>
      </c>
      <c r="AF115" s="4">
        <v>33.799999999999997</v>
      </c>
      <c r="AG115" s="10">
        <v>31.637931034482758</v>
      </c>
      <c r="AH115" s="4">
        <v>31</v>
      </c>
      <c r="AI115" s="4">
        <v>31</v>
      </c>
      <c r="AJ115" s="4">
        <v>37</v>
      </c>
      <c r="AK115" s="10">
        <v>33.833333333333336</v>
      </c>
      <c r="AL115" s="4">
        <v>9.3000000000000007</v>
      </c>
      <c r="AM115" s="4">
        <v>8.9</v>
      </c>
      <c r="AN115" s="4">
        <v>9.8000000000000007</v>
      </c>
      <c r="AO115" s="10">
        <v>9.3137931034482762</v>
      </c>
      <c r="AP115" s="20">
        <v>124</v>
      </c>
      <c r="AQ115" s="20">
        <v>375</v>
      </c>
      <c r="AR115" s="20">
        <v>42</v>
      </c>
      <c r="AS115" s="20">
        <v>17.5</v>
      </c>
      <c r="AT115" s="5">
        <v>35</v>
      </c>
      <c r="AU115" s="5">
        <v>140</v>
      </c>
      <c r="AV115" s="5">
        <v>140</v>
      </c>
      <c r="AW115" s="5">
        <v>315</v>
      </c>
      <c r="AX115" s="5">
        <v>0</v>
      </c>
      <c r="AY115" s="5">
        <v>0</v>
      </c>
      <c r="AZ115" s="5">
        <v>205</v>
      </c>
      <c r="BA115" s="5">
        <v>365</v>
      </c>
      <c r="BB115" s="5">
        <v>130</v>
      </c>
      <c r="BC115" s="5">
        <v>225</v>
      </c>
      <c r="BD115" s="5">
        <v>5050</v>
      </c>
      <c r="BE115" s="5">
        <v>5075</v>
      </c>
      <c r="BF115" s="5">
        <v>32.916666666666664</v>
      </c>
      <c r="BG115" s="5">
        <v>90.416666666666671</v>
      </c>
      <c r="BH115" s="5">
        <v>1528.3333333333333</v>
      </c>
      <c r="BI115" s="5">
        <v>1662.5</v>
      </c>
      <c r="BJ115" s="5">
        <v>17.5</v>
      </c>
      <c r="BK115" s="5">
        <v>70</v>
      </c>
      <c r="BL115" s="5">
        <v>1245</v>
      </c>
      <c r="BM115" s="5">
        <v>1327.5</v>
      </c>
      <c r="BN115" s="5">
        <v>274798</v>
      </c>
      <c r="BO115" s="11">
        <f>(BN115/O115)*100</f>
        <v>71.089529998551299</v>
      </c>
      <c r="BP115" s="11">
        <f>((BN115)/(O115+Q115+S115+U115))*100</f>
        <v>71.089529998551299</v>
      </c>
      <c r="BQ115" s="4" t="s">
        <v>72</v>
      </c>
      <c r="BR115" s="9">
        <v>25</v>
      </c>
      <c r="BS115" s="9">
        <v>52</v>
      </c>
      <c r="BT115" s="11">
        <v>33.94</v>
      </c>
      <c r="BU115" s="19">
        <f t="shared" si="26"/>
        <v>1.0606249999999999</v>
      </c>
      <c r="BV115" s="6">
        <v>0.124</v>
      </c>
      <c r="BW115" s="6">
        <v>1.226</v>
      </c>
      <c r="BX115" s="6">
        <v>0.33088100000000004</v>
      </c>
      <c r="BY115" s="5">
        <f t="shared" si="27"/>
        <v>679040.64616414101</v>
      </c>
      <c r="BZ115" s="11">
        <v>84.45</v>
      </c>
      <c r="CA115" s="19">
        <f t="shared" si="29"/>
        <v>6.5212654577819107</v>
      </c>
      <c r="CB115" s="19">
        <f t="shared" si="32"/>
        <v>0.84632333534745086</v>
      </c>
    </row>
    <row r="116" spans="1:80" x14ac:dyDescent="0.25">
      <c r="A116" s="8" t="s">
        <v>69</v>
      </c>
      <c r="B116" s="4">
        <v>25</v>
      </c>
      <c r="C116" s="4">
        <v>1</v>
      </c>
      <c r="D116" s="6">
        <f t="shared" si="19"/>
        <v>0.40468564223999998</v>
      </c>
      <c r="E116" s="8">
        <v>38454</v>
      </c>
      <c r="F116" s="4">
        <v>2</v>
      </c>
      <c r="G116" s="4" t="s">
        <v>70</v>
      </c>
      <c r="H116" s="4" t="s">
        <v>71</v>
      </c>
      <c r="I116" s="4">
        <v>1</v>
      </c>
      <c r="J116" s="4">
        <v>0</v>
      </c>
      <c r="K116" s="4">
        <v>3</v>
      </c>
      <c r="L116" s="4">
        <v>0</v>
      </c>
      <c r="M116" s="13">
        <f t="shared" si="20"/>
        <v>1</v>
      </c>
      <c r="N116" s="8">
        <v>38465</v>
      </c>
      <c r="O116" s="5">
        <v>410826</v>
      </c>
      <c r="P116" s="8">
        <v>38469</v>
      </c>
      <c r="Q116" s="5">
        <v>423192</v>
      </c>
      <c r="V116" s="14">
        <f t="shared" si="21"/>
        <v>834018</v>
      </c>
      <c r="W116" s="14">
        <f t="shared" si="22"/>
        <v>2060903.3604048232</v>
      </c>
      <c r="X116" s="14">
        <f t="shared" si="23"/>
        <v>834018</v>
      </c>
      <c r="Y116" s="8">
        <v>38503</v>
      </c>
      <c r="Z116" s="13">
        <f t="shared" si="24"/>
        <v>11</v>
      </c>
      <c r="AA116" s="4">
        <f t="shared" si="25"/>
        <v>38</v>
      </c>
      <c r="AB116" s="4">
        <v>11</v>
      </c>
      <c r="AC116" s="10">
        <v>1.2</v>
      </c>
      <c r="AD116" s="10">
        <v>25.2</v>
      </c>
      <c r="AE116" s="10">
        <v>16.8</v>
      </c>
      <c r="AF116" s="10">
        <v>32.700000000000003</v>
      </c>
      <c r="AG116" s="10">
        <v>28.144444444444446</v>
      </c>
      <c r="AH116" s="9">
        <v>31</v>
      </c>
      <c r="AI116" s="9">
        <v>32</v>
      </c>
      <c r="AJ116" s="9">
        <v>38</v>
      </c>
      <c r="AK116" s="9">
        <v>34.777777777777779</v>
      </c>
      <c r="AL116" s="10">
        <v>9.5</v>
      </c>
      <c r="AM116" s="10">
        <v>8.6</v>
      </c>
      <c r="AN116" s="10">
        <v>9.9</v>
      </c>
      <c r="AO116" s="10">
        <v>9.4731899434429199</v>
      </c>
      <c r="AP116" s="20">
        <v>42</v>
      </c>
      <c r="AQ116" s="20">
        <v>375</v>
      </c>
      <c r="AR116" s="20">
        <v>27</v>
      </c>
      <c r="AS116" s="20">
        <v>11.25</v>
      </c>
      <c r="AT116" s="5">
        <v>40</v>
      </c>
      <c r="AU116" s="5">
        <v>395</v>
      </c>
      <c r="AV116" s="5">
        <v>0</v>
      </c>
      <c r="AW116" s="5">
        <v>435</v>
      </c>
      <c r="AX116" s="5">
        <v>0</v>
      </c>
      <c r="AY116" s="5">
        <v>5</v>
      </c>
      <c r="AZ116" s="5">
        <v>0</v>
      </c>
      <c r="BA116" s="5">
        <v>20</v>
      </c>
      <c r="BB116" s="5">
        <v>140</v>
      </c>
      <c r="BC116" s="5">
        <v>140</v>
      </c>
      <c r="BD116" s="5">
        <v>25</v>
      </c>
      <c r="BE116" s="5">
        <v>280</v>
      </c>
      <c r="BF116" s="5">
        <v>35</v>
      </c>
      <c r="BG116" s="5">
        <v>57.5</v>
      </c>
      <c r="BH116" s="5">
        <v>2.5</v>
      </c>
      <c r="BI116" s="5">
        <v>95</v>
      </c>
      <c r="BJ116" s="5">
        <v>17.5</v>
      </c>
      <c r="BK116" s="5">
        <v>55</v>
      </c>
      <c r="BL116" s="5">
        <v>0</v>
      </c>
      <c r="BM116" s="5">
        <v>62.5</v>
      </c>
      <c r="BN116" s="5">
        <v>0</v>
      </c>
      <c r="BO116" s="11">
        <f>BN116/Q116*100</f>
        <v>0</v>
      </c>
      <c r="BP116" s="11">
        <f>BN116/(O116+Q116)*100</f>
        <v>0</v>
      </c>
      <c r="BQ116" s="4" t="s">
        <v>73</v>
      </c>
      <c r="BU116" s="19">
        <f t="shared" si="26"/>
        <v>0</v>
      </c>
      <c r="BY116" s="5">
        <f t="shared" si="27"/>
        <v>0</v>
      </c>
      <c r="BZ116" s="11">
        <v>0</v>
      </c>
      <c r="CA116" s="11">
        <f t="shared" si="29"/>
        <v>0</v>
      </c>
      <c r="CB116" s="11" t="e">
        <f t="shared" si="32"/>
        <v>#DIV/0!</v>
      </c>
    </row>
    <row r="117" spans="1:80" x14ac:dyDescent="0.25">
      <c r="A117" s="15" t="s">
        <v>69</v>
      </c>
      <c r="B117" s="15">
        <v>7</v>
      </c>
      <c r="C117" s="15">
        <v>2</v>
      </c>
      <c r="D117" s="16">
        <f t="shared" si="19"/>
        <v>0.80937128447999995</v>
      </c>
      <c r="E117" s="17">
        <v>38212</v>
      </c>
      <c r="F117" s="15">
        <v>1</v>
      </c>
      <c r="G117" s="15" t="s">
        <v>70</v>
      </c>
      <c r="H117" s="15" t="s">
        <v>71</v>
      </c>
      <c r="I117" s="15">
        <v>37</v>
      </c>
      <c r="J117" s="15">
        <v>49</v>
      </c>
      <c r="K117" s="15"/>
      <c r="L117" s="15"/>
      <c r="M117" s="13">
        <f t="shared" si="20"/>
        <v>43</v>
      </c>
      <c r="N117" s="17">
        <v>38224</v>
      </c>
      <c r="O117" s="14">
        <v>732800</v>
      </c>
      <c r="P117" s="15"/>
      <c r="Q117" s="14"/>
      <c r="R117" s="15"/>
      <c r="S117" s="15"/>
      <c r="T117" s="15"/>
      <c r="U117" s="15"/>
      <c r="V117" s="14">
        <f t="shared" si="21"/>
        <v>732800</v>
      </c>
      <c r="W117" s="14">
        <f t="shared" si="22"/>
        <v>905394.11769569386</v>
      </c>
      <c r="X117" s="14">
        <f t="shared" si="23"/>
        <v>366400</v>
      </c>
      <c r="Y117" s="17">
        <v>38259</v>
      </c>
      <c r="Z117" s="13">
        <f t="shared" si="24"/>
        <v>12</v>
      </c>
      <c r="AA117" s="15">
        <f t="shared" si="25"/>
        <v>35</v>
      </c>
      <c r="AB117" s="15">
        <v>11</v>
      </c>
      <c r="AC117" s="18">
        <v>2</v>
      </c>
      <c r="AD117" s="15">
        <v>32.299999999999997</v>
      </c>
      <c r="AE117" s="15">
        <v>28.3</v>
      </c>
      <c r="AF117" s="15">
        <v>34</v>
      </c>
      <c r="AG117" s="18">
        <v>31.59090909090909</v>
      </c>
      <c r="AH117" s="15">
        <v>31</v>
      </c>
      <c r="AI117" s="15">
        <v>25</v>
      </c>
      <c r="AJ117" s="15">
        <v>37</v>
      </c>
      <c r="AK117" s="18">
        <v>29.5</v>
      </c>
      <c r="AL117" s="15">
        <v>9.1999999999999993</v>
      </c>
      <c r="AM117" s="15">
        <v>9.1</v>
      </c>
      <c r="AN117" s="15">
        <v>9.5</v>
      </c>
      <c r="AO117" s="18">
        <v>9.2363636363636363</v>
      </c>
      <c r="AP117" s="21">
        <v>270</v>
      </c>
      <c r="AQ117" s="21">
        <v>650</v>
      </c>
      <c r="AR117" s="21">
        <v>66</v>
      </c>
      <c r="AS117" s="21">
        <v>27.5</v>
      </c>
      <c r="AT117" s="14">
        <v>620</v>
      </c>
      <c r="AU117" s="14">
        <v>255</v>
      </c>
      <c r="AV117" s="14">
        <v>860</v>
      </c>
      <c r="AW117" s="14">
        <v>1735</v>
      </c>
      <c r="AX117" s="14">
        <v>0</v>
      </c>
      <c r="AY117" s="14">
        <v>0</v>
      </c>
      <c r="AZ117" s="14">
        <v>120</v>
      </c>
      <c r="BA117" s="14">
        <v>190</v>
      </c>
      <c r="BB117" s="14">
        <v>260</v>
      </c>
      <c r="BC117" s="14">
        <v>1650</v>
      </c>
      <c r="BD117" s="14">
        <v>4100</v>
      </c>
      <c r="BE117" s="14">
        <v>4100</v>
      </c>
      <c r="BF117" s="14">
        <v>71.538461538461533</v>
      </c>
      <c r="BG117" s="14">
        <v>184.23076923076923</v>
      </c>
      <c r="BH117" s="14">
        <v>1425.3846153846155</v>
      </c>
      <c r="BI117" s="14">
        <v>1681.1538461538462</v>
      </c>
      <c r="BJ117" s="14">
        <v>30</v>
      </c>
      <c r="BK117" s="14">
        <v>20</v>
      </c>
      <c r="BL117" s="14">
        <v>935</v>
      </c>
      <c r="BM117" s="14">
        <v>1180</v>
      </c>
      <c r="BN117" s="14">
        <v>297959</v>
      </c>
      <c r="BO117" s="19">
        <f>(BN117/O117)*100</f>
        <v>40.660343886462883</v>
      </c>
      <c r="BP117" s="19">
        <f>((BN117)/(O117+Q117+S117+U117))*100</f>
        <v>40.660343886462883</v>
      </c>
      <c r="BQ117" s="15" t="s">
        <v>72</v>
      </c>
      <c r="BR117" s="13">
        <v>34</v>
      </c>
      <c r="BS117" s="13">
        <v>40</v>
      </c>
      <c r="BT117" s="19">
        <v>37.42</v>
      </c>
      <c r="BU117" s="19">
        <f t="shared" si="26"/>
        <v>1.0691428571428572</v>
      </c>
      <c r="BV117" s="16">
        <v>0.32100000000000001</v>
      </c>
      <c r="BW117" s="16">
        <v>0.52700000000000002</v>
      </c>
      <c r="BX117" s="16">
        <v>0.42971000000000031</v>
      </c>
      <c r="BY117" s="14">
        <f t="shared" si="27"/>
        <v>368136.36178287561</v>
      </c>
      <c r="BZ117" s="19">
        <v>131.36000000000001</v>
      </c>
      <c r="CA117" s="11">
        <f t="shared" si="29"/>
        <v>4.6371089870752638</v>
      </c>
      <c r="CB117" s="11">
        <f t="shared" si="32"/>
        <v>0.8200948997733315</v>
      </c>
    </row>
    <row r="118" spans="1:80" x14ac:dyDescent="0.25">
      <c r="A118" s="15" t="s">
        <v>69</v>
      </c>
      <c r="B118" s="15">
        <v>15</v>
      </c>
      <c r="C118" s="15">
        <v>0.5</v>
      </c>
      <c r="D118" s="16">
        <f t="shared" si="19"/>
        <v>0.20234282111999999</v>
      </c>
      <c r="E118" s="17">
        <v>37357</v>
      </c>
      <c r="F118" s="15">
        <v>1</v>
      </c>
      <c r="G118" s="15" t="s">
        <v>70</v>
      </c>
      <c r="H118" s="15" t="s">
        <v>71</v>
      </c>
      <c r="I118" s="15">
        <v>71</v>
      </c>
      <c r="J118" s="15">
        <v>315</v>
      </c>
      <c r="K118" s="15"/>
      <c r="L118" s="15"/>
      <c r="M118" s="13">
        <f t="shared" si="20"/>
        <v>193</v>
      </c>
      <c r="N118" s="17">
        <v>37362</v>
      </c>
      <c r="O118" s="14">
        <v>293120</v>
      </c>
      <c r="P118" s="15"/>
      <c r="Q118" s="14"/>
      <c r="R118" s="15"/>
      <c r="S118" s="15"/>
      <c r="T118" s="15"/>
      <c r="U118" s="15"/>
      <c r="V118" s="14">
        <f t="shared" si="21"/>
        <v>293120</v>
      </c>
      <c r="W118" s="14">
        <f t="shared" si="22"/>
        <v>1448630.5883131102</v>
      </c>
      <c r="X118" s="14">
        <f t="shared" si="23"/>
        <v>586240</v>
      </c>
      <c r="Y118" s="17">
        <v>37406</v>
      </c>
      <c r="Z118" s="13">
        <f t="shared" si="24"/>
        <v>5</v>
      </c>
      <c r="AA118" s="15">
        <f t="shared" si="25"/>
        <v>44</v>
      </c>
      <c r="AB118" s="15">
        <v>1</v>
      </c>
      <c r="AC118" s="18">
        <v>2.9</v>
      </c>
      <c r="AD118" s="18">
        <v>27.7</v>
      </c>
      <c r="AE118" s="18">
        <v>25.7</v>
      </c>
      <c r="AF118" s="18">
        <v>30.5</v>
      </c>
      <c r="AG118" s="18">
        <v>28.695238095238096</v>
      </c>
      <c r="AH118" s="13">
        <v>32</v>
      </c>
      <c r="AI118" s="13">
        <v>32</v>
      </c>
      <c r="AJ118" s="13">
        <v>45</v>
      </c>
      <c r="AK118" s="13">
        <v>37.666666666666664</v>
      </c>
      <c r="AL118" s="18">
        <v>8.6</v>
      </c>
      <c r="AM118" s="18">
        <v>8.09</v>
      </c>
      <c r="AN118" s="18">
        <v>9.6999999999999993</v>
      </c>
      <c r="AO118" s="18">
        <v>9.1700767994492729</v>
      </c>
      <c r="AP118" s="21">
        <v>34.5</v>
      </c>
      <c r="AQ118" s="21">
        <v>250</v>
      </c>
      <c r="AR118" s="21">
        <v>24</v>
      </c>
      <c r="AS118" s="21">
        <v>10</v>
      </c>
      <c r="AT118" s="14">
        <v>5</v>
      </c>
      <c r="AU118" s="14">
        <v>15</v>
      </c>
      <c r="AV118" s="14">
        <v>0</v>
      </c>
      <c r="AW118" s="14">
        <v>20</v>
      </c>
      <c r="AX118" s="14">
        <v>0</v>
      </c>
      <c r="AY118" s="14">
        <v>5</v>
      </c>
      <c r="AZ118" s="14">
        <v>0</v>
      </c>
      <c r="BA118" s="14">
        <v>15</v>
      </c>
      <c r="BB118" s="14">
        <v>440</v>
      </c>
      <c r="BC118" s="14">
        <v>1540</v>
      </c>
      <c r="BD118" s="14">
        <v>7260</v>
      </c>
      <c r="BE118" s="14">
        <v>7365</v>
      </c>
      <c r="BF118" s="14">
        <v>50.263157894736842</v>
      </c>
      <c r="BG118" s="14">
        <v>187.63157894736841</v>
      </c>
      <c r="BH118" s="14">
        <v>1252.8947368421052</v>
      </c>
      <c r="BI118" s="14">
        <v>1490.7894736842106</v>
      </c>
      <c r="BJ118" s="14">
        <v>20</v>
      </c>
      <c r="BK118" s="14">
        <v>80</v>
      </c>
      <c r="BL118" s="14">
        <v>515</v>
      </c>
      <c r="BM118" s="14">
        <v>620</v>
      </c>
      <c r="BN118" s="14">
        <v>226986</v>
      </c>
      <c r="BO118" s="19">
        <f>BN118/(O118)*100</f>
        <v>77.43790938864629</v>
      </c>
      <c r="BP118" s="19">
        <f>BN118/(O118+Q118)*100</f>
        <v>77.43790938864629</v>
      </c>
      <c r="BQ118" s="15" t="s">
        <v>72</v>
      </c>
      <c r="BR118" s="13">
        <v>20</v>
      </c>
      <c r="BS118" s="13">
        <v>42</v>
      </c>
      <c r="BT118" s="19">
        <v>27.69</v>
      </c>
      <c r="BU118" s="19">
        <f t="shared" si="26"/>
        <v>0.62931818181818189</v>
      </c>
      <c r="BV118" s="16">
        <v>6.5000000000000002E-2</v>
      </c>
      <c r="BW118" s="16">
        <v>0.53600000000000003</v>
      </c>
      <c r="BX118" s="16">
        <v>0.187</v>
      </c>
      <c r="BY118" s="14">
        <f t="shared" si="27"/>
        <v>1121789.2423541199</v>
      </c>
      <c r="BZ118" s="19">
        <v>46.45</v>
      </c>
      <c r="CA118" s="11">
        <f t="shared" si="29"/>
        <v>5.2172931677953782</v>
      </c>
      <c r="CB118" s="11">
        <f t="shared" si="32"/>
        <v>0.88079073832019339</v>
      </c>
    </row>
    <row r="119" spans="1:80" x14ac:dyDescent="0.25">
      <c r="A119" s="15" t="s">
        <v>69</v>
      </c>
      <c r="B119" s="15">
        <v>16</v>
      </c>
      <c r="C119" s="15">
        <v>0.5</v>
      </c>
      <c r="D119" s="16">
        <f t="shared" si="19"/>
        <v>0.20234282111999999</v>
      </c>
      <c r="E119" s="17">
        <v>37358</v>
      </c>
      <c r="F119" s="15">
        <v>1</v>
      </c>
      <c r="G119" s="15" t="s">
        <v>70</v>
      </c>
      <c r="H119" s="15" t="s">
        <v>71</v>
      </c>
      <c r="I119" s="15">
        <v>147</v>
      </c>
      <c r="J119" s="15">
        <v>95</v>
      </c>
      <c r="K119" s="15"/>
      <c r="L119" s="15"/>
      <c r="M119" s="13">
        <f t="shared" si="20"/>
        <v>121</v>
      </c>
      <c r="N119" s="17">
        <v>37363</v>
      </c>
      <c r="O119" s="14">
        <v>176330</v>
      </c>
      <c r="P119" s="15"/>
      <c r="Q119" s="14"/>
      <c r="R119" s="15"/>
      <c r="S119" s="15"/>
      <c r="T119" s="15"/>
      <c r="U119" s="15"/>
      <c r="V119" s="14">
        <f t="shared" si="21"/>
        <v>176330</v>
      </c>
      <c r="W119" s="14">
        <f t="shared" si="22"/>
        <v>871441.8382821054</v>
      </c>
      <c r="X119" s="14">
        <f t="shared" si="23"/>
        <v>352660</v>
      </c>
      <c r="Y119" s="17">
        <v>37405</v>
      </c>
      <c r="Z119" s="13">
        <f t="shared" si="24"/>
        <v>5</v>
      </c>
      <c r="AA119" s="15">
        <f t="shared" si="25"/>
        <v>42</v>
      </c>
      <c r="AB119" s="15">
        <v>13</v>
      </c>
      <c r="AC119" s="18">
        <v>2.7</v>
      </c>
      <c r="AD119" s="18">
        <v>28.3</v>
      </c>
      <c r="AE119" s="18">
        <v>25.5</v>
      </c>
      <c r="AF119" s="18">
        <v>30.8</v>
      </c>
      <c r="AG119" s="18">
        <v>28.797499999999996</v>
      </c>
      <c r="AH119" s="13">
        <v>32</v>
      </c>
      <c r="AI119" s="13">
        <v>30</v>
      </c>
      <c r="AJ119" s="13">
        <v>45</v>
      </c>
      <c r="AK119" s="13">
        <v>37.307692307692307</v>
      </c>
      <c r="AL119" s="18">
        <v>8.5</v>
      </c>
      <c r="AM119" s="18">
        <v>8.6</v>
      </c>
      <c r="AN119" s="18">
        <v>9.8000000000000007</v>
      </c>
      <c r="AO119" s="18">
        <v>9.1935908476492632</v>
      </c>
      <c r="AP119" s="21">
        <v>40.5</v>
      </c>
      <c r="AQ119" s="21">
        <v>225</v>
      </c>
      <c r="AR119" s="21">
        <v>21</v>
      </c>
      <c r="AS119" s="21">
        <v>8.75</v>
      </c>
      <c r="AT119" s="14">
        <v>15</v>
      </c>
      <c r="AU119" s="14">
        <v>35</v>
      </c>
      <c r="AV119" s="14">
        <v>0</v>
      </c>
      <c r="AW119" s="14">
        <v>50</v>
      </c>
      <c r="AX119" s="14">
        <v>0</v>
      </c>
      <c r="AY119" s="14">
        <v>0</v>
      </c>
      <c r="AZ119" s="14">
        <v>0</v>
      </c>
      <c r="BA119" s="14">
        <v>50</v>
      </c>
      <c r="BB119" s="14">
        <v>620</v>
      </c>
      <c r="BC119" s="14">
        <v>380</v>
      </c>
      <c r="BD119" s="14">
        <v>2200</v>
      </c>
      <c r="BE119" s="14">
        <v>3040</v>
      </c>
      <c r="BF119" s="14">
        <v>61.666666666666664</v>
      </c>
      <c r="BG119" s="14">
        <v>94.666666666666671</v>
      </c>
      <c r="BH119" s="14">
        <v>551.66666666666663</v>
      </c>
      <c r="BI119" s="14">
        <v>840.66666666666663</v>
      </c>
      <c r="BJ119" s="14">
        <v>5</v>
      </c>
      <c r="BK119" s="14">
        <v>40</v>
      </c>
      <c r="BL119" s="14">
        <v>240</v>
      </c>
      <c r="BM119" s="14">
        <v>425</v>
      </c>
      <c r="BN119" s="14">
        <v>167546</v>
      </c>
      <c r="BO119" s="19">
        <f>BN119/(O119)*100</f>
        <v>95.018431350309086</v>
      </c>
      <c r="BP119" s="19">
        <f>BN119/(O119+Q119)*100</f>
        <v>95.018431350309086</v>
      </c>
      <c r="BQ119" s="15" t="s">
        <v>72</v>
      </c>
      <c r="BR119" s="13">
        <v>27</v>
      </c>
      <c r="BS119" s="13">
        <v>48</v>
      </c>
      <c r="BT119" s="19">
        <v>33.369999999999997</v>
      </c>
      <c r="BU119" s="19">
        <f t="shared" si="26"/>
        <v>0.79452380952380941</v>
      </c>
      <c r="BV119" s="16">
        <v>0.17299999999999999</v>
      </c>
      <c r="BW119" s="16">
        <v>0.878</v>
      </c>
      <c r="BX119" s="16">
        <v>0.311</v>
      </c>
      <c r="BY119" s="14">
        <f t="shared" si="27"/>
        <v>828030.36486595368</v>
      </c>
      <c r="BZ119" s="19">
        <v>59.59</v>
      </c>
      <c r="CA119" s="11">
        <f t="shared" si="29"/>
        <v>7.0119093722039922</v>
      </c>
      <c r="CB119" s="11">
        <f t="shared" si="32"/>
        <v>0.83693507506400588</v>
      </c>
    </row>
    <row r="120" spans="1:80" x14ac:dyDescent="0.25">
      <c r="A120" s="15" t="s">
        <v>69</v>
      </c>
      <c r="B120" s="15">
        <v>5</v>
      </c>
      <c r="C120" s="15">
        <v>2</v>
      </c>
      <c r="D120" s="16">
        <f t="shared" si="19"/>
        <v>0.80937128447999995</v>
      </c>
      <c r="E120" s="17">
        <v>38081</v>
      </c>
      <c r="F120" s="15">
        <v>1</v>
      </c>
      <c r="G120" s="15" t="s">
        <v>70</v>
      </c>
      <c r="H120" s="15" t="s">
        <v>71</v>
      </c>
      <c r="I120" s="15">
        <v>37</v>
      </c>
      <c r="J120" s="15">
        <v>67</v>
      </c>
      <c r="K120" s="15"/>
      <c r="L120" s="15"/>
      <c r="M120" s="13">
        <f t="shared" si="20"/>
        <v>52</v>
      </c>
      <c r="N120" s="17">
        <v>38086</v>
      </c>
      <c r="O120" s="14">
        <v>799210</v>
      </c>
      <c r="P120" s="15"/>
      <c r="Q120" s="14"/>
      <c r="R120" s="15"/>
      <c r="S120" s="15"/>
      <c r="T120" s="15"/>
      <c r="U120" s="15"/>
      <c r="V120" s="14">
        <f t="shared" si="21"/>
        <v>799210</v>
      </c>
      <c r="W120" s="14">
        <f t="shared" si="22"/>
        <v>987445.45961186616</v>
      </c>
      <c r="X120" s="14">
        <f t="shared" si="23"/>
        <v>399605</v>
      </c>
      <c r="Y120" s="17">
        <v>38127</v>
      </c>
      <c r="Z120" s="13">
        <f t="shared" si="24"/>
        <v>5</v>
      </c>
      <c r="AA120" s="15">
        <f t="shared" si="25"/>
        <v>41</v>
      </c>
      <c r="AB120" s="15">
        <v>11</v>
      </c>
      <c r="AC120" s="18">
        <v>3.3</v>
      </c>
      <c r="AD120" s="15">
        <v>27.3</v>
      </c>
      <c r="AE120" s="15">
        <v>18.7</v>
      </c>
      <c r="AF120" s="15">
        <v>30.3</v>
      </c>
      <c r="AG120" s="18">
        <v>25.163157894736841</v>
      </c>
      <c r="AH120" s="15">
        <v>32</v>
      </c>
      <c r="AI120" s="15">
        <v>20</v>
      </c>
      <c r="AJ120" s="15">
        <v>36</v>
      </c>
      <c r="AK120" s="18">
        <v>25.636363636363637</v>
      </c>
      <c r="AL120" s="15">
        <v>8.4</v>
      </c>
      <c r="AM120" s="15">
        <v>8.4</v>
      </c>
      <c r="AN120" s="15">
        <v>9.6</v>
      </c>
      <c r="AO120" s="18">
        <v>8.9571428571428573</v>
      </c>
      <c r="AP120" s="21">
        <v>274</v>
      </c>
      <c r="AQ120" s="21">
        <v>800</v>
      </c>
      <c r="AR120" s="21">
        <v>66</v>
      </c>
      <c r="AS120" s="21">
        <v>27.5</v>
      </c>
      <c r="AT120" s="14">
        <v>90</v>
      </c>
      <c r="AU120" s="14">
        <v>215</v>
      </c>
      <c r="AV120" s="14">
        <v>5</v>
      </c>
      <c r="AW120" s="14">
        <v>310</v>
      </c>
      <c r="AX120" s="14">
        <v>0</v>
      </c>
      <c r="AY120" s="14">
        <v>10</v>
      </c>
      <c r="AZ120" s="14">
        <v>0</v>
      </c>
      <c r="BA120" s="14">
        <v>10</v>
      </c>
      <c r="BB120" s="14">
        <v>620</v>
      </c>
      <c r="BC120" s="14">
        <v>1250</v>
      </c>
      <c r="BD120" s="14">
        <v>125</v>
      </c>
      <c r="BE120" s="14">
        <v>1410</v>
      </c>
      <c r="BF120" s="14">
        <v>102.66666666666667</v>
      </c>
      <c r="BG120" s="14">
        <v>221.66666666666666</v>
      </c>
      <c r="BH120" s="14">
        <v>31.333333333333332</v>
      </c>
      <c r="BI120" s="14">
        <v>358.33333333333331</v>
      </c>
      <c r="BJ120" s="14">
        <v>35</v>
      </c>
      <c r="BK120" s="14">
        <v>25</v>
      </c>
      <c r="BL120" s="14">
        <v>10</v>
      </c>
      <c r="BM120" s="14">
        <v>180</v>
      </c>
      <c r="BN120" s="14">
        <v>57756</v>
      </c>
      <c r="BO120" s="19">
        <f>(BN120/O120)*100</f>
        <v>7.226636303349558</v>
      </c>
      <c r="BP120" s="19">
        <f>((BN120)/(O120+Q120+S120+U120))*100</f>
        <v>7.226636303349558</v>
      </c>
      <c r="BQ120" s="15" t="s">
        <v>72</v>
      </c>
      <c r="BR120" s="13">
        <v>32</v>
      </c>
      <c r="BS120" s="13">
        <v>52</v>
      </c>
      <c r="BT120" s="19">
        <v>42.87</v>
      </c>
      <c r="BU120" s="19">
        <f t="shared" si="26"/>
        <v>1.045609756097561</v>
      </c>
      <c r="BV120" s="16">
        <v>0.26600000000000001</v>
      </c>
      <c r="BW120" s="16">
        <v>1.1499999999999999</v>
      </c>
      <c r="BX120" s="16">
        <v>0.59460999999999986</v>
      </c>
      <c r="BY120" s="14">
        <f t="shared" si="27"/>
        <v>71359.092060088005</v>
      </c>
      <c r="BZ120" s="19">
        <v>34.270000000000003</v>
      </c>
      <c r="CA120" s="58">
        <f t="shared" si="29"/>
        <v>1.0327196857170435</v>
      </c>
      <c r="CB120" s="58">
        <f t="shared" si="32"/>
        <v>0.75469549619119303</v>
      </c>
    </row>
    <row r="121" spans="1:80" x14ac:dyDescent="0.25">
      <c r="A121" s="8" t="s">
        <v>69</v>
      </c>
      <c r="B121" s="4">
        <v>14</v>
      </c>
      <c r="C121" s="4">
        <v>0.5</v>
      </c>
      <c r="D121" s="6">
        <f t="shared" si="19"/>
        <v>0.20234282111999999</v>
      </c>
      <c r="E121" s="8">
        <v>38480</v>
      </c>
      <c r="F121" s="4">
        <v>2</v>
      </c>
      <c r="G121" s="4" t="s">
        <v>70</v>
      </c>
      <c r="H121" s="4" t="s">
        <v>71</v>
      </c>
      <c r="I121" s="4">
        <v>0</v>
      </c>
      <c r="J121" s="4">
        <v>2</v>
      </c>
      <c r="K121" s="5">
        <v>0</v>
      </c>
      <c r="L121" s="4">
        <v>4</v>
      </c>
      <c r="M121" s="13">
        <f t="shared" si="20"/>
        <v>1.5</v>
      </c>
      <c r="N121" s="8">
        <v>38485</v>
      </c>
      <c r="O121" s="5">
        <v>212054</v>
      </c>
      <c r="P121" s="8">
        <v>38489</v>
      </c>
      <c r="Q121" s="5">
        <v>226710</v>
      </c>
      <c r="V121" s="14">
        <f t="shared" si="21"/>
        <v>438764</v>
      </c>
      <c r="W121" s="14">
        <f t="shared" si="22"/>
        <v>2168418.911881187</v>
      </c>
      <c r="X121" s="14">
        <f t="shared" si="23"/>
        <v>877528</v>
      </c>
      <c r="Y121" s="8">
        <v>38520</v>
      </c>
      <c r="Z121" s="13">
        <f t="shared" si="24"/>
        <v>5</v>
      </c>
      <c r="AA121" s="4">
        <f t="shared" si="25"/>
        <v>35</v>
      </c>
      <c r="AB121" s="4">
        <v>14</v>
      </c>
      <c r="AC121" s="10">
        <v>2.5</v>
      </c>
      <c r="AD121" s="10">
        <v>29.6</v>
      </c>
      <c r="AE121" s="10">
        <v>27.2</v>
      </c>
      <c r="AF121" s="10">
        <v>32.9</v>
      </c>
      <c r="AG121" s="10">
        <v>31.127272727272729</v>
      </c>
      <c r="AH121" s="9">
        <v>32</v>
      </c>
      <c r="AI121" s="9">
        <v>30</v>
      </c>
      <c r="AJ121" s="9">
        <v>45</v>
      </c>
      <c r="AK121" s="9">
        <v>37.222222222222221</v>
      </c>
      <c r="AL121" s="10">
        <v>8.9</v>
      </c>
      <c r="AM121" s="10">
        <v>8.4</v>
      </c>
      <c r="AN121" s="10">
        <v>9.1</v>
      </c>
      <c r="AO121" s="10">
        <v>8.8420284489174144</v>
      </c>
      <c r="AP121" s="20">
        <v>38</v>
      </c>
      <c r="AQ121" s="20">
        <v>132</v>
      </c>
      <c r="AR121" s="20">
        <v>12</v>
      </c>
      <c r="AS121" s="20">
        <v>5</v>
      </c>
      <c r="AT121" s="5">
        <v>0</v>
      </c>
      <c r="AU121" s="5">
        <v>0</v>
      </c>
      <c r="AV121" s="5">
        <v>2680</v>
      </c>
      <c r="AW121" s="5">
        <v>2680</v>
      </c>
      <c r="AX121" s="5">
        <v>0</v>
      </c>
      <c r="AY121" s="5">
        <v>0</v>
      </c>
      <c r="AZ121" s="5">
        <v>0</v>
      </c>
      <c r="BA121" s="5">
        <v>25</v>
      </c>
      <c r="BB121" s="5">
        <v>370</v>
      </c>
      <c r="BC121" s="5">
        <v>735</v>
      </c>
      <c r="BD121" s="5">
        <v>2750</v>
      </c>
      <c r="BE121" s="5">
        <v>3510</v>
      </c>
      <c r="BF121" s="5">
        <v>85.357142857142861</v>
      </c>
      <c r="BG121" s="5">
        <v>178.57142857142858</v>
      </c>
      <c r="BH121" s="5">
        <v>591.42857142857144</v>
      </c>
      <c r="BI121" s="5">
        <v>855.35714285714289</v>
      </c>
      <c r="BJ121" s="5">
        <v>17.5</v>
      </c>
      <c r="BK121" s="5">
        <v>47.5</v>
      </c>
      <c r="BL121" s="5">
        <v>2.5</v>
      </c>
      <c r="BM121" s="5">
        <v>275</v>
      </c>
      <c r="BN121" s="5">
        <v>40452</v>
      </c>
      <c r="BO121" s="11">
        <f>BN121/Q121*100</f>
        <v>17.843059415111817</v>
      </c>
      <c r="BP121" s="19">
        <f>BN121/(O121+Q121)*100</f>
        <v>9.2195348752404485</v>
      </c>
      <c r="BQ121" s="4" t="s">
        <v>72</v>
      </c>
      <c r="BR121" s="9">
        <v>32</v>
      </c>
      <c r="BS121" s="9">
        <v>50</v>
      </c>
      <c r="BT121" s="11">
        <v>40.770000000000003</v>
      </c>
      <c r="BU121" s="19">
        <f t="shared" si="26"/>
        <v>1.164857142857143</v>
      </c>
      <c r="BV121" s="6">
        <v>0.25700000000000001</v>
      </c>
      <c r="BW121" s="6">
        <v>1.0740000000000001</v>
      </c>
      <c r="BX121" s="6">
        <v>0.59599999999999997</v>
      </c>
      <c r="BY121" s="5">
        <f t="shared" si="27"/>
        <v>199918.13782219545</v>
      </c>
      <c r="BZ121" s="11">
        <v>23.36</v>
      </c>
      <c r="CA121" s="11">
        <f t="shared" si="29"/>
        <v>3.2985038348988471</v>
      </c>
      <c r="CB121" s="11">
        <f t="shared" si="32"/>
        <v>0.87947626909222187</v>
      </c>
    </row>
    <row r="122" spans="1:80" x14ac:dyDescent="0.25">
      <c r="A122" s="15" t="s">
        <v>69</v>
      </c>
      <c r="B122" s="15">
        <v>26</v>
      </c>
      <c r="C122" s="15">
        <v>1</v>
      </c>
      <c r="D122" s="16">
        <f t="shared" si="19"/>
        <v>0.40468564223999998</v>
      </c>
      <c r="E122" s="17">
        <v>37477</v>
      </c>
      <c r="F122" s="15">
        <v>2</v>
      </c>
      <c r="G122" s="15" t="s">
        <v>70</v>
      </c>
      <c r="H122" s="15" t="s">
        <v>71</v>
      </c>
      <c r="I122" s="15">
        <v>271</v>
      </c>
      <c r="J122" s="15">
        <v>31</v>
      </c>
      <c r="K122" s="15"/>
      <c r="L122" s="15"/>
      <c r="M122" s="13">
        <f t="shared" si="20"/>
        <v>151</v>
      </c>
      <c r="N122" s="17">
        <v>37482</v>
      </c>
      <c r="O122" s="14">
        <v>254648</v>
      </c>
      <c r="P122" s="17">
        <v>37483</v>
      </c>
      <c r="Q122" s="14">
        <v>212512</v>
      </c>
      <c r="R122" s="15"/>
      <c r="S122" s="15"/>
      <c r="T122" s="15"/>
      <c r="U122" s="15"/>
      <c r="V122" s="14">
        <f t="shared" si="21"/>
        <v>467160</v>
      </c>
      <c r="W122" s="14">
        <f t="shared" si="22"/>
        <v>1154377.5000620098</v>
      </c>
      <c r="X122" s="14">
        <f t="shared" si="23"/>
        <v>467160</v>
      </c>
      <c r="Y122" s="17">
        <v>37511</v>
      </c>
      <c r="Z122" s="13">
        <f t="shared" si="24"/>
        <v>5</v>
      </c>
      <c r="AA122" s="15">
        <f t="shared" si="25"/>
        <v>29</v>
      </c>
      <c r="AB122" s="15">
        <v>10</v>
      </c>
      <c r="AC122" s="18">
        <v>2.4</v>
      </c>
      <c r="AD122" s="18">
        <v>29.5</v>
      </c>
      <c r="AE122" s="18">
        <v>28.3</v>
      </c>
      <c r="AF122" s="18">
        <v>32.5</v>
      </c>
      <c r="AG122" s="18">
        <v>31.1</v>
      </c>
      <c r="AH122" s="13">
        <v>32</v>
      </c>
      <c r="AI122" s="13">
        <v>35</v>
      </c>
      <c r="AJ122" s="13">
        <v>39</v>
      </c>
      <c r="AK122" s="13">
        <v>36.625</v>
      </c>
      <c r="AL122" s="18">
        <v>8.8000000000000007</v>
      </c>
      <c r="AM122" s="18">
        <v>8.6999999999999993</v>
      </c>
      <c r="AN122" s="18">
        <v>9</v>
      </c>
      <c r="AO122" s="18">
        <v>8.8919201012784814</v>
      </c>
      <c r="AP122" s="21">
        <v>11</v>
      </c>
      <c r="AQ122" s="21">
        <v>350</v>
      </c>
      <c r="AR122" s="21">
        <v>30</v>
      </c>
      <c r="AS122" s="21">
        <v>11.62</v>
      </c>
      <c r="AT122" s="14">
        <v>100</v>
      </c>
      <c r="AU122" s="14">
        <v>885</v>
      </c>
      <c r="AV122" s="14">
        <v>385</v>
      </c>
      <c r="AW122" s="14">
        <v>1360</v>
      </c>
      <c r="AX122" s="14">
        <v>0</v>
      </c>
      <c r="AY122" s="14">
        <v>10</v>
      </c>
      <c r="AZ122" s="14">
        <v>150</v>
      </c>
      <c r="BA122" s="14">
        <v>370</v>
      </c>
      <c r="BB122" s="14">
        <v>590</v>
      </c>
      <c r="BC122" s="14">
        <v>1530</v>
      </c>
      <c r="BD122" s="14">
        <v>3105</v>
      </c>
      <c r="BE122" s="14">
        <v>3840</v>
      </c>
      <c r="BF122" s="14">
        <v>114.58333333333333</v>
      </c>
      <c r="BG122" s="14">
        <v>267.5</v>
      </c>
      <c r="BH122" s="14">
        <v>1202.0833333333333</v>
      </c>
      <c r="BI122" s="14">
        <v>1584.1666666666667</v>
      </c>
      <c r="BJ122" s="14">
        <v>50</v>
      </c>
      <c r="BK122" s="14">
        <v>142.5</v>
      </c>
      <c r="BL122" s="14">
        <v>937.5</v>
      </c>
      <c r="BM122" s="14">
        <v>1392.5</v>
      </c>
      <c r="BN122" s="14">
        <v>436911</v>
      </c>
      <c r="BO122" s="19">
        <f>BN122/(Q122)*100</f>
        <v>205.59356648095167</v>
      </c>
      <c r="BP122" s="19">
        <f>BN122/(O122+Q122)*100</f>
        <v>93.524916516825073</v>
      </c>
      <c r="BQ122" s="15" t="s">
        <v>72</v>
      </c>
      <c r="BR122" s="13">
        <v>27</v>
      </c>
      <c r="BS122" s="13">
        <v>34</v>
      </c>
      <c r="BT122" s="19">
        <v>29.88</v>
      </c>
      <c r="BU122" s="19">
        <f t="shared" si="26"/>
        <v>1.0303448275862068</v>
      </c>
      <c r="BV122" s="16">
        <v>0.14099999999999999</v>
      </c>
      <c r="BW122" s="16">
        <v>0.28499999999999998</v>
      </c>
      <c r="BX122" s="16">
        <v>0.20200000000000001</v>
      </c>
      <c r="BY122" s="14">
        <f t="shared" si="27"/>
        <v>1079630.5932220069</v>
      </c>
      <c r="BZ122" s="19">
        <v>89.14</v>
      </c>
      <c r="CA122" s="11">
        <f t="shared" si="29"/>
        <v>7.5955081737872829</v>
      </c>
    </row>
    <row r="123" spans="1:80" x14ac:dyDescent="0.25">
      <c r="A123" s="15" t="s">
        <v>69</v>
      </c>
      <c r="B123" s="15">
        <v>1</v>
      </c>
      <c r="C123" s="15">
        <v>2</v>
      </c>
      <c r="D123" s="16">
        <f t="shared" si="19"/>
        <v>0.80937128447999995</v>
      </c>
      <c r="E123" s="17">
        <v>38075</v>
      </c>
      <c r="F123" s="15">
        <v>1</v>
      </c>
      <c r="G123" s="15" t="s">
        <v>70</v>
      </c>
      <c r="H123" s="15" t="s">
        <v>71</v>
      </c>
      <c r="I123" s="15">
        <v>137</v>
      </c>
      <c r="J123" s="15">
        <v>17</v>
      </c>
      <c r="K123" s="15"/>
      <c r="L123" s="15"/>
      <c r="M123" s="13">
        <f t="shared" si="20"/>
        <v>77</v>
      </c>
      <c r="N123" s="17">
        <v>38081</v>
      </c>
      <c r="O123" s="14">
        <v>843636</v>
      </c>
      <c r="P123" s="15"/>
      <c r="Q123" s="14"/>
      <c r="R123" s="15"/>
      <c r="S123" s="15"/>
      <c r="T123" s="15"/>
      <c r="U123" s="15"/>
      <c r="V123" s="14">
        <f t="shared" si="21"/>
        <v>843636</v>
      </c>
      <c r="W123" s="14">
        <f t="shared" si="22"/>
        <v>1042334.9779971676</v>
      </c>
      <c r="X123" s="14">
        <f t="shared" si="23"/>
        <v>421818</v>
      </c>
      <c r="Y123" s="17">
        <v>38120</v>
      </c>
      <c r="Z123" s="13">
        <f t="shared" si="24"/>
        <v>6</v>
      </c>
      <c r="AA123" s="15">
        <f t="shared" si="25"/>
        <v>39</v>
      </c>
      <c r="AB123" s="15">
        <v>11</v>
      </c>
      <c r="AC123" s="18">
        <v>2.4</v>
      </c>
      <c r="AD123" s="15">
        <v>23.7</v>
      </c>
      <c r="AE123" s="15">
        <v>19.2</v>
      </c>
      <c r="AF123" s="15">
        <v>29.9</v>
      </c>
      <c r="AG123" s="18">
        <v>24.961111111111109</v>
      </c>
      <c r="AH123" s="15">
        <v>32</v>
      </c>
      <c r="AI123" s="15">
        <v>25</v>
      </c>
      <c r="AJ123" s="15">
        <v>32</v>
      </c>
      <c r="AK123" s="18">
        <v>29.09090909090909</v>
      </c>
      <c r="AL123" s="15">
        <v>8.8000000000000007</v>
      </c>
      <c r="AM123" s="15">
        <v>8.8000000000000007</v>
      </c>
      <c r="AN123" s="15">
        <v>9.6</v>
      </c>
      <c r="AO123" s="18">
        <v>9.2266666666666666</v>
      </c>
      <c r="AP123" s="21">
        <v>190</v>
      </c>
      <c r="AQ123" s="21">
        <v>750</v>
      </c>
      <c r="AR123" s="21">
        <v>72</v>
      </c>
      <c r="AS123" s="21">
        <v>30</v>
      </c>
      <c r="AT123" s="14">
        <v>25</v>
      </c>
      <c r="AU123" s="14">
        <v>290</v>
      </c>
      <c r="AV123" s="14">
        <v>0</v>
      </c>
      <c r="AW123" s="14">
        <v>315</v>
      </c>
      <c r="AX123" s="14">
        <v>0</v>
      </c>
      <c r="AY123" s="14">
        <v>0</v>
      </c>
      <c r="AZ123" s="14">
        <v>0</v>
      </c>
      <c r="BA123" s="14">
        <v>15</v>
      </c>
      <c r="BB123" s="14">
        <v>480</v>
      </c>
      <c r="BC123" s="14">
        <v>790</v>
      </c>
      <c r="BD123" s="14">
        <v>9620</v>
      </c>
      <c r="BE123" s="14">
        <v>10180</v>
      </c>
      <c r="BF123" s="14">
        <v>70.384615384615387</v>
      </c>
      <c r="BG123" s="14">
        <v>175</v>
      </c>
      <c r="BH123" s="14">
        <v>1218.4615384615386</v>
      </c>
      <c r="BI123" s="14">
        <v>1463.8461538461538</v>
      </c>
      <c r="BJ123" s="14">
        <v>35</v>
      </c>
      <c r="BK123" s="14">
        <v>20</v>
      </c>
      <c r="BL123" s="14">
        <v>140</v>
      </c>
      <c r="BM123" s="14">
        <v>705</v>
      </c>
      <c r="BN123" s="14">
        <v>390349</v>
      </c>
      <c r="BO123" s="19">
        <f t="shared" ref="BO123:BO129" si="33">(BN123/O123)*100</f>
        <v>46.269836754239982</v>
      </c>
      <c r="BP123" s="19">
        <f t="shared" ref="BP123:BP129" si="34">((BN123)/(O123+Q123+S123+U123))*100</f>
        <v>46.269836754239982</v>
      </c>
      <c r="BQ123" s="15" t="s">
        <v>72</v>
      </c>
      <c r="BR123" s="13">
        <v>31</v>
      </c>
      <c r="BS123" s="13">
        <v>43</v>
      </c>
      <c r="BT123" s="19">
        <v>37.42</v>
      </c>
      <c r="BU123" s="19">
        <f t="shared" si="26"/>
        <v>0.95948717948717954</v>
      </c>
      <c r="BV123" s="16">
        <v>0.25</v>
      </c>
      <c r="BW123" s="16">
        <v>0.628</v>
      </c>
      <c r="BX123" s="16">
        <v>0.41481999999999986</v>
      </c>
      <c r="BY123" s="14">
        <f t="shared" si="27"/>
        <v>482286.69275163265</v>
      </c>
      <c r="BZ123" s="19">
        <v>164.14</v>
      </c>
      <c r="CA123" s="11">
        <f t="shared" si="29"/>
        <v>5.1999842710282715</v>
      </c>
      <c r="CB123" s="11">
        <f>(BX123/BT123^3)*100000</f>
        <v>0.79167756469240413</v>
      </c>
    </row>
    <row r="124" spans="1:80" x14ac:dyDescent="0.25">
      <c r="A124" s="4" t="s">
        <v>69</v>
      </c>
      <c r="B124" s="4">
        <v>12</v>
      </c>
      <c r="C124" s="4">
        <v>0.5</v>
      </c>
      <c r="D124" s="6">
        <f t="shared" si="19"/>
        <v>0.20234282111999999</v>
      </c>
      <c r="E124" s="8">
        <v>38167</v>
      </c>
      <c r="F124" s="4">
        <v>1</v>
      </c>
      <c r="G124" s="4" t="s">
        <v>70</v>
      </c>
      <c r="H124" s="4" t="s">
        <v>71</v>
      </c>
      <c r="I124" s="4">
        <v>22</v>
      </c>
      <c r="J124" s="4">
        <v>12</v>
      </c>
      <c r="M124" s="13">
        <f t="shared" si="20"/>
        <v>17</v>
      </c>
      <c r="N124" s="8">
        <v>38174</v>
      </c>
      <c r="O124" s="5">
        <v>220756</v>
      </c>
      <c r="Q124" s="5"/>
      <c r="V124" s="14">
        <f t="shared" si="21"/>
        <v>220756</v>
      </c>
      <c r="W124" s="14">
        <f t="shared" si="22"/>
        <v>1090999.9118233111</v>
      </c>
      <c r="X124" s="14">
        <f t="shared" si="23"/>
        <v>441512</v>
      </c>
      <c r="Y124" s="8">
        <v>38217</v>
      </c>
      <c r="Z124" s="13">
        <f t="shared" si="24"/>
        <v>7</v>
      </c>
      <c r="AA124" s="4">
        <f t="shared" si="25"/>
        <v>43</v>
      </c>
      <c r="AB124" s="4">
        <v>9</v>
      </c>
      <c r="AC124" s="10">
        <v>2.5</v>
      </c>
      <c r="AD124" s="4">
        <v>33</v>
      </c>
      <c r="AE124" s="4">
        <v>30.1</v>
      </c>
      <c r="AF124" s="4">
        <v>34.200000000000003</v>
      </c>
      <c r="AG124" s="10">
        <v>32.71463414634146</v>
      </c>
      <c r="AH124" s="4">
        <v>32</v>
      </c>
      <c r="AI124" s="4">
        <v>30</v>
      </c>
      <c r="AJ124" s="4">
        <v>38</v>
      </c>
      <c r="AK124" s="10">
        <v>35.090909090909093</v>
      </c>
      <c r="AL124" s="4">
        <v>9.3000000000000007</v>
      </c>
      <c r="AM124" s="4">
        <v>8.8000000000000007</v>
      </c>
      <c r="AN124" s="4">
        <v>9.5</v>
      </c>
      <c r="AO124" s="10">
        <v>9.1583333333333332</v>
      </c>
      <c r="AP124" s="20">
        <v>304</v>
      </c>
      <c r="AQ124" s="20">
        <v>137.5</v>
      </c>
      <c r="AR124" s="20">
        <v>21</v>
      </c>
      <c r="AS124" s="20">
        <v>9</v>
      </c>
      <c r="AT124" s="5">
        <v>110</v>
      </c>
      <c r="AU124" s="5">
        <v>460</v>
      </c>
      <c r="AV124" s="5">
        <v>45</v>
      </c>
      <c r="AW124" s="5">
        <v>615</v>
      </c>
      <c r="AX124" s="5">
        <v>0</v>
      </c>
      <c r="AY124" s="5">
        <v>15</v>
      </c>
      <c r="AZ124" s="5">
        <v>30</v>
      </c>
      <c r="BA124" s="5">
        <v>145</v>
      </c>
      <c r="BB124" s="5">
        <v>160</v>
      </c>
      <c r="BC124" s="5">
        <v>635</v>
      </c>
      <c r="BD124" s="5">
        <v>3150</v>
      </c>
      <c r="BE124" s="5">
        <v>3200</v>
      </c>
      <c r="BF124" s="5">
        <v>38.421052631578945</v>
      </c>
      <c r="BG124" s="5">
        <v>142.10526315789474</v>
      </c>
      <c r="BH124" s="5">
        <v>742.63157894736844</v>
      </c>
      <c r="BI124" s="5">
        <v>940.89473684210532</v>
      </c>
      <c r="BJ124" s="5">
        <v>15</v>
      </c>
      <c r="BK124" s="5">
        <v>85</v>
      </c>
      <c r="BL124" s="5">
        <v>330</v>
      </c>
      <c r="BM124" s="5">
        <v>550</v>
      </c>
      <c r="BN124" s="5">
        <v>81534</v>
      </c>
      <c r="BO124" s="11">
        <f t="shared" si="33"/>
        <v>36.933990469115223</v>
      </c>
      <c r="BP124" s="11">
        <f t="shared" si="34"/>
        <v>36.933990469115223</v>
      </c>
      <c r="BQ124" s="4" t="s">
        <v>72</v>
      </c>
      <c r="BR124" s="9">
        <v>24</v>
      </c>
      <c r="BS124" s="9">
        <v>55</v>
      </c>
      <c r="BT124" s="11">
        <v>37.08</v>
      </c>
      <c r="BU124" s="19">
        <f t="shared" si="26"/>
        <v>0.86232558139534876</v>
      </c>
      <c r="BV124" s="6">
        <v>0.126</v>
      </c>
      <c r="BW124" s="6">
        <v>1.403</v>
      </c>
      <c r="BX124" s="6">
        <v>0.49179999999999985</v>
      </c>
      <c r="BY124" s="5">
        <f t="shared" si="27"/>
        <v>402949.8034508772</v>
      </c>
      <c r="BZ124" s="11">
        <v>35.36</v>
      </c>
      <c r="CA124" s="11">
        <f t="shared" si="29"/>
        <v>4.0640215296181239</v>
      </c>
      <c r="CB124" s="11">
        <f>(BX124/BT124^3)*100000</f>
        <v>0.96464906565047115</v>
      </c>
    </row>
    <row r="125" spans="1:80" x14ac:dyDescent="0.25">
      <c r="A125" s="4" t="s">
        <v>69</v>
      </c>
      <c r="B125" s="4">
        <v>24</v>
      </c>
      <c r="C125" s="4">
        <v>1</v>
      </c>
      <c r="D125" s="6">
        <f t="shared" si="19"/>
        <v>0.40468564223999998</v>
      </c>
      <c r="E125" s="8">
        <v>38259</v>
      </c>
      <c r="F125" s="4">
        <v>1</v>
      </c>
      <c r="G125" s="4" t="s">
        <v>70</v>
      </c>
      <c r="H125" s="4" t="s">
        <v>71</v>
      </c>
      <c r="I125" s="4">
        <v>106</v>
      </c>
      <c r="J125" s="4">
        <v>210</v>
      </c>
      <c r="M125" s="13">
        <f t="shared" si="20"/>
        <v>158</v>
      </c>
      <c r="N125" s="8">
        <v>38266</v>
      </c>
      <c r="O125" s="5">
        <v>463954</v>
      </c>
      <c r="Q125" s="5"/>
      <c r="V125" s="14">
        <f t="shared" si="21"/>
        <v>463954</v>
      </c>
      <c r="W125" s="14">
        <f t="shared" si="22"/>
        <v>1146455.3015321724</v>
      </c>
      <c r="X125" s="14">
        <f t="shared" si="23"/>
        <v>463954</v>
      </c>
      <c r="Y125" s="8">
        <v>38309</v>
      </c>
      <c r="Z125" s="13">
        <f t="shared" si="24"/>
        <v>7</v>
      </c>
      <c r="AA125" s="4">
        <f t="shared" si="25"/>
        <v>43</v>
      </c>
      <c r="AB125" s="4">
        <v>8</v>
      </c>
      <c r="AC125" s="10">
        <v>3.4</v>
      </c>
      <c r="AD125" s="4">
        <v>29.2</v>
      </c>
      <c r="AE125" s="4">
        <v>19.2</v>
      </c>
      <c r="AF125" s="4">
        <v>31.2</v>
      </c>
      <c r="AG125" s="10">
        <v>26.736585365853653</v>
      </c>
      <c r="AH125" s="4">
        <v>32</v>
      </c>
      <c r="AI125" s="4">
        <v>23</v>
      </c>
      <c r="AJ125" s="4">
        <v>30</v>
      </c>
      <c r="AK125" s="10">
        <v>27.615384615384617</v>
      </c>
      <c r="AL125" s="4">
        <v>8.6999999999999993</v>
      </c>
      <c r="AM125" s="4">
        <v>8.6999999999999993</v>
      </c>
      <c r="AN125" s="4">
        <v>9.3000000000000007</v>
      </c>
      <c r="AO125" s="10">
        <v>9.0100000000000016</v>
      </c>
      <c r="AP125" s="20">
        <v>426</v>
      </c>
      <c r="AQ125" s="20">
        <v>400</v>
      </c>
      <c r="AR125" s="20">
        <v>15</v>
      </c>
      <c r="AS125" s="20">
        <v>6.25</v>
      </c>
      <c r="AT125" s="5">
        <v>30</v>
      </c>
      <c r="AU125" s="5">
        <v>1205</v>
      </c>
      <c r="AV125" s="5">
        <v>115</v>
      </c>
      <c r="AW125" s="5">
        <v>1350</v>
      </c>
      <c r="AX125" s="5">
        <v>0</v>
      </c>
      <c r="AY125" s="5">
        <v>15</v>
      </c>
      <c r="AZ125" s="5">
        <v>0</v>
      </c>
      <c r="BA125" s="5">
        <v>25</v>
      </c>
      <c r="BB125" s="5">
        <v>470</v>
      </c>
      <c r="BC125" s="5">
        <v>430</v>
      </c>
      <c r="BD125" s="5">
        <v>155</v>
      </c>
      <c r="BE125" s="5">
        <v>660</v>
      </c>
      <c r="BF125" s="5">
        <v>81.25</v>
      </c>
      <c r="BG125" s="5">
        <v>130.3125</v>
      </c>
      <c r="BH125" s="5">
        <v>22.8125</v>
      </c>
      <c r="BI125" s="5">
        <v>234.375</v>
      </c>
      <c r="BJ125" s="5">
        <v>50</v>
      </c>
      <c r="BK125" s="5">
        <v>95</v>
      </c>
      <c r="BL125" s="5">
        <v>5</v>
      </c>
      <c r="BM125" s="5">
        <v>167.5</v>
      </c>
      <c r="BN125" s="5">
        <v>218073</v>
      </c>
      <c r="BO125" s="11">
        <f t="shared" si="33"/>
        <v>47.003151174469885</v>
      </c>
      <c r="BP125" s="11">
        <f t="shared" si="34"/>
        <v>47.003151174469885</v>
      </c>
      <c r="BQ125" s="4" t="s">
        <v>72</v>
      </c>
      <c r="BR125" s="9">
        <v>29</v>
      </c>
      <c r="BS125" s="9">
        <v>54</v>
      </c>
      <c r="BT125" s="11">
        <v>41.01</v>
      </c>
      <c r="BU125" s="19">
        <f t="shared" si="26"/>
        <v>0.95372093023255811</v>
      </c>
      <c r="BV125" s="6">
        <v>0.17799999999999999</v>
      </c>
      <c r="BW125" s="6">
        <v>1.1240000000000001</v>
      </c>
      <c r="BX125" s="6">
        <v>0.59477000000000013</v>
      </c>
      <c r="BY125" s="5">
        <f t="shared" si="27"/>
        <v>538870.11852689146</v>
      </c>
      <c r="BZ125" s="11">
        <v>126.27</v>
      </c>
      <c r="CA125" s="11">
        <f t="shared" si="29"/>
        <v>7.2562782599672024</v>
      </c>
      <c r="CB125" s="11">
        <f>(BX125/BT125^3)*100000</f>
        <v>0.86234241326192596</v>
      </c>
    </row>
    <row r="126" spans="1:80" x14ac:dyDescent="0.25">
      <c r="A126" s="15" t="s">
        <v>69</v>
      </c>
      <c r="B126" s="15">
        <v>1</v>
      </c>
      <c r="C126" s="15">
        <v>2</v>
      </c>
      <c r="D126" s="16">
        <f t="shared" si="19"/>
        <v>0.80937128447999995</v>
      </c>
      <c r="E126" s="17">
        <v>38127</v>
      </c>
      <c r="F126" s="15">
        <v>1</v>
      </c>
      <c r="G126" s="15" t="s">
        <v>70</v>
      </c>
      <c r="H126" s="15" t="s">
        <v>71</v>
      </c>
      <c r="I126" s="15">
        <v>674</v>
      </c>
      <c r="J126" s="15">
        <v>516</v>
      </c>
      <c r="K126" s="15"/>
      <c r="L126" s="15"/>
      <c r="M126" s="13">
        <f t="shared" si="20"/>
        <v>595</v>
      </c>
      <c r="N126" s="17">
        <v>38134</v>
      </c>
      <c r="O126" s="14">
        <v>866536</v>
      </c>
      <c r="P126" s="15"/>
      <c r="Q126" s="14"/>
      <c r="R126" s="15"/>
      <c r="S126" s="15"/>
      <c r="T126" s="15"/>
      <c r="U126" s="15"/>
      <c r="V126" s="14">
        <f t="shared" si="21"/>
        <v>866536</v>
      </c>
      <c r="W126" s="14">
        <f t="shared" si="22"/>
        <v>1070628.544175158</v>
      </c>
      <c r="X126" s="14">
        <f t="shared" si="23"/>
        <v>433268</v>
      </c>
      <c r="Y126" s="17">
        <v>38170</v>
      </c>
      <c r="Z126" s="13">
        <f t="shared" si="24"/>
        <v>7</v>
      </c>
      <c r="AA126" s="15">
        <f t="shared" si="25"/>
        <v>36</v>
      </c>
      <c r="AB126" s="15">
        <v>1</v>
      </c>
      <c r="AC126" s="18">
        <v>2</v>
      </c>
      <c r="AD126" s="15">
        <v>29.5</v>
      </c>
      <c r="AE126" s="15">
        <v>25.7</v>
      </c>
      <c r="AF126" s="15">
        <v>33.1</v>
      </c>
      <c r="AG126" s="18">
        <v>30.836363636363643</v>
      </c>
      <c r="AH126" s="15">
        <v>32</v>
      </c>
      <c r="AI126" s="15">
        <v>27</v>
      </c>
      <c r="AJ126" s="15">
        <v>32</v>
      </c>
      <c r="AK126" s="18">
        <v>30.5</v>
      </c>
      <c r="AL126" s="15">
        <v>9.4</v>
      </c>
      <c r="AM126" s="15">
        <v>8.4</v>
      </c>
      <c r="AN126" s="15">
        <v>9.4</v>
      </c>
      <c r="AO126" s="18">
        <v>9.1833333333333336</v>
      </c>
      <c r="AP126" s="21">
        <v>216</v>
      </c>
      <c r="AQ126" s="21">
        <v>600</v>
      </c>
      <c r="AR126" s="21">
        <v>84</v>
      </c>
      <c r="AS126" s="21">
        <v>35</v>
      </c>
      <c r="AT126" s="14">
        <v>60</v>
      </c>
      <c r="AU126" s="14">
        <v>15</v>
      </c>
      <c r="AV126" s="14">
        <v>10</v>
      </c>
      <c r="AW126" s="14">
        <v>85</v>
      </c>
      <c r="AX126" s="14">
        <v>0</v>
      </c>
      <c r="AY126" s="14">
        <v>0</v>
      </c>
      <c r="AZ126" s="14">
        <v>5</v>
      </c>
      <c r="BA126" s="14">
        <v>5</v>
      </c>
      <c r="BB126" s="14">
        <v>215</v>
      </c>
      <c r="BC126" s="14">
        <v>1020</v>
      </c>
      <c r="BD126" s="14">
        <v>3165</v>
      </c>
      <c r="BE126" s="14">
        <v>3390</v>
      </c>
      <c r="BF126" s="14">
        <v>62.083333333333336</v>
      </c>
      <c r="BG126" s="14">
        <v>137.08333333333334</v>
      </c>
      <c r="BH126" s="14">
        <v>725</v>
      </c>
      <c r="BI126" s="14">
        <v>924.16666666666663</v>
      </c>
      <c r="BJ126" s="14">
        <v>47.5</v>
      </c>
      <c r="BK126" s="14">
        <v>35</v>
      </c>
      <c r="BL126" s="14">
        <v>612.5</v>
      </c>
      <c r="BM126" s="14">
        <v>730</v>
      </c>
      <c r="BN126" s="14">
        <v>576762</v>
      </c>
      <c r="BO126" s="19">
        <f t="shared" si="33"/>
        <v>66.55949666257375</v>
      </c>
      <c r="BP126" s="19">
        <f t="shared" si="34"/>
        <v>66.55949666257375</v>
      </c>
      <c r="BQ126" s="15" t="s">
        <v>72</v>
      </c>
      <c r="BR126" s="13">
        <v>27</v>
      </c>
      <c r="BS126" s="13">
        <v>47</v>
      </c>
      <c r="BT126" s="19">
        <v>31.66</v>
      </c>
      <c r="BU126" s="19">
        <f t="shared" si="26"/>
        <v>0.87944444444444447</v>
      </c>
      <c r="BV126" s="16">
        <v>0.13800000000000001</v>
      </c>
      <c r="BW126" s="16">
        <v>1.8879999999999999</v>
      </c>
      <c r="BX126" s="16">
        <v>0.26724999999999999</v>
      </c>
      <c r="BY126" s="14">
        <f t="shared" si="27"/>
        <v>712604.9701288261</v>
      </c>
      <c r="BZ126" s="19">
        <v>135.13999999999999</v>
      </c>
      <c r="CA126" s="11">
        <f t="shared" si="29"/>
        <v>4.638030729371212</v>
      </c>
    </row>
    <row r="127" spans="1:80" x14ac:dyDescent="0.25">
      <c r="A127" s="4" t="s">
        <v>69</v>
      </c>
      <c r="B127" s="4">
        <v>24</v>
      </c>
      <c r="C127" s="4">
        <v>1</v>
      </c>
      <c r="D127" s="6">
        <f t="shared" si="19"/>
        <v>0.40468564223999998</v>
      </c>
      <c r="E127" s="8">
        <v>38130</v>
      </c>
      <c r="F127" s="4">
        <v>1</v>
      </c>
      <c r="G127" s="4" t="s">
        <v>70</v>
      </c>
      <c r="H127" s="4" t="s">
        <v>71</v>
      </c>
      <c r="I127" s="4">
        <v>283</v>
      </c>
      <c r="J127" s="4">
        <v>76</v>
      </c>
      <c r="M127" s="13">
        <f t="shared" si="20"/>
        <v>179.5</v>
      </c>
      <c r="N127" s="8">
        <v>38138</v>
      </c>
      <c r="O127" s="5">
        <v>414490</v>
      </c>
      <c r="Q127" s="5"/>
      <c r="V127" s="14">
        <f t="shared" si="21"/>
        <v>414490</v>
      </c>
      <c r="W127" s="14">
        <f t="shared" si="22"/>
        <v>1024227.0956432536</v>
      </c>
      <c r="X127" s="14">
        <f t="shared" si="23"/>
        <v>414490</v>
      </c>
      <c r="Y127" s="8">
        <v>38169</v>
      </c>
      <c r="Z127" s="13">
        <f t="shared" si="24"/>
        <v>8</v>
      </c>
      <c r="AA127" s="4">
        <f t="shared" si="25"/>
        <v>31</v>
      </c>
      <c r="AB127" s="4">
        <v>10</v>
      </c>
      <c r="AC127" s="10">
        <v>1.6</v>
      </c>
      <c r="AD127" s="4">
        <v>32.4</v>
      </c>
      <c r="AE127" s="4">
        <v>27.8</v>
      </c>
      <c r="AF127" s="4">
        <v>33.5</v>
      </c>
      <c r="AG127" s="10">
        <v>31.467857142857152</v>
      </c>
      <c r="AH127" s="4">
        <v>32</v>
      </c>
      <c r="AI127" s="4">
        <v>29</v>
      </c>
      <c r="AJ127" s="4">
        <v>35</v>
      </c>
      <c r="AK127" s="10">
        <v>33</v>
      </c>
      <c r="AL127" s="4">
        <v>9.1999999999999993</v>
      </c>
      <c r="AM127" s="4">
        <v>9</v>
      </c>
      <c r="AN127" s="4">
        <v>9.8000000000000007</v>
      </c>
      <c r="AO127" s="10">
        <v>9.4142857142857128</v>
      </c>
      <c r="AP127" s="20">
        <v>154</v>
      </c>
      <c r="AQ127" s="20">
        <v>337.5</v>
      </c>
      <c r="AR127" s="20">
        <v>27</v>
      </c>
      <c r="AS127" s="20">
        <v>11.25</v>
      </c>
      <c r="AT127" s="5">
        <v>20</v>
      </c>
      <c r="AU127" s="5">
        <v>275</v>
      </c>
      <c r="AV127" s="5">
        <v>5</v>
      </c>
      <c r="AW127" s="5">
        <v>300</v>
      </c>
      <c r="AX127" s="5">
        <v>0</v>
      </c>
      <c r="AY127" s="5">
        <v>0</v>
      </c>
      <c r="AZ127" s="5">
        <v>0</v>
      </c>
      <c r="BA127" s="5">
        <v>0</v>
      </c>
      <c r="BB127" s="5">
        <v>600</v>
      </c>
      <c r="BC127" s="5">
        <v>1080</v>
      </c>
      <c r="BD127" s="5">
        <v>7075</v>
      </c>
      <c r="BE127" s="5">
        <v>2200</v>
      </c>
      <c r="BF127" s="5">
        <v>139.58333333333334</v>
      </c>
      <c r="BG127" s="5">
        <v>222.08333333333334</v>
      </c>
      <c r="BH127" s="5">
        <v>781.25</v>
      </c>
      <c r="BI127" s="5">
        <v>726.25</v>
      </c>
      <c r="BJ127" s="5">
        <v>20</v>
      </c>
      <c r="BK127" s="5">
        <v>60</v>
      </c>
      <c r="BL127" s="5">
        <v>25</v>
      </c>
      <c r="BM127" s="5">
        <v>452.5</v>
      </c>
      <c r="BN127" s="5">
        <v>143612</v>
      </c>
      <c r="BO127" s="11">
        <f t="shared" si="33"/>
        <v>34.647880527877632</v>
      </c>
      <c r="BP127" s="11">
        <f t="shared" si="34"/>
        <v>34.647880527877632</v>
      </c>
      <c r="BQ127" s="4" t="s">
        <v>72</v>
      </c>
      <c r="BR127" s="9">
        <v>26</v>
      </c>
      <c r="BS127" s="9">
        <v>45</v>
      </c>
      <c r="BT127" s="11">
        <v>35.4</v>
      </c>
      <c r="BU127" s="19">
        <f t="shared" si="26"/>
        <v>1.1419354838709677</v>
      </c>
      <c r="BV127" s="6">
        <v>0.128</v>
      </c>
      <c r="BW127" s="6">
        <v>0.72699999999999998</v>
      </c>
      <c r="BX127" s="6">
        <v>0.35647599999999996</v>
      </c>
      <c r="BY127" s="5">
        <f t="shared" si="27"/>
        <v>354872.98043262551</v>
      </c>
      <c r="BZ127" s="11">
        <v>46.73</v>
      </c>
      <c r="CA127" s="11">
        <f t="shared" si="29"/>
        <v>3.7249143470840762</v>
      </c>
      <c r="CB127" s="11">
        <f t="shared" ref="CB127:CB153" si="35">(BX127/BT127^3)*100000</f>
        <v>0.80356407025638066</v>
      </c>
    </row>
    <row r="128" spans="1:80" x14ac:dyDescent="0.25">
      <c r="A128" s="4" t="s">
        <v>69</v>
      </c>
      <c r="B128" s="4">
        <v>27</v>
      </c>
      <c r="C128" s="4">
        <v>1</v>
      </c>
      <c r="D128" s="6">
        <f t="shared" si="19"/>
        <v>0.40468564223999998</v>
      </c>
      <c r="E128" s="8">
        <v>38134</v>
      </c>
      <c r="F128" s="4">
        <v>1</v>
      </c>
      <c r="G128" s="4" t="s">
        <v>70</v>
      </c>
      <c r="H128" s="4" t="s">
        <v>71</v>
      </c>
      <c r="I128" s="4">
        <v>87</v>
      </c>
      <c r="J128" s="4">
        <v>71</v>
      </c>
      <c r="M128" s="13">
        <f t="shared" si="20"/>
        <v>79</v>
      </c>
      <c r="N128" s="8">
        <v>38142</v>
      </c>
      <c r="O128" s="5">
        <v>395254</v>
      </c>
      <c r="Q128" s="5"/>
      <c r="V128" s="14">
        <f t="shared" si="21"/>
        <v>395254</v>
      </c>
      <c r="W128" s="14">
        <f t="shared" si="22"/>
        <v>976693.90446422971</v>
      </c>
      <c r="X128" s="14">
        <f t="shared" si="23"/>
        <v>395254</v>
      </c>
      <c r="Y128" s="8">
        <v>38162</v>
      </c>
      <c r="Z128" s="13">
        <f t="shared" si="24"/>
        <v>8</v>
      </c>
      <c r="AA128" s="4">
        <f t="shared" si="25"/>
        <v>20</v>
      </c>
      <c r="AB128" s="4">
        <v>12</v>
      </c>
      <c r="AC128" s="10">
        <v>2.2000000000000002</v>
      </c>
      <c r="AD128" s="4">
        <v>33.1</v>
      </c>
      <c r="AE128" s="4">
        <v>27.9</v>
      </c>
      <c r="AF128" s="4">
        <v>33.799999999999997</v>
      </c>
      <c r="AG128" s="10">
        <v>31.905555555555559</v>
      </c>
      <c r="AH128" s="4">
        <v>32</v>
      </c>
      <c r="AI128" s="4">
        <v>31</v>
      </c>
      <c r="AJ128" s="4">
        <v>38</v>
      </c>
      <c r="AK128" s="10">
        <v>34.6</v>
      </c>
      <c r="AL128" s="4">
        <v>9</v>
      </c>
      <c r="AM128" s="4">
        <v>8.5</v>
      </c>
      <c r="AN128" s="4">
        <v>9.1999999999999993</v>
      </c>
      <c r="AO128" s="10">
        <v>9.0421052631578931</v>
      </c>
      <c r="AP128" s="20">
        <v>48</v>
      </c>
      <c r="AQ128" s="20">
        <v>300</v>
      </c>
      <c r="AR128" s="20">
        <v>9</v>
      </c>
      <c r="AS128" s="20">
        <v>3.75</v>
      </c>
      <c r="AT128" s="5">
        <v>95</v>
      </c>
      <c r="AU128" s="5">
        <v>305</v>
      </c>
      <c r="AV128" s="5">
        <v>1305</v>
      </c>
      <c r="AW128" s="5">
        <v>1705</v>
      </c>
      <c r="AX128" s="5">
        <v>0</v>
      </c>
      <c r="AY128" s="5">
        <v>0</v>
      </c>
      <c r="AZ128" s="5">
        <v>0</v>
      </c>
      <c r="BA128" s="5">
        <v>65</v>
      </c>
      <c r="BB128" s="5">
        <v>170</v>
      </c>
      <c r="BC128" s="5">
        <v>140</v>
      </c>
      <c r="BD128" s="5">
        <v>1420</v>
      </c>
      <c r="BE128" s="5">
        <v>1720</v>
      </c>
      <c r="BF128" s="5">
        <v>80.833333333333329</v>
      </c>
      <c r="BG128" s="5">
        <v>65</v>
      </c>
      <c r="BH128" s="5">
        <v>310.83333333333331</v>
      </c>
      <c r="BI128" s="5">
        <v>456.66666666666669</v>
      </c>
      <c r="BJ128" s="5">
        <v>72.5</v>
      </c>
      <c r="BK128" s="5">
        <v>60</v>
      </c>
      <c r="BL128" s="5">
        <v>42.5</v>
      </c>
      <c r="BM128" s="5">
        <v>225</v>
      </c>
      <c r="BN128" s="5">
        <v>18259</v>
      </c>
      <c r="BO128" s="11">
        <f t="shared" si="33"/>
        <v>4.6195610923608621</v>
      </c>
      <c r="BP128" s="11">
        <f t="shared" si="34"/>
        <v>4.6195610923608621</v>
      </c>
      <c r="BQ128" s="4" t="s">
        <v>72</v>
      </c>
      <c r="BR128" s="9">
        <v>29</v>
      </c>
      <c r="BS128" s="9">
        <v>40</v>
      </c>
      <c r="BT128" s="11">
        <v>35.049999999999997</v>
      </c>
      <c r="BU128" s="19">
        <f t="shared" si="26"/>
        <v>1.7524999999999999</v>
      </c>
      <c r="BV128" s="6">
        <v>0.218</v>
      </c>
      <c r="BW128" s="6">
        <v>0.54100000000000004</v>
      </c>
      <c r="BX128" s="6">
        <v>0.37497999999999992</v>
      </c>
      <c r="BY128" s="5">
        <f t="shared" si="27"/>
        <v>45118.971602089725</v>
      </c>
      <c r="BZ128" s="11">
        <v>6.55</v>
      </c>
      <c r="CA128" s="11">
        <f t="shared" si="29"/>
        <v>0.80927012430496659</v>
      </c>
      <c r="CB128" s="11">
        <f t="shared" si="35"/>
        <v>0.87085136685713782</v>
      </c>
    </row>
    <row r="129" spans="1:80" x14ac:dyDescent="0.25">
      <c r="A129" s="4" t="s">
        <v>69</v>
      </c>
      <c r="B129" s="4">
        <v>27</v>
      </c>
      <c r="C129" s="4">
        <v>1</v>
      </c>
      <c r="D129" s="6">
        <f t="shared" si="19"/>
        <v>0.40468564223999998</v>
      </c>
      <c r="E129" s="8">
        <v>39190</v>
      </c>
      <c r="F129" s="4">
        <v>1</v>
      </c>
      <c r="G129" s="4" t="s">
        <v>70</v>
      </c>
      <c r="H129" s="4" t="s">
        <v>71</v>
      </c>
      <c r="I129" s="4">
        <v>60</v>
      </c>
      <c r="J129" s="4">
        <v>99</v>
      </c>
      <c r="M129" s="13">
        <f t="shared" si="20"/>
        <v>79.5</v>
      </c>
      <c r="N129" s="8">
        <v>39198</v>
      </c>
      <c r="O129" s="5">
        <v>380598</v>
      </c>
      <c r="Q129" s="5"/>
      <c r="S129" s="5"/>
      <c r="V129" s="14">
        <f t="shared" si="21"/>
        <v>380598</v>
      </c>
      <c r="W129" s="14">
        <f t="shared" si="22"/>
        <v>940478.139756402</v>
      </c>
      <c r="X129" s="14">
        <f t="shared" si="23"/>
        <v>380598</v>
      </c>
      <c r="Y129" s="8">
        <v>39234</v>
      </c>
      <c r="Z129" s="13">
        <f t="shared" si="24"/>
        <v>8</v>
      </c>
      <c r="AA129" s="4">
        <f t="shared" si="25"/>
        <v>36</v>
      </c>
      <c r="AB129" s="4">
        <v>1</v>
      </c>
      <c r="AC129" s="4">
        <v>3.8</v>
      </c>
      <c r="AD129" s="10">
        <v>28.3</v>
      </c>
      <c r="AE129" s="10">
        <v>24</v>
      </c>
      <c r="AF129" s="10">
        <v>30.5</v>
      </c>
      <c r="AG129" s="10">
        <v>27.708823529411774</v>
      </c>
      <c r="AH129" s="10">
        <v>32</v>
      </c>
      <c r="AI129" s="10">
        <v>32</v>
      </c>
      <c r="AJ129" s="10">
        <v>41</v>
      </c>
      <c r="AK129" s="10">
        <v>37.090909090909093</v>
      </c>
      <c r="AL129" s="10">
        <v>8.9</v>
      </c>
      <c r="AM129" s="10">
        <v>8.6999999999999993</v>
      </c>
      <c r="AN129" s="10">
        <v>9.5</v>
      </c>
      <c r="AO129" s="10">
        <v>8.9342857142857159</v>
      </c>
      <c r="AP129" s="20">
        <v>158</v>
      </c>
      <c r="AQ129" s="20">
        <v>362.5</v>
      </c>
      <c r="AR129" s="20">
        <v>33</v>
      </c>
      <c r="AS129" s="20">
        <v>13.75</v>
      </c>
      <c r="AT129" s="5">
        <v>20</v>
      </c>
      <c r="AU129" s="5">
        <v>60</v>
      </c>
      <c r="AV129" s="5">
        <v>150</v>
      </c>
      <c r="AW129" s="5">
        <v>230</v>
      </c>
      <c r="AX129" s="5">
        <v>0</v>
      </c>
      <c r="AY129" s="5">
        <v>0</v>
      </c>
      <c r="AZ129" s="5">
        <v>0</v>
      </c>
      <c r="BA129" s="5">
        <v>10</v>
      </c>
      <c r="BB129" s="5">
        <v>190</v>
      </c>
      <c r="BC129" s="5">
        <v>425</v>
      </c>
      <c r="BD129" s="5">
        <v>3250</v>
      </c>
      <c r="BE129" s="5">
        <v>3625</v>
      </c>
      <c r="BF129" s="5">
        <v>41</v>
      </c>
      <c r="BG129" s="5">
        <v>121.33333333333333</v>
      </c>
      <c r="BH129" s="5">
        <v>219</v>
      </c>
      <c r="BI129" s="5">
        <v>374.66666666666669</v>
      </c>
      <c r="BJ129" s="5">
        <v>20</v>
      </c>
      <c r="BK129" s="5">
        <v>90</v>
      </c>
      <c r="BL129" s="5">
        <v>0</v>
      </c>
      <c r="BM129" s="5">
        <v>95</v>
      </c>
      <c r="BN129" s="5">
        <v>206144</v>
      </c>
      <c r="BO129" s="11">
        <f t="shared" si="33"/>
        <v>54.163185303128238</v>
      </c>
      <c r="BP129" s="11">
        <f t="shared" si="34"/>
        <v>54.163185303128238</v>
      </c>
      <c r="BQ129" s="4" t="s">
        <v>72</v>
      </c>
      <c r="BR129" s="9">
        <v>27</v>
      </c>
      <c r="BS129" s="9">
        <v>49</v>
      </c>
      <c r="BT129" s="11">
        <v>34.619999999999997</v>
      </c>
      <c r="BU129" s="19">
        <f t="shared" si="26"/>
        <v>0.96166666666666656</v>
      </c>
      <c r="BV129" s="6">
        <v>0.127</v>
      </c>
      <c r="BW129" s="6">
        <v>0.58599999999999997</v>
      </c>
      <c r="BX129" s="6">
        <v>0.30599999999999999</v>
      </c>
      <c r="BY129" s="5">
        <f t="shared" si="27"/>
        <v>509392.91757167334</v>
      </c>
      <c r="BZ129" s="11">
        <v>61.73</v>
      </c>
      <c r="CA129" s="11">
        <f t="shared" si="29"/>
        <v>4.237170888324477</v>
      </c>
      <c r="CB129" s="11">
        <f t="shared" si="35"/>
        <v>0.73746300015818689</v>
      </c>
    </row>
    <row r="130" spans="1:80" x14ac:dyDescent="0.25">
      <c r="A130" s="15" t="s">
        <v>69</v>
      </c>
      <c r="B130" s="15">
        <v>2</v>
      </c>
      <c r="C130" s="15">
        <v>2</v>
      </c>
      <c r="D130" s="16">
        <f t="shared" ref="D130:D193" si="36">C130*0.40468564224</f>
        <v>0.80937128447999995</v>
      </c>
      <c r="E130" s="17">
        <v>37481</v>
      </c>
      <c r="F130" s="15">
        <v>1</v>
      </c>
      <c r="G130" s="15" t="s">
        <v>70</v>
      </c>
      <c r="H130" s="15" t="s">
        <v>71</v>
      </c>
      <c r="I130" s="15">
        <v>63</v>
      </c>
      <c r="J130" s="15">
        <v>59</v>
      </c>
      <c r="K130" s="15"/>
      <c r="L130" s="15"/>
      <c r="M130" s="13">
        <f t="shared" ref="M130:M193" si="37">AVERAGE(I130:L130)</f>
        <v>61</v>
      </c>
      <c r="N130" s="17">
        <v>37489</v>
      </c>
      <c r="O130" s="14">
        <v>911878</v>
      </c>
      <c r="P130" s="15"/>
      <c r="Q130" s="14"/>
      <c r="R130" s="15"/>
      <c r="S130" s="15"/>
      <c r="T130" s="15"/>
      <c r="U130" s="15"/>
      <c r="V130" s="14">
        <f t="shared" ref="V130:V193" si="38">SUM(U130,S130,Q130,O130)</f>
        <v>911878</v>
      </c>
      <c r="W130" s="14">
        <f t="shared" ref="W130:W193" si="39">V130/D130</f>
        <v>1126649.8052075792</v>
      </c>
      <c r="X130" s="14">
        <f t="shared" ref="X130:X193" si="40">V130/C130</f>
        <v>455939</v>
      </c>
      <c r="Y130" s="17">
        <v>37518</v>
      </c>
      <c r="Z130" s="13">
        <f t="shared" ref="Z130:Z193" si="41">N130-E130</f>
        <v>8</v>
      </c>
      <c r="AA130" s="15">
        <f t="shared" ref="AA130:AA193" si="42">Y130-N130</f>
        <v>29</v>
      </c>
      <c r="AB130" s="15">
        <v>9</v>
      </c>
      <c r="AC130" s="18">
        <v>2.2999999999999998</v>
      </c>
      <c r="AD130" s="18">
        <v>31.4</v>
      </c>
      <c r="AE130" s="18">
        <v>27.9</v>
      </c>
      <c r="AF130" s="18">
        <v>32.200000000000003</v>
      </c>
      <c r="AG130" s="18">
        <v>30.299999999999997</v>
      </c>
      <c r="AH130" s="13">
        <v>32</v>
      </c>
      <c r="AI130" s="13">
        <v>31</v>
      </c>
      <c r="AJ130" s="13">
        <v>39</v>
      </c>
      <c r="AK130" s="13">
        <v>34.666666666666664</v>
      </c>
      <c r="AL130" s="18">
        <v>9.1</v>
      </c>
      <c r="AM130" s="18">
        <v>8.9</v>
      </c>
      <c r="AN130" s="18">
        <v>9.3000000000000007</v>
      </c>
      <c r="AO130" s="18">
        <v>9.1158547948338491</v>
      </c>
      <c r="AP130" s="21">
        <v>35</v>
      </c>
      <c r="AQ130" s="21">
        <v>650</v>
      </c>
      <c r="AR130" s="21">
        <v>66</v>
      </c>
      <c r="AS130" s="21">
        <v>27.5</v>
      </c>
      <c r="AT130" s="14">
        <v>780</v>
      </c>
      <c r="AU130" s="14">
        <v>1760</v>
      </c>
      <c r="AV130" s="14">
        <v>10</v>
      </c>
      <c r="AW130" s="14">
        <v>2550</v>
      </c>
      <c r="AX130" s="14">
        <v>5</v>
      </c>
      <c r="AY130" s="14">
        <v>10</v>
      </c>
      <c r="AZ130" s="14">
        <v>65</v>
      </c>
      <c r="BA130" s="14">
        <v>210</v>
      </c>
      <c r="BB130" s="14">
        <v>530</v>
      </c>
      <c r="BC130" s="14">
        <v>255</v>
      </c>
      <c r="BD130" s="14">
        <v>1980</v>
      </c>
      <c r="BE130" s="14">
        <v>2355</v>
      </c>
      <c r="BF130" s="14">
        <v>136.36363636363637</v>
      </c>
      <c r="BG130" s="14">
        <v>65.454545454545453</v>
      </c>
      <c r="BH130" s="14">
        <v>833.18181818181813</v>
      </c>
      <c r="BI130" s="14">
        <v>1035</v>
      </c>
      <c r="BJ130" s="14">
        <v>70</v>
      </c>
      <c r="BK130" s="14">
        <v>35</v>
      </c>
      <c r="BL130" s="14">
        <v>755</v>
      </c>
      <c r="BM130" s="14">
        <v>1050</v>
      </c>
      <c r="BN130" s="14">
        <v>281505</v>
      </c>
      <c r="BO130" s="19">
        <f>BN130/(O130)*100</f>
        <v>30.870905976457376</v>
      </c>
      <c r="BP130" s="19">
        <f>BN130/(O130+Q130)*100</f>
        <v>30.870905976457376</v>
      </c>
      <c r="BQ130" s="15" t="s">
        <v>72</v>
      </c>
      <c r="BR130" s="13">
        <v>26</v>
      </c>
      <c r="BS130" s="13">
        <v>38</v>
      </c>
      <c r="BT130" s="19">
        <v>31.76</v>
      </c>
      <c r="BU130" s="19">
        <f t="shared" ref="BU130:BU193" si="43">BT130/AA130</f>
        <v>1.0951724137931036</v>
      </c>
      <c r="BV130" s="16">
        <v>0.16600000000000001</v>
      </c>
      <c r="BW130" s="16">
        <v>0.47799999999999998</v>
      </c>
      <c r="BX130" s="16">
        <v>0.31</v>
      </c>
      <c r="BY130" s="14">
        <f t="shared" ref="BY130:BY193" si="44">BN130/(C130*0.40468564224)</f>
        <v>347807.00204957189</v>
      </c>
      <c r="BZ130" s="19">
        <v>87.05</v>
      </c>
      <c r="CA130" s="11">
        <f t="shared" ref="CA130:CA161" si="45">(BZ130/D130)/AA130</f>
        <v>3.7087109408132317</v>
      </c>
      <c r="CB130" s="11">
        <f t="shared" si="35"/>
        <v>0.96765425928172544</v>
      </c>
    </row>
    <row r="131" spans="1:80" x14ac:dyDescent="0.25">
      <c r="A131" s="15" t="s">
        <v>69</v>
      </c>
      <c r="B131" s="15">
        <v>1</v>
      </c>
      <c r="C131" s="15">
        <v>2</v>
      </c>
      <c r="D131" s="16">
        <f t="shared" si="36"/>
        <v>0.80937128447999995</v>
      </c>
      <c r="E131" s="17">
        <v>39180</v>
      </c>
      <c r="F131" s="15">
        <v>1</v>
      </c>
      <c r="G131" s="15" t="s">
        <v>70</v>
      </c>
      <c r="H131" s="15" t="s">
        <v>71</v>
      </c>
      <c r="I131" s="15">
        <v>116</v>
      </c>
      <c r="J131" s="15">
        <v>136</v>
      </c>
      <c r="K131" s="15"/>
      <c r="L131" s="15"/>
      <c r="M131" s="13">
        <f t="shared" si="37"/>
        <v>126</v>
      </c>
      <c r="N131" s="17">
        <v>39191</v>
      </c>
      <c r="O131" s="14">
        <v>821652</v>
      </c>
      <c r="P131" s="15"/>
      <c r="Q131" s="14"/>
      <c r="R131" s="15"/>
      <c r="S131" s="14"/>
      <c r="T131" s="15"/>
      <c r="U131" s="15"/>
      <c r="V131" s="14">
        <f t="shared" si="38"/>
        <v>821652</v>
      </c>
      <c r="W131" s="14">
        <f t="shared" si="39"/>
        <v>1015173.1544662968</v>
      </c>
      <c r="X131" s="14">
        <f t="shared" si="40"/>
        <v>410826</v>
      </c>
      <c r="Y131" s="17">
        <v>39220</v>
      </c>
      <c r="Z131" s="13">
        <f t="shared" si="41"/>
        <v>11</v>
      </c>
      <c r="AA131" s="15">
        <f t="shared" si="42"/>
        <v>29</v>
      </c>
      <c r="AB131" s="15">
        <v>1</v>
      </c>
      <c r="AC131" s="15">
        <v>3.6</v>
      </c>
      <c r="AD131" s="18">
        <v>23.8</v>
      </c>
      <c r="AE131" s="18">
        <v>23.6</v>
      </c>
      <c r="AF131" s="18">
        <v>30.3</v>
      </c>
      <c r="AG131" s="18">
        <v>27.1</v>
      </c>
      <c r="AH131" s="18">
        <v>32</v>
      </c>
      <c r="AI131" s="18">
        <v>32</v>
      </c>
      <c r="AJ131" s="18">
        <v>35</v>
      </c>
      <c r="AK131" s="18">
        <v>33.333333333333336</v>
      </c>
      <c r="AL131" s="18">
        <v>9</v>
      </c>
      <c r="AM131" s="18">
        <v>8.6</v>
      </c>
      <c r="AN131" s="18">
        <v>9.5</v>
      </c>
      <c r="AO131" s="18">
        <v>9.007142857142858</v>
      </c>
      <c r="AP131" s="21">
        <v>120</v>
      </c>
      <c r="AQ131" s="21">
        <v>375</v>
      </c>
      <c r="AR131" s="21">
        <v>36</v>
      </c>
      <c r="AS131" s="21">
        <v>15</v>
      </c>
      <c r="AT131" s="14">
        <v>80</v>
      </c>
      <c r="AU131" s="14">
        <v>85</v>
      </c>
      <c r="AV131" s="14">
        <v>0</v>
      </c>
      <c r="AW131" s="14">
        <v>165</v>
      </c>
      <c r="AX131" s="14">
        <v>0</v>
      </c>
      <c r="AY131" s="14">
        <v>5</v>
      </c>
      <c r="AZ131" s="14">
        <v>0</v>
      </c>
      <c r="BA131" s="14">
        <v>20</v>
      </c>
      <c r="BB131" s="14">
        <v>255</v>
      </c>
      <c r="BC131" s="14">
        <v>225</v>
      </c>
      <c r="BD131" s="14">
        <v>25</v>
      </c>
      <c r="BE131" s="14">
        <v>405</v>
      </c>
      <c r="BF131" s="14">
        <v>88.63636363636364</v>
      </c>
      <c r="BG131" s="14">
        <v>100.90909090909091</v>
      </c>
      <c r="BH131" s="14">
        <v>2.7272727272727271</v>
      </c>
      <c r="BI131" s="14">
        <v>193.18181818181819</v>
      </c>
      <c r="BJ131" s="14">
        <v>65</v>
      </c>
      <c r="BK131" s="14">
        <v>95</v>
      </c>
      <c r="BL131" s="14">
        <v>0</v>
      </c>
      <c r="BM131" s="14">
        <v>170</v>
      </c>
      <c r="BN131" s="14">
        <v>121174</v>
      </c>
      <c r="BO131" s="19">
        <f>(BN131/O131)*100</f>
        <v>14.747606042460799</v>
      </c>
      <c r="BP131" s="19">
        <f>((BN131)/(O131+Q131+S131+U131))*100</f>
        <v>14.747606042460799</v>
      </c>
      <c r="BQ131" s="15" t="s">
        <v>72</v>
      </c>
      <c r="BR131" s="13">
        <v>29</v>
      </c>
      <c r="BS131" s="13">
        <v>44</v>
      </c>
      <c r="BT131" s="19">
        <v>34.99</v>
      </c>
      <c r="BU131" s="19">
        <f t="shared" si="43"/>
        <v>1.2065517241379311</v>
      </c>
      <c r="BV131" s="16">
        <v>0.20200000000000001</v>
      </c>
      <c r="BW131" s="16">
        <v>0.45200000000000001</v>
      </c>
      <c r="BX131" s="16">
        <v>0.33300000000000002</v>
      </c>
      <c r="BY131" s="14">
        <f t="shared" si="44"/>
        <v>149713.73746951148</v>
      </c>
      <c r="BZ131" s="19">
        <v>39.090000000000003</v>
      </c>
      <c r="CA131" s="19">
        <f t="shared" si="45"/>
        <v>1.6654050623364645</v>
      </c>
      <c r="CB131" s="19">
        <f t="shared" si="35"/>
        <v>0.77734248804937678</v>
      </c>
    </row>
    <row r="132" spans="1:80" x14ac:dyDescent="0.25">
      <c r="A132" s="15" t="s">
        <v>69</v>
      </c>
      <c r="B132" s="15">
        <v>4</v>
      </c>
      <c r="C132" s="15">
        <v>2</v>
      </c>
      <c r="D132" s="16">
        <f t="shared" si="36"/>
        <v>0.80937128447999995</v>
      </c>
      <c r="E132" s="17">
        <v>39282</v>
      </c>
      <c r="F132" s="15">
        <v>1</v>
      </c>
      <c r="G132" s="15" t="s">
        <v>70</v>
      </c>
      <c r="H132" s="15" t="s">
        <v>71</v>
      </c>
      <c r="I132" s="15">
        <v>109</v>
      </c>
      <c r="J132" s="15">
        <v>183</v>
      </c>
      <c r="K132" s="15"/>
      <c r="L132" s="15"/>
      <c r="M132" s="13">
        <f t="shared" si="37"/>
        <v>146</v>
      </c>
      <c r="N132" s="17">
        <v>39294</v>
      </c>
      <c r="O132" s="14">
        <v>864246</v>
      </c>
      <c r="P132" s="15"/>
      <c r="Q132" s="14"/>
      <c r="R132" s="15"/>
      <c r="S132" s="14"/>
      <c r="T132" s="15"/>
      <c r="U132" s="15"/>
      <c r="V132" s="14">
        <f t="shared" si="38"/>
        <v>864246</v>
      </c>
      <c r="W132" s="14">
        <f t="shared" si="39"/>
        <v>1067799.187557359</v>
      </c>
      <c r="X132" s="14">
        <f t="shared" si="40"/>
        <v>432123</v>
      </c>
      <c r="Y132" s="17">
        <v>39338</v>
      </c>
      <c r="Z132" s="13">
        <f t="shared" si="41"/>
        <v>12</v>
      </c>
      <c r="AA132" s="13">
        <f t="shared" si="42"/>
        <v>44</v>
      </c>
      <c r="AB132" s="13">
        <v>0</v>
      </c>
      <c r="AC132" s="15">
        <v>2.8</v>
      </c>
      <c r="AD132" s="18">
        <v>32.5</v>
      </c>
      <c r="AE132" s="18">
        <v>28.2</v>
      </c>
      <c r="AF132" s="18">
        <v>33.9</v>
      </c>
      <c r="AG132" s="18">
        <v>31.283333333333331</v>
      </c>
      <c r="AH132" s="18">
        <v>32</v>
      </c>
      <c r="AI132" s="18">
        <v>25</v>
      </c>
      <c r="AJ132" s="18">
        <v>30</v>
      </c>
      <c r="AK132" s="18">
        <v>27.818181818181817</v>
      </c>
      <c r="AL132" s="18">
        <v>9.1</v>
      </c>
      <c r="AM132" s="18">
        <v>8.8000000000000007</v>
      </c>
      <c r="AN132" s="18">
        <v>9.5</v>
      </c>
      <c r="AO132" s="18">
        <v>9.1232558139534863</v>
      </c>
      <c r="AP132" s="21">
        <v>298</v>
      </c>
      <c r="AQ132" s="21">
        <v>380</v>
      </c>
      <c r="AR132" s="21">
        <v>22</v>
      </c>
      <c r="AS132" s="21">
        <v>8.75</v>
      </c>
      <c r="AT132" s="14">
        <v>0</v>
      </c>
      <c r="AU132" s="14">
        <v>90</v>
      </c>
      <c r="AV132" s="14">
        <v>0</v>
      </c>
      <c r="AW132" s="14">
        <v>90</v>
      </c>
      <c r="AX132" s="14">
        <v>0</v>
      </c>
      <c r="AY132" s="14">
        <v>0</v>
      </c>
      <c r="AZ132" s="14">
        <v>0</v>
      </c>
      <c r="BA132" s="14">
        <v>0</v>
      </c>
      <c r="BB132" s="14">
        <v>320</v>
      </c>
      <c r="BC132" s="14">
        <v>1105</v>
      </c>
      <c r="BD132" s="14">
        <v>0</v>
      </c>
      <c r="BE132" s="14">
        <v>1195</v>
      </c>
      <c r="BF132" s="14">
        <v>64.090909090909093</v>
      </c>
      <c r="BG132" s="14">
        <v>198.18181818181819</v>
      </c>
      <c r="BH132" s="14">
        <v>0</v>
      </c>
      <c r="BI132" s="14">
        <v>262.27272727272725</v>
      </c>
      <c r="BJ132" s="14">
        <v>20</v>
      </c>
      <c r="BK132" s="14">
        <v>85</v>
      </c>
      <c r="BL132" s="14">
        <v>0</v>
      </c>
      <c r="BM132" s="14">
        <v>155</v>
      </c>
      <c r="BN132" s="14">
        <v>202605</v>
      </c>
      <c r="BO132" s="19">
        <f>(BN132/O132)*100</f>
        <v>23.442978040974445</v>
      </c>
      <c r="BP132" s="19">
        <f>((BN132)/(O132+Q132+S132+U132))*100</f>
        <v>23.442978040974445</v>
      </c>
      <c r="BQ132" s="15" t="s">
        <v>72</v>
      </c>
      <c r="BR132" s="13">
        <v>22</v>
      </c>
      <c r="BS132" s="13">
        <v>77</v>
      </c>
      <c r="BT132" s="19">
        <v>35.29</v>
      </c>
      <c r="BU132" s="19">
        <f t="shared" si="43"/>
        <v>0.80204545454545451</v>
      </c>
      <c r="BV132" s="16">
        <v>8.7999999999999995E-2</v>
      </c>
      <c r="BW132" s="16">
        <v>0.68100000000000005</v>
      </c>
      <c r="BX132" s="16">
        <v>0.40799999999999997</v>
      </c>
      <c r="BY132" s="14">
        <f t="shared" si="44"/>
        <v>250323.92906077518</v>
      </c>
      <c r="BZ132" s="19">
        <v>37</v>
      </c>
      <c r="CA132" s="19">
        <f t="shared" si="45"/>
        <v>1.0389658084414908</v>
      </c>
      <c r="CB132" s="19">
        <f t="shared" si="35"/>
        <v>0.9283359908023131</v>
      </c>
    </row>
    <row r="133" spans="1:80" x14ac:dyDescent="0.25">
      <c r="A133" s="7" t="s">
        <v>69</v>
      </c>
      <c r="B133" s="4">
        <v>27</v>
      </c>
      <c r="C133" s="4">
        <v>1</v>
      </c>
      <c r="D133" s="6">
        <f t="shared" si="36"/>
        <v>0.40468564223999998</v>
      </c>
      <c r="E133" s="8">
        <v>40276</v>
      </c>
      <c r="F133" s="9">
        <v>1</v>
      </c>
      <c r="G133" s="9" t="s">
        <v>70</v>
      </c>
      <c r="H133" s="9" t="s">
        <v>71</v>
      </c>
      <c r="I133" s="4">
        <v>99</v>
      </c>
      <c r="J133" s="4">
        <v>279</v>
      </c>
      <c r="M133" s="13">
        <f t="shared" si="37"/>
        <v>189</v>
      </c>
      <c r="N133" s="8">
        <v>40289</v>
      </c>
      <c r="O133" s="5">
        <v>420444</v>
      </c>
      <c r="P133" s="8"/>
      <c r="Q133" s="5"/>
      <c r="R133" s="8"/>
      <c r="S133" s="9"/>
      <c r="T133" s="8"/>
      <c r="U133" s="8"/>
      <c r="V133" s="14">
        <f t="shared" si="38"/>
        <v>420444</v>
      </c>
      <c r="W133" s="14">
        <f t="shared" si="39"/>
        <v>1038939.7500558087</v>
      </c>
      <c r="X133" s="14">
        <f t="shared" si="40"/>
        <v>420444</v>
      </c>
      <c r="Y133" s="8">
        <v>40332</v>
      </c>
      <c r="Z133" s="13">
        <f t="shared" si="41"/>
        <v>13</v>
      </c>
      <c r="AA133" s="9">
        <f t="shared" si="42"/>
        <v>43</v>
      </c>
      <c r="AB133" s="9">
        <v>6</v>
      </c>
      <c r="AC133" s="10">
        <v>3.4</v>
      </c>
      <c r="AD133" s="10">
        <v>24.3</v>
      </c>
      <c r="AE133" s="10">
        <v>24.7</v>
      </c>
      <c r="AF133" s="10">
        <v>32.6</v>
      </c>
      <c r="AG133" s="10">
        <v>28.399999999999995</v>
      </c>
      <c r="AH133" s="9">
        <v>32</v>
      </c>
      <c r="AI133" s="9">
        <v>30</v>
      </c>
      <c r="AJ133" s="9">
        <v>42</v>
      </c>
      <c r="AK133" s="10">
        <v>37.083333333333336</v>
      </c>
      <c r="AL133" s="10">
        <v>9.3000000000000007</v>
      </c>
      <c r="AM133" s="10">
        <v>9</v>
      </c>
      <c r="AN133" s="10">
        <v>9.6</v>
      </c>
      <c r="AO133" s="10">
        <v>9.234436424123956</v>
      </c>
      <c r="AP133" s="20">
        <v>356</v>
      </c>
      <c r="AQ133" s="20">
        <v>235</v>
      </c>
      <c r="AR133" s="20">
        <v>13.5</v>
      </c>
      <c r="AS133" s="20">
        <v>5.05</v>
      </c>
      <c r="AT133" s="5">
        <v>125</v>
      </c>
      <c r="AU133" s="5">
        <v>2485</v>
      </c>
      <c r="AV133" s="5">
        <v>0</v>
      </c>
      <c r="AW133" s="5">
        <v>2610</v>
      </c>
      <c r="AX133" s="5">
        <v>0</v>
      </c>
      <c r="AY133" s="5">
        <v>0</v>
      </c>
      <c r="AZ133" s="5">
        <v>0</v>
      </c>
      <c r="BA133" s="5">
        <v>0</v>
      </c>
      <c r="BB133" s="5">
        <v>185</v>
      </c>
      <c r="BC133" s="5">
        <v>2025</v>
      </c>
      <c r="BD133" s="5">
        <v>0</v>
      </c>
      <c r="BE133" s="5">
        <v>2210</v>
      </c>
      <c r="BF133" s="5">
        <v>46.333333333333336</v>
      </c>
      <c r="BG133" s="5">
        <v>275.33333333333331</v>
      </c>
      <c r="BH133" s="5">
        <v>0</v>
      </c>
      <c r="BI133" s="5">
        <v>321.66666666666669</v>
      </c>
      <c r="BJ133" s="5">
        <v>15</v>
      </c>
      <c r="BK133" s="5">
        <v>70</v>
      </c>
      <c r="BL133" s="5">
        <v>0</v>
      </c>
      <c r="BM133" s="5">
        <v>105</v>
      </c>
      <c r="BN133" s="5">
        <v>33416</v>
      </c>
      <c r="BO133" s="11">
        <v>7.95</v>
      </c>
      <c r="BP133" s="11">
        <f>((BN133/(O133+Q133+S133+U133))*100)</f>
        <v>7.947788528317683</v>
      </c>
      <c r="BQ133" s="4" t="s">
        <v>72</v>
      </c>
      <c r="BR133" s="9">
        <v>23</v>
      </c>
      <c r="BS133" s="9">
        <v>74</v>
      </c>
      <c r="BT133" s="11">
        <v>36.97</v>
      </c>
      <c r="BU133" s="19">
        <f t="shared" si="43"/>
        <v>0.85976744186046505</v>
      </c>
      <c r="BV133" s="6">
        <v>0.10100000000000001</v>
      </c>
      <c r="BW133" s="6">
        <v>3.33</v>
      </c>
      <c r="BX133" s="6">
        <v>0.57399999999999995</v>
      </c>
      <c r="BY133" s="5">
        <f t="shared" si="44"/>
        <v>82572.73427106798</v>
      </c>
      <c r="BZ133" s="11">
        <v>14.59</v>
      </c>
      <c r="CA133" s="11">
        <f t="shared" si="45"/>
        <v>0.83843430595487023</v>
      </c>
      <c r="CB133" s="11">
        <f t="shared" si="35"/>
        <v>1.1359613120920526</v>
      </c>
    </row>
    <row r="134" spans="1:80" x14ac:dyDescent="0.25">
      <c r="A134" s="15" t="s">
        <v>69</v>
      </c>
      <c r="B134" s="15">
        <v>14</v>
      </c>
      <c r="C134" s="15">
        <v>0.5</v>
      </c>
      <c r="D134" s="16">
        <f t="shared" si="36"/>
        <v>0.20234282111999999</v>
      </c>
      <c r="E134" s="17">
        <v>37355</v>
      </c>
      <c r="F134" s="15">
        <v>1</v>
      </c>
      <c r="G134" s="15" t="s">
        <v>70</v>
      </c>
      <c r="H134" s="15" t="s">
        <v>71</v>
      </c>
      <c r="I134" s="15">
        <v>141</v>
      </c>
      <c r="J134" s="15">
        <v>224</v>
      </c>
      <c r="K134" s="15"/>
      <c r="L134" s="15"/>
      <c r="M134" s="13">
        <f t="shared" si="37"/>
        <v>182.5</v>
      </c>
      <c r="N134" s="17">
        <v>37360</v>
      </c>
      <c r="O134" s="14">
        <v>237702</v>
      </c>
      <c r="P134" s="15"/>
      <c r="Q134" s="14"/>
      <c r="R134" s="15"/>
      <c r="S134" s="15"/>
      <c r="T134" s="15"/>
      <c r="U134" s="15"/>
      <c r="V134" s="14">
        <f t="shared" si="38"/>
        <v>237702</v>
      </c>
      <c r="W134" s="14">
        <f t="shared" si="39"/>
        <v>1174748.8677101629</v>
      </c>
      <c r="X134" s="14">
        <f t="shared" si="40"/>
        <v>475404</v>
      </c>
      <c r="Y134" s="17">
        <v>37391</v>
      </c>
      <c r="Z134" s="13">
        <f t="shared" si="41"/>
        <v>5</v>
      </c>
      <c r="AA134" s="15">
        <f t="shared" si="42"/>
        <v>31</v>
      </c>
      <c r="AB134" s="15">
        <v>11</v>
      </c>
      <c r="AC134" s="18">
        <v>3.4</v>
      </c>
      <c r="AD134" s="18">
        <v>28.1</v>
      </c>
      <c r="AE134" s="18">
        <v>26</v>
      </c>
      <c r="AF134" s="18">
        <v>30.8</v>
      </c>
      <c r="AG134" s="18">
        <v>29.251724137931038</v>
      </c>
      <c r="AH134" s="13">
        <v>33</v>
      </c>
      <c r="AI134" s="13">
        <v>33</v>
      </c>
      <c r="AJ134" s="13">
        <v>40</v>
      </c>
      <c r="AK134" s="13">
        <v>35.5</v>
      </c>
      <c r="AL134" s="18">
        <v>8.6</v>
      </c>
      <c r="AM134" s="18">
        <v>8.5</v>
      </c>
      <c r="AN134" s="18">
        <v>9.6999999999999993</v>
      </c>
      <c r="AO134" s="18">
        <v>8.9183841546112728</v>
      </c>
      <c r="AP134" s="21">
        <v>24</v>
      </c>
      <c r="AQ134" s="21">
        <v>225</v>
      </c>
      <c r="AR134" s="21">
        <v>18</v>
      </c>
      <c r="AS134" s="21">
        <v>7.5</v>
      </c>
      <c r="AT134" s="14">
        <v>75</v>
      </c>
      <c r="AU134" s="14">
        <v>65</v>
      </c>
      <c r="AV134" s="14">
        <v>0</v>
      </c>
      <c r="AW134" s="14">
        <v>140</v>
      </c>
      <c r="AX134" s="14">
        <v>0</v>
      </c>
      <c r="AY134" s="14">
        <v>0</v>
      </c>
      <c r="AZ134" s="14">
        <v>0</v>
      </c>
      <c r="BA134" s="14">
        <v>55</v>
      </c>
      <c r="BB134" s="14">
        <v>140</v>
      </c>
      <c r="BC134" s="14">
        <v>1080</v>
      </c>
      <c r="BD134" s="14">
        <v>3835</v>
      </c>
      <c r="BE134" s="14">
        <v>4000</v>
      </c>
      <c r="BF134" s="14">
        <v>48.846153846153847</v>
      </c>
      <c r="BG134" s="14">
        <v>162.30769230769232</v>
      </c>
      <c r="BH134" s="14">
        <v>657.30769230769226</v>
      </c>
      <c r="BI134" s="14">
        <v>868.46153846153845</v>
      </c>
      <c r="BJ134" s="14">
        <v>40</v>
      </c>
      <c r="BK134" s="14">
        <v>40</v>
      </c>
      <c r="BL134" s="14">
        <v>50</v>
      </c>
      <c r="BM134" s="14">
        <v>445</v>
      </c>
      <c r="BN134" s="14">
        <v>230836</v>
      </c>
      <c r="BO134" s="19">
        <f>BN134/(O134)*100</f>
        <v>97.111509368873627</v>
      </c>
      <c r="BP134" s="19">
        <f>BN134/(O134+Q134)*100</f>
        <v>97.111509368873627</v>
      </c>
      <c r="BQ134" s="15" t="s">
        <v>72</v>
      </c>
      <c r="BR134" s="13">
        <v>21</v>
      </c>
      <c r="BS134" s="13">
        <v>38</v>
      </c>
      <c r="BT134" s="19">
        <v>27.48</v>
      </c>
      <c r="BU134" s="19">
        <f t="shared" si="43"/>
        <v>0.88645161290322583</v>
      </c>
      <c r="BV134" s="16">
        <v>8.1199999999999994E-2</v>
      </c>
      <c r="BW134" s="16">
        <v>0.5464</v>
      </c>
      <c r="BX134" s="16">
        <v>0.192</v>
      </c>
      <c r="BY134" s="14">
        <f t="shared" si="44"/>
        <v>1140816.3567270916</v>
      </c>
      <c r="BZ134" s="19">
        <v>40.950000000000003</v>
      </c>
      <c r="CA134" s="19">
        <f t="shared" si="45"/>
        <v>6.5283647555357565</v>
      </c>
      <c r="CB134" s="19">
        <f t="shared" si="35"/>
        <v>0.92523284941897355</v>
      </c>
    </row>
    <row r="135" spans="1:80" x14ac:dyDescent="0.25">
      <c r="A135" s="15" t="s">
        <v>69</v>
      </c>
      <c r="B135" s="15">
        <v>33</v>
      </c>
      <c r="C135" s="15">
        <v>1</v>
      </c>
      <c r="D135" s="16">
        <f t="shared" si="36"/>
        <v>0.40468564223999998</v>
      </c>
      <c r="E135" s="17">
        <v>37478</v>
      </c>
      <c r="F135" s="15">
        <v>1</v>
      </c>
      <c r="G135" s="15" t="s">
        <v>70</v>
      </c>
      <c r="H135" s="15" t="s">
        <v>71</v>
      </c>
      <c r="I135" s="15">
        <v>187</v>
      </c>
      <c r="J135" s="15">
        <v>43</v>
      </c>
      <c r="K135" s="15"/>
      <c r="L135" s="15"/>
      <c r="M135" s="13">
        <f t="shared" si="37"/>
        <v>115</v>
      </c>
      <c r="N135" s="17">
        <v>37483</v>
      </c>
      <c r="O135" s="14">
        <v>447924</v>
      </c>
      <c r="P135" s="15"/>
      <c r="Q135" s="14"/>
      <c r="R135" s="15"/>
      <c r="S135" s="15"/>
      <c r="T135" s="15"/>
      <c r="U135" s="15"/>
      <c r="V135" s="14">
        <f t="shared" si="38"/>
        <v>447924</v>
      </c>
      <c r="W135" s="14">
        <f t="shared" si="39"/>
        <v>1106844.3088829857</v>
      </c>
      <c r="X135" s="14">
        <f t="shared" si="40"/>
        <v>447924</v>
      </c>
      <c r="Y135" s="17">
        <v>37505</v>
      </c>
      <c r="Z135" s="13">
        <f t="shared" si="41"/>
        <v>5</v>
      </c>
      <c r="AA135" s="15">
        <f t="shared" si="42"/>
        <v>22</v>
      </c>
      <c r="AB135" s="15">
        <v>17</v>
      </c>
      <c r="AC135" s="18">
        <v>2.2999999999999998</v>
      </c>
      <c r="AD135" s="18">
        <v>31.4</v>
      </c>
      <c r="AE135" s="18">
        <v>30.5</v>
      </c>
      <c r="AF135" s="18">
        <v>32.700000000000003</v>
      </c>
      <c r="AG135" s="18">
        <v>31.945000000000004</v>
      </c>
      <c r="AH135" s="13">
        <v>33</v>
      </c>
      <c r="AI135" s="13">
        <v>33</v>
      </c>
      <c r="AJ135" s="13">
        <v>40</v>
      </c>
      <c r="AK135" s="13">
        <v>35.6</v>
      </c>
      <c r="AL135" s="18">
        <v>8.6</v>
      </c>
      <c r="AM135" s="18">
        <v>8.9</v>
      </c>
      <c r="AN135" s="18">
        <v>9.1999999999999993</v>
      </c>
      <c r="AO135" s="18">
        <v>9.0086430652769867</v>
      </c>
      <c r="AP135" s="21">
        <v>2.5</v>
      </c>
      <c r="AQ135" s="21">
        <v>300</v>
      </c>
      <c r="AR135" s="21">
        <v>27</v>
      </c>
      <c r="AS135" s="21">
        <v>11.25</v>
      </c>
      <c r="AT135" s="14">
        <v>25</v>
      </c>
      <c r="AU135" s="14">
        <v>340</v>
      </c>
      <c r="AV135" s="14">
        <v>155</v>
      </c>
      <c r="AW135" s="14">
        <v>420</v>
      </c>
      <c r="AX135" s="14">
        <v>0</v>
      </c>
      <c r="AY135" s="14">
        <v>20</v>
      </c>
      <c r="AZ135" s="14">
        <v>40</v>
      </c>
      <c r="BA135" s="14">
        <v>205</v>
      </c>
      <c r="BB135" s="14">
        <v>1275</v>
      </c>
      <c r="BC135" s="14">
        <v>1240</v>
      </c>
      <c r="BD135" s="14">
        <v>3100</v>
      </c>
      <c r="BE135" s="14">
        <v>3290</v>
      </c>
      <c r="BF135" s="14">
        <v>287.77777777777777</v>
      </c>
      <c r="BG135" s="14">
        <v>407.77777777777777</v>
      </c>
      <c r="BH135" s="14">
        <v>777.22222222222217</v>
      </c>
      <c r="BI135" s="14">
        <v>1475.5555555555557</v>
      </c>
      <c r="BJ135" s="14">
        <v>80</v>
      </c>
      <c r="BK135" s="14">
        <v>145</v>
      </c>
      <c r="BL135" s="14">
        <v>660</v>
      </c>
      <c r="BM135" s="14">
        <v>1355</v>
      </c>
      <c r="BN135" s="14">
        <v>36842</v>
      </c>
      <c r="BO135" s="19">
        <f>BN135/(O135)*100</f>
        <v>8.2250560362918712</v>
      </c>
      <c r="BP135" s="19">
        <f>BN135/(O135+Q135)*100</f>
        <v>8.2250560362918712</v>
      </c>
      <c r="BQ135" s="15" t="s">
        <v>72</v>
      </c>
      <c r="BR135" s="13">
        <v>29</v>
      </c>
      <c r="BS135" s="13">
        <v>39</v>
      </c>
      <c r="BT135" s="19">
        <v>33.99</v>
      </c>
      <c r="BU135" s="19">
        <f t="shared" si="43"/>
        <v>1.5450000000000002</v>
      </c>
      <c r="BV135" s="16">
        <v>0.17699999999999999</v>
      </c>
      <c r="BW135" s="16">
        <v>0.48199999999999998</v>
      </c>
      <c r="BX135" s="16">
        <v>0.30099999999999999</v>
      </c>
      <c r="BY135" s="14">
        <f t="shared" si="44"/>
        <v>91038.56464013306</v>
      </c>
      <c r="BZ135" s="19">
        <v>11.45</v>
      </c>
      <c r="CA135" s="19">
        <f t="shared" si="45"/>
        <v>1.2860711899086559</v>
      </c>
      <c r="CB135" s="19">
        <f t="shared" si="35"/>
        <v>0.76650148722848599</v>
      </c>
    </row>
    <row r="136" spans="1:80" x14ac:dyDescent="0.25">
      <c r="A136" s="4" t="s">
        <v>69</v>
      </c>
      <c r="B136" s="4">
        <v>32</v>
      </c>
      <c r="C136" s="4">
        <v>1</v>
      </c>
      <c r="D136" s="6">
        <f t="shared" si="36"/>
        <v>0.40468564223999998</v>
      </c>
      <c r="E136" s="8">
        <v>38291</v>
      </c>
      <c r="F136" s="4">
        <v>1</v>
      </c>
      <c r="G136" s="4" t="s">
        <v>70</v>
      </c>
      <c r="H136" s="4" t="s">
        <v>71</v>
      </c>
      <c r="I136" s="4">
        <v>20</v>
      </c>
      <c r="J136" s="4">
        <v>7</v>
      </c>
      <c r="M136" s="13">
        <f t="shared" si="37"/>
        <v>13.5</v>
      </c>
      <c r="N136" s="8">
        <v>38296</v>
      </c>
      <c r="O136" s="5">
        <v>404414</v>
      </c>
      <c r="Q136" s="5"/>
      <c r="V136" s="14">
        <f t="shared" si="38"/>
        <v>404414</v>
      </c>
      <c r="W136" s="14">
        <f t="shared" si="39"/>
        <v>999328.75740662205</v>
      </c>
      <c r="X136" s="14">
        <f t="shared" si="40"/>
        <v>404414</v>
      </c>
      <c r="Y136" s="8">
        <v>38341</v>
      </c>
      <c r="Z136" s="13">
        <f t="shared" si="41"/>
        <v>5</v>
      </c>
      <c r="AA136" s="4">
        <f t="shared" si="42"/>
        <v>45</v>
      </c>
      <c r="AB136" s="4">
        <v>3</v>
      </c>
      <c r="AC136" s="10">
        <v>1</v>
      </c>
      <c r="AD136" s="4">
        <v>21.3</v>
      </c>
      <c r="AE136" s="4">
        <v>16</v>
      </c>
      <c r="AF136" s="4">
        <v>26.9</v>
      </c>
      <c r="AG136" s="10">
        <v>21.978571428571428</v>
      </c>
      <c r="AH136" s="4">
        <v>33</v>
      </c>
      <c r="AI136" s="4">
        <v>25</v>
      </c>
      <c r="AJ136" s="4">
        <v>35</v>
      </c>
      <c r="AK136" s="10">
        <v>31.166666666666668</v>
      </c>
      <c r="AL136" s="4">
        <v>9</v>
      </c>
      <c r="AM136" s="4">
        <v>8.6</v>
      </c>
      <c r="AN136" s="4">
        <v>9.4</v>
      </c>
      <c r="AO136" s="10">
        <v>9.0209302325581362</v>
      </c>
      <c r="AP136" s="20">
        <v>200</v>
      </c>
      <c r="AQ136" s="20">
        <v>362.5</v>
      </c>
      <c r="AR136" s="20">
        <v>15</v>
      </c>
      <c r="AS136" s="20">
        <v>6.25</v>
      </c>
      <c r="AT136" s="5">
        <v>15</v>
      </c>
      <c r="AU136" s="5">
        <v>20</v>
      </c>
      <c r="AV136" s="5">
        <v>15</v>
      </c>
      <c r="AW136" s="5">
        <v>50</v>
      </c>
      <c r="AX136" s="5">
        <v>0</v>
      </c>
      <c r="AY136" s="5">
        <v>0</v>
      </c>
      <c r="AZ136" s="5">
        <v>0</v>
      </c>
      <c r="BA136" s="5">
        <v>5</v>
      </c>
      <c r="BB136" s="5">
        <v>265</v>
      </c>
      <c r="BC136" s="5">
        <v>310</v>
      </c>
      <c r="BD136" s="5">
        <v>365</v>
      </c>
      <c r="BE136" s="5">
        <v>420</v>
      </c>
      <c r="BF136" s="5">
        <v>64</v>
      </c>
      <c r="BG136" s="5">
        <v>60.333333333333336</v>
      </c>
      <c r="BH136" s="5">
        <v>42.333333333333336</v>
      </c>
      <c r="BI136" s="5">
        <v>166.66666666666666</v>
      </c>
      <c r="BJ136" s="5">
        <v>20</v>
      </c>
      <c r="BK136" s="5">
        <v>25</v>
      </c>
      <c r="BL136" s="5">
        <v>0</v>
      </c>
      <c r="BM136" s="5">
        <v>185</v>
      </c>
      <c r="BN136" s="5">
        <v>36637</v>
      </c>
      <c r="BO136" s="11">
        <f>(BN136/O136)*100</f>
        <v>9.0592808359750165</v>
      </c>
      <c r="BP136" s="11">
        <f>((BN136)/(O136+Q136+S136+U136))*100</f>
        <v>9.0592808359750165</v>
      </c>
      <c r="BQ136" s="4" t="s">
        <v>72</v>
      </c>
      <c r="BR136" s="9">
        <v>22</v>
      </c>
      <c r="BS136" s="9">
        <v>34</v>
      </c>
      <c r="BT136" s="11">
        <v>29.11</v>
      </c>
      <c r="BU136" s="19">
        <f t="shared" si="43"/>
        <v>0.64688888888888885</v>
      </c>
      <c r="BV136" s="6">
        <v>9.4E-2</v>
      </c>
      <c r="BW136" s="6">
        <v>0.312</v>
      </c>
      <c r="BX136" s="6">
        <v>0.21133000000000002</v>
      </c>
      <c r="BY136" s="5">
        <f t="shared" si="44"/>
        <v>90531.998608125374</v>
      </c>
      <c r="BZ136" s="11">
        <v>9.73</v>
      </c>
      <c r="CA136" s="11">
        <f t="shared" si="45"/>
        <v>0.53429674703900421</v>
      </c>
      <c r="CB136" s="11">
        <f t="shared" si="35"/>
        <v>0.85671138176490846</v>
      </c>
    </row>
    <row r="137" spans="1:80" x14ac:dyDescent="0.25">
      <c r="A137" s="4" t="s">
        <v>69</v>
      </c>
      <c r="B137" s="4">
        <v>29</v>
      </c>
      <c r="C137" s="4">
        <v>1</v>
      </c>
      <c r="D137" s="6">
        <f t="shared" si="36"/>
        <v>0.40468564223999998</v>
      </c>
      <c r="E137" s="8">
        <v>38279</v>
      </c>
      <c r="F137" s="4">
        <v>1</v>
      </c>
      <c r="G137" s="4" t="s">
        <v>70</v>
      </c>
      <c r="H137" s="4" t="s">
        <v>71</v>
      </c>
      <c r="I137" s="4">
        <v>440</v>
      </c>
      <c r="J137" s="4">
        <v>353</v>
      </c>
      <c r="M137" s="13">
        <f t="shared" si="37"/>
        <v>396.5</v>
      </c>
      <c r="N137" s="8">
        <v>38285</v>
      </c>
      <c r="O137" s="5">
        <v>362278</v>
      </c>
      <c r="Q137" s="5"/>
      <c r="V137" s="14">
        <f t="shared" si="38"/>
        <v>362278</v>
      </c>
      <c r="W137" s="14">
        <f t="shared" si="39"/>
        <v>895208.43387161731</v>
      </c>
      <c r="X137" s="14">
        <f t="shared" si="40"/>
        <v>362278</v>
      </c>
      <c r="Y137" s="8">
        <v>38330</v>
      </c>
      <c r="Z137" s="13">
        <f t="shared" si="41"/>
        <v>6</v>
      </c>
      <c r="AA137" s="4">
        <f t="shared" si="42"/>
        <v>45</v>
      </c>
      <c r="AB137" s="4">
        <v>3</v>
      </c>
      <c r="AC137" s="10">
        <v>3.1</v>
      </c>
      <c r="AD137" s="4">
        <v>30</v>
      </c>
      <c r="AE137" s="4">
        <v>16.100000000000001</v>
      </c>
      <c r="AF137" s="4">
        <v>30.3</v>
      </c>
      <c r="AG137" s="10">
        <v>23.950000000000006</v>
      </c>
      <c r="AH137" s="4">
        <v>33</v>
      </c>
      <c r="AI137" s="4">
        <v>27</v>
      </c>
      <c r="AJ137" s="4">
        <v>36</v>
      </c>
      <c r="AK137" s="10">
        <v>31.272727272727273</v>
      </c>
      <c r="AL137" s="4">
        <v>9.1</v>
      </c>
      <c r="AM137" s="4">
        <v>8.1999999999999993</v>
      </c>
      <c r="AN137" s="4">
        <v>9.5</v>
      </c>
      <c r="AO137" s="10">
        <v>9.0585365853658537</v>
      </c>
      <c r="AP137" s="20">
        <v>492</v>
      </c>
      <c r="AQ137" s="20">
        <v>400</v>
      </c>
      <c r="AR137" s="20">
        <v>21</v>
      </c>
      <c r="AS137" s="20">
        <v>8.75</v>
      </c>
      <c r="AT137" s="5">
        <v>10</v>
      </c>
      <c r="AU137" s="5">
        <v>5</v>
      </c>
      <c r="AV137" s="5">
        <v>260</v>
      </c>
      <c r="AW137" s="5">
        <v>275</v>
      </c>
      <c r="AX137" s="5">
        <v>0</v>
      </c>
      <c r="AY137" s="5">
        <v>0</v>
      </c>
      <c r="AZ137" s="5">
        <v>0</v>
      </c>
      <c r="BA137" s="5">
        <v>5</v>
      </c>
      <c r="BB137" s="5">
        <v>1250</v>
      </c>
      <c r="BC137" s="5">
        <v>415</v>
      </c>
      <c r="BD137" s="5">
        <v>1990</v>
      </c>
      <c r="BE137" s="5">
        <v>2135</v>
      </c>
      <c r="BF137" s="5">
        <v>210</v>
      </c>
      <c r="BG137" s="5">
        <v>95.714285714285708</v>
      </c>
      <c r="BH137" s="5">
        <v>197.85714285714286</v>
      </c>
      <c r="BI137" s="5">
        <v>503.57142857142856</v>
      </c>
      <c r="BJ137" s="5">
        <v>30</v>
      </c>
      <c r="BK137" s="5">
        <v>25</v>
      </c>
      <c r="BL137" s="5">
        <v>5</v>
      </c>
      <c r="BM137" s="5">
        <v>300</v>
      </c>
      <c r="BN137" s="5">
        <v>155142</v>
      </c>
      <c r="BO137" s="11">
        <f>(BN137/O137)*100</f>
        <v>42.82401912343559</v>
      </c>
      <c r="BP137" s="11">
        <f>((BN137)/(O137+Q137+S137+U137))*100</f>
        <v>42.82401912343559</v>
      </c>
      <c r="BQ137" s="4" t="s">
        <v>72</v>
      </c>
      <c r="BR137" s="9">
        <v>23</v>
      </c>
      <c r="BS137" s="9">
        <v>35</v>
      </c>
      <c r="BT137" s="11">
        <v>29.010309278350515</v>
      </c>
      <c r="BU137" s="19">
        <f t="shared" si="43"/>
        <v>0.64467353951890038</v>
      </c>
      <c r="BV137" s="6">
        <v>0.11</v>
      </c>
      <c r="BW137" s="6">
        <v>0.43099999999999999</v>
      </c>
      <c r="BX137" s="6">
        <v>0.21275257731958766</v>
      </c>
      <c r="BY137" s="5">
        <f t="shared" si="44"/>
        <v>383364.23091578967</v>
      </c>
      <c r="BZ137" s="11">
        <v>30.14</v>
      </c>
      <c r="CA137" s="11">
        <f t="shared" si="45"/>
        <v>1.6550569327600808</v>
      </c>
      <c r="CB137" s="11">
        <f t="shared" si="35"/>
        <v>0.8714003968920937</v>
      </c>
    </row>
    <row r="138" spans="1:80" x14ac:dyDescent="0.25">
      <c r="A138" s="15" t="s">
        <v>69</v>
      </c>
      <c r="B138" s="15">
        <v>3</v>
      </c>
      <c r="C138" s="15">
        <v>2</v>
      </c>
      <c r="D138" s="16">
        <f t="shared" si="36"/>
        <v>0.80937128447999995</v>
      </c>
      <c r="E138" s="17">
        <v>38228</v>
      </c>
      <c r="F138" s="15">
        <v>1</v>
      </c>
      <c r="G138" s="15" t="s">
        <v>70</v>
      </c>
      <c r="H138" s="15" t="s">
        <v>71</v>
      </c>
      <c r="I138" s="15"/>
      <c r="J138" s="15"/>
      <c r="K138" s="15"/>
      <c r="L138" s="15"/>
      <c r="M138" s="13" t="e">
        <f t="shared" si="37"/>
        <v>#DIV/0!</v>
      </c>
      <c r="N138" s="17">
        <v>38234</v>
      </c>
      <c r="O138" s="14">
        <v>899512</v>
      </c>
      <c r="P138" s="17">
        <v>38237</v>
      </c>
      <c r="Q138" s="14">
        <v>894932</v>
      </c>
      <c r="R138" s="15"/>
      <c r="S138" s="15"/>
      <c r="T138" s="15"/>
      <c r="U138" s="15"/>
      <c r="V138" s="14">
        <f t="shared" si="38"/>
        <v>1794444</v>
      </c>
      <c r="W138" s="14">
        <f t="shared" si="39"/>
        <v>2217083.8457073304</v>
      </c>
      <c r="X138" s="14">
        <f t="shared" si="40"/>
        <v>897222</v>
      </c>
      <c r="Y138" s="17">
        <v>38277</v>
      </c>
      <c r="Z138" s="13">
        <f t="shared" si="41"/>
        <v>6</v>
      </c>
      <c r="AA138" s="15">
        <f t="shared" si="42"/>
        <v>43</v>
      </c>
      <c r="AB138" s="15">
        <v>8</v>
      </c>
      <c r="AC138" s="18">
        <v>1.4</v>
      </c>
      <c r="AD138" s="15">
        <v>33.200000000000003</v>
      </c>
      <c r="AE138" s="15">
        <v>27.9</v>
      </c>
      <c r="AF138" s="15">
        <v>33.799999999999997</v>
      </c>
      <c r="AG138" s="18">
        <v>31.247368421052627</v>
      </c>
      <c r="AH138" s="15">
        <v>33</v>
      </c>
      <c r="AI138" s="15">
        <v>30</v>
      </c>
      <c r="AJ138" s="15">
        <v>39</v>
      </c>
      <c r="AK138" s="18">
        <v>33.444444444444443</v>
      </c>
      <c r="AL138" s="15">
        <v>9</v>
      </c>
      <c r="AM138" s="15">
        <v>8.8000000000000007</v>
      </c>
      <c r="AN138" s="15">
        <v>9.6</v>
      </c>
      <c r="AO138" s="18">
        <v>9.2416666666666654</v>
      </c>
      <c r="AP138" s="21">
        <v>376</v>
      </c>
      <c r="AQ138" s="21">
        <v>500</v>
      </c>
      <c r="AR138" s="21">
        <v>36</v>
      </c>
      <c r="AS138" s="21">
        <v>15</v>
      </c>
      <c r="AT138" s="14">
        <v>0</v>
      </c>
      <c r="AU138" s="14">
        <v>0</v>
      </c>
      <c r="AV138" s="14">
        <v>2640</v>
      </c>
      <c r="AW138" s="14">
        <v>2640</v>
      </c>
      <c r="AX138" s="14">
        <v>0</v>
      </c>
      <c r="AY138" s="14">
        <v>0</v>
      </c>
      <c r="AZ138" s="14">
        <v>5</v>
      </c>
      <c r="BA138" s="14">
        <v>80</v>
      </c>
      <c r="BB138" s="14">
        <v>155</v>
      </c>
      <c r="BC138" s="14">
        <v>740</v>
      </c>
      <c r="BD138" s="14">
        <v>1200</v>
      </c>
      <c r="BE138" s="14">
        <v>1220</v>
      </c>
      <c r="BF138" s="14">
        <v>42.857142857142854</v>
      </c>
      <c r="BG138" s="14">
        <v>147.85714285714286</v>
      </c>
      <c r="BH138" s="14">
        <v>216.78571428571428</v>
      </c>
      <c r="BI138" s="14">
        <v>391.66666666666669</v>
      </c>
      <c r="BJ138" s="14">
        <v>20</v>
      </c>
      <c r="BK138" s="14">
        <v>70</v>
      </c>
      <c r="BL138" s="14">
        <v>100</v>
      </c>
      <c r="BM138" s="14">
        <v>205</v>
      </c>
      <c r="BN138" s="14">
        <v>385267</v>
      </c>
      <c r="BO138" s="19">
        <f>(BN138/O138)*100</f>
        <v>42.830668184526722</v>
      </c>
      <c r="BP138" s="19">
        <f>((BN138)/(O138+Q138+S138+U138))*100</f>
        <v>21.469992933744379</v>
      </c>
      <c r="BQ138" s="15" t="s">
        <v>72</v>
      </c>
      <c r="BR138" s="13">
        <v>32</v>
      </c>
      <c r="BS138" s="13">
        <v>48</v>
      </c>
      <c r="BT138" s="19">
        <v>35.89</v>
      </c>
      <c r="BU138" s="19">
        <f t="shared" si="43"/>
        <v>0.83465116279069773</v>
      </c>
      <c r="BV138" s="16">
        <v>0.28999999999999998</v>
      </c>
      <c r="BW138" s="16">
        <v>0.86099999999999999</v>
      </c>
      <c r="BX138" s="16">
        <v>0.39318999999999987</v>
      </c>
      <c r="BY138" s="14">
        <f t="shared" si="44"/>
        <v>476007.74500855198</v>
      </c>
      <c r="BZ138" s="19">
        <v>135.26</v>
      </c>
      <c r="CA138" s="19">
        <f t="shared" si="45"/>
        <v>3.8864504531684632</v>
      </c>
      <c r="CB138" s="19">
        <f t="shared" si="35"/>
        <v>0.85051521834988597</v>
      </c>
    </row>
    <row r="139" spans="1:80" x14ac:dyDescent="0.25">
      <c r="A139" s="15" t="s">
        <v>69</v>
      </c>
      <c r="B139" s="15">
        <v>32</v>
      </c>
      <c r="C139" s="15">
        <v>1</v>
      </c>
      <c r="D139" s="16">
        <f t="shared" si="36"/>
        <v>0.40468564223999998</v>
      </c>
      <c r="E139" s="17">
        <v>37355</v>
      </c>
      <c r="F139" s="15">
        <v>1</v>
      </c>
      <c r="G139" s="15" t="s">
        <v>70</v>
      </c>
      <c r="H139" s="15" t="s">
        <v>71</v>
      </c>
      <c r="I139" s="15">
        <v>293</v>
      </c>
      <c r="J139" s="15">
        <v>334</v>
      </c>
      <c r="K139" s="15"/>
      <c r="L139" s="15"/>
      <c r="M139" s="13">
        <f t="shared" si="37"/>
        <v>313.5</v>
      </c>
      <c r="N139" s="17">
        <v>37362</v>
      </c>
      <c r="O139" s="14">
        <v>433268</v>
      </c>
      <c r="P139" s="15"/>
      <c r="Q139" s="14"/>
      <c r="R139" s="15"/>
      <c r="S139" s="15"/>
      <c r="T139" s="15"/>
      <c r="U139" s="15"/>
      <c r="V139" s="14">
        <f t="shared" si="38"/>
        <v>433268</v>
      </c>
      <c r="W139" s="14">
        <f t="shared" si="39"/>
        <v>1070628.544175158</v>
      </c>
      <c r="X139" s="14">
        <f t="shared" si="40"/>
        <v>433268</v>
      </c>
      <c r="Y139" s="17">
        <v>37405</v>
      </c>
      <c r="Z139" s="13">
        <f t="shared" si="41"/>
        <v>7</v>
      </c>
      <c r="AA139" s="15">
        <f t="shared" si="42"/>
        <v>43</v>
      </c>
      <c r="AB139" s="15">
        <v>11</v>
      </c>
      <c r="AC139" s="18">
        <v>3.4</v>
      </c>
      <c r="AD139" s="18">
        <v>27.5</v>
      </c>
      <c r="AE139" s="18">
        <v>25.4</v>
      </c>
      <c r="AF139" s="18">
        <v>30.4</v>
      </c>
      <c r="AG139" s="18">
        <v>28.526190476190479</v>
      </c>
      <c r="AH139" s="13">
        <v>33</v>
      </c>
      <c r="AI139" s="13">
        <v>34</v>
      </c>
      <c r="AJ139" s="13">
        <v>44</v>
      </c>
      <c r="AK139" s="13">
        <v>37.833333333333336</v>
      </c>
      <c r="AL139" s="18">
        <v>8.5</v>
      </c>
      <c r="AM139" s="18">
        <v>8.5</v>
      </c>
      <c r="AN139" s="18">
        <v>9.6</v>
      </c>
      <c r="AO139" s="18">
        <v>9.1254779852041352</v>
      </c>
      <c r="AP139" s="21">
        <v>49.5</v>
      </c>
      <c r="AQ139" s="21">
        <v>425</v>
      </c>
      <c r="AR139" s="21">
        <v>39</v>
      </c>
      <c r="AS139" s="21">
        <v>16.25</v>
      </c>
      <c r="AT139" s="14">
        <v>25</v>
      </c>
      <c r="AU139" s="14">
        <v>40</v>
      </c>
      <c r="AV139" s="14">
        <v>0</v>
      </c>
      <c r="AW139" s="14">
        <v>65</v>
      </c>
      <c r="AX139" s="14">
        <v>0</v>
      </c>
      <c r="AY139" s="14">
        <v>0</v>
      </c>
      <c r="AZ139" s="14">
        <v>0</v>
      </c>
      <c r="BA139" s="14">
        <v>25</v>
      </c>
      <c r="BB139" s="14">
        <v>65</v>
      </c>
      <c r="BC139" s="14">
        <v>580</v>
      </c>
      <c r="BD139" s="14">
        <v>6820</v>
      </c>
      <c r="BE139" s="14">
        <v>10600</v>
      </c>
      <c r="BF139" s="14">
        <v>28.684210526315791</v>
      </c>
      <c r="BG139" s="14">
        <v>93.15789473684211</v>
      </c>
      <c r="BH139" s="14">
        <v>1106.8421052631579</v>
      </c>
      <c r="BI139" s="14">
        <v>1734.2105263157894</v>
      </c>
      <c r="BJ139" s="14">
        <v>20</v>
      </c>
      <c r="BK139" s="14">
        <v>20</v>
      </c>
      <c r="BL139" s="14">
        <v>205</v>
      </c>
      <c r="BM139" s="14">
        <v>440</v>
      </c>
      <c r="BN139" s="14">
        <v>355092</v>
      </c>
      <c r="BO139" s="19">
        <f>BN139/(O139)*100</f>
        <v>81.956664235530894</v>
      </c>
      <c r="BP139" s="19">
        <f>BN139/(O139+Q139)*100</f>
        <v>81.956664235530894</v>
      </c>
      <c r="BQ139" s="15" t="s">
        <v>72</v>
      </c>
      <c r="BR139" s="13">
        <v>22</v>
      </c>
      <c r="BS139" s="13">
        <v>41</v>
      </c>
      <c r="BT139" s="19">
        <v>30.09</v>
      </c>
      <c r="BU139" s="19">
        <f t="shared" si="43"/>
        <v>0.69976744186046513</v>
      </c>
      <c r="BV139" s="16">
        <v>8.6999999999999994E-2</v>
      </c>
      <c r="BW139" s="16">
        <v>0.54300000000000004</v>
      </c>
      <c r="BX139" s="16">
        <v>0.23200000000000001</v>
      </c>
      <c r="BY139" s="14">
        <f t="shared" si="44"/>
        <v>877451.44115938677</v>
      </c>
      <c r="BZ139" s="19">
        <v>93.14</v>
      </c>
      <c r="CA139" s="19">
        <f t="shared" si="45"/>
        <v>5.3524174953143682</v>
      </c>
      <c r="CB139" s="19">
        <f t="shared" si="35"/>
        <v>0.85157209496555863</v>
      </c>
    </row>
    <row r="140" spans="1:80" x14ac:dyDescent="0.25">
      <c r="A140" s="4" t="s">
        <v>69</v>
      </c>
      <c r="B140" s="4">
        <v>26</v>
      </c>
      <c r="C140" s="4">
        <v>1</v>
      </c>
      <c r="D140" s="6">
        <f t="shared" si="36"/>
        <v>0.40468564223999998</v>
      </c>
      <c r="E140" s="8">
        <v>38204</v>
      </c>
      <c r="F140" s="4">
        <v>1</v>
      </c>
      <c r="G140" s="4" t="s">
        <v>70</v>
      </c>
      <c r="H140" s="4" t="s">
        <v>71</v>
      </c>
      <c r="I140" s="4">
        <v>2</v>
      </c>
      <c r="J140" s="4">
        <v>4</v>
      </c>
      <c r="M140" s="13">
        <f t="shared" si="37"/>
        <v>3</v>
      </c>
      <c r="N140" s="8">
        <v>38211</v>
      </c>
      <c r="O140" s="5">
        <v>456626</v>
      </c>
      <c r="Q140" s="5"/>
      <c r="V140" s="14">
        <f t="shared" si="38"/>
        <v>456626</v>
      </c>
      <c r="W140" s="14">
        <f t="shared" si="39"/>
        <v>1128347.4191782584</v>
      </c>
      <c r="X140" s="14">
        <f t="shared" si="40"/>
        <v>456626</v>
      </c>
      <c r="Y140" s="8">
        <v>38238</v>
      </c>
      <c r="Z140" s="13">
        <f t="shared" si="41"/>
        <v>7</v>
      </c>
      <c r="AA140" s="4">
        <f t="shared" si="42"/>
        <v>27</v>
      </c>
      <c r="AB140" s="4">
        <v>11</v>
      </c>
      <c r="AC140" s="10">
        <v>2.9</v>
      </c>
      <c r="AD140" s="4">
        <v>30.5</v>
      </c>
      <c r="AE140" s="4">
        <v>28.2</v>
      </c>
      <c r="AF140" s="4">
        <v>34.5</v>
      </c>
      <c r="AG140" s="10">
        <v>31.748000000000005</v>
      </c>
      <c r="AH140" s="4">
        <v>33</v>
      </c>
      <c r="AI140" s="4">
        <v>28</v>
      </c>
      <c r="AJ140" s="4">
        <v>40</v>
      </c>
      <c r="AK140" s="10">
        <v>35.625</v>
      </c>
      <c r="AL140" s="4">
        <v>9.5</v>
      </c>
      <c r="AM140" s="4">
        <v>8.8000000000000007</v>
      </c>
      <c r="AN140" s="4">
        <v>9.9</v>
      </c>
      <c r="AO140" s="10">
        <v>9.2565217391304344</v>
      </c>
      <c r="AP140" s="20">
        <v>144</v>
      </c>
      <c r="AQ140" s="20">
        <v>350</v>
      </c>
      <c r="AR140" s="20">
        <v>18</v>
      </c>
      <c r="AS140" s="20">
        <v>7.5</v>
      </c>
      <c r="AT140" s="5">
        <v>35</v>
      </c>
      <c r="AU140" s="5">
        <v>65</v>
      </c>
      <c r="AV140" s="5">
        <v>260</v>
      </c>
      <c r="AW140" s="5">
        <v>360</v>
      </c>
      <c r="AX140" s="5">
        <v>5</v>
      </c>
      <c r="AY140" s="5">
        <v>5</v>
      </c>
      <c r="AZ140" s="5">
        <v>55</v>
      </c>
      <c r="BA140" s="5">
        <v>70</v>
      </c>
      <c r="BB140" s="5">
        <v>30</v>
      </c>
      <c r="BC140" s="5">
        <v>445</v>
      </c>
      <c r="BD140" s="5">
        <v>2510</v>
      </c>
      <c r="BE140" s="5">
        <v>2915</v>
      </c>
      <c r="BF140" s="5">
        <v>15</v>
      </c>
      <c r="BG140" s="5">
        <v>97.5</v>
      </c>
      <c r="BH140" s="5">
        <v>805.5</v>
      </c>
      <c r="BI140" s="5">
        <v>918</v>
      </c>
      <c r="BJ140" s="5">
        <v>12.5</v>
      </c>
      <c r="BK140" s="5">
        <v>17.5</v>
      </c>
      <c r="BL140" s="5">
        <v>432.5</v>
      </c>
      <c r="BM140" s="5">
        <v>462.5</v>
      </c>
      <c r="BN140" s="5">
        <v>3192</v>
      </c>
      <c r="BO140" s="11">
        <f>(BN140/O140)*100</f>
        <v>0.69904035249854357</v>
      </c>
      <c r="BP140" s="11">
        <f>((BN140)/(O140+Q140+S140+U140))*100</f>
        <v>0.69904035249854357</v>
      </c>
      <c r="BQ140" s="4" t="s">
        <v>72</v>
      </c>
      <c r="BR140" s="9">
        <v>25</v>
      </c>
      <c r="BS140" s="9">
        <v>64</v>
      </c>
      <c r="BT140" s="11">
        <v>37.31</v>
      </c>
      <c r="BU140" s="19">
        <f t="shared" si="43"/>
        <v>1.3818518518518519</v>
      </c>
      <c r="BV140" s="6">
        <v>0.16</v>
      </c>
      <c r="BW140" s="6">
        <v>2.36</v>
      </c>
      <c r="BX140" s="6">
        <v>0.52206000000000008</v>
      </c>
      <c r="BY140" s="5">
        <f t="shared" si="44"/>
        <v>7887.603776431918</v>
      </c>
      <c r="BZ140" s="11">
        <v>1.82</v>
      </c>
      <c r="CA140" s="11">
        <f t="shared" si="45"/>
        <v>0.16656733121120035</v>
      </c>
      <c r="CB140" s="11">
        <f t="shared" si="35"/>
        <v>1.0051819280813536</v>
      </c>
    </row>
    <row r="141" spans="1:80" x14ac:dyDescent="0.25">
      <c r="A141" s="15" t="s">
        <v>69</v>
      </c>
      <c r="B141" s="15">
        <v>12</v>
      </c>
      <c r="C141" s="15">
        <v>0.5</v>
      </c>
      <c r="D141" s="16">
        <f t="shared" si="36"/>
        <v>0.20234282111999999</v>
      </c>
      <c r="E141" s="17">
        <v>37348</v>
      </c>
      <c r="F141" s="15">
        <v>1</v>
      </c>
      <c r="G141" s="15" t="s">
        <v>70</v>
      </c>
      <c r="H141" s="15" t="s">
        <v>71</v>
      </c>
      <c r="I141" s="15">
        <v>22</v>
      </c>
      <c r="J141" s="15">
        <v>86</v>
      </c>
      <c r="K141" s="15"/>
      <c r="L141" s="15"/>
      <c r="M141" s="13">
        <f t="shared" si="37"/>
        <v>54</v>
      </c>
      <c r="N141" s="17">
        <v>37356</v>
      </c>
      <c r="O141" s="14">
        <v>199230</v>
      </c>
      <c r="P141" s="15"/>
      <c r="Q141" s="14"/>
      <c r="R141" s="15"/>
      <c r="S141" s="15"/>
      <c r="T141" s="15"/>
      <c r="U141" s="15"/>
      <c r="V141" s="14">
        <f t="shared" si="38"/>
        <v>199230</v>
      </c>
      <c r="W141" s="14">
        <f t="shared" si="39"/>
        <v>984616.10299406713</v>
      </c>
      <c r="X141" s="14">
        <f t="shared" si="40"/>
        <v>398460</v>
      </c>
      <c r="Y141" s="17">
        <v>37399</v>
      </c>
      <c r="Z141" s="13">
        <f t="shared" si="41"/>
        <v>8</v>
      </c>
      <c r="AA141" s="15">
        <f t="shared" si="42"/>
        <v>43</v>
      </c>
      <c r="AB141" s="15">
        <v>10</v>
      </c>
      <c r="AC141" s="18">
        <v>3.1</v>
      </c>
      <c r="AD141" s="18">
        <v>25.3</v>
      </c>
      <c r="AE141" s="18">
        <v>25.7</v>
      </c>
      <c r="AF141" s="18">
        <v>31.1</v>
      </c>
      <c r="AG141" s="18">
        <v>28.651219512195116</v>
      </c>
      <c r="AH141" s="13">
        <v>33</v>
      </c>
      <c r="AI141" s="13">
        <v>35</v>
      </c>
      <c r="AJ141" s="13">
        <v>46</v>
      </c>
      <c r="AK141" s="13">
        <v>38.384615384615387</v>
      </c>
      <c r="AL141" s="18">
        <v>9.1</v>
      </c>
      <c r="AM141" s="18">
        <v>8.5</v>
      </c>
      <c r="AN141" s="18">
        <v>9.9</v>
      </c>
      <c r="AO141" s="18">
        <v>8.9454397576371623</v>
      </c>
      <c r="AP141" s="21">
        <v>47.5</v>
      </c>
      <c r="AQ141" s="21">
        <v>250</v>
      </c>
      <c r="AR141" s="21">
        <v>22.5</v>
      </c>
      <c r="AS141" s="21">
        <v>9.75</v>
      </c>
      <c r="AT141" s="14">
        <v>0</v>
      </c>
      <c r="AU141" s="14">
        <v>80</v>
      </c>
      <c r="AV141" s="14">
        <v>0</v>
      </c>
      <c r="AW141" s="14">
        <v>80</v>
      </c>
      <c r="AX141" s="14">
        <v>0</v>
      </c>
      <c r="AY141" s="14">
        <v>0</v>
      </c>
      <c r="AZ141" s="14">
        <v>0</v>
      </c>
      <c r="BA141" s="14">
        <v>20</v>
      </c>
      <c r="BB141" s="14">
        <v>220</v>
      </c>
      <c r="BC141" s="14">
        <v>750</v>
      </c>
      <c r="BD141" s="14">
        <v>11220</v>
      </c>
      <c r="BE141" s="14">
        <v>11220</v>
      </c>
      <c r="BF141" s="14">
        <v>47.941176470588232</v>
      </c>
      <c r="BG141" s="14">
        <v>139.11764705882354</v>
      </c>
      <c r="BH141" s="14">
        <v>2054.4117647058824</v>
      </c>
      <c r="BI141" s="14">
        <v>2217.9411764705883</v>
      </c>
      <c r="BJ141" s="14">
        <v>20</v>
      </c>
      <c r="BK141" s="14">
        <v>30</v>
      </c>
      <c r="BL141" s="14">
        <v>600</v>
      </c>
      <c r="BM141" s="14">
        <v>625</v>
      </c>
      <c r="BN141" s="14">
        <v>56384</v>
      </c>
      <c r="BO141" s="19">
        <f>BN141/(O141)*100</f>
        <v>28.300958690960197</v>
      </c>
      <c r="BP141" s="19">
        <f>BN141/(O141+Q141)*100</f>
        <v>28.300958690960197</v>
      </c>
      <c r="BQ141" s="15" t="s">
        <v>72</v>
      </c>
      <c r="BR141" s="13">
        <v>20</v>
      </c>
      <c r="BS141" s="13">
        <v>56</v>
      </c>
      <c r="BT141" s="19">
        <v>42.62</v>
      </c>
      <c r="BU141" s="19">
        <f t="shared" si="43"/>
        <v>0.99116279069767432</v>
      </c>
      <c r="BV141" s="16">
        <v>0.2334</v>
      </c>
      <c r="BW141" s="16">
        <v>1.3241000000000001</v>
      </c>
      <c r="BX141" s="16">
        <v>0.63600000000000001</v>
      </c>
      <c r="BY141" s="14">
        <f t="shared" si="44"/>
        <v>278655.79657289304</v>
      </c>
      <c r="BZ141" s="19">
        <v>29.09</v>
      </c>
      <c r="CA141" s="19">
        <f t="shared" si="45"/>
        <v>3.3433932776185302</v>
      </c>
      <c r="CB141" s="19">
        <f t="shared" si="35"/>
        <v>0.82151742487475388</v>
      </c>
    </row>
    <row r="142" spans="1:80" x14ac:dyDescent="0.25">
      <c r="A142" s="4" t="s">
        <v>69</v>
      </c>
      <c r="B142" s="4">
        <v>24</v>
      </c>
      <c r="C142" s="4">
        <v>1</v>
      </c>
      <c r="D142" s="6">
        <f t="shared" si="36"/>
        <v>0.40468564223999998</v>
      </c>
      <c r="E142" s="8">
        <v>39538</v>
      </c>
      <c r="F142" s="4">
        <v>1</v>
      </c>
      <c r="G142" s="4" t="s">
        <v>70</v>
      </c>
      <c r="H142" s="4" t="s">
        <v>71</v>
      </c>
      <c r="I142" s="4">
        <v>281</v>
      </c>
      <c r="J142" s="4">
        <v>427</v>
      </c>
      <c r="M142" s="13">
        <f t="shared" si="37"/>
        <v>354</v>
      </c>
      <c r="N142" s="8">
        <v>39546</v>
      </c>
      <c r="O142" s="5">
        <v>430062</v>
      </c>
      <c r="Q142" s="5"/>
      <c r="S142" s="5"/>
      <c r="U142" s="9"/>
      <c r="V142" s="14">
        <f t="shared" si="38"/>
        <v>430062</v>
      </c>
      <c r="W142" s="14">
        <f t="shared" si="39"/>
        <v>1062706.3456453206</v>
      </c>
      <c r="X142" s="14">
        <f t="shared" si="40"/>
        <v>430062</v>
      </c>
      <c r="Y142" s="8">
        <v>39597</v>
      </c>
      <c r="Z142" s="13">
        <f t="shared" si="41"/>
        <v>8</v>
      </c>
      <c r="AA142" s="4">
        <f t="shared" si="42"/>
        <v>51</v>
      </c>
      <c r="AB142" s="4">
        <v>1</v>
      </c>
      <c r="AC142" s="10">
        <v>2.6</v>
      </c>
      <c r="AD142" s="10">
        <v>25.8</v>
      </c>
      <c r="AE142" s="10">
        <v>22.2</v>
      </c>
      <c r="AF142" s="10">
        <v>31.2</v>
      </c>
      <c r="AG142" s="10">
        <v>26.855102040816334</v>
      </c>
      <c r="AH142" s="9">
        <v>33</v>
      </c>
      <c r="AI142" s="9">
        <v>34</v>
      </c>
      <c r="AJ142" s="9">
        <v>41</v>
      </c>
      <c r="AK142" s="9">
        <v>37.928571428571431</v>
      </c>
      <c r="AL142" s="10">
        <v>8.9</v>
      </c>
      <c r="AM142" s="10">
        <v>8.6</v>
      </c>
      <c r="AN142" s="10">
        <v>9.5</v>
      </c>
      <c r="AO142" s="10">
        <v>8.9141349110739903</v>
      </c>
      <c r="AP142" s="21">
        <v>316</v>
      </c>
      <c r="AQ142" s="20">
        <v>402.5</v>
      </c>
      <c r="AR142" s="20">
        <v>23</v>
      </c>
      <c r="AS142" s="20">
        <v>9.5</v>
      </c>
      <c r="AT142" s="5">
        <v>145</v>
      </c>
      <c r="AU142" s="5">
        <v>155</v>
      </c>
      <c r="AV142" s="5">
        <v>0</v>
      </c>
      <c r="AW142" s="5">
        <v>300</v>
      </c>
      <c r="AX142" s="5">
        <v>0</v>
      </c>
      <c r="AY142" s="5">
        <v>0</v>
      </c>
      <c r="AZ142" s="5">
        <v>0</v>
      </c>
      <c r="BA142" s="5">
        <v>0</v>
      </c>
      <c r="BB142" s="5">
        <v>335</v>
      </c>
      <c r="BC142" s="5">
        <v>1395</v>
      </c>
      <c r="BD142" s="5">
        <v>5</v>
      </c>
      <c r="BE142" s="5">
        <v>1510</v>
      </c>
      <c r="BF142" s="5">
        <v>81.19047619047619</v>
      </c>
      <c r="BG142" s="5">
        <v>242.38095238095238</v>
      </c>
      <c r="BH142" s="5">
        <v>0.23809523809523808</v>
      </c>
      <c r="BI142" s="5">
        <v>325</v>
      </c>
      <c r="BJ142" s="5">
        <v>25</v>
      </c>
      <c r="BK142" s="5">
        <v>100</v>
      </c>
      <c r="BL142" s="5">
        <v>0</v>
      </c>
      <c r="BM142" s="5">
        <v>210</v>
      </c>
      <c r="BN142" s="5">
        <v>123216</v>
      </c>
      <c r="BO142" s="11">
        <f>BN142/O142*100</f>
        <v>28.650752682171408</v>
      </c>
      <c r="BP142" s="11">
        <f>(BN142)/(O142+Q142+S142+U142)*100</f>
        <v>28.650752682171408</v>
      </c>
      <c r="BQ142" s="4" t="s">
        <v>72</v>
      </c>
      <c r="BR142" s="9">
        <v>23</v>
      </c>
      <c r="BS142" s="9">
        <v>79</v>
      </c>
      <c r="BT142" s="11">
        <v>36.03</v>
      </c>
      <c r="BU142" s="19">
        <f t="shared" si="43"/>
        <v>0.70647058823529418</v>
      </c>
      <c r="BV142" s="6">
        <v>0.104</v>
      </c>
      <c r="BW142" s="6">
        <v>1.145</v>
      </c>
      <c r="BX142" s="6">
        <v>0.443</v>
      </c>
      <c r="BY142" s="5">
        <f t="shared" si="44"/>
        <v>304473.36682858248</v>
      </c>
      <c r="BZ142" s="11">
        <v>42.59</v>
      </c>
      <c r="CA142" s="11">
        <f t="shared" si="45"/>
        <v>2.0635721954287396</v>
      </c>
      <c r="CB142" s="11">
        <f t="shared" si="35"/>
        <v>0.9471329373989984</v>
      </c>
    </row>
    <row r="143" spans="1:80" x14ac:dyDescent="0.25">
      <c r="A143" s="7" t="s">
        <v>69</v>
      </c>
      <c r="B143" s="4">
        <v>34</v>
      </c>
      <c r="C143" s="4">
        <v>1</v>
      </c>
      <c r="D143" s="6">
        <f t="shared" si="36"/>
        <v>0.40468564223999998</v>
      </c>
      <c r="E143" s="8">
        <v>40424</v>
      </c>
      <c r="F143" s="9">
        <v>1</v>
      </c>
      <c r="G143" s="9" t="s">
        <v>70</v>
      </c>
      <c r="H143" s="9" t="s">
        <v>71</v>
      </c>
      <c r="I143" s="4">
        <v>13</v>
      </c>
      <c r="J143" s="4">
        <v>25</v>
      </c>
      <c r="L143" s="9"/>
      <c r="M143" s="13">
        <f t="shared" si="37"/>
        <v>19</v>
      </c>
      <c r="N143" s="8">
        <v>40432</v>
      </c>
      <c r="O143" s="5">
        <v>412658</v>
      </c>
      <c r="P143" s="8"/>
      <c r="Q143" s="5"/>
      <c r="R143" s="8"/>
      <c r="S143" s="9"/>
      <c r="T143" s="8"/>
      <c r="U143" s="8"/>
      <c r="V143" s="14">
        <f t="shared" si="38"/>
        <v>412658</v>
      </c>
      <c r="W143" s="14">
        <f t="shared" si="39"/>
        <v>1019700.1250547753</v>
      </c>
      <c r="X143" s="14">
        <f t="shared" si="40"/>
        <v>412658</v>
      </c>
      <c r="Y143" s="8">
        <v>40479</v>
      </c>
      <c r="Z143" s="13">
        <f t="shared" si="41"/>
        <v>8</v>
      </c>
      <c r="AA143" s="9">
        <f t="shared" si="42"/>
        <v>47</v>
      </c>
      <c r="AB143" s="9">
        <v>10</v>
      </c>
      <c r="AC143" s="10">
        <v>3.4</v>
      </c>
      <c r="AD143" s="10">
        <v>32.1</v>
      </c>
      <c r="AE143" s="10">
        <v>25.4</v>
      </c>
      <c r="AF143" s="10">
        <v>33.299999999999997</v>
      </c>
      <c r="AG143" s="10">
        <v>28.077272727272724</v>
      </c>
      <c r="AH143" s="9">
        <v>33</v>
      </c>
      <c r="AI143" s="9">
        <v>20</v>
      </c>
      <c r="AJ143" s="9">
        <v>33</v>
      </c>
      <c r="AK143" s="10">
        <v>25.307692307692307</v>
      </c>
      <c r="AL143" s="10">
        <v>8.6</v>
      </c>
      <c r="AM143" s="10">
        <v>8.3000000000000007</v>
      </c>
      <c r="AN143" s="10">
        <v>9.5</v>
      </c>
      <c r="AO143" s="10">
        <v>8.8277559306370126</v>
      </c>
      <c r="AP143" s="20">
        <v>448</v>
      </c>
      <c r="AQ143" s="20">
        <v>375</v>
      </c>
      <c r="AR143" s="20">
        <v>54</v>
      </c>
      <c r="AS143" s="20">
        <v>22.5</v>
      </c>
      <c r="AT143" s="5">
        <v>10</v>
      </c>
      <c r="AU143" s="5">
        <v>5</v>
      </c>
      <c r="AV143" s="5">
        <v>310</v>
      </c>
      <c r="AW143" s="5">
        <v>325</v>
      </c>
      <c r="AX143" s="5">
        <v>0</v>
      </c>
      <c r="AY143" s="5">
        <v>0</v>
      </c>
      <c r="AZ143" s="5">
        <v>0</v>
      </c>
      <c r="BA143" s="5">
        <v>5</v>
      </c>
      <c r="BB143" s="5">
        <v>740</v>
      </c>
      <c r="BC143" s="5">
        <v>595</v>
      </c>
      <c r="BD143" s="5">
        <v>825</v>
      </c>
      <c r="BE143" s="5">
        <v>1165</v>
      </c>
      <c r="BF143" s="5">
        <v>134.44444444444446</v>
      </c>
      <c r="BG143" s="5">
        <v>144.72222222222223</v>
      </c>
      <c r="BH143" s="5">
        <v>126.38888888888889</v>
      </c>
      <c r="BI143" s="5">
        <v>391.38888888888891</v>
      </c>
      <c r="BJ143" s="5">
        <v>40</v>
      </c>
      <c r="BK143" s="5">
        <v>90</v>
      </c>
      <c r="BL143" s="5">
        <v>30</v>
      </c>
      <c r="BM143" s="5">
        <v>300</v>
      </c>
      <c r="BN143" s="5">
        <v>495945</v>
      </c>
      <c r="BO143" s="11">
        <v>120.18</v>
      </c>
      <c r="BP143" s="11">
        <f>((BN143/(O143+Q143+S143+U143))*100)</f>
        <v>120.18305715628924</v>
      </c>
      <c r="BQ143" s="4" t="s">
        <v>72</v>
      </c>
      <c r="BR143" s="9">
        <v>25</v>
      </c>
      <c r="BS143" s="9">
        <v>48</v>
      </c>
      <c r="BT143" s="11">
        <v>38.119999999999997</v>
      </c>
      <c r="BU143" s="19">
        <f t="shared" si="43"/>
        <v>0.81106382978723401</v>
      </c>
      <c r="BV143" s="6">
        <v>0.14199999999999999</v>
      </c>
      <c r="BW143" s="6">
        <v>0.82399999999999995</v>
      </c>
      <c r="BX143" s="6">
        <v>0.44</v>
      </c>
      <c r="BY143" s="5">
        <f t="shared" si="44"/>
        <v>1225506.7841173331</v>
      </c>
      <c r="BZ143" s="11">
        <v>187.55</v>
      </c>
      <c r="CA143" s="19">
        <f t="shared" si="45"/>
        <v>9.8605562328014607</v>
      </c>
      <c r="CB143" s="19">
        <f t="shared" si="35"/>
        <v>0.79431726182417428</v>
      </c>
    </row>
    <row r="144" spans="1:80" x14ac:dyDescent="0.25">
      <c r="A144" s="15" t="s">
        <v>69</v>
      </c>
      <c r="B144" s="15">
        <v>1</v>
      </c>
      <c r="C144" s="15">
        <v>2</v>
      </c>
      <c r="D144" s="16">
        <f t="shared" si="36"/>
        <v>0.80937128447999995</v>
      </c>
      <c r="E144" s="17">
        <v>37477</v>
      </c>
      <c r="F144" s="15">
        <v>1</v>
      </c>
      <c r="G144" s="15" t="s">
        <v>70</v>
      </c>
      <c r="H144" s="15" t="s">
        <v>71</v>
      </c>
      <c r="I144" s="15">
        <v>323</v>
      </c>
      <c r="J144" s="15">
        <v>49</v>
      </c>
      <c r="K144" s="15"/>
      <c r="L144" s="15"/>
      <c r="M144" s="13">
        <f t="shared" si="37"/>
        <v>186</v>
      </c>
      <c r="N144" s="17">
        <v>37485</v>
      </c>
      <c r="O144" s="14">
        <v>947144</v>
      </c>
      <c r="P144" s="15"/>
      <c r="Q144" s="14"/>
      <c r="R144" s="15"/>
      <c r="S144" s="15"/>
      <c r="T144" s="15"/>
      <c r="U144" s="15"/>
      <c r="V144" s="14">
        <f t="shared" si="38"/>
        <v>947144</v>
      </c>
      <c r="W144" s="14">
        <f t="shared" si="39"/>
        <v>1170221.8971216844</v>
      </c>
      <c r="X144" s="14">
        <f t="shared" si="40"/>
        <v>473572</v>
      </c>
      <c r="Y144" s="17">
        <v>37516</v>
      </c>
      <c r="Z144" s="13">
        <f t="shared" si="41"/>
        <v>8</v>
      </c>
      <c r="AA144" s="15">
        <f t="shared" si="42"/>
        <v>31</v>
      </c>
      <c r="AB144" s="15">
        <v>12</v>
      </c>
      <c r="AC144" s="18">
        <v>3</v>
      </c>
      <c r="AD144" s="18">
        <v>31.5</v>
      </c>
      <c r="AE144" s="18">
        <v>27.6</v>
      </c>
      <c r="AF144" s="18">
        <v>32.200000000000003</v>
      </c>
      <c r="AG144" s="18">
        <v>30.506896551724143</v>
      </c>
      <c r="AH144" s="13">
        <v>33</v>
      </c>
      <c r="AI144" s="13">
        <v>35</v>
      </c>
      <c r="AJ144" s="13">
        <v>43</v>
      </c>
      <c r="AK144" s="13">
        <v>37.875</v>
      </c>
      <c r="AL144" s="18">
        <v>8.6</v>
      </c>
      <c r="AM144" s="18">
        <v>8.6999999999999993</v>
      </c>
      <c r="AN144" s="18">
        <v>9.3000000000000007</v>
      </c>
      <c r="AO144" s="18">
        <v>8.8603007325287955</v>
      </c>
      <c r="AP144" s="21">
        <v>23</v>
      </c>
      <c r="AQ144" s="21">
        <v>750</v>
      </c>
      <c r="AR144" s="21">
        <v>48</v>
      </c>
      <c r="AS144" s="21">
        <v>20</v>
      </c>
      <c r="AT144" s="14">
        <v>115</v>
      </c>
      <c r="AU144" s="14">
        <v>490</v>
      </c>
      <c r="AV144" s="14">
        <v>45</v>
      </c>
      <c r="AW144" s="14">
        <v>650</v>
      </c>
      <c r="AX144" s="14">
        <v>0</v>
      </c>
      <c r="AY144" s="14">
        <v>10</v>
      </c>
      <c r="AZ144" s="14">
        <v>80</v>
      </c>
      <c r="BA144" s="14">
        <v>180</v>
      </c>
      <c r="BB144" s="14">
        <v>280</v>
      </c>
      <c r="BC144" s="14">
        <v>355</v>
      </c>
      <c r="BD144" s="14">
        <v>3240</v>
      </c>
      <c r="BE144" s="14">
        <v>3875</v>
      </c>
      <c r="BF144" s="14">
        <v>116.92307692307692</v>
      </c>
      <c r="BG144" s="14">
        <v>140</v>
      </c>
      <c r="BH144" s="14">
        <v>1326.5384615384614</v>
      </c>
      <c r="BI144" s="14">
        <v>1591.1538461538462</v>
      </c>
      <c r="BJ144" s="14">
        <v>105</v>
      </c>
      <c r="BK144" s="14">
        <v>85</v>
      </c>
      <c r="BL144" s="14">
        <v>930</v>
      </c>
      <c r="BM144" s="14">
        <v>1145</v>
      </c>
      <c r="BN144" s="14">
        <v>687221</v>
      </c>
      <c r="BO144" s="19">
        <f>BN144/(O144)*100</f>
        <v>72.557182434772329</v>
      </c>
      <c r="BP144" s="19">
        <f>BN144/(O144+Q144)*100</f>
        <v>72.557182434772329</v>
      </c>
      <c r="BQ144" s="15" t="s">
        <v>72</v>
      </c>
      <c r="BR144" s="13">
        <v>27</v>
      </c>
      <c r="BS144" s="13">
        <v>34</v>
      </c>
      <c r="BT144" s="19">
        <v>28.96</v>
      </c>
      <c r="BU144" s="19">
        <f t="shared" si="43"/>
        <v>0.93419354838709678</v>
      </c>
      <c r="BV144" s="16">
        <v>0.17</v>
      </c>
      <c r="BW144" s="16">
        <v>0.42</v>
      </c>
      <c r="BX144" s="16">
        <v>0.219</v>
      </c>
      <c r="BY144" s="14">
        <f t="shared" si="44"/>
        <v>849080.03678623424</v>
      </c>
      <c r="BZ144" s="19">
        <v>143.82</v>
      </c>
      <c r="CA144" s="19">
        <f t="shared" si="45"/>
        <v>5.7320477359044713</v>
      </c>
      <c r="CB144" s="19">
        <f t="shared" si="35"/>
        <v>0.9016717066563279</v>
      </c>
    </row>
    <row r="145" spans="1:80" x14ac:dyDescent="0.25">
      <c r="A145" s="8" t="s">
        <v>69</v>
      </c>
      <c r="B145" s="4">
        <v>13</v>
      </c>
      <c r="C145" s="4">
        <v>0.5</v>
      </c>
      <c r="D145" s="16">
        <f t="shared" si="36"/>
        <v>0.20234282111999999</v>
      </c>
      <c r="E145" s="8">
        <v>38465</v>
      </c>
      <c r="F145" s="4">
        <v>2</v>
      </c>
      <c r="G145" s="4" t="s">
        <v>70</v>
      </c>
      <c r="H145" s="4" t="s">
        <v>71</v>
      </c>
      <c r="I145" s="4">
        <v>10</v>
      </c>
      <c r="J145" s="4">
        <v>0</v>
      </c>
      <c r="K145" s="5">
        <v>7</v>
      </c>
      <c r="L145" s="4">
        <v>9</v>
      </c>
      <c r="M145" s="13">
        <f t="shared" si="37"/>
        <v>6.5</v>
      </c>
      <c r="N145" s="8">
        <v>38473</v>
      </c>
      <c r="O145" s="5">
        <v>234954</v>
      </c>
      <c r="P145" s="8">
        <v>38477</v>
      </c>
      <c r="Q145" s="5">
        <v>197856</v>
      </c>
      <c r="V145" s="14">
        <f t="shared" si="38"/>
        <v>432810</v>
      </c>
      <c r="W145" s="14">
        <f t="shared" si="39"/>
        <v>2138993.6030560769</v>
      </c>
      <c r="X145" s="14">
        <f t="shared" si="40"/>
        <v>865620</v>
      </c>
      <c r="Y145" s="8">
        <v>38505</v>
      </c>
      <c r="Z145" s="13">
        <f t="shared" si="41"/>
        <v>8</v>
      </c>
      <c r="AA145" s="15">
        <f t="shared" si="42"/>
        <v>32</v>
      </c>
      <c r="AB145" s="4">
        <v>19</v>
      </c>
      <c r="AC145" s="10">
        <v>2.6</v>
      </c>
      <c r="AD145" s="10">
        <v>25.2</v>
      </c>
      <c r="AE145" s="10">
        <v>25.6</v>
      </c>
      <c r="AF145" s="10">
        <v>33.5</v>
      </c>
      <c r="AG145" s="10">
        <v>29.632258064516126</v>
      </c>
      <c r="AH145" s="9">
        <v>33</v>
      </c>
      <c r="AI145" s="9">
        <v>32</v>
      </c>
      <c r="AJ145" s="9">
        <v>38</v>
      </c>
      <c r="AK145" s="9">
        <v>35</v>
      </c>
      <c r="AL145" s="10">
        <v>9.6</v>
      </c>
      <c r="AM145" s="10">
        <v>8.6999999999999993</v>
      </c>
      <c r="AN145" s="10">
        <v>9.8000000000000007</v>
      </c>
      <c r="AO145" s="10">
        <v>9.3328502163220168</v>
      </c>
      <c r="AP145" s="20">
        <v>4</v>
      </c>
      <c r="AQ145" s="20">
        <v>187.5</v>
      </c>
      <c r="AR145" s="20">
        <v>10.5</v>
      </c>
      <c r="AS145" s="20">
        <v>4.375</v>
      </c>
      <c r="AT145" s="5">
        <v>85</v>
      </c>
      <c r="AU145" s="5">
        <v>260</v>
      </c>
      <c r="AV145" s="5">
        <v>0</v>
      </c>
      <c r="AW145" s="5">
        <v>345</v>
      </c>
      <c r="AX145" s="5">
        <v>0</v>
      </c>
      <c r="AY145" s="5">
        <v>0</v>
      </c>
      <c r="AZ145" s="5">
        <v>0</v>
      </c>
      <c r="BA145" s="5">
        <v>0</v>
      </c>
      <c r="BB145" s="5">
        <v>115</v>
      </c>
      <c r="BC145" s="5">
        <v>265</v>
      </c>
      <c r="BD145" s="5">
        <v>165</v>
      </c>
      <c r="BE145" s="5">
        <v>325</v>
      </c>
      <c r="BF145" s="5">
        <v>22.857142857142858</v>
      </c>
      <c r="BG145" s="5">
        <v>56.785714285714285</v>
      </c>
      <c r="BH145" s="5">
        <v>22.857142857142858</v>
      </c>
      <c r="BI145" s="5">
        <v>102.5</v>
      </c>
      <c r="BJ145" s="5">
        <v>15</v>
      </c>
      <c r="BK145" s="5">
        <v>25</v>
      </c>
      <c r="BL145" s="5">
        <v>2.5</v>
      </c>
      <c r="BM145" s="5">
        <v>55</v>
      </c>
      <c r="BN145" s="5">
        <v>0</v>
      </c>
      <c r="BO145" s="19">
        <f>BN145/O145*100</f>
        <v>0</v>
      </c>
      <c r="BP145" s="19">
        <f>BN145/(O145+Q145)*100</f>
        <v>0</v>
      </c>
      <c r="BQ145" s="4" t="s">
        <v>73</v>
      </c>
      <c r="BU145" s="19">
        <f t="shared" si="43"/>
        <v>0</v>
      </c>
      <c r="BY145" s="14">
        <f t="shared" si="44"/>
        <v>0</v>
      </c>
      <c r="BZ145" s="11">
        <v>0</v>
      </c>
      <c r="CA145" s="19">
        <f t="shared" si="45"/>
        <v>0</v>
      </c>
      <c r="CB145" s="19" t="e">
        <f t="shared" si="35"/>
        <v>#DIV/0!</v>
      </c>
    </row>
    <row r="146" spans="1:80" x14ac:dyDescent="0.25">
      <c r="A146" s="15" t="s">
        <v>69</v>
      </c>
      <c r="B146" s="15">
        <v>29</v>
      </c>
      <c r="C146" s="15">
        <v>1</v>
      </c>
      <c r="D146" s="16">
        <f t="shared" si="36"/>
        <v>0.40468564223999998</v>
      </c>
      <c r="E146" s="17">
        <v>38152</v>
      </c>
      <c r="F146" s="15">
        <v>2</v>
      </c>
      <c r="G146" s="15" t="s">
        <v>70</v>
      </c>
      <c r="H146" s="15" t="s">
        <v>71</v>
      </c>
      <c r="I146" s="15">
        <v>1</v>
      </c>
      <c r="J146" s="15">
        <v>3</v>
      </c>
      <c r="K146" s="15">
        <v>1</v>
      </c>
      <c r="L146" s="15">
        <v>6</v>
      </c>
      <c r="M146" s="13">
        <f t="shared" si="37"/>
        <v>2.75</v>
      </c>
      <c r="N146" s="17">
        <v>38160</v>
      </c>
      <c r="O146" s="14">
        <v>496014</v>
      </c>
      <c r="P146" s="17">
        <v>38164</v>
      </c>
      <c r="Q146" s="14">
        <v>417696</v>
      </c>
      <c r="R146" s="15"/>
      <c r="S146" s="15"/>
      <c r="T146" s="15"/>
      <c r="U146" s="15"/>
      <c r="V146" s="14">
        <f t="shared" si="38"/>
        <v>913710</v>
      </c>
      <c r="W146" s="14">
        <f t="shared" si="39"/>
        <v>2257826.5810036366</v>
      </c>
      <c r="X146" s="14">
        <f t="shared" si="40"/>
        <v>913710</v>
      </c>
      <c r="Y146" s="17">
        <v>38197</v>
      </c>
      <c r="Z146" s="13">
        <f t="shared" si="41"/>
        <v>8</v>
      </c>
      <c r="AA146" s="15">
        <f t="shared" si="42"/>
        <v>37</v>
      </c>
      <c r="AB146" s="15">
        <v>20</v>
      </c>
      <c r="AC146" s="18">
        <v>1.1000000000000001</v>
      </c>
      <c r="AD146" s="15">
        <v>29.6</v>
      </c>
      <c r="AE146" s="15">
        <v>29.7</v>
      </c>
      <c r="AF146" s="15">
        <v>34</v>
      </c>
      <c r="AG146" s="18">
        <v>32.205882352941167</v>
      </c>
      <c r="AH146" s="15">
        <v>33</v>
      </c>
      <c r="AI146" s="15">
        <v>27</v>
      </c>
      <c r="AJ146" s="15">
        <v>40</v>
      </c>
      <c r="AK146" s="18">
        <v>32.9</v>
      </c>
      <c r="AL146" s="15">
        <v>9.1</v>
      </c>
      <c r="AM146" s="15">
        <v>9.1</v>
      </c>
      <c r="AN146" s="15">
        <v>10</v>
      </c>
      <c r="AO146" s="18">
        <v>9.5760000000000005</v>
      </c>
      <c r="AP146" s="21">
        <v>168</v>
      </c>
      <c r="AQ146" s="21">
        <v>375</v>
      </c>
      <c r="AR146" s="21">
        <v>27</v>
      </c>
      <c r="AS146" s="21">
        <v>11.25</v>
      </c>
      <c r="AT146" s="14">
        <v>0</v>
      </c>
      <c r="AU146" s="14">
        <v>10</v>
      </c>
      <c r="AV146" s="14">
        <v>640</v>
      </c>
      <c r="AW146" s="5">
        <v>650</v>
      </c>
      <c r="AX146" s="14">
        <v>0</v>
      </c>
      <c r="AY146" s="14">
        <v>0</v>
      </c>
      <c r="AZ146" s="14">
        <v>0</v>
      </c>
      <c r="BA146" s="5">
        <v>35</v>
      </c>
      <c r="BB146" s="14">
        <v>710</v>
      </c>
      <c r="BC146" s="14">
        <v>800</v>
      </c>
      <c r="BD146" s="14">
        <v>5170</v>
      </c>
      <c r="BE146" s="14">
        <v>5185</v>
      </c>
      <c r="BF146" s="14">
        <v>63.4375</v>
      </c>
      <c r="BG146" s="14">
        <v>85.625</v>
      </c>
      <c r="BH146" s="14">
        <v>1062.8125</v>
      </c>
      <c r="BI146" s="14">
        <v>1084.3333333333333</v>
      </c>
      <c r="BJ146" s="14">
        <v>12.5</v>
      </c>
      <c r="BK146" s="14">
        <v>20</v>
      </c>
      <c r="BL146" s="14">
        <v>100</v>
      </c>
      <c r="BM146" s="14">
        <v>210</v>
      </c>
      <c r="BN146" s="14">
        <v>0</v>
      </c>
      <c r="BO146" s="19">
        <f>(BN146/Q146)*100</f>
        <v>0</v>
      </c>
      <c r="BP146" s="19">
        <f>((BN146)/(O146+Q146+S146+U146))*100</f>
        <v>0</v>
      </c>
      <c r="BQ146" s="15" t="s">
        <v>73</v>
      </c>
      <c r="BR146" s="13">
        <v>0</v>
      </c>
      <c r="BS146" s="13">
        <v>0</v>
      </c>
      <c r="BT146" s="19">
        <v>0</v>
      </c>
      <c r="BU146" s="19">
        <f t="shared" si="43"/>
        <v>0</v>
      </c>
      <c r="BV146" s="16">
        <v>0</v>
      </c>
      <c r="BW146" s="16">
        <v>0</v>
      </c>
      <c r="BX146" s="16">
        <v>0</v>
      </c>
      <c r="BY146" s="5">
        <f t="shared" si="44"/>
        <v>0</v>
      </c>
      <c r="BZ146" s="19">
        <v>0</v>
      </c>
      <c r="CA146" s="19">
        <f t="shared" si="45"/>
        <v>0</v>
      </c>
      <c r="CB146" s="19" t="e">
        <f t="shared" si="35"/>
        <v>#DIV/0!</v>
      </c>
    </row>
    <row r="147" spans="1:80" x14ac:dyDescent="0.25">
      <c r="A147" s="4" t="s">
        <v>69</v>
      </c>
      <c r="B147" s="4">
        <v>11</v>
      </c>
      <c r="C147" s="4">
        <v>0.5</v>
      </c>
      <c r="D147" s="6">
        <f t="shared" si="36"/>
        <v>0.20234282111999999</v>
      </c>
      <c r="E147" s="8">
        <v>39673</v>
      </c>
      <c r="F147" s="4">
        <v>1</v>
      </c>
      <c r="G147" s="4" t="s">
        <v>70</v>
      </c>
      <c r="H147" s="4" t="s">
        <v>71</v>
      </c>
      <c r="I147" s="4">
        <v>104</v>
      </c>
      <c r="J147" s="4">
        <v>15</v>
      </c>
      <c r="M147" s="13">
        <f t="shared" si="37"/>
        <v>59.5</v>
      </c>
      <c r="N147" s="8">
        <v>39683</v>
      </c>
      <c r="O147" s="5">
        <v>246862</v>
      </c>
      <c r="Q147" s="5"/>
      <c r="S147" s="5"/>
      <c r="U147" s="9"/>
      <c r="V147" s="14">
        <f t="shared" si="38"/>
        <v>246862</v>
      </c>
      <c r="W147" s="14">
        <f t="shared" si="39"/>
        <v>1220018.5735949476</v>
      </c>
      <c r="X147" s="14">
        <f t="shared" si="40"/>
        <v>493724</v>
      </c>
      <c r="Y147" s="8">
        <v>39729</v>
      </c>
      <c r="Z147" s="13">
        <f t="shared" si="41"/>
        <v>10</v>
      </c>
      <c r="AA147" s="4">
        <f t="shared" si="42"/>
        <v>46</v>
      </c>
      <c r="AB147" s="4">
        <v>0</v>
      </c>
      <c r="AC147" s="10">
        <v>3.2</v>
      </c>
      <c r="AD147" s="10">
        <v>30.9</v>
      </c>
      <c r="AE147" s="10">
        <v>24.7</v>
      </c>
      <c r="AF147" s="10">
        <v>32.299999999999997</v>
      </c>
      <c r="AG147" s="10">
        <v>29.190454545454539</v>
      </c>
      <c r="AH147" s="9">
        <v>33</v>
      </c>
      <c r="AI147" s="9">
        <v>32</v>
      </c>
      <c r="AJ147" s="9">
        <v>40</v>
      </c>
      <c r="AK147" s="9">
        <v>35.384615384615387</v>
      </c>
      <c r="AL147" s="10">
        <v>8.5</v>
      </c>
      <c r="AM147" s="10">
        <v>8.4</v>
      </c>
      <c r="AN147" s="10">
        <v>9.1999999999999993</v>
      </c>
      <c r="AO147" s="10">
        <v>8.8110198071140378</v>
      </c>
      <c r="AP147" s="21">
        <f>2*126</f>
        <v>252</v>
      </c>
      <c r="AQ147" s="20">
        <v>197</v>
      </c>
      <c r="AR147" s="20">
        <v>23</v>
      </c>
      <c r="AS147" s="20">
        <v>9.25</v>
      </c>
      <c r="AT147" s="5">
        <v>30</v>
      </c>
      <c r="AU147" s="5">
        <v>0</v>
      </c>
      <c r="AV147" s="5">
        <v>445</v>
      </c>
      <c r="AW147" s="5">
        <v>465</v>
      </c>
      <c r="AX147" s="5">
        <v>0</v>
      </c>
      <c r="AY147" s="5">
        <v>5</v>
      </c>
      <c r="AZ147" s="5">
        <v>0</v>
      </c>
      <c r="BA147" s="5">
        <v>10</v>
      </c>
      <c r="BB147" s="5">
        <v>60</v>
      </c>
      <c r="BC147" s="5">
        <v>995</v>
      </c>
      <c r="BD147" s="5">
        <v>2515</v>
      </c>
      <c r="BE147" s="5">
        <v>2555</v>
      </c>
      <c r="BF147" s="5">
        <v>19.6875</v>
      </c>
      <c r="BG147" s="5">
        <v>291.25</v>
      </c>
      <c r="BH147" s="5">
        <v>196.5625</v>
      </c>
      <c r="BI147" s="5">
        <v>505.625</v>
      </c>
      <c r="BJ147" s="5">
        <v>15</v>
      </c>
      <c r="BK147" s="5">
        <v>155</v>
      </c>
      <c r="BL147" s="5">
        <v>5</v>
      </c>
      <c r="BM147" s="5">
        <v>262.5</v>
      </c>
      <c r="BN147" s="5">
        <v>233044</v>
      </c>
      <c r="BO147" s="11">
        <f>BN147/O147*100</f>
        <v>94.4025406907503</v>
      </c>
      <c r="BP147" s="11">
        <f>(BN147)/(O147+Q147+S147+U147)*100</f>
        <v>94.4025406907503</v>
      </c>
      <c r="BQ147" s="4" t="s">
        <v>72</v>
      </c>
      <c r="BR147" s="9">
        <v>29</v>
      </c>
      <c r="BS147" s="9">
        <v>104</v>
      </c>
      <c r="BT147" s="11">
        <v>38.86</v>
      </c>
      <c r="BU147" s="19">
        <f t="shared" si="43"/>
        <v>0.84478260869565214</v>
      </c>
      <c r="BV147" s="6">
        <v>0.2</v>
      </c>
      <c r="BW147" s="6">
        <v>6.3620000000000001</v>
      </c>
      <c r="BX147" s="6">
        <v>0.81799999999999995</v>
      </c>
      <c r="BY147" s="5">
        <f t="shared" si="44"/>
        <v>1151728.5303726816</v>
      </c>
      <c r="BZ147" s="11">
        <v>65.23</v>
      </c>
      <c r="CA147" s="19">
        <f t="shared" si="45"/>
        <v>7.0081234926535636</v>
      </c>
      <c r="CB147" s="19">
        <f t="shared" si="35"/>
        <v>1.3939426776746469</v>
      </c>
    </row>
    <row r="148" spans="1:80" x14ac:dyDescent="0.25">
      <c r="A148" s="4" t="s">
        <v>69</v>
      </c>
      <c r="B148" s="4">
        <v>27</v>
      </c>
      <c r="C148" s="4">
        <v>1</v>
      </c>
      <c r="D148" s="6">
        <f t="shared" si="36"/>
        <v>0.40468564223999998</v>
      </c>
      <c r="E148" s="8">
        <v>38087</v>
      </c>
      <c r="F148" s="4">
        <v>1</v>
      </c>
      <c r="G148" s="4" t="s">
        <v>70</v>
      </c>
      <c r="H148" s="4" t="s">
        <v>71</v>
      </c>
      <c r="I148" s="4">
        <v>0</v>
      </c>
      <c r="J148" s="4">
        <v>0</v>
      </c>
      <c r="M148" s="13">
        <f t="shared" si="37"/>
        <v>0</v>
      </c>
      <c r="N148" s="8">
        <v>38097</v>
      </c>
      <c r="O148" s="5">
        <v>428688</v>
      </c>
      <c r="Q148" s="5"/>
      <c r="V148" s="14">
        <f t="shared" si="38"/>
        <v>428688</v>
      </c>
      <c r="W148" s="14">
        <f t="shared" si="39"/>
        <v>1059311.1177039619</v>
      </c>
      <c r="X148" s="14">
        <f t="shared" si="40"/>
        <v>428688</v>
      </c>
      <c r="Y148" s="8">
        <v>38125</v>
      </c>
      <c r="Z148" s="13">
        <f t="shared" si="41"/>
        <v>10</v>
      </c>
      <c r="AA148" s="4">
        <f t="shared" si="42"/>
        <v>28</v>
      </c>
      <c r="AB148" s="4">
        <v>8</v>
      </c>
      <c r="AC148" s="10">
        <v>3.2</v>
      </c>
      <c r="AD148" s="4">
        <v>26.3</v>
      </c>
      <c r="AE148" s="4">
        <v>21.7</v>
      </c>
      <c r="AF148" s="4">
        <v>29.1</v>
      </c>
      <c r="AG148" s="10">
        <v>26.196153846153848</v>
      </c>
      <c r="AH148" s="4">
        <v>33</v>
      </c>
      <c r="AI148" s="4">
        <v>20</v>
      </c>
      <c r="AJ148" s="4">
        <v>30</v>
      </c>
      <c r="AK148" s="10">
        <v>24.166666666666668</v>
      </c>
      <c r="AL148" s="4">
        <v>9.6</v>
      </c>
      <c r="AM148" s="4">
        <v>8.1</v>
      </c>
      <c r="AN148" s="4">
        <v>9.8000000000000007</v>
      </c>
      <c r="AO148" s="10">
        <v>9.0807692307692314</v>
      </c>
      <c r="AP148" s="20">
        <v>64</v>
      </c>
      <c r="AQ148" s="20">
        <v>425</v>
      </c>
      <c r="AR148" s="20">
        <v>30</v>
      </c>
      <c r="AS148" s="20">
        <v>12.5</v>
      </c>
      <c r="AT148" s="5">
        <v>5</v>
      </c>
      <c r="AU148" s="5">
        <v>45</v>
      </c>
      <c r="AV148" s="5">
        <v>155</v>
      </c>
      <c r="AW148" s="5">
        <v>205</v>
      </c>
      <c r="AX148" s="5">
        <v>5</v>
      </c>
      <c r="AY148" s="5">
        <v>0</v>
      </c>
      <c r="AZ148" s="5">
        <v>0</v>
      </c>
      <c r="BA148" s="5">
        <v>15</v>
      </c>
      <c r="BB148" s="5">
        <v>905</v>
      </c>
      <c r="BC148" s="5">
        <v>360</v>
      </c>
      <c r="BD148" s="5">
        <v>2535</v>
      </c>
      <c r="BE148" s="5">
        <v>2690</v>
      </c>
      <c r="BF148" s="5">
        <v>178</v>
      </c>
      <c r="BG148" s="5">
        <v>61</v>
      </c>
      <c r="BH148" s="5">
        <v>768.5</v>
      </c>
      <c r="BI148" s="5">
        <v>1099</v>
      </c>
      <c r="BJ148" s="5">
        <v>20</v>
      </c>
      <c r="BK148" s="5">
        <v>12.5</v>
      </c>
      <c r="BL148" s="5">
        <v>252.5</v>
      </c>
      <c r="BM148" s="5">
        <v>835</v>
      </c>
      <c r="BN148" s="5">
        <v>0</v>
      </c>
      <c r="BO148" s="11">
        <f>(BN148/O148)*100</f>
        <v>0</v>
      </c>
      <c r="BP148" s="11">
        <f>((BN148)/(O148+Q148+S148+U148))*100</f>
        <v>0</v>
      </c>
      <c r="BQ148" s="4" t="s">
        <v>73</v>
      </c>
      <c r="BR148" s="9">
        <v>0</v>
      </c>
      <c r="BS148" s="9">
        <v>0</v>
      </c>
      <c r="BT148" s="11">
        <v>0</v>
      </c>
      <c r="BU148" s="19">
        <f t="shared" si="43"/>
        <v>0</v>
      </c>
      <c r="BV148" s="6">
        <v>0</v>
      </c>
      <c r="BW148" s="6">
        <v>0</v>
      </c>
      <c r="BX148" s="6">
        <v>0</v>
      </c>
      <c r="BY148" s="5">
        <f t="shared" si="44"/>
        <v>0</v>
      </c>
      <c r="BZ148" s="11">
        <v>0</v>
      </c>
      <c r="CA148" s="11">
        <f t="shared" si="45"/>
        <v>0</v>
      </c>
      <c r="CB148" s="19" t="e">
        <f t="shared" si="35"/>
        <v>#DIV/0!</v>
      </c>
    </row>
    <row r="149" spans="1:80" x14ac:dyDescent="0.25">
      <c r="A149" s="15" t="s">
        <v>69</v>
      </c>
      <c r="B149" s="15">
        <v>6</v>
      </c>
      <c r="C149" s="15">
        <v>2</v>
      </c>
      <c r="D149" s="16">
        <f t="shared" si="36"/>
        <v>0.80937128447999995</v>
      </c>
      <c r="E149" s="17">
        <v>38170</v>
      </c>
      <c r="F149" s="15">
        <v>1</v>
      </c>
      <c r="G149" s="15" t="s">
        <v>70</v>
      </c>
      <c r="H149" s="15" t="s">
        <v>71</v>
      </c>
      <c r="I149" s="15">
        <v>41</v>
      </c>
      <c r="J149" s="15">
        <v>32</v>
      </c>
      <c r="K149" s="15"/>
      <c r="L149" s="15"/>
      <c r="M149" s="13">
        <f t="shared" si="37"/>
        <v>36.5</v>
      </c>
      <c r="N149" s="17">
        <v>38180</v>
      </c>
      <c r="O149" s="14">
        <v>889894</v>
      </c>
      <c r="P149" s="15"/>
      <c r="Q149" s="14"/>
      <c r="R149" s="15"/>
      <c r="S149" s="15"/>
      <c r="T149" s="15"/>
      <c r="U149" s="15"/>
      <c r="V149" s="14">
        <f t="shared" si="38"/>
        <v>889894</v>
      </c>
      <c r="W149" s="14">
        <f t="shared" si="39"/>
        <v>1099487.9816767082</v>
      </c>
      <c r="X149" s="14">
        <f t="shared" si="40"/>
        <v>444947</v>
      </c>
      <c r="Y149" s="17">
        <v>38217</v>
      </c>
      <c r="Z149" s="13">
        <f t="shared" si="41"/>
        <v>10</v>
      </c>
      <c r="AA149" s="15">
        <f t="shared" si="42"/>
        <v>37</v>
      </c>
      <c r="AB149" s="15">
        <v>14</v>
      </c>
      <c r="AC149" s="18">
        <v>2.8</v>
      </c>
      <c r="AD149" s="15">
        <v>31.3</v>
      </c>
      <c r="AE149" s="15">
        <v>29.2</v>
      </c>
      <c r="AF149" s="15">
        <v>34.200000000000003</v>
      </c>
      <c r="AG149" s="18">
        <v>32.372222222222234</v>
      </c>
      <c r="AH149" s="15">
        <v>33</v>
      </c>
      <c r="AI149" s="15">
        <v>28</v>
      </c>
      <c r="AJ149" s="15">
        <v>38</v>
      </c>
      <c r="AK149" s="18">
        <v>33.9</v>
      </c>
      <c r="AL149" s="15">
        <v>9.1999999999999993</v>
      </c>
      <c r="AM149" s="15">
        <v>8.6</v>
      </c>
      <c r="AN149" s="15">
        <v>9.6</v>
      </c>
      <c r="AO149" s="18">
        <v>9.0999999999999979</v>
      </c>
      <c r="AP149" s="21">
        <v>232</v>
      </c>
      <c r="AQ149" s="21">
        <v>675</v>
      </c>
      <c r="AR149" s="21">
        <v>60</v>
      </c>
      <c r="AS149" s="21">
        <v>25</v>
      </c>
      <c r="AT149" s="14">
        <v>130</v>
      </c>
      <c r="AU149" s="14">
        <v>470</v>
      </c>
      <c r="AV149" s="14">
        <v>3130</v>
      </c>
      <c r="AW149" s="14">
        <v>3730</v>
      </c>
      <c r="AX149" s="14">
        <v>0</v>
      </c>
      <c r="AY149" s="14">
        <v>10</v>
      </c>
      <c r="AZ149" s="14">
        <v>0</v>
      </c>
      <c r="BA149" s="14">
        <v>40</v>
      </c>
      <c r="BB149" s="14">
        <v>155</v>
      </c>
      <c r="BC149" s="14">
        <v>560</v>
      </c>
      <c r="BD149" s="14">
        <v>5010</v>
      </c>
      <c r="BE149" s="14">
        <v>1620</v>
      </c>
      <c r="BF149" s="14">
        <v>29</v>
      </c>
      <c r="BG149" s="14">
        <v>83.666666666666671</v>
      </c>
      <c r="BH149" s="14">
        <v>524</v>
      </c>
      <c r="BI149" s="14">
        <v>323.57142857142856</v>
      </c>
      <c r="BJ149" s="14">
        <v>15</v>
      </c>
      <c r="BK149" s="14">
        <v>25</v>
      </c>
      <c r="BL149" s="14">
        <v>75</v>
      </c>
      <c r="BM149" s="14">
        <v>167.5</v>
      </c>
      <c r="BN149" s="14">
        <v>401395</v>
      </c>
      <c r="BO149" s="19">
        <f>(BN149/O149)*100</f>
        <v>45.105933965168887</v>
      </c>
      <c r="BP149" s="19">
        <f>((BN149)/(O149+Q149+S149+U149))*100</f>
        <v>45.105933965168887</v>
      </c>
      <c r="BQ149" s="15" t="s">
        <v>72</v>
      </c>
      <c r="BR149" s="13">
        <v>27</v>
      </c>
      <c r="BS149" s="13">
        <v>44</v>
      </c>
      <c r="BT149" s="19">
        <v>33.39</v>
      </c>
      <c r="BU149" s="19">
        <f t="shared" si="43"/>
        <v>0.90243243243243243</v>
      </c>
      <c r="BV149" s="16">
        <v>0.153</v>
      </c>
      <c r="BW149" s="16">
        <v>0.59399999999999997</v>
      </c>
      <c r="BX149" s="16">
        <v>0.28047000000000011</v>
      </c>
      <c r="BY149" s="14">
        <f t="shared" si="44"/>
        <v>495934.32297006418</v>
      </c>
      <c r="BZ149" s="19">
        <v>109.32</v>
      </c>
      <c r="CA149" s="19">
        <f t="shared" si="45"/>
        <v>3.6504811218906101</v>
      </c>
      <c r="CB149" s="19">
        <f t="shared" si="35"/>
        <v>0.75342002203448077</v>
      </c>
    </row>
    <row r="150" spans="1:80" x14ac:dyDescent="0.25">
      <c r="A150" s="4" t="s">
        <v>69</v>
      </c>
      <c r="B150" s="4">
        <v>26</v>
      </c>
      <c r="C150" s="4">
        <v>1</v>
      </c>
      <c r="D150" s="6">
        <f t="shared" si="36"/>
        <v>0.40468564223999998</v>
      </c>
      <c r="E150" s="8">
        <v>38084</v>
      </c>
      <c r="F150" s="4">
        <v>1</v>
      </c>
      <c r="G150" s="4" t="s">
        <v>70</v>
      </c>
      <c r="H150" s="4" t="s">
        <v>71</v>
      </c>
      <c r="I150" s="4">
        <v>137</v>
      </c>
      <c r="J150" s="4">
        <v>176</v>
      </c>
      <c r="M150" s="13">
        <f t="shared" si="37"/>
        <v>156.5</v>
      </c>
      <c r="N150" s="8">
        <v>38095</v>
      </c>
      <c r="O150" s="5">
        <v>462122</v>
      </c>
      <c r="Q150" s="5"/>
      <c r="V150" s="14">
        <f t="shared" si="38"/>
        <v>462122</v>
      </c>
      <c r="W150" s="14">
        <f t="shared" si="39"/>
        <v>1141928.3309436939</v>
      </c>
      <c r="X150" s="14">
        <f t="shared" si="40"/>
        <v>462122</v>
      </c>
      <c r="Y150" s="8">
        <v>38141</v>
      </c>
      <c r="Z150" s="13">
        <f t="shared" si="41"/>
        <v>11</v>
      </c>
      <c r="AA150" s="4">
        <f t="shared" si="42"/>
        <v>46</v>
      </c>
      <c r="AB150" s="4">
        <v>11</v>
      </c>
      <c r="AC150" s="10">
        <v>2.4</v>
      </c>
      <c r="AD150" s="4">
        <v>26.1</v>
      </c>
      <c r="AE150" s="4">
        <v>22.3</v>
      </c>
      <c r="AF150" s="4">
        <v>32.200000000000003</v>
      </c>
      <c r="AG150" s="10">
        <v>27.219512195121951</v>
      </c>
      <c r="AH150" s="4">
        <v>33</v>
      </c>
      <c r="AI150" s="4">
        <v>20</v>
      </c>
      <c r="AJ150" s="4">
        <v>33</v>
      </c>
      <c r="AK150" s="10">
        <v>25.818181818181817</v>
      </c>
      <c r="AL150" s="4">
        <v>9.6</v>
      </c>
      <c r="AM150" s="4">
        <v>7.5</v>
      </c>
      <c r="AN150" s="4">
        <v>10</v>
      </c>
      <c r="AO150" s="10">
        <v>8.9560975609756088</v>
      </c>
      <c r="AP150" s="20">
        <v>314</v>
      </c>
      <c r="AQ150" s="20">
        <v>375</v>
      </c>
      <c r="AR150" s="20">
        <v>42</v>
      </c>
      <c r="AS150" s="20">
        <v>17.5</v>
      </c>
      <c r="AT150" s="5">
        <v>60</v>
      </c>
      <c r="AU150" s="5">
        <v>305</v>
      </c>
      <c r="AV150" s="5">
        <v>10</v>
      </c>
      <c r="AW150" s="5">
        <v>355</v>
      </c>
      <c r="AX150" s="5">
        <v>0</v>
      </c>
      <c r="AY150" s="5">
        <v>0</v>
      </c>
      <c r="AZ150" s="5">
        <v>5</v>
      </c>
      <c r="BA150" s="5">
        <v>85</v>
      </c>
      <c r="BB150" s="5">
        <v>315</v>
      </c>
      <c r="BC150" s="5">
        <v>920</v>
      </c>
      <c r="BD150" s="5">
        <v>835</v>
      </c>
      <c r="BE150" s="5">
        <v>1750</v>
      </c>
      <c r="BF150" s="5">
        <v>70.625</v>
      </c>
      <c r="BG150" s="5">
        <v>312.1875</v>
      </c>
      <c r="BH150" s="5">
        <v>270.3125</v>
      </c>
      <c r="BI150" s="5">
        <v>653.125</v>
      </c>
      <c r="BJ150" s="5">
        <v>10</v>
      </c>
      <c r="BK150" s="5">
        <v>172.5</v>
      </c>
      <c r="BL150" s="5">
        <v>177.5</v>
      </c>
      <c r="BM150" s="5">
        <v>637.5</v>
      </c>
      <c r="BN150" s="5">
        <v>202010</v>
      </c>
      <c r="BO150" s="11">
        <f>(BN150/O150)*100</f>
        <v>43.713564816217364</v>
      </c>
      <c r="BP150" s="11">
        <f>((BN150)/(O150+Q150+S150+U150))*100</f>
        <v>43.713564816217364</v>
      </c>
      <c r="BQ150" s="4" t="s">
        <v>72</v>
      </c>
      <c r="BR150" s="9">
        <v>34</v>
      </c>
      <c r="BS150" s="9">
        <v>54</v>
      </c>
      <c r="BT150" s="11">
        <v>41.32</v>
      </c>
      <c r="BU150" s="19">
        <f t="shared" si="43"/>
        <v>0.89826086956521745</v>
      </c>
      <c r="BV150" s="6">
        <v>0.35299999999999998</v>
      </c>
      <c r="BW150" s="6">
        <v>1.35</v>
      </c>
      <c r="BX150" s="6">
        <v>0.58054000000000006</v>
      </c>
      <c r="BY150" s="5">
        <f t="shared" si="44"/>
        <v>499177.58110182075</v>
      </c>
      <c r="BZ150" s="11">
        <v>110.36</v>
      </c>
      <c r="CA150" s="11">
        <f t="shared" si="45"/>
        <v>5.9283804127644286</v>
      </c>
      <c r="CB150" s="11">
        <f t="shared" si="35"/>
        <v>0.82290785913056153</v>
      </c>
    </row>
    <row r="151" spans="1:80" x14ac:dyDescent="0.25">
      <c r="A151" s="4" t="s">
        <v>69</v>
      </c>
      <c r="B151" s="4">
        <v>31</v>
      </c>
      <c r="C151" s="4">
        <v>1</v>
      </c>
      <c r="D151" s="6">
        <f t="shared" si="36"/>
        <v>0.40468564223999998</v>
      </c>
      <c r="E151" s="8">
        <v>38211</v>
      </c>
      <c r="F151" s="4">
        <v>1</v>
      </c>
      <c r="G151" s="4" t="s">
        <v>70</v>
      </c>
      <c r="H151" s="4" t="s">
        <v>71</v>
      </c>
      <c r="I151" s="4">
        <v>247</v>
      </c>
      <c r="J151" s="4">
        <v>225</v>
      </c>
      <c r="M151" s="13">
        <f t="shared" si="37"/>
        <v>236</v>
      </c>
      <c r="N151" s="8">
        <v>38222</v>
      </c>
      <c r="O151" s="5">
        <v>399376</v>
      </c>
      <c r="Q151" s="5"/>
      <c r="V151" s="14">
        <f t="shared" si="38"/>
        <v>399376</v>
      </c>
      <c r="W151" s="14">
        <f t="shared" si="39"/>
        <v>986879.58828830626</v>
      </c>
      <c r="X151" s="14">
        <f t="shared" si="40"/>
        <v>399376</v>
      </c>
      <c r="Y151" s="8">
        <v>38258</v>
      </c>
      <c r="Z151" s="13">
        <f t="shared" si="41"/>
        <v>11</v>
      </c>
      <c r="AA151" s="4">
        <f t="shared" si="42"/>
        <v>36</v>
      </c>
      <c r="AB151" s="4">
        <v>9</v>
      </c>
      <c r="AC151" s="10">
        <v>2.5</v>
      </c>
      <c r="AD151" s="4">
        <v>32.299999999999997</v>
      </c>
      <c r="AE151" s="4">
        <v>27.9</v>
      </c>
      <c r="AF151" s="4">
        <v>34.200000000000003</v>
      </c>
      <c r="AG151" s="10">
        <v>31.755882352941178</v>
      </c>
      <c r="AH151" s="4">
        <v>33</v>
      </c>
      <c r="AI151" s="4">
        <v>28</v>
      </c>
      <c r="AJ151" s="4">
        <v>38</v>
      </c>
      <c r="AK151" s="10">
        <v>32.4</v>
      </c>
      <c r="AL151" s="4">
        <v>8.6999999999999993</v>
      </c>
      <c r="AM151" s="4">
        <v>8.6999999999999993</v>
      </c>
      <c r="AN151" s="4">
        <v>9.6999999999999993</v>
      </c>
      <c r="AO151" s="10">
        <v>9.0666666666666664</v>
      </c>
      <c r="AP151" s="20">
        <v>290</v>
      </c>
      <c r="AQ151" s="20">
        <v>325</v>
      </c>
      <c r="AR151" s="20">
        <v>36</v>
      </c>
      <c r="AS151" s="20">
        <v>15</v>
      </c>
      <c r="AT151" s="5">
        <v>85</v>
      </c>
      <c r="AU151" s="5">
        <v>285</v>
      </c>
      <c r="AV151" s="5">
        <v>815</v>
      </c>
      <c r="AW151" s="5">
        <v>1186</v>
      </c>
      <c r="AX151" s="5">
        <v>0</v>
      </c>
      <c r="AY151" s="5">
        <v>0</v>
      </c>
      <c r="AZ151" s="5">
        <v>0</v>
      </c>
      <c r="BA151" s="5">
        <v>10</v>
      </c>
      <c r="BB151" s="5">
        <v>615</v>
      </c>
      <c r="BC151" s="5">
        <v>500</v>
      </c>
      <c r="BD151" s="5">
        <v>2790</v>
      </c>
      <c r="BE151" s="5">
        <v>3190</v>
      </c>
      <c r="BF151" s="5">
        <v>92.692307692307693</v>
      </c>
      <c r="BG151" s="5">
        <v>141.15384615384616</v>
      </c>
      <c r="BH151" s="5">
        <v>595.76923076923072</v>
      </c>
      <c r="BI151" s="5">
        <v>829.61538461538464</v>
      </c>
      <c r="BJ151" s="5">
        <v>5</v>
      </c>
      <c r="BK151" s="5">
        <v>30</v>
      </c>
      <c r="BL151" s="5">
        <v>20</v>
      </c>
      <c r="BM151" s="5">
        <v>510</v>
      </c>
      <c r="BN151" s="5">
        <v>214367</v>
      </c>
      <c r="BO151" s="11">
        <f>(BN151/O151)*100</f>
        <v>53.675483754657257</v>
      </c>
      <c r="BP151" s="11">
        <f>((BN151)/(O151+Q151+S151+U151))*100</f>
        <v>53.675483754657257</v>
      </c>
      <c r="BQ151" s="4" t="s">
        <v>72</v>
      </c>
      <c r="BR151" s="9">
        <v>26</v>
      </c>
      <c r="BS151" s="9">
        <v>44</v>
      </c>
      <c r="BT151" s="11">
        <v>33.99</v>
      </c>
      <c r="BU151" s="19">
        <f t="shared" si="43"/>
        <v>0.94416666666666671</v>
      </c>
      <c r="BV151" s="6">
        <v>0.156</v>
      </c>
      <c r="BW151" s="6">
        <v>0.66100000000000003</v>
      </c>
      <c r="BX151" s="6">
        <v>0.35064000000000001</v>
      </c>
      <c r="BY151" s="5">
        <f t="shared" si="44"/>
        <v>529712.39308971842</v>
      </c>
      <c r="BZ151" s="11">
        <v>53.86</v>
      </c>
      <c r="CA151" s="11">
        <f t="shared" si="45"/>
        <v>3.6969710682837569</v>
      </c>
      <c r="CB151" s="11">
        <f t="shared" si="35"/>
        <v>0.89291056970696459</v>
      </c>
    </row>
    <row r="152" spans="1:80" x14ac:dyDescent="0.25">
      <c r="A152" s="15" t="s">
        <v>69</v>
      </c>
      <c r="B152" s="15">
        <v>2</v>
      </c>
      <c r="C152" s="15">
        <v>2</v>
      </c>
      <c r="D152" s="16">
        <f t="shared" si="36"/>
        <v>0.80937128447999995</v>
      </c>
      <c r="E152" s="17">
        <v>39709</v>
      </c>
      <c r="F152" s="15">
        <v>1</v>
      </c>
      <c r="G152" s="15" t="s">
        <v>70</v>
      </c>
      <c r="H152" s="15" t="s">
        <v>71</v>
      </c>
      <c r="I152" s="15">
        <v>90</v>
      </c>
      <c r="J152" s="15">
        <v>61</v>
      </c>
      <c r="K152" s="15"/>
      <c r="L152" s="15"/>
      <c r="M152" s="13">
        <f t="shared" si="37"/>
        <v>75.5</v>
      </c>
      <c r="N152" s="17">
        <v>39693</v>
      </c>
      <c r="O152" s="14">
        <v>825774</v>
      </c>
      <c r="P152" s="15"/>
      <c r="Q152" s="14"/>
      <c r="R152" s="15"/>
      <c r="S152" s="14"/>
      <c r="T152" s="15"/>
      <c r="U152" s="13"/>
      <c r="V152" s="14">
        <f t="shared" si="38"/>
        <v>825774</v>
      </c>
      <c r="W152" s="14">
        <f t="shared" si="39"/>
        <v>1020265.9963783351</v>
      </c>
      <c r="X152" s="14">
        <f t="shared" si="40"/>
        <v>412887</v>
      </c>
      <c r="Y152" s="17">
        <v>39786</v>
      </c>
      <c r="Z152" s="13">
        <f t="shared" si="41"/>
        <v>-16</v>
      </c>
      <c r="AA152" s="15">
        <f t="shared" si="42"/>
        <v>93</v>
      </c>
      <c r="AB152" s="15">
        <v>0</v>
      </c>
      <c r="AC152" s="18">
        <v>4.8</v>
      </c>
      <c r="AD152" s="18">
        <v>27.2</v>
      </c>
      <c r="AE152" s="18">
        <v>16</v>
      </c>
      <c r="AF152" s="18">
        <v>29.5</v>
      </c>
      <c r="AG152" s="18">
        <v>23.196923076923085</v>
      </c>
      <c r="AH152" s="13">
        <v>34</v>
      </c>
      <c r="AI152" s="13">
        <v>34</v>
      </c>
      <c r="AJ152" s="13">
        <v>49</v>
      </c>
      <c r="AK152" s="13">
        <v>41.647058823529413</v>
      </c>
      <c r="AL152" s="18">
        <v>8.8000000000000007</v>
      </c>
      <c r="AM152" s="18">
        <v>8.3000000000000007</v>
      </c>
      <c r="AN152" s="18">
        <v>9.1999999999999993</v>
      </c>
      <c r="AO152" s="18">
        <v>8.9046576621656985</v>
      </c>
      <c r="AP152" s="21">
        <f>283*2</f>
        <v>566</v>
      </c>
      <c r="AQ152" s="21">
        <v>725</v>
      </c>
      <c r="AR152" s="21">
        <v>52</v>
      </c>
      <c r="AS152" s="21">
        <v>21.5</v>
      </c>
      <c r="AT152" s="14">
        <v>15</v>
      </c>
      <c r="AU152" s="14">
        <v>50</v>
      </c>
      <c r="AV152" s="14">
        <v>130</v>
      </c>
      <c r="AW152" s="14">
        <v>195</v>
      </c>
      <c r="AX152" s="14">
        <v>0</v>
      </c>
      <c r="AY152" s="14">
        <v>0</v>
      </c>
      <c r="AZ152" s="14">
        <v>0</v>
      </c>
      <c r="BA152" s="14">
        <v>0</v>
      </c>
      <c r="BB152" s="14">
        <v>90</v>
      </c>
      <c r="BC152" s="14">
        <v>250</v>
      </c>
      <c r="BD152" s="14">
        <v>240</v>
      </c>
      <c r="BE152" s="14">
        <v>525</v>
      </c>
      <c r="BF152" s="14">
        <v>20.90909090909091</v>
      </c>
      <c r="BG152" s="14">
        <v>41.363636363636367</v>
      </c>
      <c r="BH152" s="14">
        <v>41.363636363636367</v>
      </c>
      <c r="BI152" s="14">
        <v>103.63636363636364</v>
      </c>
      <c r="BJ152" s="14">
        <v>0</v>
      </c>
      <c r="BK152" s="14">
        <v>10</v>
      </c>
      <c r="BL152" s="14">
        <v>0</v>
      </c>
      <c r="BM152" s="14">
        <v>10</v>
      </c>
      <c r="BN152" s="14">
        <v>31992</v>
      </c>
      <c r="BO152" s="19">
        <f>BN152/O152*100</f>
        <v>3.8741834933044639</v>
      </c>
      <c r="BP152" s="19">
        <f>(BN152)/(O152+Q152+S152+U152)*100</f>
        <v>3.8741834933044639</v>
      </c>
      <c r="BQ152" s="15" t="s">
        <v>72</v>
      </c>
      <c r="BR152" s="13">
        <v>35</v>
      </c>
      <c r="BS152" s="13">
        <v>75</v>
      </c>
      <c r="BT152" s="19">
        <v>49.69</v>
      </c>
      <c r="BU152" s="19">
        <f t="shared" si="43"/>
        <v>0.5343010752688172</v>
      </c>
      <c r="BV152" s="16">
        <v>0.32800000000000001</v>
      </c>
      <c r="BW152" s="16">
        <v>2.5619999999999998</v>
      </c>
      <c r="BX152" s="16">
        <v>1.0620000000000001</v>
      </c>
      <c r="BY152" s="14">
        <f t="shared" si="44"/>
        <v>39526.976819487769</v>
      </c>
      <c r="BZ152" s="19">
        <v>30.05</v>
      </c>
      <c r="CA152" s="11">
        <f t="shared" si="45"/>
        <v>0.39922132866066234</v>
      </c>
      <c r="CB152" s="11">
        <f t="shared" si="35"/>
        <v>0.86560055557446558</v>
      </c>
    </row>
    <row r="153" spans="1:80" x14ac:dyDescent="0.25">
      <c r="A153" s="8" t="s">
        <v>69</v>
      </c>
      <c r="B153" s="4">
        <v>15</v>
      </c>
      <c r="C153" s="4">
        <v>0.5</v>
      </c>
      <c r="D153" s="6">
        <f t="shared" si="36"/>
        <v>0.20234282111999999</v>
      </c>
      <c r="E153" s="8">
        <v>38453</v>
      </c>
      <c r="F153" s="4">
        <v>1</v>
      </c>
      <c r="G153" s="4" t="s">
        <v>70</v>
      </c>
      <c r="H153" s="4" t="s">
        <v>71</v>
      </c>
      <c r="I153" s="4">
        <v>315</v>
      </c>
      <c r="J153" s="4">
        <v>495</v>
      </c>
      <c r="K153" s="5"/>
      <c r="M153" s="13">
        <f t="shared" si="37"/>
        <v>405</v>
      </c>
      <c r="N153" s="8">
        <v>38459</v>
      </c>
      <c r="O153" s="5">
        <v>260602</v>
      </c>
      <c r="Q153" s="5"/>
      <c r="V153" s="14">
        <f t="shared" si="38"/>
        <v>260602</v>
      </c>
      <c r="W153" s="14">
        <f t="shared" si="39"/>
        <v>1287923.1324221245</v>
      </c>
      <c r="X153" s="14">
        <f t="shared" si="40"/>
        <v>521204</v>
      </c>
      <c r="Y153" s="8">
        <v>38504</v>
      </c>
      <c r="Z153" s="13">
        <f t="shared" si="41"/>
        <v>6</v>
      </c>
      <c r="AA153" s="4">
        <f t="shared" si="42"/>
        <v>45</v>
      </c>
      <c r="AB153" s="4">
        <v>10</v>
      </c>
      <c r="AC153" s="10">
        <v>0.9</v>
      </c>
      <c r="AD153" s="10">
        <v>25.5</v>
      </c>
      <c r="AE153" s="10">
        <v>22.7</v>
      </c>
      <c r="AF153" s="10">
        <v>33.1</v>
      </c>
      <c r="AG153" s="10">
        <v>28.325581395348838</v>
      </c>
      <c r="AH153" s="9">
        <v>34</v>
      </c>
      <c r="AI153" s="9">
        <v>30</v>
      </c>
      <c r="AJ153" s="9">
        <v>40</v>
      </c>
      <c r="AK153" s="9">
        <v>34.583333333333336</v>
      </c>
      <c r="AL153" s="10">
        <v>9.4</v>
      </c>
      <c r="AM153" s="10">
        <v>9.1999999999999993</v>
      </c>
      <c r="AN153" s="10">
        <v>9.8000000000000007</v>
      </c>
      <c r="AO153" s="10">
        <v>9.2408659645527571</v>
      </c>
      <c r="AP153" s="20">
        <v>62</v>
      </c>
      <c r="AQ153" s="20">
        <v>225</v>
      </c>
      <c r="AR153" s="20">
        <v>12</v>
      </c>
      <c r="AS153" s="20">
        <v>5.625</v>
      </c>
      <c r="AT153" s="5">
        <v>15</v>
      </c>
      <c r="AU153" s="5">
        <v>120</v>
      </c>
      <c r="AV153" s="5">
        <v>15</v>
      </c>
      <c r="AW153" s="5">
        <v>150</v>
      </c>
      <c r="AX153" s="5">
        <v>0</v>
      </c>
      <c r="AY153" s="5">
        <v>0</v>
      </c>
      <c r="AZ153" s="5">
        <v>0</v>
      </c>
      <c r="BA153" s="5">
        <v>15</v>
      </c>
      <c r="BB153" s="5">
        <v>100</v>
      </c>
      <c r="BC153" s="5">
        <v>320</v>
      </c>
      <c r="BD153" s="5">
        <v>25</v>
      </c>
      <c r="BE153" s="5">
        <v>420</v>
      </c>
      <c r="BF153" s="5">
        <v>28.611111111111111</v>
      </c>
      <c r="BG153" s="5">
        <v>71.944444444444443</v>
      </c>
      <c r="BH153" s="5">
        <v>3.0555555555555554</v>
      </c>
      <c r="BI153" s="5">
        <v>103.61111111111111</v>
      </c>
      <c r="BJ153" s="5">
        <v>17.5</v>
      </c>
      <c r="BK153" s="5">
        <v>37.5</v>
      </c>
      <c r="BL153" s="5">
        <v>0</v>
      </c>
      <c r="BM153" s="5">
        <v>55</v>
      </c>
      <c r="BN153" s="5">
        <v>0</v>
      </c>
      <c r="BO153" s="11">
        <f>BN153/O153*100</f>
        <v>0</v>
      </c>
      <c r="BP153" s="19">
        <f>BN153/(O153+Q153)*100</f>
        <v>0</v>
      </c>
      <c r="BQ153" s="4" t="s">
        <v>73</v>
      </c>
      <c r="BU153" s="19">
        <f t="shared" si="43"/>
        <v>0</v>
      </c>
      <c r="BY153" s="5">
        <f t="shared" si="44"/>
        <v>0</v>
      </c>
      <c r="BZ153" s="11">
        <v>0</v>
      </c>
      <c r="CA153" s="19">
        <f t="shared" si="45"/>
        <v>0</v>
      </c>
      <c r="CB153" s="19" t="e">
        <f t="shared" si="35"/>
        <v>#DIV/0!</v>
      </c>
    </row>
    <row r="154" spans="1:80" x14ac:dyDescent="0.25">
      <c r="A154" s="4" t="s">
        <v>69</v>
      </c>
      <c r="B154" s="4">
        <v>32</v>
      </c>
      <c r="C154" s="4">
        <v>1</v>
      </c>
      <c r="D154" s="6">
        <f t="shared" si="36"/>
        <v>0.40468564223999998</v>
      </c>
      <c r="E154" s="8">
        <v>38244</v>
      </c>
      <c r="F154" s="4">
        <v>1</v>
      </c>
      <c r="G154" s="4" t="s">
        <v>70</v>
      </c>
      <c r="H154" s="4" t="s">
        <v>71</v>
      </c>
      <c r="I154" s="4">
        <v>46</v>
      </c>
      <c r="J154" s="4">
        <v>23</v>
      </c>
      <c r="M154" s="13">
        <f t="shared" si="37"/>
        <v>34.5</v>
      </c>
      <c r="N154" s="8">
        <v>38250</v>
      </c>
      <c r="O154" s="5">
        <v>413574</v>
      </c>
      <c r="Q154" s="5"/>
      <c r="V154" s="14">
        <f t="shared" si="38"/>
        <v>413574</v>
      </c>
      <c r="W154" s="14">
        <f t="shared" si="39"/>
        <v>1021963.6103490144</v>
      </c>
      <c r="X154" s="14">
        <f t="shared" si="40"/>
        <v>413574</v>
      </c>
      <c r="Y154" s="8">
        <v>38287</v>
      </c>
      <c r="Z154" s="13">
        <f t="shared" si="41"/>
        <v>6</v>
      </c>
      <c r="AA154" s="4">
        <f t="shared" si="42"/>
        <v>37</v>
      </c>
      <c r="AB154" s="4">
        <v>9</v>
      </c>
      <c r="AC154" s="10">
        <v>2.9</v>
      </c>
      <c r="AD154" s="4">
        <v>32.299999999999997</v>
      </c>
      <c r="AE154" s="4">
        <v>25</v>
      </c>
      <c r="AF154" s="4">
        <v>31.8</v>
      </c>
      <c r="AG154" s="10">
        <v>29.777142857142866</v>
      </c>
      <c r="AH154" s="4">
        <v>34</v>
      </c>
      <c r="AI154" s="4">
        <v>25</v>
      </c>
      <c r="AJ154" s="4">
        <v>31</v>
      </c>
      <c r="AK154" s="10">
        <v>28</v>
      </c>
      <c r="AL154" s="4">
        <v>9</v>
      </c>
      <c r="AM154" s="4">
        <v>8.5</v>
      </c>
      <c r="AN154" s="4">
        <v>9.1</v>
      </c>
      <c r="AO154" s="10">
        <v>8.8515151515151516</v>
      </c>
      <c r="AP154" s="20">
        <v>440</v>
      </c>
      <c r="AQ154" s="20">
        <v>400</v>
      </c>
      <c r="AR154" s="20">
        <v>15</v>
      </c>
      <c r="AS154" s="20">
        <v>6.25</v>
      </c>
      <c r="AT154" s="5">
        <v>70</v>
      </c>
      <c r="AU154" s="5">
        <v>0</v>
      </c>
      <c r="AV154" s="5">
        <v>1035</v>
      </c>
      <c r="AW154" s="5">
        <v>1055</v>
      </c>
      <c r="AX154" s="5">
        <v>5</v>
      </c>
      <c r="AY154" s="5">
        <v>25</v>
      </c>
      <c r="AZ154" s="5">
        <v>0</v>
      </c>
      <c r="BA154" s="5">
        <v>40</v>
      </c>
      <c r="BB154" s="5">
        <v>430</v>
      </c>
      <c r="BC154" s="5">
        <v>600</v>
      </c>
      <c r="BD154" s="5">
        <v>5100</v>
      </c>
      <c r="BE154" s="5">
        <v>5530</v>
      </c>
      <c r="BF154" s="5">
        <v>65.666666666666671</v>
      </c>
      <c r="BG154" s="5">
        <v>179.33333333333334</v>
      </c>
      <c r="BH154" s="5">
        <v>470.33333333333331</v>
      </c>
      <c r="BI154" s="5">
        <v>716</v>
      </c>
      <c r="BJ154" s="5">
        <v>35</v>
      </c>
      <c r="BK154" s="5">
        <v>100</v>
      </c>
      <c r="BL154" s="5">
        <v>5</v>
      </c>
      <c r="BM154" s="5">
        <v>130</v>
      </c>
      <c r="BN154" s="5">
        <v>233342</v>
      </c>
      <c r="BO154" s="11">
        <f>(BN154/O154)*100</f>
        <v>56.420858177738445</v>
      </c>
      <c r="BP154" s="11">
        <f>((BN154)/(O154+Q154+S154+U154))*100</f>
        <v>56.420858177738445</v>
      </c>
      <c r="BQ154" s="4" t="s">
        <v>72</v>
      </c>
      <c r="BR154" s="9">
        <v>31</v>
      </c>
      <c r="BS154" s="9">
        <v>53</v>
      </c>
      <c r="BT154" s="11">
        <v>37.07</v>
      </c>
      <c r="BU154" s="19">
        <f t="shared" si="43"/>
        <v>1.001891891891892</v>
      </c>
      <c r="BV154" s="6">
        <v>0.247</v>
      </c>
      <c r="BW154" s="6">
        <v>1.206</v>
      </c>
      <c r="BX154" s="6">
        <v>0.44280700000000012</v>
      </c>
      <c r="BY154" s="5">
        <f t="shared" si="44"/>
        <v>576600.63922311296</v>
      </c>
      <c r="BZ154" s="11">
        <v>102.18</v>
      </c>
      <c r="CA154" s="19">
        <f t="shared" si="45"/>
        <v>6.8241156427878265</v>
      </c>
      <c r="CB154" s="19"/>
    </row>
    <row r="155" spans="1:80" x14ac:dyDescent="0.25">
      <c r="A155" s="15" t="s">
        <v>69</v>
      </c>
      <c r="B155" s="15">
        <v>6</v>
      </c>
      <c r="C155" s="15">
        <v>2</v>
      </c>
      <c r="D155" s="16">
        <f t="shared" si="36"/>
        <v>0.80937128447999995</v>
      </c>
      <c r="E155" s="17">
        <v>39712</v>
      </c>
      <c r="F155" s="15">
        <v>1</v>
      </c>
      <c r="G155" s="15" t="s">
        <v>70</v>
      </c>
      <c r="H155" s="15" t="s">
        <v>71</v>
      </c>
      <c r="I155" s="15">
        <v>434</v>
      </c>
      <c r="J155" s="15">
        <v>257</v>
      </c>
      <c r="K155" s="15"/>
      <c r="L155" s="15"/>
      <c r="M155" s="13">
        <f t="shared" si="37"/>
        <v>345.5</v>
      </c>
      <c r="N155" s="17">
        <v>39719</v>
      </c>
      <c r="O155" s="14">
        <v>820736</v>
      </c>
      <c r="P155" s="15"/>
      <c r="Q155" s="14"/>
      <c r="R155" s="15"/>
      <c r="S155" s="14"/>
      <c r="T155" s="15"/>
      <c r="U155" s="13"/>
      <c r="V155" s="14">
        <f t="shared" si="38"/>
        <v>820736</v>
      </c>
      <c r="W155" s="14">
        <f t="shared" si="39"/>
        <v>1014041.4118191771</v>
      </c>
      <c r="X155" s="14">
        <f t="shared" si="40"/>
        <v>410368</v>
      </c>
      <c r="Y155" s="17">
        <v>39773</v>
      </c>
      <c r="Z155" s="13">
        <f t="shared" si="41"/>
        <v>7</v>
      </c>
      <c r="AA155" s="15">
        <f t="shared" si="42"/>
        <v>54</v>
      </c>
      <c r="AB155" s="15">
        <v>0</v>
      </c>
      <c r="AC155" s="18">
        <v>3.3</v>
      </c>
      <c r="AD155" s="18">
        <v>27</v>
      </c>
      <c r="AE155" s="18">
        <v>16.5</v>
      </c>
      <c r="AF155" s="18">
        <v>29.8</v>
      </c>
      <c r="AG155" s="18">
        <v>24.301923076923082</v>
      </c>
      <c r="AH155" s="13">
        <v>34</v>
      </c>
      <c r="AI155" s="13">
        <v>34</v>
      </c>
      <c r="AJ155" s="13">
        <v>42</v>
      </c>
      <c r="AK155" s="13">
        <v>40.307692307692307</v>
      </c>
      <c r="AL155" s="18">
        <v>8.6999999999999993</v>
      </c>
      <c r="AM155" s="18">
        <v>8.6</v>
      </c>
      <c r="AN155" s="18">
        <v>9.3000000000000007</v>
      </c>
      <c r="AO155" s="18">
        <v>8.9754232346762599</v>
      </c>
      <c r="AP155" s="21">
        <f>2*261</f>
        <v>522</v>
      </c>
      <c r="AQ155" s="21">
        <v>725</v>
      </c>
      <c r="AR155" s="21">
        <v>44</v>
      </c>
      <c r="AS155" s="21">
        <v>19</v>
      </c>
      <c r="AT155" s="14">
        <v>20</v>
      </c>
      <c r="AU155" s="14">
        <v>10</v>
      </c>
      <c r="AV155" s="14">
        <v>5</v>
      </c>
      <c r="AW155" s="14">
        <v>35</v>
      </c>
      <c r="AX155" s="14">
        <v>0</v>
      </c>
      <c r="AY155" s="14">
        <v>0</v>
      </c>
      <c r="AZ155" s="14">
        <v>0</v>
      </c>
      <c r="BA155" s="14">
        <v>0</v>
      </c>
      <c r="BB155" s="14">
        <v>20</v>
      </c>
      <c r="BC155" s="14">
        <v>55</v>
      </c>
      <c r="BD155" s="14">
        <v>125</v>
      </c>
      <c r="BE155" s="14">
        <v>170</v>
      </c>
      <c r="BF155" s="14">
        <v>7.2727272727272725</v>
      </c>
      <c r="BG155" s="14">
        <v>12.272727272727273</v>
      </c>
      <c r="BH155" s="14">
        <v>16.363636363636363</v>
      </c>
      <c r="BI155" s="14">
        <v>35.909090909090907</v>
      </c>
      <c r="BJ155" s="14">
        <v>0</v>
      </c>
      <c r="BK155" s="14">
        <v>5</v>
      </c>
      <c r="BL155" s="14">
        <v>5</v>
      </c>
      <c r="BM155" s="14">
        <v>20</v>
      </c>
      <c r="BN155" s="14">
        <v>4243</v>
      </c>
      <c r="BO155" s="19">
        <f>BN155/O155*100</f>
        <v>0.51697500779787897</v>
      </c>
      <c r="BP155" s="19">
        <f>(BN155)/(O155+Q155+S155+U155)*100</f>
        <v>0.51697500779787897</v>
      </c>
      <c r="BQ155" s="15" t="s">
        <v>72</v>
      </c>
      <c r="BR155" s="13">
        <v>21</v>
      </c>
      <c r="BS155" s="13">
        <v>63</v>
      </c>
      <c r="BT155" s="19">
        <v>40.770000000000003</v>
      </c>
      <c r="BU155" s="19">
        <f t="shared" si="43"/>
        <v>0.755</v>
      </c>
      <c r="BV155" s="16">
        <v>0.11600000000000001</v>
      </c>
      <c r="BW155" s="16">
        <v>2.496</v>
      </c>
      <c r="BX155" s="16">
        <v>0.82199999999999995</v>
      </c>
      <c r="BY155" s="14">
        <f t="shared" si="44"/>
        <v>5242.3406678259134</v>
      </c>
      <c r="BZ155" s="19">
        <v>3.09</v>
      </c>
      <c r="CA155" s="11">
        <f t="shared" si="45"/>
        <v>7.0699595253105638E-2</v>
      </c>
      <c r="CB155" s="11">
        <f t="shared" ref="CB155:CB167" si="46">(BX155/BT155^3)*100000</f>
        <v>1.2129689483117556</v>
      </c>
    </row>
    <row r="156" spans="1:80" x14ac:dyDescent="0.25">
      <c r="A156" s="4" t="s">
        <v>69</v>
      </c>
      <c r="B156" s="4">
        <v>24</v>
      </c>
      <c r="C156" s="4">
        <v>1</v>
      </c>
      <c r="D156" s="6">
        <f t="shared" si="36"/>
        <v>0.40468564223999998</v>
      </c>
      <c r="E156" s="8">
        <v>38075</v>
      </c>
      <c r="F156" s="4">
        <v>1</v>
      </c>
      <c r="G156" s="4" t="s">
        <v>70</v>
      </c>
      <c r="H156" s="4" t="s">
        <v>71</v>
      </c>
      <c r="I156" s="4">
        <v>28</v>
      </c>
      <c r="J156" s="4">
        <v>12</v>
      </c>
      <c r="M156" s="13">
        <f t="shared" si="37"/>
        <v>20</v>
      </c>
      <c r="N156" s="8">
        <v>38083</v>
      </c>
      <c r="O156" s="5">
        <v>422734</v>
      </c>
      <c r="Q156" s="5"/>
      <c r="V156" s="14">
        <f t="shared" si="38"/>
        <v>422734</v>
      </c>
      <c r="W156" s="14">
        <f t="shared" si="39"/>
        <v>1044598.4632914067</v>
      </c>
      <c r="X156" s="14">
        <f t="shared" si="40"/>
        <v>422734</v>
      </c>
      <c r="Y156" s="8">
        <v>38120</v>
      </c>
      <c r="Z156" s="13">
        <f t="shared" si="41"/>
        <v>8</v>
      </c>
      <c r="AA156" s="4">
        <f t="shared" si="42"/>
        <v>37</v>
      </c>
      <c r="AB156" s="4">
        <v>14</v>
      </c>
      <c r="AC156" s="10">
        <v>3.5</v>
      </c>
      <c r="AD156" s="4">
        <v>25.3</v>
      </c>
      <c r="AE156" s="4">
        <v>19.3</v>
      </c>
      <c r="AF156" s="4">
        <v>29</v>
      </c>
      <c r="AG156" s="10">
        <v>25.208823529411774</v>
      </c>
      <c r="AH156" s="4">
        <v>34</v>
      </c>
      <c r="AI156" s="4">
        <v>26</v>
      </c>
      <c r="AJ156" s="4">
        <v>35</v>
      </c>
      <c r="AK156" s="10">
        <v>30.375</v>
      </c>
      <c r="AL156" s="4">
        <v>8.9</v>
      </c>
      <c r="AM156" s="4">
        <v>7.5</v>
      </c>
      <c r="AN156" s="4">
        <v>9.9</v>
      </c>
      <c r="AO156" s="10">
        <v>9.0031249999999989</v>
      </c>
      <c r="AP156" s="20">
        <v>116</v>
      </c>
      <c r="AQ156" s="20">
        <v>400</v>
      </c>
      <c r="AR156" s="20">
        <v>30</v>
      </c>
      <c r="AS156" s="20">
        <v>12.5</v>
      </c>
      <c r="AT156" s="5">
        <v>50</v>
      </c>
      <c r="AU156" s="5">
        <v>490</v>
      </c>
      <c r="AV156" s="5">
        <v>0</v>
      </c>
      <c r="AW156" s="5">
        <v>540</v>
      </c>
      <c r="AX156" s="5">
        <v>0</v>
      </c>
      <c r="AY156" s="5">
        <v>5</v>
      </c>
      <c r="AZ156" s="5">
        <v>0</v>
      </c>
      <c r="BA156" s="5">
        <v>0</v>
      </c>
      <c r="BB156" s="5">
        <v>365</v>
      </c>
      <c r="BC156" s="5">
        <v>470</v>
      </c>
      <c r="BD156" s="5">
        <v>1700</v>
      </c>
      <c r="BE156" s="5">
        <v>1820</v>
      </c>
      <c r="BF156" s="5">
        <v>96.538461538461533</v>
      </c>
      <c r="BG156" s="5">
        <v>107.30769230769231</v>
      </c>
      <c r="BH156" s="5">
        <v>335.76923076923077</v>
      </c>
      <c r="BI156" s="5">
        <v>292.29166666666669</v>
      </c>
      <c r="BJ156" s="5">
        <v>75</v>
      </c>
      <c r="BK156" s="5">
        <v>50</v>
      </c>
      <c r="BL156" s="5">
        <v>20</v>
      </c>
      <c r="BM156" s="5">
        <v>80</v>
      </c>
      <c r="BN156" s="5">
        <v>136130</v>
      </c>
      <c r="BO156" s="11">
        <f>(BN156/O156)*100</f>
        <v>32.202283232481896</v>
      </c>
      <c r="BP156" s="11">
        <f>((BN156)/(O156+Q156+S156+U156))*100</f>
        <v>32.202283232481896</v>
      </c>
      <c r="BQ156" s="4" t="s">
        <v>72</v>
      </c>
      <c r="BR156" s="9">
        <v>30</v>
      </c>
      <c r="BS156" s="9">
        <v>49</v>
      </c>
      <c r="BT156" s="11">
        <v>40.49</v>
      </c>
      <c r="BU156" s="19">
        <f t="shared" si="43"/>
        <v>1.0943243243243244</v>
      </c>
      <c r="BV156" s="6">
        <v>0.23799999999999999</v>
      </c>
      <c r="BW156" s="6">
        <v>0.84899999999999998</v>
      </c>
      <c r="BX156" s="6">
        <v>0.53615999999999986</v>
      </c>
      <c r="BY156" s="5">
        <f t="shared" si="44"/>
        <v>336384.55579125218</v>
      </c>
      <c r="BZ156" s="11">
        <v>69.680000000000007</v>
      </c>
      <c r="CA156" s="19">
        <f t="shared" si="45"/>
        <v>4.6535954001708335</v>
      </c>
      <c r="CB156" s="19">
        <f t="shared" si="46"/>
        <v>0.80770185478726075</v>
      </c>
    </row>
    <row r="157" spans="1:80" x14ac:dyDescent="0.25">
      <c r="A157" s="15" t="s">
        <v>69</v>
      </c>
      <c r="B157" s="15">
        <v>17</v>
      </c>
      <c r="C157" s="15">
        <v>0.5</v>
      </c>
      <c r="D157" s="16">
        <f t="shared" si="36"/>
        <v>0.20234282111999999</v>
      </c>
      <c r="E157" s="17">
        <v>37359</v>
      </c>
      <c r="F157" s="15">
        <v>1</v>
      </c>
      <c r="G157" s="15" t="s">
        <v>70</v>
      </c>
      <c r="H157" s="15" t="s">
        <v>71</v>
      </c>
      <c r="I157" s="15">
        <v>53</v>
      </c>
      <c r="J157" s="15">
        <v>31</v>
      </c>
      <c r="K157" s="15"/>
      <c r="L157" s="15"/>
      <c r="M157" s="13">
        <f t="shared" si="37"/>
        <v>42</v>
      </c>
      <c r="N157" s="17">
        <v>37368</v>
      </c>
      <c r="O157" s="14">
        <v>263808</v>
      </c>
      <c r="P157" s="15"/>
      <c r="Q157" s="14"/>
      <c r="R157" s="15"/>
      <c r="S157" s="15"/>
      <c r="T157" s="15"/>
      <c r="U157" s="15"/>
      <c r="V157" s="14">
        <f t="shared" si="38"/>
        <v>263808</v>
      </c>
      <c r="W157" s="14">
        <f t="shared" si="39"/>
        <v>1303767.5294817991</v>
      </c>
      <c r="X157" s="14">
        <f t="shared" si="40"/>
        <v>527616</v>
      </c>
      <c r="Y157" s="17">
        <v>37411</v>
      </c>
      <c r="Z157" s="13">
        <f t="shared" si="41"/>
        <v>9</v>
      </c>
      <c r="AA157" s="15">
        <f t="shared" si="42"/>
        <v>43</v>
      </c>
      <c r="AB157" s="15">
        <v>7</v>
      </c>
      <c r="AC157" s="18">
        <v>3.1</v>
      </c>
      <c r="AD157" s="18">
        <v>29</v>
      </c>
      <c r="AE157" s="18">
        <v>25.5</v>
      </c>
      <c r="AF157" s="18">
        <v>31</v>
      </c>
      <c r="AG157" s="18">
        <v>28.743902439024385</v>
      </c>
      <c r="AH157" s="13">
        <v>34</v>
      </c>
      <c r="AI157" s="13">
        <v>34</v>
      </c>
      <c r="AJ157" s="13">
        <v>45</v>
      </c>
      <c r="AK157" s="13">
        <v>38.083333333333336</v>
      </c>
      <c r="AL157" s="18">
        <v>8.9</v>
      </c>
      <c r="AM157" s="18">
        <v>8.9</v>
      </c>
      <c r="AN157" s="18">
        <v>9.6</v>
      </c>
      <c r="AO157" s="18">
        <v>9.2342034233404622</v>
      </c>
      <c r="AP157" s="21">
        <v>43</v>
      </c>
      <c r="AQ157" s="21">
        <v>225</v>
      </c>
      <c r="AR157" s="21">
        <v>24</v>
      </c>
      <c r="AS157" s="21">
        <v>10</v>
      </c>
      <c r="AT157" s="14">
        <v>10</v>
      </c>
      <c r="AU157" s="14">
        <v>530</v>
      </c>
      <c r="AV157" s="14">
        <v>0</v>
      </c>
      <c r="AW157" s="14">
        <v>540</v>
      </c>
      <c r="AX157" s="14">
        <v>0</v>
      </c>
      <c r="AY157" s="14">
        <v>0</v>
      </c>
      <c r="AZ157" s="14">
        <v>0</v>
      </c>
      <c r="BA157" s="14">
        <v>20</v>
      </c>
      <c r="BB157" s="14">
        <v>225</v>
      </c>
      <c r="BC157" s="14">
        <v>230</v>
      </c>
      <c r="BD157" s="14">
        <v>15180</v>
      </c>
      <c r="BE157" s="14">
        <v>15180</v>
      </c>
      <c r="BF157" s="14">
        <v>37.647058823529413</v>
      </c>
      <c r="BG157" s="14">
        <v>66.764705882352942</v>
      </c>
      <c r="BH157" s="14">
        <v>1921.1764705882354</v>
      </c>
      <c r="BI157" s="14">
        <v>2025.5882352941176</v>
      </c>
      <c r="BJ157" s="14">
        <v>10</v>
      </c>
      <c r="BK157" s="14">
        <v>30</v>
      </c>
      <c r="BL157" s="14">
        <v>900</v>
      </c>
      <c r="BM157" s="14">
        <v>980</v>
      </c>
      <c r="BN157" s="14">
        <v>173810</v>
      </c>
      <c r="BO157" s="19">
        <f>BN157/(O157)*100</f>
        <v>65.885037603105289</v>
      </c>
      <c r="BP157" s="19">
        <f>BN157/(O157+Q157)*100</f>
        <v>65.885037603105289</v>
      </c>
      <c r="BQ157" s="15" t="s">
        <v>72</v>
      </c>
      <c r="BR157" s="13">
        <v>28</v>
      </c>
      <c r="BS157" s="13">
        <v>42</v>
      </c>
      <c r="BT157" s="19">
        <v>31.67</v>
      </c>
      <c r="BU157" s="19">
        <f t="shared" si="43"/>
        <v>0.73651162790697677</v>
      </c>
      <c r="BV157" s="16">
        <v>0.20200000000000001</v>
      </c>
      <c r="BW157" s="16">
        <v>0.56699999999999995</v>
      </c>
      <c r="BX157" s="16">
        <v>0.28999999999999998</v>
      </c>
      <c r="BY157" s="14">
        <f t="shared" si="44"/>
        <v>858987.72705616022</v>
      </c>
      <c r="BZ157" s="19">
        <v>43.41</v>
      </c>
      <c r="CA157" s="19">
        <f t="shared" si="45"/>
        <v>4.9892300509254177</v>
      </c>
      <c r="CB157" s="19">
        <f t="shared" si="46"/>
        <v>0.91296432586484988</v>
      </c>
    </row>
    <row r="158" spans="1:80" x14ac:dyDescent="0.25">
      <c r="A158" s="15" t="s">
        <v>69</v>
      </c>
      <c r="B158" s="15">
        <v>23</v>
      </c>
      <c r="C158" s="15">
        <v>1</v>
      </c>
      <c r="D158" s="16">
        <f t="shared" si="36"/>
        <v>0.40468564223999998</v>
      </c>
      <c r="E158" s="17">
        <v>37360</v>
      </c>
      <c r="F158" s="15">
        <v>1</v>
      </c>
      <c r="G158" s="15" t="s">
        <v>70</v>
      </c>
      <c r="H158" s="15" t="s">
        <v>71</v>
      </c>
      <c r="I158" s="15">
        <v>131</v>
      </c>
      <c r="J158" s="15">
        <v>15</v>
      </c>
      <c r="K158" s="15"/>
      <c r="L158" s="15"/>
      <c r="M158" s="13">
        <f t="shared" si="37"/>
        <v>73</v>
      </c>
      <c r="N158" s="17">
        <v>37369</v>
      </c>
      <c r="O158" s="14">
        <v>409910</v>
      </c>
      <c r="P158" s="15"/>
      <c r="Q158" s="14"/>
      <c r="R158" s="15"/>
      <c r="S158" s="15"/>
      <c r="T158" s="15"/>
      <c r="U158" s="15"/>
      <c r="V158" s="14">
        <f t="shared" si="38"/>
        <v>409910</v>
      </c>
      <c r="W158" s="14">
        <f t="shared" si="39"/>
        <v>1012909.6691720575</v>
      </c>
      <c r="X158" s="14">
        <f t="shared" si="40"/>
        <v>409910</v>
      </c>
      <c r="Y158" s="17">
        <v>37411</v>
      </c>
      <c r="Z158" s="13">
        <f t="shared" si="41"/>
        <v>9</v>
      </c>
      <c r="AA158" s="15">
        <f t="shared" si="42"/>
        <v>42</v>
      </c>
      <c r="AB158" s="15">
        <v>3</v>
      </c>
      <c r="AC158" s="18">
        <v>3.1</v>
      </c>
      <c r="AD158" s="18">
        <v>28.8</v>
      </c>
      <c r="AE158" s="18">
        <v>25.7</v>
      </c>
      <c r="AF158" s="18">
        <v>31.1</v>
      </c>
      <c r="AG158" s="18">
        <v>28.690000000000005</v>
      </c>
      <c r="AH158" s="13">
        <v>34</v>
      </c>
      <c r="AI158" s="13">
        <v>34</v>
      </c>
      <c r="AJ158" s="13">
        <v>45</v>
      </c>
      <c r="AK158" s="13">
        <v>39.07692307692308</v>
      </c>
      <c r="AL158" s="18">
        <v>9.1</v>
      </c>
      <c r="AM158" s="18">
        <v>8.9</v>
      </c>
      <c r="AN158" s="18">
        <v>9.6</v>
      </c>
      <c r="AO158" s="18">
        <v>9.2776035347943289</v>
      </c>
      <c r="AP158" s="21">
        <v>32</v>
      </c>
      <c r="AQ158" s="21">
        <v>475</v>
      </c>
      <c r="AR158" s="21">
        <v>36</v>
      </c>
      <c r="AS158" s="21">
        <v>15</v>
      </c>
      <c r="AT158" s="14">
        <v>25</v>
      </c>
      <c r="AU158" s="14">
        <v>165</v>
      </c>
      <c r="AV158" s="14">
        <v>0</v>
      </c>
      <c r="AW158" s="14">
        <v>190</v>
      </c>
      <c r="AX158" s="14">
        <v>0</v>
      </c>
      <c r="AY158" s="14">
        <v>0</v>
      </c>
      <c r="AZ158" s="14">
        <v>0</v>
      </c>
      <c r="BA158" s="14">
        <v>20</v>
      </c>
      <c r="BB158" s="14">
        <v>480</v>
      </c>
      <c r="BC158" s="14">
        <v>800</v>
      </c>
      <c r="BD158" s="14">
        <v>2980</v>
      </c>
      <c r="BE158" s="14">
        <v>3450</v>
      </c>
      <c r="BF158" s="14">
        <v>82.5</v>
      </c>
      <c r="BG158" s="14">
        <v>165.9375</v>
      </c>
      <c r="BH158" s="14">
        <v>560.3125</v>
      </c>
      <c r="BI158" s="14">
        <v>805</v>
      </c>
      <c r="BJ158" s="14">
        <v>50</v>
      </c>
      <c r="BK158" s="14">
        <v>40</v>
      </c>
      <c r="BL158" s="14">
        <v>135</v>
      </c>
      <c r="BM158" s="14">
        <v>732.5</v>
      </c>
      <c r="BN158" s="14">
        <v>263139</v>
      </c>
      <c r="BO158" s="19">
        <f>BN158/(O158)*100</f>
        <v>64.194335341904321</v>
      </c>
      <c r="BP158" s="19">
        <f>BN158/(O158+Q158)*100</f>
        <v>64.194335341904321</v>
      </c>
      <c r="BQ158" s="15" t="s">
        <v>72</v>
      </c>
      <c r="BR158" s="13">
        <v>25</v>
      </c>
      <c r="BS158" s="13">
        <v>31</v>
      </c>
      <c r="BT158" s="19">
        <v>28.61</v>
      </c>
      <c r="BU158" s="19">
        <f t="shared" si="43"/>
        <v>0.68119047619047612</v>
      </c>
      <c r="BV158" s="16">
        <v>0.16</v>
      </c>
      <c r="BW158" s="16">
        <v>0.48899999999999999</v>
      </c>
      <c r="BX158" s="16">
        <v>0.23100000000000001</v>
      </c>
      <c r="BY158" s="14">
        <f t="shared" si="44"/>
        <v>650230.62973888428</v>
      </c>
      <c r="BZ158" s="19">
        <v>60.5</v>
      </c>
      <c r="CA158" s="19">
        <f t="shared" si="45"/>
        <v>3.5594941854198821</v>
      </c>
      <c r="CB158" s="19">
        <f t="shared" si="46"/>
        <v>0.98641213521707782</v>
      </c>
    </row>
    <row r="159" spans="1:80" x14ac:dyDescent="0.25">
      <c r="A159" s="7" t="s">
        <v>69</v>
      </c>
      <c r="B159" s="4">
        <v>27</v>
      </c>
      <c r="C159" s="4">
        <v>1</v>
      </c>
      <c r="D159" s="6">
        <f t="shared" si="36"/>
        <v>0.40468564223999998</v>
      </c>
      <c r="E159" s="8">
        <v>40395</v>
      </c>
      <c r="F159" s="9">
        <v>1</v>
      </c>
      <c r="G159" s="9" t="s">
        <v>70</v>
      </c>
      <c r="H159" s="9" t="s">
        <v>71</v>
      </c>
      <c r="I159" s="4">
        <v>6</v>
      </c>
      <c r="J159" s="4">
        <v>4</v>
      </c>
      <c r="L159" s="9"/>
      <c r="M159" s="13">
        <f t="shared" si="37"/>
        <v>5</v>
      </c>
      <c r="N159" s="8">
        <v>40404</v>
      </c>
      <c r="O159" s="5">
        <v>363194</v>
      </c>
      <c r="P159" s="8"/>
      <c r="Q159" s="5"/>
      <c r="R159" s="8"/>
      <c r="S159" s="9"/>
      <c r="T159" s="8"/>
      <c r="U159" s="8"/>
      <c r="V159" s="14">
        <f t="shared" si="38"/>
        <v>363194</v>
      </c>
      <c r="W159" s="14">
        <f t="shared" si="39"/>
        <v>897471.91916585655</v>
      </c>
      <c r="X159" s="14">
        <f t="shared" si="40"/>
        <v>363194</v>
      </c>
      <c r="Y159" s="8">
        <v>40436</v>
      </c>
      <c r="Z159" s="13">
        <f t="shared" si="41"/>
        <v>9</v>
      </c>
      <c r="AA159" s="9">
        <f t="shared" si="42"/>
        <v>32</v>
      </c>
      <c r="AB159" s="9">
        <v>10</v>
      </c>
      <c r="AC159" s="10">
        <v>3.1</v>
      </c>
      <c r="AD159" s="10">
        <v>33.1</v>
      </c>
      <c r="AE159" s="10">
        <v>29.1</v>
      </c>
      <c r="AF159" s="10">
        <v>33.6</v>
      </c>
      <c r="AG159" s="10">
        <v>31.993333333333332</v>
      </c>
      <c r="AH159" s="9">
        <v>34</v>
      </c>
      <c r="AI159" s="9">
        <v>34</v>
      </c>
      <c r="AJ159" s="9">
        <v>40</v>
      </c>
      <c r="AK159" s="10">
        <v>35.888888888888886</v>
      </c>
      <c r="AL159" s="10">
        <v>8.8000000000000007</v>
      </c>
      <c r="AM159" s="10">
        <v>8.8000000000000007</v>
      </c>
      <c r="AN159" s="10">
        <v>9.6</v>
      </c>
      <c r="AO159" s="10">
        <v>9.1013755827593368</v>
      </c>
      <c r="AP159" s="20">
        <v>136</v>
      </c>
      <c r="AQ159" s="20">
        <v>275</v>
      </c>
      <c r="AR159" s="20">
        <v>24</v>
      </c>
      <c r="AS159" s="20">
        <v>9.5</v>
      </c>
      <c r="AT159" s="5">
        <v>15</v>
      </c>
      <c r="AU159" s="5">
        <v>5</v>
      </c>
      <c r="AV159" s="5">
        <v>10675</v>
      </c>
      <c r="AW159" s="5">
        <v>10695</v>
      </c>
      <c r="AX159" s="5">
        <v>0</v>
      </c>
      <c r="AY159" s="5">
        <v>0</v>
      </c>
      <c r="AZ159" s="5">
        <v>25</v>
      </c>
      <c r="BA159" s="5">
        <v>80</v>
      </c>
      <c r="BB159" s="5">
        <v>415</v>
      </c>
      <c r="BC159" s="5">
        <v>495</v>
      </c>
      <c r="BD159" s="5">
        <v>2595</v>
      </c>
      <c r="BE159" s="5">
        <v>2610</v>
      </c>
      <c r="BF159" s="5">
        <v>70</v>
      </c>
      <c r="BG159" s="5">
        <v>62.777777777777779</v>
      </c>
      <c r="BH159" s="5">
        <v>977.77777777777783</v>
      </c>
      <c r="BI159" s="5">
        <v>1110.5555555555557</v>
      </c>
      <c r="BJ159" s="5">
        <v>15</v>
      </c>
      <c r="BK159" s="5">
        <v>10</v>
      </c>
      <c r="BL159" s="5">
        <v>585</v>
      </c>
      <c r="BM159" s="5">
        <v>1055</v>
      </c>
      <c r="BN159" s="5">
        <v>33768</v>
      </c>
      <c r="BO159" s="11">
        <v>9.3000000000000007</v>
      </c>
      <c r="BP159" s="11">
        <f>((BN159/(O159+Q159+S159+U159))*100)</f>
        <v>9.2975104214276669</v>
      </c>
      <c r="BQ159" s="4" t="s">
        <v>72</v>
      </c>
      <c r="BR159" s="9">
        <v>42</v>
      </c>
      <c r="BS159" s="9">
        <v>65</v>
      </c>
      <c r="BT159" s="11">
        <v>52.92</v>
      </c>
      <c r="BU159" s="19">
        <f t="shared" si="43"/>
        <v>1.6537500000000001</v>
      </c>
      <c r="BV159" s="6">
        <v>0.68</v>
      </c>
      <c r="BW159" s="6">
        <v>2.37</v>
      </c>
      <c r="BX159" s="6">
        <v>1.2929999999999999</v>
      </c>
      <c r="BY159" s="5">
        <f t="shared" si="44"/>
        <v>83442.545213832404</v>
      </c>
      <c r="BZ159" s="11">
        <v>42.64</v>
      </c>
      <c r="CA159" s="19">
        <f t="shared" si="45"/>
        <v>3.2926792080499783</v>
      </c>
      <c r="CB159" s="19">
        <f t="shared" si="46"/>
        <v>0.87244692911888699</v>
      </c>
    </row>
    <row r="160" spans="1:80" x14ac:dyDescent="0.25">
      <c r="A160" s="4" t="s">
        <v>69</v>
      </c>
      <c r="B160" s="4">
        <v>26</v>
      </c>
      <c r="C160" s="4">
        <v>1</v>
      </c>
      <c r="D160" s="6">
        <f t="shared" si="36"/>
        <v>0.40468564223999998</v>
      </c>
      <c r="E160" s="8">
        <v>38463</v>
      </c>
      <c r="F160" s="4">
        <v>2</v>
      </c>
      <c r="G160" s="4" t="s">
        <v>70</v>
      </c>
      <c r="H160" s="4" t="s">
        <v>71</v>
      </c>
      <c r="I160" s="4">
        <v>5</v>
      </c>
      <c r="J160" s="4">
        <v>0</v>
      </c>
      <c r="K160" s="4">
        <v>32</v>
      </c>
      <c r="L160" s="4">
        <v>30</v>
      </c>
      <c r="M160" s="13">
        <f t="shared" si="37"/>
        <v>16.75</v>
      </c>
      <c r="N160" s="8">
        <v>38472</v>
      </c>
      <c r="O160" s="5">
        <v>400292</v>
      </c>
      <c r="P160" s="8">
        <v>38476</v>
      </c>
      <c r="Q160" s="5">
        <v>415869</v>
      </c>
      <c r="V160" s="14">
        <f t="shared" si="38"/>
        <v>816161</v>
      </c>
      <c r="W160" s="14">
        <f t="shared" si="39"/>
        <v>2016777.7524362314</v>
      </c>
      <c r="X160" s="14">
        <f t="shared" si="40"/>
        <v>816161</v>
      </c>
      <c r="Y160" s="8">
        <v>38518</v>
      </c>
      <c r="Z160" s="13">
        <f t="shared" si="41"/>
        <v>9</v>
      </c>
      <c r="AA160" s="4">
        <f t="shared" si="42"/>
        <v>46</v>
      </c>
      <c r="AB160" s="4">
        <v>7</v>
      </c>
      <c r="AC160" s="10">
        <v>3.3</v>
      </c>
      <c r="AD160" s="10">
        <v>25.8</v>
      </c>
      <c r="AE160" s="10">
        <v>25.4</v>
      </c>
      <c r="AF160" s="10">
        <v>33.299999999999997</v>
      </c>
      <c r="AG160" s="10">
        <v>29.956818181818175</v>
      </c>
      <c r="AH160" s="9">
        <v>34</v>
      </c>
      <c r="AI160" s="9">
        <v>5.5</v>
      </c>
      <c r="AJ160" s="9">
        <v>42</v>
      </c>
      <c r="AK160" s="9">
        <v>34.107142857142854</v>
      </c>
      <c r="AL160" s="10">
        <v>9.5</v>
      </c>
      <c r="AM160" s="10">
        <v>8.4</v>
      </c>
      <c r="AN160" s="10">
        <v>9.8000000000000007</v>
      </c>
      <c r="AO160" s="10">
        <v>9.344523949562598</v>
      </c>
      <c r="AP160" s="20">
        <v>144</v>
      </c>
      <c r="AQ160" s="20">
        <v>375</v>
      </c>
      <c r="AR160" s="20">
        <v>24</v>
      </c>
      <c r="AS160" s="20">
        <v>10.25</v>
      </c>
      <c r="AT160" s="5">
        <v>100</v>
      </c>
      <c r="AU160" s="5">
        <v>90</v>
      </c>
      <c r="AV160" s="5">
        <v>0</v>
      </c>
      <c r="AW160" s="5">
        <v>190</v>
      </c>
      <c r="AX160" s="5">
        <v>0</v>
      </c>
      <c r="AY160" s="5">
        <v>0</v>
      </c>
      <c r="AZ160" s="5">
        <v>0</v>
      </c>
      <c r="BA160" s="5">
        <v>0</v>
      </c>
      <c r="BB160" s="5">
        <v>80</v>
      </c>
      <c r="BC160" s="5">
        <v>640</v>
      </c>
      <c r="BD160" s="5">
        <v>5</v>
      </c>
      <c r="BE160" s="5">
        <v>720</v>
      </c>
      <c r="BF160" s="5">
        <v>26.666666666666668</v>
      </c>
      <c r="BG160" s="5">
        <v>69.722222222222229</v>
      </c>
      <c r="BH160" s="5">
        <v>0.27777777777777779</v>
      </c>
      <c r="BI160" s="5">
        <v>96.666666666666671</v>
      </c>
      <c r="BJ160" s="5">
        <v>20</v>
      </c>
      <c r="BK160" s="5">
        <v>17.5</v>
      </c>
      <c r="BL160" s="5">
        <v>0</v>
      </c>
      <c r="BM160" s="5">
        <v>52.5</v>
      </c>
      <c r="BN160" s="5">
        <v>1138</v>
      </c>
      <c r="BO160" s="11">
        <f>BN160/O160*100</f>
        <v>0.28429246649945539</v>
      </c>
      <c r="BP160" s="11">
        <f>BN160/(O160+Q160)*100</f>
        <v>0.1394332735820506</v>
      </c>
      <c r="BQ160" s="4" t="s">
        <v>72</v>
      </c>
      <c r="BR160" s="9">
        <v>45</v>
      </c>
      <c r="BS160" s="9">
        <v>64</v>
      </c>
      <c r="BT160" s="11">
        <v>55.9</v>
      </c>
      <c r="BU160" s="19">
        <f t="shared" si="43"/>
        <v>1.2152173913043478</v>
      </c>
      <c r="BV160" s="6">
        <v>1.286</v>
      </c>
      <c r="BW160" s="6">
        <v>2.512</v>
      </c>
      <c r="BX160" s="6">
        <v>1.6850000000000001</v>
      </c>
      <c r="BY160" s="5">
        <f t="shared" si="44"/>
        <v>2812.0592410963418</v>
      </c>
      <c r="BZ160" s="11">
        <v>1.91</v>
      </c>
      <c r="CA160" s="19">
        <f t="shared" si="45"/>
        <v>0.10260245187006213</v>
      </c>
      <c r="CB160" s="19">
        <f t="shared" si="46"/>
        <v>0.9646382564460636</v>
      </c>
    </row>
    <row r="161" spans="1:80" x14ac:dyDescent="0.25">
      <c r="A161" s="4" t="s">
        <v>69</v>
      </c>
      <c r="B161" s="4">
        <v>12</v>
      </c>
      <c r="C161" s="4">
        <v>0.5</v>
      </c>
      <c r="D161" s="6">
        <f t="shared" si="36"/>
        <v>0.20234282111999999</v>
      </c>
      <c r="E161" s="8">
        <v>39185</v>
      </c>
      <c r="F161" s="4">
        <v>1</v>
      </c>
      <c r="G161" s="4" t="s">
        <v>70</v>
      </c>
      <c r="H161" s="4" t="s">
        <v>71</v>
      </c>
      <c r="I161" s="4">
        <v>50</v>
      </c>
      <c r="J161" s="4">
        <v>79</v>
      </c>
      <c r="M161" s="13">
        <f t="shared" si="37"/>
        <v>64.5</v>
      </c>
      <c r="N161" s="8">
        <v>39195</v>
      </c>
      <c r="O161" s="5">
        <v>259686</v>
      </c>
      <c r="Q161" s="5"/>
      <c r="S161" s="5"/>
      <c r="V161" s="14">
        <f t="shared" si="38"/>
        <v>259686</v>
      </c>
      <c r="W161" s="14">
        <f t="shared" si="39"/>
        <v>1283396.161833646</v>
      </c>
      <c r="X161" s="14">
        <f t="shared" si="40"/>
        <v>519372</v>
      </c>
      <c r="Y161" s="8">
        <v>39225</v>
      </c>
      <c r="Z161" s="13">
        <f t="shared" si="41"/>
        <v>10</v>
      </c>
      <c r="AA161" s="4">
        <f t="shared" si="42"/>
        <v>30</v>
      </c>
      <c r="AB161" s="4">
        <v>1</v>
      </c>
      <c r="AC161" s="4">
        <v>3.3</v>
      </c>
      <c r="AD161" s="10">
        <v>25.2</v>
      </c>
      <c r="AE161" s="10">
        <v>24.6</v>
      </c>
      <c r="AF161" s="10">
        <v>30.6</v>
      </c>
      <c r="AG161" s="10">
        <v>27.81428571428571</v>
      </c>
      <c r="AH161" s="10">
        <v>34</v>
      </c>
      <c r="AI161" s="10">
        <v>30</v>
      </c>
      <c r="AJ161" s="10">
        <v>40</v>
      </c>
      <c r="AK161" s="10">
        <v>36.125</v>
      </c>
      <c r="AL161" s="10">
        <v>9</v>
      </c>
      <c r="AM161" s="10">
        <v>8.8000000000000007</v>
      </c>
      <c r="AN161" s="10">
        <v>9.6</v>
      </c>
      <c r="AO161" s="10">
        <v>9.1965517241379349</v>
      </c>
      <c r="AP161" s="20">
        <v>102</v>
      </c>
      <c r="AQ161" s="20">
        <v>199.5</v>
      </c>
      <c r="AR161" s="20">
        <v>12</v>
      </c>
      <c r="AS161" s="20">
        <v>5.2250000000000005</v>
      </c>
      <c r="AT161" s="5">
        <v>60</v>
      </c>
      <c r="AU161" s="5">
        <v>215</v>
      </c>
      <c r="AV161" s="5">
        <v>15</v>
      </c>
      <c r="AW161" s="5">
        <v>290</v>
      </c>
      <c r="AX161" s="5">
        <v>0</v>
      </c>
      <c r="AY161" s="5">
        <v>0</v>
      </c>
      <c r="AZ161" s="5">
        <v>0</v>
      </c>
      <c r="BA161" s="5">
        <v>5</v>
      </c>
      <c r="BB161" s="5">
        <v>135</v>
      </c>
      <c r="BC161" s="5">
        <v>270</v>
      </c>
      <c r="BD161" s="5">
        <v>5</v>
      </c>
      <c r="BE161" s="5">
        <v>405</v>
      </c>
      <c r="BF161" s="5">
        <v>31.818181818181817</v>
      </c>
      <c r="BG161" s="5">
        <v>69.090909090909093</v>
      </c>
      <c r="BH161" s="5">
        <v>0.90909090909090906</v>
      </c>
      <c r="BI161" s="5">
        <v>101.81818181818181</v>
      </c>
      <c r="BJ161" s="5">
        <v>5</v>
      </c>
      <c r="BK161" s="5">
        <v>45</v>
      </c>
      <c r="BL161" s="5">
        <v>0</v>
      </c>
      <c r="BM161" s="5">
        <v>45</v>
      </c>
      <c r="BN161" s="5">
        <v>60022</v>
      </c>
      <c r="BO161" s="11">
        <f>(BN161/O161)*100</f>
        <v>23.113298368029081</v>
      </c>
      <c r="BP161" s="11">
        <f>((BN161)/(O161+Q161+S161+U161))*100</f>
        <v>23.113298368029081</v>
      </c>
      <c r="BQ161" s="4" t="s">
        <v>72</v>
      </c>
      <c r="BR161" s="9">
        <v>29</v>
      </c>
      <c r="BS161" s="9">
        <v>45</v>
      </c>
      <c r="BT161" s="11">
        <v>36.479999999999997</v>
      </c>
      <c r="BU161" s="19">
        <f t="shared" si="43"/>
        <v>1.216</v>
      </c>
      <c r="BV161" s="6">
        <v>2.1999999999999999E-2</v>
      </c>
      <c r="BW161" s="6">
        <v>0.94</v>
      </c>
      <c r="BX161" s="6">
        <v>0.35599999999999998</v>
      </c>
      <c r="BY161" s="5">
        <f t="shared" si="44"/>
        <v>296635.184128444</v>
      </c>
      <c r="BZ161" s="11">
        <v>20.95</v>
      </c>
      <c r="CA161" s="19">
        <f t="shared" si="45"/>
        <v>3.4512384944914092</v>
      </c>
      <c r="CB161" s="19">
        <f t="shared" si="46"/>
        <v>0.73330645681127271</v>
      </c>
    </row>
    <row r="162" spans="1:80" x14ac:dyDescent="0.25">
      <c r="A162" s="15" t="s">
        <v>69</v>
      </c>
      <c r="B162" s="15">
        <v>8</v>
      </c>
      <c r="C162" s="15">
        <v>2</v>
      </c>
      <c r="D162" s="16">
        <f t="shared" si="36"/>
        <v>0.80937128447999995</v>
      </c>
      <c r="E162" s="17">
        <v>38190</v>
      </c>
      <c r="F162" s="15">
        <v>2</v>
      </c>
      <c r="G162" s="15" t="s">
        <v>70</v>
      </c>
      <c r="H162" s="15" t="s">
        <v>71</v>
      </c>
      <c r="I162" s="15">
        <v>1</v>
      </c>
      <c r="J162" s="15">
        <v>2</v>
      </c>
      <c r="K162" s="15">
        <v>42</v>
      </c>
      <c r="L162" s="15">
        <v>37</v>
      </c>
      <c r="M162" s="13">
        <f t="shared" si="37"/>
        <v>20.5</v>
      </c>
      <c r="N162" s="17">
        <v>38200</v>
      </c>
      <c r="O162" s="14">
        <v>847300</v>
      </c>
      <c r="P162" s="17">
        <v>38206</v>
      </c>
      <c r="Q162" s="14">
        <v>783270</v>
      </c>
      <c r="R162" s="15"/>
      <c r="S162" s="15"/>
      <c r="T162" s="15"/>
      <c r="U162" s="15"/>
      <c r="V162" s="14">
        <f t="shared" si="38"/>
        <v>1630570</v>
      </c>
      <c r="W162" s="14">
        <f t="shared" si="39"/>
        <v>2014613.1092945791</v>
      </c>
      <c r="X162" s="14">
        <f t="shared" si="40"/>
        <v>815285</v>
      </c>
      <c r="Y162" s="17">
        <v>38239</v>
      </c>
      <c r="Z162" s="13">
        <f t="shared" si="41"/>
        <v>10</v>
      </c>
      <c r="AA162" s="15">
        <f t="shared" si="42"/>
        <v>39</v>
      </c>
      <c r="AB162" s="15">
        <v>15</v>
      </c>
      <c r="AC162" s="18">
        <v>0.2</v>
      </c>
      <c r="AD162" s="15">
        <v>32.9</v>
      </c>
      <c r="AE162" s="15">
        <v>28.4</v>
      </c>
      <c r="AF162" s="15">
        <v>34.200000000000003</v>
      </c>
      <c r="AG162" s="18">
        <v>31.574193548387097</v>
      </c>
      <c r="AH162" s="15">
        <v>34</v>
      </c>
      <c r="AI162" s="15">
        <v>30</v>
      </c>
      <c r="AJ162" s="15">
        <v>40</v>
      </c>
      <c r="AK162" s="18">
        <v>35.333333333333336</v>
      </c>
      <c r="AL162" s="15">
        <v>9.3000000000000007</v>
      </c>
      <c r="AM162" s="15">
        <v>9.1</v>
      </c>
      <c r="AN162" s="15">
        <v>9.8000000000000007</v>
      </c>
      <c r="AO162" s="18">
        <v>9.4461538461538463</v>
      </c>
      <c r="AP162" s="21">
        <v>176</v>
      </c>
      <c r="AQ162" s="21">
        <v>600</v>
      </c>
      <c r="AR162" s="21">
        <v>42</v>
      </c>
      <c r="AS162" s="21">
        <v>17.5</v>
      </c>
      <c r="AT162" s="14">
        <v>0</v>
      </c>
      <c r="AU162" s="14">
        <v>0</v>
      </c>
      <c r="AV162" s="14">
        <v>1180</v>
      </c>
      <c r="AW162" s="14">
        <v>1180</v>
      </c>
      <c r="AX162" s="14">
        <v>15</v>
      </c>
      <c r="AY162" s="14">
        <v>10</v>
      </c>
      <c r="AZ162" s="14">
        <v>40</v>
      </c>
      <c r="BA162" s="14">
        <v>80</v>
      </c>
      <c r="BB162" s="14">
        <v>1760</v>
      </c>
      <c r="BC162" s="14">
        <v>730</v>
      </c>
      <c r="BD162" s="14">
        <v>2830</v>
      </c>
      <c r="BE162" s="14">
        <v>3200</v>
      </c>
      <c r="BF162" s="14">
        <v>293.84615384615387</v>
      </c>
      <c r="BG162" s="14">
        <v>171.53846153846155</v>
      </c>
      <c r="BH162" s="14">
        <v>442.69230769230768</v>
      </c>
      <c r="BI162" s="14">
        <v>921.15384615384619</v>
      </c>
      <c r="BJ162" s="14">
        <v>90</v>
      </c>
      <c r="BK162" s="14">
        <v>115</v>
      </c>
      <c r="BL162" s="14">
        <v>95</v>
      </c>
      <c r="BM162" s="14">
        <v>530</v>
      </c>
      <c r="BN162" s="14">
        <v>0</v>
      </c>
      <c r="BO162" s="19">
        <f>(BN162/Q162)*100</f>
        <v>0</v>
      </c>
      <c r="BP162" s="19">
        <f>((BN162)/(O162+Q162+S162+U162))*100</f>
        <v>0</v>
      </c>
      <c r="BQ162" s="15" t="s">
        <v>73</v>
      </c>
      <c r="BR162" s="13">
        <v>0</v>
      </c>
      <c r="BS162" s="13">
        <v>0</v>
      </c>
      <c r="BT162" s="19">
        <v>0</v>
      </c>
      <c r="BU162" s="19">
        <f t="shared" si="43"/>
        <v>0</v>
      </c>
      <c r="BV162" s="16">
        <v>0</v>
      </c>
      <c r="BW162" s="16">
        <v>0</v>
      </c>
      <c r="BX162" s="16">
        <v>0</v>
      </c>
      <c r="BY162" s="14">
        <f t="shared" si="44"/>
        <v>0</v>
      </c>
      <c r="BZ162" s="19">
        <v>0</v>
      </c>
      <c r="CA162" s="11">
        <f t="shared" ref="CA162:CA189" si="47">(BZ162/D162)/AA162</f>
        <v>0</v>
      </c>
      <c r="CB162" s="11" t="e">
        <f t="shared" si="46"/>
        <v>#DIV/0!</v>
      </c>
    </row>
    <row r="163" spans="1:80" x14ac:dyDescent="0.25">
      <c r="A163" s="4" t="s">
        <v>69</v>
      </c>
      <c r="B163" s="4">
        <v>30</v>
      </c>
      <c r="C163" s="4">
        <v>1</v>
      </c>
      <c r="D163" s="6">
        <f t="shared" si="36"/>
        <v>0.40468564223999998</v>
      </c>
      <c r="E163" s="8">
        <v>39677</v>
      </c>
      <c r="F163" s="4">
        <v>1</v>
      </c>
      <c r="G163" s="4" t="s">
        <v>70</v>
      </c>
      <c r="H163" s="4" t="s">
        <v>71</v>
      </c>
      <c r="I163" s="4">
        <v>205</v>
      </c>
      <c r="J163" s="4">
        <v>73</v>
      </c>
      <c r="M163" s="13">
        <f t="shared" si="37"/>
        <v>139</v>
      </c>
      <c r="N163" s="8">
        <v>39689</v>
      </c>
      <c r="O163" s="5">
        <v>424566</v>
      </c>
      <c r="Q163" s="5"/>
      <c r="S163" s="5"/>
      <c r="U163" s="9"/>
      <c r="V163" s="14">
        <f t="shared" si="38"/>
        <v>424566</v>
      </c>
      <c r="W163" s="14">
        <f t="shared" si="39"/>
        <v>1049125.4338798854</v>
      </c>
      <c r="X163" s="14">
        <f t="shared" si="40"/>
        <v>424566</v>
      </c>
      <c r="Y163" s="8">
        <v>39730</v>
      </c>
      <c r="Z163" s="13">
        <f t="shared" si="41"/>
        <v>12</v>
      </c>
      <c r="AA163" s="4">
        <f t="shared" si="42"/>
        <v>41</v>
      </c>
      <c r="AB163" s="4">
        <v>0</v>
      </c>
      <c r="AC163" s="10">
        <v>3.1</v>
      </c>
      <c r="AD163" s="10">
        <v>31.6</v>
      </c>
      <c r="AE163" s="10">
        <v>25</v>
      </c>
      <c r="AF163" s="10">
        <v>33.200000000000003</v>
      </c>
      <c r="AG163" s="10">
        <v>28.969230769230773</v>
      </c>
      <c r="AH163" s="9">
        <v>34</v>
      </c>
      <c r="AI163" s="9">
        <v>34</v>
      </c>
      <c r="AJ163" s="9">
        <v>43</v>
      </c>
      <c r="AK163" s="9">
        <v>37.454545454545453</v>
      </c>
      <c r="AL163" s="10">
        <v>9</v>
      </c>
      <c r="AM163" s="10">
        <v>8.6</v>
      </c>
      <c r="AN163" s="10">
        <v>9.3000000000000007</v>
      </c>
      <c r="AO163" s="10">
        <v>8.8937138252732382</v>
      </c>
      <c r="AP163" s="21">
        <f>2*145</f>
        <v>290</v>
      </c>
      <c r="AQ163" s="20">
        <v>425</v>
      </c>
      <c r="AR163" s="20">
        <v>28</v>
      </c>
      <c r="AS163" s="20">
        <v>12</v>
      </c>
      <c r="AT163" s="5">
        <v>40</v>
      </c>
      <c r="AU163" s="5">
        <v>20</v>
      </c>
      <c r="AV163" s="5">
        <v>0</v>
      </c>
      <c r="AW163" s="5">
        <v>60</v>
      </c>
      <c r="AX163" s="5">
        <v>0</v>
      </c>
      <c r="AY163" s="5">
        <v>0</v>
      </c>
      <c r="AZ163" s="5">
        <v>0</v>
      </c>
      <c r="BA163" s="5">
        <v>0</v>
      </c>
      <c r="BB163" s="5">
        <v>65</v>
      </c>
      <c r="BC163" s="5">
        <v>40</v>
      </c>
      <c r="BD163" s="5">
        <v>80</v>
      </c>
      <c r="BE163" s="5">
        <v>125</v>
      </c>
      <c r="BF163" s="5">
        <v>7.6923076923076925</v>
      </c>
      <c r="BG163" s="5">
        <v>8.8461538461538467</v>
      </c>
      <c r="BH163" s="5">
        <v>30.384615384615383</v>
      </c>
      <c r="BI163" s="5">
        <v>46.92307692307692</v>
      </c>
      <c r="BJ163" s="5">
        <v>0</v>
      </c>
      <c r="BK163" s="5">
        <v>5</v>
      </c>
      <c r="BL163" s="5">
        <v>20</v>
      </c>
      <c r="BM163" s="5">
        <v>25</v>
      </c>
      <c r="BN163" s="5">
        <v>22338</v>
      </c>
      <c r="BO163" s="11">
        <f>BN163/O163*100</f>
        <v>5.2613727900962397</v>
      </c>
      <c r="BP163" s="11">
        <f>(BN163)/(O163+Q163+S163+U163)*100</f>
        <v>5.2613727900962397</v>
      </c>
      <c r="BQ163" s="4" t="s">
        <v>72</v>
      </c>
      <c r="BR163" s="9">
        <v>22</v>
      </c>
      <c r="BS163" s="9">
        <v>75</v>
      </c>
      <c r="BT163" s="11">
        <v>44.91</v>
      </c>
      <c r="BU163" s="19">
        <f t="shared" si="43"/>
        <v>1.0953658536585364</v>
      </c>
      <c r="BV163" s="6">
        <v>4.4999999999999998E-2</v>
      </c>
      <c r="BW163" s="6">
        <v>3.7080000000000002</v>
      </c>
      <c r="BX163" s="6">
        <v>0.82099999999999995</v>
      </c>
      <c r="BY163" s="5">
        <f t="shared" si="44"/>
        <v>55198.400112135394</v>
      </c>
      <c r="BZ163" s="11">
        <v>15.45</v>
      </c>
      <c r="CA163" s="19">
        <f t="shared" si="47"/>
        <v>0.93116540089456201</v>
      </c>
      <c r="CB163" s="19">
        <f t="shared" si="46"/>
        <v>0.90638767613453319</v>
      </c>
    </row>
    <row r="164" spans="1:80" x14ac:dyDescent="0.25">
      <c r="A164" s="15" t="s">
        <v>69</v>
      </c>
      <c r="B164" s="15">
        <v>2</v>
      </c>
      <c r="C164" s="15">
        <v>2</v>
      </c>
      <c r="D164" s="16">
        <f t="shared" si="36"/>
        <v>0.80937128447999995</v>
      </c>
      <c r="E164" s="17">
        <v>39557</v>
      </c>
      <c r="F164" s="15">
        <v>1</v>
      </c>
      <c r="G164" s="15" t="s">
        <v>70</v>
      </c>
      <c r="H164" s="15" t="s">
        <v>71</v>
      </c>
      <c r="I164" s="15">
        <v>223</v>
      </c>
      <c r="J164" s="15">
        <v>203</v>
      </c>
      <c r="K164" s="15"/>
      <c r="L164" s="15"/>
      <c r="M164" s="13">
        <f t="shared" si="37"/>
        <v>213</v>
      </c>
      <c r="N164" s="17">
        <v>39570</v>
      </c>
      <c r="O164" s="14">
        <v>875696</v>
      </c>
      <c r="P164" s="15"/>
      <c r="Q164" s="14"/>
      <c r="R164" s="15"/>
      <c r="S164" s="14"/>
      <c r="T164" s="15"/>
      <c r="U164" s="13"/>
      <c r="V164" s="14">
        <f t="shared" si="38"/>
        <v>875696</v>
      </c>
      <c r="W164" s="14">
        <f t="shared" si="39"/>
        <v>1081945.9706463541</v>
      </c>
      <c r="X164" s="14">
        <f t="shared" si="40"/>
        <v>437848</v>
      </c>
      <c r="Y164" s="17">
        <v>39605</v>
      </c>
      <c r="Z164" s="13">
        <f t="shared" si="41"/>
        <v>13</v>
      </c>
      <c r="AA164" s="15">
        <f t="shared" si="42"/>
        <v>35</v>
      </c>
      <c r="AB164" s="15">
        <v>0</v>
      </c>
      <c r="AC164" s="18">
        <v>2.7</v>
      </c>
      <c r="AD164" s="18">
        <v>25.9</v>
      </c>
      <c r="AE164" s="18">
        <v>24.7</v>
      </c>
      <c r="AF164" s="18">
        <v>31.2</v>
      </c>
      <c r="AG164" s="18">
        <v>28.551515151515154</v>
      </c>
      <c r="AH164" s="13">
        <v>34</v>
      </c>
      <c r="AI164" s="13">
        <v>35</v>
      </c>
      <c r="AJ164" s="13">
        <v>40</v>
      </c>
      <c r="AK164" s="13">
        <v>37.1</v>
      </c>
      <c r="AL164" s="18">
        <v>8.6999999999999993</v>
      </c>
      <c r="AM164" s="18">
        <v>8.5</v>
      </c>
      <c r="AN164" s="18">
        <v>9.6999999999999993</v>
      </c>
      <c r="AO164" s="18">
        <v>8.7558823529411764</v>
      </c>
      <c r="AP164" s="21">
        <v>246</v>
      </c>
      <c r="AQ164" s="21">
        <v>450</v>
      </c>
      <c r="AR164" s="21">
        <v>30.5</v>
      </c>
      <c r="AS164" s="21">
        <v>12</v>
      </c>
      <c r="AT164" s="14">
        <v>5</v>
      </c>
      <c r="AU164" s="14">
        <v>10</v>
      </c>
      <c r="AV164" s="14">
        <v>0</v>
      </c>
      <c r="AW164" s="14">
        <v>15</v>
      </c>
      <c r="AX164" s="14">
        <v>0</v>
      </c>
      <c r="AY164" s="14">
        <v>0</v>
      </c>
      <c r="AZ164" s="14">
        <v>0</v>
      </c>
      <c r="BA164" s="14">
        <v>0</v>
      </c>
      <c r="BB164" s="14">
        <v>210</v>
      </c>
      <c r="BC164" s="14">
        <v>740</v>
      </c>
      <c r="BD164" s="14">
        <v>0</v>
      </c>
      <c r="BE164" s="14">
        <v>795</v>
      </c>
      <c r="BF164" s="14">
        <v>33.846153846153847</v>
      </c>
      <c r="BG164" s="14">
        <v>192.30769230769232</v>
      </c>
      <c r="BH164" s="14">
        <v>0</v>
      </c>
      <c r="BI164" s="14">
        <v>226.15384615384616</v>
      </c>
      <c r="BJ164" s="14">
        <v>5</v>
      </c>
      <c r="BK164" s="14">
        <v>90</v>
      </c>
      <c r="BL164" s="14">
        <v>0</v>
      </c>
      <c r="BM164" s="14">
        <v>110</v>
      </c>
      <c r="BN164" s="14">
        <v>250906</v>
      </c>
      <c r="BO164" s="19">
        <f>BN164/O164*100</f>
        <v>28.652180665436404</v>
      </c>
      <c r="BP164" s="19">
        <f>(BN164)/(O164+Q164+S164+U164)*100</f>
        <v>28.652180665436404</v>
      </c>
      <c r="BQ164" s="15" t="s">
        <v>72</v>
      </c>
      <c r="BR164" s="13">
        <v>30</v>
      </c>
      <c r="BS164" s="13">
        <v>49</v>
      </c>
      <c r="BT164" s="19">
        <v>36.86</v>
      </c>
      <c r="BU164" s="19">
        <f t="shared" si="43"/>
        <v>1.0531428571428572</v>
      </c>
      <c r="BV164" s="16">
        <v>0.246</v>
      </c>
      <c r="BW164" s="16">
        <v>0.86099999999999999</v>
      </c>
      <c r="BX164" s="16">
        <v>0.433</v>
      </c>
      <c r="BY164" s="14">
        <f t="shared" si="44"/>
        <v>310001.11421200295</v>
      </c>
      <c r="BZ164" s="19">
        <v>104.73</v>
      </c>
      <c r="CA164" s="11">
        <f t="shared" si="47"/>
        <v>3.6970495144366038</v>
      </c>
      <c r="CB164" s="11">
        <f t="shared" si="46"/>
        <v>0.86461328382868485</v>
      </c>
    </row>
    <row r="165" spans="1:80" x14ac:dyDescent="0.25">
      <c r="A165" s="4" t="s">
        <v>69</v>
      </c>
      <c r="B165" s="4">
        <v>30</v>
      </c>
      <c r="C165" s="4">
        <v>1</v>
      </c>
      <c r="D165" s="6">
        <f t="shared" si="36"/>
        <v>0.40468564223999998</v>
      </c>
      <c r="E165" s="8">
        <v>38185</v>
      </c>
      <c r="F165" s="4">
        <v>1</v>
      </c>
      <c r="G165" s="4" t="s">
        <v>70</v>
      </c>
      <c r="H165" s="4" t="s">
        <v>71</v>
      </c>
      <c r="I165" s="4">
        <v>6</v>
      </c>
      <c r="J165" s="4">
        <v>6</v>
      </c>
      <c r="M165" s="13">
        <f t="shared" si="37"/>
        <v>6</v>
      </c>
      <c r="N165" s="8">
        <v>38199</v>
      </c>
      <c r="O165" s="5">
        <v>418154</v>
      </c>
      <c r="Q165" s="5"/>
      <c r="V165" s="14">
        <f t="shared" si="38"/>
        <v>418154</v>
      </c>
      <c r="W165" s="14">
        <f t="shared" si="39"/>
        <v>1033281.0368202106</v>
      </c>
      <c r="X165" s="14">
        <f t="shared" si="40"/>
        <v>418154</v>
      </c>
      <c r="Y165" s="8">
        <v>38230</v>
      </c>
      <c r="Z165" s="13">
        <f t="shared" si="41"/>
        <v>14</v>
      </c>
      <c r="AA165" s="4">
        <f t="shared" si="42"/>
        <v>31</v>
      </c>
      <c r="AB165" s="4">
        <v>11</v>
      </c>
      <c r="AC165" s="10">
        <v>3</v>
      </c>
      <c r="AD165" s="4">
        <v>33.799999999999997</v>
      </c>
      <c r="AE165" s="4">
        <v>30.1</v>
      </c>
      <c r="AF165" s="4">
        <v>34.6</v>
      </c>
      <c r="AG165" s="10">
        <v>32.451724137931038</v>
      </c>
      <c r="AH165" s="4">
        <v>34</v>
      </c>
      <c r="AI165" s="4">
        <v>35</v>
      </c>
      <c r="AJ165" s="4">
        <v>40</v>
      </c>
      <c r="AK165" s="10">
        <v>36.875</v>
      </c>
      <c r="AL165" s="4">
        <v>9.3000000000000007</v>
      </c>
      <c r="AM165" s="4">
        <v>8.6</v>
      </c>
      <c r="AN165" s="4">
        <v>10.1</v>
      </c>
      <c r="AO165" s="10">
        <v>9.3533333333333317</v>
      </c>
      <c r="AP165" s="20">
        <v>168</v>
      </c>
      <c r="AQ165" s="20">
        <v>300</v>
      </c>
      <c r="AR165" s="20">
        <v>27</v>
      </c>
      <c r="AS165" s="20">
        <v>11.25</v>
      </c>
      <c r="AT165" s="5">
        <v>5</v>
      </c>
      <c r="AU165" s="5">
        <v>10</v>
      </c>
      <c r="AV165" s="5">
        <v>4450</v>
      </c>
      <c r="AW165" s="5">
        <v>4465</v>
      </c>
      <c r="AX165" s="5">
        <v>5</v>
      </c>
      <c r="AY165" s="5">
        <v>5</v>
      </c>
      <c r="AZ165" s="5">
        <v>0</v>
      </c>
      <c r="BA165" s="5">
        <v>320</v>
      </c>
      <c r="BB165" s="5">
        <v>505</v>
      </c>
      <c r="BC165" s="5">
        <v>485</v>
      </c>
      <c r="BD165" s="5">
        <v>2660</v>
      </c>
      <c r="BE165" s="5">
        <v>2670</v>
      </c>
      <c r="BF165" s="5">
        <v>150</v>
      </c>
      <c r="BG165" s="5">
        <v>210.76923076923077</v>
      </c>
      <c r="BH165" s="5">
        <v>415</v>
      </c>
      <c r="BI165" s="5">
        <v>775.76923076923072</v>
      </c>
      <c r="BJ165" s="5">
        <v>115</v>
      </c>
      <c r="BK165" s="5">
        <v>230</v>
      </c>
      <c r="BL165" s="5">
        <v>20</v>
      </c>
      <c r="BM165" s="5">
        <v>460</v>
      </c>
      <c r="BN165" s="5">
        <v>13735</v>
      </c>
      <c r="BO165" s="11">
        <f>(BN165/O165)*100</f>
        <v>3.2846750240342075</v>
      </c>
      <c r="BP165" s="11">
        <f>((BN165)/(O165+Q165+S165+U165))*100</f>
        <v>3.2846750240342075</v>
      </c>
      <c r="BQ165" s="4" t="s">
        <v>72</v>
      </c>
      <c r="BR165" s="9">
        <v>32</v>
      </c>
      <c r="BS165" s="9">
        <v>46</v>
      </c>
      <c r="BT165" s="11">
        <v>39.371134020618555</v>
      </c>
      <c r="BU165" s="19">
        <f t="shared" si="43"/>
        <v>1.2700365813102761</v>
      </c>
      <c r="BV165" s="6">
        <v>0.32100000000000001</v>
      </c>
      <c r="BW165" s="6">
        <v>0.81899999999999995</v>
      </c>
      <c r="BX165" s="6">
        <v>0.58234020618556692</v>
      </c>
      <c r="BY165" s="5">
        <f t="shared" si="44"/>
        <v>33939.924144515164</v>
      </c>
      <c r="BZ165" s="11">
        <v>8.0500000000000007</v>
      </c>
      <c r="CA165" s="11">
        <f t="shared" si="47"/>
        <v>0.6416768776808649</v>
      </c>
      <c r="CB165" s="11">
        <f t="shared" si="46"/>
        <v>0.95420789067786194</v>
      </c>
    </row>
    <row r="166" spans="1:80" x14ac:dyDescent="0.25">
      <c r="A166" s="12" t="s">
        <v>69</v>
      </c>
      <c r="B166" s="15">
        <v>1</v>
      </c>
      <c r="C166" s="15">
        <v>2</v>
      </c>
      <c r="D166" s="16">
        <f t="shared" si="36"/>
        <v>0.80937128447999995</v>
      </c>
      <c r="E166" s="17">
        <v>40343</v>
      </c>
      <c r="F166" s="13">
        <v>2</v>
      </c>
      <c r="G166" s="13" t="s">
        <v>70</v>
      </c>
      <c r="H166" s="13" t="s">
        <v>71</v>
      </c>
      <c r="I166" s="15">
        <v>1</v>
      </c>
      <c r="J166" s="15">
        <v>0</v>
      </c>
      <c r="K166" s="15">
        <v>252</v>
      </c>
      <c r="L166" s="15">
        <v>167</v>
      </c>
      <c r="M166" s="13">
        <f t="shared" si="37"/>
        <v>105</v>
      </c>
      <c r="N166" s="17">
        <v>40357</v>
      </c>
      <c r="O166" s="14">
        <v>819820</v>
      </c>
      <c r="P166" s="17">
        <v>40361</v>
      </c>
      <c r="Q166" s="14">
        <v>794630</v>
      </c>
      <c r="R166" s="17"/>
      <c r="S166" s="13"/>
      <c r="T166" s="17"/>
      <c r="U166" s="17"/>
      <c r="V166" s="14">
        <f t="shared" si="38"/>
        <v>1614450</v>
      </c>
      <c r="W166" s="14">
        <f t="shared" si="39"/>
        <v>1994696.4155483255</v>
      </c>
      <c r="X166" s="14">
        <f t="shared" si="40"/>
        <v>807225</v>
      </c>
      <c r="Y166" s="17">
        <v>40394</v>
      </c>
      <c r="Z166" s="13">
        <f t="shared" si="41"/>
        <v>14</v>
      </c>
      <c r="AA166" s="13">
        <f t="shared" si="42"/>
        <v>37</v>
      </c>
      <c r="AB166" s="13">
        <v>16</v>
      </c>
      <c r="AC166" s="18">
        <v>3.1</v>
      </c>
      <c r="AD166" s="18">
        <v>33.5</v>
      </c>
      <c r="AE166" s="18">
        <v>28.8</v>
      </c>
      <c r="AF166" s="18">
        <v>33.1</v>
      </c>
      <c r="AG166" s="18">
        <v>31.36571428571429</v>
      </c>
      <c r="AH166" s="13">
        <v>34</v>
      </c>
      <c r="AI166" s="13">
        <v>35</v>
      </c>
      <c r="AJ166" s="13">
        <v>44</v>
      </c>
      <c r="AK166" s="18">
        <v>39.222222222222221</v>
      </c>
      <c r="AL166" s="18">
        <v>9.1999999999999993</v>
      </c>
      <c r="AM166" s="18">
        <v>9</v>
      </c>
      <c r="AN166" s="18">
        <v>9.5</v>
      </c>
      <c r="AO166" s="18">
        <v>9.2429321100701252</v>
      </c>
      <c r="AP166" s="21">
        <v>244</v>
      </c>
      <c r="AQ166" s="21">
        <v>600</v>
      </c>
      <c r="AR166" s="21">
        <v>104</v>
      </c>
      <c r="AS166" s="21">
        <v>41.5</v>
      </c>
      <c r="AT166" s="14">
        <v>10</v>
      </c>
      <c r="AU166" s="14">
        <v>95</v>
      </c>
      <c r="AV166" s="14">
        <v>8010</v>
      </c>
      <c r="AW166" s="14">
        <v>8115</v>
      </c>
      <c r="AX166" s="14">
        <v>0</v>
      </c>
      <c r="AY166" s="14">
        <v>5</v>
      </c>
      <c r="AZ166" s="14">
        <v>0</v>
      </c>
      <c r="BA166" s="14">
        <v>60</v>
      </c>
      <c r="BB166" s="14">
        <v>65</v>
      </c>
      <c r="BC166" s="14">
        <v>220</v>
      </c>
      <c r="BD166" s="14">
        <v>9900</v>
      </c>
      <c r="BE166" s="14">
        <v>10185</v>
      </c>
      <c r="BF166" s="14">
        <v>20.357142857142858</v>
      </c>
      <c r="BG166" s="14">
        <v>48.928571428571431</v>
      </c>
      <c r="BH166" s="14">
        <v>1923.2142857142858</v>
      </c>
      <c r="BI166" s="14">
        <v>1992.5</v>
      </c>
      <c r="BJ166" s="14">
        <v>12.5</v>
      </c>
      <c r="BK166" s="14">
        <v>25</v>
      </c>
      <c r="BL166" s="14">
        <v>1082.5</v>
      </c>
      <c r="BM166" s="14">
        <v>1090</v>
      </c>
      <c r="BN166" s="14">
        <v>509895</v>
      </c>
      <c r="BO166" s="19">
        <v>64.17</v>
      </c>
      <c r="BP166" s="19">
        <f>((BN166/(O166+Q166+S166+U166))*100)</f>
        <v>31.583201709560534</v>
      </c>
      <c r="BQ166" s="15" t="s">
        <v>72</v>
      </c>
      <c r="BR166" s="13">
        <v>16</v>
      </c>
      <c r="BS166" s="13">
        <v>42</v>
      </c>
      <c r="BT166" s="19">
        <v>29.52</v>
      </c>
      <c r="BU166" s="19">
        <f t="shared" si="43"/>
        <v>0.79783783783783779</v>
      </c>
      <c r="BV166" s="16">
        <v>3.5999999999999997E-2</v>
      </c>
      <c r="BW166" s="16">
        <v>0.41199999999999998</v>
      </c>
      <c r="BX166" s="16">
        <v>0.214</v>
      </c>
      <c r="BY166" s="14">
        <f t="shared" si="44"/>
        <v>629988.99241600139</v>
      </c>
      <c r="BZ166" s="19">
        <v>114.45</v>
      </c>
      <c r="CA166" s="11">
        <f t="shared" si="47"/>
        <v>3.8217852579617668</v>
      </c>
      <c r="CB166" s="11">
        <f t="shared" si="46"/>
        <v>0.83188772083518459</v>
      </c>
    </row>
    <row r="167" spans="1:80" x14ac:dyDescent="0.25">
      <c r="A167" s="15" t="s">
        <v>69</v>
      </c>
      <c r="B167" s="15">
        <v>9</v>
      </c>
      <c r="C167" s="15">
        <v>2</v>
      </c>
      <c r="D167" s="16">
        <f t="shared" si="36"/>
        <v>0.80937128447999995</v>
      </c>
      <c r="E167" s="17">
        <v>38208</v>
      </c>
      <c r="F167" s="15">
        <v>1</v>
      </c>
      <c r="G167" s="15" t="s">
        <v>70</v>
      </c>
      <c r="H167" s="15" t="s">
        <v>71</v>
      </c>
      <c r="I167" s="15">
        <v>0</v>
      </c>
      <c r="J167" s="15">
        <v>0</v>
      </c>
      <c r="K167" s="15"/>
      <c r="L167" s="15"/>
      <c r="M167" s="13">
        <f t="shared" si="37"/>
        <v>0</v>
      </c>
      <c r="N167" s="17">
        <v>38223</v>
      </c>
      <c r="O167" s="14">
        <v>843178</v>
      </c>
      <c r="P167" s="17">
        <v>38245</v>
      </c>
      <c r="Q167" s="14">
        <v>408994</v>
      </c>
      <c r="R167" s="15"/>
      <c r="S167" s="15"/>
      <c r="T167" s="15"/>
      <c r="U167" s="15"/>
      <c r="V167" s="14">
        <f t="shared" si="38"/>
        <v>1252172</v>
      </c>
      <c r="W167" s="14">
        <f t="shared" si="39"/>
        <v>1547092.198612517</v>
      </c>
      <c r="X167" s="14">
        <f t="shared" si="40"/>
        <v>626086</v>
      </c>
      <c r="Y167" s="17">
        <v>38252</v>
      </c>
      <c r="Z167" s="13">
        <f t="shared" si="41"/>
        <v>15</v>
      </c>
      <c r="AA167" s="15">
        <f t="shared" si="42"/>
        <v>29</v>
      </c>
      <c r="AB167" s="15">
        <v>8</v>
      </c>
      <c r="AC167" s="18">
        <v>0.3</v>
      </c>
      <c r="AD167" s="15">
        <v>32</v>
      </c>
      <c r="AE167" s="15">
        <v>28.6</v>
      </c>
      <c r="AF167" s="15">
        <v>34.200000000000003</v>
      </c>
      <c r="AG167" s="18">
        <v>31.962962962962962</v>
      </c>
      <c r="AH167" s="15">
        <v>34</v>
      </c>
      <c r="AI167" s="15">
        <v>26</v>
      </c>
      <c r="AJ167" s="15">
        <v>37</v>
      </c>
      <c r="AK167" s="18">
        <v>32.375</v>
      </c>
      <c r="AL167" s="15">
        <v>8.9</v>
      </c>
      <c r="AM167" s="15">
        <v>8.8000000000000007</v>
      </c>
      <c r="AN167" s="15">
        <v>9.1999999999999993</v>
      </c>
      <c r="AO167" s="18">
        <v>9</v>
      </c>
      <c r="AP167" s="21">
        <v>276</v>
      </c>
      <c r="AQ167" s="21">
        <v>700</v>
      </c>
      <c r="AR167" s="21">
        <v>60</v>
      </c>
      <c r="AS167" s="21">
        <v>25</v>
      </c>
      <c r="AT167" s="14">
        <v>15</v>
      </c>
      <c r="AU167" s="14">
        <v>20</v>
      </c>
      <c r="AV167" s="14">
        <v>2165</v>
      </c>
      <c r="AW167" s="14">
        <v>2200</v>
      </c>
      <c r="AX167" s="14">
        <v>0</v>
      </c>
      <c r="AY167" s="14">
        <v>10</v>
      </c>
      <c r="AZ167" s="14">
        <v>20</v>
      </c>
      <c r="BA167" s="14">
        <v>50</v>
      </c>
      <c r="BB167" s="14">
        <v>105</v>
      </c>
      <c r="BC167" s="14">
        <v>320</v>
      </c>
      <c r="BD167" s="14">
        <v>1940</v>
      </c>
      <c r="BE167" s="14">
        <v>2130</v>
      </c>
      <c r="BF167" s="14">
        <v>16.818181818181817</v>
      </c>
      <c r="BG167" s="14">
        <v>89.545454545454547</v>
      </c>
      <c r="BH167" s="14">
        <v>537.27272727272725</v>
      </c>
      <c r="BI167" s="14">
        <v>641.90909090909088</v>
      </c>
      <c r="BJ167" s="14">
        <v>0</v>
      </c>
      <c r="BK167" s="14">
        <v>50</v>
      </c>
      <c r="BL167" s="14">
        <v>420</v>
      </c>
      <c r="BM167" s="14">
        <v>570</v>
      </c>
      <c r="BN167" s="14">
        <v>270170</v>
      </c>
      <c r="BO167" s="19">
        <f>(BN167/O167)*100</f>
        <v>32.041870162646561</v>
      </c>
      <c r="BP167" s="19">
        <f>((BN167)/(O167+Q167+S167+U167))*100</f>
        <v>21.576109352389288</v>
      </c>
      <c r="BQ167" s="15" t="s">
        <v>72</v>
      </c>
      <c r="BR167" s="13">
        <v>33</v>
      </c>
      <c r="BS167" s="13">
        <v>42</v>
      </c>
      <c r="BT167" s="19">
        <v>36.959595959595958</v>
      </c>
      <c r="BU167" s="19">
        <f t="shared" si="43"/>
        <v>1.274468826192964</v>
      </c>
      <c r="BV167" s="16">
        <v>0.29099999999999998</v>
      </c>
      <c r="BW167" s="16">
        <v>0.59099999999999997</v>
      </c>
      <c r="BX167" s="16">
        <v>0.43068989898989901</v>
      </c>
      <c r="BY167" s="14">
        <f t="shared" si="44"/>
        <v>333802.30455492029</v>
      </c>
      <c r="BZ167" s="19">
        <v>120.25</v>
      </c>
      <c r="CA167" s="11">
        <f t="shared" si="47"/>
        <v>5.123176227832178</v>
      </c>
      <c r="CB167" s="11">
        <f t="shared" si="46"/>
        <v>0.85306680280897029</v>
      </c>
    </row>
    <row r="168" spans="1:80" x14ac:dyDescent="0.25">
      <c r="A168" s="12" t="s">
        <v>69</v>
      </c>
      <c r="B168" s="15">
        <v>2</v>
      </c>
      <c r="C168" s="15">
        <v>2</v>
      </c>
      <c r="D168" s="16">
        <f t="shared" si="36"/>
        <v>0.80937128447999995</v>
      </c>
      <c r="E168" s="17">
        <v>40277</v>
      </c>
      <c r="F168" s="13">
        <v>2</v>
      </c>
      <c r="G168" s="13" t="s">
        <v>70</v>
      </c>
      <c r="H168" s="13" t="s">
        <v>71</v>
      </c>
      <c r="I168" s="15">
        <v>8</v>
      </c>
      <c r="J168" s="15">
        <v>28</v>
      </c>
      <c r="K168" s="15">
        <v>147</v>
      </c>
      <c r="L168" s="15">
        <v>211</v>
      </c>
      <c r="M168" s="13">
        <f t="shared" si="37"/>
        <v>98.5</v>
      </c>
      <c r="N168" s="17">
        <v>40292</v>
      </c>
      <c r="O168" s="14">
        <v>722266</v>
      </c>
      <c r="P168" s="17">
        <v>40296</v>
      </c>
      <c r="Q168" s="14">
        <v>430062</v>
      </c>
      <c r="R168" s="17"/>
      <c r="S168" s="13"/>
      <c r="T168" s="17"/>
      <c r="U168" s="17"/>
      <c r="V168" s="14">
        <f t="shared" si="38"/>
        <v>1152328</v>
      </c>
      <c r="W168" s="14">
        <f t="shared" si="39"/>
        <v>1423732.2500764786</v>
      </c>
      <c r="X168" s="14">
        <f t="shared" si="40"/>
        <v>576164</v>
      </c>
      <c r="Y168" s="17">
        <v>40325</v>
      </c>
      <c r="Z168" s="13">
        <f t="shared" si="41"/>
        <v>15</v>
      </c>
      <c r="AA168" s="13">
        <f t="shared" si="42"/>
        <v>33</v>
      </c>
      <c r="AB168" s="13">
        <v>7</v>
      </c>
      <c r="AC168" s="18">
        <v>3.6</v>
      </c>
      <c r="AD168" s="18">
        <v>25.8</v>
      </c>
      <c r="AE168" s="18">
        <v>24.6</v>
      </c>
      <c r="AF168" s="18">
        <v>30.6</v>
      </c>
      <c r="AG168" s="18">
        <v>28.087096774193544</v>
      </c>
      <c r="AH168" s="13">
        <v>34</v>
      </c>
      <c r="AI168" s="13">
        <v>34</v>
      </c>
      <c r="AJ168" s="13">
        <v>40</v>
      </c>
      <c r="AK168" s="18">
        <v>35.888888888888886</v>
      </c>
      <c r="AL168" s="18">
        <v>8.9</v>
      </c>
      <c r="AM168" s="18">
        <v>8.9</v>
      </c>
      <c r="AN168" s="18">
        <v>9.6</v>
      </c>
      <c r="AO168" s="18">
        <v>9.2116737686624699</v>
      </c>
      <c r="AP168" s="21">
        <v>284</v>
      </c>
      <c r="AQ168" s="21">
        <v>425</v>
      </c>
      <c r="AR168" s="21">
        <v>20</v>
      </c>
      <c r="AS168" s="21">
        <v>10</v>
      </c>
      <c r="AT168" s="14">
        <v>165</v>
      </c>
      <c r="AU168" s="14">
        <v>1200</v>
      </c>
      <c r="AV168" s="14">
        <v>0</v>
      </c>
      <c r="AW168" s="14">
        <v>1365</v>
      </c>
      <c r="AX168" s="14">
        <v>0</v>
      </c>
      <c r="AY168" s="14">
        <v>0</v>
      </c>
      <c r="AZ168" s="14">
        <v>0</v>
      </c>
      <c r="BA168" s="14">
        <v>0</v>
      </c>
      <c r="BB168" s="14">
        <v>165</v>
      </c>
      <c r="BC168" s="14">
        <v>120</v>
      </c>
      <c r="BD168" s="14">
        <v>15</v>
      </c>
      <c r="BE168" s="14">
        <v>280</v>
      </c>
      <c r="BF168" s="14">
        <v>36.363636363636367</v>
      </c>
      <c r="BG168" s="14">
        <v>34.545454545454547</v>
      </c>
      <c r="BH168" s="14">
        <v>2.2727272727272729</v>
      </c>
      <c r="BI168" s="14">
        <v>73.181818181818187</v>
      </c>
      <c r="BJ168" s="14">
        <v>5</v>
      </c>
      <c r="BK168" s="14">
        <v>15</v>
      </c>
      <c r="BL168" s="14">
        <v>0</v>
      </c>
      <c r="BM168" s="14">
        <v>40</v>
      </c>
      <c r="BN168" s="14">
        <v>34918</v>
      </c>
      <c r="BO168" s="19">
        <v>8.1199999999999992</v>
      </c>
      <c r="BP168" s="19">
        <f>((BN168/(O168+Q168+S168+U168))*100)</f>
        <v>3.0302136197332703</v>
      </c>
      <c r="BQ168" s="15" t="s">
        <v>72</v>
      </c>
      <c r="BR168" s="13">
        <v>21</v>
      </c>
      <c r="BS168" s="13">
        <v>54</v>
      </c>
      <c r="BT168" s="19">
        <v>37.770000000000003</v>
      </c>
      <c r="BU168" s="19">
        <f t="shared" si="43"/>
        <v>1.1445454545454545</v>
      </c>
      <c r="BV168" s="16">
        <v>8.5999999999999993E-2</v>
      </c>
      <c r="BW168" s="16">
        <v>1.363</v>
      </c>
      <c r="BX168" s="16">
        <v>0.50800000000000001</v>
      </c>
      <c r="BY168" s="14">
        <f t="shared" si="44"/>
        <v>43142.128550352398</v>
      </c>
      <c r="BZ168" s="19">
        <v>17.95</v>
      </c>
      <c r="CA168" s="11">
        <f t="shared" si="47"/>
        <v>0.67205175717206334</v>
      </c>
    </row>
    <row r="169" spans="1:80" x14ac:dyDescent="0.25">
      <c r="A169" s="17" t="s">
        <v>69</v>
      </c>
      <c r="B169" s="15">
        <v>11</v>
      </c>
      <c r="C169" s="15">
        <v>0.5</v>
      </c>
      <c r="D169" s="16">
        <f t="shared" si="36"/>
        <v>0.20234282111999999</v>
      </c>
      <c r="E169" s="17">
        <v>38444</v>
      </c>
      <c r="F169" s="15">
        <v>2</v>
      </c>
      <c r="G169" s="15" t="s">
        <v>70</v>
      </c>
      <c r="H169" s="15" t="s">
        <v>71</v>
      </c>
      <c r="I169" s="15">
        <v>10</v>
      </c>
      <c r="J169" s="15">
        <v>8</v>
      </c>
      <c r="K169" s="14">
        <v>173</v>
      </c>
      <c r="L169" s="15">
        <v>77</v>
      </c>
      <c r="M169" s="13">
        <f t="shared" si="37"/>
        <v>67</v>
      </c>
      <c r="N169" s="17">
        <v>38476</v>
      </c>
      <c r="O169" s="14">
        <v>214344</v>
      </c>
      <c r="P169" s="17">
        <v>38480</v>
      </c>
      <c r="Q169" s="14">
        <v>182284</v>
      </c>
      <c r="R169" s="15"/>
      <c r="S169" s="15"/>
      <c r="T169" s="15"/>
      <c r="U169" s="15"/>
      <c r="V169" s="14">
        <f t="shared" si="38"/>
        <v>396628</v>
      </c>
      <c r="W169" s="14">
        <f t="shared" si="39"/>
        <v>1960178.2648111773</v>
      </c>
      <c r="X169" s="14">
        <f t="shared" si="40"/>
        <v>793256</v>
      </c>
      <c r="Y169" s="17">
        <v>38533</v>
      </c>
      <c r="Z169" s="13">
        <f t="shared" si="41"/>
        <v>32</v>
      </c>
      <c r="AA169" s="15">
        <f t="shared" si="42"/>
        <v>57</v>
      </c>
      <c r="AB169" s="15">
        <v>15</v>
      </c>
      <c r="AC169" s="18">
        <v>2.2000000000000002</v>
      </c>
      <c r="AD169" s="18">
        <v>25.6</v>
      </c>
      <c r="AE169" s="18">
        <v>26.7</v>
      </c>
      <c r="AF169" s="18">
        <v>34.1</v>
      </c>
      <c r="AG169" s="18">
        <v>31.025454545454544</v>
      </c>
      <c r="AH169" s="13">
        <v>34</v>
      </c>
      <c r="AI169" s="13">
        <v>33</v>
      </c>
      <c r="AJ169" s="13">
        <v>46</v>
      </c>
      <c r="AK169" s="13">
        <v>40</v>
      </c>
      <c r="AL169" s="18">
        <v>9</v>
      </c>
      <c r="AM169" s="18">
        <v>8</v>
      </c>
      <c r="AN169" s="18">
        <v>9.6</v>
      </c>
      <c r="AO169" s="18">
        <v>9.1125386187289994</v>
      </c>
      <c r="AP169" s="21">
        <v>206</v>
      </c>
      <c r="AQ169" s="21">
        <v>200</v>
      </c>
      <c r="AR169" s="21">
        <v>9</v>
      </c>
      <c r="AS169" s="21">
        <v>3.75</v>
      </c>
      <c r="AT169" s="14">
        <v>35</v>
      </c>
      <c r="AU169" s="14">
        <v>50</v>
      </c>
      <c r="AV169" s="14">
        <v>875</v>
      </c>
      <c r="AW169" s="14">
        <v>960</v>
      </c>
      <c r="AX169" s="14">
        <v>0</v>
      </c>
      <c r="AY169" s="14">
        <v>0</v>
      </c>
      <c r="AZ169" s="14">
        <v>0</v>
      </c>
      <c r="BA169" s="14">
        <v>5</v>
      </c>
      <c r="BB169" s="14">
        <v>150</v>
      </c>
      <c r="BC169" s="14">
        <v>345</v>
      </c>
      <c r="BD169" s="14">
        <v>220</v>
      </c>
      <c r="BE169" s="14">
        <v>350</v>
      </c>
      <c r="BF169" s="14">
        <v>33.095238095238095</v>
      </c>
      <c r="BG169" s="14">
        <v>64.761904761904759</v>
      </c>
      <c r="BH169" s="14">
        <v>12.142857142857142</v>
      </c>
      <c r="BI169" s="14">
        <v>110</v>
      </c>
      <c r="BJ169" s="14">
        <v>20</v>
      </c>
      <c r="BK169" s="14">
        <v>35</v>
      </c>
      <c r="BL169" s="14">
        <v>0</v>
      </c>
      <c r="BM169" s="14">
        <v>105</v>
      </c>
      <c r="BN169" s="14">
        <v>4280</v>
      </c>
      <c r="BO169" s="19">
        <f>BN169/Q169*100</f>
        <v>2.3479844638037348</v>
      </c>
      <c r="BP169" s="19">
        <f>BN169/(O169+Q169)*100</f>
        <v>1.0790967859051808</v>
      </c>
      <c r="BQ169" s="15" t="s">
        <v>72</v>
      </c>
      <c r="BR169" s="13">
        <v>29</v>
      </c>
      <c r="BS169" s="13">
        <v>64</v>
      </c>
      <c r="BT169" s="19">
        <v>44.3</v>
      </c>
      <c r="BU169" s="19">
        <f t="shared" si="43"/>
        <v>0.77719298245614032</v>
      </c>
      <c r="BV169" s="16">
        <v>0.17100000000000001</v>
      </c>
      <c r="BW169" s="16">
        <v>2.1789999999999998</v>
      </c>
      <c r="BX169" s="16">
        <v>0.77100000000000002</v>
      </c>
      <c r="BY169" s="14">
        <f t="shared" si="44"/>
        <v>21152.220653589353</v>
      </c>
      <c r="BZ169" s="19">
        <v>2.27</v>
      </c>
      <c r="CA169" s="19">
        <f t="shared" si="47"/>
        <v>0.19681726874753172</v>
      </c>
      <c r="CB169" s="19">
        <f>(BX169/BT169^3)*100000</f>
        <v>0.88683576504428618</v>
      </c>
    </row>
    <row r="170" spans="1:80" x14ac:dyDescent="0.25">
      <c r="A170" s="4" t="s">
        <v>69</v>
      </c>
      <c r="B170" s="4">
        <v>11</v>
      </c>
      <c r="C170" s="4">
        <v>0.5</v>
      </c>
      <c r="D170" s="6">
        <f t="shared" si="36"/>
        <v>0.20234282111999999</v>
      </c>
      <c r="E170" s="8">
        <v>40646</v>
      </c>
      <c r="F170" s="4">
        <v>1</v>
      </c>
      <c r="G170" s="4" t="s">
        <v>70</v>
      </c>
      <c r="H170" s="4" t="s">
        <v>71</v>
      </c>
      <c r="I170" s="4">
        <v>195</v>
      </c>
      <c r="J170" s="4">
        <v>148</v>
      </c>
      <c r="M170" s="13">
        <f t="shared" si="37"/>
        <v>171.5</v>
      </c>
      <c r="N170" s="8">
        <v>39195</v>
      </c>
      <c r="O170" s="5">
        <v>259686</v>
      </c>
      <c r="Q170" s="5"/>
      <c r="S170" s="5"/>
      <c r="V170" s="14">
        <f t="shared" si="38"/>
        <v>259686</v>
      </c>
      <c r="W170" s="14">
        <f t="shared" si="39"/>
        <v>1283396.161833646</v>
      </c>
      <c r="X170" s="14">
        <f t="shared" si="40"/>
        <v>519372</v>
      </c>
      <c r="Y170" s="8">
        <v>39232</v>
      </c>
      <c r="Z170" s="13">
        <f t="shared" si="41"/>
        <v>-1451</v>
      </c>
      <c r="AA170" s="4">
        <f t="shared" si="42"/>
        <v>37</v>
      </c>
      <c r="AB170" s="4">
        <v>1</v>
      </c>
      <c r="AC170" s="4">
        <v>3.6</v>
      </c>
      <c r="AD170" s="10">
        <v>25.4</v>
      </c>
      <c r="AE170" s="10">
        <v>24.2</v>
      </c>
      <c r="AF170" s="10">
        <v>31.1</v>
      </c>
      <c r="AG170" s="10">
        <v>27.57714285714286</v>
      </c>
      <c r="AH170" s="10">
        <v>35</v>
      </c>
      <c r="AI170" s="10">
        <v>31</v>
      </c>
      <c r="AJ170" s="10">
        <v>40</v>
      </c>
      <c r="AK170" s="10">
        <v>36.18181818181818</v>
      </c>
      <c r="AL170" s="10">
        <v>8.9</v>
      </c>
      <c r="AM170" s="10">
        <v>8.8000000000000007</v>
      </c>
      <c r="AN170" s="10">
        <v>9.5</v>
      </c>
      <c r="AO170" s="10">
        <v>9.1944444444444446</v>
      </c>
      <c r="AP170" s="20">
        <v>130</v>
      </c>
      <c r="AQ170" s="20">
        <v>200</v>
      </c>
      <c r="AR170" s="20">
        <v>12</v>
      </c>
      <c r="AS170" s="20">
        <v>5.0750000000000002</v>
      </c>
      <c r="AT170" s="5">
        <v>50</v>
      </c>
      <c r="AU170" s="5">
        <v>405</v>
      </c>
      <c r="AV170" s="5">
        <v>25</v>
      </c>
      <c r="AW170" s="5">
        <v>480</v>
      </c>
      <c r="AX170" s="5">
        <v>0</v>
      </c>
      <c r="AY170" s="5">
        <v>0</v>
      </c>
      <c r="AZ170" s="5">
        <v>0</v>
      </c>
      <c r="BA170" s="5">
        <v>0</v>
      </c>
      <c r="BB170" s="5">
        <v>205</v>
      </c>
      <c r="BC170" s="5">
        <v>395</v>
      </c>
      <c r="BD170" s="5">
        <v>40</v>
      </c>
      <c r="BE170" s="5">
        <v>600</v>
      </c>
      <c r="BF170" s="5">
        <v>35</v>
      </c>
      <c r="BG170" s="5">
        <v>58.571428571428569</v>
      </c>
      <c r="BH170" s="5">
        <v>3.9285714285714284</v>
      </c>
      <c r="BI170" s="5">
        <v>97.5</v>
      </c>
      <c r="BJ170" s="5">
        <v>17.5</v>
      </c>
      <c r="BK170" s="5">
        <v>30</v>
      </c>
      <c r="BL170" s="5">
        <v>0</v>
      </c>
      <c r="BM170" s="5">
        <v>50</v>
      </c>
      <c r="BN170" s="5">
        <v>82033</v>
      </c>
      <c r="BO170" s="11">
        <f>(BN170/O170)*100</f>
        <v>31.58930400560677</v>
      </c>
      <c r="BP170" s="11">
        <f>((BN170)/(O170+Q170+S170+U170))*100</f>
        <v>31.58930400560677</v>
      </c>
      <c r="BQ170" s="4" t="s">
        <v>72</v>
      </c>
      <c r="BR170" s="9">
        <v>22</v>
      </c>
      <c r="BS170" s="9">
        <v>54</v>
      </c>
      <c r="BT170" s="11">
        <v>35.450000000000003</v>
      </c>
      <c r="BU170" s="19">
        <f t="shared" si="43"/>
        <v>0.9581081081081082</v>
      </c>
      <c r="BV170" s="6">
        <v>7.3999999999999996E-2</v>
      </c>
      <c r="BW170" s="6">
        <v>0.61299999999999999</v>
      </c>
      <c r="BX170" s="6">
        <v>0.34599999999999997</v>
      </c>
      <c r="BY170" s="5">
        <f t="shared" si="44"/>
        <v>405415.91515791952</v>
      </c>
      <c r="BZ170" s="11">
        <v>23.05</v>
      </c>
      <c r="CA170" s="11">
        <f t="shared" si="47"/>
        <v>3.0787994826044116</v>
      </c>
      <c r="CB170" s="11">
        <f>(BX170/BT170^3)*100000</f>
        <v>0.77665363679611388</v>
      </c>
    </row>
    <row r="171" spans="1:80" x14ac:dyDescent="0.25">
      <c r="A171" s="15" t="s">
        <v>69</v>
      </c>
      <c r="B171" s="15">
        <v>3</v>
      </c>
      <c r="C171" s="15">
        <v>2</v>
      </c>
      <c r="D171" s="16">
        <f t="shared" si="36"/>
        <v>0.80937128447999995</v>
      </c>
      <c r="E171" s="17">
        <v>39708</v>
      </c>
      <c r="F171" s="15">
        <v>1</v>
      </c>
      <c r="G171" s="15" t="s">
        <v>70</v>
      </c>
      <c r="H171" s="15" t="s">
        <v>71</v>
      </c>
      <c r="I171" s="15">
        <v>285</v>
      </c>
      <c r="J171" s="15">
        <v>172</v>
      </c>
      <c r="K171" s="15"/>
      <c r="L171" s="15"/>
      <c r="M171" s="13">
        <f t="shared" si="37"/>
        <v>228.5</v>
      </c>
      <c r="N171" s="17">
        <v>39708</v>
      </c>
      <c r="O171" s="14">
        <v>678008</v>
      </c>
      <c r="P171" s="15"/>
      <c r="Q171" s="14"/>
      <c r="R171" s="15"/>
      <c r="S171" s="14"/>
      <c r="T171" s="15"/>
      <c r="U171" s="13"/>
      <c r="V171" s="14">
        <f t="shared" si="38"/>
        <v>678008</v>
      </c>
      <c r="W171" s="14">
        <f t="shared" si="39"/>
        <v>837697.12738894927</v>
      </c>
      <c r="X171" s="14">
        <f t="shared" si="40"/>
        <v>339004</v>
      </c>
      <c r="Y171" s="17">
        <v>39749</v>
      </c>
      <c r="Z171" s="13">
        <f t="shared" si="41"/>
        <v>0</v>
      </c>
      <c r="AA171" s="15">
        <f t="shared" si="42"/>
        <v>41</v>
      </c>
      <c r="AB171" s="15">
        <v>0</v>
      </c>
      <c r="AC171" s="18">
        <v>4</v>
      </c>
      <c r="AD171" s="18">
        <v>27.5</v>
      </c>
      <c r="AE171" s="18">
        <v>16</v>
      </c>
      <c r="AF171" s="18">
        <v>30.3</v>
      </c>
      <c r="AG171" s="18">
        <v>23.816666666666663</v>
      </c>
      <c r="AH171" s="13">
        <v>35</v>
      </c>
      <c r="AI171" s="13">
        <v>37</v>
      </c>
      <c r="AJ171" s="13">
        <v>52</v>
      </c>
      <c r="AK171" s="13">
        <v>43.823529411764703</v>
      </c>
      <c r="AL171" s="18">
        <v>8.8000000000000007</v>
      </c>
      <c r="AM171" s="18">
        <v>8.5</v>
      </c>
      <c r="AN171" s="18">
        <v>9.3000000000000007</v>
      </c>
      <c r="AO171" s="18">
        <v>8.9184899072016925</v>
      </c>
      <c r="AP171" s="21">
        <f>284*2</f>
        <v>568</v>
      </c>
      <c r="AQ171" s="21">
        <v>400</v>
      </c>
      <c r="AR171" s="21">
        <v>29</v>
      </c>
      <c r="AS171" s="21">
        <v>12.25</v>
      </c>
      <c r="AT171" s="14">
        <v>50</v>
      </c>
      <c r="AU171" s="14">
        <v>45</v>
      </c>
      <c r="AV171" s="14">
        <v>65</v>
      </c>
      <c r="AW171" s="14">
        <v>160</v>
      </c>
      <c r="AX171" s="14">
        <v>0</v>
      </c>
      <c r="AY171" s="14">
        <v>0</v>
      </c>
      <c r="AZ171" s="14">
        <v>0</v>
      </c>
      <c r="BA171" s="14">
        <v>0</v>
      </c>
      <c r="BB171" s="14">
        <v>200</v>
      </c>
      <c r="BC171" s="14">
        <v>220</v>
      </c>
      <c r="BD171" s="14">
        <v>40</v>
      </c>
      <c r="BE171" s="14">
        <v>400</v>
      </c>
      <c r="BF171" s="14">
        <v>44.090909090909093</v>
      </c>
      <c r="BG171" s="14">
        <v>74.545454545454547</v>
      </c>
      <c r="BH171" s="14">
        <v>8.1818181818181817</v>
      </c>
      <c r="BI171" s="14">
        <v>126.36363636363636</v>
      </c>
      <c r="BJ171" s="14">
        <v>25</v>
      </c>
      <c r="BK171" s="14">
        <v>65</v>
      </c>
      <c r="BL171" s="14">
        <v>0</v>
      </c>
      <c r="BM171" s="14">
        <v>85</v>
      </c>
      <c r="BN171" s="14">
        <v>247982</v>
      </c>
      <c r="BO171" s="19">
        <f>BN171/O171*100</f>
        <v>36.575084659768024</v>
      </c>
      <c r="BP171" s="19">
        <f>(BN171)/(O171+Q171+S171+U171)*100</f>
        <v>36.575084659768024</v>
      </c>
      <c r="BQ171" s="15" t="s">
        <v>72</v>
      </c>
      <c r="BR171" s="13">
        <v>30</v>
      </c>
      <c r="BS171" s="13">
        <v>50</v>
      </c>
      <c r="BT171" s="19">
        <v>36.15</v>
      </c>
      <c r="BU171" s="19">
        <f t="shared" si="43"/>
        <v>0.88170731707317074</v>
      </c>
      <c r="BV171" s="16">
        <v>0.23300000000000001</v>
      </c>
      <c r="BW171" s="16">
        <v>0.95799999999999996</v>
      </c>
      <c r="BX171" s="16">
        <v>0.436</v>
      </c>
      <c r="BY171" s="14">
        <f t="shared" si="44"/>
        <v>306388.43353495299</v>
      </c>
      <c r="BZ171" s="19">
        <v>79.77</v>
      </c>
      <c r="CA171" s="19">
        <f t="shared" si="47"/>
        <v>2.4038532048336316</v>
      </c>
      <c r="CB171" s="19">
        <f>(BX171/BT171^3)*100000</f>
        <v>0.9229147445835959</v>
      </c>
    </row>
    <row r="172" spans="1:80" x14ac:dyDescent="0.25">
      <c r="A172" s="15" t="s">
        <v>69</v>
      </c>
      <c r="B172" s="15">
        <v>15</v>
      </c>
      <c r="C172" s="15">
        <v>0.5</v>
      </c>
      <c r="D172" s="16">
        <f t="shared" si="36"/>
        <v>0.20234282111999999</v>
      </c>
      <c r="E172" s="17">
        <v>37823</v>
      </c>
      <c r="F172" s="15">
        <v>1</v>
      </c>
      <c r="G172" s="15" t="s">
        <v>70</v>
      </c>
      <c r="H172" s="15" t="s">
        <v>71</v>
      </c>
      <c r="I172" s="15">
        <v>5</v>
      </c>
      <c r="J172" s="15">
        <v>9</v>
      </c>
      <c r="K172" s="15"/>
      <c r="L172" s="15"/>
      <c r="M172" s="13">
        <f t="shared" si="37"/>
        <v>7</v>
      </c>
      <c r="N172" s="17">
        <v>37828</v>
      </c>
      <c r="O172" s="14">
        <v>268388</v>
      </c>
      <c r="P172" s="15"/>
      <c r="Q172" s="14"/>
      <c r="R172" s="15"/>
      <c r="S172" s="15"/>
      <c r="T172" s="15"/>
      <c r="U172" s="15"/>
      <c r="V172" s="14">
        <f t="shared" si="38"/>
        <v>268388</v>
      </c>
      <c r="W172" s="14">
        <f t="shared" si="39"/>
        <v>1326402.3824241916</v>
      </c>
      <c r="X172" s="14">
        <f t="shared" si="40"/>
        <v>536776</v>
      </c>
      <c r="Y172" s="17">
        <v>37860</v>
      </c>
      <c r="Z172" s="13">
        <f t="shared" si="41"/>
        <v>5</v>
      </c>
      <c r="AA172" s="15">
        <f t="shared" si="42"/>
        <v>32</v>
      </c>
      <c r="AB172" s="15">
        <v>17</v>
      </c>
      <c r="AC172" s="18">
        <v>2.8</v>
      </c>
      <c r="AD172" s="18">
        <v>32.299999999999997</v>
      </c>
      <c r="AE172" s="18">
        <v>30</v>
      </c>
      <c r="AF172" s="18">
        <v>33.799999999999997</v>
      </c>
      <c r="AG172" s="18">
        <v>32.241379310344826</v>
      </c>
      <c r="AH172" s="13">
        <v>35</v>
      </c>
      <c r="AI172" s="13">
        <v>40</v>
      </c>
      <c r="AJ172" s="13">
        <v>47</v>
      </c>
      <c r="AK172" s="13">
        <v>44</v>
      </c>
      <c r="AL172" s="18">
        <v>9.1</v>
      </c>
      <c r="AM172" s="18">
        <v>8.6999999999999993</v>
      </c>
      <c r="AN172" s="18">
        <v>9.4</v>
      </c>
      <c r="AO172" s="18">
        <v>8.9971221548393476</v>
      </c>
      <c r="AP172" s="21">
        <v>17</v>
      </c>
      <c r="AQ172" s="21">
        <v>187.5</v>
      </c>
      <c r="AR172" s="21">
        <v>15</v>
      </c>
      <c r="AS172" s="21">
        <v>6.25</v>
      </c>
      <c r="AT172" s="14">
        <v>35</v>
      </c>
      <c r="AU172" s="14">
        <v>190</v>
      </c>
      <c r="AV172" s="14">
        <v>455</v>
      </c>
      <c r="AW172" s="14">
        <v>680</v>
      </c>
      <c r="AX172" s="14">
        <v>0</v>
      </c>
      <c r="AY172" s="14">
        <v>0</v>
      </c>
      <c r="AZ172" s="14">
        <v>0</v>
      </c>
      <c r="BA172" s="14">
        <v>0</v>
      </c>
      <c r="BB172" s="14">
        <v>90</v>
      </c>
      <c r="BC172" s="14">
        <v>440</v>
      </c>
      <c r="BD172" s="14">
        <v>1835</v>
      </c>
      <c r="BE172" s="14">
        <v>2520</v>
      </c>
      <c r="BF172" s="14">
        <v>22.916666666666668</v>
      </c>
      <c r="BG172" s="14">
        <v>75</v>
      </c>
      <c r="BH172" s="14">
        <v>573.75</v>
      </c>
      <c r="BI172" s="14">
        <v>717.5</v>
      </c>
      <c r="BJ172" s="14">
        <v>10</v>
      </c>
      <c r="BK172" s="14">
        <v>22.5</v>
      </c>
      <c r="BL172" s="14">
        <v>147.5</v>
      </c>
      <c r="BM172" s="14">
        <v>197.5</v>
      </c>
      <c r="BN172" s="14">
        <v>0</v>
      </c>
      <c r="BO172" s="19">
        <f>BN172/(O172)*100</f>
        <v>0</v>
      </c>
      <c r="BP172" s="19">
        <f>BN172/(O172+Q172)*100</f>
        <v>0</v>
      </c>
      <c r="BQ172" s="15" t="s">
        <v>73</v>
      </c>
      <c r="BR172" s="13"/>
      <c r="BS172" s="13"/>
      <c r="BT172" s="19"/>
      <c r="BU172" s="19">
        <f t="shared" si="43"/>
        <v>0</v>
      </c>
      <c r="BV172" s="16"/>
      <c r="BW172" s="16"/>
      <c r="BX172" s="16"/>
      <c r="BY172" s="14">
        <f t="shared" si="44"/>
        <v>0</v>
      </c>
      <c r="BZ172" s="19">
        <v>0</v>
      </c>
      <c r="CA172" s="11">
        <f t="shared" si="47"/>
        <v>0</v>
      </c>
      <c r="CB172" s="11" t="e">
        <f>(BX172/BT172^3)*100000</f>
        <v>#DIV/0!</v>
      </c>
    </row>
    <row r="173" spans="1:80" x14ac:dyDescent="0.25">
      <c r="A173" s="15" t="s">
        <v>69</v>
      </c>
      <c r="B173" s="15">
        <v>30</v>
      </c>
      <c r="C173" s="15">
        <v>1</v>
      </c>
      <c r="D173" s="16">
        <f t="shared" si="36"/>
        <v>0.40468564223999998</v>
      </c>
      <c r="E173" s="17">
        <v>37826</v>
      </c>
      <c r="F173" s="15">
        <v>1</v>
      </c>
      <c r="G173" s="15" t="s">
        <v>70</v>
      </c>
      <c r="H173" s="15" t="s">
        <v>71</v>
      </c>
      <c r="I173" s="15">
        <v>46</v>
      </c>
      <c r="J173" s="15">
        <v>16</v>
      </c>
      <c r="K173" s="15"/>
      <c r="L173" s="15"/>
      <c r="M173" s="13">
        <f t="shared" si="37"/>
        <v>31</v>
      </c>
      <c r="N173" s="17">
        <v>37832</v>
      </c>
      <c r="O173" s="14">
        <v>399834</v>
      </c>
      <c r="P173" s="15"/>
      <c r="Q173" s="14"/>
      <c r="R173" s="15"/>
      <c r="S173" s="15"/>
      <c r="T173" s="15"/>
      <c r="U173" s="15"/>
      <c r="V173" s="14">
        <f t="shared" si="38"/>
        <v>399834</v>
      </c>
      <c r="W173" s="14">
        <f t="shared" si="39"/>
        <v>988011.33093542594</v>
      </c>
      <c r="X173" s="14">
        <f t="shared" si="40"/>
        <v>399834</v>
      </c>
      <c r="Y173" s="17">
        <v>37854</v>
      </c>
      <c r="Z173" s="13">
        <f t="shared" si="41"/>
        <v>6</v>
      </c>
      <c r="AA173" s="15">
        <f t="shared" si="42"/>
        <v>22</v>
      </c>
      <c r="AB173" s="15">
        <v>9</v>
      </c>
      <c r="AC173" s="18">
        <v>2.5</v>
      </c>
      <c r="AD173" s="18">
        <v>31.5</v>
      </c>
      <c r="AE173" s="18">
        <v>28.9</v>
      </c>
      <c r="AF173" s="18">
        <v>33.1</v>
      </c>
      <c r="AG173" s="18">
        <v>31.7</v>
      </c>
      <c r="AH173" s="13">
        <v>35</v>
      </c>
      <c r="AI173" s="13">
        <v>40</v>
      </c>
      <c r="AJ173" s="13">
        <v>45</v>
      </c>
      <c r="AK173" s="13">
        <v>43</v>
      </c>
      <c r="AL173" s="18">
        <v>9.1</v>
      </c>
      <c r="AM173" s="18">
        <v>8.6999999999999993</v>
      </c>
      <c r="AN173" s="18">
        <v>9.4</v>
      </c>
      <c r="AO173" s="18">
        <v>9.127336061584657</v>
      </c>
      <c r="AP173" s="21">
        <v>44</v>
      </c>
      <c r="AQ173" s="21">
        <v>325</v>
      </c>
      <c r="AR173" s="21">
        <v>24</v>
      </c>
      <c r="AS173" s="21">
        <v>10</v>
      </c>
      <c r="AT173" s="14">
        <v>5</v>
      </c>
      <c r="AU173" s="14">
        <v>40</v>
      </c>
      <c r="AV173" s="14">
        <v>90</v>
      </c>
      <c r="AW173" s="14">
        <v>135</v>
      </c>
      <c r="AX173" s="14">
        <v>0</v>
      </c>
      <c r="AY173" s="14">
        <v>0</v>
      </c>
      <c r="AZ173" s="14">
        <v>0</v>
      </c>
      <c r="BA173" s="14">
        <v>0</v>
      </c>
      <c r="BB173" s="14">
        <v>170</v>
      </c>
      <c r="BC173" s="14">
        <v>280</v>
      </c>
      <c r="BD173" s="14">
        <v>2380</v>
      </c>
      <c r="BE173" s="14">
        <v>2570</v>
      </c>
      <c r="BF173" s="14">
        <v>51.111111111111114</v>
      </c>
      <c r="BG173" s="14">
        <v>74.444444444444443</v>
      </c>
      <c r="BH173" s="14">
        <v>743.55555555555554</v>
      </c>
      <c r="BI173" s="14">
        <v>972.44444444444446</v>
      </c>
      <c r="BJ173" s="14">
        <v>40</v>
      </c>
      <c r="BK173" s="14">
        <v>10</v>
      </c>
      <c r="BL173" s="14">
        <v>145</v>
      </c>
      <c r="BM173" s="14">
        <v>375</v>
      </c>
      <c r="BN173" s="14">
        <v>25953</v>
      </c>
      <c r="BO173" s="19">
        <f>BN173/(O173)*100</f>
        <v>6.4909437416527851</v>
      </c>
      <c r="BP173" s="19">
        <f>BN173/(O173+Q173)*100</f>
        <v>6.4909437416527851</v>
      </c>
      <c r="BQ173" s="15" t="s">
        <v>72</v>
      </c>
      <c r="BR173" s="13">
        <v>29</v>
      </c>
      <c r="BS173" s="13">
        <v>42</v>
      </c>
      <c r="BT173" s="19">
        <v>35.299999999999997</v>
      </c>
      <c r="BU173" s="19">
        <f t="shared" si="43"/>
        <v>1.6045454545454545</v>
      </c>
      <c r="BV173" s="16">
        <v>0.1923</v>
      </c>
      <c r="BW173" s="16">
        <v>0.60340000000000005</v>
      </c>
      <c r="BX173" s="16">
        <v>0.36499999999999999</v>
      </c>
      <c r="BY173" s="14">
        <f t="shared" si="44"/>
        <v>64131.259652173423</v>
      </c>
      <c r="BZ173" s="19">
        <v>9.59</v>
      </c>
      <c r="CA173" s="11">
        <f t="shared" si="47"/>
        <v>1.0771548219409617</v>
      </c>
      <c r="CB173" s="11">
        <f>(BX173/BT173^3)*100000</f>
        <v>0.82979105383850338</v>
      </c>
    </row>
    <row r="174" spans="1:80" x14ac:dyDescent="0.25">
      <c r="A174" s="15" t="s">
        <v>69</v>
      </c>
      <c r="B174" s="15">
        <v>33</v>
      </c>
      <c r="C174" s="15">
        <v>1</v>
      </c>
      <c r="D174" s="16">
        <f t="shared" si="36"/>
        <v>0.40468564223999998</v>
      </c>
      <c r="E174" s="17">
        <v>37751</v>
      </c>
      <c r="F174" s="15">
        <v>1</v>
      </c>
      <c r="G174" s="15" t="s">
        <v>70</v>
      </c>
      <c r="H174" s="15" t="s">
        <v>71</v>
      </c>
      <c r="I174" s="15">
        <v>51</v>
      </c>
      <c r="J174" s="15">
        <v>87</v>
      </c>
      <c r="K174" s="15"/>
      <c r="L174" s="15"/>
      <c r="M174" s="13">
        <f t="shared" si="37"/>
        <v>69</v>
      </c>
      <c r="N174" s="17">
        <v>37758</v>
      </c>
      <c r="O174" s="14">
        <v>378766</v>
      </c>
      <c r="P174" s="15"/>
      <c r="Q174" s="14"/>
      <c r="R174" s="15"/>
      <c r="S174" s="15"/>
      <c r="T174" s="15"/>
      <c r="U174" s="15"/>
      <c r="V174" s="14">
        <f t="shared" si="38"/>
        <v>378766</v>
      </c>
      <c r="W174" s="14">
        <f t="shared" si="39"/>
        <v>935951.16916792351</v>
      </c>
      <c r="X174" s="14">
        <f t="shared" si="40"/>
        <v>378766</v>
      </c>
      <c r="Y174" s="17">
        <v>37788</v>
      </c>
      <c r="Z174" s="13">
        <f t="shared" si="41"/>
        <v>7</v>
      </c>
      <c r="AA174" s="15">
        <f t="shared" si="42"/>
        <v>30</v>
      </c>
      <c r="AB174" s="15">
        <v>12</v>
      </c>
      <c r="AC174" s="18">
        <v>2.9</v>
      </c>
      <c r="AD174" s="18">
        <v>30.1</v>
      </c>
      <c r="AE174" s="18">
        <v>28.7</v>
      </c>
      <c r="AF174" s="18">
        <v>32.4</v>
      </c>
      <c r="AG174" s="18">
        <v>30.835714285714293</v>
      </c>
      <c r="AH174" s="13">
        <v>35</v>
      </c>
      <c r="AI174" s="13">
        <v>37</v>
      </c>
      <c r="AJ174" s="13">
        <v>42</v>
      </c>
      <c r="AK174" s="13">
        <v>39.5</v>
      </c>
      <c r="AL174" s="18">
        <v>9</v>
      </c>
      <c r="AM174" s="18">
        <v>8.9</v>
      </c>
      <c r="AN174" s="18">
        <v>9.9</v>
      </c>
      <c r="AO174" s="18">
        <v>9.2687460826470929</v>
      </c>
      <c r="AP174" s="21">
        <v>65</v>
      </c>
      <c r="AQ174" s="21">
        <v>350</v>
      </c>
      <c r="AR174" s="21">
        <v>36</v>
      </c>
      <c r="AS174" s="21">
        <v>15</v>
      </c>
      <c r="AT174" s="14">
        <v>15</v>
      </c>
      <c r="AU174" s="14">
        <v>45</v>
      </c>
      <c r="AV174" s="14">
        <v>185</v>
      </c>
      <c r="AW174" s="14">
        <v>245</v>
      </c>
      <c r="AX174" s="14">
        <v>0</v>
      </c>
      <c r="AY174" s="14">
        <v>0</v>
      </c>
      <c r="AZ174" s="14">
        <v>480</v>
      </c>
      <c r="BA174" s="14">
        <v>900</v>
      </c>
      <c r="BB174" s="14">
        <v>220</v>
      </c>
      <c r="BC174" s="14">
        <v>345</v>
      </c>
      <c r="BD174" s="14">
        <v>21800</v>
      </c>
      <c r="BE174" s="14">
        <v>21835</v>
      </c>
      <c r="BF174" s="14">
        <v>59.583333333333336</v>
      </c>
      <c r="BG174" s="14">
        <v>115.83333333333333</v>
      </c>
      <c r="BH174" s="14">
        <v>6567.916666666667</v>
      </c>
      <c r="BI174" s="14">
        <v>6743.333333333333</v>
      </c>
      <c r="BJ174" s="14">
        <v>27.5</v>
      </c>
      <c r="BK174" s="14">
        <v>47.5</v>
      </c>
      <c r="BL174" s="14">
        <v>2280</v>
      </c>
      <c r="BM174" s="14">
        <v>2350</v>
      </c>
      <c r="BN174" s="14">
        <v>203642</v>
      </c>
      <c r="BO174" s="19">
        <f>BN174/(O174)*100</f>
        <v>53.76459344291726</v>
      </c>
      <c r="BP174" s="19">
        <f>BN174/(O174+Q174)*100</f>
        <v>53.76459344291726</v>
      </c>
      <c r="BQ174" s="15" t="s">
        <v>72</v>
      </c>
      <c r="BR174" s="13">
        <v>29</v>
      </c>
      <c r="BS174" s="13">
        <v>38</v>
      </c>
      <c r="BT174" s="19">
        <v>33.409999999999997</v>
      </c>
      <c r="BU174" s="19">
        <f t="shared" si="43"/>
        <v>1.1136666666666666</v>
      </c>
      <c r="BV174" s="16">
        <v>0.20200000000000001</v>
      </c>
      <c r="BW174" s="16">
        <v>0.47</v>
      </c>
      <c r="BX174" s="16">
        <v>0.318</v>
      </c>
      <c r="BY174" s="14">
        <f t="shared" si="44"/>
        <v>503210.34092736489</v>
      </c>
      <c r="BZ174" s="19">
        <v>66.55</v>
      </c>
      <c r="CA174" s="11">
        <f t="shared" si="47"/>
        <v>5.4816210455466177</v>
      </c>
      <c r="CB174" s="19"/>
    </row>
    <row r="175" spans="1:80" x14ac:dyDescent="0.25">
      <c r="A175" s="4" t="s">
        <v>69</v>
      </c>
      <c r="B175" s="4">
        <v>24</v>
      </c>
      <c r="C175" s="4">
        <v>1</v>
      </c>
      <c r="D175" s="6">
        <f t="shared" si="36"/>
        <v>0.40468564223999998</v>
      </c>
      <c r="E175" s="8">
        <v>38175</v>
      </c>
      <c r="F175" s="4">
        <v>1</v>
      </c>
      <c r="G175" s="4" t="s">
        <v>70</v>
      </c>
      <c r="H175" s="4" t="s">
        <v>71</v>
      </c>
      <c r="I175" s="4">
        <v>175</v>
      </c>
      <c r="J175" s="4">
        <v>7</v>
      </c>
      <c r="M175" s="13">
        <f t="shared" si="37"/>
        <v>91</v>
      </c>
      <c r="N175" s="8">
        <v>38182</v>
      </c>
      <c r="O175" s="5">
        <v>333882</v>
      </c>
      <c r="Q175" s="5"/>
      <c r="V175" s="14">
        <f t="shared" si="38"/>
        <v>333882</v>
      </c>
      <c r="W175" s="14">
        <f t="shared" si="39"/>
        <v>825040.38975020102</v>
      </c>
      <c r="X175" s="14">
        <f t="shared" si="40"/>
        <v>333882</v>
      </c>
      <c r="Y175" s="8">
        <v>38209</v>
      </c>
      <c r="Z175" s="13">
        <f t="shared" si="41"/>
        <v>7</v>
      </c>
      <c r="AA175" s="4">
        <f t="shared" si="42"/>
        <v>27</v>
      </c>
      <c r="AB175" s="4">
        <v>7</v>
      </c>
      <c r="AC175" s="10">
        <v>2.4</v>
      </c>
      <c r="AD175" s="4">
        <v>31.3</v>
      </c>
      <c r="AE175" s="4">
        <v>32.200000000000003</v>
      </c>
      <c r="AF175" s="4">
        <v>34.5</v>
      </c>
      <c r="AG175" s="10">
        <v>33.407999999999994</v>
      </c>
      <c r="AH175" s="4">
        <v>35</v>
      </c>
      <c r="AI175" s="4">
        <v>30</v>
      </c>
      <c r="AJ175" s="4">
        <v>39</v>
      </c>
      <c r="AK175" s="10">
        <v>34</v>
      </c>
      <c r="AL175" s="4">
        <v>9.4</v>
      </c>
      <c r="AM175" s="4">
        <v>8.6</v>
      </c>
      <c r="AN175" s="4">
        <v>9.6999999999999993</v>
      </c>
      <c r="AO175" s="10">
        <v>9.2615384615384624</v>
      </c>
      <c r="AP175" s="20">
        <v>168</v>
      </c>
      <c r="AQ175" s="20">
        <v>325</v>
      </c>
      <c r="AR175" s="20">
        <v>24</v>
      </c>
      <c r="AS175" s="20">
        <v>10</v>
      </c>
      <c r="AT175" s="5">
        <v>45</v>
      </c>
      <c r="AU175" s="5">
        <v>60</v>
      </c>
      <c r="AV175" s="5">
        <v>3875</v>
      </c>
      <c r="AW175" s="5">
        <v>3980</v>
      </c>
      <c r="AX175" s="5">
        <v>0</v>
      </c>
      <c r="AY175" s="5">
        <v>0</v>
      </c>
      <c r="AZ175" s="5">
        <v>60</v>
      </c>
      <c r="BA175" s="5">
        <v>105</v>
      </c>
      <c r="BB175" s="5">
        <v>75</v>
      </c>
      <c r="BC175" s="5">
        <v>860</v>
      </c>
      <c r="BD175" s="5">
        <v>15220</v>
      </c>
      <c r="BE175" s="5">
        <v>15230</v>
      </c>
      <c r="BF175" s="5">
        <v>27</v>
      </c>
      <c r="BG175" s="5">
        <v>133.5</v>
      </c>
      <c r="BH175" s="5">
        <v>2769</v>
      </c>
      <c r="BI175" s="5">
        <v>2929.5</v>
      </c>
      <c r="BJ175" s="5">
        <v>27.5</v>
      </c>
      <c r="BK175" s="5">
        <v>27.5</v>
      </c>
      <c r="BL175" s="5">
        <v>1520</v>
      </c>
      <c r="BM175" s="5">
        <v>1567.5</v>
      </c>
      <c r="BN175" s="5">
        <v>217496</v>
      </c>
      <c r="BO175" s="11">
        <f>(BN175/O175)*100</f>
        <v>65.141576964316741</v>
      </c>
      <c r="BP175" s="11">
        <f>((BN175)/(O175+Q175+S175+U175))*100</f>
        <v>65.141576964316741</v>
      </c>
      <c r="BQ175" s="4" t="s">
        <v>72</v>
      </c>
      <c r="BR175" s="9">
        <v>28</v>
      </c>
      <c r="BS175" s="9">
        <v>43</v>
      </c>
      <c r="BT175" s="11">
        <v>35.36</v>
      </c>
      <c r="BU175" s="19">
        <f t="shared" si="43"/>
        <v>1.3096296296296297</v>
      </c>
      <c r="BV175" s="6">
        <v>0.26</v>
      </c>
      <c r="BW175" s="6">
        <v>0.72499999999999998</v>
      </c>
      <c r="BX175" s="6">
        <v>0.41422999999999993</v>
      </c>
      <c r="BY175" s="5">
        <f t="shared" si="44"/>
        <v>537444.32047582592</v>
      </c>
      <c r="BZ175" s="11">
        <v>90.59</v>
      </c>
      <c r="CA175" s="19">
        <f t="shared" si="47"/>
        <v>8.2908431507816704</v>
      </c>
      <c r="CB175" s="19">
        <f t="shared" ref="CB175:CB189" si="48">(BX175/BT175^3)*100000</f>
        <v>0.93692489734442552</v>
      </c>
    </row>
    <row r="176" spans="1:80" x14ac:dyDescent="0.25">
      <c r="A176" s="4" t="s">
        <v>69</v>
      </c>
      <c r="B176" s="4">
        <v>27</v>
      </c>
      <c r="C176" s="4">
        <v>1</v>
      </c>
      <c r="D176" s="6">
        <f t="shared" si="36"/>
        <v>0.40468564223999998</v>
      </c>
      <c r="E176" s="8">
        <v>38218</v>
      </c>
      <c r="F176" s="4">
        <v>1</v>
      </c>
      <c r="G176" s="4" t="s">
        <v>70</v>
      </c>
      <c r="H176" s="4" t="s">
        <v>71</v>
      </c>
      <c r="I176" s="4">
        <v>19</v>
      </c>
      <c r="J176" s="4">
        <v>15</v>
      </c>
      <c r="M176" s="13">
        <f t="shared" si="37"/>
        <v>17</v>
      </c>
      <c r="N176" s="8">
        <v>38225</v>
      </c>
      <c r="O176" s="5">
        <v>413116</v>
      </c>
      <c r="Q176" s="5"/>
      <c r="V176" s="14">
        <f t="shared" si="38"/>
        <v>413116</v>
      </c>
      <c r="W176" s="14">
        <f t="shared" si="39"/>
        <v>1020831.8677018948</v>
      </c>
      <c r="X176" s="14">
        <f t="shared" si="40"/>
        <v>413116</v>
      </c>
      <c r="Y176" s="8">
        <v>38253</v>
      </c>
      <c r="Z176" s="13">
        <f t="shared" si="41"/>
        <v>7</v>
      </c>
      <c r="AA176" s="4">
        <f t="shared" si="42"/>
        <v>28</v>
      </c>
      <c r="AB176" s="4">
        <v>5</v>
      </c>
      <c r="AC176" s="10">
        <v>2.9</v>
      </c>
      <c r="AD176" s="4">
        <v>32.5</v>
      </c>
      <c r="AE176" s="4">
        <v>28.5</v>
      </c>
      <c r="AF176" s="4">
        <v>34.4</v>
      </c>
      <c r="AG176" s="10">
        <v>32.007692307692309</v>
      </c>
      <c r="AH176" s="4">
        <v>35</v>
      </c>
      <c r="AI176" s="4">
        <v>27</v>
      </c>
      <c r="AJ176" s="4">
        <v>35</v>
      </c>
      <c r="AK176" s="10">
        <v>31.75</v>
      </c>
      <c r="AL176" s="4">
        <v>9.1</v>
      </c>
      <c r="AM176" s="4">
        <v>8.8000000000000007</v>
      </c>
      <c r="AN176" s="4">
        <v>9.8000000000000007</v>
      </c>
      <c r="AO176" s="10">
        <v>9.1185185185185187</v>
      </c>
      <c r="AP176" s="20">
        <v>252</v>
      </c>
      <c r="AQ176" s="20">
        <v>250</v>
      </c>
      <c r="AR176" s="20">
        <v>27</v>
      </c>
      <c r="AS176" s="20">
        <v>11.25</v>
      </c>
      <c r="AT176" s="5">
        <v>40</v>
      </c>
      <c r="AU176" s="5">
        <v>255</v>
      </c>
      <c r="AV176" s="5">
        <v>40</v>
      </c>
      <c r="AW176" s="5">
        <v>335</v>
      </c>
      <c r="AX176" s="5">
        <v>0</v>
      </c>
      <c r="AY176" s="5">
        <v>15</v>
      </c>
      <c r="AZ176" s="5">
        <v>0</v>
      </c>
      <c r="BA176" s="5">
        <v>115</v>
      </c>
      <c r="BB176" s="5">
        <v>80</v>
      </c>
      <c r="BC176" s="5">
        <v>535</v>
      </c>
      <c r="BD176" s="5">
        <v>1075</v>
      </c>
      <c r="BE176" s="5">
        <v>1095</v>
      </c>
      <c r="BF176" s="5">
        <v>20</v>
      </c>
      <c r="BG176" s="5">
        <v>131.5</v>
      </c>
      <c r="BH176" s="5">
        <v>268</v>
      </c>
      <c r="BI176" s="5">
        <v>419.5</v>
      </c>
      <c r="BJ176" s="5">
        <v>5</v>
      </c>
      <c r="BK176" s="5">
        <v>97.5</v>
      </c>
      <c r="BL176" s="5">
        <v>102.5</v>
      </c>
      <c r="BM176" s="5">
        <v>247.5</v>
      </c>
      <c r="BN176" s="5">
        <v>113464</v>
      </c>
      <c r="BO176" s="11">
        <f>(BN176/O176)*100</f>
        <v>27.465409231305493</v>
      </c>
      <c r="BP176" s="11">
        <f>((BN176)/(O176+Q176+S176+U176))*100</f>
        <v>27.465409231305493</v>
      </c>
      <c r="BQ176" s="4" t="s">
        <v>72</v>
      </c>
      <c r="BR176" s="9">
        <v>30</v>
      </c>
      <c r="BS176" s="9">
        <v>41</v>
      </c>
      <c r="BT176" s="11">
        <v>34.79</v>
      </c>
      <c r="BU176" s="19">
        <f t="shared" si="43"/>
        <v>1.2424999999999999</v>
      </c>
      <c r="BV176" s="6">
        <v>0.23400000000000001</v>
      </c>
      <c r="BW176" s="6">
        <v>0.621</v>
      </c>
      <c r="BX176" s="6">
        <v>0.34866999999999998</v>
      </c>
      <c r="BY176" s="5">
        <f t="shared" si="44"/>
        <v>280375.65002790448</v>
      </c>
      <c r="BZ176" s="11">
        <v>37.590000000000003</v>
      </c>
      <c r="CA176" s="19">
        <f t="shared" si="47"/>
        <v>3.3173897461966955</v>
      </c>
      <c r="CB176" s="19">
        <f t="shared" si="48"/>
        <v>0.82803995960988985</v>
      </c>
    </row>
    <row r="177" spans="1:80" x14ac:dyDescent="0.25">
      <c r="A177" s="4" t="s">
        <v>69</v>
      </c>
      <c r="B177" s="9">
        <v>27</v>
      </c>
      <c r="C177" s="4">
        <v>1</v>
      </c>
      <c r="D177" s="4">
        <f t="shared" si="36"/>
        <v>0.40468564223999998</v>
      </c>
      <c r="E177" s="8">
        <v>40067</v>
      </c>
      <c r="F177" s="4">
        <v>1</v>
      </c>
      <c r="G177" s="4" t="s">
        <v>70</v>
      </c>
      <c r="H177" s="4" t="s">
        <v>71</v>
      </c>
      <c r="I177" s="4">
        <v>138</v>
      </c>
      <c r="J177" s="4">
        <v>74</v>
      </c>
      <c r="M177" s="13">
        <f t="shared" si="37"/>
        <v>106</v>
      </c>
      <c r="N177" s="8">
        <v>40074</v>
      </c>
      <c r="O177" s="5">
        <v>428230</v>
      </c>
      <c r="Q177" s="5"/>
      <c r="S177" s="5"/>
      <c r="U177" s="5"/>
      <c r="V177" s="14">
        <f t="shared" si="38"/>
        <v>428230</v>
      </c>
      <c r="W177" s="14">
        <f t="shared" si="39"/>
        <v>1058179.3750568421</v>
      </c>
      <c r="X177" s="14">
        <f t="shared" si="40"/>
        <v>428230</v>
      </c>
      <c r="Y177" s="8">
        <v>40129</v>
      </c>
      <c r="Z177" s="13">
        <f t="shared" si="41"/>
        <v>7</v>
      </c>
      <c r="AA177" s="4">
        <f t="shared" si="42"/>
        <v>55</v>
      </c>
      <c r="AB177" s="4">
        <v>1</v>
      </c>
      <c r="AC177" s="10">
        <v>3.3</v>
      </c>
      <c r="AD177" s="10">
        <v>30.2</v>
      </c>
      <c r="AE177" s="10">
        <v>20.399999999999999</v>
      </c>
      <c r="AF177" s="10">
        <v>31.7</v>
      </c>
      <c r="AG177" s="10">
        <v>26.198076923076918</v>
      </c>
      <c r="AH177" s="4">
        <v>35</v>
      </c>
      <c r="AI177" s="4">
        <v>35</v>
      </c>
      <c r="AJ177" s="4">
        <v>44</v>
      </c>
      <c r="AK177" s="10">
        <v>39.571428571428569</v>
      </c>
      <c r="AL177" s="4">
        <v>8.6</v>
      </c>
      <c r="AM177" s="4">
        <v>7.9</v>
      </c>
      <c r="AN177" s="10">
        <v>9.1999999999999993</v>
      </c>
      <c r="AO177" s="10">
        <v>8.7585866081409325</v>
      </c>
      <c r="AP177" s="20">
        <v>650</v>
      </c>
      <c r="AQ177" s="20">
        <v>205</v>
      </c>
      <c r="AR177" s="20">
        <v>15</v>
      </c>
      <c r="AS177" s="20">
        <v>5</v>
      </c>
      <c r="AT177" s="5">
        <v>365</v>
      </c>
      <c r="AU177" s="5">
        <v>875</v>
      </c>
      <c r="AV177" s="5">
        <v>0</v>
      </c>
      <c r="AW177" s="5">
        <v>1240</v>
      </c>
      <c r="AX177" s="5">
        <v>0</v>
      </c>
      <c r="AY177" s="5">
        <v>15</v>
      </c>
      <c r="AZ177" s="5">
        <v>0</v>
      </c>
      <c r="BA177" s="5">
        <v>20</v>
      </c>
      <c r="BB177" s="5">
        <v>465</v>
      </c>
      <c r="BC177" s="5">
        <v>170</v>
      </c>
      <c r="BD177" s="5">
        <v>295</v>
      </c>
      <c r="BE177" s="5">
        <v>810</v>
      </c>
      <c r="BF177" s="5">
        <v>35.833333333333336</v>
      </c>
      <c r="BG177" s="5">
        <v>71.944444444444443</v>
      </c>
      <c r="BH177" s="5">
        <v>24.722222222222221</v>
      </c>
      <c r="BI177" s="5">
        <v>132.5</v>
      </c>
      <c r="BJ177" s="5">
        <v>5</v>
      </c>
      <c r="BK177" s="5">
        <v>65</v>
      </c>
      <c r="BL177" s="5">
        <v>0</v>
      </c>
      <c r="BM177" s="5">
        <v>90</v>
      </c>
      <c r="BN177" s="5">
        <v>19156</v>
      </c>
      <c r="BO177" s="11">
        <f>BN177/O177*100</f>
        <v>4.4732970599911264</v>
      </c>
      <c r="BP177" s="11">
        <f>(BN177)/(O177+Q177+S177+U177)*100</f>
        <v>4.4732970599911264</v>
      </c>
      <c r="BQ177" s="4" t="s">
        <v>72</v>
      </c>
      <c r="BR177" s="9">
        <v>27</v>
      </c>
      <c r="BS177" s="9">
        <v>62</v>
      </c>
      <c r="BT177" s="11">
        <v>40.72</v>
      </c>
      <c r="BU177" s="19">
        <f t="shared" si="43"/>
        <v>0.74036363636363633</v>
      </c>
      <c r="BV177" s="6">
        <v>0.108</v>
      </c>
      <c r="BW177" s="6">
        <v>1.841</v>
      </c>
      <c r="BX177" s="6">
        <v>0.56899999999999995</v>
      </c>
      <c r="BY177" s="5">
        <f t="shared" si="44"/>
        <v>47335.506873850194</v>
      </c>
      <c r="BZ177" s="11">
        <v>10.14</v>
      </c>
      <c r="CA177" s="19">
        <f t="shared" si="47"/>
        <v>0.45557246692310122</v>
      </c>
      <c r="CB177" s="19">
        <f t="shared" si="48"/>
        <v>0.84273097787707829</v>
      </c>
    </row>
    <row r="178" spans="1:80" x14ac:dyDescent="0.25">
      <c r="A178" s="15" t="s">
        <v>69</v>
      </c>
      <c r="B178" s="15">
        <v>4</v>
      </c>
      <c r="C178" s="15">
        <v>2</v>
      </c>
      <c r="D178" s="16">
        <f t="shared" si="36"/>
        <v>0.80937128447999995</v>
      </c>
      <c r="E178" s="17">
        <v>38219</v>
      </c>
      <c r="F178" s="15">
        <v>1</v>
      </c>
      <c r="G178" s="15" t="s">
        <v>70</v>
      </c>
      <c r="H178" s="15" t="s">
        <v>71</v>
      </c>
      <c r="I178" s="15"/>
      <c r="J178" s="15"/>
      <c r="K178" s="15"/>
      <c r="L178" s="15"/>
      <c r="M178" s="13" t="e">
        <f t="shared" si="37"/>
        <v>#DIV/0!</v>
      </c>
      <c r="N178" s="17">
        <v>38226</v>
      </c>
      <c r="O178" s="14">
        <v>837682</v>
      </c>
      <c r="P178" s="17">
        <v>38256</v>
      </c>
      <c r="Q178" s="14">
        <v>426224</v>
      </c>
      <c r="R178" s="15"/>
      <c r="S178" s="15"/>
      <c r="T178" s="15"/>
      <c r="U178" s="15"/>
      <c r="V178" s="14">
        <f t="shared" si="38"/>
        <v>1263906</v>
      </c>
      <c r="W178" s="14">
        <f t="shared" si="39"/>
        <v>1561589.8713431954</v>
      </c>
      <c r="X178" s="14">
        <f t="shared" si="40"/>
        <v>631953</v>
      </c>
      <c r="Y178" s="17">
        <v>38267</v>
      </c>
      <c r="Z178" s="13">
        <f t="shared" si="41"/>
        <v>7</v>
      </c>
      <c r="AA178" s="15">
        <f t="shared" si="42"/>
        <v>41</v>
      </c>
      <c r="AB178" s="15">
        <v>6</v>
      </c>
      <c r="AC178" s="18">
        <v>3.2</v>
      </c>
      <c r="AD178" s="15">
        <v>32</v>
      </c>
      <c r="AE178" s="15">
        <v>26.8</v>
      </c>
      <c r="AF178" s="15">
        <v>34</v>
      </c>
      <c r="AG178" s="18">
        <v>31.060526315789478</v>
      </c>
      <c r="AH178" s="15">
        <v>35</v>
      </c>
      <c r="AI178" s="15">
        <v>25</v>
      </c>
      <c r="AJ178" s="15">
        <v>38</v>
      </c>
      <c r="AK178" s="18">
        <v>31.5</v>
      </c>
      <c r="AL178" s="15">
        <v>8.6999999999999993</v>
      </c>
      <c r="AM178" s="15">
        <v>8.4</v>
      </c>
      <c r="AN178" s="15">
        <v>9.6</v>
      </c>
      <c r="AO178" s="18">
        <v>8.8769230769230756</v>
      </c>
      <c r="AP178" s="21">
        <v>450</v>
      </c>
      <c r="AQ178" s="21">
        <v>800</v>
      </c>
      <c r="AR178" s="21">
        <v>48</v>
      </c>
      <c r="AS178" s="21">
        <v>20</v>
      </c>
      <c r="AT178" s="14">
        <v>10</v>
      </c>
      <c r="AU178" s="14">
        <v>205</v>
      </c>
      <c r="AV178" s="14">
        <v>335</v>
      </c>
      <c r="AW178" s="14">
        <v>550</v>
      </c>
      <c r="AX178" s="14">
        <v>0</v>
      </c>
      <c r="AY178" s="14">
        <v>0</v>
      </c>
      <c r="AZ178" s="14">
        <v>0</v>
      </c>
      <c r="BA178" s="14">
        <v>20</v>
      </c>
      <c r="BB178" s="14">
        <v>130</v>
      </c>
      <c r="BC178" s="14">
        <v>465</v>
      </c>
      <c r="BD178" s="14">
        <v>650</v>
      </c>
      <c r="BE178" s="14">
        <v>740</v>
      </c>
      <c r="BF178" s="14">
        <v>25.3125</v>
      </c>
      <c r="BG178" s="14">
        <v>189.375</v>
      </c>
      <c r="BH178" s="14">
        <v>138.75</v>
      </c>
      <c r="BI178" s="14">
        <v>348.125</v>
      </c>
      <c r="BJ178" s="14">
        <v>15</v>
      </c>
      <c r="BK178" s="14">
        <v>172.5</v>
      </c>
      <c r="BL178" s="14">
        <v>87.5</v>
      </c>
      <c r="BM178" s="14">
        <v>372.5</v>
      </c>
      <c r="BN178" s="14">
        <v>301204</v>
      </c>
      <c r="BO178" s="19">
        <f>(BN178/O178)*100</f>
        <v>35.956842811472612</v>
      </c>
      <c r="BP178" s="19">
        <f>((BN178)/(O178+Q178+S178+U178))*100</f>
        <v>23.831202636904962</v>
      </c>
      <c r="BQ178" s="15" t="s">
        <v>72</v>
      </c>
      <c r="BR178" s="13">
        <v>25</v>
      </c>
      <c r="BS178" s="13">
        <v>55</v>
      </c>
      <c r="BT178" s="19">
        <v>35.229999999999997</v>
      </c>
      <c r="BU178" s="19">
        <f t="shared" si="43"/>
        <v>0.8592682926829267</v>
      </c>
      <c r="BV178" s="16">
        <v>0.20399999999999999</v>
      </c>
      <c r="BW178" s="16">
        <v>1.2430000000000001</v>
      </c>
      <c r="BX178" s="16">
        <v>0.36163000000000012</v>
      </c>
      <c r="BY178" s="14">
        <f t="shared" si="44"/>
        <v>372145.6465971804</v>
      </c>
      <c r="BZ178" s="19">
        <v>106.32</v>
      </c>
      <c r="CA178" s="19">
        <f t="shared" si="47"/>
        <v>3.2039322143401239</v>
      </c>
      <c r="CB178" s="19">
        <f t="shared" si="48"/>
        <v>0.82704001334964983</v>
      </c>
    </row>
    <row r="179" spans="1:80" x14ac:dyDescent="0.25">
      <c r="A179" s="15" t="s">
        <v>69</v>
      </c>
      <c r="B179" s="15">
        <v>25</v>
      </c>
      <c r="C179" s="15">
        <v>1</v>
      </c>
      <c r="D179" s="16">
        <f t="shared" si="36"/>
        <v>0.40468564223999998</v>
      </c>
      <c r="E179" s="17">
        <v>36985</v>
      </c>
      <c r="F179" s="15">
        <v>1</v>
      </c>
      <c r="G179" s="15" t="s">
        <v>70</v>
      </c>
      <c r="H179" s="15" t="s">
        <v>71</v>
      </c>
      <c r="I179" s="15">
        <v>228</v>
      </c>
      <c r="J179" s="15">
        <v>143</v>
      </c>
      <c r="K179" s="15"/>
      <c r="L179" s="15"/>
      <c r="M179" s="13">
        <f t="shared" si="37"/>
        <v>185.5</v>
      </c>
      <c r="N179" s="23">
        <v>36993</v>
      </c>
      <c r="O179" s="24">
        <v>526242</v>
      </c>
      <c r="P179" s="15"/>
      <c r="Q179" s="14"/>
      <c r="R179" s="15"/>
      <c r="S179" s="15"/>
      <c r="T179" s="15"/>
      <c r="U179" s="15"/>
      <c r="V179" s="14">
        <f t="shared" si="38"/>
        <v>526242</v>
      </c>
      <c r="W179" s="14">
        <f t="shared" si="39"/>
        <v>1300372.3015404404</v>
      </c>
      <c r="X179" s="14">
        <f t="shared" si="40"/>
        <v>526242</v>
      </c>
      <c r="Y179" s="17">
        <v>37027</v>
      </c>
      <c r="Z179" s="13">
        <f t="shared" si="41"/>
        <v>8</v>
      </c>
      <c r="AA179" s="15">
        <f t="shared" si="42"/>
        <v>34</v>
      </c>
      <c r="AB179" s="13">
        <v>14</v>
      </c>
      <c r="AC179" s="18">
        <v>3.7</v>
      </c>
      <c r="AD179" s="18">
        <v>27.1</v>
      </c>
      <c r="AE179" s="18">
        <v>21.5</v>
      </c>
      <c r="AF179" s="18">
        <v>29.4</v>
      </c>
      <c r="AG179" s="18">
        <v>26.8125</v>
      </c>
      <c r="AH179" s="13">
        <v>35</v>
      </c>
      <c r="AI179" s="13">
        <v>35</v>
      </c>
      <c r="AJ179" s="13">
        <v>45</v>
      </c>
      <c r="AK179" s="13">
        <v>38.799999999999997</v>
      </c>
      <c r="AL179" s="18">
        <v>8.9</v>
      </c>
      <c r="AM179" s="18">
        <v>8.9</v>
      </c>
      <c r="AN179" s="18">
        <v>9.6999999999999993</v>
      </c>
      <c r="AO179" s="18">
        <v>9.4053285514900242</v>
      </c>
      <c r="AP179" s="21">
        <v>58</v>
      </c>
      <c r="AQ179" s="21">
        <v>337.5</v>
      </c>
      <c r="AR179" s="21">
        <v>32</v>
      </c>
      <c r="AS179" s="21">
        <v>12.75</v>
      </c>
      <c r="AT179" s="14">
        <v>45</v>
      </c>
      <c r="AU179" s="14">
        <v>245</v>
      </c>
      <c r="AV179" s="14">
        <v>0</v>
      </c>
      <c r="AW179" s="14">
        <v>290</v>
      </c>
      <c r="AX179" s="14">
        <v>0</v>
      </c>
      <c r="AY179" s="14">
        <v>5</v>
      </c>
      <c r="AZ179" s="14">
        <v>0</v>
      </c>
      <c r="BA179" s="14">
        <v>5</v>
      </c>
      <c r="BB179" s="14">
        <v>480</v>
      </c>
      <c r="BC179" s="14">
        <v>780</v>
      </c>
      <c r="BD179" s="14">
        <v>155</v>
      </c>
      <c r="BE179" s="14">
        <v>1330</v>
      </c>
      <c r="BF179" s="14">
        <v>103.53333333333333</v>
      </c>
      <c r="BG179" s="14">
        <v>142.66666666666666</v>
      </c>
      <c r="BH179" s="14">
        <v>40.666666666666664</v>
      </c>
      <c r="BI179" s="14">
        <v>286.86666666666667</v>
      </c>
      <c r="BJ179" s="14">
        <v>30</v>
      </c>
      <c r="BK179" s="14">
        <v>35</v>
      </c>
      <c r="BL179" s="14">
        <v>10</v>
      </c>
      <c r="BM179" s="14">
        <v>180</v>
      </c>
      <c r="BN179" s="14">
        <v>96105</v>
      </c>
      <c r="BO179" s="19">
        <f>BN179/(O179)*100</f>
        <v>18.262510403958636</v>
      </c>
      <c r="BP179" s="19">
        <f>BN179/(O179+Q179)*100</f>
        <v>18.262510403958636</v>
      </c>
      <c r="BQ179" s="15" t="s">
        <v>72</v>
      </c>
      <c r="BR179" s="13">
        <v>17</v>
      </c>
      <c r="BS179" s="13">
        <v>44</v>
      </c>
      <c r="BT179" s="19">
        <v>25.36</v>
      </c>
      <c r="BU179" s="19">
        <f t="shared" si="43"/>
        <v>0.74588235294117644</v>
      </c>
      <c r="BV179" s="16">
        <v>0.02</v>
      </c>
      <c r="BW179" s="16">
        <v>0.79800000000000004</v>
      </c>
      <c r="BX179" s="16">
        <v>0.185</v>
      </c>
      <c r="BY179" s="14">
        <f t="shared" si="44"/>
        <v>237480.62685901928</v>
      </c>
      <c r="BZ179" s="19">
        <v>16.59</v>
      </c>
      <c r="CA179" s="11">
        <f t="shared" si="47"/>
        <v>1.2057289054530216</v>
      </c>
      <c r="CB179" s="11">
        <f t="shared" si="48"/>
        <v>1.1342896799320095</v>
      </c>
    </row>
    <row r="180" spans="1:80" x14ac:dyDescent="0.25">
      <c r="A180" s="15" t="s">
        <v>69</v>
      </c>
      <c r="B180" s="15">
        <v>29</v>
      </c>
      <c r="C180" s="15">
        <v>1</v>
      </c>
      <c r="D180" s="16">
        <f t="shared" si="36"/>
        <v>0.40468564223999998</v>
      </c>
      <c r="E180" s="17">
        <v>37353</v>
      </c>
      <c r="F180" s="15">
        <v>1</v>
      </c>
      <c r="G180" s="15" t="s">
        <v>70</v>
      </c>
      <c r="H180" s="15" t="s">
        <v>71</v>
      </c>
      <c r="I180" s="15">
        <v>300</v>
      </c>
      <c r="J180" s="15">
        <v>150</v>
      </c>
      <c r="K180" s="15"/>
      <c r="L180" s="15"/>
      <c r="M180" s="13">
        <f t="shared" si="37"/>
        <v>225</v>
      </c>
      <c r="N180" s="17">
        <v>37361</v>
      </c>
      <c r="O180" s="14">
        <v>363194</v>
      </c>
      <c r="P180" s="15"/>
      <c r="Q180" s="14"/>
      <c r="R180" s="15"/>
      <c r="S180" s="15"/>
      <c r="T180" s="15"/>
      <c r="U180" s="15"/>
      <c r="V180" s="14">
        <f t="shared" si="38"/>
        <v>363194</v>
      </c>
      <c r="W180" s="14">
        <f t="shared" si="39"/>
        <v>897471.91916585655</v>
      </c>
      <c r="X180" s="14">
        <f t="shared" si="40"/>
        <v>363194</v>
      </c>
      <c r="Y180" s="17">
        <v>37391</v>
      </c>
      <c r="Z180" s="13">
        <f t="shared" si="41"/>
        <v>8</v>
      </c>
      <c r="AA180" s="15">
        <f t="shared" si="42"/>
        <v>30</v>
      </c>
      <c r="AB180" s="15">
        <v>14</v>
      </c>
      <c r="AC180" s="18">
        <v>3.3</v>
      </c>
      <c r="AD180" s="18">
        <v>27.5</v>
      </c>
      <c r="AE180" s="18">
        <v>26</v>
      </c>
      <c r="AF180" s="18">
        <v>30.5</v>
      </c>
      <c r="AG180" s="18">
        <v>29.06071428571428</v>
      </c>
      <c r="AH180" s="13">
        <v>35</v>
      </c>
      <c r="AI180" s="13">
        <v>34</v>
      </c>
      <c r="AJ180" s="13">
        <v>40</v>
      </c>
      <c r="AK180" s="13">
        <v>36.222222222222221</v>
      </c>
      <c r="AL180" s="18">
        <v>8.9</v>
      </c>
      <c r="AM180" s="18">
        <v>8.8000000000000007</v>
      </c>
      <c r="AN180" s="18">
        <v>10</v>
      </c>
      <c r="AO180" s="18">
        <v>9.1191589417268695</v>
      </c>
      <c r="AP180" s="21">
        <v>20</v>
      </c>
      <c r="AQ180" s="21">
        <v>350</v>
      </c>
      <c r="AR180" s="21">
        <v>33</v>
      </c>
      <c r="AS180" s="21">
        <v>13.75</v>
      </c>
      <c r="AT180" s="14">
        <v>180</v>
      </c>
      <c r="AU180" s="14">
        <v>1580</v>
      </c>
      <c r="AV180" s="14">
        <v>0</v>
      </c>
      <c r="AW180" s="14">
        <v>1660</v>
      </c>
      <c r="AX180" s="14">
        <v>0</v>
      </c>
      <c r="AY180" s="14">
        <v>0</v>
      </c>
      <c r="AZ180" s="14">
        <v>0</v>
      </c>
      <c r="BA180" s="14">
        <v>30</v>
      </c>
      <c r="BB180" s="14">
        <v>260</v>
      </c>
      <c r="BC180" s="14">
        <v>800</v>
      </c>
      <c r="BD180" s="14">
        <v>9020</v>
      </c>
      <c r="BE180" s="14">
        <v>9040</v>
      </c>
      <c r="BF180" s="14">
        <v>58.333333333333336</v>
      </c>
      <c r="BG180" s="14">
        <v>100.41666666666667</v>
      </c>
      <c r="BH180" s="14">
        <v>1732.0833333333333</v>
      </c>
      <c r="BI180" s="14">
        <v>1890.8333333333333</v>
      </c>
      <c r="BJ180" s="14">
        <v>30</v>
      </c>
      <c r="BK180" s="14">
        <v>35</v>
      </c>
      <c r="BL180" s="14">
        <v>92.5</v>
      </c>
      <c r="BM180" s="14">
        <v>602.5</v>
      </c>
      <c r="BN180" s="14">
        <v>322672</v>
      </c>
      <c r="BO180" s="19">
        <f>BN180/(O180)*100</f>
        <v>88.842877360308819</v>
      </c>
      <c r="BP180" s="19">
        <f>BN180/(O180+Q180)*100</f>
        <v>88.842877360308819</v>
      </c>
      <c r="BQ180" s="15" t="s">
        <v>72</v>
      </c>
      <c r="BR180" s="13">
        <v>22</v>
      </c>
      <c r="BS180" s="13">
        <v>37</v>
      </c>
      <c r="BT180" s="19">
        <v>27.35</v>
      </c>
      <c r="BU180" s="19">
        <f t="shared" si="43"/>
        <v>0.91166666666666674</v>
      </c>
      <c r="BV180" s="16">
        <v>7.5999999999999998E-2</v>
      </c>
      <c r="BW180" s="16">
        <v>0.45529999999999998</v>
      </c>
      <c r="BX180" s="16">
        <v>0.186</v>
      </c>
      <c r="BY180" s="14">
        <f t="shared" si="44"/>
        <v>797339.87648773182</v>
      </c>
      <c r="BZ180" s="19">
        <v>62.55</v>
      </c>
      <c r="CA180" s="19">
        <f t="shared" si="47"/>
        <v>5.1521472035903981</v>
      </c>
      <c r="CB180" s="19">
        <f t="shared" si="48"/>
        <v>0.90916132354654577</v>
      </c>
    </row>
    <row r="181" spans="1:80" x14ac:dyDescent="0.25">
      <c r="A181" s="15" t="s">
        <v>69</v>
      </c>
      <c r="B181" s="15">
        <v>30</v>
      </c>
      <c r="C181" s="15">
        <v>1</v>
      </c>
      <c r="D181" s="16">
        <f t="shared" si="36"/>
        <v>0.40468564223999998</v>
      </c>
      <c r="E181" s="17">
        <v>37359</v>
      </c>
      <c r="F181" s="15">
        <v>1</v>
      </c>
      <c r="G181" s="15" t="s">
        <v>70</v>
      </c>
      <c r="H181" s="15" t="s">
        <v>71</v>
      </c>
      <c r="I181" s="15">
        <v>234</v>
      </c>
      <c r="J181" s="15">
        <v>279</v>
      </c>
      <c r="K181" s="15"/>
      <c r="L181" s="15"/>
      <c r="M181" s="13">
        <f t="shared" si="37"/>
        <v>256.5</v>
      </c>
      <c r="N181" s="17">
        <v>37367</v>
      </c>
      <c r="O181" s="14">
        <v>414948</v>
      </c>
      <c r="P181" s="15"/>
      <c r="Q181" s="14"/>
      <c r="R181" s="15"/>
      <c r="S181" s="15"/>
      <c r="T181" s="15"/>
      <c r="U181" s="15"/>
      <c r="V181" s="14">
        <f t="shared" si="38"/>
        <v>414948</v>
      </c>
      <c r="W181" s="14">
        <f t="shared" si="39"/>
        <v>1025358.8382903733</v>
      </c>
      <c r="X181" s="14">
        <f t="shared" si="40"/>
        <v>414948</v>
      </c>
      <c r="Y181" s="17">
        <v>37415</v>
      </c>
      <c r="Z181" s="13">
        <f t="shared" si="41"/>
        <v>8</v>
      </c>
      <c r="AA181" s="15">
        <f t="shared" si="42"/>
        <v>48</v>
      </c>
      <c r="AB181" s="15">
        <v>9</v>
      </c>
      <c r="AC181" s="18">
        <v>3.7</v>
      </c>
      <c r="AD181" s="18">
        <v>28.4</v>
      </c>
      <c r="AE181" s="18">
        <v>23.5</v>
      </c>
      <c r="AF181" s="18">
        <v>31.9</v>
      </c>
      <c r="AG181" s="18">
        <v>28.984782608695657</v>
      </c>
      <c r="AH181" s="13">
        <v>35</v>
      </c>
      <c r="AI181" s="13">
        <v>34</v>
      </c>
      <c r="AJ181" s="13">
        <v>45</v>
      </c>
      <c r="AK181" s="13">
        <v>38.642857142857146</v>
      </c>
      <c r="AL181" s="18">
        <v>8.9</v>
      </c>
      <c r="AM181" s="18">
        <v>9.1</v>
      </c>
      <c r="AN181" s="18">
        <v>9.6999999999999993</v>
      </c>
      <c r="AO181" s="18">
        <v>9.2922503544969661</v>
      </c>
      <c r="AP181" s="21">
        <v>55</v>
      </c>
      <c r="AQ181" s="21">
        <v>450</v>
      </c>
      <c r="AR181" s="21">
        <v>60</v>
      </c>
      <c r="AS181" s="21">
        <v>25</v>
      </c>
      <c r="AT181" s="14">
        <v>30</v>
      </c>
      <c r="AU181" s="14">
        <v>50</v>
      </c>
      <c r="AV181" s="14">
        <v>0</v>
      </c>
      <c r="AW181" s="14">
        <v>80</v>
      </c>
      <c r="AX181" s="14">
        <v>0</v>
      </c>
      <c r="AY181" s="14">
        <v>0</v>
      </c>
      <c r="AZ181" s="14">
        <v>0</v>
      </c>
      <c r="BA181" s="14">
        <v>55</v>
      </c>
      <c r="BB181" s="14">
        <v>215</v>
      </c>
      <c r="BC181" s="14">
        <v>550</v>
      </c>
      <c r="BD181" s="14">
        <v>6380</v>
      </c>
      <c r="BE181" s="14">
        <v>7040</v>
      </c>
      <c r="BF181" s="14">
        <v>39.166666666666664</v>
      </c>
      <c r="BG181" s="14">
        <v>118.88888888888889</v>
      </c>
      <c r="BH181" s="14">
        <v>1097.2222222222222</v>
      </c>
      <c r="BI181" s="14">
        <v>1254.1666666666667</v>
      </c>
      <c r="BJ181" s="14">
        <v>25</v>
      </c>
      <c r="BK181" s="14">
        <v>20</v>
      </c>
      <c r="BL181" s="14">
        <v>292.5</v>
      </c>
      <c r="BM181" s="14">
        <v>667.5</v>
      </c>
      <c r="BN181" s="14">
        <v>281063</v>
      </c>
      <c r="BO181" s="19">
        <f>BN181/(O181)*100</f>
        <v>67.734511312260821</v>
      </c>
      <c r="BP181" s="19">
        <f>BN181/(O181+Q181)*100</f>
        <v>67.734511312260821</v>
      </c>
      <c r="BQ181" s="15" t="s">
        <v>72</v>
      </c>
      <c r="BR181" s="13">
        <v>23</v>
      </c>
      <c r="BS181" s="13">
        <v>43</v>
      </c>
      <c r="BT181" s="19">
        <v>28.87</v>
      </c>
      <c r="BU181" s="19">
        <f t="shared" si="43"/>
        <v>0.60145833333333332</v>
      </c>
      <c r="BV181" s="16">
        <v>0.123</v>
      </c>
      <c r="BW181" s="16">
        <v>0.68899999999999995</v>
      </c>
      <c r="BX181" s="16">
        <v>0.23</v>
      </c>
      <c r="BY181" s="14">
        <f t="shared" si="44"/>
        <v>694521.79831305891</v>
      </c>
      <c r="BZ181" s="19">
        <v>55.09</v>
      </c>
      <c r="CA181" s="19">
        <f t="shared" si="47"/>
        <v>2.8360490552137794</v>
      </c>
      <c r="CB181" s="19">
        <f t="shared" si="48"/>
        <v>0.95584502566809437</v>
      </c>
    </row>
    <row r="182" spans="1:80" x14ac:dyDescent="0.25">
      <c r="A182" s="15" t="s">
        <v>69</v>
      </c>
      <c r="B182" s="15">
        <v>31</v>
      </c>
      <c r="C182" s="15">
        <v>1</v>
      </c>
      <c r="D182" s="16">
        <f t="shared" si="36"/>
        <v>0.40468564223999998</v>
      </c>
      <c r="E182" s="17">
        <v>37362</v>
      </c>
      <c r="F182" s="15">
        <v>1</v>
      </c>
      <c r="G182" s="15" t="s">
        <v>70</v>
      </c>
      <c r="H182" s="15" t="s">
        <v>71</v>
      </c>
      <c r="I182" s="15">
        <v>223</v>
      </c>
      <c r="J182" s="15">
        <v>159</v>
      </c>
      <c r="K182" s="15"/>
      <c r="L182" s="15"/>
      <c r="M182" s="13">
        <f t="shared" si="37"/>
        <v>191</v>
      </c>
      <c r="N182" s="17">
        <v>37370</v>
      </c>
      <c r="O182" s="14">
        <v>440138</v>
      </c>
      <c r="P182" s="15"/>
      <c r="Q182" s="14"/>
      <c r="R182" s="15"/>
      <c r="S182" s="15"/>
      <c r="T182" s="15"/>
      <c r="U182" s="15"/>
      <c r="V182" s="14">
        <f t="shared" si="38"/>
        <v>440138</v>
      </c>
      <c r="W182" s="14">
        <f t="shared" si="39"/>
        <v>1087604.6838819522</v>
      </c>
      <c r="X182" s="14">
        <f t="shared" si="40"/>
        <v>440138</v>
      </c>
      <c r="Y182" s="17">
        <v>37414</v>
      </c>
      <c r="Z182" s="13">
        <f t="shared" si="41"/>
        <v>8</v>
      </c>
      <c r="AA182" s="15">
        <f t="shared" si="42"/>
        <v>44</v>
      </c>
      <c r="AB182" s="15">
        <v>13</v>
      </c>
      <c r="AC182" s="18">
        <v>3.3</v>
      </c>
      <c r="AD182" s="18">
        <v>28.8</v>
      </c>
      <c r="AE182" s="18">
        <v>25.2</v>
      </c>
      <c r="AF182" s="18">
        <v>31</v>
      </c>
      <c r="AG182" s="18">
        <v>28.966666666666676</v>
      </c>
      <c r="AH182" s="13">
        <v>35</v>
      </c>
      <c r="AI182" s="13">
        <v>36</v>
      </c>
      <c r="AJ182" s="13">
        <v>45</v>
      </c>
      <c r="AK182" s="13">
        <v>40.727272727272727</v>
      </c>
      <c r="AL182" s="18">
        <v>9.1</v>
      </c>
      <c r="AM182" s="18">
        <v>9</v>
      </c>
      <c r="AN182" s="18">
        <v>9.5</v>
      </c>
      <c r="AO182" s="18">
        <v>9.2656115231166982</v>
      </c>
      <c r="AP182" s="21">
        <v>37</v>
      </c>
      <c r="AQ182" s="21">
        <v>425</v>
      </c>
      <c r="AR182" s="21">
        <v>48</v>
      </c>
      <c r="AS182" s="21">
        <v>20.5</v>
      </c>
      <c r="AT182" s="14">
        <v>20</v>
      </c>
      <c r="AU182" s="14">
        <v>610</v>
      </c>
      <c r="AV182" s="14">
        <v>0</v>
      </c>
      <c r="AW182" s="14">
        <v>630</v>
      </c>
      <c r="AX182" s="14">
        <v>0</v>
      </c>
      <c r="AY182" s="14">
        <v>0</v>
      </c>
      <c r="AZ182" s="14">
        <v>40</v>
      </c>
      <c r="BA182" s="14">
        <v>185</v>
      </c>
      <c r="BB182" s="14">
        <v>1320</v>
      </c>
      <c r="BC182" s="14">
        <v>1220</v>
      </c>
      <c r="BD182" s="14">
        <v>8800</v>
      </c>
      <c r="BE182" s="14">
        <v>9140</v>
      </c>
      <c r="BF182" s="14">
        <v>147.1875</v>
      </c>
      <c r="BG182" s="14">
        <v>130</v>
      </c>
      <c r="BH182" s="14">
        <v>1315.3125</v>
      </c>
      <c r="BI182" s="14">
        <v>1592.5</v>
      </c>
      <c r="BJ182" s="14">
        <v>37.5</v>
      </c>
      <c r="BK182" s="14">
        <v>35</v>
      </c>
      <c r="BL182" s="14">
        <v>797.5</v>
      </c>
      <c r="BM182" s="14">
        <v>932.5</v>
      </c>
      <c r="BN182" s="14">
        <v>509434</v>
      </c>
      <c r="BO182" s="19">
        <f>BN182/(O182)*100</f>
        <v>115.74415297020479</v>
      </c>
      <c r="BP182" s="19">
        <f>BN182/(O182+Q182)*100</f>
        <v>115.74415297020479</v>
      </c>
      <c r="BQ182" s="15" t="s">
        <v>72</v>
      </c>
      <c r="BR182" s="13">
        <v>23.5</v>
      </c>
      <c r="BS182" s="13">
        <v>43</v>
      </c>
      <c r="BT182" s="19">
        <v>29.09</v>
      </c>
      <c r="BU182" s="19">
        <f t="shared" si="43"/>
        <v>0.66113636363636363</v>
      </c>
      <c r="BV182" s="16">
        <v>0.11899999999999999</v>
      </c>
      <c r="BW182" s="16">
        <v>0.63600000000000001</v>
      </c>
      <c r="BX182" s="16">
        <v>0.222</v>
      </c>
      <c r="BY182" s="14">
        <f t="shared" si="44"/>
        <v>1258838.8290234392</v>
      </c>
      <c r="BZ182" s="19">
        <v>105.59</v>
      </c>
      <c r="CA182" s="19">
        <f t="shared" si="47"/>
        <v>5.9299675520722701</v>
      </c>
      <c r="CB182" s="19">
        <f t="shared" si="48"/>
        <v>0.90182404531533811</v>
      </c>
    </row>
    <row r="183" spans="1:80" x14ac:dyDescent="0.25">
      <c r="A183" s="4" t="s">
        <v>69</v>
      </c>
      <c r="B183" s="4">
        <v>30</v>
      </c>
      <c r="C183" s="4">
        <v>1</v>
      </c>
      <c r="D183" s="6">
        <f t="shared" si="36"/>
        <v>0.40468564223999998</v>
      </c>
      <c r="E183" s="8">
        <v>39543</v>
      </c>
      <c r="F183" s="4">
        <v>1</v>
      </c>
      <c r="G183" s="4" t="s">
        <v>70</v>
      </c>
      <c r="H183" s="4" t="s">
        <v>71</v>
      </c>
      <c r="I183" s="4">
        <v>66</v>
      </c>
      <c r="J183" s="4">
        <v>114</v>
      </c>
      <c r="M183" s="13">
        <f t="shared" si="37"/>
        <v>90</v>
      </c>
      <c r="N183" s="8">
        <v>39551</v>
      </c>
      <c r="O183" s="5">
        <v>426398</v>
      </c>
      <c r="Q183" s="5"/>
      <c r="S183" s="5"/>
      <c r="U183" s="9"/>
      <c r="V183" s="14">
        <f t="shared" si="38"/>
        <v>426398</v>
      </c>
      <c r="W183" s="14">
        <f t="shared" si="39"/>
        <v>1053652.4044683638</v>
      </c>
      <c r="X183" s="14">
        <f t="shared" si="40"/>
        <v>426398</v>
      </c>
      <c r="Y183" s="8">
        <v>39590</v>
      </c>
      <c r="Z183" s="13">
        <f t="shared" si="41"/>
        <v>8</v>
      </c>
      <c r="AA183" s="4">
        <f t="shared" si="42"/>
        <v>39</v>
      </c>
      <c r="AB183" s="4">
        <v>1</v>
      </c>
      <c r="AC183" s="10">
        <v>2.2999999999999998</v>
      </c>
      <c r="AD183" s="10">
        <v>25.3</v>
      </c>
      <c r="AE183" s="10">
        <v>22.5</v>
      </c>
      <c r="AF183" s="10">
        <v>29.6</v>
      </c>
      <c r="AG183" s="10">
        <v>26.340540540540541</v>
      </c>
      <c r="AH183" s="9">
        <v>35</v>
      </c>
      <c r="AI183" s="9">
        <v>35</v>
      </c>
      <c r="AJ183" s="9">
        <v>40</v>
      </c>
      <c r="AK183" s="9">
        <v>37.090909090909093</v>
      </c>
      <c r="AL183" s="10">
        <v>8.6999999999999993</v>
      </c>
      <c r="AM183" s="10">
        <v>8.5</v>
      </c>
      <c r="AN183" s="10">
        <v>9.5</v>
      </c>
      <c r="AO183" s="10">
        <v>8.9429835227666281</v>
      </c>
      <c r="AP183" s="21">
        <v>242</v>
      </c>
      <c r="AQ183" s="20">
        <v>225</v>
      </c>
      <c r="AR183" s="20">
        <v>20</v>
      </c>
      <c r="AS183" s="20">
        <v>8.5</v>
      </c>
      <c r="AT183" s="5">
        <v>15</v>
      </c>
      <c r="AU183" s="5">
        <v>65</v>
      </c>
      <c r="AV183" s="5">
        <v>0</v>
      </c>
      <c r="AW183" s="5">
        <v>80</v>
      </c>
      <c r="AX183" s="5">
        <v>0</v>
      </c>
      <c r="AY183" s="5">
        <v>0</v>
      </c>
      <c r="AZ183" s="5">
        <v>0</v>
      </c>
      <c r="BA183" s="5">
        <v>0</v>
      </c>
      <c r="BB183" s="5">
        <v>215</v>
      </c>
      <c r="BC183" s="5">
        <v>280</v>
      </c>
      <c r="BD183" s="5">
        <v>10</v>
      </c>
      <c r="BE183" s="5">
        <v>400</v>
      </c>
      <c r="BF183" s="5">
        <v>51.875</v>
      </c>
      <c r="BG183" s="5">
        <v>75</v>
      </c>
      <c r="BH183" s="5">
        <v>0.625</v>
      </c>
      <c r="BI183" s="5">
        <v>127.5</v>
      </c>
      <c r="BJ183" s="5">
        <v>20</v>
      </c>
      <c r="BK183" s="5">
        <v>37.5</v>
      </c>
      <c r="BL183" s="5">
        <v>0</v>
      </c>
      <c r="BM183" s="5">
        <v>100</v>
      </c>
      <c r="BN183" s="5">
        <v>48279</v>
      </c>
      <c r="BO183" s="11">
        <f>BN183/O183*100</f>
        <v>11.32252027448534</v>
      </c>
      <c r="BP183" s="11">
        <f>(BN183)/(O183+Q183+S183+U183)*100</f>
        <v>11.32252027448534</v>
      </c>
      <c r="BQ183" s="4" t="s">
        <v>72</v>
      </c>
      <c r="BR183" s="9">
        <v>29</v>
      </c>
      <c r="BS183" s="9">
        <v>52</v>
      </c>
      <c r="BT183" s="11">
        <v>40.6</v>
      </c>
      <c r="BU183" s="19">
        <f t="shared" si="43"/>
        <v>1.0410256410256411</v>
      </c>
      <c r="BV183" s="6">
        <v>0.19400000000000001</v>
      </c>
      <c r="BW183" s="6">
        <v>0.70099999999999996</v>
      </c>
      <c r="BX183" s="6">
        <v>0.54600000000000004</v>
      </c>
      <c r="BY183" s="5">
        <f t="shared" si="44"/>
        <v>119300.00711853277</v>
      </c>
      <c r="BZ183" s="11">
        <v>27.23</v>
      </c>
      <c r="CA183" s="11">
        <f t="shared" si="47"/>
        <v>1.7253024454745929</v>
      </c>
      <c r="CB183" s="11">
        <f t="shared" si="48"/>
        <v>0.8158579352853117</v>
      </c>
    </row>
    <row r="184" spans="1:80" x14ac:dyDescent="0.25">
      <c r="A184" s="15" t="s">
        <v>69</v>
      </c>
      <c r="B184" s="15">
        <v>9</v>
      </c>
      <c r="C184" s="15">
        <v>2</v>
      </c>
      <c r="D184" s="16">
        <f t="shared" si="36"/>
        <v>0.80937128447999995</v>
      </c>
      <c r="E184" s="17">
        <v>37767</v>
      </c>
      <c r="F184" s="15">
        <v>1</v>
      </c>
      <c r="G184" s="15" t="s">
        <v>70</v>
      </c>
      <c r="H184" s="15" t="s">
        <v>71</v>
      </c>
      <c r="I184" s="15">
        <v>13</v>
      </c>
      <c r="J184" s="15">
        <v>21</v>
      </c>
      <c r="K184" s="15"/>
      <c r="L184" s="15"/>
      <c r="M184" s="13">
        <f t="shared" si="37"/>
        <v>17</v>
      </c>
      <c r="N184" s="17">
        <v>37775</v>
      </c>
      <c r="O184" s="14">
        <v>799210</v>
      </c>
      <c r="P184" s="15"/>
      <c r="Q184" s="14"/>
      <c r="R184" s="15"/>
      <c r="S184" s="15"/>
      <c r="T184" s="15"/>
      <c r="U184" s="15"/>
      <c r="V184" s="14">
        <f t="shared" si="38"/>
        <v>799210</v>
      </c>
      <c r="W184" s="14">
        <f t="shared" si="39"/>
        <v>987445.45961186616</v>
      </c>
      <c r="X184" s="14">
        <f t="shared" si="40"/>
        <v>399605</v>
      </c>
      <c r="Y184" s="17">
        <v>37812</v>
      </c>
      <c r="Z184" s="13">
        <f t="shared" si="41"/>
        <v>8</v>
      </c>
      <c r="AA184" s="15">
        <f t="shared" si="42"/>
        <v>37</v>
      </c>
      <c r="AB184" s="15">
        <v>8</v>
      </c>
      <c r="AC184" s="18">
        <v>2.2999999999999998</v>
      </c>
      <c r="AD184" s="18">
        <v>31.6</v>
      </c>
      <c r="AE184" s="18">
        <v>26.9</v>
      </c>
      <c r="AF184" s="18">
        <v>33.799999999999997</v>
      </c>
      <c r="AG184" s="18">
        <v>31.272222222222222</v>
      </c>
      <c r="AH184" s="13">
        <v>35</v>
      </c>
      <c r="AI184" s="13">
        <v>37</v>
      </c>
      <c r="AJ184" s="13">
        <v>43</v>
      </c>
      <c r="AK184" s="13">
        <v>40.428571428571431</v>
      </c>
      <c r="AL184" s="18">
        <v>9.1999999999999993</v>
      </c>
      <c r="AM184" s="18">
        <v>8.8000000000000007</v>
      </c>
      <c r="AN184" s="18">
        <v>10</v>
      </c>
      <c r="AO184" s="18">
        <v>9.3277828536734777</v>
      </c>
      <c r="AP184" s="21">
        <v>112</v>
      </c>
      <c r="AQ184" s="21">
        <v>850</v>
      </c>
      <c r="AR184" s="21">
        <v>72</v>
      </c>
      <c r="AS184" s="21">
        <v>30</v>
      </c>
      <c r="AT184" s="14">
        <v>20</v>
      </c>
      <c r="AU184" s="14">
        <v>0</v>
      </c>
      <c r="AV184" s="14">
        <v>40</v>
      </c>
      <c r="AW184" s="14">
        <v>60</v>
      </c>
      <c r="AX184" s="14">
        <v>0</v>
      </c>
      <c r="AY184" s="14">
        <v>0</v>
      </c>
      <c r="AZ184" s="14">
        <v>5</v>
      </c>
      <c r="BA184" s="14">
        <v>115</v>
      </c>
      <c r="BB184" s="14">
        <v>35</v>
      </c>
      <c r="BC184" s="14">
        <v>50</v>
      </c>
      <c r="BD184" s="14">
        <v>29245</v>
      </c>
      <c r="BE184" s="14">
        <v>29245</v>
      </c>
      <c r="BF184" s="14">
        <v>17.272727272727273</v>
      </c>
      <c r="BG184" s="14">
        <v>23.333333333333332</v>
      </c>
      <c r="BH184" s="14">
        <v>5892.916666666667</v>
      </c>
      <c r="BI184" s="14">
        <v>5976.666666666667</v>
      </c>
      <c r="BJ184" s="14">
        <v>20</v>
      </c>
      <c r="BK184" s="14">
        <v>20</v>
      </c>
      <c r="BL184" s="14">
        <v>1160</v>
      </c>
      <c r="BM184" s="14">
        <v>1172.5</v>
      </c>
      <c r="BN184" s="14">
        <v>9057</v>
      </c>
      <c r="BO184" s="19">
        <f>BN184/(O184)*100</f>
        <v>1.1332440785275459</v>
      </c>
      <c r="BP184" s="19">
        <f>BN184/(O184+Q184)*100</f>
        <v>1.1332440785275459</v>
      </c>
      <c r="BQ184" s="15" t="s">
        <v>72</v>
      </c>
      <c r="BR184" s="13">
        <v>45</v>
      </c>
      <c r="BS184" s="13">
        <v>67</v>
      </c>
      <c r="BT184" s="19">
        <v>58</v>
      </c>
      <c r="BU184" s="19">
        <f t="shared" si="43"/>
        <v>1.5675675675675675</v>
      </c>
      <c r="BV184" s="16">
        <v>0.72</v>
      </c>
      <c r="BW184" s="16">
        <v>2.58</v>
      </c>
      <c r="BX184" s="16">
        <v>1.647</v>
      </c>
      <c r="BY184" s="14">
        <f t="shared" si="44"/>
        <v>11190.167199740583</v>
      </c>
      <c r="BZ184" s="19">
        <v>15.77</v>
      </c>
      <c r="CA184" s="19">
        <f t="shared" si="47"/>
        <v>0.52660160347799967</v>
      </c>
      <c r="CB184" s="19">
        <f t="shared" si="48"/>
        <v>0.84413055065808362</v>
      </c>
    </row>
    <row r="185" spans="1:80" x14ac:dyDescent="0.25">
      <c r="A185" s="15" t="s">
        <v>69</v>
      </c>
      <c r="B185" s="15">
        <v>4</v>
      </c>
      <c r="C185" s="15">
        <v>2</v>
      </c>
      <c r="D185" s="16">
        <f t="shared" si="36"/>
        <v>0.80937128447999995</v>
      </c>
      <c r="E185" s="17">
        <v>39569</v>
      </c>
      <c r="F185" s="15">
        <v>1</v>
      </c>
      <c r="G185" s="15" t="s">
        <v>70</v>
      </c>
      <c r="H185" s="15" t="s">
        <v>71</v>
      </c>
      <c r="I185" s="15">
        <v>124</v>
      </c>
      <c r="J185" s="15">
        <v>150</v>
      </c>
      <c r="K185" s="15"/>
      <c r="L185" s="15"/>
      <c r="M185" s="13">
        <f t="shared" si="37"/>
        <v>137</v>
      </c>
      <c r="N185" s="17">
        <v>39577</v>
      </c>
      <c r="O185" s="14">
        <v>872032</v>
      </c>
      <c r="P185" s="15"/>
      <c r="Q185" s="14"/>
      <c r="R185" s="15"/>
      <c r="S185" s="14"/>
      <c r="T185" s="15"/>
      <c r="U185" s="13"/>
      <c r="V185" s="14">
        <f t="shared" si="38"/>
        <v>872032</v>
      </c>
      <c r="W185" s="14">
        <f t="shared" si="39"/>
        <v>1077419.0000578756</v>
      </c>
      <c r="X185" s="14">
        <f t="shared" si="40"/>
        <v>436016</v>
      </c>
      <c r="Y185" s="17">
        <v>39618</v>
      </c>
      <c r="Z185" s="13">
        <f t="shared" si="41"/>
        <v>8</v>
      </c>
      <c r="AA185" s="15">
        <f t="shared" si="42"/>
        <v>41</v>
      </c>
      <c r="AB185" s="15">
        <v>0</v>
      </c>
      <c r="AC185" s="18">
        <v>2.2999999999999998</v>
      </c>
      <c r="AD185" s="18">
        <v>27.7</v>
      </c>
      <c r="AE185" s="18">
        <v>24.7</v>
      </c>
      <c r="AF185" s="18">
        <v>32.799999999999997</v>
      </c>
      <c r="AG185" s="18">
        <v>29.753846153846155</v>
      </c>
      <c r="AH185" s="13">
        <v>35</v>
      </c>
      <c r="AI185" s="13">
        <v>36</v>
      </c>
      <c r="AJ185" s="13">
        <v>42</v>
      </c>
      <c r="AK185" s="13">
        <v>38</v>
      </c>
      <c r="AL185" s="18">
        <v>8.6</v>
      </c>
      <c r="AM185" s="18">
        <v>8.5</v>
      </c>
      <c r="AN185" s="18">
        <v>9.5</v>
      </c>
      <c r="AO185" s="18">
        <v>8.9400000000000031</v>
      </c>
      <c r="AP185" s="21">
        <v>308</v>
      </c>
      <c r="AQ185" s="21">
        <v>390</v>
      </c>
      <c r="AR185" s="21">
        <v>20</v>
      </c>
      <c r="AS185" s="21">
        <v>9.5</v>
      </c>
      <c r="AT185" s="14">
        <v>60</v>
      </c>
      <c r="AU185" s="14">
        <v>175</v>
      </c>
      <c r="AV185" s="14">
        <v>0</v>
      </c>
      <c r="AW185" s="14">
        <v>235</v>
      </c>
      <c r="AX185" s="14">
        <v>0</v>
      </c>
      <c r="AY185" s="14">
        <v>0</v>
      </c>
      <c r="AZ185" s="14">
        <v>0</v>
      </c>
      <c r="BA185" s="14">
        <v>0</v>
      </c>
      <c r="BB185" s="14">
        <v>515</v>
      </c>
      <c r="BC185" s="14">
        <v>1030</v>
      </c>
      <c r="BD185" s="14">
        <v>0</v>
      </c>
      <c r="BE185" s="14">
        <v>1545</v>
      </c>
      <c r="BF185" s="14">
        <v>55.666666666666664</v>
      </c>
      <c r="BG185" s="14">
        <v>100</v>
      </c>
      <c r="BH185" s="14">
        <v>0</v>
      </c>
      <c r="BI185" s="14">
        <v>155.66666666666666</v>
      </c>
      <c r="BJ185" s="14">
        <v>5</v>
      </c>
      <c r="BK185" s="14">
        <v>10</v>
      </c>
      <c r="BL185" s="14">
        <v>0</v>
      </c>
      <c r="BM185" s="14">
        <v>20</v>
      </c>
      <c r="BN185" s="14">
        <v>52052</v>
      </c>
      <c r="BO185" s="19">
        <f>BN185/O185*100</f>
        <v>5.9690470074492676</v>
      </c>
      <c r="BP185" s="19">
        <f>(BN185)/(O185+Q185+S185+U185)*100</f>
        <v>5.9690470074492676</v>
      </c>
      <c r="BQ185" s="15" t="s">
        <v>72</v>
      </c>
      <c r="BR185" s="13">
        <v>13</v>
      </c>
      <c r="BS185" s="13">
        <v>57</v>
      </c>
      <c r="BT185" s="19">
        <v>27.3</v>
      </c>
      <c r="BU185" s="19">
        <f t="shared" si="43"/>
        <v>0.6658536585365854</v>
      </c>
      <c r="BV185" s="16">
        <v>2.9000000000000001E-2</v>
      </c>
      <c r="BW185" s="16">
        <v>0.90800000000000003</v>
      </c>
      <c r="BX185" s="16">
        <v>0.22700000000000001</v>
      </c>
      <c r="BY185" s="14">
        <f t="shared" si="44"/>
        <v>64311.646580644454</v>
      </c>
      <c r="BZ185" s="19">
        <v>10.59</v>
      </c>
      <c r="CA185" s="11">
        <f t="shared" si="47"/>
        <v>0.31912755972405865</v>
      </c>
      <c r="CB185" s="11">
        <f t="shared" si="48"/>
        <v>1.1156755511302063</v>
      </c>
    </row>
    <row r="186" spans="1:80" x14ac:dyDescent="0.25">
      <c r="A186" s="15" t="s">
        <v>69</v>
      </c>
      <c r="B186" s="15">
        <v>23</v>
      </c>
      <c r="C186" s="15">
        <v>1</v>
      </c>
      <c r="D186" s="16">
        <f t="shared" si="36"/>
        <v>0.40468564223999998</v>
      </c>
      <c r="E186" s="17">
        <v>37501</v>
      </c>
      <c r="F186" s="15">
        <v>2</v>
      </c>
      <c r="G186" s="15" t="s">
        <v>70</v>
      </c>
      <c r="H186" s="15" t="s">
        <v>71</v>
      </c>
      <c r="I186" s="15">
        <v>53</v>
      </c>
      <c r="J186" s="15">
        <v>75</v>
      </c>
      <c r="K186" s="15"/>
      <c r="L186" s="15"/>
      <c r="M186" s="13">
        <f t="shared" si="37"/>
        <v>64</v>
      </c>
      <c r="N186" s="17">
        <v>37509</v>
      </c>
      <c r="O186" s="14">
        <v>227168</v>
      </c>
      <c r="P186" s="17">
        <v>37510</v>
      </c>
      <c r="Q186" s="14">
        <v>226710</v>
      </c>
      <c r="R186" s="15"/>
      <c r="S186" s="15"/>
      <c r="T186" s="15"/>
      <c r="U186" s="15"/>
      <c r="V186" s="14">
        <f t="shared" si="38"/>
        <v>453878</v>
      </c>
      <c r="W186" s="14">
        <f t="shared" si="39"/>
        <v>1121556.9632955408</v>
      </c>
      <c r="X186" s="14">
        <f t="shared" si="40"/>
        <v>453878</v>
      </c>
      <c r="Y186" s="17">
        <v>37552</v>
      </c>
      <c r="Z186" s="13">
        <f t="shared" si="41"/>
        <v>8</v>
      </c>
      <c r="AA186" s="15">
        <f t="shared" si="42"/>
        <v>43</v>
      </c>
      <c r="AB186" s="15">
        <v>10</v>
      </c>
      <c r="AC186" s="18">
        <v>3.2</v>
      </c>
      <c r="AD186" s="18">
        <v>28</v>
      </c>
      <c r="AE186" s="18">
        <v>22.8</v>
      </c>
      <c r="AF186" s="18">
        <v>31.1</v>
      </c>
      <c r="AG186" s="18">
        <v>28.380487804878047</v>
      </c>
      <c r="AH186" s="13">
        <v>35</v>
      </c>
      <c r="AI186" s="13">
        <v>29</v>
      </c>
      <c r="AJ186" s="13">
        <v>36</v>
      </c>
      <c r="AK186" s="13">
        <v>32.769230769230766</v>
      </c>
      <c r="AL186" s="18">
        <v>8.9</v>
      </c>
      <c r="AM186" s="18">
        <v>8.8000000000000007</v>
      </c>
      <c r="AN186" s="18">
        <v>9.3000000000000007</v>
      </c>
      <c r="AO186" s="18">
        <v>9.0347992946566222</v>
      </c>
      <c r="AP186" s="21">
        <v>78.5</v>
      </c>
      <c r="AQ186" s="21">
        <v>425</v>
      </c>
      <c r="AR186" s="21">
        <v>51</v>
      </c>
      <c r="AS186" s="21">
        <v>21.25</v>
      </c>
      <c r="AT186" s="14">
        <v>80</v>
      </c>
      <c r="AU186" s="14">
        <v>1460</v>
      </c>
      <c r="AV186" s="14">
        <v>855</v>
      </c>
      <c r="AW186" s="14">
        <v>2395</v>
      </c>
      <c r="AX186" s="14">
        <v>0</v>
      </c>
      <c r="AY186" s="14">
        <v>0</v>
      </c>
      <c r="AZ186" s="14">
        <v>0</v>
      </c>
      <c r="BA186" s="14">
        <v>20</v>
      </c>
      <c r="BB186" s="14">
        <v>1000</v>
      </c>
      <c r="BC186" s="14">
        <v>1440</v>
      </c>
      <c r="BD186" s="14">
        <v>840</v>
      </c>
      <c r="BE186" s="14">
        <v>3280</v>
      </c>
      <c r="BF186" s="14">
        <v>125</v>
      </c>
      <c r="BG186" s="14">
        <v>180</v>
      </c>
      <c r="BH186" s="14">
        <v>118.125</v>
      </c>
      <c r="BI186" s="14">
        <v>423.125</v>
      </c>
      <c r="BJ186" s="14">
        <v>10</v>
      </c>
      <c r="BK186" s="14">
        <v>95</v>
      </c>
      <c r="BL186" s="14">
        <v>10</v>
      </c>
      <c r="BM186" s="14">
        <v>125</v>
      </c>
      <c r="BN186" s="14">
        <v>37308</v>
      </c>
      <c r="BO186" s="19">
        <f>BN186/(Q186)*100</f>
        <v>16.456265713907637</v>
      </c>
      <c r="BP186" s="19">
        <f>BN186/(O186+Q186)*100</f>
        <v>8.2198299983696064</v>
      </c>
      <c r="BQ186" s="15" t="s">
        <v>72</v>
      </c>
      <c r="BR186" s="13">
        <v>25</v>
      </c>
      <c r="BS186" s="13">
        <v>70</v>
      </c>
      <c r="BT186" s="19">
        <v>41.25</v>
      </c>
      <c r="BU186" s="19">
        <f t="shared" si="43"/>
        <v>0.95930232558139539</v>
      </c>
      <c r="BV186" s="16">
        <v>0.13700000000000001</v>
      </c>
      <c r="BW186" s="16">
        <v>2.9670000000000001</v>
      </c>
      <c r="BX186" s="16">
        <v>0.77400000000000002</v>
      </c>
      <c r="BY186" s="14">
        <f t="shared" si="44"/>
        <v>92190.075717770058</v>
      </c>
      <c r="BZ186" s="19">
        <v>25.27</v>
      </c>
      <c r="CA186" s="11">
        <f t="shared" si="47"/>
        <v>1.4521751138779695</v>
      </c>
      <c r="CB186" s="11">
        <f t="shared" si="48"/>
        <v>1.1027297771099425</v>
      </c>
    </row>
    <row r="187" spans="1:80" x14ac:dyDescent="0.25">
      <c r="A187" s="53" t="s">
        <v>69</v>
      </c>
      <c r="B187" s="53">
        <v>29</v>
      </c>
      <c r="C187" s="53">
        <v>1</v>
      </c>
      <c r="D187" s="22">
        <f t="shared" si="36"/>
        <v>0.40468564223999998</v>
      </c>
      <c r="E187" s="54">
        <v>38450</v>
      </c>
      <c r="F187" s="53">
        <v>2</v>
      </c>
      <c r="G187" s="53" t="s">
        <v>70</v>
      </c>
      <c r="H187" s="53" t="s">
        <v>71</v>
      </c>
      <c r="I187" s="53">
        <v>4</v>
      </c>
      <c r="J187" s="53">
        <v>9</v>
      </c>
      <c r="K187" s="53">
        <v>5</v>
      </c>
      <c r="L187" s="53">
        <v>9</v>
      </c>
      <c r="M187" s="13">
        <f t="shared" si="37"/>
        <v>6.75</v>
      </c>
      <c r="N187" s="54">
        <v>38458</v>
      </c>
      <c r="O187" s="55">
        <v>420902</v>
      </c>
      <c r="P187" s="54">
        <v>38462</v>
      </c>
      <c r="Q187" s="55">
        <v>440138</v>
      </c>
      <c r="R187" s="53"/>
      <c r="S187" s="53"/>
      <c r="T187" s="53"/>
      <c r="U187" s="53"/>
      <c r="V187" s="14">
        <f t="shared" si="38"/>
        <v>861040</v>
      </c>
      <c r="W187" s="14">
        <f t="shared" si="39"/>
        <v>2127676.1765848808</v>
      </c>
      <c r="X187" s="14">
        <f t="shared" si="40"/>
        <v>861040</v>
      </c>
      <c r="Y187" s="54">
        <v>38504</v>
      </c>
      <c r="Z187" s="13">
        <f t="shared" si="41"/>
        <v>8</v>
      </c>
      <c r="AA187" s="53">
        <f t="shared" si="42"/>
        <v>46</v>
      </c>
      <c r="AB187" s="53">
        <v>18</v>
      </c>
      <c r="AC187" s="56">
        <v>3.3</v>
      </c>
      <c r="AD187" s="56">
        <v>25.3</v>
      </c>
      <c r="AE187" s="56">
        <v>23</v>
      </c>
      <c r="AF187" s="56">
        <v>33.200000000000003</v>
      </c>
      <c r="AG187" s="56">
        <v>28.268181818181816</v>
      </c>
      <c r="AH187" s="57">
        <v>35</v>
      </c>
      <c r="AI187" s="57">
        <v>30</v>
      </c>
      <c r="AJ187" s="57">
        <v>38</v>
      </c>
      <c r="AK187" s="57">
        <v>35.92307692307692</v>
      </c>
      <c r="AL187" s="56">
        <v>9.8000000000000007</v>
      </c>
      <c r="AM187" s="56">
        <v>9.1</v>
      </c>
      <c r="AN187" s="56">
        <v>9.9</v>
      </c>
      <c r="AO187" s="56">
        <v>9.3670616987333872</v>
      </c>
      <c r="AP187" s="25">
        <v>50</v>
      </c>
      <c r="AQ187" s="25">
        <v>375</v>
      </c>
      <c r="AR187" s="25">
        <v>24</v>
      </c>
      <c r="AS187" s="25">
        <v>10</v>
      </c>
      <c r="AT187" s="55">
        <v>25</v>
      </c>
      <c r="AU187" s="55">
        <v>70</v>
      </c>
      <c r="AV187" s="55">
        <v>130</v>
      </c>
      <c r="AW187" s="55">
        <v>225</v>
      </c>
      <c r="AX187" s="55">
        <v>0</v>
      </c>
      <c r="AY187" s="55">
        <v>0</v>
      </c>
      <c r="AZ187" s="55">
        <v>0</v>
      </c>
      <c r="BA187" s="55">
        <v>0</v>
      </c>
      <c r="BB187" s="55">
        <v>100</v>
      </c>
      <c r="BC187" s="55">
        <v>325</v>
      </c>
      <c r="BD187" s="55">
        <v>50</v>
      </c>
      <c r="BE187" s="55">
        <v>390</v>
      </c>
      <c r="BF187" s="55">
        <v>20.833333333333332</v>
      </c>
      <c r="BG187" s="55">
        <v>76.944444444444443</v>
      </c>
      <c r="BH187" s="55">
        <v>3.3333333333333335</v>
      </c>
      <c r="BI187" s="55">
        <v>101.66666666666667</v>
      </c>
      <c r="BJ187" s="55">
        <v>12.5</v>
      </c>
      <c r="BK187" s="55">
        <v>42.5</v>
      </c>
      <c r="BL187" s="55">
        <v>0</v>
      </c>
      <c r="BM187" s="55">
        <v>70</v>
      </c>
      <c r="BN187" s="55">
        <v>3467</v>
      </c>
      <c r="BO187" s="58">
        <f>BN187/Q187*100</f>
        <v>0.78770749174122656</v>
      </c>
      <c r="BP187" s="58">
        <f>BN187/(O187+Q187)*100</f>
        <v>0.40265260615070148</v>
      </c>
      <c r="BQ187" s="53" t="s">
        <v>72</v>
      </c>
      <c r="BR187" s="57">
        <v>35</v>
      </c>
      <c r="BS187" s="57">
        <v>47</v>
      </c>
      <c r="BT187" s="58">
        <v>42.35</v>
      </c>
      <c r="BU187" s="19">
        <f t="shared" si="43"/>
        <v>0.92065217391304355</v>
      </c>
      <c r="BV187" s="22">
        <v>0.316</v>
      </c>
      <c r="BW187" s="22">
        <v>0.79</v>
      </c>
      <c r="BX187" s="22">
        <v>0.59799999999999998</v>
      </c>
      <c r="BY187" s="55">
        <f t="shared" si="44"/>
        <v>8567.1435754666236</v>
      </c>
      <c r="BZ187" s="58">
        <v>2</v>
      </c>
      <c r="CA187" s="19">
        <f t="shared" si="47"/>
        <v>0.10743712237702842</v>
      </c>
      <c r="CB187" s="19">
        <f t="shared" si="48"/>
        <v>0.78730124821494785</v>
      </c>
    </row>
    <row r="188" spans="1:80" x14ac:dyDescent="0.25">
      <c r="A188" s="15" t="s">
        <v>69</v>
      </c>
      <c r="B188" s="15">
        <v>28</v>
      </c>
      <c r="C188" s="15">
        <v>1</v>
      </c>
      <c r="D188" s="16">
        <f t="shared" si="36"/>
        <v>0.40468564223999998</v>
      </c>
      <c r="E188" s="17">
        <v>36985</v>
      </c>
      <c r="F188" s="15">
        <v>1</v>
      </c>
      <c r="G188" s="15" t="s">
        <v>70</v>
      </c>
      <c r="H188" s="15" t="s">
        <v>71</v>
      </c>
      <c r="I188" s="15">
        <v>34</v>
      </c>
      <c r="J188" s="15">
        <v>90</v>
      </c>
      <c r="K188" s="15"/>
      <c r="L188" s="15"/>
      <c r="M188" s="13">
        <f t="shared" si="37"/>
        <v>62</v>
      </c>
      <c r="N188" s="23">
        <v>36994</v>
      </c>
      <c r="O188" s="24">
        <v>435558</v>
      </c>
      <c r="P188" s="15"/>
      <c r="Q188" s="14"/>
      <c r="R188" s="15"/>
      <c r="S188" s="15"/>
      <c r="T188" s="15"/>
      <c r="U188" s="15"/>
      <c r="V188" s="14">
        <f t="shared" si="38"/>
        <v>435558</v>
      </c>
      <c r="W188" s="14">
        <f t="shared" si="39"/>
        <v>1076287.2574107561</v>
      </c>
      <c r="X188" s="14">
        <f t="shared" si="40"/>
        <v>435558</v>
      </c>
      <c r="Y188" s="17">
        <v>37028</v>
      </c>
      <c r="Z188" s="13">
        <f t="shared" si="41"/>
        <v>9</v>
      </c>
      <c r="AA188" s="15">
        <f t="shared" si="42"/>
        <v>34</v>
      </c>
      <c r="AB188" s="13">
        <v>13</v>
      </c>
      <c r="AC188" s="18">
        <v>3.2</v>
      </c>
      <c r="AD188" s="18">
        <v>28</v>
      </c>
      <c r="AE188" s="18">
        <v>21.7</v>
      </c>
      <c r="AF188" s="18">
        <v>29.2</v>
      </c>
      <c r="AG188" s="18">
        <v>27.087499999999999</v>
      </c>
      <c r="AH188" s="13">
        <v>35</v>
      </c>
      <c r="AI188" s="13">
        <v>35</v>
      </c>
      <c r="AJ188" s="13">
        <v>45</v>
      </c>
      <c r="AK188" s="13">
        <v>39</v>
      </c>
      <c r="AL188" s="18">
        <v>9.1</v>
      </c>
      <c r="AM188" s="18">
        <v>9</v>
      </c>
      <c r="AN188" s="18">
        <v>9.6999999999999993</v>
      </c>
      <c r="AO188" s="18">
        <v>9.4278492356867876</v>
      </c>
      <c r="AP188" s="21">
        <v>92</v>
      </c>
      <c r="AQ188" s="21">
        <v>350</v>
      </c>
      <c r="AR188" s="21">
        <v>27</v>
      </c>
      <c r="AS188" s="21">
        <v>11.25</v>
      </c>
      <c r="AT188" s="14">
        <v>35</v>
      </c>
      <c r="AU188" s="14">
        <v>325</v>
      </c>
      <c r="AV188" s="14">
        <v>0</v>
      </c>
      <c r="AW188" s="14">
        <v>360</v>
      </c>
      <c r="AX188" s="14">
        <v>0</v>
      </c>
      <c r="AY188" s="14">
        <v>0</v>
      </c>
      <c r="AZ188" s="14">
        <v>0</v>
      </c>
      <c r="BA188" s="14">
        <v>0</v>
      </c>
      <c r="BB188" s="14">
        <v>355</v>
      </c>
      <c r="BC188" s="14">
        <v>640</v>
      </c>
      <c r="BD188" s="14">
        <v>595</v>
      </c>
      <c r="BE188" s="14">
        <v>865</v>
      </c>
      <c r="BF188" s="14">
        <v>102.14285714285714</v>
      </c>
      <c r="BG188" s="14">
        <v>100</v>
      </c>
      <c r="BH188" s="14">
        <v>93.785714285714292</v>
      </c>
      <c r="BI188" s="14">
        <v>295</v>
      </c>
      <c r="BJ188" s="14">
        <v>87.5</v>
      </c>
      <c r="BK188" s="14">
        <v>30</v>
      </c>
      <c r="BL188" s="14">
        <v>1.5</v>
      </c>
      <c r="BM188" s="14">
        <v>235</v>
      </c>
      <c r="BN188" s="14">
        <v>34583</v>
      </c>
      <c r="BO188" s="19">
        <f>BN188/(O188)*100</f>
        <v>7.9399299289646841</v>
      </c>
      <c r="BP188" s="19">
        <f>BN188/(O188+Q188)*100</f>
        <v>7.9399299289646841</v>
      </c>
      <c r="BQ188" s="15" t="s">
        <v>72</v>
      </c>
      <c r="BR188" s="13">
        <v>20</v>
      </c>
      <c r="BS188" s="13">
        <v>43</v>
      </c>
      <c r="BT188" s="19">
        <v>28.33</v>
      </c>
      <c r="BU188" s="19">
        <f t="shared" si="43"/>
        <v>0.83323529411764696</v>
      </c>
      <c r="BV188" s="16">
        <v>0.08</v>
      </c>
      <c r="BW188" s="16">
        <v>0.72</v>
      </c>
      <c r="BX188" s="16">
        <v>0.22700000000000001</v>
      </c>
      <c r="BY188" s="14">
        <f t="shared" si="44"/>
        <v>85456.454072789798</v>
      </c>
      <c r="BZ188" s="19">
        <v>9.59</v>
      </c>
      <c r="CA188" s="19">
        <f t="shared" si="47"/>
        <v>0.69698253184415171</v>
      </c>
      <c r="CB188" s="19">
        <f t="shared" si="48"/>
        <v>0.99835761213972851</v>
      </c>
    </row>
    <row r="189" spans="1:80" x14ac:dyDescent="0.25">
      <c r="A189" s="15" t="s">
        <v>69</v>
      </c>
      <c r="B189" s="15">
        <v>6</v>
      </c>
      <c r="C189" s="15">
        <v>2</v>
      </c>
      <c r="D189" s="16">
        <f t="shared" si="36"/>
        <v>0.80937128447999995</v>
      </c>
      <c r="E189" s="17">
        <v>37747</v>
      </c>
      <c r="F189" s="15">
        <v>1</v>
      </c>
      <c r="G189" s="15" t="s">
        <v>70</v>
      </c>
      <c r="H189" s="15" t="s">
        <v>71</v>
      </c>
      <c r="I189" s="15">
        <v>91</v>
      </c>
      <c r="J189" s="15">
        <v>30</v>
      </c>
      <c r="K189" s="15"/>
      <c r="L189" s="15"/>
      <c r="M189" s="13">
        <f t="shared" si="37"/>
        <v>60.5</v>
      </c>
      <c r="N189" s="17">
        <v>37756</v>
      </c>
      <c r="O189" s="14">
        <v>759364</v>
      </c>
      <c r="P189" s="15"/>
      <c r="Q189" s="14"/>
      <c r="R189" s="15"/>
      <c r="S189" s="15"/>
      <c r="T189" s="15"/>
      <c r="U189" s="15"/>
      <c r="V189" s="14">
        <f t="shared" si="38"/>
        <v>759364</v>
      </c>
      <c r="W189" s="14">
        <f t="shared" si="39"/>
        <v>938214.65446216275</v>
      </c>
      <c r="X189" s="14">
        <f t="shared" si="40"/>
        <v>379682</v>
      </c>
      <c r="Y189" s="17">
        <v>37792</v>
      </c>
      <c r="Z189" s="13">
        <f t="shared" si="41"/>
        <v>9</v>
      </c>
      <c r="AA189" s="15">
        <f t="shared" si="42"/>
        <v>36</v>
      </c>
      <c r="AB189" s="15">
        <v>11</v>
      </c>
      <c r="AC189" s="18">
        <v>2.8</v>
      </c>
      <c r="AD189" s="18">
        <v>29.4</v>
      </c>
      <c r="AE189" s="18">
        <v>28.2</v>
      </c>
      <c r="AF189" s="18">
        <v>31.9</v>
      </c>
      <c r="AG189" s="18">
        <v>30.324242424242417</v>
      </c>
      <c r="AH189" s="13">
        <v>35</v>
      </c>
      <c r="AI189" s="13">
        <v>32</v>
      </c>
      <c r="AJ189" s="13">
        <v>41</v>
      </c>
      <c r="AK189" s="13">
        <v>36</v>
      </c>
      <c r="AL189" s="18">
        <v>9.4</v>
      </c>
      <c r="AM189" s="18">
        <v>8.6999999999999993</v>
      </c>
      <c r="AN189" s="18">
        <v>9.3000000000000007</v>
      </c>
      <c r="AO189" s="18">
        <v>9.0987991892475328</v>
      </c>
      <c r="AP189" s="21">
        <v>116</v>
      </c>
      <c r="AQ189" s="21">
        <v>850</v>
      </c>
      <c r="AR189" s="21">
        <v>60</v>
      </c>
      <c r="AS189" s="21">
        <v>25</v>
      </c>
      <c r="AT189" s="14">
        <v>10</v>
      </c>
      <c r="AU189" s="14">
        <v>395</v>
      </c>
      <c r="AV189" s="14">
        <v>20</v>
      </c>
      <c r="AW189" s="14">
        <v>425</v>
      </c>
      <c r="AX189" s="14">
        <v>0</v>
      </c>
      <c r="AY189" s="14">
        <v>0</v>
      </c>
      <c r="AZ189" s="14">
        <v>20</v>
      </c>
      <c r="BA189" s="14">
        <v>495</v>
      </c>
      <c r="BB189" s="14">
        <v>360</v>
      </c>
      <c r="BC189" s="14">
        <v>675</v>
      </c>
      <c r="BD189" s="14">
        <v>17600</v>
      </c>
      <c r="BE189" s="14">
        <v>17675</v>
      </c>
      <c r="BF189" s="14">
        <v>113.92857142857143</v>
      </c>
      <c r="BG189" s="14">
        <v>119.28571428571429</v>
      </c>
      <c r="BH189" s="14">
        <v>4355.7142857142853</v>
      </c>
      <c r="BI189" s="14">
        <v>4588.9285714285716</v>
      </c>
      <c r="BJ189" s="14">
        <v>42.5</v>
      </c>
      <c r="BK189" s="14">
        <v>42.5</v>
      </c>
      <c r="BL189" s="14">
        <v>2550</v>
      </c>
      <c r="BM189" s="14">
        <v>2647.5</v>
      </c>
      <c r="BN189" s="14">
        <v>620381</v>
      </c>
      <c r="BO189" s="19">
        <f>BN189/(O189)*100</f>
        <v>81.697446810752155</v>
      </c>
      <c r="BP189" s="19">
        <f>BN189/(O189+Q189)*100</f>
        <v>81.697446810752155</v>
      </c>
      <c r="BQ189" s="15" t="s">
        <v>72</v>
      </c>
      <c r="BR189" s="13">
        <v>28</v>
      </c>
      <c r="BS189" s="13">
        <v>39</v>
      </c>
      <c r="BT189" s="19">
        <v>32.18</v>
      </c>
      <c r="BU189" s="19">
        <f t="shared" si="43"/>
        <v>0.89388888888888884</v>
      </c>
      <c r="BV189" s="16">
        <v>0.17499999999999999</v>
      </c>
      <c r="BW189" s="16">
        <v>0.49299999999999999</v>
      </c>
      <c r="BX189" s="16">
        <v>0.28100000000000003</v>
      </c>
      <c r="BY189" s="14">
        <f t="shared" si="44"/>
        <v>766497.41829990759</v>
      </c>
      <c r="BZ189" s="19">
        <v>170.18</v>
      </c>
      <c r="CA189" s="19">
        <f t="shared" si="47"/>
        <v>5.840610252511417</v>
      </c>
      <c r="CB189" s="19">
        <f t="shared" si="48"/>
        <v>0.84323417712676185</v>
      </c>
    </row>
    <row r="190" spans="1:80" x14ac:dyDescent="0.25">
      <c r="A190" s="15" t="s">
        <v>69</v>
      </c>
      <c r="B190" s="15">
        <v>29</v>
      </c>
      <c r="C190" s="15">
        <v>1</v>
      </c>
      <c r="D190" s="16">
        <f t="shared" si="36"/>
        <v>0.40468564223999998</v>
      </c>
      <c r="E190" s="17">
        <v>36985</v>
      </c>
      <c r="F190" s="15">
        <v>2</v>
      </c>
      <c r="G190" s="15" t="s">
        <v>70</v>
      </c>
      <c r="H190" s="15" t="s">
        <v>71</v>
      </c>
      <c r="I190" s="15">
        <v>44</v>
      </c>
      <c r="J190" s="15">
        <v>45</v>
      </c>
      <c r="K190" s="15">
        <v>80</v>
      </c>
      <c r="L190" s="15">
        <v>105</v>
      </c>
      <c r="M190" s="13">
        <f t="shared" si="37"/>
        <v>68.5</v>
      </c>
      <c r="N190" s="23">
        <v>36994</v>
      </c>
      <c r="O190" s="24">
        <v>353118</v>
      </c>
      <c r="P190" s="23">
        <v>36998</v>
      </c>
      <c r="Q190" s="24">
        <v>430978</v>
      </c>
      <c r="R190" s="15"/>
      <c r="S190" s="15"/>
      <c r="T190" s="15"/>
      <c r="U190" s="15"/>
      <c r="V190" s="14">
        <f t="shared" si="38"/>
        <v>784096</v>
      </c>
      <c r="W190" s="14">
        <f t="shared" si="39"/>
        <v>1937543.4118687848</v>
      </c>
      <c r="X190" s="14">
        <f t="shared" si="40"/>
        <v>784096</v>
      </c>
      <c r="Y190" s="17">
        <v>37028</v>
      </c>
      <c r="Z190" s="13">
        <f t="shared" si="41"/>
        <v>9</v>
      </c>
      <c r="AA190" s="15">
        <f t="shared" si="42"/>
        <v>34</v>
      </c>
      <c r="AB190" s="13">
        <v>13</v>
      </c>
      <c r="AC190" s="18">
        <v>2.2999999999999998</v>
      </c>
      <c r="AD190" s="18">
        <v>27.6</v>
      </c>
      <c r="AE190" s="18">
        <v>21.2</v>
      </c>
      <c r="AF190" s="18">
        <v>29.4</v>
      </c>
      <c r="AG190" s="18">
        <v>26.95</v>
      </c>
      <c r="AH190" s="13">
        <v>35</v>
      </c>
      <c r="AI190" s="13">
        <v>36</v>
      </c>
      <c r="AJ190" s="13">
        <v>45</v>
      </c>
      <c r="AK190" s="13">
        <v>40.111111111111114</v>
      </c>
      <c r="AL190" s="18">
        <v>9.1</v>
      </c>
      <c r="AM190" s="18">
        <v>9.1</v>
      </c>
      <c r="AN190" s="18">
        <v>9.8000000000000007</v>
      </c>
      <c r="AO190" s="18">
        <v>9.3910029268920852</v>
      </c>
      <c r="AP190" s="21">
        <v>90</v>
      </c>
      <c r="AQ190" s="21">
        <v>325</v>
      </c>
      <c r="AR190" s="21">
        <v>30</v>
      </c>
      <c r="AS190" s="21">
        <v>12.5</v>
      </c>
      <c r="AT190" s="14">
        <v>45</v>
      </c>
      <c r="AU190" s="14">
        <v>410</v>
      </c>
      <c r="AV190" s="14">
        <v>0</v>
      </c>
      <c r="AW190" s="14">
        <v>455</v>
      </c>
      <c r="AX190" s="14">
        <v>0</v>
      </c>
      <c r="AY190" s="14">
        <v>0</v>
      </c>
      <c r="AZ190" s="14">
        <v>0</v>
      </c>
      <c r="BA190" s="14">
        <v>0</v>
      </c>
      <c r="BB190" s="14">
        <v>130</v>
      </c>
      <c r="BC190" s="14">
        <v>320</v>
      </c>
      <c r="BD190" s="14">
        <v>3500</v>
      </c>
      <c r="BE190" s="14">
        <v>3540</v>
      </c>
      <c r="BF190" s="14">
        <v>47.857142857142854</v>
      </c>
      <c r="BG190" s="14">
        <v>49.285714285714285</v>
      </c>
      <c r="BH190" s="14">
        <v>461.07142857142856</v>
      </c>
      <c r="BI190" s="14">
        <v>558.21428571428567</v>
      </c>
      <c r="BJ190" s="14">
        <v>32.5</v>
      </c>
      <c r="BK190" s="14">
        <v>22.5</v>
      </c>
      <c r="BL190" s="14">
        <v>140</v>
      </c>
      <c r="BM190" s="14">
        <v>297.5</v>
      </c>
      <c r="BN190" s="14">
        <v>26266</v>
      </c>
      <c r="BO190" s="19">
        <f>BN190/(Q190)*100</f>
        <v>6.0945106246722576</v>
      </c>
      <c r="BP190" s="19">
        <f>BN190/(O190+Q190)*100</f>
        <v>3.3498449169489448</v>
      </c>
      <c r="BQ190" s="15" t="s">
        <v>72</v>
      </c>
      <c r="BR190" s="13">
        <v>14</v>
      </c>
      <c r="BS190" s="13">
        <v>40</v>
      </c>
      <c r="BT190" s="19">
        <v>23.03</v>
      </c>
      <c r="BU190" s="19">
        <f t="shared" si="43"/>
        <v>0.6773529411764706</v>
      </c>
      <c r="BV190" s="16">
        <v>0.04</v>
      </c>
      <c r="BW190" s="16">
        <v>0.51</v>
      </c>
      <c r="BX190" s="16">
        <v>0.121</v>
      </c>
      <c r="BY190" s="14">
        <f t="shared" si="44"/>
        <v>64904.699496165653</v>
      </c>
      <c r="BZ190" s="19">
        <v>4.18</v>
      </c>
      <c r="CA190" s="19">
        <v>0</v>
      </c>
      <c r="CB190" s="19"/>
    </row>
    <row r="191" spans="1:80" x14ac:dyDescent="0.25">
      <c r="A191" s="4" t="s">
        <v>69</v>
      </c>
      <c r="B191" s="4">
        <v>33</v>
      </c>
      <c r="C191" s="4">
        <v>1</v>
      </c>
      <c r="D191" s="6">
        <f t="shared" si="36"/>
        <v>0.40468564223999998</v>
      </c>
      <c r="E191" s="8">
        <v>38282</v>
      </c>
      <c r="F191" s="4">
        <v>1</v>
      </c>
      <c r="G191" s="4" t="s">
        <v>70</v>
      </c>
      <c r="H191" s="4" t="s">
        <v>71</v>
      </c>
      <c r="I191" s="4">
        <v>216</v>
      </c>
      <c r="J191" s="4">
        <v>700</v>
      </c>
      <c r="M191" s="13">
        <f t="shared" si="37"/>
        <v>458</v>
      </c>
      <c r="N191" s="8">
        <v>38292</v>
      </c>
      <c r="O191" s="5">
        <v>402582</v>
      </c>
      <c r="Q191" s="5"/>
      <c r="V191" s="14">
        <f t="shared" si="38"/>
        <v>402582</v>
      </c>
      <c r="W191" s="14">
        <f t="shared" si="39"/>
        <v>994801.78681814368</v>
      </c>
      <c r="X191" s="14">
        <f t="shared" si="40"/>
        <v>402582</v>
      </c>
      <c r="Y191" s="8">
        <v>38321</v>
      </c>
      <c r="Z191" s="13">
        <f t="shared" si="41"/>
        <v>10</v>
      </c>
      <c r="AA191" s="4">
        <f t="shared" si="42"/>
        <v>29</v>
      </c>
      <c r="AB191" s="4">
        <v>7</v>
      </c>
      <c r="AC191" s="10">
        <v>2.2999999999999998</v>
      </c>
      <c r="AD191" s="4">
        <v>27.9</v>
      </c>
      <c r="AE191" s="4">
        <v>18.8</v>
      </c>
      <c r="AF191" s="4">
        <v>26.7</v>
      </c>
      <c r="AG191" s="10">
        <v>24.011111111111113</v>
      </c>
      <c r="AH191" s="4">
        <v>35</v>
      </c>
      <c r="AI191" s="4">
        <v>28</v>
      </c>
      <c r="AJ191" s="4">
        <v>36</v>
      </c>
      <c r="AK191" s="10">
        <v>31.75</v>
      </c>
      <c r="AL191" s="4">
        <v>9.1999999999999993</v>
      </c>
      <c r="AM191" s="4">
        <v>8.6999999999999993</v>
      </c>
      <c r="AN191" s="4">
        <v>9.6999999999999993</v>
      </c>
      <c r="AO191" s="10">
        <v>9.174074074074074</v>
      </c>
      <c r="AP191" s="20">
        <v>112</v>
      </c>
      <c r="AQ191" s="20">
        <v>350</v>
      </c>
      <c r="AR191" s="20">
        <v>15</v>
      </c>
      <c r="AS191" s="20">
        <v>6.25</v>
      </c>
      <c r="AT191" s="5">
        <v>40</v>
      </c>
      <c r="AU191" s="5">
        <v>165</v>
      </c>
      <c r="AV191" s="5">
        <v>0</v>
      </c>
      <c r="AW191" s="5">
        <v>205</v>
      </c>
      <c r="AX191" s="5">
        <v>0</v>
      </c>
      <c r="AY191" s="5">
        <v>0</v>
      </c>
      <c r="AZ191" s="5">
        <v>0</v>
      </c>
      <c r="BA191" s="5">
        <v>0</v>
      </c>
      <c r="BB191" s="5">
        <v>480</v>
      </c>
      <c r="BC191" s="5">
        <v>140</v>
      </c>
      <c r="BD191" s="5">
        <v>460</v>
      </c>
      <c r="BE191" s="5">
        <v>490</v>
      </c>
      <c r="BF191" s="5">
        <v>84.5</v>
      </c>
      <c r="BG191" s="5">
        <v>30.5</v>
      </c>
      <c r="BH191" s="5">
        <v>47.5</v>
      </c>
      <c r="BI191" s="5">
        <v>162.5</v>
      </c>
      <c r="BJ191" s="5">
        <v>20</v>
      </c>
      <c r="BK191" s="5">
        <v>7.5</v>
      </c>
      <c r="BL191" s="5">
        <v>0</v>
      </c>
      <c r="BM191" s="5">
        <v>87.5</v>
      </c>
      <c r="BN191" s="5">
        <v>0</v>
      </c>
      <c r="BO191" s="11">
        <f>(BN191/O191)*100</f>
        <v>0</v>
      </c>
      <c r="BP191" s="11">
        <f>((BN191)/(O191+Q191+S191+U191))*100</f>
        <v>0</v>
      </c>
      <c r="BQ191" s="4" t="s">
        <v>73</v>
      </c>
      <c r="BR191" s="9">
        <v>0</v>
      </c>
      <c r="BS191" s="9">
        <v>0</v>
      </c>
      <c r="BT191" s="11">
        <v>0</v>
      </c>
      <c r="BU191" s="19">
        <f t="shared" si="43"/>
        <v>0</v>
      </c>
      <c r="BV191" s="6">
        <v>0</v>
      </c>
      <c r="BW191" s="6">
        <v>0</v>
      </c>
      <c r="BX191" s="6">
        <v>0</v>
      </c>
      <c r="BY191" s="5">
        <f t="shared" si="44"/>
        <v>0</v>
      </c>
      <c r="BZ191" s="11">
        <v>0</v>
      </c>
      <c r="CA191" s="11">
        <f t="shared" ref="CA191:CA224" si="49">(BZ191/D191)/AA191</f>
        <v>0</v>
      </c>
      <c r="CB191" s="11" t="e">
        <f t="shared" ref="CB191:CB199" si="50">(BX191/BT191^3)*100000</f>
        <v>#DIV/0!</v>
      </c>
    </row>
    <row r="192" spans="1:80" x14ac:dyDescent="0.25">
      <c r="A192" s="4" t="s">
        <v>69</v>
      </c>
      <c r="B192" s="4">
        <v>29</v>
      </c>
      <c r="C192" s="4">
        <v>1</v>
      </c>
      <c r="D192" s="6">
        <f t="shared" si="36"/>
        <v>0.40468564223999998</v>
      </c>
      <c r="E192" s="8">
        <v>39185</v>
      </c>
      <c r="F192" s="4">
        <v>1</v>
      </c>
      <c r="G192" s="4" t="s">
        <v>70</v>
      </c>
      <c r="H192" s="4" t="s">
        <v>71</v>
      </c>
      <c r="I192" s="4">
        <v>205</v>
      </c>
      <c r="J192" s="4">
        <v>221</v>
      </c>
      <c r="M192" s="13">
        <f t="shared" si="37"/>
        <v>213</v>
      </c>
      <c r="N192" s="8">
        <v>39195</v>
      </c>
      <c r="O192" s="5">
        <v>429146</v>
      </c>
      <c r="Q192" s="5"/>
      <c r="S192" s="5"/>
      <c r="V192" s="14">
        <f t="shared" si="38"/>
        <v>429146</v>
      </c>
      <c r="W192" s="14">
        <f t="shared" si="39"/>
        <v>1060442.8603510815</v>
      </c>
      <c r="X192" s="14">
        <f t="shared" si="40"/>
        <v>429146</v>
      </c>
      <c r="Y192" s="8">
        <v>39233</v>
      </c>
      <c r="Z192" s="13">
        <f t="shared" si="41"/>
        <v>10</v>
      </c>
      <c r="AA192" s="4">
        <f t="shared" si="42"/>
        <v>38</v>
      </c>
      <c r="AB192" s="4">
        <v>1</v>
      </c>
      <c r="AC192" s="4">
        <v>3.7</v>
      </c>
      <c r="AD192" s="10">
        <v>24.9</v>
      </c>
      <c r="AE192" s="10">
        <v>24</v>
      </c>
      <c r="AF192" s="10">
        <v>30.6</v>
      </c>
      <c r="AG192" s="10">
        <v>27.519444444444449</v>
      </c>
      <c r="AH192" s="10">
        <v>35</v>
      </c>
      <c r="AI192" s="10">
        <v>32</v>
      </c>
      <c r="AJ192" s="10">
        <v>40</v>
      </c>
      <c r="AK192" s="10">
        <v>37.272727272727273</v>
      </c>
      <c r="AL192" s="10">
        <v>8.9</v>
      </c>
      <c r="AM192" s="10">
        <v>8.9</v>
      </c>
      <c r="AN192" s="10">
        <v>9.6999999999999993</v>
      </c>
      <c r="AO192" s="10">
        <v>9.2108108108108109</v>
      </c>
      <c r="AP192" s="20">
        <v>193</v>
      </c>
      <c r="AQ192" s="20">
        <v>375</v>
      </c>
      <c r="AR192" s="20">
        <v>27</v>
      </c>
      <c r="AS192" s="20">
        <v>11.25</v>
      </c>
      <c r="AT192" s="5">
        <v>10</v>
      </c>
      <c r="AU192" s="5">
        <v>65</v>
      </c>
      <c r="AV192" s="5">
        <v>0</v>
      </c>
      <c r="AW192" s="5">
        <v>75</v>
      </c>
      <c r="AX192" s="5">
        <v>5</v>
      </c>
      <c r="AY192" s="5">
        <v>0</v>
      </c>
      <c r="AZ192" s="5">
        <v>0</v>
      </c>
      <c r="BA192" s="5">
        <v>10</v>
      </c>
      <c r="BB192" s="5">
        <v>240</v>
      </c>
      <c r="BC192" s="5">
        <v>780</v>
      </c>
      <c r="BD192" s="5">
        <v>430</v>
      </c>
      <c r="BE192" s="5">
        <v>845</v>
      </c>
      <c r="BF192" s="5">
        <v>65.333333333333329</v>
      </c>
      <c r="BG192" s="5">
        <v>122.33333333333333</v>
      </c>
      <c r="BH192" s="5">
        <v>51.666666666666664</v>
      </c>
      <c r="BI192" s="5">
        <v>239.33333333333334</v>
      </c>
      <c r="BJ192" s="5">
        <v>35</v>
      </c>
      <c r="BK192" s="5">
        <v>25</v>
      </c>
      <c r="BL192" s="5">
        <v>0</v>
      </c>
      <c r="BM192" s="5">
        <v>195</v>
      </c>
      <c r="BN192" s="5">
        <v>167721</v>
      </c>
      <c r="BO192" s="11">
        <f>(BN192/O192)*100</f>
        <v>39.082503390454534</v>
      </c>
      <c r="BP192" s="11">
        <f>((BN192)/(O192+Q192+S192+U192))*100</f>
        <v>39.082503390454534</v>
      </c>
      <c r="BQ192" s="4" t="s">
        <v>72</v>
      </c>
      <c r="BR192" s="9">
        <v>1</v>
      </c>
      <c r="BS192" s="9">
        <v>47</v>
      </c>
      <c r="BT192" s="11">
        <v>34.979999999999997</v>
      </c>
      <c r="BU192" s="19">
        <f t="shared" si="43"/>
        <v>0.92052631578947364</v>
      </c>
      <c r="BV192" s="6">
        <v>0.11799999999999999</v>
      </c>
      <c r="BW192" s="6">
        <v>0.69499999999999995</v>
      </c>
      <c r="BX192" s="6">
        <v>0.36</v>
      </c>
      <c r="BY192" s="5">
        <f t="shared" si="44"/>
        <v>414447.61685054441</v>
      </c>
      <c r="BZ192" s="11">
        <v>50.45</v>
      </c>
      <c r="CA192" s="11">
        <f t="shared" si="49"/>
        <v>3.2806490776364456</v>
      </c>
      <c r="CB192" s="11">
        <f t="shared" si="50"/>
        <v>0.84109119261938592</v>
      </c>
    </row>
    <row r="193" spans="1:80" x14ac:dyDescent="0.25">
      <c r="A193" s="15" t="s">
        <v>69</v>
      </c>
      <c r="B193" s="15">
        <v>34</v>
      </c>
      <c r="C193" s="15">
        <v>1</v>
      </c>
      <c r="D193" s="16">
        <f t="shared" si="36"/>
        <v>0.40468564223999998</v>
      </c>
      <c r="E193" s="17">
        <v>39708</v>
      </c>
      <c r="F193" s="15">
        <v>1</v>
      </c>
      <c r="G193" s="15" t="s">
        <v>70</v>
      </c>
      <c r="H193" s="15" t="s">
        <v>71</v>
      </c>
      <c r="I193" s="15"/>
      <c r="J193" s="15"/>
      <c r="K193" s="15"/>
      <c r="L193" s="15"/>
      <c r="M193" s="13" t="e">
        <f t="shared" si="37"/>
        <v>#DIV/0!</v>
      </c>
      <c r="N193" s="17">
        <v>39718</v>
      </c>
      <c r="O193" s="14">
        <v>410368</v>
      </c>
      <c r="P193" s="15"/>
      <c r="Q193" s="14"/>
      <c r="R193" s="15"/>
      <c r="S193" s="14"/>
      <c r="T193" s="15"/>
      <c r="U193" s="13"/>
      <c r="V193" s="14">
        <f t="shared" si="38"/>
        <v>410368</v>
      </c>
      <c r="W193" s="14">
        <f t="shared" si="39"/>
        <v>1014041.4118191771</v>
      </c>
      <c r="X193" s="14">
        <f t="shared" si="40"/>
        <v>410368</v>
      </c>
      <c r="Y193" s="17">
        <v>39786</v>
      </c>
      <c r="Z193" s="13">
        <f t="shared" si="41"/>
        <v>10</v>
      </c>
      <c r="AA193" s="15">
        <f t="shared" si="42"/>
        <v>68</v>
      </c>
      <c r="AB193" s="15">
        <v>0</v>
      </c>
      <c r="AC193" s="18">
        <v>4.3</v>
      </c>
      <c r="AD193" s="18">
        <v>27.5</v>
      </c>
      <c r="AE193" s="18">
        <v>16</v>
      </c>
      <c r="AF193" s="18">
        <v>30.3</v>
      </c>
      <c r="AG193" s="18">
        <v>23.815151515151513</v>
      </c>
      <c r="AH193" s="13">
        <v>35</v>
      </c>
      <c r="AI193" s="13">
        <v>37</v>
      </c>
      <c r="AJ193" s="13">
        <v>52</v>
      </c>
      <c r="AK193" s="13">
        <v>43.941176470588232</v>
      </c>
      <c r="AL193" s="18">
        <v>8.8000000000000007</v>
      </c>
      <c r="AM193" s="18">
        <v>8.9</v>
      </c>
      <c r="AN193" s="18">
        <v>9.3000000000000007</v>
      </c>
      <c r="AO193" s="18">
        <v>9.1525748734849532</v>
      </c>
      <c r="AP193" s="21">
        <v>1136</v>
      </c>
      <c r="AQ193" s="21">
        <v>400</v>
      </c>
      <c r="AR193" s="21">
        <v>29</v>
      </c>
      <c r="AS193" s="21">
        <v>10.75</v>
      </c>
      <c r="AT193" s="14">
        <v>50</v>
      </c>
      <c r="AU193" s="14">
        <v>45</v>
      </c>
      <c r="AV193" s="14">
        <v>65</v>
      </c>
      <c r="AW193" s="14">
        <v>160</v>
      </c>
      <c r="AX193" s="14">
        <v>0</v>
      </c>
      <c r="AY193" s="14">
        <v>0</v>
      </c>
      <c r="AZ193" s="14">
        <v>0</v>
      </c>
      <c r="BA193" s="14">
        <v>0</v>
      </c>
      <c r="BB193" s="14">
        <v>200</v>
      </c>
      <c r="BC193" s="14">
        <v>220</v>
      </c>
      <c r="BD193" s="14">
        <v>40</v>
      </c>
      <c r="BE193" s="14">
        <v>400</v>
      </c>
      <c r="BF193" s="14">
        <v>43.636363636363633</v>
      </c>
      <c r="BG193" s="14">
        <v>74.545454545454547</v>
      </c>
      <c r="BH193" s="14">
        <v>8.1818181818181817</v>
      </c>
      <c r="BI193" s="14">
        <v>126.36363636363636</v>
      </c>
      <c r="BJ193" s="14">
        <v>20</v>
      </c>
      <c r="BK193" s="14">
        <v>65</v>
      </c>
      <c r="BL193" s="14">
        <v>0</v>
      </c>
      <c r="BM193" s="14">
        <v>85</v>
      </c>
      <c r="BN193" s="14">
        <v>50606</v>
      </c>
      <c r="BO193" s="19">
        <f>BN193/O193*100</f>
        <v>12.331858234560201</v>
      </c>
      <c r="BP193" s="19">
        <f>(BN193)/(O193+Q193+S193+U193)*100</f>
        <v>12.331858234560201</v>
      </c>
      <c r="BQ193" s="15" t="s">
        <v>72</v>
      </c>
      <c r="BR193" s="13">
        <v>35</v>
      </c>
      <c r="BS193" s="13">
        <v>89</v>
      </c>
      <c r="BT193" s="19">
        <v>52.15</v>
      </c>
      <c r="BU193" s="19">
        <f t="shared" si="43"/>
        <v>0.76691176470588229</v>
      </c>
      <c r="BV193" s="16">
        <v>0.32600000000000001</v>
      </c>
      <c r="BW193" s="16">
        <v>5.46</v>
      </c>
      <c r="BX193" s="16">
        <v>1.3680000000000001</v>
      </c>
      <c r="BY193" s="14">
        <f t="shared" si="44"/>
        <v>125050.1493452737</v>
      </c>
      <c r="BZ193" s="19">
        <v>49.68</v>
      </c>
      <c r="CA193" s="11">
        <f t="shared" si="49"/>
        <v>1.805322845777761</v>
      </c>
      <c r="CB193" s="11">
        <f t="shared" si="50"/>
        <v>0.9645464769668034</v>
      </c>
    </row>
    <row r="194" spans="1:80" x14ac:dyDescent="0.25">
      <c r="A194" s="15" t="s">
        <v>69</v>
      </c>
      <c r="B194" s="15">
        <v>2</v>
      </c>
      <c r="C194" s="15">
        <v>2</v>
      </c>
      <c r="D194" s="16">
        <f t="shared" ref="D194:D257" si="51">C194*0.40468564224</f>
        <v>0.80937128447999995</v>
      </c>
      <c r="E194" s="17">
        <v>39192</v>
      </c>
      <c r="F194" s="15">
        <v>1</v>
      </c>
      <c r="G194" s="15" t="s">
        <v>70</v>
      </c>
      <c r="H194" s="15" t="s">
        <v>71</v>
      </c>
      <c r="I194" s="15">
        <v>178</v>
      </c>
      <c r="J194" s="15">
        <v>188</v>
      </c>
      <c r="K194" s="15"/>
      <c r="L194" s="15"/>
      <c r="M194" s="13">
        <f t="shared" ref="M194:M257" si="52">AVERAGE(I194:L194)</f>
        <v>183</v>
      </c>
      <c r="N194" s="17">
        <v>39202</v>
      </c>
      <c r="O194" s="14">
        <v>853712</v>
      </c>
      <c r="P194" s="15"/>
      <c r="Q194" s="14"/>
      <c r="R194" s="15"/>
      <c r="S194" s="14"/>
      <c r="T194" s="15"/>
      <c r="U194" s="15"/>
      <c r="V194" s="14">
        <f t="shared" ref="V194:V257" si="53">SUM(U194,S194,Q194,O194)</f>
        <v>853712</v>
      </c>
      <c r="W194" s="14">
        <f t="shared" ref="W194:W257" si="54">V194/D194</f>
        <v>1054784.1471154834</v>
      </c>
      <c r="X194" s="14">
        <f t="shared" ref="X194:X257" si="55">V194/C194</f>
        <v>426856</v>
      </c>
      <c r="Y194" s="17">
        <v>39246</v>
      </c>
      <c r="Z194" s="13">
        <f t="shared" ref="Z194:Z257" si="56">N194-E194</f>
        <v>10</v>
      </c>
      <c r="AA194" s="15">
        <f t="shared" ref="AA194:AA257" si="57">Y194-N194</f>
        <v>44</v>
      </c>
      <c r="AB194" s="15">
        <v>1</v>
      </c>
      <c r="AC194" s="15">
        <v>3.1</v>
      </c>
      <c r="AD194" s="18">
        <v>26.8</v>
      </c>
      <c r="AE194" s="18">
        <v>24.4</v>
      </c>
      <c r="AF194" s="18">
        <v>31.4</v>
      </c>
      <c r="AG194" s="18">
        <v>28.073170731707311</v>
      </c>
      <c r="AH194" s="18">
        <v>35</v>
      </c>
      <c r="AI194" s="18">
        <v>28</v>
      </c>
      <c r="AJ194" s="18">
        <v>40</v>
      </c>
      <c r="AK194" s="18">
        <v>35</v>
      </c>
      <c r="AL194" s="18">
        <v>8.8000000000000007</v>
      </c>
      <c r="AM194" s="18">
        <v>8.9</v>
      </c>
      <c r="AN194" s="18">
        <v>9.3000000000000007</v>
      </c>
      <c r="AO194" s="18">
        <v>9.092857142857147</v>
      </c>
      <c r="AP194" s="21">
        <v>268</v>
      </c>
      <c r="AQ194" s="21">
        <v>750</v>
      </c>
      <c r="AR194" s="21">
        <v>54</v>
      </c>
      <c r="AS194" s="21">
        <v>22.5</v>
      </c>
      <c r="AT194" s="14">
        <v>60</v>
      </c>
      <c r="AU194" s="14">
        <v>350</v>
      </c>
      <c r="AV194" s="14">
        <v>0</v>
      </c>
      <c r="AW194" s="14">
        <v>440</v>
      </c>
      <c r="AX194" s="14">
        <v>0</v>
      </c>
      <c r="AY194" s="14">
        <v>0</v>
      </c>
      <c r="AZ194" s="14">
        <v>0</v>
      </c>
      <c r="BA194" s="14">
        <v>25</v>
      </c>
      <c r="BB194" s="14">
        <v>110</v>
      </c>
      <c r="BC194" s="14">
        <v>785</v>
      </c>
      <c r="BD194" s="14">
        <v>2740</v>
      </c>
      <c r="BE194" s="14">
        <v>2975</v>
      </c>
      <c r="BF194" s="14">
        <v>32.352941176470587</v>
      </c>
      <c r="BG194" s="14">
        <v>197.35294117647058</v>
      </c>
      <c r="BH194" s="14">
        <v>558.23529411764707</v>
      </c>
      <c r="BI194" s="14">
        <v>789.41176470588232</v>
      </c>
      <c r="BJ194" s="14">
        <v>15</v>
      </c>
      <c r="BK194" s="14">
        <v>60</v>
      </c>
      <c r="BL194" s="14">
        <v>520</v>
      </c>
      <c r="BM194" s="14">
        <v>520</v>
      </c>
      <c r="BN194" s="14">
        <v>201796</v>
      </c>
      <c r="BO194" s="19">
        <f>(BN194/O194)*100</f>
        <v>23.637479618419327</v>
      </c>
      <c r="BP194" s="19">
        <f>((BN194)/(O194+Q194+S194+U194))*100</f>
        <v>23.637479618419327</v>
      </c>
      <c r="BQ194" s="15" t="s">
        <v>72</v>
      </c>
      <c r="BR194" s="13">
        <v>25</v>
      </c>
      <c r="BS194" s="13">
        <v>59</v>
      </c>
      <c r="BT194" s="19">
        <v>37.35</v>
      </c>
      <c r="BU194" s="19">
        <f t="shared" ref="BU194:BU257" si="58">BT194/AA194</f>
        <v>0.84886363636363638</v>
      </c>
      <c r="BV194" s="16">
        <v>0.124</v>
      </c>
      <c r="BW194" s="16">
        <v>1.6</v>
      </c>
      <c r="BX194" s="16">
        <v>0.42699999999999999</v>
      </c>
      <c r="BY194" s="14">
        <f t="shared" ref="BY194:BY257" si="59">BN194/(C194*0.40468564224)</f>
        <v>249324.38779274051</v>
      </c>
      <c r="BZ194" s="19">
        <v>68.05</v>
      </c>
      <c r="CA194" s="19">
        <f t="shared" si="49"/>
        <v>1.9108546828227957</v>
      </c>
      <c r="CB194" s="19">
        <f t="shared" si="50"/>
        <v>0.81951339506519505</v>
      </c>
    </row>
    <row r="195" spans="1:80" x14ac:dyDescent="0.25">
      <c r="A195" s="15" t="s">
        <v>69</v>
      </c>
      <c r="B195" s="15">
        <v>16</v>
      </c>
      <c r="C195" s="15">
        <v>0.5</v>
      </c>
      <c r="D195" s="16">
        <f t="shared" si="51"/>
        <v>0.20234282111999999</v>
      </c>
      <c r="E195" s="17">
        <v>37763</v>
      </c>
      <c r="F195" s="15">
        <v>1</v>
      </c>
      <c r="G195" s="15" t="s">
        <v>70</v>
      </c>
      <c r="H195" s="15" t="s">
        <v>71</v>
      </c>
      <c r="I195" s="15">
        <v>0</v>
      </c>
      <c r="J195" s="15">
        <v>1</v>
      </c>
      <c r="K195" s="15"/>
      <c r="L195" s="15"/>
      <c r="M195" s="13">
        <f t="shared" si="52"/>
        <v>0.5</v>
      </c>
      <c r="N195" s="17">
        <v>37774</v>
      </c>
      <c r="O195" s="14">
        <v>339378</v>
      </c>
      <c r="P195" s="15"/>
      <c r="Q195" s="14"/>
      <c r="R195" s="15"/>
      <c r="S195" s="15"/>
      <c r="T195" s="15"/>
      <c r="U195" s="15"/>
      <c r="V195" s="14">
        <f t="shared" si="53"/>
        <v>339378</v>
      </c>
      <c r="W195" s="14">
        <f t="shared" si="54"/>
        <v>1677242.603031273</v>
      </c>
      <c r="X195" s="14">
        <f t="shared" si="55"/>
        <v>678756</v>
      </c>
      <c r="Y195" s="17">
        <v>37811</v>
      </c>
      <c r="Z195" s="13">
        <f t="shared" si="56"/>
        <v>11</v>
      </c>
      <c r="AA195" s="15">
        <f t="shared" si="57"/>
        <v>37</v>
      </c>
      <c r="AB195" s="15">
        <v>8</v>
      </c>
      <c r="AC195" s="18">
        <v>2.9</v>
      </c>
      <c r="AD195" s="18">
        <v>32.1</v>
      </c>
      <c r="AE195" s="18">
        <v>28.9</v>
      </c>
      <c r="AF195" s="18">
        <v>34.299999999999997</v>
      </c>
      <c r="AG195" s="18">
        <v>31.73714285714285</v>
      </c>
      <c r="AH195" s="13">
        <v>35</v>
      </c>
      <c r="AI195" s="13">
        <v>30</v>
      </c>
      <c r="AJ195" s="13">
        <v>46</v>
      </c>
      <c r="AK195" s="13">
        <v>40.444444444444443</v>
      </c>
      <c r="AL195" s="18">
        <v>9.6</v>
      </c>
      <c r="AM195" s="18">
        <v>9.1</v>
      </c>
      <c r="AN195" s="18">
        <v>10</v>
      </c>
      <c r="AO195" s="18">
        <v>9.4050652181624237</v>
      </c>
      <c r="AP195" s="21">
        <v>55</v>
      </c>
      <c r="AQ195" s="21">
        <v>212.5</v>
      </c>
      <c r="AR195" s="21">
        <v>13.5</v>
      </c>
      <c r="AS195" s="21">
        <v>5.75</v>
      </c>
      <c r="AT195" s="14">
        <v>15</v>
      </c>
      <c r="AU195" s="14">
        <v>75</v>
      </c>
      <c r="AV195" s="14">
        <v>1670</v>
      </c>
      <c r="AW195" s="14">
        <v>1760</v>
      </c>
      <c r="AX195" s="14">
        <v>0</v>
      </c>
      <c r="AY195" s="14">
        <v>0</v>
      </c>
      <c r="AZ195" s="14">
        <v>0</v>
      </c>
      <c r="BA195" s="14">
        <v>85</v>
      </c>
      <c r="BB195" s="14">
        <v>700</v>
      </c>
      <c r="BC195" s="14">
        <v>980</v>
      </c>
      <c r="BD195" s="14">
        <v>1125</v>
      </c>
      <c r="BE195" s="14">
        <v>1860</v>
      </c>
      <c r="BF195" s="14">
        <v>242.5</v>
      </c>
      <c r="BG195" s="14">
        <v>338</v>
      </c>
      <c r="BH195" s="14">
        <v>299.5</v>
      </c>
      <c r="BI195" s="14">
        <v>885.5</v>
      </c>
      <c r="BJ195" s="14">
        <v>102.5</v>
      </c>
      <c r="BK195" s="14">
        <v>275</v>
      </c>
      <c r="BL195" s="14">
        <v>220</v>
      </c>
      <c r="BM195" s="14">
        <v>835</v>
      </c>
      <c r="BN195" s="14">
        <v>2645</v>
      </c>
      <c r="BO195" s="19">
        <f>BN195/(O195)*100</f>
        <v>0.77936695955542201</v>
      </c>
      <c r="BP195" s="19">
        <f>BN195/(O195+Q195)*100</f>
        <v>0.77936695955542201</v>
      </c>
      <c r="BQ195" s="15" t="s">
        <v>72</v>
      </c>
      <c r="BR195" s="13">
        <v>30</v>
      </c>
      <c r="BS195" s="13">
        <v>68</v>
      </c>
      <c r="BT195" s="19">
        <v>52.43</v>
      </c>
      <c r="BU195" s="19">
        <f t="shared" si="58"/>
        <v>1.4170270270270271</v>
      </c>
      <c r="BV195" s="16">
        <v>0.23499999999999999</v>
      </c>
      <c r="BW195" s="16">
        <v>2.6320000000000001</v>
      </c>
      <c r="BX195" s="16">
        <v>1.306</v>
      </c>
      <c r="BY195" s="14">
        <f t="shared" si="59"/>
        <v>13071.874679613047</v>
      </c>
      <c r="BZ195" s="19">
        <v>3.45</v>
      </c>
      <c r="CA195" s="11">
        <f t="shared" si="49"/>
        <v>0.46081814381714625</v>
      </c>
      <c r="CB195" s="11">
        <f t="shared" si="50"/>
        <v>0.90615732154072948</v>
      </c>
    </row>
    <row r="196" spans="1:80" x14ac:dyDescent="0.25">
      <c r="A196" s="15" t="s">
        <v>69</v>
      </c>
      <c r="B196" s="15">
        <v>9</v>
      </c>
      <c r="C196" s="15">
        <v>2</v>
      </c>
      <c r="D196" s="16">
        <f t="shared" si="51"/>
        <v>0.80937128447999995</v>
      </c>
      <c r="E196" s="17">
        <v>39676</v>
      </c>
      <c r="F196" s="15">
        <v>1</v>
      </c>
      <c r="G196" s="15" t="s">
        <v>70</v>
      </c>
      <c r="H196" s="15" t="s">
        <v>71</v>
      </c>
      <c r="I196" s="15">
        <v>290</v>
      </c>
      <c r="J196" s="15">
        <v>93</v>
      </c>
      <c r="K196" s="15"/>
      <c r="L196" s="15"/>
      <c r="M196" s="13">
        <f t="shared" si="52"/>
        <v>191.5</v>
      </c>
      <c r="N196" s="17">
        <v>39687</v>
      </c>
      <c r="O196" s="14">
        <v>758906</v>
      </c>
      <c r="P196" s="15"/>
      <c r="Q196" s="14"/>
      <c r="R196" s="15"/>
      <c r="S196" s="14"/>
      <c r="T196" s="15"/>
      <c r="U196" s="13"/>
      <c r="V196" s="14">
        <f t="shared" si="53"/>
        <v>758906</v>
      </c>
      <c r="W196" s="14">
        <f t="shared" si="54"/>
        <v>937648.78313860297</v>
      </c>
      <c r="X196" s="14">
        <f t="shared" si="55"/>
        <v>379453</v>
      </c>
      <c r="Y196" s="17">
        <v>39729</v>
      </c>
      <c r="Z196" s="13">
        <f t="shared" si="56"/>
        <v>11</v>
      </c>
      <c r="AA196" s="15">
        <f t="shared" si="57"/>
        <v>42</v>
      </c>
      <c r="AB196" s="15">
        <v>0</v>
      </c>
      <c r="AC196" s="18">
        <v>1.7</v>
      </c>
      <c r="AD196" s="18">
        <v>31.1</v>
      </c>
      <c r="AE196" s="18">
        <v>23</v>
      </c>
      <c r="AF196" s="18">
        <v>32.299999999999997</v>
      </c>
      <c r="AG196" s="18">
        <v>28.777499999999996</v>
      </c>
      <c r="AH196" s="13">
        <v>35</v>
      </c>
      <c r="AI196" s="13">
        <v>28</v>
      </c>
      <c r="AJ196" s="13">
        <v>39</v>
      </c>
      <c r="AK196" s="13">
        <v>33.083333333333336</v>
      </c>
      <c r="AL196" s="18">
        <v>8.6</v>
      </c>
      <c r="AM196" s="18">
        <v>8.4</v>
      </c>
      <c r="AN196" s="18">
        <v>9.3000000000000007</v>
      </c>
      <c r="AO196" s="18">
        <v>8.9791094000496958</v>
      </c>
      <c r="AP196" s="21">
        <f>2*231</f>
        <v>462</v>
      </c>
      <c r="AQ196" s="21">
        <v>750</v>
      </c>
      <c r="AR196" s="21">
        <v>68</v>
      </c>
      <c r="AS196" s="21">
        <v>29</v>
      </c>
      <c r="AT196" s="14">
        <v>5</v>
      </c>
      <c r="AU196" s="14">
        <v>5</v>
      </c>
      <c r="AV196" s="14">
        <v>10</v>
      </c>
      <c r="AW196" s="14">
        <v>20</v>
      </c>
      <c r="AX196" s="14">
        <v>0</v>
      </c>
      <c r="AY196" s="14">
        <v>5</v>
      </c>
      <c r="AZ196" s="14">
        <v>0</v>
      </c>
      <c r="BA196" s="14">
        <v>5</v>
      </c>
      <c r="BB196" s="14">
        <v>35</v>
      </c>
      <c r="BC196" s="14">
        <v>135</v>
      </c>
      <c r="BD196" s="14">
        <v>1610</v>
      </c>
      <c r="BE196" s="14">
        <v>1680</v>
      </c>
      <c r="BF196" s="14">
        <v>11.153846153846153</v>
      </c>
      <c r="BG196" s="14">
        <v>30.384615384615383</v>
      </c>
      <c r="BH196" s="14">
        <v>180</v>
      </c>
      <c r="BI196" s="14">
        <v>215</v>
      </c>
      <c r="BJ196" s="14">
        <v>10</v>
      </c>
      <c r="BK196" s="14">
        <v>15</v>
      </c>
      <c r="BL196" s="14">
        <v>5</v>
      </c>
      <c r="BM196" s="14">
        <v>35</v>
      </c>
      <c r="BN196" s="14">
        <v>64020</v>
      </c>
      <c r="BO196" s="19">
        <f>BN196/O196*100</f>
        <v>8.4358273620184843</v>
      </c>
      <c r="BP196" s="19">
        <f>(BN196)/(O196+Q196+S196+U196)*100</f>
        <v>8.4358273620184843</v>
      </c>
      <c r="BQ196" s="15" t="s">
        <v>72</v>
      </c>
      <c r="BR196" s="13">
        <v>29</v>
      </c>
      <c r="BS196" s="13">
        <v>83</v>
      </c>
      <c r="BT196" s="19">
        <v>43.82</v>
      </c>
      <c r="BU196" s="19">
        <f t="shared" si="58"/>
        <v>1.0433333333333334</v>
      </c>
      <c r="BV196" s="16">
        <v>0.17399999999999999</v>
      </c>
      <c r="BW196" s="16">
        <v>3.7290000000000001</v>
      </c>
      <c r="BX196" s="16">
        <v>0.79600000000000004</v>
      </c>
      <c r="BY196" s="14">
        <f t="shared" si="59"/>
        <v>79098.432607639625</v>
      </c>
      <c r="BZ196" s="19">
        <v>30</v>
      </c>
      <c r="CA196" s="11">
        <f t="shared" si="49"/>
        <v>0.88251921952559054</v>
      </c>
      <c r="CB196" s="11">
        <f t="shared" si="50"/>
        <v>0.94601048103875107</v>
      </c>
    </row>
    <row r="197" spans="1:80" x14ac:dyDescent="0.25">
      <c r="A197" s="15" t="s">
        <v>69</v>
      </c>
      <c r="B197" s="15">
        <v>7</v>
      </c>
      <c r="C197" s="15">
        <v>2</v>
      </c>
      <c r="D197" s="16">
        <f t="shared" si="51"/>
        <v>0.80937128447999995</v>
      </c>
      <c r="E197" s="17">
        <v>39697</v>
      </c>
      <c r="F197" s="15">
        <v>1</v>
      </c>
      <c r="G197" s="15" t="s">
        <v>70</v>
      </c>
      <c r="H197" s="15" t="s">
        <v>71</v>
      </c>
      <c r="I197" s="15">
        <v>91</v>
      </c>
      <c r="J197" s="15">
        <v>48</v>
      </c>
      <c r="K197" s="15"/>
      <c r="L197" s="15"/>
      <c r="M197" s="13">
        <f t="shared" si="52"/>
        <v>69.5</v>
      </c>
      <c r="N197" s="17">
        <v>39708</v>
      </c>
      <c r="O197" s="14">
        <v>758448</v>
      </c>
      <c r="P197" s="15"/>
      <c r="Q197" s="14"/>
      <c r="R197" s="15"/>
      <c r="S197" s="14"/>
      <c r="T197" s="15"/>
      <c r="U197" s="13"/>
      <c r="V197" s="14">
        <f t="shared" si="53"/>
        <v>758448</v>
      </c>
      <c r="W197" s="14">
        <f t="shared" si="54"/>
        <v>937082.91181504319</v>
      </c>
      <c r="X197" s="14">
        <f t="shared" si="55"/>
        <v>379224</v>
      </c>
      <c r="Y197" s="17">
        <v>39749</v>
      </c>
      <c r="Z197" s="13">
        <f t="shared" si="56"/>
        <v>11</v>
      </c>
      <c r="AA197" s="15">
        <f t="shared" si="57"/>
        <v>41</v>
      </c>
      <c r="AB197" s="15">
        <v>0</v>
      </c>
      <c r="AC197" s="18">
        <v>1.2</v>
      </c>
      <c r="AD197" s="18">
        <v>25.6</v>
      </c>
      <c r="AE197" s="18">
        <v>21.7</v>
      </c>
      <c r="AF197" s="18">
        <v>29.9</v>
      </c>
      <c r="AG197" s="18">
        <v>27.033333333333331</v>
      </c>
      <c r="AH197" s="13">
        <v>35</v>
      </c>
      <c r="AI197" s="13">
        <v>34</v>
      </c>
      <c r="AJ197" s="13">
        <v>45</v>
      </c>
      <c r="AK197" s="13">
        <v>39.333333333333336</v>
      </c>
      <c r="AL197" s="18">
        <v>9.4</v>
      </c>
      <c r="AM197" s="18">
        <v>8.5</v>
      </c>
      <c r="AN197" s="18">
        <v>9.5</v>
      </c>
      <c r="AO197" s="18">
        <v>9.1671688855101294</v>
      </c>
      <c r="AP197" s="21">
        <f>2*165</f>
        <v>330</v>
      </c>
      <c r="AQ197" s="21">
        <v>650</v>
      </c>
      <c r="AR197" s="21">
        <v>48</v>
      </c>
      <c r="AS197" s="21">
        <v>20</v>
      </c>
      <c r="AT197" s="14">
        <v>10</v>
      </c>
      <c r="AU197" s="14">
        <v>40</v>
      </c>
      <c r="AV197" s="14">
        <v>80</v>
      </c>
      <c r="AW197" s="14">
        <v>130</v>
      </c>
      <c r="AX197" s="14">
        <v>0</v>
      </c>
      <c r="AY197" s="14">
        <v>0</v>
      </c>
      <c r="AZ197" s="14">
        <v>0</v>
      </c>
      <c r="BA197" s="14">
        <v>15</v>
      </c>
      <c r="BB197" s="14">
        <v>120</v>
      </c>
      <c r="BC197" s="14">
        <v>120</v>
      </c>
      <c r="BD197" s="14">
        <v>20</v>
      </c>
      <c r="BE197" s="14">
        <v>165</v>
      </c>
      <c r="BF197" s="14">
        <v>35.5</v>
      </c>
      <c r="BG197" s="14">
        <v>37.5</v>
      </c>
      <c r="BH197" s="14">
        <v>3.5</v>
      </c>
      <c r="BI197" s="14">
        <v>76.5</v>
      </c>
      <c r="BJ197" s="14">
        <v>25</v>
      </c>
      <c r="BK197" s="14">
        <v>17.5</v>
      </c>
      <c r="BL197" s="14">
        <v>0</v>
      </c>
      <c r="BM197" s="14">
        <v>60</v>
      </c>
      <c r="BN197" s="14">
        <v>0</v>
      </c>
      <c r="BO197" s="19">
        <f>BN197/O197*100</f>
        <v>0</v>
      </c>
      <c r="BP197" s="19">
        <f>(BN197)/(O197+Q197+S197+U197)*100</f>
        <v>0</v>
      </c>
      <c r="BQ197" s="15" t="s">
        <v>73</v>
      </c>
      <c r="BR197" s="13"/>
      <c r="BS197" s="13"/>
      <c r="BT197" s="19"/>
      <c r="BU197" s="19">
        <f t="shared" si="58"/>
        <v>0</v>
      </c>
      <c r="BV197" s="16"/>
      <c r="BW197" s="16"/>
      <c r="BX197" s="16"/>
      <c r="BY197" s="14">
        <f t="shared" si="59"/>
        <v>0</v>
      </c>
      <c r="BZ197" s="19">
        <v>0</v>
      </c>
      <c r="CA197" s="19">
        <f t="shared" si="49"/>
        <v>0</v>
      </c>
      <c r="CB197" s="19" t="e">
        <f t="shared" si="50"/>
        <v>#DIV/0!</v>
      </c>
    </row>
    <row r="198" spans="1:80" x14ac:dyDescent="0.25">
      <c r="A198" s="4" t="s">
        <v>69</v>
      </c>
      <c r="B198" s="4">
        <v>13</v>
      </c>
      <c r="C198" s="4">
        <v>0.5</v>
      </c>
      <c r="D198" s="6">
        <f t="shared" si="51"/>
        <v>0.20234282111999999</v>
      </c>
      <c r="E198" s="8">
        <v>38211</v>
      </c>
      <c r="F198" s="4">
        <v>1</v>
      </c>
      <c r="G198" s="4" t="s">
        <v>70</v>
      </c>
      <c r="H198" s="4" t="s">
        <v>71</v>
      </c>
      <c r="I198" s="4">
        <v>270</v>
      </c>
      <c r="J198" s="4">
        <v>268</v>
      </c>
      <c r="M198" s="13">
        <f t="shared" si="52"/>
        <v>269</v>
      </c>
      <c r="N198" s="8">
        <v>38223</v>
      </c>
      <c r="O198" s="5">
        <v>206558</v>
      </c>
      <c r="Q198" s="5"/>
      <c r="V198" s="14">
        <f t="shared" si="53"/>
        <v>206558</v>
      </c>
      <c r="W198" s="14">
        <f t="shared" si="54"/>
        <v>1020831.8677018948</v>
      </c>
      <c r="X198" s="14">
        <f t="shared" si="55"/>
        <v>413116</v>
      </c>
      <c r="Y198" s="8">
        <v>38266</v>
      </c>
      <c r="Z198" s="13">
        <f t="shared" si="56"/>
        <v>12</v>
      </c>
      <c r="AA198" s="4">
        <f t="shared" si="57"/>
        <v>43</v>
      </c>
      <c r="AB198" s="4">
        <v>9</v>
      </c>
      <c r="AC198" s="10">
        <v>2.9</v>
      </c>
      <c r="AD198" s="4">
        <v>32.6</v>
      </c>
      <c r="AE198" s="4">
        <v>28.8</v>
      </c>
      <c r="AF198" s="4">
        <v>35.1</v>
      </c>
      <c r="AG198" s="10">
        <v>31.782926829268284</v>
      </c>
      <c r="AH198" s="4">
        <v>35</v>
      </c>
      <c r="AI198" s="4">
        <v>25</v>
      </c>
      <c r="AJ198" s="4">
        <v>38</v>
      </c>
      <c r="AK198" s="10">
        <v>33.166666666666664</v>
      </c>
      <c r="AL198" s="4">
        <v>9.5</v>
      </c>
      <c r="AM198" s="4">
        <v>8.6999999999999993</v>
      </c>
      <c r="AN198" s="4">
        <v>9.1999999999999993</v>
      </c>
      <c r="AO198" s="10">
        <v>8.9266666666666676</v>
      </c>
      <c r="AP198" s="20">
        <v>288</v>
      </c>
      <c r="AQ198" s="20">
        <v>162.5</v>
      </c>
      <c r="AR198" s="20">
        <v>15</v>
      </c>
      <c r="AS198" s="20">
        <v>6.3250000000000002</v>
      </c>
      <c r="AT198" s="5">
        <v>65</v>
      </c>
      <c r="AU198" s="5">
        <v>330</v>
      </c>
      <c r="AV198" s="5">
        <v>205</v>
      </c>
      <c r="AW198" s="5">
        <v>600</v>
      </c>
      <c r="AX198" s="5">
        <v>0</v>
      </c>
      <c r="AY198" s="5">
        <v>10</v>
      </c>
      <c r="AZ198" s="5">
        <v>5</v>
      </c>
      <c r="BA198" s="5">
        <v>30</v>
      </c>
      <c r="BB198" s="5">
        <v>205</v>
      </c>
      <c r="BC198" s="5">
        <v>1420</v>
      </c>
      <c r="BD198" s="5">
        <v>2415</v>
      </c>
      <c r="BE198" s="5">
        <v>3070</v>
      </c>
      <c r="BF198" s="5">
        <v>49.117647058823529</v>
      </c>
      <c r="BG198" s="5">
        <v>303.23529411764707</v>
      </c>
      <c r="BH198" s="5">
        <v>531.17647058823525</v>
      </c>
      <c r="BI198" s="5">
        <v>877.64705882352939</v>
      </c>
      <c r="BJ198" s="5">
        <v>20</v>
      </c>
      <c r="BK198" s="5">
        <v>125</v>
      </c>
      <c r="BL198" s="5">
        <v>120</v>
      </c>
      <c r="BM198" s="5">
        <v>300</v>
      </c>
      <c r="BN198" s="5">
        <v>193462</v>
      </c>
      <c r="BO198" s="11">
        <f>(BN198/O198)*100</f>
        <v>93.659892136833236</v>
      </c>
      <c r="BP198" s="11">
        <f>((BN198)/(O198+Q198+S198+U198))*100</f>
        <v>93.659892136833236</v>
      </c>
      <c r="BQ198" s="4" t="s">
        <v>72</v>
      </c>
      <c r="BR198" s="9">
        <v>26</v>
      </c>
      <c r="BS198" s="9">
        <v>47</v>
      </c>
      <c r="BT198" s="11">
        <v>32.58</v>
      </c>
      <c r="BU198" s="19">
        <f t="shared" si="58"/>
        <v>0.75767441860465112</v>
      </c>
      <c r="BV198" s="6">
        <v>0.192</v>
      </c>
      <c r="BW198" s="6">
        <v>0.88100000000000001</v>
      </c>
      <c r="BX198" s="6">
        <v>0.31246600000000013</v>
      </c>
      <c r="BY198" s="5">
        <f t="shared" si="59"/>
        <v>956110.02618801489</v>
      </c>
      <c r="BZ198" s="11">
        <v>54.18</v>
      </c>
      <c r="CA198" s="11">
        <f t="shared" si="49"/>
        <v>6.227055612972566</v>
      </c>
      <c r="CB198" s="11">
        <f t="shared" si="50"/>
        <v>0.90354446113048503</v>
      </c>
    </row>
    <row r="199" spans="1:80" x14ac:dyDescent="0.25">
      <c r="A199" s="15" t="s">
        <v>69</v>
      </c>
      <c r="B199" s="15">
        <v>3</v>
      </c>
      <c r="C199" s="15">
        <v>2</v>
      </c>
      <c r="D199" s="16">
        <f t="shared" si="51"/>
        <v>0.80937128447999995</v>
      </c>
      <c r="E199" s="17">
        <v>39196</v>
      </c>
      <c r="F199" s="15">
        <v>1</v>
      </c>
      <c r="G199" s="15" t="s">
        <v>70</v>
      </c>
      <c r="H199" s="15" t="s">
        <v>71</v>
      </c>
      <c r="I199" s="15">
        <v>854</v>
      </c>
      <c r="J199" s="15">
        <v>237</v>
      </c>
      <c r="K199" s="15"/>
      <c r="L199" s="15"/>
      <c r="M199" s="13">
        <f t="shared" si="52"/>
        <v>545.5</v>
      </c>
      <c r="N199" s="17">
        <v>39208</v>
      </c>
      <c r="O199" s="14">
        <v>803332</v>
      </c>
      <c r="P199" s="15"/>
      <c r="Q199" s="14"/>
      <c r="R199" s="15"/>
      <c r="S199" s="14"/>
      <c r="T199" s="15"/>
      <c r="U199" s="15"/>
      <c r="V199" s="14">
        <f t="shared" si="53"/>
        <v>803332</v>
      </c>
      <c r="W199" s="14">
        <f t="shared" si="54"/>
        <v>992538.30152390443</v>
      </c>
      <c r="X199" s="14">
        <f t="shared" si="55"/>
        <v>401666</v>
      </c>
      <c r="Y199" s="17">
        <v>39253</v>
      </c>
      <c r="Z199" s="13">
        <f t="shared" si="56"/>
        <v>12</v>
      </c>
      <c r="AA199" s="15">
        <f t="shared" si="57"/>
        <v>45</v>
      </c>
      <c r="AB199" s="15">
        <v>4</v>
      </c>
      <c r="AC199" s="15">
        <v>3.1</v>
      </c>
      <c r="AD199" s="18">
        <v>27.1</v>
      </c>
      <c r="AE199" s="18">
        <v>24.3</v>
      </c>
      <c r="AF199" s="18">
        <v>32.799999999999997</v>
      </c>
      <c r="AG199" s="18">
        <v>29.081395348837209</v>
      </c>
      <c r="AH199" s="18">
        <v>35</v>
      </c>
      <c r="AI199" s="18">
        <v>34</v>
      </c>
      <c r="AJ199" s="18">
        <v>40</v>
      </c>
      <c r="AK199" s="18">
        <v>36.214285714285715</v>
      </c>
      <c r="AL199" s="18">
        <v>8.9</v>
      </c>
      <c r="AM199" s="18">
        <v>8.4</v>
      </c>
      <c r="AN199" s="18">
        <v>9.3000000000000007</v>
      </c>
      <c r="AO199" s="18">
        <v>8.9704545454545421</v>
      </c>
      <c r="AP199" s="21">
        <v>244</v>
      </c>
      <c r="AQ199" s="21">
        <v>725</v>
      </c>
      <c r="AR199" s="21">
        <v>46</v>
      </c>
      <c r="AS199" s="21">
        <v>19.5</v>
      </c>
      <c r="AT199" s="14">
        <v>10</v>
      </c>
      <c r="AU199" s="14">
        <v>490</v>
      </c>
      <c r="AV199" s="14">
        <v>0</v>
      </c>
      <c r="AW199" s="14">
        <v>500</v>
      </c>
      <c r="AX199" s="14">
        <v>0</v>
      </c>
      <c r="AY199" s="14">
        <v>0</v>
      </c>
      <c r="AZ199" s="14">
        <v>0</v>
      </c>
      <c r="BA199" s="14">
        <v>15</v>
      </c>
      <c r="BB199" s="14">
        <v>300</v>
      </c>
      <c r="BC199" s="14">
        <v>245</v>
      </c>
      <c r="BD199" s="14">
        <v>60</v>
      </c>
      <c r="BE199" s="14">
        <v>335</v>
      </c>
      <c r="BF199" s="14">
        <v>53.888888888888886</v>
      </c>
      <c r="BG199" s="14">
        <v>58.055555555555557</v>
      </c>
      <c r="BH199" s="14">
        <v>13.888888888888889</v>
      </c>
      <c r="BI199" s="14">
        <v>125.83333333333333</v>
      </c>
      <c r="BJ199" s="14">
        <v>22.5</v>
      </c>
      <c r="BK199" s="14">
        <v>50</v>
      </c>
      <c r="BL199" s="14">
        <v>117.5</v>
      </c>
      <c r="BM199" s="14">
        <v>117.5</v>
      </c>
      <c r="BN199" s="14">
        <v>377006</v>
      </c>
      <c r="BO199" s="19">
        <f>(BN199/O199)*100</f>
        <v>46.93028536146948</v>
      </c>
      <c r="BP199" s="19">
        <f>((BN199)/(O199+Q199+S199+U199))*100</f>
        <v>46.93028536146948</v>
      </c>
      <c r="BQ199" s="15" t="s">
        <v>72</v>
      </c>
      <c r="BR199" s="13">
        <v>22</v>
      </c>
      <c r="BS199" s="13">
        <v>60</v>
      </c>
      <c r="BT199" s="19">
        <v>29.73</v>
      </c>
      <c r="BU199" s="19">
        <f t="shared" si="58"/>
        <v>0.66066666666666662</v>
      </c>
      <c r="BV199" s="16">
        <v>8.8999999999999996E-2</v>
      </c>
      <c r="BW199" s="16">
        <v>1.21</v>
      </c>
      <c r="BX199" s="16">
        <v>0.22700000000000001</v>
      </c>
      <c r="BY199" s="14">
        <f t="shared" si="59"/>
        <v>465801.05722705071</v>
      </c>
      <c r="BZ199" s="19">
        <v>58.73</v>
      </c>
      <c r="CA199" s="19">
        <f t="shared" si="49"/>
        <v>1.6124998948407356</v>
      </c>
      <c r="CB199" s="19">
        <f t="shared" si="50"/>
        <v>0.86385555353744059</v>
      </c>
    </row>
    <row r="200" spans="1:80" x14ac:dyDescent="0.25">
      <c r="A200" s="15" t="s">
        <v>69</v>
      </c>
      <c r="B200" s="15">
        <v>1</v>
      </c>
      <c r="C200" s="15">
        <v>2</v>
      </c>
      <c r="D200" s="16">
        <f t="shared" si="51"/>
        <v>0.80937128447999995</v>
      </c>
      <c r="E200" s="17">
        <v>39231</v>
      </c>
      <c r="F200" s="15">
        <v>1</v>
      </c>
      <c r="G200" s="15" t="s">
        <v>70</v>
      </c>
      <c r="H200" s="15" t="s">
        <v>71</v>
      </c>
      <c r="I200" s="15">
        <v>122</v>
      </c>
      <c r="J200" s="15">
        <v>115</v>
      </c>
      <c r="K200" s="15"/>
      <c r="L200" s="15"/>
      <c r="M200" s="13">
        <f t="shared" si="52"/>
        <v>118.5</v>
      </c>
      <c r="N200" s="17">
        <v>39243</v>
      </c>
      <c r="O200" s="14">
        <v>823942</v>
      </c>
      <c r="P200" s="15"/>
      <c r="Q200" s="14"/>
      <c r="R200" s="15"/>
      <c r="S200" s="14"/>
      <c r="T200" s="15"/>
      <c r="U200" s="15"/>
      <c r="V200" s="14">
        <f t="shared" si="53"/>
        <v>823942</v>
      </c>
      <c r="W200" s="14">
        <f t="shared" si="54"/>
        <v>1018002.5110840958</v>
      </c>
      <c r="X200" s="14">
        <f t="shared" si="55"/>
        <v>411971</v>
      </c>
      <c r="Y200" s="17">
        <v>39289</v>
      </c>
      <c r="Z200" s="13">
        <f t="shared" si="56"/>
        <v>12</v>
      </c>
      <c r="AA200" s="15">
        <f t="shared" si="57"/>
        <v>46</v>
      </c>
      <c r="AB200" s="15">
        <v>4</v>
      </c>
      <c r="AC200" s="15">
        <v>2.4</v>
      </c>
      <c r="AD200" s="18">
        <v>31</v>
      </c>
      <c r="AE200" s="18">
        <v>24.6</v>
      </c>
      <c r="AF200" s="18">
        <v>32.6</v>
      </c>
      <c r="AG200" s="18">
        <v>29.946511627906979</v>
      </c>
      <c r="AH200" s="18">
        <v>35</v>
      </c>
      <c r="AI200" s="18">
        <v>25</v>
      </c>
      <c r="AJ200" s="18">
        <v>40</v>
      </c>
      <c r="AK200" s="18">
        <v>34.07692307692308</v>
      </c>
      <c r="AL200" s="18">
        <v>9</v>
      </c>
      <c r="AM200" s="18">
        <v>8.6</v>
      </c>
      <c r="AN200" s="18">
        <v>9.3000000000000007</v>
      </c>
      <c r="AO200" s="18">
        <v>8.9909090909090885</v>
      </c>
      <c r="AP200" s="21">
        <v>232</v>
      </c>
      <c r="AQ200" s="21">
        <v>650</v>
      </c>
      <c r="AR200" s="21">
        <v>57</v>
      </c>
      <c r="AS200" s="21">
        <v>24.5</v>
      </c>
      <c r="AT200" s="14">
        <v>20</v>
      </c>
      <c r="AU200" s="14">
        <v>85</v>
      </c>
      <c r="AV200" s="14">
        <v>625</v>
      </c>
      <c r="AW200" s="14">
        <v>730</v>
      </c>
      <c r="AX200" s="14">
        <v>0</v>
      </c>
      <c r="AY200" s="14">
        <v>0</v>
      </c>
      <c r="AZ200" s="14">
        <v>0</v>
      </c>
      <c r="BA200" s="14">
        <v>0</v>
      </c>
      <c r="BB200" s="14">
        <v>415</v>
      </c>
      <c r="BC200" s="14">
        <v>175</v>
      </c>
      <c r="BD200" s="14">
        <v>1915</v>
      </c>
      <c r="BE200" s="14">
        <v>1945</v>
      </c>
      <c r="BF200" s="14">
        <v>52.142857142857146</v>
      </c>
      <c r="BG200" s="14">
        <v>45</v>
      </c>
      <c r="BH200" s="14">
        <v>247.85714285714286</v>
      </c>
      <c r="BI200" s="14">
        <v>345.07142857142856</v>
      </c>
      <c r="BJ200" s="14">
        <v>15</v>
      </c>
      <c r="BK200" s="14">
        <v>27.5</v>
      </c>
      <c r="BL200" s="14">
        <v>137.5</v>
      </c>
      <c r="BM200" s="14">
        <v>137.5</v>
      </c>
      <c r="BN200" s="14">
        <v>590545</v>
      </c>
      <c r="BO200" s="19">
        <f>(BN200/O200)*100</f>
        <v>71.673127477419527</v>
      </c>
      <c r="BP200" s="19">
        <f>((BN200)/(O200+Q200+S200+U200))*100</f>
        <v>71.673127477419527</v>
      </c>
      <c r="BQ200" s="15" t="s">
        <v>72</v>
      </c>
      <c r="BR200" s="13">
        <v>29</v>
      </c>
      <c r="BS200" s="13">
        <v>55</v>
      </c>
      <c r="BT200" s="19">
        <v>36.79</v>
      </c>
      <c r="BU200" s="19">
        <f t="shared" si="58"/>
        <v>0.79978260869565221</v>
      </c>
      <c r="BV200" s="16">
        <v>0.20300000000000001</v>
      </c>
      <c r="BW200" s="16">
        <v>1.167</v>
      </c>
      <c r="BX200" s="16">
        <v>0.46800000000000003</v>
      </c>
      <c r="BY200" s="14">
        <f t="shared" si="59"/>
        <v>729634.23749263585</v>
      </c>
      <c r="BZ200" s="19">
        <v>210.86</v>
      </c>
      <c r="CA200" s="19">
        <f t="shared" si="49"/>
        <v>5.6635479061050535</v>
      </c>
      <c r="CB200" s="19"/>
    </row>
    <row r="201" spans="1:80" x14ac:dyDescent="0.25">
      <c r="A201" s="4" t="s">
        <v>69</v>
      </c>
      <c r="B201" s="4">
        <v>4</v>
      </c>
      <c r="C201" s="4">
        <v>1</v>
      </c>
      <c r="D201" s="6">
        <f t="shared" si="51"/>
        <v>0.40468564223999998</v>
      </c>
      <c r="E201" s="8">
        <v>38984</v>
      </c>
      <c r="F201" s="4">
        <v>1</v>
      </c>
      <c r="G201" s="4" t="s">
        <v>70</v>
      </c>
      <c r="H201" s="4" t="s">
        <v>71</v>
      </c>
      <c r="I201" s="4">
        <v>471</v>
      </c>
      <c r="J201" s="4">
        <v>1192</v>
      </c>
      <c r="M201" s="13">
        <f t="shared" si="52"/>
        <v>831.5</v>
      </c>
      <c r="N201" s="8">
        <v>38997</v>
      </c>
      <c r="O201" s="5">
        <v>838598</v>
      </c>
      <c r="Q201" s="5"/>
      <c r="V201" s="14">
        <f t="shared" si="53"/>
        <v>838598</v>
      </c>
      <c r="W201" s="14">
        <f t="shared" si="54"/>
        <v>2072220.7868760193</v>
      </c>
      <c r="X201" s="14">
        <f t="shared" si="55"/>
        <v>838598</v>
      </c>
      <c r="Y201" s="8">
        <v>39041</v>
      </c>
      <c r="Z201" s="13">
        <f t="shared" si="56"/>
        <v>13</v>
      </c>
      <c r="AA201" s="9">
        <f t="shared" si="57"/>
        <v>44</v>
      </c>
      <c r="AB201" s="4">
        <v>3</v>
      </c>
      <c r="AC201" s="4">
        <v>4.2</v>
      </c>
      <c r="AD201" s="4">
        <v>28.7</v>
      </c>
      <c r="AE201" s="4">
        <v>16.399999999999999</v>
      </c>
      <c r="AF201" s="4">
        <v>31</v>
      </c>
      <c r="AG201" s="10">
        <v>24.513953488372085</v>
      </c>
      <c r="AH201" s="4">
        <v>35</v>
      </c>
      <c r="AI201" s="4">
        <v>35</v>
      </c>
      <c r="AJ201" s="4">
        <v>43</v>
      </c>
      <c r="AK201" s="9">
        <v>38.083333333333336</v>
      </c>
      <c r="AL201" s="4">
        <v>9.1999999999999993</v>
      </c>
      <c r="AM201" s="4">
        <v>8.6</v>
      </c>
      <c r="AN201" s="4">
        <v>9.6</v>
      </c>
      <c r="AO201" s="10">
        <v>9.1877743003547288</v>
      </c>
      <c r="AP201" s="20">
        <v>430</v>
      </c>
      <c r="AQ201" s="20">
        <v>475</v>
      </c>
      <c r="AR201" s="20">
        <v>30</v>
      </c>
      <c r="AS201" s="20">
        <v>12.5</v>
      </c>
      <c r="AT201" s="5">
        <v>315</v>
      </c>
      <c r="AU201" s="5">
        <v>75</v>
      </c>
      <c r="AV201" s="5">
        <v>0</v>
      </c>
      <c r="AW201" s="5">
        <v>390</v>
      </c>
      <c r="AX201" s="5">
        <v>0</v>
      </c>
      <c r="AY201" s="5">
        <v>0</v>
      </c>
      <c r="AZ201" s="5">
        <v>0</v>
      </c>
      <c r="BA201" s="5">
        <v>5</v>
      </c>
      <c r="BB201" s="5">
        <v>200</v>
      </c>
      <c r="BC201" s="5">
        <v>30</v>
      </c>
      <c r="BD201" s="5">
        <v>5</v>
      </c>
      <c r="BE201" s="5">
        <v>200</v>
      </c>
      <c r="BF201" s="5">
        <v>27.692307692307693</v>
      </c>
      <c r="BG201" s="5">
        <v>8.4615384615384617</v>
      </c>
      <c r="BH201" s="5">
        <v>0.76923076923076927</v>
      </c>
      <c r="BI201" s="5">
        <v>39.583333333333336</v>
      </c>
      <c r="BJ201" s="5">
        <v>5</v>
      </c>
      <c r="BK201" s="5">
        <v>5</v>
      </c>
      <c r="BL201" s="5">
        <v>0</v>
      </c>
      <c r="BM201" s="5">
        <v>15</v>
      </c>
      <c r="BN201" s="5">
        <v>31132</v>
      </c>
      <c r="BO201" s="11">
        <f>BN201/O201*100</f>
        <v>3.7123866262500025</v>
      </c>
      <c r="BP201" s="11">
        <f>BN201/(O201+Q201)*100</f>
        <v>3.7123866262500025</v>
      </c>
      <c r="BQ201" s="4" t="s">
        <v>72</v>
      </c>
      <c r="BR201" s="9">
        <v>19</v>
      </c>
      <c r="BS201" s="9">
        <v>50</v>
      </c>
      <c r="BT201" s="11">
        <v>30.75</v>
      </c>
      <c r="BU201" s="19">
        <f t="shared" si="58"/>
        <v>0.69886363636363635</v>
      </c>
      <c r="BV201" s="6">
        <v>7.1999999999999995E-2</v>
      </c>
      <c r="BW201" s="6">
        <v>1.121</v>
      </c>
      <c r="BX201" s="6">
        <v>0.30199999999999999</v>
      </c>
      <c r="BY201" s="5">
        <f t="shared" si="59"/>
        <v>76928.847358357918</v>
      </c>
      <c r="BZ201" s="11">
        <v>8.23</v>
      </c>
      <c r="CA201" s="11">
        <f t="shared" si="49"/>
        <v>0.46219938397153887</v>
      </c>
      <c r="CB201" s="11">
        <f>(BX201/BT201^3)*100000</f>
        <v>1.0386556373991263</v>
      </c>
    </row>
    <row r="202" spans="1:80" x14ac:dyDescent="0.25">
      <c r="A202" s="4" t="s">
        <v>69</v>
      </c>
      <c r="B202" s="4">
        <v>31</v>
      </c>
      <c r="C202" s="4">
        <v>1</v>
      </c>
      <c r="D202" s="6">
        <f t="shared" si="51"/>
        <v>0.40468564223999998</v>
      </c>
      <c r="E202" s="8">
        <v>39223</v>
      </c>
      <c r="F202" s="4">
        <v>2</v>
      </c>
      <c r="G202" s="4" t="s">
        <v>70</v>
      </c>
      <c r="H202" s="4" t="s">
        <v>71</v>
      </c>
      <c r="I202" s="4">
        <v>31</v>
      </c>
      <c r="J202" s="4">
        <v>8</v>
      </c>
      <c r="K202" s="4">
        <v>79</v>
      </c>
      <c r="L202" s="4">
        <v>15</v>
      </c>
      <c r="M202" s="13">
        <f t="shared" si="52"/>
        <v>33.25</v>
      </c>
      <c r="N202" s="8">
        <v>39236</v>
      </c>
      <c r="O202" s="5">
        <v>439222</v>
      </c>
      <c r="P202" s="8">
        <v>39240</v>
      </c>
      <c r="Q202" s="5">
        <v>391132</v>
      </c>
      <c r="S202" s="5"/>
      <c r="V202" s="14">
        <f t="shared" si="53"/>
        <v>830354</v>
      </c>
      <c r="W202" s="14">
        <f t="shared" si="54"/>
        <v>2051849.4192278662</v>
      </c>
      <c r="X202" s="14">
        <f t="shared" si="55"/>
        <v>830354</v>
      </c>
      <c r="Y202" s="8">
        <v>39276</v>
      </c>
      <c r="Z202" s="13">
        <f t="shared" si="56"/>
        <v>13</v>
      </c>
      <c r="AA202" s="4">
        <f t="shared" si="57"/>
        <v>40</v>
      </c>
      <c r="AB202" s="4">
        <v>9</v>
      </c>
      <c r="AC202" s="4">
        <v>3.5</v>
      </c>
      <c r="AD202" s="10">
        <v>30.9</v>
      </c>
      <c r="AE202" s="10">
        <v>25</v>
      </c>
      <c r="AF202" s="10">
        <v>32.5</v>
      </c>
      <c r="AG202" s="10">
        <v>30.591891891891894</v>
      </c>
      <c r="AH202" s="10">
        <v>35</v>
      </c>
      <c r="AI202" s="10">
        <v>25</v>
      </c>
      <c r="AJ202" s="10">
        <v>41</v>
      </c>
      <c r="AK202" s="10">
        <v>36</v>
      </c>
      <c r="AL202" s="10">
        <v>9</v>
      </c>
      <c r="AM202" s="10">
        <v>8.1</v>
      </c>
      <c r="AN202" s="10">
        <v>9.4</v>
      </c>
      <c r="AO202" s="10">
        <v>9.0026315789473674</v>
      </c>
      <c r="AP202" s="20">
        <v>115</v>
      </c>
      <c r="AQ202" s="20">
        <v>265</v>
      </c>
      <c r="AR202" s="20">
        <v>29</v>
      </c>
      <c r="AS202" s="20">
        <v>12.25</v>
      </c>
      <c r="AT202" s="5">
        <v>5</v>
      </c>
      <c r="AU202" s="5">
        <v>5</v>
      </c>
      <c r="AV202" s="5">
        <v>155</v>
      </c>
      <c r="AW202" s="5">
        <v>165</v>
      </c>
      <c r="AX202" s="5">
        <v>0</v>
      </c>
      <c r="AY202" s="5">
        <v>0</v>
      </c>
      <c r="AZ202" s="5">
        <v>0</v>
      </c>
      <c r="BA202" s="5">
        <v>10</v>
      </c>
      <c r="BB202" s="5">
        <v>100</v>
      </c>
      <c r="BC202" s="5">
        <v>250</v>
      </c>
      <c r="BD202" s="5">
        <v>5250</v>
      </c>
      <c r="BE202" s="5">
        <v>5600</v>
      </c>
      <c r="BF202" s="5">
        <v>18.076923076923077</v>
      </c>
      <c r="BG202" s="5">
        <v>63.07692307692308</v>
      </c>
      <c r="BH202" s="5">
        <v>688.46153846153845</v>
      </c>
      <c r="BI202" s="5">
        <v>769.61538461538464</v>
      </c>
      <c r="BJ202" s="5">
        <v>0</v>
      </c>
      <c r="BK202" s="5">
        <v>25</v>
      </c>
      <c r="BL202" s="5">
        <v>10</v>
      </c>
      <c r="BM202" s="5">
        <v>65</v>
      </c>
      <c r="BN202" s="5">
        <v>44666</v>
      </c>
      <c r="BO202" s="11">
        <f>(BN202/Q202)*100</f>
        <v>11.419674176492846</v>
      </c>
      <c r="BP202" s="11">
        <f>((BN202)/(O202+Q202+S202+U202))*100</f>
        <v>5.3791515425950864</v>
      </c>
      <c r="BQ202" s="4" t="s">
        <v>72</v>
      </c>
      <c r="BR202" s="9">
        <v>35</v>
      </c>
      <c r="BS202" s="9">
        <v>70</v>
      </c>
      <c r="BT202" s="11">
        <v>48.05</v>
      </c>
      <c r="BU202" s="19">
        <f t="shared" si="58"/>
        <v>1.2012499999999999</v>
      </c>
      <c r="BV202" s="6">
        <v>0.35499999999999998</v>
      </c>
      <c r="BW202" s="6">
        <v>2.5950000000000002</v>
      </c>
      <c r="BX202" s="6">
        <v>0.96699999999999997</v>
      </c>
      <c r="BY202" s="5">
        <f t="shared" si="59"/>
        <v>110372.08968612408</v>
      </c>
      <c r="BZ202" s="11">
        <v>41.18</v>
      </c>
      <c r="CA202" s="19">
        <f t="shared" si="49"/>
        <v>2.5439499022044676</v>
      </c>
      <c r="CB202" s="19">
        <f>(BX202/BT202^3)*100000</f>
        <v>0.87165835653587564</v>
      </c>
    </row>
    <row r="203" spans="1:80" x14ac:dyDescent="0.25">
      <c r="A203" s="12" t="s">
        <v>69</v>
      </c>
      <c r="B203" s="15">
        <v>28</v>
      </c>
      <c r="C203" s="15">
        <v>1</v>
      </c>
      <c r="D203" s="16">
        <f t="shared" si="51"/>
        <v>0.40468564223999998</v>
      </c>
      <c r="E203" s="17">
        <v>40332</v>
      </c>
      <c r="F203" s="13">
        <v>2</v>
      </c>
      <c r="G203" s="13" t="s">
        <v>70</v>
      </c>
      <c r="H203" s="13" t="s">
        <v>71</v>
      </c>
      <c r="I203" s="15">
        <v>11</v>
      </c>
      <c r="J203" s="15">
        <v>9</v>
      </c>
      <c r="K203" s="15"/>
      <c r="L203" s="15">
        <v>0</v>
      </c>
      <c r="M203" s="13">
        <f t="shared" si="52"/>
        <v>6.666666666666667</v>
      </c>
      <c r="N203" s="17">
        <v>40346</v>
      </c>
      <c r="O203" s="14">
        <v>398918</v>
      </c>
      <c r="P203" s="17">
        <v>40350</v>
      </c>
      <c r="Q203" s="14">
        <v>343958</v>
      </c>
      <c r="R203" s="17"/>
      <c r="S203" s="13"/>
      <c r="T203" s="17"/>
      <c r="U203" s="17"/>
      <c r="V203" s="14">
        <f t="shared" si="53"/>
        <v>742876</v>
      </c>
      <c r="W203" s="14">
        <f t="shared" si="54"/>
        <v>1835686.5736280193</v>
      </c>
      <c r="X203" s="14">
        <f t="shared" si="55"/>
        <v>742876</v>
      </c>
      <c r="Y203" s="17">
        <v>40381</v>
      </c>
      <c r="Z203" s="13">
        <f t="shared" si="56"/>
        <v>14</v>
      </c>
      <c r="AA203" s="13">
        <f t="shared" si="57"/>
        <v>35</v>
      </c>
      <c r="AB203" s="13">
        <v>15</v>
      </c>
      <c r="AC203" s="18">
        <v>3.3</v>
      </c>
      <c r="AD203" s="18">
        <v>32.4</v>
      </c>
      <c r="AE203" s="15">
        <v>29.5</v>
      </c>
      <c r="AF203" s="15">
        <v>33.799999999999997</v>
      </c>
      <c r="AG203" s="18">
        <v>32.047058823529419</v>
      </c>
      <c r="AH203" s="13">
        <v>35</v>
      </c>
      <c r="AI203" s="15">
        <v>35</v>
      </c>
      <c r="AJ203" s="15">
        <v>40</v>
      </c>
      <c r="AK203" s="18">
        <v>37.375</v>
      </c>
      <c r="AL203" s="18">
        <v>9.3000000000000007</v>
      </c>
      <c r="AM203" s="15">
        <v>8.8000000000000007</v>
      </c>
      <c r="AN203" s="15">
        <v>9.5</v>
      </c>
      <c r="AO203" s="18">
        <v>9.1524875168661328</v>
      </c>
      <c r="AP203" s="21">
        <v>192</v>
      </c>
      <c r="AQ203" s="21">
        <v>325</v>
      </c>
      <c r="AR203" s="21">
        <v>27</v>
      </c>
      <c r="AS203" s="21">
        <v>11.25</v>
      </c>
      <c r="AT203" s="14">
        <v>25</v>
      </c>
      <c r="AU203" s="14">
        <v>45</v>
      </c>
      <c r="AV203" s="14">
        <v>530</v>
      </c>
      <c r="AW203" s="14">
        <v>600</v>
      </c>
      <c r="AX203" s="14">
        <v>0</v>
      </c>
      <c r="AY203" s="14">
        <v>0</v>
      </c>
      <c r="AZ203" s="14">
        <v>95</v>
      </c>
      <c r="BA203" s="14">
        <v>105</v>
      </c>
      <c r="BB203" s="14">
        <v>105</v>
      </c>
      <c r="BC203" s="14">
        <v>210</v>
      </c>
      <c r="BD203" s="14">
        <v>8595</v>
      </c>
      <c r="BE203" s="14">
        <v>8645</v>
      </c>
      <c r="BF203" s="14">
        <v>25.53846153846154</v>
      </c>
      <c r="BG203" s="14">
        <v>80</v>
      </c>
      <c r="BH203" s="14">
        <v>2227.3076923076924</v>
      </c>
      <c r="BI203" s="14">
        <v>2332.8461538461538</v>
      </c>
      <c r="BJ203" s="14">
        <v>15</v>
      </c>
      <c r="BK203" s="14">
        <v>55</v>
      </c>
      <c r="BL203" s="14">
        <v>1755</v>
      </c>
      <c r="BM203" s="14">
        <v>1880</v>
      </c>
      <c r="BN203" s="14">
        <v>197274</v>
      </c>
      <c r="BO203" s="19">
        <v>57.35</v>
      </c>
      <c r="BP203" s="19">
        <f>((BN203/(O203+Q203+S203+U203))*100)</f>
        <v>26.555441284951996</v>
      </c>
      <c r="BQ203" s="15" t="s">
        <v>72</v>
      </c>
      <c r="BR203" s="13">
        <v>25</v>
      </c>
      <c r="BS203" s="13">
        <v>50</v>
      </c>
      <c r="BT203" s="19">
        <v>35.89</v>
      </c>
      <c r="BU203" s="19">
        <f t="shared" si="58"/>
        <v>1.0254285714285714</v>
      </c>
      <c r="BV203" s="16">
        <v>0.17899999999999999</v>
      </c>
      <c r="BW203" s="16">
        <v>1.02</v>
      </c>
      <c r="BX203" s="16">
        <v>0.45600000000000002</v>
      </c>
      <c r="BY203" s="14">
        <f t="shared" si="59"/>
        <v>487474.67023553577</v>
      </c>
      <c r="BZ203" s="19">
        <v>66.819999999999993</v>
      </c>
      <c r="CA203" s="19">
        <f t="shared" si="49"/>
        <v>4.7175947398959961</v>
      </c>
      <c r="CB203" s="19">
        <f>(BX203/BT203^3)*100000</f>
        <v>0.9863804765318247</v>
      </c>
    </row>
    <row r="204" spans="1:80" x14ac:dyDescent="0.25">
      <c r="A204" s="12" t="s">
        <v>69</v>
      </c>
      <c r="B204" s="15">
        <v>7</v>
      </c>
      <c r="C204" s="15">
        <v>2</v>
      </c>
      <c r="D204" s="16">
        <f t="shared" si="51"/>
        <v>0.80937128447999995</v>
      </c>
      <c r="E204" s="17">
        <v>40354</v>
      </c>
      <c r="F204" s="13">
        <v>2</v>
      </c>
      <c r="G204" s="13" t="s">
        <v>70</v>
      </c>
      <c r="H204" s="13" t="s">
        <v>71</v>
      </c>
      <c r="I204" s="15">
        <v>27</v>
      </c>
      <c r="J204" s="15">
        <v>27</v>
      </c>
      <c r="K204" s="15"/>
      <c r="L204" s="15">
        <v>10</v>
      </c>
      <c r="M204" s="13">
        <f t="shared" si="52"/>
        <v>21.333333333333332</v>
      </c>
      <c r="N204" s="17">
        <v>40368</v>
      </c>
      <c r="O204" s="14">
        <v>784096</v>
      </c>
      <c r="P204" s="17">
        <v>40372</v>
      </c>
      <c r="Q204" s="14">
        <v>453420</v>
      </c>
      <c r="R204" s="17"/>
      <c r="S204" s="13"/>
      <c r="T204" s="17"/>
      <c r="U204" s="17"/>
      <c r="V204" s="14">
        <f t="shared" si="53"/>
        <v>1237516</v>
      </c>
      <c r="W204" s="14">
        <f t="shared" si="54"/>
        <v>1528984.316258603</v>
      </c>
      <c r="X204" s="14">
        <f t="shared" si="55"/>
        <v>618758</v>
      </c>
      <c r="Y204" s="17">
        <v>40422</v>
      </c>
      <c r="Z204" s="13">
        <f t="shared" si="56"/>
        <v>14</v>
      </c>
      <c r="AA204" s="13">
        <f t="shared" si="57"/>
        <v>54</v>
      </c>
      <c r="AB204" s="13">
        <v>11</v>
      </c>
      <c r="AC204" s="18">
        <v>2.1</v>
      </c>
      <c r="AD204" s="18">
        <v>30.3</v>
      </c>
      <c r="AE204" s="18">
        <v>29.1</v>
      </c>
      <c r="AF204" s="18">
        <v>34.200000000000003</v>
      </c>
      <c r="AG204" s="18">
        <v>32.415384615384603</v>
      </c>
      <c r="AH204" s="13">
        <v>35</v>
      </c>
      <c r="AI204" s="13">
        <v>32</v>
      </c>
      <c r="AJ204" s="13">
        <v>43</v>
      </c>
      <c r="AK204" s="18">
        <v>37.733333333333334</v>
      </c>
      <c r="AL204" s="18">
        <v>9.1</v>
      </c>
      <c r="AM204" s="18">
        <v>8.5</v>
      </c>
      <c r="AN204" s="18">
        <v>9.6</v>
      </c>
      <c r="AO204" s="18">
        <v>9.2410662330793549</v>
      </c>
      <c r="AP204" s="21">
        <v>620</v>
      </c>
      <c r="AQ204" s="21">
        <v>950</v>
      </c>
      <c r="AR204" s="21">
        <v>76</v>
      </c>
      <c r="AS204" s="21">
        <v>30</v>
      </c>
      <c r="AT204" s="14">
        <v>90</v>
      </c>
      <c r="AU204" s="14">
        <v>155</v>
      </c>
      <c r="AV204" s="14">
        <v>1910</v>
      </c>
      <c r="AW204" s="14">
        <v>2155</v>
      </c>
      <c r="AX204" s="14">
        <v>0</v>
      </c>
      <c r="AY204" s="14">
        <v>0</v>
      </c>
      <c r="AZ204" s="14">
        <v>0</v>
      </c>
      <c r="BA204" s="14">
        <v>15</v>
      </c>
      <c r="BB204" s="14">
        <v>130</v>
      </c>
      <c r="BC204" s="14">
        <v>120</v>
      </c>
      <c r="BD204" s="14">
        <v>1550</v>
      </c>
      <c r="BE204" s="14">
        <v>1630</v>
      </c>
      <c r="BF204" s="14">
        <v>17.105263157894736</v>
      </c>
      <c r="BG204" s="14">
        <v>22.894736842105264</v>
      </c>
      <c r="BH204" s="14">
        <v>346.31578947368422</v>
      </c>
      <c r="BI204" s="14">
        <v>386.31578947368422</v>
      </c>
      <c r="BJ204" s="14">
        <v>5</v>
      </c>
      <c r="BK204" s="14">
        <v>5</v>
      </c>
      <c r="BL204" s="14">
        <v>150</v>
      </c>
      <c r="BM204" s="14">
        <v>245</v>
      </c>
      <c r="BN204" s="14">
        <v>76954</v>
      </c>
      <c r="BO204" s="19">
        <v>16.97</v>
      </c>
      <c r="BP204" s="19">
        <f>((BN204/(O204+Q204+S204+U204))*100)</f>
        <v>6.2184246506711833</v>
      </c>
      <c r="BQ204" s="15" t="s">
        <v>72</v>
      </c>
      <c r="BR204" s="13">
        <v>26</v>
      </c>
      <c r="BS204" s="13">
        <v>77</v>
      </c>
      <c r="BT204" s="19">
        <v>41.81</v>
      </c>
      <c r="BU204" s="19">
        <f t="shared" si="58"/>
        <v>0.77425925925925931</v>
      </c>
      <c r="BV204" s="16">
        <v>0.17199999999999999</v>
      </c>
      <c r="BW204" s="16">
        <v>1.177</v>
      </c>
      <c r="BX204" s="16">
        <v>0.70099999999999996</v>
      </c>
      <c r="BY204" s="14">
        <f t="shared" si="59"/>
        <v>95078.737627121212</v>
      </c>
      <c r="BZ204" s="19">
        <v>52.36</v>
      </c>
      <c r="CA204" s="19">
        <f t="shared" si="49"/>
        <v>1.1980034975574794</v>
      </c>
      <c r="CB204" s="19">
        <f>(BX204/BT204^3)*100000</f>
        <v>0.95913008855677739</v>
      </c>
    </row>
    <row r="205" spans="1:80" x14ac:dyDescent="0.25">
      <c r="A205" s="15" t="s">
        <v>69</v>
      </c>
      <c r="B205" s="15">
        <v>10</v>
      </c>
      <c r="C205" s="15">
        <v>2</v>
      </c>
      <c r="D205" s="16">
        <f t="shared" si="51"/>
        <v>0.80937128447999995</v>
      </c>
      <c r="E205" s="17">
        <v>39663</v>
      </c>
      <c r="F205" s="15">
        <v>3</v>
      </c>
      <c r="G205" s="15" t="s">
        <v>70</v>
      </c>
      <c r="H205" s="15" t="s">
        <v>71</v>
      </c>
      <c r="I205" s="15">
        <v>31</v>
      </c>
      <c r="J205" s="15"/>
      <c r="K205" s="15">
        <v>380</v>
      </c>
      <c r="L205" s="15">
        <v>101</v>
      </c>
      <c r="M205" s="13">
        <f t="shared" si="52"/>
        <v>170.66666666666666</v>
      </c>
      <c r="N205" s="17">
        <v>39677</v>
      </c>
      <c r="O205" s="14">
        <v>568836</v>
      </c>
      <c r="P205" s="17">
        <v>39678</v>
      </c>
      <c r="Q205" s="14">
        <v>237244</v>
      </c>
      <c r="R205" s="17">
        <v>39681</v>
      </c>
      <c r="S205" s="14">
        <v>820278</v>
      </c>
      <c r="T205" s="15"/>
      <c r="U205" s="13"/>
      <c r="V205" s="14">
        <f t="shared" si="53"/>
        <v>1626358</v>
      </c>
      <c r="W205" s="14">
        <f t="shared" si="54"/>
        <v>2009409.0699608806</v>
      </c>
      <c r="X205" s="14">
        <f t="shared" si="55"/>
        <v>813179</v>
      </c>
      <c r="Y205" s="17">
        <v>39716</v>
      </c>
      <c r="Z205" s="13">
        <f t="shared" si="56"/>
        <v>14</v>
      </c>
      <c r="AA205" s="15">
        <f t="shared" si="57"/>
        <v>39</v>
      </c>
      <c r="AB205" s="15">
        <v>1</v>
      </c>
      <c r="AC205" s="18">
        <v>3.5</v>
      </c>
      <c r="AD205" s="18">
        <v>29.4</v>
      </c>
      <c r="AE205" s="18">
        <v>24.1</v>
      </c>
      <c r="AF205" s="18">
        <v>32.200000000000003</v>
      </c>
      <c r="AG205" s="18">
        <v>29.527027027027032</v>
      </c>
      <c r="AH205" s="13">
        <v>35</v>
      </c>
      <c r="AI205" s="13">
        <v>34</v>
      </c>
      <c r="AJ205" s="13">
        <v>40</v>
      </c>
      <c r="AK205" s="13">
        <v>36.454545454545453</v>
      </c>
      <c r="AL205" s="18">
        <v>8.8000000000000007</v>
      </c>
      <c r="AM205" s="18">
        <v>8.6</v>
      </c>
      <c r="AN205" s="18">
        <v>9.1999999999999993</v>
      </c>
      <c r="AO205" s="18">
        <v>8.9383857766052301</v>
      </c>
      <c r="AP205" s="21">
        <f>2*162</f>
        <v>324</v>
      </c>
      <c r="AQ205" s="21">
        <v>630</v>
      </c>
      <c r="AR205" s="21">
        <v>60</v>
      </c>
      <c r="AS205" s="21">
        <v>24.5</v>
      </c>
      <c r="AT205" s="14">
        <v>50</v>
      </c>
      <c r="AU205" s="14">
        <v>295</v>
      </c>
      <c r="AV205" s="14">
        <v>1890</v>
      </c>
      <c r="AW205" s="14">
        <v>2235</v>
      </c>
      <c r="AX205" s="14">
        <v>0</v>
      </c>
      <c r="AY205" s="14">
        <v>5</v>
      </c>
      <c r="AZ205" s="14">
        <v>0</v>
      </c>
      <c r="BA205" s="14">
        <v>10</v>
      </c>
      <c r="BB205" s="14">
        <v>225</v>
      </c>
      <c r="BC205" s="14">
        <v>385</v>
      </c>
      <c r="BD205" s="14">
        <v>1635</v>
      </c>
      <c r="BE205" s="14">
        <v>1930</v>
      </c>
      <c r="BF205" s="14">
        <v>28.214285714285715</v>
      </c>
      <c r="BG205" s="14">
        <v>86.428571428571431</v>
      </c>
      <c r="BH205" s="14">
        <v>173.92857142857142</v>
      </c>
      <c r="BI205" s="14">
        <v>288.57142857142856</v>
      </c>
      <c r="BJ205" s="14">
        <v>10</v>
      </c>
      <c r="BK205" s="14">
        <v>27.5</v>
      </c>
      <c r="BL205" s="14">
        <v>42.5</v>
      </c>
      <c r="BM205" s="14">
        <v>100</v>
      </c>
      <c r="BN205" s="14">
        <v>135011</v>
      </c>
      <c r="BO205" s="19">
        <f>BN205/S205*100</f>
        <v>16.45917603544164</v>
      </c>
      <c r="BP205" s="19">
        <f>(BN205)/(O205+Q205+S205+U205)*100</f>
        <v>8.3014317880810982</v>
      </c>
      <c r="BQ205" s="15" t="s">
        <v>72</v>
      </c>
      <c r="BR205" s="13">
        <v>30</v>
      </c>
      <c r="BS205" s="13">
        <v>57</v>
      </c>
      <c r="BT205" s="19">
        <v>36.72</v>
      </c>
      <c r="BU205" s="19">
        <f t="shared" si="58"/>
        <v>0.94153846153846155</v>
      </c>
      <c r="BV205" s="16">
        <v>0.182</v>
      </c>
      <c r="BW205" s="16">
        <v>0.54300000000000004</v>
      </c>
      <c r="BX205" s="16">
        <v>0.38800000000000001</v>
      </c>
      <c r="BY205" s="14">
        <f t="shared" si="59"/>
        <v>166809.72328631731</v>
      </c>
      <c r="BZ205" s="19">
        <v>45.09</v>
      </c>
      <c r="CA205" s="19">
        <f t="shared" si="49"/>
        <v>1.4284591859428828</v>
      </c>
      <c r="CB205" s="19"/>
    </row>
    <row r="206" spans="1:80" x14ac:dyDescent="0.25">
      <c r="A206" s="15" t="s">
        <v>69</v>
      </c>
      <c r="B206" s="15">
        <v>7</v>
      </c>
      <c r="C206" s="15">
        <v>2</v>
      </c>
      <c r="D206" s="16">
        <f t="shared" si="51"/>
        <v>0.80937128447999995</v>
      </c>
      <c r="E206" s="17">
        <v>39173</v>
      </c>
      <c r="F206" s="15">
        <v>1</v>
      </c>
      <c r="G206" s="15" t="s">
        <v>70</v>
      </c>
      <c r="H206" s="15" t="s">
        <v>71</v>
      </c>
      <c r="I206" s="15">
        <v>147</v>
      </c>
      <c r="J206" s="15">
        <v>210</v>
      </c>
      <c r="K206" s="15"/>
      <c r="L206" s="15"/>
      <c r="M206" s="13">
        <f t="shared" si="52"/>
        <v>178.5</v>
      </c>
      <c r="N206" s="17">
        <v>39188</v>
      </c>
      <c r="O206" s="14">
        <v>839056</v>
      </c>
      <c r="P206" s="15"/>
      <c r="Q206" s="14"/>
      <c r="R206" s="15"/>
      <c r="S206" s="14"/>
      <c r="T206" s="15"/>
      <c r="U206" s="15"/>
      <c r="V206" s="14">
        <f t="shared" si="53"/>
        <v>839056</v>
      </c>
      <c r="W206" s="14">
        <f t="shared" si="54"/>
        <v>1036676.2647615694</v>
      </c>
      <c r="X206" s="14">
        <f t="shared" si="55"/>
        <v>419528</v>
      </c>
      <c r="Y206" s="17">
        <v>39233</v>
      </c>
      <c r="Z206" s="13">
        <f t="shared" si="56"/>
        <v>15</v>
      </c>
      <c r="AA206" s="15">
        <f t="shared" si="57"/>
        <v>45</v>
      </c>
      <c r="AB206" s="15">
        <v>2</v>
      </c>
      <c r="AC206" s="15">
        <v>3.4</v>
      </c>
      <c r="AD206" s="18">
        <v>20.6</v>
      </c>
      <c r="AE206" s="18">
        <v>20.2</v>
      </c>
      <c r="AF206" s="18">
        <v>30.2</v>
      </c>
      <c r="AG206" s="18">
        <v>26.676744186046516</v>
      </c>
      <c r="AH206" s="18">
        <v>35</v>
      </c>
      <c r="AI206" s="18">
        <v>34</v>
      </c>
      <c r="AJ206" s="18">
        <v>42</v>
      </c>
      <c r="AK206" s="18">
        <v>37.769230769230766</v>
      </c>
      <c r="AL206" s="18">
        <v>8.6</v>
      </c>
      <c r="AM206" s="18">
        <v>8.4</v>
      </c>
      <c r="AN206" s="18">
        <v>9.5</v>
      </c>
      <c r="AO206" s="18">
        <v>9.0409090909090892</v>
      </c>
      <c r="AP206" s="21">
        <v>269</v>
      </c>
      <c r="AQ206" s="21">
        <v>825</v>
      </c>
      <c r="AR206" s="21">
        <v>54</v>
      </c>
      <c r="AS206" s="21">
        <v>22.5</v>
      </c>
      <c r="AT206" s="14">
        <v>0</v>
      </c>
      <c r="AU206" s="14">
        <v>35</v>
      </c>
      <c r="AV206" s="14">
        <v>0</v>
      </c>
      <c r="AW206" s="14">
        <v>35</v>
      </c>
      <c r="AX206" s="14">
        <v>0</v>
      </c>
      <c r="AY206" s="14">
        <v>0</v>
      </c>
      <c r="AZ206" s="14">
        <v>0</v>
      </c>
      <c r="BA206" s="14">
        <v>0</v>
      </c>
      <c r="BB206" s="14">
        <v>90</v>
      </c>
      <c r="BC206" s="14">
        <v>480</v>
      </c>
      <c r="BD206" s="14">
        <v>165</v>
      </c>
      <c r="BE206" s="14">
        <v>540</v>
      </c>
      <c r="BF206" s="14">
        <v>12.941176470588236</v>
      </c>
      <c r="BG206" s="14">
        <v>80</v>
      </c>
      <c r="BH206" s="14">
        <v>14.705882352941176</v>
      </c>
      <c r="BI206" s="14">
        <v>107.94117647058823</v>
      </c>
      <c r="BJ206" s="14">
        <v>0</v>
      </c>
      <c r="BK206" s="14">
        <v>20</v>
      </c>
      <c r="BL206" s="14">
        <v>0</v>
      </c>
      <c r="BM206" s="14">
        <v>40</v>
      </c>
      <c r="BN206" s="14">
        <v>192753</v>
      </c>
      <c r="BO206" s="19">
        <f>(BN206/O206)*100</f>
        <v>22.972602543811142</v>
      </c>
      <c r="BP206" s="19">
        <f>((BN206)/(O206+Q206+S206+U206))*100</f>
        <v>22.972602543811142</v>
      </c>
      <c r="BQ206" s="15" t="s">
        <v>72</v>
      </c>
      <c r="BR206" s="13">
        <v>22</v>
      </c>
      <c r="BS206" s="13">
        <v>47</v>
      </c>
      <c r="BT206" s="19">
        <v>30.34</v>
      </c>
      <c r="BU206" s="19">
        <f t="shared" si="58"/>
        <v>0.67422222222222217</v>
      </c>
      <c r="BV206" s="16">
        <v>8.2000000000000003E-2</v>
      </c>
      <c r="BW206" s="16">
        <v>0.58199999999999996</v>
      </c>
      <c r="BX206" s="16">
        <v>0.224</v>
      </c>
      <c r="BY206" s="14">
        <f t="shared" si="59"/>
        <v>238151.51796970263</v>
      </c>
      <c r="BZ206" s="19">
        <v>35.86</v>
      </c>
      <c r="CA206" s="19">
        <f t="shared" si="49"/>
        <v>0.98457766437917216</v>
      </c>
      <c r="CB206" s="19">
        <f t="shared" ref="CB206:CB224" si="60">(BX206/BT206^3)*100000</f>
        <v>0.8020497152733107</v>
      </c>
    </row>
    <row r="207" spans="1:80" x14ac:dyDescent="0.25">
      <c r="A207" s="12" t="s">
        <v>69</v>
      </c>
      <c r="B207" s="15">
        <v>6</v>
      </c>
      <c r="C207" s="15">
        <v>2</v>
      </c>
      <c r="D207" s="16">
        <f t="shared" si="51"/>
        <v>0.80937128447999995</v>
      </c>
      <c r="E207" s="17">
        <v>40363</v>
      </c>
      <c r="F207" s="13">
        <v>1</v>
      </c>
      <c r="G207" s="13" t="s">
        <v>70</v>
      </c>
      <c r="H207" s="13" t="s">
        <v>71</v>
      </c>
      <c r="I207" s="15">
        <v>222</v>
      </c>
      <c r="J207" s="15">
        <v>229</v>
      </c>
      <c r="K207" s="15"/>
      <c r="L207" s="15"/>
      <c r="M207" s="13">
        <f t="shared" si="52"/>
        <v>225.5</v>
      </c>
      <c r="N207" s="17">
        <v>40378</v>
      </c>
      <c r="O207" s="14">
        <v>749296</v>
      </c>
      <c r="P207" s="17"/>
      <c r="Q207" s="14"/>
      <c r="R207" s="17"/>
      <c r="S207" s="13"/>
      <c r="T207" s="17"/>
      <c r="U207" s="17"/>
      <c r="V207" s="14">
        <f t="shared" si="53"/>
        <v>749296</v>
      </c>
      <c r="W207" s="14">
        <f t="shared" si="54"/>
        <v>925775.36955910572</v>
      </c>
      <c r="X207" s="14">
        <f t="shared" si="55"/>
        <v>374648</v>
      </c>
      <c r="Y207" s="17">
        <v>40416</v>
      </c>
      <c r="Z207" s="13">
        <f t="shared" si="56"/>
        <v>15</v>
      </c>
      <c r="AA207" s="13">
        <f t="shared" si="57"/>
        <v>38</v>
      </c>
      <c r="AB207" s="13">
        <v>10</v>
      </c>
      <c r="AC207" s="18">
        <v>2.8</v>
      </c>
      <c r="AD207" s="18">
        <v>32.9</v>
      </c>
      <c r="AE207" s="18">
        <v>28.7</v>
      </c>
      <c r="AF207" s="18">
        <v>33.700000000000003</v>
      </c>
      <c r="AG207" s="18">
        <v>32.291666666666664</v>
      </c>
      <c r="AH207" s="13">
        <v>35</v>
      </c>
      <c r="AI207" s="13">
        <v>34</v>
      </c>
      <c r="AJ207" s="13">
        <v>40</v>
      </c>
      <c r="AK207" s="18">
        <v>37.9</v>
      </c>
      <c r="AL207" s="18">
        <v>8.9</v>
      </c>
      <c r="AM207" s="18">
        <v>8.6999999999999993</v>
      </c>
      <c r="AN207" s="18">
        <v>9.6999999999999993</v>
      </c>
      <c r="AO207" s="18">
        <v>9.1834992218272209</v>
      </c>
      <c r="AP207" s="21">
        <v>376</v>
      </c>
      <c r="AQ207" s="21">
        <v>650</v>
      </c>
      <c r="AR207" s="21">
        <v>72</v>
      </c>
      <c r="AS207" s="21">
        <v>30</v>
      </c>
      <c r="AT207" s="14">
        <v>160</v>
      </c>
      <c r="AU207" s="14">
        <v>65</v>
      </c>
      <c r="AV207" s="14">
        <v>130</v>
      </c>
      <c r="AW207" s="14">
        <v>355</v>
      </c>
      <c r="AX207" s="14">
        <v>0</v>
      </c>
      <c r="AY207" s="14">
        <v>0</v>
      </c>
      <c r="AZ207" s="14">
        <v>25</v>
      </c>
      <c r="BA207" s="14">
        <v>45</v>
      </c>
      <c r="BB207" s="14">
        <v>460</v>
      </c>
      <c r="BC207" s="14">
        <v>2620</v>
      </c>
      <c r="BD207" s="14">
        <v>3715</v>
      </c>
      <c r="BE207" s="14">
        <v>3485</v>
      </c>
      <c r="BF207" s="14">
        <v>56.071428571428569</v>
      </c>
      <c r="BG207" s="14">
        <v>228.21428571428572</v>
      </c>
      <c r="BH207" s="14">
        <v>995</v>
      </c>
      <c r="BI207" s="14">
        <v>1207.8571428571429</v>
      </c>
      <c r="BJ207" s="14">
        <v>5</v>
      </c>
      <c r="BK207" s="14">
        <v>15</v>
      </c>
      <c r="BL207" s="14">
        <v>285</v>
      </c>
      <c r="BM207" s="14">
        <v>470</v>
      </c>
      <c r="BN207" s="14">
        <v>246626</v>
      </c>
      <c r="BO207" s="19">
        <v>32.89</v>
      </c>
      <c r="BP207" s="19">
        <f>((BN207/(O207+Q207+S207+U207))*100)</f>
        <v>32.914362281394801</v>
      </c>
      <c r="BQ207" s="15" t="s">
        <v>72</v>
      </c>
      <c r="BR207" s="13">
        <v>32</v>
      </c>
      <c r="BS207" s="13">
        <v>45</v>
      </c>
      <c r="BT207" s="19">
        <v>38</v>
      </c>
      <c r="BU207" s="19">
        <f t="shared" si="58"/>
        <v>1</v>
      </c>
      <c r="BV207" s="16">
        <v>0.28899999999999998</v>
      </c>
      <c r="BW207" s="16">
        <v>0.97499999999999998</v>
      </c>
      <c r="BX207" s="16">
        <v>0.45400000000000001</v>
      </c>
      <c r="BY207" s="14">
        <f t="shared" si="59"/>
        <v>304713.05904860562</v>
      </c>
      <c r="BZ207" s="19">
        <v>111.45</v>
      </c>
      <c r="CA207" s="19">
        <f t="shared" si="49"/>
        <v>3.6236703637520495</v>
      </c>
      <c r="CB207" s="19">
        <f t="shared" si="60"/>
        <v>0.82738008456043166</v>
      </c>
    </row>
    <row r="208" spans="1:80" x14ac:dyDescent="0.25">
      <c r="A208" s="7" t="s">
        <v>69</v>
      </c>
      <c r="B208" s="4">
        <v>23</v>
      </c>
      <c r="C208" s="4">
        <v>1</v>
      </c>
      <c r="D208" s="6">
        <f t="shared" si="51"/>
        <v>0.40468564223999998</v>
      </c>
      <c r="E208" s="8">
        <v>40282</v>
      </c>
      <c r="F208" s="9">
        <v>2</v>
      </c>
      <c r="G208" s="9" t="s">
        <v>70</v>
      </c>
      <c r="H208" s="9" t="s">
        <v>71</v>
      </c>
      <c r="I208" s="4">
        <v>11</v>
      </c>
      <c r="J208" s="4">
        <v>0</v>
      </c>
      <c r="K208" s="4">
        <v>119</v>
      </c>
      <c r="L208" s="4">
        <v>269</v>
      </c>
      <c r="M208" s="13">
        <f t="shared" si="52"/>
        <v>99.75</v>
      </c>
      <c r="N208" s="8">
        <v>40297</v>
      </c>
      <c r="O208" s="5">
        <v>338004</v>
      </c>
      <c r="P208" s="8">
        <v>40301</v>
      </c>
      <c r="Q208" s="5">
        <v>388842</v>
      </c>
      <c r="R208" s="8"/>
      <c r="S208" s="9"/>
      <c r="T208" s="8"/>
      <c r="U208" s="8"/>
      <c r="V208" s="14">
        <f t="shared" si="53"/>
        <v>726846</v>
      </c>
      <c r="W208" s="14">
        <f t="shared" si="54"/>
        <v>1796075.5809788327</v>
      </c>
      <c r="X208" s="14">
        <f t="shared" si="55"/>
        <v>726846</v>
      </c>
      <c r="Y208" s="8">
        <v>40326</v>
      </c>
      <c r="Z208" s="13">
        <f t="shared" si="56"/>
        <v>15</v>
      </c>
      <c r="AA208" s="9">
        <f t="shared" si="57"/>
        <v>29</v>
      </c>
      <c r="AB208" s="9">
        <v>8</v>
      </c>
      <c r="AC208" s="10">
        <v>4.0999999999999996</v>
      </c>
      <c r="AD208" s="10">
        <v>25.6</v>
      </c>
      <c r="AE208" s="10">
        <v>26.9</v>
      </c>
      <c r="AF208" s="10">
        <v>30.4</v>
      </c>
      <c r="AG208" s="10">
        <v>28.559259259259253</v>
      </c>
      <c r="AH208" s="9">
        <v>35</v>
      </c>
      <c r="AI208" s="9">
        <v>30</v>
      </c>
      <c r="AJ208" s="9">
        <v>40</v>
      </c>
      <c r="AK208" s="10">
        <v>34.75</v>
      </c>
      <c r="AL208" s="10">
        <v>8.9</v>
      </c>
      <c r="AM208" s="10">
        <v>8.8000000000000007</v>
      </c>
      <c r="AN208" s="10">
        <v>9.6999999999999993</v>
      </c>
      <c r="AO208" s="10">
        <v>9.2294114251819277</v>
      </c>
      <c r="AP208" s="20">
        <v>168</v>
      </c>
      <c r="AQ208" s="20">
        <v>255</v>
      </c>
      <c r="AR208" s="20">
        <v>13.5</v>
      </c>
      <c r="AS208" s="20">
        <v>5.2</v>
      </c>
      <c r="AT208" s="5">
        <v>40</v>
      </c>
      <c r="AU208" s="5">
        <v>55</v>
      </c>
      <c r="AV208" s="5">
        <v>0</v>
      </c>
      <c r="AW208" s="5">
        <v>95</v>
      </c>
      <c r="AX208" s="5">
        <v>0</v>
      </c>
      <c r="AY208" s="5">
        <v>0</v>
      </c>
      <c r="AZ208" s="5">
        <v>0</v>
      </c>
      <c r="BA208" s="5">
        <v>0</v>
      </c>
      <c r="BB208" s="5">
        <v>90</v>
      </c>
      <c r="BC208" s="5">
        <v>40</v>
      </c>
      <c r="BD208" s="5">
        <v>0</v>
      </c>
      <c r="BE208" s="5">
        <v>120</v>
      </c>
      <c r="BF208" s="5">
        <v>25</v>
      </c>
      <c r="BG208" s="5">
        <v>15</v>
      </c>
      <c r="BH208" s="5">
        <v>0</v>
      </c>
      <c r="BI208" s="5">
        <v>40</v>
      </c>
      <c r="BJ208" s="5">
        <v>7.5</v>
      </c>
      <c r="BK208" s="5">
        <v>15</v>
      </c>
      <c r="BL208" s="5">
        <v>0</v>
      </c>
      <c r="BM208" s="5">
        <v>22.5</v>
      </c>
      <c r="BN208" s="5">
        <v>10741</v>
      </c>
      <c r="BO208" s="11">
        <v>2.76</v>
      </c>
      <c r="BP208" s="11">
        <f>((BN208/(O208+Q208+S208+U208))*100)</f>
        <v>1.4777545724954118</v>
      </c>
      <c r="BQ208" s="4" t="s">
        <v>72</v>
      </c>
      <c r="BR208" s="9">
        <v>24</v>
      </c>
      <c r="BS208" s="9">
        <v>51</v>
      </c>
      <c r="BT208" s="11">
        <v>42.25</v>
      </c>
      <c r="BU208" s="19">
        <f t="shared" si="58"/>
        <v>1.4568965517241379</v>
      </c>
      <c r="BV208" s="6">
        <v>0.123</v>
      </c>
      <c r="BW208" s="6">
        <v>1.25</v>
      </c>
      <c r="BX208" s="6">
        <v>0.67500000000000004</v>
      </c>
      <c r="BY208" s="5">
        <f t="shared" si="59"/>
        <v>26541.589023388231</v>
      </c>
      <c r="BZ208" s="11">
        <v>6.95</v>
      </c>
      <c r="CA208" s="19">
        <f t="shared" si="49"/>
        <v>0.5922008279988964</v>
      </c>
      <c r="CB208" s="19">
        <f t="shared" si="60"/>
        <v>0.89500123166257461</v>
      </c>
    </row>
    <row r="209" spans="1:80" x14ac:dyDescent="0.25">
      <c r="A209" s="4" t="s">
        <v>69</v>
      </c>
      <c r="B209" s="4">
        <v>25</v>
      </c>
      <c r="C209" s="4">
        <v>1</v>
      </c>
      <c r="D209" s="6">
        <f t="shared" si="51"/>
        <v>0.40468564223999998</v>
      </c>
      <c r="E209" s="8">
        <v>39177</v>
      </c>
      <c r="F209" s="4">
        <v>1</v>
      </c>
      <c r="G209" s="4" t="s">
        <v>70</v>
      </c>
      <c r="H209" s="4" t="s">
        <v>71</v>
      </c>
      <c r="I209" s="4">
        <v>139</v>
      </c>
      <c r="J209" s="4">
        <v>154</v>
      </c>
      <c r="M209" s="13">
        <f t="shared" si="52"/>
        <v>146.5</v>
      </c>
      <c r="N209" s="8">
        <v>39193</v>
      </c>
      <c r="O209" s="5">
        <v>398918</v>
      </c>
      <c r="Q209" s="5"/>
      <c r="S209" s="5"/>
      <c r="V209" s="14">
        <f t="shared" si="53"/>
        <v>398918</v>
      </c>
      <c r="W209" s="14">
        <f t="shared" si="54"/>
        <v>985747.84564118669</v>
      </c>
      <c r="X209" s="14">
        <f t="shared" si="55"/>
        <v>398918</v>
      </c>
      <c r="Y209" s="8">
        <v>39238</v>
      </c>
      <c r="Z209" s="13">
        <f t="shared" si="56"/>
        <v>16</v>
      </c>
      <c r="AA209" s="4">
        <f t="shared" si="57"/>
        <v>45</v>
      </c>
      <c r="AB209" s="4">
        <v>2</v>
      </c>
      <c r="AC209" s="4">
        <v>4.2</v>
      </c>
      <c r="AD209" s="10">
        <v>25.1</v>
      </c>
      <c r="AE209" s="10">
        <v>23.7</v>
      </c>
      <c r="AF209" s="10">
        <v>31.5</v>
      </c>
      <c r="AG209" s="10">
        <v>27.518604651162786</v>
      </c>
      <c r="AH209" s="10">
        <v>35</v>
      </c>
      <c r="AI209" s="10">
        <v>35</v>
      </c>
      <c r="AJ209" s="10">
        <v>42</v>
      </c>
      <c r="AK209" s="10">
        <v>38.692307692307693</v>
      </c>
      <c r="AL209" s="10">
        <v>8.6999999999999993</v>
      </c>
      <c r="AM209" s="10">
        <v>8.1999999999999993</v>
      </c>
      <c r="AN209" s="10">
        <v>9.5</v>
      </c>
      <c r="AO209" s="10">
        <v>8.9953488372092991</v>
      </c>
      <c r="AP209" s="20">
        <v>242</v>
      </c>
      <c r="AQ209" s="20">
        <v>400</v>
      </c>
      <c r="AR209" s="20">
        <v>18</v>
      </c>
      <c r="AS209" s="20">
        <v>7.5</v>
      </c>
      <c r="AT209" s="5">
        <v>0</v>
      </c>
      <c r="AU209" s="5">
        <v>20</v>
      </c>
      <c r="AV209" s="5">
        <v>0</v>
      </c>
      <c r="AW209" s="5">
        <v>20</v>
      </c>
      <c r="AX209" s="5">
        <v>0</v>
      </c>
      <c r="AY209" s="5">
        <v>0</v>
      </c>
      <c r="AZ209" s="5">
        <v>0</v>
      </c>
      <c r="BA209" s="5">
        <v>15</v>
      </c>
      <c r="BB209" s="5">
        <v>325</v>
      </c>
      <c r="BC209" s="5">
        <v>230</v>
      </c>
      <c r="BD209" s="5">
        <v>350</v>
      </c>
      <c r="BE209" s="5">
        <v>415</v>
      </c>
      <c r="BF209" s="5">
        <v>32.058823529411768</v>
      </c>
      <c r="BG209" s="5">
        <v>67.058823529411768</v>
      </c>
      <c r="BH209" s="5">
        <v>22.647058823529413</v>
      </c>
      <c r="BI209" s="5">
        <v>121.76470588235294</v>
      </c>
      <c r="BJ209" s="5">
        <v>10</v>
      </c>
      <c r="BK209" s="5">
        <v>60</v>
      </c>
      <c r="BL209" s="5">
        <v>0</v>
      </c>
      <c r="BM209" s="5">
        <v>80</v>
      </c>
      <c r="BN209" s="5">
        <v>159161</v>
      </c>
      <c r="BO209" s="11">
        <f>(BN209/O209)*100</f>
        <v>39.898174562190725</v>
      </c>
      <c r="BP209" s="11">
        <f>((BN209)/(O209+Q209+S209+U209))*100</f>
        <v>39.898174562190725</v>
      </c>
      <c r="BQ209" s="4" t="s">
        <v>72</v>
      </c>
      <c r="BR209" s="9">
        <v>24</v>
      </c>
      <c r="BS209" s="9">
        <v>55</v>
      </c>
      <c r="BT209" s="11">
        <v>35.17</v>
      </c>
      <c r="BU209" s="19">
        <f t="shared" si="58"/>
        <v>0.78155555555555556</v>
      </c>
      <c r="BV209" s="6">
        <v>0.104</v>
      </c>
      <c r="BW209" s="6">
        <v>0.63200000000000001</v>
      </c>
      <c r="BX209" s="6">
        <v>0.35599999999999998</v>
      </c>
      <c r="BY209" s="5">
        <f t="shared" si="59"/>
        <v>393295.39619695506</v>
      </c>
      <c r="BZ209" s="11">
        <v>46.23</v>
      </c>
      <c r="CA209" s="11">
        <f t="shared" si="49"/>
        <v>2.5385959522726784</v>
      </c>
      <c r="CB209" s="11">
        <f t="shared" si="60"/>
        <v>0.81833832911324988</v>
      </c>
    </row>
    <row r="210" spans="1:80" x14ac:dyDescent="0.25">
      <c r="A210" s="12" t="s">
        <v>69</v>
      </c>
      <c r="B210" s="15">
        <v>5</v>
      </c>
      <c r="C210" s="15">
        <v>2</v>
      </c>
      <c r="D210" s="16">
        <f t="shared" si="51"/>
        <v>0.80937128447999995</v>
      </c>
      <c r="E210" s="17">
        <v>40281</v>
      </c>
      <c r="F210" s="13">
        <v>1</v>
      </c>
      <c r="G210" s="13" t="s">
        <v>70</v>
      </c>
      <c r="H210" s="13" t="s">
        <v>71</v>
      </c>
      <c r="I210" s="15">
        <v>52</v>
      </c>
      <c r="J210" s="15">
        <v>258</v>
      </c>
      <c r="K210" s="15"/>
      <c r="L210" s="15"/>
      <c r="M210" s="13">
        <f t="shared" si="52"/>
        <v>155</v>
      </c>
      <c r="N210" s="17">
        <v>40300</v>
      </c>
      <c r="O210" s="14">
        <v>708068</v>
      </c>
      <c r="P210" s="17"/>
      <c r="Q210" s="14"/>
      <c r="R210" s="17"/>
      <c r="S210" s="13"/>
      <c r="T210" s="17"/>
      <c r="U210" s="17"/>
      <c r="V210" s="14">
        <f t="shared" si="53"/>
        <v>708068</v>
      </c>
      <c r="W210" s="14">
        <f t="shared" si="54"/>
        <v>874837.06622346421</v>
      </c>
      <c r="X210" s="14">
        <f t="shared" si="55"/>
        <v>354034</v>
      </c>
      <c r="Y210" s="17">
        <v>40339</v>
      </c>
      <c r="Z210" s="13">
        <f t="shared" si="56"/>
        <v>19</v>
      </c>
      <c r="AA210" s="13">
        <f t="shared" si="57"/>
        <v>39</v>
      </c>
      <c r="AB210" s="13">
        <v>3</v>
      </c>
      <c r="AC210" s="18">
        <v>3.8</v>
      </c>
      <c r="AD210" s="18">
        <v>28.4</v>
      </c>
      <c r="AE210" s="18">
        <v>26.1</v>
      </c>
      <c r="AF210" s="18">
        <v>32.9</v>
      </c>
      <c r="AG210" s="18">
        <v>29.202702702702709</v>
      </c>
      <c r="AH210" s="13">
        <v>35</v>
      </c>
      <c r="AI210" s="13">
        <v>32</v>
      </c>
      <c r="AJ210" s="13">
        <v>40</v>
      </c>
      <c r="AK210" s="18">
        <v>36.636363636363633</v>
      </c>
      <c r="AL210" s="18">
        <v>9.1</v>
      </c>
      <c r="AM210" s="18">
        <v>8.6999999999999993</v>
      </c>
      <c r="AN210" s="18">
        <v>9.4</v>
      </c>
      <c r="AO210" s="18">
        <v>9.1497228733368008</v>
      </c>
      <c r="AP210" s="21">
        <v>356</v>
      </c>
      <c r="AQ210" s="21">
        <v>600</v>
      </c>
      <c r="AR210" s="21">
        <v>45</v>
      </c>
      <c r="AS210" s="21">
        <v>15.5</v>
      </c>
      <c r="AT210" s="14">
        <v>320</v>
      </c>
      <c r="AU210" s="14">
        <v>50</v>
      </c>
      <c r="AV210" s="14">
        <v>0</v>
      </c>
      <c r="AW210" s="14">
        <v>370</v>
      </c>
      <c r="AX210" s="14">
        <v>0</v>
      </c>
      <c r="AY210" s="14">
        <v>0</v>
      </c>
      <c r="AZ210" s="14">
        <v>0</v>
      </c>
      <c r="BA210" s="14">
        <v>0</v>
      </c>
      <c r="BB210" s="14">
        <v>265</v>
      </c>
      <c r="BC210" s="14">
        <v>530</v>
      </c>
      <c r="BD210" s="14">
        <v>5</v>
      </c>
      <c r="BE210" s="14">
        <v>795</v>
      </c>
      <c r="BF210" s="14">
        <v>36.153846153846153</v>
      </c>
      <c r="BG210" s="14">
        <v>63.846153846153847</v>
      </c>
      <c r="BH210" s="14">
        <v>0.76923076923076927</v>
      </c>
      <c r="BI210" s="14">
        <v>100.76923076923077</v>
      </c>
      <c r="BJ210" s="14">
        <v>15</v>
      </c>
      <c r="BK210" s="14">
        <v>20</v>
      </c>
      <c r="BL210" s="14">
        <v>0</v>
      </c>
      <c r="BM210" s="14">
        <v>55</v>
      </c>
      <c r="BN210" s="14">
        <v>256212</v>
      </c>
      <c r="BO210" s="19">
        <v>36.18</v>
      </c>
      <c r="BP210" s="19">
        <f>((BN210/(O210+Q210+S210+U210))*100)</f>
        <v>36.184660230373353</v>
      </c>
      <c r="BQ210" s="15" t="s">
        <v>72</v>
      </c>
      <c r="BR210" s="13">
        <v>17</v>
      </c>
      <c r="BS210" s="13">
        <v>60</v>
      </c>
      <c r="BT210" s="19">
        <v>25.37</v>
      </c>
      <c r="BU210" s="19">
        <f t="shared" si="58"/>
        <v>0.65051282051282056</v>
      </c>
      <c r="BV210" s="16">
        <v>4.4999999999999998E-2</v>
      </c>
      <c r="BW210" s="16">
        <v>0.27300000000000002</v>
      </c>
      <c r="BX210" s="16">
        <v>0.155</v>
      </c>
      <c r="BY210" s="14">
        <f t="shared" si="59"/>
        <v>316556.81998232688</v>
      </c>
      <c r="BZ210" s="19">
        <v>22.41</v>
      </c>
      <c r="CA210" s="19">
        <f t="shared" si="49"/>
        <v>0.70995276906143279</v>
      </c>
      <c r="CB210" s="19">
        <f t="shared" si="60"/>
        <v>0.94922746691778104</v>
      </c>
    </row>
    <row r="211" spans="1:80" x14ac:dyDescent="0.25">
      <c r="A211" s="7" t="s">
        <v>69</v>
      </c>
      <c r="B211" s="4">
        <v>32</v>
      </c>
      <c r="C211" s="4">
        <v>1</v>
      </c>
      <c r="D211" s="6">
        <f t="shared" si="51"/>
        <v>0.40468564223999998</v>
      </c>
      <c r="E211" s="8">
        <v>40279</v>
      </c>
      <c r="F211" s="9">
        <v>1</v>
      </c>
      <c r="G211" s="9" t="s">
        <v>70</v>
      </c>
      <c r="H211" s="9" t="s">
        <v>71</v>
      </c>
      <c r="I211" s="4">
        <v>77</v>
      </c>
      <c r="J211" s="4">
        <v>216</v>
      </c>
      <c r="M211" s="13">
        <f t="shared" si="52"/>
        <v>146.5</v>
      </c>
      <c r="N211" s="8">
        <v>40300</v>
      </c>
      <c r="O211" s="5">
        <v>379682</v>
      </c>
      <c r="P211" s="8"/>
      <c r="Q211" s="5"/>
      <c r="R211" s="8"/>
      <c r="S211" s="9"/>
      <c r="T211" s="8"/>
      <c r="U211" s="8"/>
      <c r="V211" s="14">
        <f t="shared" si="53"/>
        <v>379682</v>
      </c>
      <c r="W211" s="14">
        <f t="shared" si="54"/>
        <v>938214.65446216275</v>
      </c>
      <c r="X211" s="14">
        <f t="shared" si="55"/>
        <v>379682</v>
      </c>
      <c r="Y211" s="8">
        <v>40332</v>
      </c>
      <c r="Z211" s="13">
        <f t="shared" si="56"/>
        <v>21</v>
      </c>
      <c r="AA211" s="9">
        <f t="shared" si="57"/>
        <v>32</v>
      </c>
      <c r="AB211" s="9">
        <v>5</v>
      </c>
      <c r="AC211" s="10">
        <v>2.9</v>
      </c>
      <c r="AD211" s="10">
        <v>27.1</v>
      </c>
      <c r="AE211" s="10">
        <v>26.8</v>
      </c>
      <c r="AF211" s="10">
        <v>31.9</v>
      </c>
      <c r="AG211" s="10">
        <v>29.256666666666664</v>
      </c>
      <c r="AH211" s="9">
        <v>35</v>
      </c>
      <c r="AI211" s="9">
        <v>32</v>
      </c>
      <c r="AJ211" s="9">
        <v>40</v>
      </c>
      <c r="AK211" s="10">
        <v>35.888888888888886</v>
      </c>
      <c r="AL211" s="10">
        <v>9.1999999999999993</v>
      </c>
      <c r="AM211" s="10">
        <v>9</v>
      </c>
      <c r="AN211" s="10">
        <v>9.6</v>
      </c>
      <c r="AO211" s="10">
        <v>9.2824048450392684</v>
      </c>
      <c r="AP211" s="20">
        <v>208</v>
      </c>
      <c r="AQ211" s="20">
        <v>280</v>
      </c>
      <c r="AR211" s="20">
        <v>21</v>
      </c>
      <c r="AS211" s="20">
        <v>8.35</v>
      </c>
      <c r="AT211" s="5">
        <v>250</v>
      </c>
      <c r="AU211" s="5">
        <v>5</v>
      </c>
      <c r="AV211" s="5">
        <v>0</v>
      </c>
      <c r="AW211" s="5">
        <v>255</v>
      </c>
      <c r="AX211" s="5">
        <v>0</v>
      </c>
      <c r="AY211" s="5">
        <v>10</v>
      </c>
      <c r="AZ211" s="5">
        <v>0</v>
      </c>
      <c r="BA211" s="5">
        <v>10</v>
      </c>
      <c r="BB211" s="5">
        <v>90</v>
      </c>
      <c r="BC211" s="5">
        <v>70</v>
      </c>
      <c r="BD211" s="5">
        <v>5</v>
      </c>
      <c r="BE211" s="5">
        <v>110</v>
      </c>
      <c r="BF211" s="5">
        <v>15.909090909090908</v>
      </c>
      <c r="BG211" s="5">
        <v>28.181818181818183</v>
      </c>
      <c r="BH211" s="5">
        <v>0.45454545454545453</v>
      </c>
      <c r="BI211" s="5">
        <v>47.272727272727273</v>
      </c>
      <c r="BJ211" s="5">
        <v>10</v>
      </c>
      <c r="BK211" s="5">
        <v>20</v>
      </c>
      <c r="BL211" s="5">
        <v>0</v>
      </c>
      <c r="BM211" s="5">
        <v>35</v>
      </c>
      <c r="BN211" s="5">
        <v>95271</v>
      </c>
      <c r="BO211" s="11">
        <v>25.09</v>
      </c>
      <c r="BP211" s="11">
        <f>((BN211/(O211+Q211+S211+U211))*100)</f>
        <v>25.092314094426388</v>
      </c>
      <c r="BQ211" s="4" t="s">
        <v>72</v>
      </c>
      <c r="BR211" s="9">
        <v>13</v>
      </c>
      <c r="BS211" s="9">
        <v>48</v>
      </c>
      <c r="BT211" s="11">
        <v>25.92</v>
      </c>
      <c r="BU211" s="19">
        <f t="shared" si="58"/>
        <v>0.81</v>
      </c>
      <c r="BV211" s="6">
        <v>1.6E-2</v>
      </c>
      <c r="BW211" s="6">
        <v>0.84199999999999997</v>
      </c>
      <c r="BX211" s="6">
        <v>0.192</v>
      </c>
      <c r="BY211" s="5">
        <f t="shared" si="59"/>
        <v>235419.76797758311</v>
      </c>
      <c r="BZ211" s="11">
        <v>15</v>
      </c>
      <c r="CA211" s="19">
        <f t="shared" si="49"/>
        <v>1.1583064756273376</v>
      </c>
      <c r="CB211" s="19">
        <f t="shared" si="60"/>
        <v>1.1025447791946799</v>
      </c>
    </row>
    <row r="212" spans="1:80" x14ac:dyDescent="0.25">
      <c r="A212" s="15" t="s">
        <v>69</v>
      </c>
      <c r="B212" s="15">
        <v>25</v>
      </c>
      <c r="C212" s="15">
        <v>1</v>
      </c>
      <c r="D212" s="16">
        <f t="shared" si="51"/>
        <v>0.40468564223999998</v>
      </c>
      <c r="E212" s="17">
        <v>37170</v>
      </c>
      <c r="F212" s="15">
        <v>1</v>
      </c>
      <c r="G212" s="15" t="s">
        <v>70</v>
      </c>
      <c r="H212" s="15" t="s">
        <v>71</v>
      </c>
      <c r="I212" s="15">
        <v>114</v>
      </c>
      <c r="J212" s="15">
        <v>101</v>
      </c>
      <c r="K212" s="15"/>
      <c r="L212" s="15"/>
      <c r="M212" s="13">
        <f t="shared" si="52"/>
        <v>107.5</v>
      </c>
      <c r="N212" s="23">
        <v>37177</v>
      </c>
      <c r="O212" s="24">
        <v>434642</v>
      </c>
      <c r="P212" s="15"/>
      <c r="Q212" s="14"/>
      <c r="R212" s="15"/>
      <c r="S212" s="15"/>
      <c r="T212" s="15"/>
      <c r="U212" s="15"/>
      <c r="V212" s="14">
        <f t="shared" si="53"/>
        <v>434642</v>
      </c>
      <c r="W212" s="14">
        <f t="shared" si="54"/>
        <v>1074023.7721165169</v>
      </c>
      <c r="X212" s="14">
        <f t="shared" si="55"/>
        <v>434642</v>
      </c>
      <c r="Y212" s="17">
        <v>37222</v>
      </c>
      <c r="Z212" s="13">
        <f t="shared" si="56"/>
        <v>7</v>
      </c>
      <c r="AA212" s="15">
        <f t="shared" si="57"/>
        <v>45</v>
      </c>
      <c r="AB212" s="13">
        <v>2</v>
      </c>
      <c r="AC212" s="18">
        <v>4.4000000000000004</v>
      </c>
      <c r="AD212" s="18">
        <v>27.1</v>
      </c>
      <c r="AE212" s="18">
        <v>18.399999999999999</v>
      </c>
      <c r="AF212" s="18">
        <v>28.8</v>
      </c>
      <c r="AG212" s="18">
        <v>24.495348837209303</v>
      </c>
      <c r="AH212" s="13">
        <v>36</v>
      </c>
      <c r="AI212" s="13">
        <v>35</v>
      </c>
      <c r="AJ212" s="13">
        <v>45</v>
      </c>
      <c r="AK212" s="13">
        <v>40.5</v>
      </c>
      <c r="AL212" s="18">
        <v>8.8000000000000007</v>
      </c>
      <c r="AM212" s="18">
        <v>8.9</v>
      </c>
      <c r="AN212" s="18">
        <v>9.6999999999999993</v>
      </c>
      <c r="AO212" s="18">
        <v>9.2408510570203095</v>
      </c>
      <c r="AP212" s="21">
        <v>117</v>
      </c>
      <c r="AQ212" s="21">
        <v>375</v>
      </c>
      <c r="AR212" s="21">
        <v>33</v>
      </c>
      <c r="AS212" s="21">
        <v>13.75</v>
      </c>
      <c r="AT212" s="14">
        <v>45</v>
      </c>
      <c r="AU212" s="14">
        <v>50</v>
      </c>
      <c r="AV212" s="14">
        <v>0</v>
      </c>
      <c r="AW212" s="14">
        <v>95</v>
      </c>
      <c r="AX212" s="14">
        <v>0</v>
      </c>
      <c r="AY212" s="14">
        <v>0</v>
      </c>
      <c r="AZ212" s="14">
        <v>0</v>
      </c>
      <c r="BA212" s="14">
        <v>0</v>
      </c>
      <c r="BB212" s="14">
        <v>1260</v>
      </c>
      <c r="BC212" s="14">
        <v>735</v>
      </c>
      <c r="BD212" s="14">
        <v>160</v>
      </c>
      <c r="BE212" s="14">
        <v>1400</v>
      </c>
      <c r="BF212" s="14">
        <v>128.61111111111111</v>
      </c>
      <c r="BG212" s="14">
        <v>116.38888888888889</v>
      </c>
      <c r="BH212" s="14">
        <v>27.222222222222221</v>
      </c>
      <c r="BI212" s="14">
        <v>272.22222222222223</v>
      </c>
      <c r="BJ212" s="14">
        <v>30</v>
      </c>
      <c r="BK212" s="14">
        <v>12.5</v>
      </c>
      <c r="BL212" s="14">
        <v>0</v>
      </c>
      <c r="BM212" s="14">
        <v>127.5</v>
      </c>
      <c r="BN212" s="14">
        <v>174643</v>
      </c>
      <c r="BO212" s="19">
        <f>BN212/(O212)*100</f>
        <v>40.180884498046673</v>
      </c>
      <c r="BP212" s="19">
        <f>BN212/(O212+Q212)*100</f>
        <v>40.180884498046673</v>
      </c>
      <c r="BQ212" s="15" t="s">
        <v>72</v>
      </c>
      <c r="BR212" s="13">
        <v>18</v>
      </c>
      <c r="BS212" s="13">
        <v>38</v>
      </c>
      <c r="BT212" s="19">
        <v>23.61</v>
      </c>
      <c r="BU212" s="19">
        <f t="shared" si="58"/>
        <v>0.52466666666666661</v>
      </c>
      <c r="BV212" s="16">
        <v>4.2999999999999997E-2</v>
      </c>
      <c r="BW212" s="16">
        <v>0.41399999999999998</v>
      </c>
      <c r="BX212" s="16">
        <v>0.11600000000000001</v>
      </c>
      <c r="BY212" s="14">
        <f t="shared" si="59"/>
        <v>431552.25135570159</v>
      </c>
      <c r="BZ212" s="19">
        <v>23.5</v>
      </c>
      <c r="CA212" s="19">
        <f t="shared" si="49"/>
        <v>1.2904392143285301</v>
      </c>
      <c r="CB212" s="19">
        <f t="shared" si="60"/>
        <v>0.8813938746230805</v>
      </c>
    </row>
    <row r="213" spans="1:80" x14ac:dyDescent="0.25">
      <c r="A213" s="15" t="s">
        <v>69</v>
      </c>
      <c r="B213" s="15">
        <v>26</v>
      </c>
      <c r="C213" s="15">
        <v>1</v>
      </c>
      <c r="D213" s="16">
        <f t="shared" si="51"/>
        <v>0.40468564223999998</v>
      </c>
      <c r="E213" s="17">
        <v>37820</v>
      </c>
      <c r="F213" s="15">
        <v>1</v>
      </c>
      <c r="G213" s="15" t="s">
        <v>70</v>
      </c>
      <c r="H213" s="15" t="s">
        <v>71</v>
      </c>
      <c r="I213" s="15">
        <v>7</v>
      </c>
      <c r="J213" s="15">
        <v>14</v>
      </c>
      <c r="K213" s="15"/>
      <c r="L213" s="15"/>
      <c r="M213" s="13">
        <f t="shared" si="52"/>
        <v>10.5</v>
      </c>
      <c r="N213" s="17">
        <v>37827</v>
      </c>
      <c r="O213" s="14">
        <v>407620</v>
      </c>
      <c r="P213" s="15"/>
      <c r="Q213" s="14"/>
      <c r="R213" s="15"/>
      <c r="S213" s="15"/>
      <c r="T213" s="15"/>
      <c r="U213" s="15"/>
      <c r="V213" s="14">
        <f t="shared" si="53"/>
        <v>407620</v>
      </c>
      <c r="W213" s="14">
        <f t="shared" si="54"/>
        <v>1007250.9559364595</v>
      </c>
      <c r="X213" s="14">
        <f t="shared" si="55"/>
        <v>407620</v>
      </c>
      <c r="Y213" s="17">
        <v>37862</v>
      </c>
      <c r="Z213" s="13">
        <f t="shared" si="56"/>
        <v>7</v>
      </c>
      <c r="AA213" s="15">
        <f t="shared" si="57"/>
        <v>35</v>
      </c>
      <c r="AB213" s="15">
        <v>11</v>
      </c>
      <c r="AC213" s="18">
        <v>2.2999999999999998</v>
      </c>
      <c r="AD213" s="18">
        <v>32.200000000000003</v>
      </c>
      <c r="AE213" s="18">
        <v>29.7</v>
      </c>
      <c r="AF213" s="18">
        <v>34.1</v>
      </c>
      <c r="AG213" s="18">
        <v>32.236363636363642</v>
      </c>
      <c r="AH213" s="13">
        <v>36</v>
      </c>
      <c r="AI213" s="13">
        <v>38</v>
      </c>
      <c r="AJ213" s="13">
        <v>49</v>
      </c>
      <c r="AK213" s="13">
        <v>44.333333333333336</v>
      </c>
      <c r="AL213" s="18">
        <v>8.6999999999999993</v>
      </c>
      <c r="AM213" s="18">
        <v>8.5</v>
      </c>
      <c r="AN213" s="18">
        <v>9.8000000000000007</v>
      </c>
      <c r="AO213" s="18">
        <v>9.0954187502916231</v>
      </c>
      <c r="AP213" s="21">
        <v>116</v>
      </c>
      <c r="AQ213" s="21">
        <v>400</v>
      </c>
      <c r="AR213" s="21">
        <v>30</v>
      </c>
      <c r="AS213" s="21">
        <v>12.5</v>
      </c>
      <c r="AT213" s="14">
        <v>400</v>
      </c>
      <c r="AU213" s="14">
        <v>700</v>
      </c>
      <c r="AV213" s="14">
        <v>435</v>
      </c>
      <c r="AW213" s="14">
        <v>1535</v>
      </c>
      <c r="AX213" s="14">
        <v>5</v>
      </c>
      <c r="AY213" s="14">
        <v>0</v>
      </c>
      <c r="AZ213" s="14">
        <v>190</v>
      </c>
      <c r="BA213" s="14">
        <v>205</v>
      </c>
      <c r="BB213" s="14">
        <v>1200</v>
      </c>
      <c r="BC213" s="14">
        <v>435</v>
      </c>
      <c r="BD213" s="14">
        <v>16200</v>
      </c>
      <c r="BE213" s="14">
        <v>17460</v>
      </c>
      <c r="BF213" s="14">
        <v>281.92307692307691</v>
      </c>
      <c r="BG213" s="14">
        <v>81.92307692307692</v>
      </c>
      <c r="BH213" s="14">
        <v>4160.7692307692305</v>
      </c>
      <c r="BI213" s="14">
        <v>4547.6923076923076</v>
      </c>
      <c r="BJ213" s="14">
        <v>40</v>
      </c>
      <c r="BK213" s="14">
        <v>35</v>
      </c>
      <c r="BL213" s="14">
        <v>2865</v>
      </c>
      <c r="BM213" s="14">
        <v>2915</v>
      </c>
      <c r="BN213" s="14">
        <v>406876</v>
      </c>
      <c r="BO213" s="19">
        <f>BN213/(O213)*100</f>
        <v>99.817477061969484</v>
      </c>
      <c r="BP213" s="19">
        <f>BN213/(O213+Q213)*100</f>
        <v>99.817477061969484</v>
      </c>
      <c r="BQ213" s="15" t="s">
        <v>72</v>
      </c>
      <c r="BR213" s="13">
        <v>28</v>
      </c>
      <c r="BS213" s="13">
        <v>44</v>
      </c>
      <c r="BT213" s="19">
        <v>32.31</v>
      </c>
      <c r="BU213" s="19">
        <f t="shared" si="58"/>
        <v>0.92314285714285715</v>
      </c>
      <c r="BV213" s="16">
        <v>0.1462</v>
      </c>
      <c r="BW213" s="16">
        <v>0.64080000000000004</v>
      </c>
      <c r="BX213" s="16">
        <v>0.27800000000000002</v>
      </c>
      <c r="BY213" s="14">
        <f t="shared" si="59"/>
        <v>1005412.4918983437</v>
      </c>
      <c r="BZ213" s="19">
        <v>109.95</v>
      </c>
      <c r="CA213" s="11">
        <f t="shared" si="49"/>
        <v>7.7626390549470949</v>
      </c>
      <c r="CB213" s="11">
        <f t="shared" si="60"/>
        <v>0.82420248929127704</v>
      </c>
    </row>
    <row r="214" spans="1:80" x14ac:dyDescent="0.25">
      <c r="A214" s="4" t="s">
        <v>69</v>
      </c>
      <c r="B214" s="4">
        <v>33</v>
      </c>
      <c r="C214" s="4">
        <v>1</v>
      </c>
      <c r="D214" s="6">
        <f t="shared" si="51"/>
        <v>0.40468564223999998</v>
      </c>
      <c r="E214" s="8">
        <v>38225</v>
      </c>
      <c r="F214" s="4">
        <v>1</v>
      </c>
      <c r="G214" s="4" t="s">
        <v>70</v>
      </c>
      <c r="H214" s="4" t="s">
        <v>71</v>
      </c>
      <c r="I214" s="4">
        <v>2</v>
      </c>
      <c r="J214" s="4">
        <v>26</v>
      </c>
      <c r="M214" s="13">
        <f t="shared" si="52"/>
        <v>14</v>
      </c>
      <c r="N214" s="8">
        <v>38232</v>
      </c>
      <c r="O214" s="5">
        <v>400750</v>
      </c>
      <c r="Q214" s="5"/>
      <c r="V214" s="14">
        <f t="shared" si="53"/>
        <v>400750</v>
      </c>
      <c r="W214" s="14">
        <f t="shared" si="54"/>
        <v>990274.81622966519</v>
      </c>
      <c r="X214" s="14">
        <f t="shared" si="55"/>
        <v>400750</v>
      </c>
      <c r="Y214" s="8">
        <v>38273</v>
      </c>
      <c r="Z214" s="13">
        <f t="shared" si="56"/>
        <v>7</v>
      </c>
      <c r="AA214" s="4">
        <f t="shared" si="57"/>
        <v>41</v>
      </c>
      <c r="AB214" s="4">
        <v>6</v>
      </c>
      <c r="AC214" s="10">
        <v>2.1</v>
      </c>
      <c r="AD214" s="4">
        <v>28.9</v>
      </c>
      <c r="AE214" s="4">
        <v>26.9</v>
      </c>
      <c r="AF214" s="4">
        <v>34</v>
      </c>
      <c r="AG214" s="10">
        <v>30.897435897435905</v>
      </c>
      <c r="AH214" s="4">
        <v>36</v>
      </c>
      <c r="AI214" s="4">
        <v>28</v>
      </c>
      <c r="AJ214" s="4">
        <v>36</v>
      </c>
      <c r="AK214" s="10">
        <v>33.545454545454547</v>
      </c>
      <c r="AL214" s="4">
        <v>8.9</v>
      </c>
      <c r="AM214" s="4">
        <v>8.4</v>
      </c>
      <c r="AN214" s="4">
        <v>9.8000000000000007</v>
      </c>
      <c r="AO214" s="10">
        <v>9.0722222222222229</v>
      </c>
      <c r="AP214" s="20">
        <v>376</v>
      </c>
      <c r="AQ214" s="20">
        <v>375</v>
      </c>
      <c r="AR214" s="20">
        <v>24</v>
      </c>
      <c r="AS214" s="20">
        <v>10</v>
      </c>
      <c r="AT214" s="5">
        <v>125</v>
      </c>
      <c r="AU214" s="5">
        <v>140</v>
      </c>
      <c r="AV214" s="5">
        <v>155</v>
      </c>
      <c r="AW214" s="5">
        <v>420</v>
      </c>
      <c r="AX214" s="5">
        <v>0</v>
      </c>
      <c r="AY214" s="5">
        <v>0</v>
      </c>
      <c r="AZ214" s="5">
        <v>0</v>
      </c>
      <c r="BA214" s="5">
        <v>0</v>
      </c>
      <c r="BB214" s="5">
        <v>255</v>
      </c>
      <c r="BC214" s="5">
        <v>525</v>
      </c>
      <c r="BD214" s="5">
        <v>5535</v>
      </c>
      <c r="BE214" s="5">
        <v>5590</v>
      </c>
      <c r="BF214" s="5">
        <v>44.666666666666664</v>
      </c>
      <c r="BG214" s="5">
        <v>113.66666666666667</v>
      </c>
      <c r="BH214" s="5">
        <v>750.66666666666663</v>
      </c>
      <c r="BI214" s="5">
        <v>910.33333333333337</v>
      </c>
      <c r="BJ214" s="5">
        <v>5</v>
      </c>
      <c r="BK214" s="5">
        <v>35</v>
      </c>
      <c r="BL214" s="5">
        <v>20</v>
      </c>
      <c r="BM214" s="5">
        <v>270</v>
      </c>
      <c r="BN214" s="5">
        <v>230541</v>
      </c>
      <c r="BO214" s="11">
        <f>(BN214/O214)*100</f>
        <v>57.52738615096694</v>
      </c>
      <c r="BP214" s="11">
        <f>((BN214)/(O214+Q214+S214+U214))*100</f>
        <v>57.52738615096694</v>
      </c>
      <c r="BQ214" s="4" t="s">
        <v>72</v>
      </c>
      <c r="BR214" s="9">
        <v>31</v>
      </c>
      <c r="BS214" s="9">
        <v>56</v>
      </c>
      <c r="BT214" s="11">
        <v>40.11</v>
      </c>
      <c r="BU214" s="19">
        <f t="shared" si="58"/>
        <v>0.97829268292682925</v>
      </c>
      <c r="BV214" s="6">
        <v>4.3999999999999997E-2</v>
      </c>
      <c r="BW214" s="6">
        <v>1.3360000000000001</v>
      </c>
      <c r="BX214" s="6">
        <v>0.52205000000000001</v>
      </c>
      <c r="BY214" s="5">
        <f t="shared" si="59"/>
        <v>569679.21748821763</v>
      </c>
      <c r="BZ214" s="11">
        <v>96.23</v>
      </c>
      <c r="CA214" s="11">
        <f t="shared" si="49"/>
        <v>5.799744111850079</v>
      </c>
      <c r="CB214" s="11">
        <f t="shared" si="60"/>
        <v>0.80901041780437144</v>
      </c>
    </row>
    <row r="215" spans="1:80" x14ac:dyDescent="0.25">
      <c r="A215" s="15" t="s">
        <v>69</v>
      </c>
      <c r="B215" s="15">
        <v>10</v>
      </c>
      <c r="C215" s="15">
        <v>2</v>
      </c>
      <c r="D215" s="16">
        <f t="shared" si="51"/>
        <v>0.80937128447999995</v>
      </c>
      <c r="E215" s="17">
        <v>39006</v>
      </c>
      <c r="F215" s="15">
        <v>1</v>
      </c>
      <c r="G215" s="15" t="s">
        <v>70</v>
      </c>
      <c r="H215" s="15" t="s">
        <v>71</v>
      </c>
      <c r="I215" s="15">
        <v>44</v>
      </c>
      <c r="J215" s="15">
        <v>96</v>
      </c>
      <c r="K215" s="15"/>
      <c r="L215" s="15"/>
      <c r="M215" s="13">
        <f t="shared" si="52"/>
        <v>70</v>
      </c>
      <c r="N215" s="17">
        <v>39013</v>
      </c>
      <c r="O215" s="14">
        <v>845926</v>
      </c>
      <c r="P215" s="15"/>
      <c r="Q215" s="14"/>
      <c r="R215" s="15"/>
      <c r="S215" s="15"/>
      <c r="T215" s="15"/>
      <c r="U215" s="15"/>
      <c r="V215" s="14">
        <f t="shared" si="53"/>
        <v>845926</v>
      </c>
      <c r="W215" s="14">
        <f t="shared" si="54"/>
        <v>1045164.3346149666</v>
      </c>
      <c r="X215" s="14">
        <f t="shared" si="55"/>
        <v>422963</v>
      </c>
      <c r="Y215" s="17">
        <v>39058</v>
      </c>
      <c r="Z215" s="13">
        <f t="shared" si="56"/>
        <v>7</v>
      </c>
      <c r="AA215" s="15">
        <f t="shared" si="57"/>
        <v>45</v>
      </c>
      <c r="AB215" s="15">
        <v>3</v>
      </c>
      <c r="AC215" s="15">
        <v>4.7</v>
      </c>
      <c r="AD215" s="15">
        <v>20.5</v>
      </c>
      <c r="AE215" s="15">
        <v>11</v>
      </c>
      <c r="AF215" s="15">
        <v>27.6</v>
      </c>
      <c r="AG215" s="18">
        <v>21.462790697674418</v>
      </c>
      <c r="AH215" s="15">
        <v>36</v>
      </c>
      <c r="AI215" s="15">
        <v>34</v>
      </c>
      <c r="AJ215" s="15">
        <v>50</v>
      </c>
      <c r="AK215" s="13">
        <v>39.307692307692307</v>
      </c>
      <c r="AL215" s="15">
        <v>8.9</v>
      </c>
      <c r="AM215" s="15">
        <v>8.1999999999999993</v>
      </c>
      <c r="AN215" s="15">
        <v>9.4</v>
      </c>
      <c r="AO215" s="18">
        <v>8.8899002261825562</v>
      </c>
      <c r="AP215" s="21">
        <v>326</v>
      </c>
      <c r="AQ215" s="21">
        <v>450</v>
      </c>
      <c r="AR215" s="21">
        <v>27</v>
      </c>
      <c r="AS215" s="21">
        <v>16.25</v>
      </c>
      <c r="AT215" s="14">
        <v>20</v>
      </c>
      <c r="AU215" s="14">
        <v>85</v>
      </c>
      <c r="AV215" s="14">
        <v>215</v>
      </c>
      <c r="AW215" s="14">
        <v>320</v>
      </c>
      <c r="AX215" s="14">
        <v>0</v>
      </c>
      <c r="AY215" s="14">
        <v>5</v>
      </c>
      <c r="AZ215" s="14">
        <v>0</v>
      </c>
      <c r="BA215" s="14">
        <v>5</v>
      </c>
      <c r="BB215" s="14">
        <v>125</v>
      </c>
      <c r="BC215" s="14">
        <v>665</v>
      </c>
      <c r="BD215" s="14">
        <v>25</v>
      </c>
      <c r="BE215" s="14">
        <v>715</v>
      </c>
      <c r="BF215" s="14">
        <v>33.666666666666664</v>
      </c>
      <c r="BG215" s="14">
        <v>88.333333333333329</v>
      </c>
      <c r="BH215" s="14">
        <v>1.6666666666666667</v>
      </c>
      <c r="BI215" s="14">
        <v>124</v>
      </c>
      <c r="BJ215" s="14">
        <v>10</v>
      </c>
      <c r="BK215" s="14">
        <v>40</v>
      </c>
      <c r="BL215" s="14">
        <v>0</v>
      </c>
      <c r="BM215" s="14">
        <v>60</v>
      </c>
      <c r="BN215" s="14">
        <v>80504</v>
      </c>
      <c r="BO215" s="19">
        <f>BN215/O215*100</f>
        <v>9.5166716710445112</v>
      </c>
      <c r="BP215" s="19">
        <f>BN215/(O215+Q215)*100</f>
        <v>9.5166716710445112</v>
      </c>
      <c r="BQ215" s="15" t="s">
        <v>75</v>
      </c>
      <c r="BR215" s="13">
        <v>16</v>
      </c>
      <c r="BS215" s="13">
        <v>32</v>
      </c>
      <c r="BT215" s="19">
        <v>21.5</v>
      </c>
      <c r="BU215" s="19">
        <f t="shared" si="58"/>
        <v>0.4777777777777778</v>
      </c>
      <c r="BV215" s="16">
        <v>4.19E-2</v>
      </c>
      <c r="BW215" s="16">
        <v>0.22869999999999999</v>
      </c>
      <c r="BX215" s="16">
        <v>8.3699999999999997E-2</v>
      </c>
      <c r="BY215" s="14">
        <f t="shared" si="59"/>
        <v>99464.858148163403</v>
      </c>
      <c r="BZ215" s="19">
        <v>6.59</v>
      </c>
      <c r="CA215" s="58">
        <f t="shared" si="49"/>
        <v>0.18093605154095774</v>
      </c>
      <c r="CB215" s="58">
        <f t="shared" si="60"/>
        <v>0.842189995849422</v>
      </c>
    </row>
    <row r="216" spans="1:80" x14ac:dyDescent="0.25">
      <c r="A216" s="7" t="s">
        <v>69</v>
      </c>
      <c r="B216" s="4">
        <v>19</v>
      </c>
      <c r="C216" s="4">
        <v>0.5</v>
      </c>
      <c r="D216" s="6">
        <f t="shared" si="51"/>
        <v>0.20234282111999999</v>
      </c>
      <c r="E216" s="8">
        <v>40362</v>
      </c>
      <c r="F216" s="9">
        <v>1</v>
      </c>
      <c r="G216" s="9" t="s">
        <v>70</v>
      </c>
      <c r="H216" s="9" t="s">
        <v>71</v>
      </c>
      <c r="I216" s="4">
        <v>34</v>
      </c>
      <c r="J216" s="4">
        <v>57</v>
      </c>
      <c r="L216" s="9"/>
      <c r="M216" s="13">
        <f t="shared" si="52"/>
        <v>45.5</v>
      </c>
      <c r="N216" s="8">
        <v>40370</v>
      </c>
      <c r="O216" s="5">
        <v>216634</v>
      </c>
      <c r="P216" s="8"/>
      <c r="Q216" s="5"/>
      <c r="R216" s="8"/>
      <c r="S216" s="9"/>
      <c r="T216" s="8"/>
      <c r="U216" s="8"/>
      <c r="V216" s="14">
        <f t="shared" si="53"/>
        <v>216634</v>
      </c>
      <c r="W216" s="14">
        <f t="shared" si="54"/>
        <v>1070628.544175158</v>
      </c>
      <c r="X216" s="14">
        <f t="shared" si="55"/>
        <v>433268</v>
      </c>
      <c r="Y216" s="8">
        <v>40408</v>
      </c>
      <c r="Z216" s="13">
        <f t="shared" si="56"/>
        <v>8</v>
      </c>
      <c r="AA216" s="9">
        <f t="shared" si="57"/>
        <v>38</v>
      </c>
      <c r="AB216" s="9">
        <v>12</v>
      </c>
      <c r="AC216" s="10">
        <v>3.4</v>
      </c>
      <c r="AD216" s="10">
        <v>31.8</v>
      </c>
      <c r="AE216" s="10">
        <v>29.4</v>
      </c>
      <c r="AF216" s="10">
        <v>34.5</v>
      </c>
      <c r="AG216" s="10">
        <v>32.605555555555547</v>
      </c>
      <c r="AH216" s="9">
        <v>36</v>
      </c>
      <c r="AI216" s="9">
        <v>35</v>
      </c>
      <c r="AJ216" s="9">
        <v>42</v>
      </c>
      <c r="AK216" s="10">
        <v>37.555555555555557</v>
      </c>
      <c r="AL216" s="10">
        <v>8.6999999999999993</v>
      </c>
      <c r="AM216" s="10">
        <v>3.5</v>
      </c>
      <c r="AN216" s="10">
        <v>9.5</v>
      </c>
      <c r="AO216" s="10">
        <v>8.7402179427006814</v>
      </c>
      <c r="AP216" s="20">
        <v>196</v>
      </c>
      <c r="AQ216" s="20">
        <v>149</v>
      </c>
      <c r="AR216" s="20">
        <v>21</v>
      </c>
      <c r="AS216" s="20">
        <v>8.6999999999999993</v>
      </c>
      <c r="AT216" s="5">
        <v>10</v>
      </c>
      <c r="AU216" s="5">
        <v>170</v>
      </c>
      <c r="AV216" s="5">
        <v>3805</v>
      </c>
      <c r="AW216" s="5">
        <v>3985</v>
      </c>
      <c r="AX216" s="5">
        <v>0</v>
      </c>
      <c r="AY216" s="5">
        <v>35</v>
      </c>
      <c r="AZ216" s="5">
        <v>0</v>
      </c>
      <c r="BA216" s="5">
        <v>115</v>
      </c>
      <c r="BB216" s="5">
        <v>385</v>
      </c>
      <c r="BC216" s="5">
        <v>745</v>
      </c>
      <c r="BD216" s="5">
        <v>610</v>
      </c>
      <c r="BE216" s="5">
        <v>1170</v>
      </c>
      <c r="BF216" s="5">
        <v>64</v>
      </c>
      <c r="BG216" s="5">
        <v>268.66666666666669</v>
      </c>
      <c r="BH216" s="5">
        <v>105.33333333333333</v>
      </c>
      <c r="BI216" s="5">
        <v>438</v>
      </c>
      <c r="BJ216" s="5">
        <v>35</v>
      </c>
      <c r="BK216" s="5">
        <v>145</v>
      </c>
      <c r="BL216" s="5">
        <v>45</v>
      </c>
      <c r="BM216" s="5">
        <v>360</v>
      </c>
      <c r="BN216" s="5">
        <v>106240</v>
      </c>
      <c r="BO216" s="11">
        <v>49.04</v>
      </c>
      <c r="BP216" s="11">
        <f>((BN216/(O216+Q216+S216+U216))*100)</f>
        <v>49.041240063886555</v>
      </c>
      <c r="BQ216" s="4" t="s">
        <v>72</v>
      </c>
      <c r="BR216" s="9">
        <v>25</v>
      </c>
      <c r="BS216" s="9">
        <v>52</v>
      </c>
      <c r="BT216" s="11">
        <v>35.75</v>
      </c>
      <c r="BU216" s="19">
        <f t="shared" si="58"/>
        <v>0.94078947368421051</v>
      </c>
      <c r="BV216" s="6">
        <v>0.126</v>
      </c>
      <c r="BW216" s="6">
        <v>0.79700000000000004</v>
      </c>
      <c r="BX216" s="6">
        <v>0.38900000000000001</v>
      </c>
      <c r="BY216" s="5">
        <f t="shared" si="59"/>
        <v>525049.51454143296</v>
      </c>
      <c r="BZ216" s="11">
        <v>37.729999999999997</v>
      </c>
      <c r="CA216" s="19">
        <f t="shared" si="49"/>
        <v>4.9069926540821829</v>
      </c>
      <c r="CB216" s="19">
        <f t="shared" si="60"/>
        <v>0.85137611667026314</v>
      </c>
    </row>
    <row r="217" spans="1:80" x14ac:dyDescent="0.25">
      <c r="A217" s="15" t="s">
        <v>69</v>
      </c>
      <c r="B217" s="15">
        <v>26</v>
      </c>
      <c r="C217" s="15">
        <v>1</v>
      </c>
      <c r="D217" s="16">
        <f t="shared" si="51"/>
        <v>0.40468564223999998</v>
      </c>
      <c r="E217" s="17">
        <v>37357</v>
      </c>
      <c r="F217" s="15">
        <v>1</v>
      </c>
      <c r="G217" s="15" t="s">
        <v>70</v>
      </c>
      <c r="H217" s="15" t="s">
        <v>71</v>
      </c>
      <c r="I217" s="15">
        <v>33</v>
      </c>
      <c r="J217" s="15">
        <v>62</v>
      </c>
      <c r="K217" s="15"/>
      <c r="L217" s="15"/>
      <c r="M217" s="13">
        <f t="shared" si="52"/>
        <v>47.5</v>
      </c>
      <c r="N217" s="17">
        <v>37365</v>
      </c>
      <c r="O217" s="14">
        <v>421818</v>
      </c>
      <c r="P217" s="15"/>
      <c r="Q217" s="14"/>
      <c r="R217" s="15"/>
      <c r="S217" s="15"/>
      <c r="T217" s="15"/>
      <c r="U217" s="15"/>
      <c r="V217" s="14">
        <f t="shared" si="53"/>
        <v>421818</v>
      </c>
      <c r="W217" s="14">
        <f t="shared" si="54"/>
        <v>1042334.9779971676</v>
      </c>
      <c r="X217" s="14">
        <f t="shared" si="55"/>
        <v>421818</v>
      </c>
      <c r="Y217" s="17">
        <v>37406</v>
      </c>
      <c r="Z217" s="13">
        <f t="shared" si="56"/>
        <v>8</v>
      </c>
      <c r="AA217" s="15">
        <f t="shared" si="57"/>
        <v>41</v>
      </c>
      <c r="AB217" s="15">
        <v>1</v>
      </c>
      <c r="AC217" s="18">
        <v>3.5</v>
      </c>
      <c r="AD217" s="18">
        <v>27.4</v>
      </c>
      <c r="AE217" s="18">
        <v>26</v>
      </c>
      <c r="AF217" s="18">
        <v>30.7</v>
      </c>
      <c r="AG217" s="18">
        <v>28.700000000000006</v>
      </c>
      <c r="AH217" s="13">
        <v>36</v>
      </c>
      <c r="AI217" s="13">
        <v>34</v>
      </c>
      <c r="AJ217" s="13">
        <v>45</v>
      </c>
      <c r="AK217" s="13">
        <v>38.833333333333336</v>
      </c>
      <c r="AL217" s="18">
        <v>8.9</v>
      </c>
      <c r="AM217" s="18">
        <v>8.9</v>
      </c>
      <c r="AN217" s="18">
        <v>9.6</v>
      </c>
      <c r="AO217" s="18">
        <v>9.2852075872588262</v>
      </c>
      <c r="AP217" s="21">
        <v>40.5</v>
      </c>
      <c r="AQ217" s="21">
        <v>425</v>
      </c>
      <c r="AR217" s="21">
        <v>42</v>
      </c>
      <c r="AS217" s="21">
        <v>17.5</v>
      </c>
      <c r="AT217" s="14">
        <v>0</v>
      </c>
      <c r="AU217" s="14">
        <v>30</v>
      </c>
      <c r="AV217" s="14">
        <v>0</v>
      </c>
      <c r="AW217" s="14">
        <v>30</v>
      </c>
      <c r="AX217" s="14">
        <v>0</v>
      </c>
      <c r="AY217" s="14">
        <v>0</v>
      </c>
      <c r="AZ217" s="14">
        <v>0</v>
      </c>
      <c r="BA217" s="14">
        <v>25</v>
      </c>
      <c r="BB217" s="14">
        <v>140</v>
      </c>
      <c r="BC217" s="14">
        <v>880</v>
      </c>
      <c r="BD217" s="14">
        <v>7040</v>
      </c>
      <c r="BE217" s="14">
        <v>7060</v>
      </c>
      <c r="BF217" s="14">
        <v>44.411764705882355</v>
      </c>
      <c r="BG217" s="14">
        <v>117.05882352941177</v>
      </c>
      <c r="BH217" s="14">
        <v>872.35294117647061</v>
      </c>
      <c r="BI217" s="14">
        <v>1033.8235294117646</v>
      </c>
      <c r="BJ217" s="14">
        <v>20</v>
      </c>
      <c r="BK217" s="14">
        <v>40</v>
      </c>
      <c r="BL217" s="14">
        <v>415</v>
      </c>
      <c r="BM217" s="14">
        <v>675</v>
      </c>
      <c r="BN217" s="14">
        <v>348070</v>
      </c>
      <c r="BO217" s="19">
        <f>BN217/(O217)*100</f>
        <v>82.516630395099313</v>
      </c>
      <c r="BP217" s="19">
        <f>BN217/(O217+Q217)*100</f>
        <v>82.516630395099313</v>
      </c>
      <c r="BQ217" s="15" t="s">
        <v>72</v>
      </c>
      <c r="BR217" s="13">
        <v>24</v>
      </c>
      <c r="BS217" s="13">
        <v>47</v>
      </c>
      <c r="BT217" s="19">
        <v>29.4</v>
      </c>
      <c r="BU217" s="19">
        <f t="shared" si="58"/>
        <v>0.71707317073170729</v>
      </c>
      <c r="BV217" s="16">
        <v>0.11700000000000001</v>
      </c>
      <c r="BW217" s="16">
        <v>0.78700000000000003</v>
      </c>
      <c r="BX217" s="16">
        <v>0.19800000000000001</v>
      </c>
      <c r="BY217" s="14">
        <f t="shared" si="59"/>
        <v>860099.7012727625</v>
      </c>
      <c r="BZ217" s="19">
        <v>69.64</v>
      </c>
      <c r="CA217" s="11">
        <f t="shared" si="49"/>
        <v>4.1971753086276573</v>
      </c>
      <c r="CB217" s="11">
        <f t="shared" si="60"/>
        <v>0.77915381062879141</v>
      </c>
    </row>
    <row r="218" spans="1:80" x14ac:dyDescent="0.25">
      <c r="A218" s="15" t="s">
        <v>69</v>
      </c>
      <c r="B218" s="15">
        <v>27</v>
      </c>
      <c r="C218" s="15">
        <v>1</v>
      </c>
      <c r="D218" s="16">
        <f t="shared" si="51"/>
        <v>0.40468564223999998</v>
      </c>
      <c r="E218" s="17">
        <v>37358</v>
      </c>
      <c r="F218" s="15">
        <v>1</v>
      </c>
      <c r="G218" s="15" t="s">
        <v>70</v>
      </c>
      <c r="H218" s="15" t="s">
        <v>71</v>
      </c>
      <c r="I218" s="15">
        <v>246</v>
      </c>
      <c r="J218" s="15">
        <v>362</v>
      </c>
      <c r="K218" s="15"/>
      <c r="L218" s="15"/>
      <c r="M218" s="13">
        <f t="shared" si="52"/>
        <v>304</v>
      </c>
      <c r="N218" s="17">
        <v>37366</v>
      </c>
      <c r="O218" s="14">
        <v>382430</v>
      </c>
      <c r="P218" s="15"/>
      <c r="Q218" s="14"/>
      <c r="R218" s="15"/>
      <c r="S218" s="15"/>
      <c r="T218" s="15"/>
      <c r="U218" s="15"/>
      <c r="V218" s="14">
        <f t="shared" si="53"/>
        <v>382430</v>
      </c>
      <c r="W218" s="14">
        <f t="shared" si="54"/>
        <v>945005.11034488049</v>
      </c>
      <c r="X218" s="14">
        <f t="shared" si="55"/>
        <v>382430</v>
      </c>
      <c r="Y218" s="17">
        <v>37410</v>
      </c>
      <c r="Z218" s="13">
        <f t="shared" si="56"/>
        <v>8</v>
      </c>
      <c r="AA218" s="15">
        <f t="shared" si="57"/>
        <v>44</v>
      </c>
      <c r="AB218" s="15">
        <v>9</v>
      </c>
      <c r="AC218" s="18">
        <v>2.8</v>
      </c>
      <c r="AD218" s="18">
        <v>27.6</v>
      </c>
      <c r="AE218" s="18">
        <v>25.6</v>
      </c>
      <c r="AF218" s="18">
        <v>31</v>
      </c>
      <c r="AG218" s="18">
        <v>29.019047619047623</v>
      </c>
      <c r="AH218" s="13">
        <v>36</v>
      </c>
      <c r="AI218" s="13">
        <v>34</v>
      </c>
      <c r="AJ218" s="13">
        <v>45</v>
      </c>
      <c r="AK218" s="13">
        <v>38.307692307692307</v>
      </c>
      <c r="AL218" s="18">
        <v>8.8000000000000007</v>
      </c>
      <c r="AM218" s="18">
        <v>9</v>
      </c>
      <c r="AN218" s="18">
        <v>9.6</v>
      </c>
      <c r="AO218" s="18">
        <v>9.3403500724029218</v>
      </c>
      <c r="AP218" s="21">
        <v>45.5</v>
      </c>
      <c r="AQ218" s="21">
        <v>475</v>
      </c>
      <c r="AR218" s="21">
        <v>51</v>
      </c>
      <c r="AS218" s="21">
        <v>21.25</v>
      </c>
      <c r="AT218" s="14">
        <v>20</v>
      </c>
      <c r="AU218" s="14">
        <v>245</v>
      </c>
      <c r="AV218" s="14">
        <v>0</v>
      </c>
      <c r="AW218" s="14">
        <v>265</v>
      </c>
      <c r="AX218" s="14">
        <v>0</v>
      </c>
      <c r="AY218" s="14">
        <v>0</v>
      </c>
      <c r="AZ218" s="14">
        <v>0</v>
      </c>
      <c r="BA218" s="14">
        <v>45</v>
      </c>
      <c r="BB218" s="14">
        <v>440</v>
      </c>
      <c r="BC218" s="14">
        <v>270</v>
      </c>
      <c r="BD218" s="14">
        <v>7920</v>
      </c>
      <c r="BE218" s="14">
        <v>7980</v>
      </c>
      <c r="BF218" s="14">
        <v>64.722222222222229</v>
      </c>
      <c r="BG218" s="14">
        <v>80.555555555555557</v>
      </c>
      <c r="BH218" s="14">
        <v>1143.3333333333333</v>
      </c>
      <c r="BI218" s="14">
        <v>1089.6428571428571</v>
      </c>
      <c r="BJ218" s="14">
        <v>27.5</v>
      </c>
      <c r="BK218" s="14">
        <v>60</v>
      </c>
      <c r="BL218" s="14">
        <v>377.5</v>
      </c>
      <c r="BM218" s="14">
        <v>475</v>
      </c>
      <c r="BN218" s="14">
        <v>352227</v>
      </c>
      <c r="BO218" s="19">
        <f>BN218/(O218)*100</f>
        <v>92.102345527286047</v>
      </c>
      <c r="BP218" s="19">
        <f>BN218/(O218+Q218)*100</f>
        <v>92.102345527286047</v>
      </c>
      <c r="BQ218" s="15" t="s">
        <v>72</v>
      </c>
      <c r="BR218" s="13">
        <v>24</v>
      </c>
      <c r="BS218" s="13">
        <v>38</v>
      </c>
      <c r="BT218" s="19">
        <v>28.65</v>
      </c>
      <c r="BU218" s="19">
        <f t="shared" si="58"/>
        <v>0.65113636363636362</v>
      </c>
      <c r="BV218" s="16">
        <v>0.14099999999999999</v>
      </c>
      <c r="BW218" s="16">
        <v>0.51900000000000002</v>
      </c>
      <c r="BX218" s="16">
        <v>0.20300000000000001</v>
      </c>
      <c r="BY218" s="14">
        <f t="shared" si="59"/>
        <v>870371.87198035256</v>
      </c>
      <c r="BZ218" s="19">
        <v>61.86</v>
      </c>
      <c r="CA218" s="11">
        <f t="shared" si="49"/>
        <v>3.4740770221724659</v>
      </c>
      <c r="CB218" s="11">
        <f t="shared" si="60"/>
        <v>0.86322132180903122</v>
      </c>
    </row>
    <row r="219" spans="1:80" x14ac:dyDescent="0.25">
      <c r="A219" s="15" t="s">
        <v>69</v>
      </c>
      <c r="B219" s="15">
        <v>23</v>
      </c>
      <c r="C219" s="15">
        <v>1</v>
      </c>
      <c r="D219" s="16">
        <f t="shared" si="51"/>
        <v>0.40468564223999998</v>
      </c>
      <c r="E219" s="17">
        <v>37748</v>
      </c>
      <c r="F219" s="15">
        <v>1</v>
      </c>
      <c r="G219" s="15" t="s">
        <v>70</v>
      </c>
      <c r="H219" s="15" t="s">
        <v>71</v>
      </c>
      <c r="I219" s="15">
        <v>78</v>
      </c>
      <c r="J219" s="15">
        <v>4</v>
      </c>
      <c r="K219" s="15"/>
      <c r="L219" s="15"/>
      <c r="M219" s="13">
        <f t="shared" si="52"/>
        <v>41</v>
      </c>
      <c r="N219" s="17">
        <v>37756</v>
      </c>
      <c r="O219" s="14">
        <v>323348</v>
      </c>
      <c r="P219" s="15"/>
      <c r="Q219" s="14"/>
      <c r="R219" s="15"/>
      <c r="S219" s="15"/>
      <c r="T219" s="15"/>
      <c r="U219" s="15"/>
      <c r="V219" s="14">
        <f t="shared" si="53"/>
        <v>323348</v>
      </c>
      <c r="W219" s="14">
        <f t="shared" si="54"/>
        <v>799010.30886644986</v>
      </c>
      <c r="X219" s="14">
        <f t="shared" si="55"/>
        <v>323348</v>
      </c>
      <c r="Y219" s="17">
        <v>37798</v>
      </c>
      <c r="Z219" s="13">
        <f t="shared" si="56"/>
        <v>8</v>
      </c>
      <c r="AA219" s="15">
        <f t="shared" si="57"/>
        <v>42</v>
      </c>
      <c r="AB219" s="15">
        <v>11</v>
      </c>
      <c r="AC219" s="18">
        <v>3.3</v>
      </c>
      <c r="AD219" s="18">
        <v>29.5</v>
      </c>
      <c r="AE219" s="18">
        <v>29.1</v>
      </c>
      <c r="AF219" s="18">
        <v>33.700000000000003</v>
      </c>
      <c r="AG219" s="18">
        <v>30.970000000000006</v>
      </c>
      <c r="AH219" s="13">
        <v>36</v>
      </c>
      <c r="AI219" s="13">
        <v>33</v>
      </c>
      <c r="AJ219" s="13">
        <v>43</v>
      </c>
      <c r="AK219" s="13">
        <v>38</v>
      </c>
      <c r="AL219" s="18">
        <v>9.1</v>
      </c>
      <c r="AM219" s="18">
        <v>8.9</v>
      </c>
      <c r="AN219" s="18">
        <v>10</v>
      </c>
      <c r="AO219" s="18">
        <v>9.2081194163580147</v>
      </c>
      <c r="AP219" s="21">
        <v>149</v>
      </c>
      <c r="AQ219" s="21">
        <v>475</v>
      </c>
      <c r="AR219" s="21">
        <v>36</v>
      </c>
      <c r="AS219" s="21">
        <v>15</v>
      </c>
      <c r="AT219" s="14">
        <v>20</v>
      </c>
      <c r="AU219" s="14">
        <v>35</v>
      </c>
      <c r="AV219" s="14">
        <v>50</v>
      </c>
      <c r="AW219" s="14">
        <v>105</v>
      </c>
      <c r="AX219" s="14">
        <v>0</v>
      </c>
      <c r="AY219" s="14">
        <v>0</v>
      </c>
      <c r="AZ219" s="14">
        <v>15</v>
      </c>
      <c r="BA219" s="14">
        <v>30</v>
      </c>
      <c r="BB219" s="14">
        <v>1575</v>
      </c>
      <c r="BC219" s="14">
        <v>810</v>
      </c>
      <c r="BD219" s="14">
        <v>8600</v>
      </c>
      <c r="BE219" s="14">
        <v>8650</v>
      </c>
      <c r="BF219" s="14">
        <v>158.66666666666666</v>
      </c>
      <c r="BG219" s="14">
        <v>126.66666666666667</v>
      </c>
      <c r="BH219" s="14">
        <v>3347.6666666666665</v>
      </c>
      <c r="BI219" s="14">
        <v>3633</v>
      </c>
      <c r="BJ219" s="14">
        <v>15</v>
      </c>
      <c r="BK219" s="14">
        <v>30</v>
      </c>
      <c r="BL219" s="14">
        <v>1170</v>
      </c>
      <c r="BM219" s="14">
        <v>2310</v>
      </c>
      <c r="BN219" s="14">
        <v>317152</v>
      </c>
      <c r="BO219" s="19">
        <f>BN219/(O219)*100</f>
        <v>98.083798260697449</v>
      </c>
      <c r="BP219" s="19">
        <f>BN219/(O219+Q219)*100</f>
        <v>98.083798260697449</v>
      </c>
      <c r="BQ219" s="15" t="s">
        <v>72</v>
      </c>
      <c r="BR219" s="13">
        <v>25</v>
      </c>
      <c r="BS219" s="13">
        <v>44</v>
      </c>
      <c r="BT219" s="19">
        <v>32.71</v>
      </c>
      <c r="BU219" s="19">
        <f t="shared" si="58"/>
        <v>0.77880952380952384</v>
      </c>
      <c r="BV219" s="16">
        <v>0.11600000000000001</v>
      </c>
      <c r="BW219" s="16">
        <v>0.71799999999999997</v>
      </c>
      <c r="BX219" s="16">
        <v>0.27100000000000002</v>
      </c>
      <c r="BY219" s="14">
        <f t="shared" si="59"/>
        <v>783699.65943074424</v>
      </c>
      <c r="BZ219" s="19">
        <v>68</v>
      </c>
      <c r="CA219" s="11">
        <f t="shared" si="49"/>
        <v>4.0007537951826775</v>
      </c>
      <c r="CB219" s="11">
        <f t="shared" si="60"/>
        <v>0.77433280453876563</v>
      </c>
    </row>
    <row r="220" spans="1:80" x14ac:dyDescent="0.25">
      <c r="A220" s="15" t="s">
        <v>69</v>
      </c>
      <c r="B220" s="15">
        <v>5</v>
      </c>
      <c r="C220" s="15">
        <v>2</v>
      </c>
      <c r="D220" s="16">
        <f t="shared" si="51"/>
        <v>0.80937128447999995</v>
      </c>
      <c r="E220" s="17">
        <v>38200</v>
      </c>
      <c r="F220" s="15">
        <v>1</v>
      </c>
      <c r="G220" s="15" t="s">
        <v>70</v>
      </c>
      <c r="H220" s="15" t="s">
        <v>71</v>
      </c>
      <c r="I220" s="15"/>
      <c r="J220" s="15"/>
      <c r="K220" s="15"/>
      <c r="L220" s="15"/>
      <c r="M220" s="13" t="e">
        <f t="shared" si="52"/>
        <v>#DIV/0!</v>
      </c>
      <c r="N220" s="17">
        <v>38208</v>
      </c>
      <c r="O220" s="14">
        <v>873406</v>
      </c>
      <c r="P220" s="17">
        <v>38217</v>
      </c>
      <c r="Q220" s="14">
        <v>564256</v>
      </c>
      <c r="R220" s="15"/>
      <c r="S220" s="15"/>
      <c r="T220" s="15"/>
      <c r="U220" s="15"/>
      <c r="V220" s="14">
        <f t="shared" si="53"/>
        <v>1437662</v>
      </c>
      <c r="W220" s="14">
        <f t="shared" si="54"/>
        <v>1776270.0846542395</v>
      </c>
      <c r="X220" s="14">
        <f t="shared" si="55"/>
        <v>718831</v>
      </c>
      <c r="Y220" s="17">
        <v>38246</v>
      </c>
      <c r="Z220" s="13">
        <f t="shared" si="56"/>
        <v>8</v>
      </c>
      <c r="AA220" s="15">
        <f t="shared" si="57"/>
        <v>38</v>
      </c>
      <c r="AB220" s="15">
        <v>22</v>
      </c>
      <c r="AC220" s="18">
        <v>0.05</v>
      </c>
      <c r="AD220" s="15">
        <v>33.4</v>
      </c>
      <c r="AE220" s="15">
        <v>27.8</v>
      </c>
      <c r="AF220" s="15">
        <v>33.9</v>
      </c>
      <c r="AG220" s="18">
        <v>31.10285714285714</v>
      </c>
      <c r="AH220" s="15">
        <v>36</v>
      </c>
      <c r="AI220" s="15">
        <v>25</v>
      </c>
      <c r="AJ220" s="15">
        <v>37</v>
      </c>
      <c r="AK220" s="18">
        <v>32.1</v>
      </c>
      <c r="AL220" s="15">
        <v>9.1</v>
      </c>
      <c r="AM220" s="15">
        <v>8.6999999999999993</v>
      </c>
      <c r="AN220" s="15">
        <v>9.6</v>
      </c>
      <c r="AO220" s="18">
        <v>9.0210526315789483</v>
      </c>
      <c r="AP220" s="21">
        <v>168</v>
      </c>
      <c r="AQ220" s="21">
        <v>750</v>
      </c>
      <c r="AR220" s="21">
        <v>60</v>
      </c>
      <c r="AS220" s="21">
        <v>25</v>
      </c>
      <c r="AT220" s="14">
        <v>0</v>
      </c>
      <c r="AU220" s="14">
        <v>0</v>
      </c>
      <c r="AV220" s="14">
        <v>2640</v>
      </c>
      <c r="AW220" s="14">
        <v>2640</v>
      </c>
      <c r="AX220" s="14">
        <v>0</v>
      </c>
      <c r="AY220" s="14">
        <v>0</v>
      </c>
      <c r="AZ220" s="14">
        <v>5</v>
      </c>
      <c r="BA220" s="14">
        <v>100</v>
      </c>
      <c r="BB220" s="14">
        <v>430</v>
      </c>
      <c r="BC220" s="14">
        <v>2120</v>
      </c>
      <c r="BD220" s="14">
        <v>10000</v>
      </c>
      <c r="BE220" s="14">
        <v>10000</v>
      </c>
      <c r="BF220" s="14">
        <v>59.285714285714285</v>
      </c>
      <c r="BG220" s="14">
        <v>260.35714285714283</v>
      </c>
      <c r="BH220" s="14">
        <v>1802.8571428571429</v>
      </c>
      <c r="BI220" s="14">
        <v>2143.9285714285716</v>
      </c>
      <c r="BJ220" s="14">
        <v>20</v>
      </c>
      <c r="BK220" s="14">
        <v>67.5</v>
      </c>
      <c r="BL220" s="14">
        <v>935</v>
      </c>
      <c r="BM220" s="14">
        <v>1020</v>
      </c>
      <c r="BN220" s="14">
        <v>360052</v>
      </c>
      <c r="BO220" s="19">
        <f>(BN220/O220)*100</f>
        <v>41.223898164198552</v>
      </c>
      <c r="BP220" s="19">
        <f>((BN220)/(O220+Q220+S220+U220))*100</f>
        <v>25.044273271464363</v>
      </c>
      <c r="BQ220" s="15" t="s">
        <v>72</v>
      </c>
      <c r="BR220" s="13">
        <v>29</v>
      </c>
      <c r="BS220" s="13">
        <v>39</v>
      </c>
      <c r="BT220" s="19">
        <v>32.590000000000003</v>
      </c>
      <c r="BU220" s="19">
        <f t="shared" si="58"/>
        <v>0.85763157894736852</v>
      </c>
      <c r="BV220" s="16">
        <v>0.19700000000000001</v>
      </c>
      <c r="BW220" s="16">
        <v>0.46</v>
      </c>
      <c r="BX220" s="16">
        <v>0.29375999999999991</v>
      </c>
      <c r="BY220" s="14">
        <f t="shared" si="59"/>
        <v>444853.93404007913</v>
      </c>
      <c r="BZ220" s="19">
        <v>105.41</v>
      </c>
      <c r="CA220" s="19">
        <f t="shared" si="49"/>
        <v>3.4272866132176185</v>
      </c>
      <c r="CB220" s="19">
        <f t="shared" si="60"/>
        <v>0.84867142210277935</v>
      </c>
    </row>
    <row r="221" spans="1:80" x14ac:dyDescent="0.25">
      <c r="A221" s="4" t="s">
        <v>69</v>
      </c>
      <c r="B221" s="4">
        <v>30</v>
      </c>
      <c r="C221" s="4">
        <v>1</v>
      </c>
      <c r="D221" s="6">
        <f t="shared" si="51"/>
        <v>0.40468564223999998</v>
      </c>
      <c r="E221" s="8">
        <v>39200</v>
      </c>
      <c r="F221" s="4">
        <v>1</v>
      </c>
      <c r="G221" s="4" t="s">
        <v>70</v>
      </c>
      <c r="H221" s="4" t="s">
        <v>71</v>
      </c>
      <c r="I221" s="4">
        <v>125</v>
      </c>
      <c r="J221" s="4">
        <v>39</v>
      </c>
      <c r="M221" s="13">
        <f t="shared" si="52"/>
        <v>82</v>
      </c>
      <c r="N221" s="8">
        <v>39209</v>
      </c>
      <c r="O221" s="5">
        <v>420444</v>
      </c>
      <c r="Q221" s="5"/>
      <c r="S221" s="5"/>
      <c r="V221" s="14">
        <f t="shared" si="53"/>
        <v>420444</v>
      </c>
      <c r="W221" s="14">
        <f t="shared" si="54"/>
        <v>1038939.7500558087</v>
      </c>
      <c r="X221" s="14">
        <f t="shared" si="55"/>
        <v>420444</v>
      </c>
      <c r="Y221" s="8">
        <v>39260</v>
      </c>
      <c r="Z221" s="13">
        <f t="shared" si="56"/>
        <v>9</v>
      </c>
      <c r="AA221" s="4">
        <f t="shared" si="57"/>
        <v>51</v>
      </c>
      <c r="AB221" s="4">
        <v>4</v>
      </c>
      <c r="AC221" s="4">
        <v>3.2</v>
      </c>
      <c r="AD221" s="10">
        <v>28.2</v>
      </c>
      <c r="AE221" s="10">
        <v>23.4</v>
      </c>
      <c r="AF221" s="10">
        <v>32.5</v>
      </c>
      <c r="AG221" s="10">
        <v>29.408333333333342</v>
      </c>
      <c r="AH221" s="10">
        <v>36</v>
      </c>
      <c r="AI221" s="10">
        <v>35</v>
      </c>
      <c r="AJ221" s="10">
        <v>42</v>
      </c>
      <c r="AK221" s="10">
        <v>38.666666666666664</v>
      </c>
      <c r="AL221" s="10">
        <v>9.3000000000000007</v>
      </c>
      <c r="AM221" s="10">
        <v>8</v>
      </c>
      <c r="AN221" s="10">
        <v>9.3000000000000007</v>
      </c>
      <c r="AO221" s="10">
        <v>8.9306122448979579</v>
      </c>
      <c r="AP221" s="20">
        <v>201</v>
      </c>
      <c r="AQ221" s="20">
        <v>325</v>
      </c>
      <c r="AR221" s="20">
        <v>31.5</v>
      </c>
      <c r="AS221" s="20">
        <v>13.1</v>
      </c>
      <c r="AT221" s="5">
        <v>20</v>
      </c>
      <c r="AU221" s="5">
        <v>1030</v>
      </c>
      <c r="AV221" s="5">
        <v>0</v>
      </c>
      <c r="AW221" s="5">
        <v>1050</v>
      </c>
      <c r="AX221" s="5">
        <v>5</v>
      </c>
      <c r="AY221" s="5">
        <v>0</v>
      </c>
      <c r="AZ221" s="5">
        <v>0</v>
      </c>
      <c r="BA221" s="5">
        <v>25</v>
      </c>
      <c r="BB221" s="5">
        <v>275</v>
      </c>
      <c r="BC221" s="5">
        <v>980</v>
      </c>
      <c r="BD221" s="5">
        <v>380</v>
      </c>
      <c r="BE221" s="5">
        <v>1255</v>
      </c>
      <c r="BF221" s="5">
        <v>67.777777777777771</v>
      </c>
      <c r="BG221" s="5">
        <v>181.66666666666666</v>
      </c>
      <c r="BH221" s="5">
        <v>84.722222222222229</v>
      </c>
      <c r="BI221" s="5">
        <v>341.11111111111109</v>
      </c>
      <c r="BJ221" s="5">
        <v>30</v>
      </c>
      <c r="BK221" s="5">
        <v>60</v>
      </c>
      <c r="BL221" s="5">
        <v>10</v>
      </c>
      <c r="BM221" s="5">
        <v>225</v>
      </c>
      <c r="BN221" s="5">
        <v>60381</v>
      </c>
      <c r="BO221" s="11">
        <f>(BN221/O221)*100</f>
        <v>14.361246682078946</v>
      </c>
      <c r="BP221" s="11">
        <f>((BN221)/(O221+Q221+S221+U221))*100</f>
        <v>14.361246682078946</v>
      </c>
      <c r="BQ221" s="4" t="s">
        <v>72</v>
      </c>
      <c r="BR221" s="9">
        <v>25</v>
      </c>
      <c r="BS221" s="9">
        <v>72</v>
      </c>
      <c r="BT221" s="11">
        <v>43.35</v>
      </c>
      <c r="BU221" s="19">
        <f t="shared" si="58"/>
        <v>0.85</v>
      </c>
      <c r="BV221" s="6">
        <v>1.2999999999999999E-2</v>
      </c>
      <c r="BW221" s="6">
        <v>1.379</v>
      </c>
      <c r="BX221" s="6">
        <v>0.71299999999999997</v>
      </c>
      <c r="BY221" s="5">
        <f t="shared" si="59"/>
        <v>149204.70038368911</v>
      </c>
      <c r="BZ221" s="11">
        <v>37.549999999999997</v>
      </c>
      <c r="CA221" s="19">
        <f t="shared" si="49"/>
        <v>1.819373936096482</v>
      </c>
      <c r="CB221" s="19">
        <f t="shared" si="60"/>
        <v>0.8752300584174787</v>
      </c>
    </row>
    <row r="222" spans="1:80" x14ac:dyDescent="0.25">
      <c r="A222" s="15" t="s">
        <v>69</v>
      </c>
      <c r="B222" s="15">
        <v>23</v>
      </c>
      <c r="C222" s="15">
        <v>1</v>
      </c>
      <c r="D222" s="16">
        <f t="shared" si="51"/>
        <v>0.40468564223999998</v>
      </c>
      <c r="E222" s="17">
        <v>37822</v>
      </c>
      <c r="F222" s="15">
        <v>2</v>
      </c>
      <c r="G222" s="15" t="s">
        <v>70</v>
      </c>
      <c r="H222" s="15" t="s">
        <v>71</v>
      </c>
      <c r="I222" s="15">
        <v>0</v>
      </c>
      <c r="J222" s="15">
        <v>29</v>
      </c>
      <c r="K222" s="15">
        <v>28</v>
      </c>
      <c r="L222" s="15"/>
      <c r="M222" s="13">
        <f t="shared" si="52"/>
        <v>19</v>
      </c>
      <c r="N222" s="17">
        <v>37831</v>
      </c>
      <c r="O222" s="14">
        <v>390216</v>
      </c>
      <c r="P222" s="17">
        <v>37834</v>
      </c>
      <c r="Q222" s="14">
        <v>423192</v>
      </c>
      <c r="R222" s="15"/>
      <c r="S222" s="15"/>
      <c r="T222" s="15"/>
      <c r="U222" s="15"/>
      <c r="V222" s="14">
        <f t="shared" si="53"/>
        <v>813408</v>
      </c>
      <c r="W222" s="14">
        <f t="shared" si="54"/>
        <v>2009974.9412844405</v>
      </c>
      <c r="X222" s="14">
        <f t="shared" si="55"/>
        <v>813408</v>
      </c>
      <c r="Y222" s="17">
        <v>37887</v>
      </c>
      <c r="Z222" s="13">
        <f t="shared" si="56"/>
        <v>9</v>
      </c>
      <c r="AA222" s="15">
        <f t="shared" si="57"/>
        <v>56</v>
      </c>
      <c r="AB222" s="15">
        <v>14</v>
      </c>
      <c r="AC222" s="18">
        <v>2.1</v>
      </c>
      <c r="AD222" s="18">
        <v>31.2</v>
      </c>
      <c r="AE222" s="18">
        <v>25.1</v>
      </c>
      <c r="AF222" s="18">
        <v>33.200000000000003</v>
      </c>
      <c r="AG222" s="18">
        <v>31.18333333333333</v>
      </c>
      <c r="AH222" s="13">
        <v>36</v>
      </c>
      <c r="AI222" s="13">
        <v>30</v>
      </c>
      <c r="AJ222" s="13">
        <v>46</v>
      </c>
      <c r="AK222" s="13">
        <v>41.357142857142854</v>
      </c>
      <c r="AL222" s="18">
        <v>8.6999999999999993</v>
      </c>
      <c r="AM222" s="18">
        <v>8.3000000000000007</v>
      </c>
      <c r="AN222" s="18">
        <v>9.9</v>
      </c>
      <c r="AO222" s="18">
        <v>9.0729152429317921</v>
      </c>
      <c r="AP222" s="21">
        <v>204</v>
      </c>
      <c r="AQ222" s="21">
        <v>506</v>
      </c>
      <c r="AR222" s="21">
        <v>50.5</v>
      </c>
      <c r="AS222" s="21">
        <v>20</v>
      </c>
      <c r="AT222" s="14">
        <v>60</v>
      </c>
      <c r="AU222" s="14">
        <v>215</v>
      </c>
      <c r="AV222" s="14">
        <v>895</v>
      </c>
      <c r="AW222" s="14">
        <v>1170</v>
      </c>
      <c r="AX222" s="14">
        <v>0</v>
      </c>
      <c r="AY222" s="14">
        <v>5</v>
      </c>
      <c r="AZ222" s="14">
        <v>95</v>
      </c>
      <c r="BA222" s="14">
        <v>102</v>
      </c>
      <c r="BB222" s="14">
        <v>1250</v>
      </c>
      <c r="BC222" s="14">
        <v>1415</v>
      </c>
      <c r="BD222" s="14">
        <v>4930</v>
      </c>
      <c r="BE222" s="14">
        <v>5270</v>
      </c>
      <c r="BF222" s="14">
        <v>155.43478260869566</v>
      </c>
      <c r="BG222" s="14">
        <v>171.17391304347825</v>
      </c>
      <c r="BH222" s="14">
        <v>1821.9130434782608</v>
      </c>
      <c r="BI222" s="14">
        <v>2147</v>
      </c>
      <c r="BJ222" s="14">
        <v>85</v>
      </c>
      <c r="BK222" s="14">
        <v>100</v>
      </c>
      <c r="BL222" s="14">
        <v>1770</v>
      </c>
      <c r="BM222" s="14">
        <v>2074</v>
      </c>
      <c r="BN222" s="14">
        <v>269048</v>
      </c>
      <c r="BO222" s="19">
        <f>BN222/(Q222)*100</f>
        <v>63.575870999451787</v>
      </c>
      <c r="BP222" s="19">
        <f>BN222/(O222+Q222)*100</f>
        <v>33.076635587552616</v>
      </c>
      <c r="BQ222" s="15" t="s">
        <v>72</v>
      </c>
      <c r="BR222" s="13">
        <v>30</v>
      </c>
      <c r="BS222" s="13">
        <v>59</v>
      </c>
      <c r="BT222" s="19">
        <v>40.229999999999997</v>
      </c>
      <c r="BU222" s="19">
        <f t="shared" si="58"/>
        <v>0.71839285714285706</v>
      </c>
      <c r="BV222" s="16">
        <v>0.29499999999999998</v>
      </c>
      <c r="BW222" s="16">
        <v>2.3929999999999998</v>
      </c>
      <c r="BX222" s="16">
        <v>0.59299999999999997</v>
      </c>
      <c r="BY222" s="14">
        <f t="shared" si="59"/>
        <v>664832.08672977902</v>
      </c>
      <c r="BZ222" s="19">
        <v>144.05000000000001</v>
      </c>
      <c r="CA222" s="19">
        <f t="shared" si="49"/>
        <v>6.3563446786330662</v>
      </c>
      <c r="CB222" s="19">
        <f t="shared" si="60"/>
        <v>0.91076135730017249</v>
      </c>
    </row>
    <row r="223" spans="1:80" x14ac:dyDescent="0.25">
      <c r="A223" s="15" t="s">
        <v>69</v>
      </c>
      <c r="B223" s="15">
        <v>6</v>
      </c>
      <c r="C223" s="15">
        <v>2</v>
      </c>
      <c r="D223" s="16">
        <f t="shared" si="51"/>
        <v>0.80937128447999995</v>
      </c>
      <c r="E223" s="17">
        <v>39236</v>
      </c>
      <c r="F223" s="15">
        <v>1</v>
      </c>
      <c r="G223" s="15" t="s">
        <v>70</v>
      </c>
      <c r="H223" s="15" t="s">
        <v>71</v>
      </c>
      <c r="I223" s="15">
        <v>136</v>
      </c>
      <c r="J223" s="15">
        <v>569</v>
      </c>
      <c r="K223" s="15"/>
      <c r="L223" s="15"/>
      <c r="M223" s="13">
        <f t="shared" si="52"/>
        <v>352.5</v>
      </c>
      <c r="N223" s="17">
        <v>39246</v>
      </c>
      <c r="O223" s="14">
        <v>877528</v>
      </c>
      <c r="P223" s="15"/>
      <c r="Q223" s="14"/>
      <c r="R223" s="15"/>
      <c r="S223" s="14"/>
      <c r="T223" s="15"/>
      <c r="U223" s="15"/>
      <c r="V223" s="14">
        <f t="shared" si="53"/>
        <v>877528</v>
      </c>
      <c r="W223" s="14">
        <f t="shared" si="54"/>
        <v>1084209.4559405935</v>
      </c>
      <c r="X223" s="14">
        <f t="shared" si="55"/>
        <v>438764</v>
      </c>
      <c r="Y223" s="17">
        <v>39290</v>
      </c>
      <c r="Z223" s="13">
        <f t="shared" si="56"/>
        <v>10</v>
      </c>
      <c r="AA223" s="15">
        <f t="shared" si="57"/>
        <v>44</v>
      </c>
      <c r="AB223" s="15">
        <v>4</v>
      </c>
      <c r="AC223" s="15">
        <v>2.7</v>
      </c>
      <c r="AD223" s="18">
        <v>32.299999999999997</v>
      </c>
      <c r="AE223" s="18">
        <v>26</v>
      </c>
      <c r="AF223" s="18">
        <v>32.200000000000003</v>
      </c>
      <c r="AG223" s="18">
        <v>30.214634146341464</v>
      </c>
      <c r="AH223" s="18">
        <v>36</v>
      </c>
      <c r="AI223" s="18">
        <v>27</v>
      </c>
      <c r="AJ223" s="18">
        <v>40</v>
      </c>
      <c r="AK223" s="18">
        <v>34.833333333333336</v>
      </c>
      <c r="AL223" s="18">
        <v>8.6</v>
      </c>
      <c r="AM223" s="18">
        <v>8.5</v>
      </c>
      <c r="AN223" s="18">
        <v>9.1</v>
      </c>
      <c r="AO223" s="18">
        <v>8.8476190476190482</v>
      </c>
      <c r="AP223" s="21">
        <v>256</v>
      </c>
      <c r="AQ223" s="21">
        <v>725</v>
      </c>
      <c r="AR223" s="21">
        <v>64</v>
      </c>
      <c r="AS223" s="21">
        <v>26.5</v>
      </c>
      <c r="AT223" s="14">
        <v>0</v>
      </c>
      <c r="AU223" s="14">
        <v>55</v>
      </c>
      <c r="AV223" s="14">
        <v>165</v>
      </c>
      <c r="AW223" s="14">
        <v>220</v>
      </c>
      <c r="AX223" s="14">
        <v>0</v>
      </c>
      <c r="AY223" s="14">
        <v>5</v>
      </c>
      <c r="AZ223" s="14">
        <v>0</v>
      </c>
      <c r="BA223" s="14">
        <v>5</v>
      </c>
      <c r="BB223" s="14">
        <v>80</v>
      </c>
      <c r="BC223" s="14">
        <v>230</v>
      </c>
      <c r="BD223" s="14">
        <v>125</v>
      </c>
      <c r="BE223" s="14">
        <v>305</v>
      </c>
      <c r="BF223" s="14">
        <v>14.615384615384615</v>
      </c>
      <c r="BG223" s="14">
        <v>46.92307692307692</v>
      </c>
      <c r="BH223" s="14">
        <v>19.615384615384617</v>
      </c>
      <c r="BI223" s="14">
        <v>81.15384615384616</v>
      </c>
      <c r="BJ223" s="14">
        <v>0</v>
      </c>
      <c r="BK223" s="14">
        <v>25</v>
      </c>
      <c r="BL223" s="14">
        <v>0</v>
      </c>
      <c r="BM223" s="14">
        <v>25</v>
      </c>
      <c r="BN223" s="14">
        <v>104465</v>
      </c>
      <c r="BO223" s="19">
        <f>(BN223/O223)*100</f>
        <v>11.904463447320198</v>
      </c>
      <c r="BP223" s="19">
        <f>((BN223)/(O223+Q223+S223+U223))*100</f>
        <v>11.904463447320198</v>
      </c>
      <c r="BQ223" s="15" t="s">
        <v>72</v>
      </c>
      <c r="BR223" s="13">
        <v>26</v>
      </c>
      <c r="BS223" s="13">
        <v>85</v>
      </c>
      <c r="BT223" s="19">
        <v>43.12</v>
      </c>
      <c r="BU223" s="19">
        <f t="shared" si="58"/>
        <v>0.98</v>
      </c>
      <c r="BV223" s="16">
        <v>0.13500000000000001</v>
      </c>
      <c r="BW223" s="16">
        <v>0.82099999999999995</v>
      </c>
      <c r="BX223" s="16">
        <v>0.84299999999999997</v>
      </c>
      <c r="BY223" s="14">
        <f t="shared" si="59"/>
        <v>129069.31837483715</v>
      </c>
      <c r="BZ223" s="19">
        <v>59.95</v>
      </c>
      <c r="CA223" s="11">
        <f t="shared" si="49"/>
        <v>1.6834054112450643</v>
      </c>
      <c r="CB223" s="11">
        <f t="shared" si="60"/>
        <v>1.0514565192995127</v>
      </c>
    </row>
    <row r="224" spans="1:80" x14ac:dyDescent="0.25">
      <c r="A224" s="7" t="s">
        <v>69</v>
      </c>
      <c r="B224" s="4">
        <v>13</v>
      </c>
      <c r="C224" s="4">
        <v>0.5</v>
      </c>
      <c r="D224" s="6">
        <f t="shared" si="51"/>
        <v>0.20234282111999999</v>
      </c>
      <c r="E224" s="8">
        <v>40368</v>
      </c>
      <c r="F224" s="9">
        <v>1</v>
      </c>
      <c r="G224" s="9" t="s">
        <v>70</v>
      </c>
      <c r="H224" s="9" t="s">
        <v>71</v>
      </c>
      <c r="I224" s="4">
        <v>26</v>
      </c>
      <c r="J224" s="4">
        <v>11</v>
      </c>
      <c r="L224" s="9"/>
      <c r="M224" s="13">
        <f t="shared" si="52"/>
        <v>18.5</v>
      </c>
      <c r="N224" s="8">
        <v>40379</v>
      </c>
      <c r="O224" s="5">
        <v>213428</v>
      </c>
      <c r="P224" s="8"/>
      <c r="Q224" s="5"/>
      <c r="R224" s="8"/>
      <c r="S224" s="9"/>
      <c r="T224" s="8"/>
      <c r="U224" s="8"/>
      <c r="V224" s="14">
        <f t="shared" si="53"/>
        <v>213428</v>
      </c>
      <c r="W224" s="14">
        <f t="shared" si="54"/>
        <v>1054784.1471154834</v>
      </c>
      <c r="X224" s="14">
        <f t="shared" si="55"/>
        <v>426856</v>
      </c>
      <c r="Y224" s="8">
        <v>40408</v>
      </c>
      <c r="Z224" s="13">
        <f t="shared" si="56"/>
        <v>11</v>
      </c>
      <c r="AA224" s="9">
        <f t="shared" si="57"/>
        <v>29</v>
      </c>
      <c r="AB224" s="9">
        <v>10</v>
      </c>
      <c r="AC224" s="10">
        <v>2.9</v>
      </c>
      <c r="AD224" s="10">
        <v>33.299999999999997</v>
      </c>
      <c r="AE224" s="10">
        <v>29.2</v>
      </c>
      <c r="AF224" s="10">
        <v>34.5</v>
      </c>
      <c r="AG224" s="10">
        <v>32.725925925925928</v>
      </c>
      <c r="AH224" s="9">
        <v>36</v>
      </c>
      <c r="AI224" s="9">
        <v>38</v>
      </c>
      <c r="AJ224" s="9">
        <v>41</v>
      </c>
      <c r="AK224" s="10">
        <v>39.875</v>
      </c>
      <c r="AL224" s="10">
        <v>9.1</v>
      </c>
      <c r="AM224" s="10">
        <v>8.1</v>
      </c>
      <c r="AN224" s="10">
        <v>9.5</v>
      </c>
      <c r="AO224" s="10">
        <v>9.1067211054480168</v>
      </c>
      <c r="AP224" s="20">
        <v>132</v>
      </c>
      <c r="AQ224" s="20">
        <v>154.5</v>
      </c>
      <c r="AR224" s="20">
        <v>16.5</v>
      </c>
      <c r="AS224" s="20">
        <v>7</v>
      </c>
      <c r="AT224" s="5">
        <v>0</v>
      </c>
      <c r="AU224" s="5">
        <v>5</v>
      </c>
      <c r="AV224" s="5">
        <v>2575</v>
      </c>
      <c r="AW224" s="5">
        <v>2580</v>
      </c>
      <c r="AX224" s="5">
        <v>0</v>
      </c>
      <c r="AY224" s="5">
        <v>0</v>
      </c>
      <c r="AZ224" s="5">
        <v>45</v>
      </c>
      <c r="BA224" s="5">
        <v>45</v>
      </c>
      <c r="BB224" s="5">
        <v>75</v>
      </c>
      <c r="BC224" s="5">
        <v>250</v>
      </c>
      <c r="BD224" s="5">
        <v>27650</v>
      </c>
      <c r="BE224" s="5">
        <v>27655</v>
      </c>
      <c r="BF224" s="5">
        <v>19.545454545454547</v>
      </c>
      <c r="BG224" s="5">
        <v>39.090909090909093</v>
      </c>
      <c r="BH224" s="5">
        <v>5599.545454545455</v>
      </c>
      <c r="BI224" s="5">
        <v>5658.181818181818</v>
      </c>
      <c r="BJ224" s="5">
        <v>5</v>
      </c>
      <c r="BK224" s="5">
        <v>10</v>
      </c>
      <c r="BL224" s="5">
        <v>670</v>
      </c>
      <c r="BM224" s="5">
        <v>805</v>
      </c>
      <c r="BN224" s="5">
        <v>68718</v>
      </c>
      <c r="BO224" s="11">
        <v>32.200000000000003</v>
      </c>
      <c r="BP224" s="11">
        <f>((BN224/(O224+Q224+S224+U224))*100)</f>
        <v>32.197274959236836</v>
      </c>
      <c r="BQ224" s="4" t="s">
        <v>72</v>
      </c>
      <c r="BR224" s="9">
        <v>19</v>
      </c>
      <c r="BS224" s="9">
        <v>43</v>
      </c>
      <c r="BT224" s="11">
        <v>32.01</v>
      </c>
      <c r="BU224" s="19">
        <f t="shared" si="58"/>
        <v>1.1037931034482757</v>
      </c>
      <c r="BV224" s="6">
        <v>5.2999999999999999E-2</v>
      </c>
      <c r="BW224" s="6">
        <v>0.56000000000000005</v>
      </c>
      <c r="BX224" s="6">
        <v>0.28799999999999998</v>
      </c>
      <c r="BY224" s="5">
        <f t="shared" si="59"/>
        <v>339611.7520732134</v>
      </c>
      <c r="BZ224" s="11">
        <v>21.09</v>
      </c>
      <c r="CA224" s="19">
        <f t="shared" si="49"/>
        <v>3.5941051690638051</v>
      </c>
      <c r="CB224" s="19">
        <f t="shared" si="60"/>
        <v>0.87808279010666079</v>
      </c>
    </row>
    <row r="225" spans="1:80" x14ac:dyDescent="0.25">
      <c r="A225" s="4" t="s">
        <v>69</v>
      </c>
      <c r="B225" s="4">
        <v>34</v>
      </c>
      <c r="C225" s="4">
        <v>1</v>
      </c>
      <c r="D225" s="6">
        <f t="shared" si="51"/>
        <v>0.40468564223999998</v>
      </c>
      <c r="E225" s="8">
        <v>38468</v>
      </c>
      <c r="F225" s="4">
        <v>2</v>
      </c>
      <c r="G225" s="4" t="s">
        <v>70</v>
      </c>
      <c r="H225" s="4" t="s">
        <v>71</v>
      </c>
      <c r="I225" s="4">
        <v>1</v>
      </c>
      <c r="J225" s="4">
        <v>4</v>
      </c>
      <c r="K225" s="4">
        <v>5</v>
      </c>
      <c r="L225" s="4">
        <v>9</v>
      </c>
      <c r="M225" s="13">
        <f t="shared" si="52"/>
        <v>4.75</v>
      </c>
      <c r="N225" s="8">
        <v>38479</v>
      </c>
      <c r="O225" s="5">
        <v>431436</v>
      </c>
      <c r="P225" s="8">
        <v>38483</v>
      </c>
      <c r="Q225" s="5">
        <v>409452</v>
      </c>
      <c r="V225" s="14">
        <f t="shared" si="53"/>
        <v>840888</v>
      </c>
      <c r="W225" s="14">
        <f t="shared" si="54"/>
        <v>2077879.5001116174</v>
      </c>
      <c r="X225" s="14">
        <f t="shared" si="55"/>
        <v>840888</v>
      </c>
      <c r="Y225" s="8">
        <v>38512</v>
      </c>
      <c r="Z225" s="13">
        <f t="shared" si="56"/>
        <v>11</v>
      </c>
      <c r="AA225" s="4">
        <f t="shared" si="57"/>
        <v>33</v>
      </c>
      <c r="AB225" s="4">
        <v>11</v>
      </c>
      <c r="AC225" s="10">
        <v>3.2</v>
      </c>
      <c r="AD225" s="10">
        <v>27.4</v>
      </c>
      <c r="AE225" s="10">
        <v>26.9</v>
      </c>
      <c r="AF225" s="10">
        <v>33.6</v>
      </c>
      <c r="AG225" s="10">
        <v>30.625806451612899</v>
      </c>
      <c r="AH225" s="9">
        <v>36</v>
      </c>
      <c r="AI225" s="9">
        <v>30</v>
      </c>
      <c r="AJ225" s="9">
        <v>39</v>
      </c>
      <c r="AK225" s="9">
        <v>34.777777777777779</v>
      </c>
      <c r="AL225" s="10">
        <v>9.3000000000000007</v>
      </c>
      <c r="AM225" s="10">
        <v>8.6999999999999993</v>
      </c>
      <c r="AN225" s="10">
        <v>9.6999999999999993</v>
      </c>
      <c r="AO225" s="10">
        <v>9.4728787640161602</v>
      </c>
      <c r="AP225" s="20">
        <v>74</v>
      </c>
      <c r="AQ225" s="20">
        <v>350</v>
      </c>
      <c r="AR225" s="20">
        <v>21</v>
      </c>
      <c r="AS225" s="20">
        <v>8.75</v>
      </c>
      <c r="AT225" s="5">
        <v>10</v>
      </c>
      <c r="AU225" s="5">
        <v>115</v>
      </c>
      <c r="AV225" s="5">
        <v>30</v>
      </c>
      <c r="AW225" s="5">
        <v>155</v>
      </c>
      <c r="AX225" s="5">
        <v>0</v>
      </c>
      <c r="AY225" s="5">
        <v>0</v>
      </c>
      <c r="AZ225" s="5">
        <v>0</v>
      </c>
      <c r="BA225" s="5">
        <v>0</v>
      </c>
      <c r="BB225" s="5">
        <v>190</v>
      </c>
      <c r="BC225" s="5">
        <v>145</v>
      </c>
      <c r="BD225" s="5">
        <v>15</v>
      </c>
      <c r="BE225" s="5">
        <v>335</v>
      </c>
      <c r="BF225" s="5">
        <v>38.18181818181818</v>
      </c>
      <c r="BG225" s="5">
        <v>31.818181818181817</v>
      </c>
      <c r="BH225" s="5">
        <v>1.3636363636363635</v>
      </c>
      <c r="BI225" s="5">
        <v>71.36363636363636</v>
      </c>
      <c r="BJ225" s="5">
        <v>5</v>
      </c>
      <c r="BK225" s="5">
        <v>15</v>
      </c>
      <c r="BL225" s="5">
        <v>0</v>
      </c>
      <c r="BM225" s="5">
        <v>20</v>
      </c>
      <c r="BN225" s="5">
        <v>0</v>
      </c>
      <c r="BO225" s="11">
        <f>BN225/O225*100</f>
        <v>0</v>
      </c>
      <c r="BP225" s="19">
        <f>BN225/(O225+Q225)*100</f>
        <v>0</v>
      </c>
      <c r="BQ225" s="4" t="s">
        <v>73</v>
      </c>
      <c r="BU225" s="19">
        <f t="shared" si="58"/>
        <v>0</v>
      </c>
      <c r="BY225" s="5">
        <f t="shared" si="59"/>
        <v>0</v>
      </c>
      <c r="BZ225" s="11">
        <v>0</v>
      </c>
      <c r="CA225" s="11">
        <v>0</v>
      </c>
    </row>
    <row r="226" spans="1:80" x14ac:dyDescent="0.25">
      <c r="A226" s="15" t="s">
        <v>69</v>
      </c>
      <c r="B226" s="15">
        <v>28</v>
      </c>
      <c r="C226" s="15">
        <v>1</v>
      </c>
      <c r="D226" s="16">
        <f t="shared" si="51"/>
        <v>0.40468564223999998</v>
      </c>
      <c r="E226" s="17">
        <v>37348</v>
      </c>
      <c r="F226" s="15">
        <v>1</v>
      </c>
      <c r="G226" s="15" t="s">
        <v>70</v>
      </c>
      <c r="H226" s="15" t="s">
        <v>71</v>
      </c>
      <c r="I226" s="15">
        <v>65</v>
      </c>
      <c r="J226" s="15">
        <v>52</v>
      </c>
      <c r="K226" s="15"/>
      <c r="L226" s="15"/>
      <c r="M226" s="13">
        <f t="shared" si="52"/>
        <v>58.5</v>
      </c>
      <c r="N226" s="17">
        <v>37360</v>
      </c>
      <c r="O226" s="14">
        <v>436932</v>
      </c>
      <c r="P226" s="15"/>
      <c r="Q226" s="14"/>
      <c r="R226" s="15"/>
      <c r="S226" s="15"/>
      <c r="T226" s="15"/>
      <c r="U226" s="15"/>
      <c r="V226" s="14">
        <f t="shared" si="53"/>
        <v>436932</v>
      </c>
      <c r="W226" s="14">
        <f t="shared" si="54"/>
        <v>1079682.485352115</v>
      </c>
      <c r="X226" s="14">
        <f t="shared" si="55"/>
        <v>436932</v>
      </c>
      <c r="Y226" s="17">
        <v>37413</v>
      </c>
      <c r="Z226" s="13">
        <f t="shared" si="56"/>
        <v>12</v>
      </c>
      <c r="AA226" s="15">
        <f t="shared" si="57"/>
        <v>53</v>
      </c>
      <c r="AB226" s="15">
        <v>13</v>
      </c>
      <c r="AC226" s="18">
        <v>2.6</v>
      </c>
      <c r="AD226" s="18">
        <v>27.7</v>
      </c>
      <c r="AE226" s="18">
        <v>25.4</v>
      </c>
      <c r="AF226" s="18">
        <v>31.1</v>
      </c>
      <c r="AG226" s="18">
        <v>28.703921568627447</v>
      </c>
      <c r="AH226" s="13">
        <v>36</v>
      </c>
      <c r="AI226" s="13">
        <v>35</v>
      </c>
      <c r="AJ226" s="13">
        <v>45</v>
      </c>
      <c r="AK226" s="13">
        <v>39.4375</v>
      </c>
      <c r="AL226" s="18">
        <v>8.8000000000000007</v>
      </c>
      <c r="AM226" s="18">
        <v>8.6999999999999993</v>
      </c>
      <c r="AN226" s="18">
        <v>9.9</v>
      </c>
      <c r="AO226" s="18">
        <v>9.1834046517669545</v>
      </c>
      <c r="AP226" s="21">
        <v>46</v>
      </c>
      <c r="AQ226" s="21">
        <v>575</v>
      </c>
      <c r="AR226" s="21">
        <v>63</v>
      </c>
      <c r="AS226" s="21">
        <v>26.25</v>
      </c>
      <c r="AT226" s="14">
        <v>20</v>
      </c>
      <c r="AU226" s="14">
        <v>265</v>
      </c>
      <c r="AV226" s="14">
        <v>0</v>
      </c>
      <c r="AW226" s="14">
        <v>285</v>
      </c>
      <c r="AX226" s="14">
        <v>0</v>
      </c>
      <c r="AY226" s="14">
        <v>0</v>
      </c>
      <c r="AZ226" s="14">
        <v>0</v>
      </c>
      <c r="BA226" s="14">
        <v>25</v>
      </c>
      <c r="BB226" s="14">
        <v>160</v>
      </c>
      <c r="BC226" s="14">
        <v>300</v>
      </c>
      <c r="BD226" s="14">
        <v>8830</v>
      </c>
      <c r="BE226" s="14">
        <v>8830</v>
      </c>
      <c r="BF226" s="14">
        <v>34.761904761904759</v>
      </c>
      <c r="BG226" s="14">
        <v>49.047619047619051</v>
      </c>
      <c r="BH226" s="14">
        <v>999.04761904761904</v>
      </c>
      <c r="BI226" s="14">
        <v>1082.8571428571429</v>
      </c>
      <c r="BJ226" s="14">
        <v>15</v>
      </c>
      <c r="BK226" s="14">
        <v>20</v>
      </c>
      <c r="BL226" s="14">
        <v>440</v>
      </c>
      <c r="BM226" s="14">
        <v>520</v>
      </c>
      <c r="BN226" s="14">
        <v>139353</v>
      </c>
      <c r="BO226" s="19">
        <f>BN226/(O226)*100</f>
        <v>31.893521188651778</v>
      </c>
      <c r="BP226" s="19">
        <f>BN226/(O226+Q226)*100</f>
        <v>31.893521188651778</v>
      </c>
      <c r="BQ226" s="15" t="s">
        <v>72</v>
      </c>
      <c r="BR226" s="13">
        <v>22.5</v>
      </c>
      <c r="BS226" s="13">
        <v>50</v>
      </c>
      <c r="BT226" s="19">
        <v>30.32</v>
      </c>
      <c r="BU226" s="19">
        <f t="shared" si="58"/>
        <v>0.57207547169811324</v>
      </c>
      <c r="BV226" s="16">
        <v>0.112</v>
      </c>
      <c r="BW226" s="16">
        <v>1.0149999999999999</v>
      </c>
      <c r="BX226" s="16">
        <v>0.27300000000000002</v>
      </c>
      <c r="BY226" s="14">
        <f t="shared" si="59"/>
        <v>344348.76223593892</v>
      </c>
      <c r="BZ226" s="19">
        <v>30.41</v>
      </c>
      <c r="CA226" s="11">
        <f t="shared" ref="CA226:CA257" si="61">(BZ226/D226)/AA226</f>
        <v>1.4178254057389619</v>
      </c>
      <c r="CB226" s="11">
        <f t="shared" ref="CB226:CB233" si="62">(BX226/BT226^3)*100000</f>
        <v>0.97943372971082865</v>
      </c>
    </row>
    <row r="227" spans="1:80" x14ac:dyDescent="0.25">
      <c r="A227" s="15" t="s">
        <v>69</v>
      </c>
      <c r="B227" s="15">
        <v>6</v>
      </c>
      <c r="C227" s="15">
        <v>2</v>
      </c>
      <c r="D227" s="16">
        <f t="shared" si="51"/>
        <v>0.80937128447999995</v>
      </c>
      <c r="E227" s="17">
        <v>39560</v>
      </c>
      <c r="F227" s="15">
        <v>1</v>
      </c>
      <c r="G227" s="15" t="s">
        <v>70</v>
      </c>
      <c r="H227" s="15" t="s">
        <v>71</v>
      </c>
      <c r="I227" s="15">
        <v>348</v>
      </c>
      <c r="J227" s="15">
        <v>289</v>
      </c>
      <c r="K227" s="15"/>
      <c r="L227" s="15"/>
      <c r="M227" s="13">
        <f t="shared" si="52"/>
        <v>318.5</v>
      </c>
      <c r="N227" s="17">
        <v>39572</v>
      </c>
      <c r="O227" s="14">
        <v>795456</v>
      </c>
      <c r="P227" s="15"/>
      <c r="Q227" s="14"/>
      <c r="R227" s="15"/>
      <c r="S227" s="14"/>
      <c r="T227" s="15"/>
      <c r="U227" s="13"/>
      <c r="V227" s="14">
        <f t="shared" si="53"/>
        <v>795456</v>
      </c>
      <c r="W227" s="14">
        <f t="shared" si="54"/>
        <v>982807.29160172748</v>
      </c>
      <c r="X227" s="14">
        <f t="shared" si="55"/>
        <v>397728</v>
      </c>
      <c r="Y227" s="17">
        <v>39618</v>
      </c>
      <c r="Z227" s="13">
        <f t="shared" si="56"/>
        <v>12</v>
      </c>
      <c r="AA227" s="15">
        <f t="shared" si="57"/>
        <v>46</v>
      </c>
      <c r="AB227" s="15">
        <v>0</v>
      </c>
      <c r="AC227" s="18">
        <v>2.6</v>
      </c>
      <c r="AD227" s="18">
        <v>24.8</v>
      </c>
      <c r="AE227" s="18">
        <v>25.3</v>
      </c>
      <c r="AF227" s="18">
        <v>32.799999999999997</v>
      </c>
      <c r="AG227" s="18">
        <v>29.452272727272724</v>
      </c>
      <c r="AH227" s="13">
        <v>36</v>
      </c>
      <c r="AI227" s="13">
        <v>36</v>
      </c>
      <c r="AJ227" s="13">
        <v>49</v>
      </c>
      <c r="AK227" s="13">
        <v>39.846153846153847</v>
      </c>
      <c r="AL227" s="18">
        <v>8.5</v>
      </c>
      <c r="AM227" s="18">
        <v>8.6</v>
      </c>
      <c r="AN227" s="18">
        <v>9.6</v>
      </c>
      <c r="AO227" s="18">
        <v>9.0022222222222226</v>
      </c>
      <c r="AP227" s="21">
        <v>352</v>
      </c>
      <c r="AQ227" s="21">
        <v>365</v>
      </c>
      <c r="AR227" s="21">
        <v>32</v>
      </c>
      <c r="AS227" s="21">
        <v>12</v>
      </c>
      <c r="AT227" s="14">
        <v>40</v>
      </c>
      <c r="AU227" s="14">
        <v>105</v>
      </c>
      <c r="AV227" s="14">
        <v>0</v>
      </c>
      <c r="AW227" s="14">
        <v>145</v>
      </c>
      <c r="AX227" s="14">
        <v>0</v>
      </c>
      <c r="AY227" s="14">
        <v>0</v>
      </c>
      <c r="AZ227" s="14">
        <v>0</v>
      </c>
      <c r="BA227" s="14">
        <v>0</v>
      </c>
      <c r="BB227" s="14">
        <v>395</v>
      </c>
      <c r="BC227" s="14">
        <v>2015</v>
      </c>
      <c r="BD227" s="14">
        <v>0</v>
      </c>
      <c r="BE227" s="14">
        <v>2300</v>
      </c>
      <c r="BF227" s="14">
        <v>68.888888888888886</v>
      </c>
      <c r="BG227" s="14">
        <v>168.61111111111111</v>
      </c>
      <c r="BH227" s="14">
        <v>0</v>
      </c>
      <c r="BI227" s="14">
        <v>236.38888888888889</v>
      </c>
      <c r="BJ227" s="14">
        <v>15</v>
      </c>
      <c r="BK227" s="14">
        <v>27.5</v>
      </c>
      <c r="BL227" s="14">
        <v>0</v>
      </c>
      <c r="BM227" s="14">
        <v>50</v>
      </c>
      <c r="BN227" s="14">
        <v>17734</v>
      </c>
      <c r="BO227" s="19">
        <f>BN227/O227*100</f>
        <v>2.2294130662161074</v>
      </c>
      <c r="BP227" s="19">
        <f>(BN227)/(O227+Q227+S227+U227)*100</f>
        <v>2.2294130662161074</v>
      </c>
      <c r="BQ227" s="15" t="s">
        <v>72</v>
      </c>
      <c r="BR227" s="13">
        <v>12</v>
      </c>
      <c r="BS227" s="13">
        <v>85</v>
      </c>
      <c r="BT227" s="19">
        <v>43.29</v>
      </c>
      <c r="BU227" s="19">
        <f t="shared" si="58"/>
        <v>0.94108695652173913</v>
      </c>
      <c r="BV227" s="16">
        <v>7.1999999999999995E-2</v>
      </c>
      <c r="BW227" s="16">
        <v>6.218</v>
      </c>
      <c r="BX227" s="16">
        <v>0.89800000000000002</v>
      </c>
      <c r="BY227" s="14">
        <f t="shared" si="59"/>
        <v>21910.834174693551</v>
      </c>
      <c r="BZ227" s="19">
        <v>12.36</v>
      </c>
      <c r="CA227" s="19">
        <f t="shared" si="61"/>
        <v>0.33198070814501779</v>
      </c>
      <c r="CB227" s="19">
        <f t="shared" si="62"/>
        <v>1.1069132325363771</v>
      </c>
    </row>
    <row r="228" spans="1:80" x14ac:dyDescent="0.25">
      <c r="A228" s="12" t="s">
        <v>69</v>
      </c>
      <c r="B228" s="15">
        <v>7</v>
      </c>
      <c r="C228" s="15">
        <v>2</v>
      </c>
      <c r="D228" s="16">
        <f t="shared" si="51"/>
        <v>0.80937128447999995</v>
      </c>
      <c r="E228" s="17">
        <v>40286</v>
      </c>
      <c r="F228" s="13">
        <v>1</v>
      </c>
      <c r="G228" s="13" t="s">
        <v>70</v>
      </c>
      <c r="H228" s="13" t="s">
        <v>71</v>
      </c>
      <c r="I228" s="15">
        <v>92</v>
      </c>
      <c r="J228" s="15">
        <v>398</v>
      </c>
      <c r="K228" s="15"/>
      <c r="L228" s="15"/>
      <c r="M228" s="13">
        <f t="shared" si="52"/>
        <v>245</v>
      </c>
      <c r="N228" s="17">
        <v>40299</v>
      </c>
      <c r="O228" s="14">
        <v>872490</v>
      </c>
      <c r="P228" s="17"/>
      <c r="Q228" s="14"/>
      <c r="R228" s="17"/>
      <c r="S228" s="13"/>
      <c r="T228" s="17"/>
      <c r="U228" s="17"/>
      <c r="V228" s="14">
        <f t="shared" si="53"/>
        <v>872490</v>
      </c>
      <c r="W228" s="14">
        <f t="shared" si="54"/>
        <v>1077984.8713814355</v>
      </c>
      <c r="X228" s="14">
        <f t="shared" si="55"/>
        <v>436245</v>
      </c>
      <c r="Y228" s="17">
        <v>40338</v>
      </c>
      <c r="Z228" s="13">
        <f t="shared" si="56"/>
        <v>13</v>
      </c>
      <c r="AA228" s="13">
        <f t="shared" si="57"/>
        <v>39</v>
      </c>
      <c r="AB228" s="13">
        <v>5</v>
      </c>
      <c r="AC228" s="18">
        <v>3.8</v>
      </c>
      <c r="AD228" s="18">
        <v>29</v>
      </c>
      <c r="AE228" s="18">
        <v>26.5</v>
      </c>
      <c r="AF228" s="18">
        <v>33.4</v>
      </c>
      <c r="AG228" s="18">
        <v>29.629729729729736</v>
      </c>
      <c r="AH228" s="13">
        <v>36</v>
      </c>
      <c r="AI228" s="13">
        <v>32</v>
      </c>
      <c r="AJ228" s="13">
        <v>42</v>
      </c>
      <c r="AK228" s="18">
        <v>37.545454545454547</v>
      </c>
      <c r="AL228" s="18">
        <v>9</v>
      </c>
      <c r="AM228" s="18">
        <v>8.5</v>
      </c>
      <c r="AN228" s="18">
        <v>9.4</v>
      </c>
      <c r="AO228" s="18">
        <v>9.0552929345499624</v>
      </c>
      <c r="AP228" s="21">
        <v>398</v>
      </c>
      <c r="AQ228" s="21">
        <v>550</v>
      </c>
      <c r="AR228" s="21">
        <v>31</v>
      </c>
      <c r="AS228" s="21">
        <v>12.75</v>
      </c>
      <c r="AT228" s="14">
        <v>160</v>
      </c>
      <c r="AU228" s="14">
        <v>470</v>
      </c>
      <c r="AV228" s="14">
        <v>0</v>
      </c>
      <c r="AW228" s="14">
        <v>630</v>
      </c>
      <c r="AX228" s="14">
        <v>0</v>
      </c>
      <c r="AY228" s="14">
        <v>5</v>
      </c>
      <c r="AZ228" s="14">
        <v>0</v>
      </c>
      <c r="BA228" s="14">
        <v>5</v>
      </c>
      <c r="BB228" s="14">
        <v>220</v>
      </c>
      <c r="BC228" s="14">
        <v>685</v>
      </c>
      <c r="BD228" s="14">
        <v>20</v>
      </c>
      <c r="BE228" s="14">
        <v>905</v>
      </c>
      <c r="BF228" s="14">
        <v>33.46153846153846</v>
      </c>
      <c r="BG228" s="14">
        <v>89.230769230769226</v>
      </c>
      <c r="BH228" s="14">
        <v>3.4615384615384617</v>
      </c>
      <c r="BI228" s="14">
        <v>126.15384615384616</v>
      </c>
      <c r="BJ228" s="14">
        <v>15</v>
      </c>
      <c r="BK228" s="14">
        <v>20</v>
      </c>
      <c r="BL228" s="14">
        <v>0</v>
      </c>
      <c r="BM228" s="14">
        <v>40</v>
      </c>
      <c r="BN228" s="14">
        <v>48379</v>
      </c>
      <c r="BO228" s="19">
        <v>5.54</v>
      </c>
      <c r="BP228" s="19">
        <f>((BN228/(O228+Q228+S228+U228))*100)</f>
        <v>5.5449346124310877</v>
      </c>
      <c r="BQ228" s="15" t="s">
        <v>72</v>
      </c>
      <c r="BR228" s="13">
        <v>19</v>
      </c>
      <c r="BS228" s="13">
        <v>69</v>
      </c>
      <c r="BT228" s="19">
        <v>31.35</v>
      </c>
      <c r="BU228" s="19">
        <f t="shared" si="58"/>
        <v>0.80384615384615388</v>
      </c>
      <c r="BV228" s="16">
        <v>5.6000000000000001E-2</v>
      </c>
      <c r="BW228" s="16">
        <v>0.98499999999999999</v>
      </c>
      <c r="BX228" s="16">
        <v>0.36099999999999999</v>
      </c>
      <c r="BY228" s="14">
        <f t="shared" si="59"/>
        <v>59773.556249999965</v>
      </c>
      <c r="BZ228" s="19">
        <v>12.68</v>
      </c>
      <c r="CA228" s="19">
        <f t="shared" si="61"/>
        <v>0.40170464576969955</v>
      </c>
      <c r="CB228" s="19">
        <f t="shared" si="62"/>
        <v>1.1716410150511931</v>
      </c>
    </row>
    <row r="229" spans="1:80" x14ac:dyDescent="0.25">
      <c r="A229" s="15" t="s">
        <v>69</v>
      </c>
      <c r="B229" s="15">
        <v>9</v>
      </c>
      <c r="C229" s="15">
        <v>2</v>
      </c>
      <c r="D229" s="16">
        <f t="shared" si="51"/>
        <v>0.80937128447999995</v>
      </c>
      <c r="E229" s="17">
        <v>39540</v>
      </c>
      <c r="F229" s="15">
        <v>1</v>
      </c>
      <c r="G229" s="15" t="s">
        <v>70</v>
      </c>
      <c r="H229" s="15" t="s">
        <v>71</v>
      </c>
      <c r="I229" s="15">
        <v>111</v>
      </c>
      <c r="J229" s="15">
        <v>278</v>
      </c>
      <c r="K229" s="15"/>
      <c r="L229" s="15"/>
      <c r="M229" s="13">
        <f t="shared" si="52"/>
        <v>194.5</v>
      </c>
      <c r="N229" s="17">
        <v>39554</v>
      </c>
      <c r="O229" s="14">
        <v>823484</v>
      </c>
      <c r="P229" s="15"/>
      <c r="Q229" s="14"/>
      <c r="R229" s="15"/>
      <c r="S229" s="14"/>
      <c r="T229" s="15"/>
      <c r="U229" s="13"/>
      <c r="V229" s="14">
        <f t="shared" si="53"/>
        <v>823484</v>
      </c>
      <c r="W229" s="14">
        <f t="shared" si="54"/>
        <v>1017436.639760536</v>
      </c>
      <c r="X229" s="14">
        <f t="shared" si="55"/>
        <v>411742</v>
      </c>
      <c r="Y229" s="17">
        <v>39597</v>
      </c>
      <c r="Z229" s="13">
        <f t="shared" si="56"/>
        <v>14</v>
      </c>
      <c r="AA229" s="15">
        <f t="shared" si="57"/>
        <v>43</v>
      </c>
      <c r="AB229" s="15">
        <v>1</v>
      </c>
      <c r="AC229" s="18">
        <v>2.5</v>
      </c>
      <c r="AD229" s="18">
        <v>22.8</v>
      </c>
      <c r="AE229" s="18">
        <v>23.5</v>
      </c>
      <c r="AF229" s="18">
        <v>31.9</v>
      </c>
      <c r="AG229" s="18">
        <v>27.146341463414632</v>
      </c>
      <c r="AH229" s="13">
        <v>36</v>
      </c>
      <c r="AI229" s="13">
        <v>35</v>
      </c>
      <c r="AJ229" s="13">
        <v>40</v>
      </c>
      <c r="AK229" s="13">
        <v>37.166666666666664</v>
      </c>
      <c r="AL229" s="18">
        <v>8.9</v>
      </c>
      <c r="AM229" s="18">
        <v>8.3000000000000007</v>
      </c>
      <c r="AN229" s="18">
        <v>9.1</v>
      </c>
      <c r="AO229" s="18">
        <v>8.783333333333335</v>
      </c>
      <c r="AP229" s="21">
        <v>330</v>
      </c>
      <c r="AQ229" s="21">
        <v>530</v>
      </c>
      <c r="AR229" s="21">
        <v>32</v>
      </c>
      <c r="AS229" s="21">
        <v>13.75</v>
      </c>
      <c r="AT229" s="14">
        <v>145</v>
      </c>
      <c r="AU229" s="14">
        <v>280</v>
      </c>
      <c r="AV229" s="14">
        <v>0</v>
      </c>
      <c r="AW229" s="14">
        <v>425</v>
      </c>
      <c r="AX229" s="14">
        <v>0</v>
      </c>
      <c r="AY229" s="14">
        <v>0</v>
      </c>
      <c r="AZ229" s="14">
        <v>0</v>
      </c>
      <c r="BA229" s="14">
        <v>5</v>
      </c>
      <c r="BB229" s="14">
        <v>185</v>
      </c>
      <c r="BC229" s="14">
        <v>680</v>
      </c>
      <c r="BD229" s="14">
        <v>30</v>
      </c>
      <c r="BE229" s="14">
        <v>830</v>
      </c>
      <c r="BF229" s="14">
        <v>36.470588235294116</v>
      </c>
      <c r="BG229" s="14">
        <v>98.235294117647058</v>
      </c>
      <c r="BH229" s="14">
        <v>1.7647058823529411</v>
      </c>
      <c r="BI229" s="14">
        <v>136.47058823529412</v>
      </c>
      <c r="BJ229" s="14">
        <v>20</v>
      </c>
      <c r="BK229" s="14">
        <v>20</v>
      </c>
      <c r="BL229" s="14">
        <v>0</v>
      </c>
      <c r="BM229" s="14">
        <v>30</v>
      </c>
      <c r="BN229" s="14">
        <v>70798</v>
      </c>
      <c r="BO229" s="19">
        <f>BN229/O229*100</f>
        <v>8.5973740837709052</v>
      </c>
      <c r="BP229" s="19">
        <f>(BN229)/(O229+Q229+S229+U229)*100</f>
        <v>8.5973740837709052</v>
      </c>
      <c r="BQ229" s="15" t="s">
        <v>72</v>
      </c>
      <c r="BR229" s="13">
        <v>20</v>
      </c>
      <c r="BS229" s="13">
        <v>65</v>
      </c>
      <c r="BT229" s="19">
        <v>35.22</v>
      </c>
      <c r="BU229" s="19">
        <f t="shared" si="58"/>
        <v>0.81906976744186044</v>
      </c>
      <c r="BV229" s="16">
        <v>7.0000000000000007E-2</v>
      </c>
      <c r="BW229" s="16">
        <v>2.52</v>
      </c>
      <c r="BX229" s="16">
        <v>0.41599999999999998</v>
      </c>
      <c r="BY229" s="14">
        <f t="shared" si="59"/>
        <v>87472.833985561869</v>
      </c>
      <c r="BZ229" s="19">
        <v>20.68</v>
      </c>
      <c r="CA229" s="11">
        <f t="shared" si="61"/>
        <v>0.59420224287685808</v>
      </c>
      <c r="CB229" s="11">
        <f t="shared" si="62"/>
        <v>0.95219363862718498</v>
      </c>
    </row>
    <row r="230" spans="1:80" x14ac:dyDescent="0.25">
      <c r="A230" s="7" t="s">
        <v>69</v>
      </c>
      <c r="B230" s="4">
        <v>29</v>
      </c>
      <c r="C230" s="4">
        <v>1</v>
      </c>
      <c r="D230" s="6">
        <f t="shared" si="51"/>
        <v>0.40468564223999998</v>
      </c>
      <c r="E230" s="8">
        <v>40287</v>
      </c>
      <c r="F230" s="9">
        <v>1</v>
      </c>
      <c r="G230" s="9" t="s">
        <v>70</v>
      </c>
      <c r="H230" s="9" t="s">
        <v>71</v>
      </c>
      <c r="I230" s="4">
        <v>148</v>
      </c>
      <c r="J230" s="4">
        <v>51</v>
      </c>
      <c r="M230" s="13">
        <f t="shared" si="52"/>
        <v>99.5</v>
      </c>
      <c r="N230" s="8">
        <v>40302</v>
      </c>
      <c r="O230" s="5">
        <v>410826</v>
      </c>
      <c r="P230" s="8"/>
      <c r="Q230" s="5"/>
      <c r="R230" s="8"/>
      <c r="S230" s="9"/>
      <c r="T230" s="8"/>
      <c r="U230" s="8"/>
      <c r="V230" s="14">
        <f t="shared" si="53"/>
        <v>410826</v>
      </c>
      <c r="W230" s="14">
        <f t="shared" si="54"/>
        <v>1015173.1544662968</v>
      </c>
      <c r="X230" s="14">
        <f t="shared" si="55"/>
        <v>410826</v>
      </c>
      <c r="Y230" s="8">
        <v>40339</v>
      </c>
      <c r="Z230" s="13">
        <f t="shared" si="56"/>
        <v>15</v>
      </c>
      <c r="AA230" s="9">
        <f t="shared" si="57"/>
        <v>37</v>
      </c>
      <c r="AB230" s="9">
        <v>5</v>
      </c>
      <c r="AC230" s="10">
        <v>2.8</v>
      </c>
      <c r="AD230" s="10">
        <v>28.6</v>
      </c>
      <c r="AE230" s="10">
        <v>25.8</v>
      </c>
      <c r="AF230" s="10">
        <v>33.4</v>
      </c>
      <c r="AG230" s="10">
        <v>29.739999999999995</v>
      </c>
      <c r="AH230" s="9">
        <v>36</v>
      </c>
      <c r="AI230" s="9">
        <v>32</v>
      </c>
      <c r="AJ230" s="9">
        <v>42</v>
      </c>
      <c r="AK230" s="10">
        <v>38.299999999999997</v>
      </c>
      <c r="AL230" s="10">
        <v>8.6999999999999993</v>
      </c>
      <c r="AM230" s="10">
        <v>8.6</v>
      </c>
      <c r="AN230" s="10">
        <v>9.1999999999999993</v>
      </c>
      <c r="AO230" s="10">
        <v>8.9292821900040007</v>
      </c>
      <c r="AP230" s="20">
        <v>290</v>
      </c>
      <c r="AQ230" s="20">
        <v>330</v>
      </c>
      <c r="AR230" s="20">
        <v>25</v>
      </c>
      <c r="AS230" s="20">
        <v>8.75</v>
      </c>
      <c r="AT230" s="5">
        <v>445</v>
      </c>
      <c r="AU230" s="5">
        <v>460</v>
      </c>
      <c r="AV230" s="5">
        <v>0</v>
      </c>
      <c r="AW230" s="5">
        <v>905</v>
      </c>
      <c r="AX230" s="5">
        <v>0</v>
      </c>
      <c r="AY230" s="5">
        <v>0</v>
      </c>
      <c r="AZ230" s="5">
        <v>0</v>
      </c>
      <c r="BA230" s="5">
        <v>5</v>
      </c>
      <c r="BB230" s="5">
        <v>850</v>
      </c>
      <c r="BC230" s="5">
        <v>610</v>
      </c>
      <c r="BD230" s="5">
        <v>35</v>
      </c>
      <c r="BE230" s="5">
        <v>850</v>
      </c>
      <c r="BF230" s="5">
        <v>117.69230769230769</v>
      </c>
      <c r="BG230" s="5">
        <v>134.23076923076923</v>
      </c>
      <c r="BH230" s="5">
        <v>2.6923076923076925</v>
      </c>
      <c r="BI230" s="5">
        <v>255.38461538461539</v>
      </c>
      <c r="BJ230" s="5">
        <v>5</v>
      </c>
      <c r="BK230" s="5">
        <v>30</v>
      </c>
      <c r="BL230" s="5">
        <v>0</v>
      </c>
      <c r="BM230" s="5">
        <v>95</v>
      </c>
      <c r="BN230" s="5">
        <v>18479</v>
      </c>
      <c r="BO230" s="11">
        <v>4.5</v>
      </c>
      <c r="BP230" s="11">
        <f>((BN230/(O230+Q230+S230+U230))*100)</f>
        <v>4.4980113235286963</v>
      </c>
      <c r="BQ230" s="4" t="s">
        <v>72</v>
      </c>
      <c r="BR230" s="9">
        <v>22</v>
      </c>
      <c r="BS230" s="9">
        <v>70</v>
      </c>
      <c r="BT230" s="11">
        <v>38.36</v>
      </c>
      <c r="BU230" s="19">
        <f t="shared" si="58"/>
        <v>1.0367567567567568</v>
      </c>
      <c r="BV230" s="6">
        <v>0.12</v>
      </c>
      <c r="BW230" s="6">
        <v>2.0630000000000002</v>
      </c>
      <c r="BX230" s="6">
        <v>0.75</v>
      </c>
      <c r="BY230" s="5">
        <f t="shared" si="59"/>
        <v>45662.603441317486</v>
      </c>
      <c r="BZ230" s="11">
        <v>8.9499999999999993</v>
      </c>
      <c r="CA230" s="11">
        <f t="shared" si="61"/>
        <v>0.59772788219760264</v>
      </c>
      <c r="CB230" s="11">
        <f t="shared" si="62"/>
        <v>1.3286955114697878</v>
      </c>
    </row>
    <row r="231" spans="1:80" x14ac:dyDescent="0.25">
      <c r="A231" s="15" t="s">
        <v>69</v>
      </c>
      <c r="B231" s="15">
        <v>3</v>
      </c>
      <c r="C231" s="15">
        <v>2</v>
      </c>
      <c r="D231" s="16">
        <f t="shared" si="51"/>
        <v>0.80937128447999995</v>
      </c>
      <c r="E231" s="17">
        <v>39546</v>
      </c>
      <c r="F231" s="15">
        <v>1</v>
      </c>
      <c r="G231" s="15" t="s">
        <v>70</v>
      </c>
      <c r="H231" s="15" t="s">
        <v>71</v>
      </c>
      <c r="I231" s="15">
        <v>457</v>
      </c>
      <c r="J231" s="15">
        <v>386</v>
      </c>
      <c r="K231" s="15"/>
      <c r="L231" s="15"/>
      <c r="M231" s="13">
        <f t="shared" si="52"/>
        <v>421.5</v>
      </c>
      <c r="N231" s="17">
        <v>39561</v>
      </c>
      <c r="O231" s="14">
        <v>854170</v>
      </c>
      <c r="P231" s="15"/>
      <c r="Q231" s="14"/>
      <c r="R231" s="15"/>
      <c r="S231" s="14"/>
      <c r="T231" s="15"/>
      <c r="U231" s="13"/>
      <c r="V231" s="14">
        <f t="shared" si="53"/>
        <v>854170</v>
      </c>
      <c r="W231" s="14">
        <f t="shared" si="54"/>
        <v>1055350.0184390431</v>
      </c>
      <c r="X231" s="14">
        <f t="shared" si="55"/>
        <v>427085</v>
      </c>
      <c r="Y231" s="17">
        <v>39610</v>
      </c>
      <c r="Z231" s="13">
        <f t="shared" si="56"/>
        <v>15</v>
      </c>
      <c r="AA231" s="15">
        <f t="shared" si="57"/>
        <v>49</v>
      </c>
      <c r="AB231" s="15">
        <v>1</v>
      </c>
      <c r="AC231" s="18">
        <v>2.5</v>
      </c>
      <c r="AD231" s="18">
        <v>28.3</v>
      </c>
      <c r="AE231" s="18">
        <v>22.9</v>
      </c>
      <c r="AF231" s="18">
        <v>32.200000000000003</v>
      </c>
      <c r="AG231" s="18">
        <v>28.205106382978716</v>
      </c>
      <c r="AH231" s="13">
        <v>36</v>
      </c>
      <c r="AI231" s="13">
        <v>34</v>
      </c>
      <c r="AJ231" s="13">
        <v>41</v>
      </c>
      <c r="AK231" s="13">
        <v>37</v>
      </c>
      <c r="AL231" s="18">
        <v>9.1</v>
      </c>
      <c r="AM231" s="18">
        <v>8.6999999999999993</v>
      </c>
      <c r="AN231" s="18">
        <v>9.1999999999999993</v>
      </c>
      <c r="AO231" s="18">
        <v>8.9541666666666639</v>
      </c>
      <c r="AP231" s="21">
        <v>392</v>
      </c>
      <c r="AQ231" s="21">
        <v>575</v>
      </c>
      <c r="AR231" s="21">
        <v>43</v>
      </c>
      <c r="AS231" s="21">
        <v>18.25</v>
      </c>
      <c r="AT231" s="14">
        <v>90</v>
      </c>
      <c r="AU231" s="14">
        <v>675</v>
      </c>
      <c r="AV231" s="14">
        <v>0</v>
      </c>
      <c r="AW231" s="14">
        <v>765</v>
      </c>
      <c r="AX231" s="14">
        <v>0</v>
      </c>
      <c r="AY231" s="14">
        <v>0</v>
      </c>
      <c r="AZ231" s="14">
        <v>0</v>
      </c>
      <c r="BA231" s="14">
        <v>0</v>
      </c>
      <c r="BB231" s="14">
        <v>160</v>
      </c>
      <c r="BC231" s="14">
        <v>845</v>
      </c>
      <c r="BD231" s="14">
        <v>0</v>
      </c>
      <c r="BE231" s="14">
        <v>1005</v>
      </c>
      <c r="BF231" s="14">
        <v>20.294117647058822</v>
      </c>
      <c r="BG231" s="14">
        <v>82.352941176470594</v>
      </c>
      <c r="BH231" s="14">
        <v>0</v>
      </c>
      <c r="BI231" s="14">
        <v>102.64705882352941</v>
      </c>
      <c r="BJ231" s="14">
        <v>10</v>
      </c>
      <c r="BK231" s="14">
        <v>15</v>
      </c>
      <c r="BL231" s="14">
        <v>0</v>
      </c>
      <c r="BM231" s="14">
        <v>35</v>
      </c>
      <c r="BN231" s="14">
        <v>81073</v>
      </c>
      <c r="BO231" s="19">
        <f>BN231/O231*100</f>
        <v>9.4914361309809525</v>
      </c>
      <c r="BP231" s="19">
        <f>(BN231)/(O231+Q231+S231+U231)*100</f>
        <v>9.4914361309809525</v>
      </c>
      <c r="BQ231" s="15" t="s">
        <v>72</v>
      </c>
      <c r="BR231" s="13">
        <v>29</v>
      </c>
      <c r="BS231" s="13">
        <v>75</v>
      </c>
      <c r="BT231" s="19">
        <v>44.92</v>
      </c>
      <c r="BU231" s="19">
        <f t="shared" si="58"/>
        <v>0.91673469387755102</v>
      </c>
      <c r="BV231" s="16">
        <v>0.193</v>
      </c>
      <c r="BW231" s="16">
        <v>2.871</v>
      </c>
      <c r="BX231" s="16">
        <v>0.81</v>
      </c>
      <c r="BY231" s="14">
        <f t="shared" si="59"/>
        <v>100167.87295843748</v>
      </c>
      <c r="BZ231" s="19">
        <v>63.32</v>
      </c>
      <c r="CA231" s="19">
        <f t="shared" si="61"/>
        <v>1.5966033422960113</v>
      </c>
      <c r="CB231" s="19">
        <f t="shared" si="62"/>
        <v>0.89364653567382912</v>
      </c>
    </row>
    <row r="232" spans="1:80" x14ac:dyDescent="0.25">
      <c r="A232" s="4" t="s">
        <v>69</v>
      </c>
      <c r="B232" s="4">
        <v>28</v>
      </c>
      <c r="C232" s="4">
        <v>1</v>
      </c>
      <c r="D232" s="6">
        <f t="shared" si="51"/>
        <v>0.40468564223999998</v>
      </c>
      <c r="E232" s="8">
        <v>39173</v>
      </c>
      <c r="F232" s="4">
        <v>1</v>
      </c>
      <c r="G232" s="4" t="s">
        <v>70</v>
      </c>
      <c r="H232" s="4" t="s">
        <v>71</v>
      </c>
      <c r="I232" s="4">
        <v>122</v>
      </c>
      <c r="J232" s="4">
        <v>138</v>
      </c>
      <c r="M232" s="13">
        <f t="shared" si="52"/>
        <v>130</v>
      </c>
      <c r="N232" s="8">
        <v>39189</v>
      </c>
      <c r="O232" s="5">
        <v>424566</v>
      </c>
      <c r="Q232" s="5"/>
      <c r="S232" s="5"/>
      <c r="V232" s="14">
        <f t="shared" si="53"/>
        <v>424566</v>
      </c>
      <c r="W232" s="14">
        <f t="shared" si="54"/>
        <v>1049125.4338798854</v>
      </c>
      <c r="X232" s="14">
        <f t="shared" si="55"/>
        <v>424566</v>
      </c>
      <c r="Y232" s="8">
        <v>39232</v>
      </c>
      <c r="Z232" s="13">
        <f t="shared" si="56"/>
        <v>16</v>
      </c>
      <c r="AA232" s="4">
        <f t="shared" si="57"/>
        <v>43</v>
      </c>
      <c r="AB232" s="4">
        <v>3</v>
      </c>
      <c r="AC232" s="4">
        <v>3.3</v>
      </c>
      <c r="AD232" s="10">
        <v>20.3</v>
      </c>
      <c r="AE232" s="10">
        <v>23</v>
      </c>
      <c r="AF232" s="10">
        <v>30.5</v>
      </c>
      <c r="AG232" s="10">
        <v>26.909756097560969</v>
      </c>
      <c r="AH232" s="10">
        <v>36</v>
      </c>
      <c r="AI232" s="10">
        <v>35</v>
      </c>
      <c r="AJ232" s="10">
        <v>42</v>
      </c>
      <c r="AK232" s="10">
        <v>38.153846153846153</v>
      </c>
      <c r="AL232" s="10">
        <v>8.6</v>
      </c>
      <c r="AM232" s="10">
        <v>8.4</v>
      </c>
      <c r="AN232" s="10">
        <v>9.1999999999999993</v>
      </c>
      <c r="AO232" s="10">
        <v>8.7714285714285705</v>
      </c>
      <c r="AP232" s="20">
        <v>193</v>
      </c>
      <c r="AQ232" s="20">
        <v>362.5</v>
      </c>
      <c r="AR232" s="20">
        <v>27</v>
      </c>
      <c r="AS232" s="20">
        <v>11.25</v>
      </c>
      <c r="AT232" s="5">
        <v>5</v>
      </c>
      <c r="AU232" s="5">
        <v>5</v>
      </c>
      <c r="AV232" s="5">
        <v>0</v>
      </c>
      <c r="AW232" s="5">
        <v>10</v>
      </c>
      <c r="AX232" s="5">
        <v>0</v>
      </c>
      <c r="AY232" s="5">
        <v>0</v>
      </c>
      <c r="AZ232" s="5">
        <v>0</v>
      </c>
      <c r="BA232" s="5">
        <v>0</v>
      </c>
      <c r="BB232" s="5">
        <v>30</v>
      </c>
      <c r="BC232" s="5">
        <v>295</v>
      </c>
      <c r="BD232" s="5">
        <v>5</v>
      </c>
      <c r="BE232" s="5">
        <v>310</v>
      </c>
      <c r="BF232" s="5">
        <v>8.235294117647058</v>
      </c>
      <c r="BG232" s="5">
        <v>44.411764705882355</v>
      </c>
      <c r="BH232" s="5">
        <v>1.1764705882352942</v>
      </c>
      <c r="BI232" s="5">
        <v>53.823529411764703</v>
      </c>
      <c r="BJ232" s="5">
        <v>5</v>
      </c>
      <c r="BK232" s="5">
        <v>15</v>
      </c>
      <c r="BL232" s="5">
        <v>0</v>
      </c>
      <c r="BM232" s="5">
        <v>25</v>
      </c>
      <c r="BN232" s="5">
        <v>94140</v>
      </c>
      <c r="BO232" s="11">
        <f>(BN232/O232)*100</f>
        <v>22.173231017085683</v>
      </c>
      <c r="BP232" s="11">
        <f>((BN232)/(O232+Q232+S232+U232))*100</f>
        <v>22.173231017085683</v>
      </c>
      <c r="BQ232" s="4" t="s">
        <v>72</v>
      </c>
      <c r="BR232" s="9">
        <v>23</v>
      </c>
      <c r="BS232" s="9">
        <v>68</v>
      </c>
      <c r="BT232" s="11">
        <v>32.049999999999997</v>
      </c>
      <c r="BU232" s="19">
        <f t="shared" si="58"/>
        <v>0.74534883720930223</v>
      </c>
      <c r="BV232" s="6">
        <v>8.2000000000000003E-2</v>
      </c>
      <c r="BW232" s="6">
        <v>1.5109999999999999</v>
      </c>
      <c r="BX232" s="6">
        <v>0.318</v>
      </c>
      <c r="BY232" s="5">
        <f t="shared" si="59"/>
        <v>232625.00611318948</v>
      </c>
      <c r="BZ232" s="11">
        <v>20.68</v>
      </c>
      <c r="CA232" s="11">
        <f t="shared" si="61"/>
        <v>1.1884044857537162</v>
      </c>
      <c r="CB232" s="11">
        <f t="shared" si="62"/>
        <v>0.9659241366600253</v>
      </c>
    </row>
    <row r="233" spans="1:80" x14ac:dyDescent="0.25">
      <c r="A233" s="15" t="s">
        <v>69</v>
      </c>
      <c r="B233" s="15">
        <v>6</v>
      </c>
      <c r="C233" s="15">
        <v>2</v>
      </c>
      <c r="D233" s="16">
        <f t="shared" si="51"/>
        <v>0.80937128447999995</v>
      </c>
      <c r="E233" s="17">
        <v>39177</v>
      </c>
      <c r="F233" s="15">
        <v>1</v>
      </c>
      <c r="G233" s="15" t="s">
        <v>70</v>
      </c>
      <c r="H233" s="15" t="s">
        <v>71</v>
      </c>
      <c r="I233" s="15">
        <v>168</v>
      </c>
      <c r="J233" s="15">
        <v>521</v>
      </c>
      <c r="K233" s="15"/>
      <c r="L233" s="15"/>
      <c r="M233" s="13">
        <f t="shared" si="52"/>
        <v>344.5</v>
      </c>
      <c r="N233" s="17">
        <v>39193</v>
      </c>
      <c r="O233" s="14">
        <v>795088</v>
      </c>
      <c r="P233" s="15"/>
      <c r="Q233" s="14"/>
      <c r="R233" s="15"/>
      <c r="S233" s="14"/>
      <c r="T233" s="15"/>
      <c r="U233" s="15"/>
      <c r="V233" s="14">
        <f t="shared" si="53"/>
        <v>795088</v>
      </c>
      <c r="W233" s="14">
        <f t="shared" si="54"/>
        <v>982352.61769982788</v>
      </c>
      <c r="X233" s="14">
        <f t="shared" si="55"/>
        <v>397544</v>
      </c>
      <c r="Y233" s="17">
        <v>39227</v>
      </c>
      <c r="Z233" s="13">
        <f t="shared" si="56"/>
        <v>16</v>
      </c>
      <c r="AA233" s="15">
        <f t="shared" si="57"/>
        <v>34</v>
      </c>
      <c r="AB233" s="15">
        <v>2</v>
      </c>
      <c r="AC233" s="15">
        <v>3.8</v>
      </c>
      <c r="AD233" s="18">
        <v>25</v>
      </c>
      <c r="AE233" s="18">
        <v>23.8</v>
      </c>
      <c r="AF233" s="18">
        <v>29.7</v>
      </c>
      <c r="AG233" s="18">
        <v>26.978125000000006</v>
      </c>
      <c r="AH233" s="18">
        <v>36</v>
      </c>
      <c r="AI233" s="18">
        <v>34</v>
      </c>
      <c r="AJ233" s="18">
        <v>41</v>
      </c>
      <c r="AK233" s="18">
        <v>37.5</v>
      </c>
      <c r="AL233" s="18">
        <v>8.6999999999999993</v>
      </c>
      <c r="AM233" s="18">
        <v>8.6</v>
      </c>
      <c r="AN233" s="18">
        <v>9.5</v>
      </c>
      <c r="AO233" s="18">
        <v>8.9787878787878803</v>
      </c>
      <c r="AP233" s="21">
        <v>212</v>
      </c>
      <c r="AQ233" s="21">
        <v>750</v>
      </c>
      <c r="AR233" s="21">
        <v>54</v>
      </c>
      <c r="AS233" s="21">
        <v>22.5</v>
      </c>
      <c r="AT233" s="14">
        <v>20</v>
      </c>
      <c r="AU233" s="14">
        <v>20</v>
      </c>
      <c r="AV233" s="14">
        <v>0</v>
      </c>
      <c r="AW233" s="14">
        <v>40</v>
      </c>
      <c r="AX233" s="14">
        <v>0</v>
      </c>
      <c r="AY233" s="14">
        <v>0</v>
      </c>
      <c r="AZ233" s="14">
        <v>0</v>
      </c>
      <c r="BA233" s="14">
        <v>5</v>
      </c>
      <c r="BB233" s="14">
        <v>335</v>
      </c>
      <c r="BC233" s="14">
        <v>545</v>
      </c>
      <c r="BD233" s="14">
        <v>0</v>
      </c>
      <c r="BE233" s="14">
        <v>630</v>
      </c>
      <c r="BF233" s="14">
        <v>61.363636363636367</v>
      </c>
      <c r="BG233" s="14">
        <v>108.18181818181819</v>
      </c>
      <c r="BH233" s="14">
        <v>0</v>
      </c>
      <c r="BI233" s="14">
        <v>169.54545454545453</v>
      </c>
      <c r="BJ233" s="14">
        <v>5</v>
      </c>
      <c r="BK233" s="14">
        <v>25</v>
      </c>
      <c r="BL233" s="14">
        <v>0</v>
      </c>
      <c r="BM233" s="14">
        <v>45</v>
      </c>
      <c r="BN233" s="14">
        <v>294274</v>
      </c>
      <c r="BO233" s="19">
        <f>(BN233/O233)*100</f>
        <v>37.01150061376854</v>
      </c>
      <c r="BP233" s="19">
        <f>((BN233)/(O233+Q233+S233+U233))*100</f>
        <v>37.01150061376854</v>
      </c>
      <c r="BQ233" s="15" t="s">
        <v>72</v>
      </c>
      <c r="BR233" s="13">
        <v>22</v>
      </c>
      <c r="BS233" s="13">
        <v>48</v>
      </c>
      <c r="BT233" s="19">
        <v>30.7</v>
      </c>
      <c r="BU233" s="19">
        <f t="shared" si="58"/>
        <v>0.90294117647058825</v>
      </c>
      <c r="BV233" s="16">
        <v>8.2000000000000003E-2</v>
      </c>
      <c r="BW233" s="16">
        <v>0.37</v>
      </c>
      <c r="BX233" s="16">
        <v>0.22</v>
      </c>
      <c r="BY233" s="14">
        <f t="shared" si="59"/>
        <v>363583.44512934308</v>
      </c>
      <c r="BZ233" s="19">
        <v>55.09</v>
      </c>
      <c r="CA233" s="19">
        <f t="shared" si="61"/>
        <v>2.0019169801509031</v>
      </c>
      <c r="CB233" s="19">
        <f t="shared" si="62"/>
        <v>0.76033950264741579</v>
      </c>
    </row>
    <row r="234" spans="1:80" x14ac:dyDescent="0.25">
      <c r="A234" s="15" t="s">
        <v>69</v>
      </c>
      <c r="B234" s="15">
        <v>10</v>
      </c>
      <c r="C234" s="15">
        <v>2</v>
      </c>
      <c r="D234" s="16">
        <f t="shared" si="51"/>
        <v>0.80937128447999995</v>
      </c>
      <c r="E234" s="17">
        <v>39543</v>
      </c>
      <c r="F234" s="15">
        <v>2</v>
      </c>
      <c r="G234" s="15" t="s">
        <v>70</v>
      </c>
      <c r="H234" s="15" t="s">
        <v>71</v>
      </c>
      <c r="I234" s="15">
        <v>11</v>
      </c>
      <c r="J234" s="15">
        <v>6</v>
      </c>
      <c r="K234" s="15">
        <v>28</v>
      </c>
      <c r="L234" s="15">
        <v>21</v>
      </c>
      <c r="M234" s="13">
        <f t="shared" si="52"/>
        <v>16.5</v>
      </c>
      <c r="N234" s="17">
        <v>39560</v>
      </c>
      <c r="O234" s="14">
        <v>806538</v>
      </c>
      <c r="P234" s="17">
        <v>39564</v>
      </c>
      <c r="Q234" s="14">
        <v>787302</v>
      </c>
      <c r="R234" s="15"/>
      <c r="S234" s="14"/>
      <c r="T234" s="15"/>
      <c r="U234" s="13"/>
      <c r="V234" s="14">
        <f t="shared" si="53"/>
        <v>1593840</v>
      </c>
      <c r="W234" s="14">
        <f t="shared" si="54"/>
        <v>1969232.2059881343</v>
      </c>
      <c r="X234" s="14">
        <f t="shared" si="55"/>
        <v>796920</v>
      </c>
      <c r="Y234" s="17">
        <v>39598</v>
      </c>
      <c r="Z234" s="13">
        <f t="shared" si="56"/>
        <v>17</v>
      </c>
      <c r="AA234" s="15">
        <f t="shared" si="57"/>
        <v>38</v>
      </c>
      <c r="AB234" s="15">
        <v>0</v>
      </c>
      <c r="AC234" s="18">
        <v>3.5</v>
      </c>
      <c r="AD234" s="18">
        <v>28</v>
      </c>
      <c r="AE234" s="18">
        <v>22.4</v>
      </c>
      <c r="AF234" s="18">
        <v>31.8</v>
      </c>
      <c r="AG234" s="18">
        <v>27.702777777777779</v>
      </c>
      <c r="AH234" s="13">
        <v>36</v>
      </c>
      <c r="AI234" s="13">
        <v>35</v>
      </c>
      <c r="AJ234" s="13">
        <v>40</v>
      </c>
      <c r="AK234" s="13">
        <v>37.272727272727273</v>
      </c>
      <c r="AL234" s="18">
        <v>9.3000000000000007</v>
      </c>
      <c r="AM234" s="18">
        <v>8.6999999999999993</v>
      </c>
      <c r="AN234" s="18">
        <v>9.4</v>
      </c>
      <c r="AO234" s="18">
        <v>9.1702702702702652</v>
      </c>
      <c r="AP234" s="21">
        <v>242</v>
      </c>
      <c r="AQ234" s="21">
        <v>350</v>
      </c>
      <c r="AR234" s="21">
        <v>115</v>
      </c>
      <c r="AS234" s="21">
        <v>16.5</v>
      </c>
      <c r="AT234" s="14">
        <v>180</v>
      </c>
      <c r="AU234" s="14">
        <v>485</v>
      </c>
      <c r="AV234" s="14">
        <v>5</v>
      </c>
      <c r="AW234" s="14">
        <v>670</v>
      </c>
      <c r="AX234" s="14">
        <v>0</v>
      </c>
      <c r="AY234" s="14">
        <v>0</v>
      </c>
      <c r="AZ234" s="14">
        <v>0</v>
      </c>
      <c r="BA234" s="14">
        <v>5</v>
      </c>
      <c r="BB234" s="14">
        <v>400</v>
      </c>
      <c r="BC234" s="14">
        <v>95</v>
      </c>
      <c r="BD234" s="14">
        <v>0</v>
      </c>
      <c r="BE234" s="14">
        <v>490</v>
      </c>
      <c r="BF234" s="14">
        <v>59.78125</v>
      </c>
      <c r="BG234" s="14">
        <v>25.333333333333332</v>
      </c>
      <c r="BH234" s="14">
        <v>0</v>
      </c>
      <c r="BI234" s="14">
        <v>89</v>
      </c>
      <c r="BJ234" s="14">
        <v>22.5</v>
      </c>
      <c r="BK234" s="14">
        <v>10</v>
      </c>
      <c r="BL234" s="14">
        <v>0</v>
      </c>
      <c r="BM234" s="14">
        <v>50</v>
      </c>
      <c r="BN234" s="14">
        <v>0</v>
      </c>
      <c r="BO234" s="19">
        <f>BN234/O234*100</f>
        <v>0</v>
      </c>
      <c r="BP234" s="19">
        <f>(BN234)/(O234+Q234+S234+U234)*100</f>
        <v>0</v>
      </c>
      <c r="BQ234" s="15" t="s">
        <v>73</v>
      </c>
      <c r="BR234" s="13"/>
      <c r="BS234" s="13"/>
      <c r="BT234" s="19"/>
      <c r="BU234" s="19">
        <f t="shared" si="58"/>
        <v>0</v>
      </c>
      <c r="BV234" s="16"/>
      <c r="BW234" s="16"/>
      <c r="BX234" s="16"/>
      <c r="BY234" s="14">
        <f t="shared" si="59"/>
        <v>0</v>
      </c>
      <c r="BZ234" s="19">
        <v>0</v>
      </c>
      <c r="CA234" s="11">
        <f t="shared" si="61"/>
        <v>0</v>
      </c>
    </row>
    <row r="235" spans="1:80" x14ac:dyDescent="0.25">
      <c r="A235" s="4" t="s">
        <v>69</v>
      </c>
      <c r="B235" s="4">
        <v>27</v>
      </c>
      <c r="C235" s="4">
        <v>1</v>
      </c>
      <c r="D235" s="6">
        <f t="shared" si="51"/>
        <v>0.40468564223999998</v>
      </c>
      <c r="E235" s="8">
        <v>39247</v>
      </c>
      <c r="F235" s="4">
        <v>1</v>
      </c>
      <c r="G235" s="4" t="s">
        <v>70</v>
      </c>
      <c r="H235" s="4" t="s">
        <v>71</v>
      </c>
      <c r="I235" s="4">
        <v>67</v>
      </c>
      <c r="J235" s="4">
        <v>85</v>
      </c>
      <c r="M235" s="13">
        <f t="shared" si="52"/>
        <v>76</v>
      </c>
      <c r="N235" s="8">
        <v>39266</v>
      </c>
      <c r="O235" s="5">
        <v>423650</v>
      </c>
      <c r="Q235" s="5"/>
      <c r="S235" s="5"/>
      <c r="V235" s="14">
        <f t="shared" si="53"/>
        <v>423650</v>
      </c>
      <c r="W235" s="14">
        <f t="shared" si="54"/>
        <v>1046861.948585646</v>
      </c>
      <c r="X235" s="14">
        <f t="shared" si="55"/>
        <v>423650</v>
      </c>
      <c r="Y235" s="8">
        <v>39303</v>
      </c>
      <c r="Z235" s="13">
        <f t="shared" si="56"/>
        <v>19</v>
      </c>
      <c r="AA235" s="4">
        <f t="shared" si="57"/>
        <v>37</v>
      </c>
      <c r="AB235" s="4">
        <v>2</v>
      </c>
      <c r="AC235" s="4">
        <v>3.6</v>
      </c>
      <c r="AD235" s="10">
        <v>24.7</v>
      </c>
      <c r="AE235" s="10">
        <v>27.4</v>
      </c>
      <c r="AF235" s="10">
        <v>33.6</v>
      </c>
      <c r="AG235" s="10">
        <v>31.217142857142868</v>
      </c>
      <c r="AH235" s="10">
        <v>36</v>
      </c>
      <c r="AI235" s="10">
        <v>25</v>
      </c>
      <c r="AJ235" s="10">
        <v>31</v>
      </c>
      <c r="AK235" s="10">
        <v>28.3</v>
      </c>
      <c r="AL235" s="10">
        <v>8.8000000000000007</v>
      </c>
      <c r="AM235" s="10">
        <v>8.5</v>
      </c>
      <c r="AN235" s="10">
        <v>9.5</v>
      </c>
      <c r="AO235" s="10">
        <v>9.0416666666666679</v>
      </c>
      <c r="AP235" s="20">
        <v>138</v>
      </c>
      <c r="AQ235" s="20">
        <v>700</v>
      </c>
      <c r="AR235" s="20">
        <v>55</v>
      </c>
      <c r="AS235" s="20">
        <v>22.75</v>
      </c>
      <c r="AT235" s="5">
        <v>55</v>
      </c>
      <c r="AU235" s="5">
        <v>160</v>
      </c>
      <c r="AV235" s="5">
        <v>120</v>
      </c>
      <c r="AW235" s="5">
        <v>335</v>
      </c>
      <c r="AX235" s="5">
        <v>0</v>
      </c>
      <c r="AY235" s="5">
        <v>0</v>
      </c>
      <c r="AZ235" s="5">
        <v>0</v>
      </c>
      <c r="BA235" s="5">
        <v>0</v>
      </c>
      <c r="BB235" s="5">
        <v>90</v>
      </c>
      <c r="BC235" s="5">
        <v>115</v>
      </c>
      <c r="BD235" s="5">
        <v>5</v>
      </c>
      <c r="BE235" s="5">
        <v>145</v>
      </c>
      <c r="BF235" s="5">
        <v>20</v>
      </c>
      <c r="BG235" s="5">
        <v>27.727272727272727</v>
      </c>
      <c r="BH235" s="5">
        <v>1.3636363636363635</v>
      </c>
      <c r="BI235" s="5">
        <v>49.090909090909093</v>
      </c>
      <c r="BJ235" s="5">
        <v>5</v>
      </c>
      <c r="BK235" s="5">
        <v>10</v>
      </c>
      <c r="BL235" s="5">
        <v>0</v>
      </c>
      <c r="BM235" s="5">
        <v>30</v>
      </c>
      <c r="BN235" s="5">
        <v>84081</v>
      </c>
      <c r="BO235" s="11">
        <f>(BN235/O235)*100</f>
        <v>19.84680750619615</v>
      </c>
      <c r="BP235" s="11">
        <f>((BN235)/(O235+Q235+S235+U235))*100</f>
        <v>19.84680750619615</v>
      </c>
      <c r="BQ235" s="4" t="s">
        <v>72</v>
      </c>
      <c r="BR235" s="9">
        <v>20</v>
      </c>
      <c r="BS235" s="9">
        <v>70</v>
      </c>
      <c r="BT235" s="11">
        <v>35.19</v>
      </c>
      <c r="BU235" s="19">
        <f t="shared" si="58"/>
        <v>0.95108108108108103</v>
      </c>
      <c r="BV235" s="6">
        <v>8.1000000000000003E-2</v>
      </c>
      <c r="BW235" s="6">
        <v>2.657</v>
      </c>
      <c r="BX235" s="6">
        <v>0.47</v>
      </c>
      <c r="BY235" s="5">
        <f t="shared" si="59"/>
        <v>207768.6757914073</v>
      </c>
      <c r="BZ235" s="11">
        <v>28.5</v>
      </c>
      <c r="CA235" s="11">
        <f t="shared" si="61"/>
        <v>1.903379289679517</v>
      </c>
      <c r="CB235" s="11">
        <f t="shared" ref="CB235:CB240" si="63">(BX235/BT235^3)*100000</f>
        <v>1.0785494394055835</v>
      </c>
    </row>
    <row r="236" spans="1:80" x14ac:dyDescent="0.25">
      <c r="A236" s="4" t="s">
        <v>69</v>
      </c>
      <c r="B236" s="4">
        <v>28</v>
      </c>
      <c r="C236" s="4">
        <v>1</v>
      </c>
      <c r="D236" s="6">
        <f t="shared" si="51"/>
        <v>0.40468564223999998</v>
      </c>
      <c r="E236" s="8">
        <v>39241</v>
      </c>
      <c r="F236" s="4">
        <v>2</v>
      </c>
      <c r="G236" s="4" t="s">
        <v>70</v>
      </c>
      <c r="H236" s="4" t="s">
        <v>71</v>
      </c>
      <c r="I236" s="4">
        <v>12</v>
      </c>
      <c r="J236" s="4">
        <v>67</v>
      </c>
      <c r="K236" s="4">
        <v>89</v>
      </c>
      <c r="L236" s="4">
        <v>0</v>
      </c>
      <c r="M236" s="13">
        <f t="shared" si="52"/>
        <v>42</v>
      </c>
      <c r="N236" s="8">
        <v>39260</v>
      </c>
      <c r="O236" s="5">
        <v>408078</v>
      </c>
      <c r="P236" s="8">
        <v>39265</v>
      </c>
      <c r="Q236" s="5">
        <v>385636</v>
      </c>
      <c r="S236" s="5"/>
      <c r="V236" s="14">
        <f t="shared" si="53"/>
        <v>793714</v>
      </c>
      <c r="W236" s="14">
        <f t="shared" si="54"/>
        <v>1961310.0074582968</v>
      </c>
      <c r="X236" s="14">
        <f t="shared" si="55"/>
        <v>793714</v>
      </c>
      <c r="Y236" s="8">
        <v>39309</v>
      </c>
      <c r="Z236" s="13">
        <f t="shared" si="56"/>
        <v>19</v>
      </c>
      <c r="AA236" s="4">
        <f t="shared" si="57"/>
        <v>49</v>
      </c>
      <c r="AB236" s="4">
        <v>2</v>
      </c>
      <c r="AC236" s="4">
        <v>3.3</v>
      </c>
      <c r="AD236" s="10">
        <v>30.7</v>
      </c>
      <c r="AE236" s="10">
        <v>25.5</v>
      </c>
      <c r="AF236" s="10">
        <v>37.4</v>
      </c>
      <c r="AG236" s="10">
        <v>31.389361702127662</v>
      </c>
      <c r="AH236" s="10">
        <v>36</v>
      </c>
      <c r="AI236" s="10">
        <v>25</v>
      </c>
      <c r="AJ236" s="10">
        <v>39</v>
      </c>
      <c r="AK236" s="10">
        <v>31.785714285714285</v>
      </c>
      <c r="AL236" s="10">
        <v>8.9</v>
      </c>
      <c r="AM236" s="10">
        <v>8.4</v>
      </c>
      <c r="AN236" s="10">
        <v>9.6</v>
      </c>
      <c r="AO236" s="10">
        <v>8.9680851063829774</v>
      </c>
      <c r="AP236" s="20">
        <v>230</v>
      </c>
      <c r="AQ236" s="20">
        <v>515</v>
      </c>
      <c r="AR236" s="20">
        <v>32</v>
      </c>
      <c r="AS236" s="20">
        <v>14</v>
      </c>
      <c r="AT236" s="5">
        <v>5</v>
      </c>
      <c r="AU236" s="5">
        <v>210</v>
      </c>
      <c r="AV236" s="5">
        <v>2755</v>
      </c>
      <c r="AW236" s="5">
        <v>2970</v>
      </c>
      <c r="AX236" s="5">
        <v>0</v>
      </c>
      <c r="AY236" s="5">
        <v>0</v>
      </c>
      <c r="AZ236" s="5">
        <v>0</v>
      </c>
      <c r="BA236" s="5">
        <v>0</v>
      </c>
      <c r="BB236" s="5">
        <v>125</v>
      </c>
      <c r="BC236" s="5">
        <v>650</v>
      </c>
      <c r="BD236" s="5">
        <v>520</v>
      </c>
      <c r="BE236" s="5">
        <v>775</v>
      </c>
      <c r="BF236" s="5">
        <v>32.333333333333336</v>
      </c>
      <c r="BG236" s="5">
        <v>80.666666666666671</v>
      </c>
      <c r="BH236" s="5">
        <v>38.666666666666664</v>
      </c>
      <c r="BI236" s="5">
        <v>151.66666666666666</v>
      </c>
      <c r="BJ236" s="5">
        <v>10</v>
      </c>
      <c r="BK236" s="5">
        <v>30</v>
      </c>
      <c r="BL236" s="5">
        <v>0</v>
      </c>
      <c r="BM236" s="5">
        <v>50</v>
      </c>
      <c r="BN236" s="5">
        <v>37755</v>
      </c>
      <c r="BO236" s="11">
        <f>(BN236/Q236)*100</f>
        <v>9.7903204057712454</v>
      </c>
      <c r="BP236" s="11">
        <f>((BN236)/(O236+Q236+S236+U236))*100</f>
        <v>4.7567511723366351</v>
      </c>
      <c r="BQ236" s="4" t="s">
        <v>72</v>
      </c>
      <c r="BR236" s="9">
        <v>34</v>
      </c>
      <c r="BS236" s="9">
        <v>103</v>
      </c>
      <c r="BT236" s="11">
        <v>60.76</v>
      </c>
      <c r="BU236" s="19">
        <f t="shared" si="58"/>
        <v>1.24</v>
      </c>
      <c r="BV236" s="6">
        <v>0.30399999999999999</v>
      </c>
      <c r="BW236" s="6">
        <v>9.6530000000000005</v>
      </c>
      <c r="BX236" s="6">
        <v>1.9450000000000001</v>
      </c>
      <c r="BY236" s="5">
        <f t="shared" si="59"/>
        <v>93294.636772928279</v>
      </c>
      <c r="BZ236" s="11">
        <v>54.14</v>
      </c>
      <c r="CA236" s="11">
        <f t="shared" si="61"/>
        <v>2.7302623168637412</v>
      </c>
      <c r="CB236" s="11">
        <f t="shared" si="63"/>
        <v>0.86709425761193082</v>
      </c>
    </row>
    <row r="237" spans="1:80" x14ac:dyDescent="0.25">
      <c r="A237" s="15" t="s">
        <v>69</v>
      </c>
      <c r="B237" s="15">
        <v>8</v>
      </c>
      <c r="C237" s="15">
        <v>2</v>
      </c>
      <c r="D237" s="16">
        <f t="shared" si="51"/>
        <v>0.80937128447999995</v>
      </c>
      <c r="E237" s="17">
        <v>38976</v>
      </c>
      <c r="F237" s="15">
        <v>1</v>
      </c>
      <c r="G237" s="15" t="s">
        <v>70</v>
      </c>
      <c r="H237" s="15" t="s">
        <v>71</v>
      </c>
      <c r="I237" s="15">
        <v>475</v>
      </c>
      <c r="J237" s="15">
        <v>418</v>
      </c>
      <c r="K237" s="15"/>
      <c r="L237" s="15"/>
      <c r="M237" s="13">
        <f t="shared" si="52"/>
        <v>446.5</v>
      </c>
      <c r="N237" s="17">
        <v>39007</v>
      </c>
      <c r="O237" s="14">
        <v>871574</v>
      </c>
      <c r="P237" s="15"/>
      <c r="Q237" s="14"/>
      <c r="R237" s="15"/>
      <c r="S237" s="15"/>
      <c r="T237" s="15"/>
      <c r="U237" s="15"/>
      <c r="V237" s="14">
        <f t="shared" si="53"/>
        <v>871574</v>
      </c>
      <c r="W237" s="14">
        <f t="shared" si="54"/>
        <v>1076853.128734316</v>
      </c>
      <c r="X237" s="14">
        <f t="shared" si="55"/>
        <v>435787</v>
      </c>
      <c r="Y237" s="17">
        <v>39051</v>
      </c>
      <c r="Z237" s="13">
        <f t="shared" si="56"/>
        <v>31</v>
      </c>
      <c r="AA237" s="15">
        <f t="shared" si="57"/>
        <v>44</v>
      </c>
      <c r="AB237" s="15">
        <v>1</v>
      </c>
      <c r="AC237" s="15">
        <v>3.8</v>
      </c>
      <c r="AD237" s="15">
        <v>31.1</v>
      </c>
      <c r="AE237" s="15">
        <v>17</v>
      </c>
      <c r="AF237" s="15">
        <v>31.8</v>
      </c>
      <c r="AG237" s="18">
        <v>23.283333333333331</v>
      </c>
      <c r="AH237" s="15">
        <v>36</v>
      </c>
      <c r="AI237" s="15">
        <v>37</v>
      </c>
      <c r="AJ237" s="15">
        <v>46</v>
      </c>
      <c r="AK237" s="13">
        <v>40.75</v>
      </c>
      <c r="AL237" s="15">
        <v>9</v>
      </c>
      <c r="AM237" s="15">
        <v>8.3000000000000007</v>
      </c>
      <c r="AN237" s="15">
        <v>9.3000000000000007</v>
      </c>
      <c r="AO237" s="18">
        <v>8.9486223316223459</v>
      </c>
      <c r="AP237" s="21">
        <v>406</v>
      </c>
      <c r="AQ237" s="21">
        <v>475</v>
      </c>
      <c r="AR237" s="21">
        <v>18</v>
      </c>
      <c r="AS237" s="21">
        <v>9.5</v>
      </c>
      <c r="AT237" s="14">
        <v>15</v>
      </c>
      <c r="AU237" s="14">
        <v>20</v>
      </c>
      <c r="AV237" s="14">
        <v>0</v>
      </c>
      <c r="AW237" s="14">
        <v>35</v>
      </c>
      <c r="AX237" s="14">
        <v>0</v>
      </c>
      <c r="AY237" s="14">
        <v>5</v>
      </c>
      <c r="AZ237" s="14">
        <v>0</v>
      </c>
      <c r="BA237" s="14">
        <v>5</v>
      </c>
      <c r="BB237" s="14">
        <v>35</v>
      </c>
      <c r="BC237" s="14">
        <v>25</v>
      </c>
      <c r="BD237" s="14">
        <v>0</v>
      </c>
      <c r="BE237" s="14">
        <v>55</v>
      </c>
      <c r="BF237" s="14">
        <v>8.5</v>
      </c>
      <c r="BG237" s="14">
        <v>14.5</v>
      </c>
      <c r="BH237" s="14">
        <v>0</v>
      </c>
      <c r="BI237" s="14">
        <v>23</v>
      </c>
      <c r="BJ237" s="14">
        <v>7.5</v>
      </c>
      <c r="BK237" s="14">
        <v>15</v>
      </c>
      <c r="BL237" s="14">
        <v>0</v>
      </c>
      <c r="BM237" s="14">
        <v>20</v>
      </c>
      <c r="BN237" s="14">
        <v>109324</v>
      </c>
      <c r="BO237" s="19">
        <f>BN237/O237*100</f>
        <v>12.543283760185595</v>
      </c>
      <c r="BP237" s="19">
        <f>BN237/(O237+Q237)*100</f>
        <v>12.543283760185595</v>
      </c>
      <c r="BQ237" s="15" t="s">
        <v>72</v>
      </c>
      <c r="BR237" s="13">
        <v>12</v>
      </c>
      <c r="BS237" s="13">
        <v>35</v>
      </c>
      <c r="BT237" s="19">
        <v>20.32</v>
      </c>
      <c r="BU237" s="19">
        <f t="shared" si="58"/>
        <v>0.46181818181818185</v>
      </c>
      <c r="BV237" s="16">
        <v>2.2700000000000001E-2</v>
      </c>
      <c r="BW237" s="16">
        <v>0.36699999999999999</v>
      </c>
      <c r="BX237" s="16">
        <v>7.1999999999999995E-2</v>
      </c>
      <c r="BY237" s="14">
        <f t="shared" si="59"/>
        <v>135072.74361758193</v>
      </c>
      <c r="BZ237" s="19">
        <v>8.23</v>
      </c>
      <c r="CA237" s="19">
        <f t="shared" si="61"/>
        <v>0.23109969198576943</v>
      </c>
      <c r="CB237" s="19">
        <f t="shared" si="63"/>
        <v>0.85814640133217279</v>
      </c>
    </row>
    <row r="238" spans="1:80" x14ac:dyDescent="0.25">
      <c r="A238" s="4" t="s">
        <v>69</v>
      </c>
      <c r="B238" s="4">
        <v>29</v>
      </c>
      <c r="C238" s="4">
        <v>1</v>
      </c>
      <c r="D238" s="6">
        <f t="shared" si="51"/>
        <v>0.40468564223999998</v>
      </c>
      <c r="E238" s="8">
        <v>38202</v>
      </c>
      <c r="F238" s="4">
        <v>1</v>
      </c>
      <c r="G238" s="4" t="s">
        <v>70</v>
      </c>
      <c r="H238" s="4" t="s">
        <v>71</v>
      </c>
      <c r="I238" s="4">
        <v>221</v>
      </c>
      <c r="J238" s="4">
        <v>146</v>
      </c>
      <c r="M238" s="13">
        <f t="shared" si="52"/>
        <v>183.5</v>
      </c>
      <c r="N238" s="8">
        <v>38207</v>
      </c>
      <c r="O238" s="5">
        <v>460748</v>
      </c>
      <c r="Q238" s="5"/>
      <c r="V238" s="14">
        <f t="shared" si="53"/>
        <v>460748</v>
      </c>
      <c r="W238" s="14">
        <f t="shared" si="54"/>
        <v>1138533.1030023349</v>
      </c>
      <c r="X238" s="14">
        <f t="shared" si="55"/>
        <v>460748</v>
      </c>
      <c r="Y238" s="8">
        <v>38238</v>
      </c>
      <c r="Z238" s="13">
        <f t="shared" si="56"/>
        <v>5</v>
      </c>
      <c r="AA238" s="4">
        <f t="shared" si="57"/>
        <v>31</v>
      </c>
      <c r="AB238" s="4">
        <v>11</v>
      </c>
      <c r="AC238" s="10">
        <v>0.4</v>
      </c>
      <c r="AD238" s="4">
        <v>33.299999999999997</v>
      </c>
      <c r="AE238" s="4">
        <v>27.8</v>
      </c>
      <c r="AF238" s="4">
        <v>33.6</v>
      </c>
      <c r="AG238" s="10">
        <v>31.507142857142856</v>
      </c>
      <c r="AH238" s="4">
        <v>37</v>
      </c>
      <c r="AI238" s="4">
        <v>35</v>
      </c>
      <c r="AJ238" s="4">
        <v>39</v>
      </c>
      <c r="AK238" s="10">
        <v>36</v>
      </c>
      <c r="AL238" s="4">
        <v>9.1</v>
      </c>
      <c r="AM238" s="4">
        <v>8.6999999999999993</v>
      </c>
      <c r="AN238" s="4">
        <v>9.8000000000000007</v>
      </c>
      <c r="AO238" s="10">
        <v>9.1913043478260867</v>
      </c>
      <c r="AP238" s="20">
        <v>198</v>
      </c>
      <c r="AQ238" s="20">
        <v>237.5</v>
      </c>
      <c r="AR238" s="20">
        <v>6</v>
      </c>
      <c r="AS238" s="20">
        <v>3.75</v>
      </c>
      <c r="AT238" s="5">
        <v>0</v>
      </c>
      <c r="AU238" s="5">
        <v>0</v>
      </c>
      <c r="AV238" s="5">
        <v>305</v>
      </c>
      <c r="AW238" s="5">
        <v>305</v>
      </c>
      <c r="AX238" s="5">
        <v>0</v>
      </c>
      <c r="AY238" s="5">
        <v>0</v>
      </c>
      <c r="AZ238" s="5">
        <v>5</v>
      </c>
      <c r="BA238" s="5">
        <v>20</v>
      </c>
      <c r="BB238" s="5">
        <v>190</v>
      </c>
      <c r="BC238" s="5">
        <v>230</v>
      </c>
      <c r="BD238" s="5">
        <v>4575</v>
      </c>
      <c r="BE238" s="5">
        <v>4575</v>
      </c>
      <c r="BF238" s="5">
        <v>30.833333333333332</v>
      </c>
      <c r="BG238" s="5">
        <v>76.666666666666671</v>
      </c>
      <c r="BH238" s="5">
        <v>1149.1666666666667</v>
      </c>
      <c r="BI238" s="5">
        <v>1256.6666666666667</v>
      </c>
      <c r="BJ238" s="5">
        <v>0</v>
      </c>
      <c r="BK238" s="5">
        <v>40</v>
      </c>
      <c r="BL238" s="5">
        <v>662.5</v>
      </c>
      <c r="BM238" s="5">
        <v>787.5</v>
      </c>
      <c r="BN238" s="5">
        <v>81724</v>
      </c>
      <c r="BO238" s="11">
        <f>(BN238/O238)*100</f>
        <v>17.737244654344675</v>
      </c>
      <c r="BP238" s="11">
        <f>((BN238)/(O238+Q238+S238+U238))*100</f>
        <v>17.737244654344675</v>
      </c>
      <c r="BQ238" s="4" t="s">
        <v>72</v>
      </c>
      <c r="BR238" s="9">
        <v>30</v>
      </c>
      <c r="BS238" s="9">
        <v>47</v>
      </c>
      <c r="BT238" s="11">
        <v>38.212121212121211</v>
      </c>
      <c r="BU238" s="19">
        <f t="shared" si="58"/>
        <v>1.2326490713587488</v>
      </c>
      <c r="BV238" s="6">
        <v>0.23400000000000001</v>
      </c>
      <c r="BW238" s="6">
        <v>0.81100000000000005</v>
      </c>
      <c r="BX238" s="6">
        <v>0.44741414141414132</v>
      </c>
      <c r="BY238" s="5">
        <f t="shared" si="59"/>
        <v>201944.40195022622</v>
      </c>
      <c r="BZ238" s="11">
        <v>33.119999999999997</v>
      </c>
      <c r="CA238" s="19">
        <f t="shared" si="61"/>
        <v>2.6400420110298439</v>
      </c>
      <c r="CB238" s="19">
        <f t="shared" si="63"/>
        <v>0.80187424836298948</v>
      </c>
    </row>
    <row r="239" spans="1:80" x14ac:dyDescent="0.25">
      <c r="A239" s="15" t="s">
        <v>69</v>
      </c>
      <c r="B239" s="15">
        <v>8</v>
      </c>
      <c r="C239" s="15">
        <v>2</v>
      </c>
      <c r="D239" s="16">
        <f t="shared" si="51"/>
        <v>0.80937128447999995</v>
      </c>
      <c r="E239" s="17">
        <v>39574</v>
      </c>
      <c r="F239" s="15">
        <v>1</v>
      </c>
      <c r="G239" s="15" t="s">
        <v>70</v>
      </c>
      <c r="H239" s="15" t="s">
        <v>71</v>
      </c>
      <c r="I239" s="15">
        <v>159</v>
      </c>
      <c r="J239" s="15">
        <v>519</v>
      </c>
      <c r="K239" s="15"/>
      <c r="L239" s="15"/>
      <c r="M239" s="13">
        <f t="shared" si="52"/>
        <v>339</v>
      </c>
      <c r="N239" s="17">
        <v>39579</v>
      </c>
      <c r="O239" s="14">
        <v>760280</v>
      </c>
      <c r="P239" s="15"/>
      <c r="Q239" s="14"/>
      <c r="R239" s="15"/>
      <c r="S239" s="14"/>
      <c r="T239" s="15"/>
      <c r="U239" s="13"/>
      <c r="V239" s="14">
        <f t="shared" si="53"/>
        <v>760280</v>
      </c>
      <c r="W239" s="14">
        <f t="shared" si="54"/>
        <v>939346.39710928244</v>
      </c>
      <c r="X239" s="14">
        <f t="shared" si="55"/>
        <v>380140</v>
      </c>
      <c r="Y239" s="17">
        <v>39617</v>
      </c>
      <c r="Z239" s="13">
        <f t="shared" si="56"/>
        <v>5</v>
      </c>
      <c r="AA239" s="15">
        <f t="shared" si="57"/>
        <v>38</v>
      </c>
      <c r="AB239" s="15">
        <v>1</v>
      </c>
      <c r="AC239" s="18">
        <v>2.2999999999999998</v>
      </c>
      <c r="AD239" s="18">
        <v>26.3</v>
      </c>
      <c r="AE239" s="18">
        <v>25.3</v>
      </c>
      <c r="AF239" s="18">
        <v>32.1</v>
      </c>
      <c r="AG239" s="18">
        <v>29.925000000000004</v>
      </c>
      <c r="AH239" s="13">
        <v>37</v>
      </c>
      <c r="AI239" s="13">
        <v>37</v>
      </c>
      <c r="AJ239" s="13">
        <v>46</v>
      </c>
      <c r="AK239" s="13">
        <v>40.727272727272727</v>
      </c>
      <c r="AL239" s="18">
        <v>8.5</v>
      </c>
      <c r="AM239" s="18">
        <v>8.5</v>
      </c>
      <c r="AN239" s="18">
        <v>9.9</v>
      </c>
      <c r="AO239" s="18">
        <v>8.9638888888888886</v>
      </c>
      <c r="AP239" s="21">
        <v>288</v>
      </c>
      <c r="AQ239" s="21">
        <v>285</v>
      </c>
      <c r="AR239" s="21">
        <v>19</v>
      </c>
      <c r="AS239" s="21">
        <v>8.5</v>
      </c>
      <c r="AT239" s="14">
        <v>10</v>
      </c>
      <c r="AU239" s="14">
        <v>40</v>
      </c>
      <c r="AV239" s="14">
        <v>10</v>
      </c>
      <c r="AW239" s="14">
        <v>60</v>
      </c>
      <c r="AX239" s="14">
        <v>0</v>
      </c>
      <c r="AY239" s="14">
        <v>0</v>
      </c>
      <c r="AZ239" s="14">
        <v>0</v>
      </c>
      <c r="BA239" s="14">
        <v>0</v>
      </c>
      <c r="BB239" s="14">
        <v>120</v>
      </c>
      <c r="BC239" s="14">
        <v>690</v>
      </c>
      <c r="BD239" s="14">
        <v>0</v>
      </c>
      <c r="BE239" s="14">
        <v>810</v>
      </c>
      <c r="BF239" s="14">
        <v>43.928571428571431</v>
      </c>
      <c r="BG239" s="14">
        <v>173.21428571428572</v>
      </c>
      <c r="BH239" s="14">
        <v>0</v>
      </c>
      <c r="BI239" s="14">
        <v>217.14285714285714</v>
      </c>
      <c r="BJ239" s="14">
        <v>37.5</v>
      </c>
      <c r="BK239" s="14">
        <v>82.5</v>
      </c>
      <c r="BL239" s="14">
        <v>0</v>
      </c>
      <c r="BM239" s="14">
        <v>125</v>
      </c>
      <c r="BN239" s="14">
        <v>90882</v>
      </c>
      <c r="BO239" s="19">
        <f>BN239/O239*100</f>
        <v>11.953753880149419</v>
      </c>
      <c r="BP239" s="19">
        <f>(BN239)/(O239+Q239+S239+U239)*100</f>
        <v>11.953753880149419</v>
      </c>
      <c r="BQ239" s="15" t="s">
        <v>72</v>
      </c>
      <c r="BR239" s="13">
        <v>25</v>
      </c>
      <c r="BS239" s="13">
        <v>63</v>
      </c>
      <c r="BT239" s="19">
        <v>36.51</v>
      </c>
      <c r="BU239" s="19">
        <f t="shared" si="58"/>
        <v>0.96078947368421053</v>
      </c>
      <c r="BV239" s="16">
        <v>0.12</v>
      </c>
      <c r="BW239" s="16">
        <v>1.1539999999999999</v>
      </c>
      <c r="BX239" s="16">
        <v>0.42499999999999999</v>
      </c>
      <c r="BY239" s="14">
        <f t="shared" si="59"/>
        <v>112287.15639249461</v>
      </c>
      <c r="BZ239" s="19">
        <v>30</v>
      </c>
      <c r="CA239" s="19">
        <f t="shared" si="61"/>
        <v>0.97541597947565273</v>
      </c>
      <c r="CB239" s="19">
        <f t="shared" si="63"/>
        <v>0.87327983352842686</v>
      </c>
    </row>
    <row r="240" spans="1:80" x14ac:dyDescent="0.25">
      <c r="A240" s="15" t="s">
        <v>69</v>
      </c>
      <c r="B240" s="15">
        <v>33</v>
      </c>
      <c r="C240" s="15">
        <v>1</v>
      </c>
      <c r="D240" s="16">
        <f t="shared" si="51"/>
        <v>0.40468564223999998</v>
      </c>
      <c r="E240" s="17">
        <v>37809</v>
      </c>
      <c r="F240" s="15">
        <v>1</v>
      </c>
      <c r="G240" s="15" t="s">
        <v>70</v>
      </c>
      <c r="H240" s="15" t="s">
        <v>71</v>
      </c>
      <c r="I240" s="15">
        <v>2</v>
      </c>
      <c r="J240" s="15">
        <v>5</v>
      </c>
      <c r="K240" s="15"/>
      <c r="L240" s="15"/>
      <c r="M240" s="13">
        <f t="shared" si="52"/>
        <v>3.5</v>
      </c>
      <c r="N240" s="17">
        <v>37816</v>
      </c>
      <c r="O240" s="14">
        <v>419986</v>
      </c>
      <c r="P240" s="15"/>
      <c r="Q240" s="14"/>
      <c r="R240" s="15"/>
      <c r="S240" s="15"/>
      <c r="T240" s="15"/>
      <c r="U240" s="15"/>
      <c r="V240" s="14">
        <f t="shared" si="53"/>
        <v>419986</v>
      </c>
      <c r="W240" s="14">
        <f t="shared" si="54"/>
        <v>1037808.0074086891</v>
      </c>
      <c r="X240" s="14">
        <f t="shared" si="55"/>
        <v>419986</v>
      </c>
      <c r="Y240" s="17">
        <v>37840</v>
      </c>
      <c r="Z240" s="13">
        <f t="shared" si="56"/>
        <v>7</v>
      </c>
      <c r="AA240" s="15">
        <f t="shared" si="57"/>
        <v>24</v>
      </c>
      <c r="AB240" s="15">
        <v>14</v>
      </c>
      <c r="AC240" s="18">
        <v>2.6</v>
      </c>
      <c r="AD240" s="18">
        <v>33.1</v>
      </c>
      <c r="AE240" s="18">
        <v>29.5</v>
      </c>
      <c r="AF240" s="18">
        <v>33.299999999999997</v>
      </c>
      <c r="AG240" s="18">
        <v>31.93</v>
      </c>
      <c r="AH240" s="13">
        <v>37</v>
      </c>
      <c r="AI240" s="13">
        <v>34</v>
      </c>
      <c r="AJ240" s="13">
        <v>45</v>
      </c>
      <c r="AK240" s="13">
        <v>37</v>
      </c>
      <c r="AL240" s="18">
        <v>9.1999999999999993</v>
      </c>
      <c r="AM240" s="18">
        <v>8</v>
      </c>
      <c r="AN240" s="18">
        <v>9.3000000000000007</v>
      </c>
      <c r="AO240" s="18">
        <v>8.8541946649325265</v>
      </c>
      <c r="AP240" s="21">
        <v>22</v>
      </c>
      <c r="AQ240" s="21">
        <v>375</v>
      </c>
      <c r="AR240" s="21">
        <v>24</v>
      </c>
      <c r="AS240" s="21">
        <v>10</v>
      </c>
      <c r="AT240" s="14">
        <v>35</v>
      </c>
      <c r="AU240" s="14">
        <v>15</v>
      </c>
      <c r="AV240" s="14">
        <v>355</v>
      </c>
      <c r="AW240" s="14">
        <v>405</v>
      </c>
      <c r="AX240" s="14">
        <v>0</v>
      </c>
      <c r="AY240" s="14">
        <v>0</v>
      </c>
      <c r="AZ240" s="14">
        <v>0</v>
      </c>
      <c r="BA240" s="14">
        <v>0</v>
      </c>
      <c r="BB240" s="14">
        <v>55</v>
      </c>
      <c r="BC240" s="14">
        <v>215</v>
      </c>
      <c r="BD240" s="14">
        <v>2820</v>
      </c>
      <c r="BE240" s="14">
        <v>2905</v>
      </c>
      <c r="BF240" s="14">
        <v>12</v>
      </c>
      <c r="BG240" s="14">
        <v>64.375</v>
      </c>
      <c r="BH240" s="14">
        <v>991.25</v>
      </c>
      <c r="BI240" s="14">
        <v>1067.625</v>
      </c>
      <c r="BJ240" s="14">
        <v>5.5</v>
      </c>
      <c r="BK240" s="14">
        <v>30</v>
      </c>
      <c r="BL240" s="14">
        <v>567.5</v>
      </c>
      <c r="BM240" s="14">
        <v>695.5</v>
      </c>
      <c r="BN240" s="14">
        <v>8278</v>
      </c>
      <c r="BO240" s="19">
        <f>BN240/(O240)*100</f>
        <v>1.9710180815550995</v>
      </c>
      <c r="BP240" s="19">
        <f>BN240/(O240+Q240)*100</f>
        <v>1.9710180815550995</v>
      </c>
      <c r="BQ240" s="15" t="s">
        <v>72</v>
      </c>
      <c r="BR240" s="13">
        <v>22</v>
      </c>
      <c r="BS240" s="13">
        <v>40</v>
      </c>
      <c r="BT240" s="19">
        <v>32.72</v>
      </c>
      <c r="BU240" s="19">
        <f t="shared" si="58"/>
        <v>1.3633333333333333</v>
      </c>
      <c r="BV240" s="16">
        <v>7.9000000000000001E-2</v>
      </c>
      <c r="BW240" s="16">
        <v>0.52059999999999995</v>
      </c>
      <c r="BX240" s="16">
        <v>0.29099999999999998</v>
      </c>
      <c r="BY240" s="14">
        <f t="shared" si="59"/>
        <v>20455.383477851949</v>
      </c>
      <c r="BZ240" s="19">
        <v>2.5</v>
      </c>
      <c r="CA240" s="19">
        <f t="shared" si="61"/>
        <v>0.25740143902829726</v>
      </c>
      <c r="CB240" s="19">
        <f t="shared" si="63"/>
        <v>0.83071701132608111</v>
      </c>
    </row>
    <row r="241" spans="1:94" x14ac:dyDescent="0.25">
      <c r="A241" s="4" t="s">
        <v>69</v>
      </c>
      <c r="B241" s="9">
        <v>30</v>
      </c>
      <c r="C241" s="4">
        <v>1</v>
      </c>
      <c r="D241" s="4">
        <f t="shared" si="51"/>
        <v>0.40468564223999998</v>
      </c>
      <c r="E241" s="8">
        <v>40071</v>
      </c>
      <c r="F241" s="4">
        <v>1</v>
      </c>
      <c r="G241" s="4" t="s">
        <v>70</v>
      </c>
      <c r="H241" s="4" t="s">
        <v>71</v>
      </c>
      <c r="I241" s="4">
        <v>53</v>
      </c>
      <c r="J241" s="4">
        <v>173</v>
      </c>
      <c r="M241" s="13">
        <f t="shared" si="52"/>
        <v>113</v>
      </c>
      <c r="N241" s="8">
        <v>40078</v>
      </c>
      <c r="O241" s="5">
        <v>415612</v>
      </c>
      <c r="Q241" s="5"/>
      <c r="S241" s="5"/>
      <c r="U241" s="5"/>
      <c r="V241" s="14">
        <f t="shared" si="53"/>
        <v>415612</v>
      </c>
      <c r="W241" s="14">
        <f t="shared" si="54"/>
        <v>1026999.6180233153</v>
      </c>
      <c r="X241" s="14">
        <f t="shared" si="55"/>
        <v>415612</v>
      </c>
      <c r="Y241" s="8">
        <v>40122</v>
      </c>
      <c r="Z241" s="13">
        <f t="shared" si="56"/>
        <v>7</v>
      </c>
      <c r="AA241" s="4">
        <f t="shared" si="57"/>
        <v>44</v>
      </c>
      <c r="AB241" s="4">
        <v>1</v>
      </c>
      <c r="AC241" s="10">
        <v>4</v>
      </c>
      <c r="AD241" s="10">
        <v>28.6</v>
      </c>
      <c r="AE241" s="10">
        <v>20.6</v>
      </c>
      <c r="AF241" s="10">
        <v>31.5</v>
      </c>
      <c r="AG241" s="10">
        <v>26.278048780487797</v>
      </c>
      <c r="AH241" s="4">
        <v>37</v>
      </c>
      <c r="AI241" s="4">
        <v>32</v>
      </c>
      <c r="AJ241" s="4">
        <v>41</v>
      </c>
      <c r="AK241" s="10">
        <v>36.9</v>
      </c>
      <c r="AL241" s="4">
        <v>8.6</v>
      </c>
      <c r="AM241" s="4">
        <v>8.6</v>
      </c>
      <c r="AN241" s="10">
        <v>9</v>
      </c>
      <c r="AO241" s="10">
        <v>8.8227864243509799</v>
      </c>
      <c r="AP241" s="20">
        <v>514</v>
      </c>
      <c r="AQ241" s="20">
        <v>225</v>
      </c>
      <c r="AR241" s="20">
        <v>19</v>
      </c>
      <c r="AS241" s="20">
        <v>9</v>
      </c>
      <c r="AT241" s="5">
        <v>10</v>
      </c>
      <c r="AU241" s="5">
        <v>845</v>
      </c>
      <c r="AV241" s="5">
        <v>5</v>
      </c>
      <c r="AW241" s="5">
        <v>850</v>
      </c>
      <c r="AX241" s="5">
        <v>0</v>
      </c>
      <c r="AY241" s="5">
        <v>0</v>
      </c>
      <c r="AZ241" s="5">
        <v>0</v>
      </c>
      <c r="BA241" s="5">
        <v>0</v>
      </c>
      <c r="BB241" s="5">
        <v>130</v>
      </c>
      <c r="BC241" s="5">
        <v>1640</v>
      </c>
      <c r="BD241" s="5">
        <v>425</v>
      </c>
      <c r="BE241" s="5">
        <v>1740</v>
      </c>
      <c r="BF241" s="5">
        <v>31.666666666666668</v>
      </c>
      <c r="BG241" s="5">
        <v>297.33333333333331</v>
      </c>
      <c r="BH241" s="5">
        <v>48.666666666666664</v>
      </c>
      <c r="BI241" s="5">
        <v>377.66666666666669</v>
      </c>
      <c r="BJ241" s="5">
        <v>25</v>
      </c>
      <c r="BK241" s="5">
        <v>105</v>
      </c>
      <c r="BL241" s="5">
        <v>0</v>
      </c>
      <c r="BM241" s="5">
        <v>230</v>
      </c>
      <c r="BN241" s="5">
        <v>203930</v>
      </c>
      <c r="BO241" s="11">
        <f>BN241/O241*100</f>
        <v>49.067399401364739</v>
      </c>
      <c r="BP241" s="11">
        <f>(BN241)/(O241+Q241+S241+U241)*100</f>
        <v>49.067399401364739</v>
      </c>
      <c r="BQ241" s="4" t="s">
        <v>72</v>
      </c>
      <c r="BR241" s="9">
        <v>25</v>
      </c>
      <c r="BS241" s="9">
        <v>62</v>
      </c>
      <c r="BT241" s="11">
        <v>37.07</v>
      </c>
      <c r="BU241" s="19">
        <f t="shared" si="58"/>
        <v>0.84250000000000003</v>
      </c>
      <c r="BV241" s="6">
        <v>9.9000000000000005E-2</v>
      </c>
      <c r="BW241" s="6">
        <v>2.3370000000000002</v>
      </c>
      <c r="BX241" s="6">
        <v>0.44600000000000001</v>
      </c>
      <c r="BY241" s="5">
        <f t="shared" si="59"/>
        <v>503922.00442599034</v>
      </c>
      <c r="BZ241" s="11">
        <v>81.45</v>
      </c>
      <c r="CA241" s="19">
        <f t="shared" si="61"/>
        <v>4.5742575728410495</v>
      </c>
      <c r="CB241" s="19"/>
    </row>
    <row r="242" spans="1:94" x14ac:dyDescent="0.25">
      <c r="A242" s="15" t="s">
        <v>69</v>
      </c>
      <c r="B242" s="15">
        <v>12</v>
      </c>
      <c r="C242" s="15">
        <v>0.5</v>
      </c>
      <c r="D242" s="16">
        <f t="shared" si="51"/>
        <v>0.20234282111999999</v>
      </c>
      <c r="E242" s="17">
        <v>37780</v>
      </c>
      <c r="F242" s="15">
        <v>1</v>
      </c>
      <c r="G242" s="15" t="s">
        <v>70</v>
      </c>
      <c r="H242" s="15" t="s">
        <v>71</v>
      </c>
      <c r="I242" s="15">
        <v>38</v>
      </c>
      <c r="J242" s="15">
        <v>7</v>
      </c>
      <c r="K242" s="15"/>
      <c r="L242" s="15"/>
      <c r="M242" s="13">
        <f t="shared" si="52"/>
        <v>22.5</v>
      </c>
      <c r="N242" s="17">
        <v>37788</v>
      </c>
      <c r="O242" s="14">
        <v>241824</v>
      </c>
      <c r="P242" s="15"/>
      <c r="Q242" s="14"/>
      <c r="R242" s="15"/>
      <c r="S242" s="15"/>
      <c r="T242" s="15"/>
      <c r="U242" s="15"/>
      <c r="V242" s="14">
        <f t="shared" si="53"/>
        <v>241824</v>
      </c>
      <c r="W242" s="14">
        <f t="shared" si="54"/>
        <v>1195120.235358316</v>
      </c>
      <c r="X242" s="14">
        <f t="shared" si="55"/>
        <v>483648</v>
      </c>
      <c r="Y242" s="17">
        <v>37819</v>
      </c>
      <c r="Z242" s="13">
        <f t="shared" si="56"/>
        <v>8</v>
      </c>
      <c r="AA242" s="15">
        <f t="shared" si="57"/>
        <v>31</v>
      </c>
      <c r="AB242" s="15">
        <v>1</v>
      </c>
      <c r="AC242" s="18">
        <v>2.8</v>
      </c>
      <c r="AD242" s="18">
        <v>30.3</v>
      </c>
      <c r="AE242" s="18">
        <v>27.1</v>
      </c>
      <c r="AF242" s="18">
        <v>34.299999999999997</v>
      </c>
      <c r="AG242" s="18">
        <v>31.953571428571426</v>
      </c>
      <c r="AH242" s="13">
        <v>37</v>
      </c>
      <c r="AI242" s="13">
        <v>34</v>
      </c>
      <c r="AJ242" s="13">
        <v>43</v>
      </c>
      <c r="AK242" s="13">
        <v>38.333333333333336</v>
      </c>
      <c r="AL242" s="18">
        <v>9.1</v>
      </c>
      <c r="AM242" s="18">
        <v>8.8000000000000007</v>
      </c>
      <c r="AN242" s="18">
        <v>9.1999999999999993</v>
      </c>
      <c r="AO242" s="18">
        <v>9.0324691061048465</v>
      </c>
      <c r="AP242" s="21">
        <v>50</v>
      </c>
      <c r="AQ242" s="21">
        <v>187.5</v>
      </c>
      <c r="AR242" s="21">
        <v>12</v>
      </c>
      <c r="AS242" s="21">
        <v>5</v>
      </c>
      <c r="AT242" s="14">
        <v>0</v>
      </c>
      <c r="AU242" s="14">
        <v>0</v>
      </c>
      <c r="AV242" s="14">
        <v>110</v>
      </c>
      <c r="AW242" s="14">
        <v>110</v>
      </c>
      <c r="AX242" s="14">
        <v>5</v>
      </c>
      <c r="AY242" s="14">
        <v>20</v>
      </c>
      <c r="AZ242" s="14">
        <v>0</v>
      </c>
      <c r="BA242" s="14">
        <v>45</v>
      </c>
      <c r="BB242" s="14">
        <v>65</v>
      </c>
      <c r="BC242" s="14">
        <v>205</v>
      </c>
      <c r="BD242" s="14">
        <v>15100</v>
      </c>
      <c r="BE242" s="14">
        <v>15140</v>
      </c>
      <c r="BF242" s="14">
        <v>22</v>
      </c>
      <c r="BG242" s="14">
        <v>83.5</v>
      </c>
      <c r="BH242" s="14">
        <v>3192</v>
      </c>
      <c r="BI242" s="14">
        <v>3297.5</v>
      </c>
      <c r="BJ242" s="14">
        <v>20</v>
      </c>
      <c r="BK242" s="14">
        <v>75</v>
      </c>
      <c r="BL242" s="14">
        <v>1457.5</v>
      </c>
      <c r="BM242" s="14">
        <v>1530</v>
      </c>
      <c r="BN242" s="14">
        <v>185635</v>
      </c>
      <c r="BO242" s="19">
        <f>BN242/(O242)*100</f>
        <v>76.764506417890701</v>
      </c>
      <c r="BP242" s="19">
        <f>BN242/(O242+Q242)*100</f>
        <v>76.764506417890701</v>
      </c>
      <c r="BQ242" s="15" t="s">
        <v>72</v>
      </c>
      <c r="BR242" s="13">
        <v>25</v>
      </c>
      <c r="BS242" s="13">
        <v>34</v>
      </c>
      <c r="BT242" s="19">
        <v>28.44</v>
      </c>
      <c r="BU242" s="19">
        <f t="shared" si="58"/>
        <v>0.91741935483870973</v>
      </c>
      <c r="BV242" s="16">
        <v>9.5799999999999996E-2</v>
      </c>
      <c r="BW242" s="16">
        <v>0.27389999999999998</v>
      </c>
      <c r="BX242" s="16">
        <v>0.16200000000000001</v>
      </c>
      <c r="BY242" s="14">
        <f t="shared" si="59"/>
        <v>917428.14977314486</v>
      </c>
      <c r="BZ242" s="19">
        <v>31.14</v>
      </c>
      <c r="CA242" s="19">
        <f t="shared" si="61"/>
        <v>4.9644268250887285</v>
      </c>
      <c r="CB242" s="19">
        <f t="shared" ref="CB242:CB270" si="64">(BX242/BT242^3)*100000</f>
        <v>0.70424899900864268</v>
      </c>
    </row>
    <row r="243" spans="1:94" x14ac:dyDescent="0.25">
      <c r="A243" s="15" t="s">
        <v>69</v>
      </c>
      <c r="B243" s="15">
        <v>3</v>
      </c>
      <c r="C243" s="15">
        <v>2</v>
      </c>
      <c r="D243" s="16">
        <f t="shared" si="51"/>
        <v>0.80937128447999995</v>
      </c>
      <c r="E243" s="17">
        <v>37007</v>
      </c>
      <c r="F243" s="15">
        <v>2</v>
      </c>
      <c r="G243" s="15" t="s">
        <v>70</v>
      </c>
      <c r="H243" s="15" t="s">
        <v>71</v>
      </c>
      <c r="I243" s="15">
        <v>0</v>
      </c>
      <c r="J243" s="15">
        <v>6</v>
      </c>
      <c r="K243" s="15">
        <v>3</v>
      </c>
      <c r="L243" s="15">
        <v>2</v>
      </c>
      <c r="M243" s="13">
        <f t="shared" si="52"/>
        <v>2.75</v>
      </c>
      <c r="N243" s="17">
        <v>37015</v>
      </c>
      <c r="O243" s="14">
        <v>810202</v>
      </c>
      <c r="P243" s="17">
        <v>37019</v>
      </c>
      <c r="Q243" s="14">
        <v>799668</v>
      </c>
      <c r="R243" s="15"/>
      <c r="S243" s="15"/>
      <c r="T243" s="15"/>
      <c r="U243" s="15"/>
      <c r="V243" s="14">
        <f t="shared" si="53"/>
        <v>1609870</v>
      </c>
      <c r="W243" s="14">
        <f t="shared" si="54"/>
        <v>1989037.7023127275</v>
      </c>
      <c r="X243" s="14">
        <f t="shared" si="55"/>
        <v>804935</v>
      </c>
      <c r="Y243" s="17">
        <v>37053</v>
      </c>
      <c r="Z243" s="13">
        <f t="shared" si="56"/>
        <v>8</v>
      </c>
      <c r="AA243" s="15">
        <f t="shared" si="57"/>
        <v>38</v>
      </c>
      <c r="AB243" s="13">
        <v>18</v>
      </c>
      <c r="AC243" s="18">
        <v>3.1</v>
      </c>
      <c r="AD243" s="18">
        <v>27</v>
      </c>
      <c r="AE243" s="18">
        <v>26.5</v>
      </c>
      <c r="AF243" s="18">
        <v>32.4</v>
      </c>
      <c r="AG243" s="18">
        <v>29.486111111111118</v>
      </c>
      <c r="AH243" s="13">
        <v>37</v>
      </c>
      <c r="AI243" s="13">
        <v>36</v>
      </c>
      <c r="AJ243" s="13">
        <v>45</v>
      </c>
      <c r="AK243" s="13">
        <v>39.6</v>
      </c>
      <c r="AL243" s="18">
        <v>9.6</v>
      </c>
      <c r="AM243" s="18">
        <v>9.4</v>
      </c>
      <c r="AN243" s="18">
        <v>9.8000000000000007</v>
      </c>
      <c r="AO243" s="18">
        <v>9.6082917298042396</v>
      </c>
      <c r="AP243" s="21">
        <v>62</v>
      </c>
      <c r="AQ243" s="21">
        <v>550</v>
      </c>
      <c r="AR243" s="21">
        <v>30</v>
      </c>
      <c r="AS243" s="21">
        <v>12.5</v>
      </c>
      <c r="AT243" s="14">
        <v>30</v>
      </c>
      <c r="AU243" s="14">
        <v>425</v>
      </c>
      <c r="AV243" s="14">
        <v>0</v>
      </c>
      <c r="AW243" s="14">
        <v>455</v>
      </c>
      <c r="AX243" s="14">
        <v>5</v>
      </c>
      <c r="AY243" s="14">
        <v>0</v>
      </c>
      <c r="AZ243" s="14">
        <v>0</v>
      </c>
      <c r="BA243" s="14">
        <v>10</v>
      </c>
      <c r="BB243" s="14">
        <v>640</v>
      </c>
      <c r="BC243" s="14">
        <v>800</v>
      </c>
      <c r="BD243" s="14">
        <v>0</v>
      </c>
      <c r="BE243" s="14">
        <v>1320</v>
      </c>
      <c r="BF243" s="14">
        <v>180.38461538461539</v>
      </c>
      <c r="BG243" s="14">
        <v>140.38461538461539</v>
      </c>
      <c r="BH243" s="14">
        <v>0</v>
      </c>
      <c r="BI243" s="14">
        <v>320.76923076923077</v>
      </c>
      <c r="BJ243" s="14">
        <v>65</v>
      </c>
      <c r="BK243" s="14">
        <v>20</v>
      </c>
      <c r="BL243" s="14">
        <v>0</v>
      </c>
      <c r="BM243" s="14">
        <v>130</v>
      </c>
      <c r="BN243" s="14">
        <v>6407</v>
      </c>
      <c r="BO243" s="19">
        <f>BN243/(Q243)*100</f>
        <v>0.8012075011129618</v>
      </c>
      <c r="BP243" s="19">
        <f>BN243/(O243+Q243)*100</f>
        <v>0.39798244578754804</v>
      </c>
      <c r="BQ243" s="15" t="s">
        <v>72</v>
      </c>
      <c r="BR243" s="13">
        <v>33</v>
      </c>
      <c r="BS243" s="13">
        <v>55</v>
      </c>
      <c r="BT243" s="19">
        <v>43.3</v>
      </c>
      <c r="BU243" s="19">
        <f t="shared" si="58"/>
        <v>1.1394736842105262</v>
      </c>
      <c r="BV243" s="16"/>
      <c r="BW243" s="16"/>
      <c r="BX243" s="16"/>
      <c r="BY243" s="14">
        <f t="shared" si="59"/>
        <v>7916.0208953006422</v>
      </c>
      <c r="BZ243" s="19">
        <v>3.68</v>
      </c>
      <c r="CA243" s="11">
        <f t="shared" si="61"/>
        <v>0.11965102681568007</v>
      </c>
      <c r="CB243" s="11">
        <f t="shared" si="64"/>
        <v>0</v>
      </c>
    </row>
    <row r="244" spans="1:94" x14ac:dyDescent="0.25">
      <c r="A244" s="15" t="s">
        <v>69</v>
      </c>
      <c r="B244" s="15">
        <v>7</v>
      </c>
      <c r="C244" s="15">
        <v>2</v>
      </c>
      <c r="D244" s="16">
        <f t="shared" si="51"/>
        <v>0.80937128447999995</v>
      </c>
      <c r="E244" s="17">
        <v>37007</v>
      </c>
      <c r="F244" s="15">
        <v>1</v>
      </c>
      <c r="G244" s="15" t="s">
        <v>70</v>
      </c>
      <c r="H244" s="15" t="s">
        <v>71</v>
      </c>
      <c r="I244" s="15">
        <v>56</v>
      </c>
      <c r="J244" s="15">
        <v>14</v>
      </c>
      <c r="K244" s="15"/>
      <c r="L244" s="15"/>
      <c r="M244" s="13">
        <f t="shared" si="52"/>
        <v>35</v>
      </c>
      <c r="N244" s="17">
        <v>37016</v>
      </c>
      <c r="O244" s="14">
        <v>788218</v>
      </c>
      <c r="P244" s="15"/>
      <c r="Q244" s="14"/>
      <c r="R244" s="15"/>
      <c r="S244" s="15"/>
      <c r="T244" s="15"/>
      <c r="U244" s="15"/>
      <c r="V244" s="14">
        <f t="shared" si="53"/>
        <v>788218</v>
      </c>
      <c r="W244" s="14">
        <f t="shared" si="54"/>
        <v>973864.54784643068</v>
      </c>
      <c r="X244" s="14">
        <f t="shared" si="55"/>
        <v>394109</v>
      </c>
      <c r="Y244" s="17">
        <v>37049</v>
      </c>
      <c r="Z244" s="13">
        <f t="shared" si="56"/>
        <v>9</v>
      </c>
      <c r="AA244" s="15">
        <f t="shared" si="57"/>
        <v>33</v>
      </c>
      <c r="AB244" s="13">
        <v>8</v>
      </c>
      <c r="AC244" s="18">
        <v>2.8</v>
      </c>
      <c r="AD244" s="18">
        <v>26.7</v>
      </c>
      <c r="AE244" s="18">
        <v>26.4</v>
      </c>
      <c r="AF244" s="18">
        <v>33.6</v>
      </c>
      <c r="AG244" s="18">
        <v>29.467741935483875</v>
      </c>
      <c r="AH244" s="13">
        <v>37</v>
      </c>
      <c r="AI244" s="13">
        <v>36</v>
      </c>
      <c r="AJ244" s="13">
        <v>42</v>
      </c>
      <c r="AK244" s="13">
        <v>38.888888888888886</v>
      </c>
      <c r="AL244" s="18">
        <v>9.5</v>
      </c>
      <c r="AM244" s="18">
        <v>9.3000000000000007</v>
      </c>
      <c r="AN244" s="18">
        <v>9.8000000000000007</v>
      </c>
      <c r="AO244" s="18">
        <v>9.5543795197142902</v>
      </c>
      <c r="AP244" s="21">
        <v>64</v>
      </c>
      <c r="AQ244" s="21">
        <v>550</v>
      </c>
      <c r="AR244" s="21">
        <v>24</v>
      </c>
      <c r="AS244" s="21">
        <v>10</v>
      </c>
      <c r="AT244" s="14">
        <v>15</v>
      </c>
      <c r="AU244" s="14">
        <v>95</v>
      </c>
      <c r="AV244" s="14">
        <v>0</v>
      </c>
      <c r="AW244" s="14">
        <v>110</v>
      </c>
      <c r="AX244" s="14">
        <v>10</v>
      </c>
      <c r="AY244" s="14">
        <v>0</v>
      </c>
      <c r="AZ244" s="14">
        <v>0</v>
      </c>
      <c r="BA244" s="14">
        <v>15</v>
      </c>
      <c r="BB244" s="14">
        <v>720</v>
      </c>
      <c r="BC244" s="14">
        <v>640</v>
      </c>
      <c r="BD244" s="14">
        <v>5</v>
      </c>
      <c r="BE244" s="14">
        <v>920</v>
      </c>
      <c r="BF244" s="14">
        <v>168.84615384615384</v>
      </c>
      <c r="BG244" s="14">
        <v>76.92307692307692</v>
      </c>
      <c r="BH244" s="14">
        <v>0.76923076923076927</v>
      </c>
      <c r="BI244" s="14">
        <v>246.53846153846155</v>
      </c>
      <c r="BJ244" s="14">
        <v>60</v>
      </c>
      <c r="BK244" s="14">
        <v>15</v>
      </c>
      <c r="BL244" s="14">
        <v>0</v>
      </c>
      <c r="BM244" s="14">
        <v>100</v>
      </c>
      <c r="BN244" s="14">
        <v>40145</v>
      </c>
      <c r="BO244" s="19">
        <f>BN244/(O244)*100</f>
        <v>5.0931341329429172</v>
      </c>
      <c r="BP244" s="19">
        <f>BN244/(O244+Q244)*100</f>
        <v>5.0931341329429172</v>
      </c>
      <c r="BQ244" s="15" t="s">
        <v>72</v>
      </c>
      <c r="BR244" s="13">
        <v>21</v>
      </c>
      <c r="BS244" s="13">
        <v>41</v>
      </c>
      <c r="BT244" s="19">
        <v>29.95</v>
      </c>
      <c r="BU244" s="19">
        <f t="shared" si="58"/>
        <v>0.90757575757575759</v>
      </c>
      <c r="BV244" s="16">
        <v>7.0999999999999994E-2</v>
      </c>
      <c r="BW244" s="16">
        <v>0.57899999999999996</v>
      </c>
      <c r="BX244" s="16">
        <v>0.219</v>
      </c>
      <c r="BY244" s="14">
        <f t="shared" si="59"/>
        <v>49600.227694996764</v>
      </c>
      <c r="BZ244" s="19">
        <v>7.5</v>
      </c>
      <c r="CA244" s="19">
        <f t="shared" si="61"/>
        <v>0.28080156984905152</v>
      </c>
      <c r="CB244" s="19">
        <f t="shared" si="64"/>
        <v>0.81518022283072367</v>
      </c>
    </row>
    <row r="245" spans="1:94" x14ac:dyDescent="0.25">
      <c r="A245" s="15" t="s">
        <v>69</v>
      </c>
      <c r="B245" s="15">
        <v>10</v>
      </c>
      <c r="C245" s="15">
        <v>2</v>
      </c>
      <c r="D245" s="16">
        <f t="shared" si="51"/>
        <v>0.80937128447999995</v>
      </c>
      <c r="E245" s="17">
        <v>37007</v>
      </c>
      <c r="F245" s="15">
        <v>1</v>
      </c>
      <c r="G245" s="15" t="s">
        <v>70</v>
      </c>
      <c r="H245" s="15" t="s">
        <v>71</v>
      </c>
      <c r="I245" s="15">
        <v>17</v>
      </c>
      <c r="J245" s="15">
        <v>1</v>
      </c>
      <c r="K245" s="15"/>
      <c r="L245" s="15"/>
      <c r="M245" s="13">
        <f t="shared" si="52"/>
        <v>9</v>
      </c>
      <c r="N245" s="17">
        <v>37016</v>
      </c>
      <c r="O245" s="14">
        <v>820278</v>
      </c>
      <c r="P245" s="15"/>
      <c r="Q245" s="14"/>
      <c r="R245" s="15"/>
      <c r="S245" s="15"/>
      <c r="T245" s="15"/>
      <c r="U245" s="15"/>
      <c r="V245" s="14">
        <f t="shared" si="53"/>
        <v>820278</v>
      </c>
      <c r="W245" s="14">
        <f t="shared" si="54"/>
        <v>1013475.5404956173</v>
      </c>
      <c r="X245" s="14">
        <f t="shared" si="55"/>
        <v>410139</v>
      </c>
      <c r="Y245" s="17">
        <v>37049</v>
      </c>
      <c r="Z245" s="13">
        <f t="shared" si="56"/>
        <v>9</v>
      </c>
      <c r="AA245" s="15">
        <f t="shared" si="57"/>
        <v>33</v>
      </c>
      <c r="AB245" s="13">
        <v>18</v>
      </c>
      <c r="AC245" s="18">
        <v>3.6</v>
      </c>
      <c r="AD245" s="18">
        <v>27</v>
      </c>
      <c r="AE245" s="18">
        <v>25.2</v>
      </c>
      <c r="AF245" s="18">
        <v>32.4</v>
      </c>
      <c r="AG245" s="18">
        <v>29.325806451612909</v>
      </c>
      <c r="AH245" s="13">
        <v>37</v>
      </c>
      <c r="AI245" s="13">
        <v>37</v>
      </c>
      <c r="AJ245" s="13">
        <v>43</v>
      </c>
      <c r="AK245" s="13">
        <v>39.666666666666664</v>
      </c>
      <c r="AL245" s="18">
        <v>9.5</v>
      </c>
      <c r="AM245" s="18">
        <v>9.4</v>
      </c>
      <c r="AN245" s="18">
        <v>9.8000000000000007</v>
      </c>
      <c r="AO245" s="18">
        <v>9.5659734751263272</v>
      </c>
      <c r="AP245" s="21">
        <v>56</v>
      </c>
      <c r="AQ245" s="21">
        <v>575</v>
      </c>
      <c r="AR245" s="21">
        <v>34</v>
      </c>
      <c r="AS245" s="21">
        <v>12.5</v>
      </c>
      <c r="AT245" s="14">
        <v>25</v>
      </c>
      <c r="AU245" s="14">
        <v>45</v>
      </c>
      <c r="AV245" s="14">
        <v>0</v>
      </c>
      <c r="AW245" s="14">
        <v>70</v>
      </c>
      <c r="AX245" s="14">
        <v>25</v>
      </c>
      <c r="AY245" s="14">
        <v>5</v>
      </c>
      <c r="AZ245" s="14">
        <v>0</v>
      </c>
      <c r="BA245" s="14">
        <v>50</v>
      </c>
      <c r="BB245" s="14">
        <v>480</v>
      </c>
      <c r="BC245" s="14">
        <v>650</v>
      </c>
      <c r="BD245" s="14">
        <v>115</v>
      </c>
      <c r="BE245" s="14">
        <v>735</v>
      </c>
      <c r="BF245" s="14">
        <v>158.75</v>
      </c>
      <c r="BG245" s="14">
        <v>124.16666666666667</v>
      </c>
      <c r="BH245" s="14">
        <v>16.25</v>
      </c>
      <c r="BI245" s="14">
        <v>299.16666666666669</v>
      </c>
      <c r="BJ245" s="14">
        <v>95</v>
      </c>
      <c r="BK245" s="14">
        <v>30</v>
      </c>
      <c r="BL245" s="14">
        <v>0</v>
      </c>
      <c r="BM245" s="14">
        <v>257.5</v>
      </c>
      <c r="BN245" s="14">
        <v>5808</v>
      </c>
      <c r="BO245" s="19">
        <f>BN245/(O245)*100</f>
        <v>0.70805263581371192</v>
      </c>
      <c r="BP245" s="19">
        <f>BN245/(O245+Q245)*100</f>
        <v>0.70805263581371192</v>
      </c>
      <c r="BQ245" s="15" t="s">
        <v>72</v>
      </c>
      <c r="BR245" s="13">
        <v>28</v>
      </c>
      <c r="BS245" s="13">
        <v>40</v>
      </c>
      <c r="BT245" s="19">
        <v>34.4</v>
      </c>
      <c r="BU245" s="19">
        <f t="shared" si="58"/>
        <v>1.0424242424242425</v>
      </c>
      <c r="BV245" s="16"/>
      <c r="BW245" s="16"/>
      <c r="BX245" s="16"/>
      <c r="BY245" s="14">
        <f t="shared" si="59"/>
        <v>7175.9402778064823</v>
      </c>
      <c r="BZ245" s="19">
        <v>1.5</v>
      </c>
      <c r="CA245" s="19">
        <f t="shared" si="61"/>
        <v>5.6160313969810305E-2</v>
      </c>
      <c r="CB245" s="19">
        <f t="shared" si="64"/>
        <v>0</v>
      </c>
    </row>
    <row r="246" spans="1:94" x14ac:dyDescent="0.25">
      <c r="A246" s="15" t="s">
        <v>69</v>
      </c>
      <c r="B246" s="15">
        <v>34</v>
      </c>
      <c r="C246" s="15">
        <v>1</v>
      </c>
      <c r="D246" s="16">
        <f t="shared" si="51"/>
        <v>0.40468564223999998</v>
      </c>
      <c r="E246" s="17">
        <v>37363</v>
      </c>
      <c r="F246" s="15">
        <v>1</v>
      </c>
      <c r="G246" s="15" t="s">
        <v>70</v>
      </c>
      <c r="H246" s="15" t="s">
        <v>71</v>
      </c>
      <c r="I246" s="15">
        <v>49</v>
      </c>
      <c r="J246" s="15">
        <v>28</v>
      </c>
      <c r="K246" s="15"/>
      <c r="L246" s="15"/>
      <c r="M246" s="13">
        <f t="shared" si="52"/>
        <v>38.5</v>
      </c>
      <c r="N246" s="17">
        <v>37373</v>
      </c>
      <c r="O246" s="14">
        <v>318768</v>
      </c>
      <c r="P246" s="15"/>
      <c r="Q246" s="14"/>
      <c r="R246" s="15"/>
      <c r="S246" s="15"/>
      <c r="T246" s="15"/>
      <c r="U246" s="15"/>
      <c r="V246" s="14">
        <f t="shared" si="53"/>
        <v>318768</v>
      </c>
      <c r="W246" s="14">
        <f t="shared" si="54"/>
        <v>787692.88239525363</v>
      </c>
      <c r="X246" s="14">
        <f t="shared" si="55"/>
        <v>318768</v>
      </c>
      <c r="Y246" s="17">
        <v>37410</v>
      </c>
      <c r="Z246" s="13">
        <f t="shared" si="56"/>
        <v>10</v>
      </c>
      <c r="AA246" s="15">
        <f t="shared" si="57"/>
        <v>37</v>
      </c>
      <c r="AB246" s="15">
        <v>5</v>
      </c>
      <c r="AC246" s="18">
        <v>3.5</v>
      </c>
      <c r="AD246" s="18">
        <v>28.6</v>
      </c>
      <c r="AE246" s="18">
        <v>25.7</v>
      </c>
      <c r="AF246" s="18">
        <v>30.9</v>
      </c>
      <c r="AG246" s="18">
        <v>28.985714285714288</v>
      </c>
      <c r="AH246" s="13">
        <v>37</v>
      </c>
      <c r="AI246" s="13">
        <v>40</v>
      </c>
      <c r="AJ246" s="13">
        <v>47</v>
      </c>
      <c r="AK246" s="13">
        <v>42.8</v>
      </c>
      <c r="AL246" s="18">
        <v>9.1</v>
      </c>
      <c r="AM246" s="18">
        <v>9.1999999999999993</v>
      </c>
      <c r="AN246" s="18">
        <v>9.6</v>
      </c>
      <c r="AO246" s="18">
        <v>9.3921397760814127</v>
      </c>
      <c r="AP246" s="21">
        <v>39</v>
      </c>
      <c r="AQ246" s="21">
        <v>450</v>
      </c>
      <c r="AR246" s="21">
        <v>42</v>
      </c>
      <c r="AS246" s="21">
        <v>17.5</v>
      </c>
      <c r="AT246" s="14">
        <v>35</v>
      </c>
      <c r="AU246" s="14">
        <v>225</v>
      </c>
      <c r="AV246" s="14">
        <v>0</v>
      </c>
      <c r="AW246" s="14">
        <v>260</v>
      </c>
      <c r="AX246" s="14">
        <v>0</v>
      </c>
      <c r="AY246" s="14">
        <v>0</v>
      </c>
      <c r="AZ246" s="14">
        <v>0</v>
      </c>
      <c r="BA246" s="14">
        <v>80</v>
      </c>
      <c r="BB246" s="14">
        <v>320</v>
      </c>
      <c r="BC246" s="14">
        <v>660</v>
      </c>
      <c r="BD246" s="14">
        <v>1980</v>
      </c>
      <c r="BE246" s="14">
        <v>2220</v>
      </c>
      <c r="BF246" s="14">
        <v>58.666666666666664</v>
      </c>
      <c r="BG246" s="14">
        <v>151.33333333333334</v>
      </c>
      <c r="BH246" s="14">
        <v>738.33333333333337</v>
      </c>
      <c r="BI246" s="14">
        <v>948.33333333333337</v>
      </c>
      <c r="BJ246" s="14">
        <v>10</v>
      </c>
      <c r="BK246" s="14">
        <v>50</v>
      </c>
      <c r="BL246" s="14">
        <v>805</v>
      </c>
      <c r="BM246" s="14">
        <v>870</v>
      </c>
      <c r="BN246" s="14">
        <v>90250</v>
      </c>
      <c r="BO246" s="19">
        <f>BN246/(O246)*100</f>
        <v>28.312126687747828</v>
      </c>
      <c r="BP246" s="19">
        <f>BN246/(O246+Q246)*100</f>
        <v>28.312126687747828</v>
      </c>
      <c r="BQ246" s="15" t="s">
        <v>72</v>
      </c>
      <c r="BR246" s="13">
        <v>31</v>
      </c>
      <c r="BS246" s="13">
        <v>44</v>
      </c>
      <c r="BT246" s="19">
        <v>36.99</v>
      </c>
      <c r="BU246" s="19">
        <f t="shared" si="58"/>
        <v>0.99972972972972973</v>
      </c>
      <c r="BV246" s="16">
        <v>0.27200000000000002</v>
      </c>
      <c r="BW246" s="16">
        <v>0.7</v>
      </c>
      <c r="BX246" s="16">
        <v>0.44400000000000001</v>
      </c>
      <c r="BY246" s="14">
        <f t="shared" si="59"/>
        <v>223012.60677411672</v>
      </c>
      <c r="BZ246" s="19">
        <v>33.14</v>
      </c>
      <c r="CA246" s="19">
        <f t="shared" si="61"/>
        <v>2.213262795086989</v>
      </c>
      <c r="CB246" s="19">
        <f t="shared" si="64"/>
        <v>0.87726333027122838</v>
      </c>
    </row>
    <row r="247" spans="1:94" x14ac:dyDescent="0.25">
      <c r="A247" s="7" t="s">
        <v>69</v>
      </c>
      <c r="B247" s="4">
        <v>34</v>
      </c>
      <c r="C247" s="4">
        <v>1</v>
      </c>
      <c r="D247" s="6">
        <f t="shared" si="51"/>
        <v>0.40468564223999998</v>
      </c>
      <c r="E247" s="8">
        <v>40297</v>
      </c>
      <c r="F247" s="9">
        <v>1</v>
      </c>
      <c r="G247" s="9" t="s">
        <v>70</v>
      </c>
      <c r="H247" s="9" t="s">
        <v>71</v>
      </c>
      <c r="I247" s="4">
        <v>674</v>
      </c>
      <c r="J247" s="4">
        <v>257</v>
      </c>
      <c r="M247" s="13">
        <f t="shared" si="52"/>
        <v>465.5</v>
      </c>
      <c r="N247" s="8">
        <v>40307</v>
      </c>
      <c r="O247" s="5">
        <v>410826</v>
      </c>
      <c r="P247" s="8"/>
      <c r="Q247" s="5"/>
      <c r="R247" s="8"/>
      <c r="S247" s="9"/>
      <c r="T247" s="8"/>
      <c r="U247" s="8"/>
      <c r="V247" s="14">
        <f t="shared" si="53"/>
        <v>410826</v>
      </c>
      <c r="W247" s="14">
        <f t="shared" si="54"/>
        <v>1015173.1544662968</v>
      </c>
      <c r="X247" s="14">
        <f t="shared" si="55"/>
        <v>410826</v>
      </c>
      <c r="Y247" s="8">
        <v>40345</v>
      </c>
      <c r="Z247" s="13">
        <f t="shared" si="56"/>
        <v>10</v>
      </c>
      <c r="AA247" s="9">
        <f t="shared" si="57"/>
        <v>38</v>
      </c>
      <c r="AB247" s="9">
        <v>9</v>
      </c>
      <c r="AC247" s="10">
        <v>2.2000000000000002</v>
      </c>
      <c r="AD247" s="10">
        <v>29.5</v>
      </c>
      <c r="AE247" s="10">
        <v>26.6</v>
      </c>
      <c r="AF247" s="10">
        <v>33.700000000000003</v>
      </c>
      <c r="AG247" s="10">
        <v>30.497222222222224</v>
      </c>
      <c r="AH247" s="9">
        <v>37</v>
      </c>
      <c r="AI247" s="9">
        <v>37</v>
      </c>
      <c r="AJ247" s="9">
        <v>47</v>
      </c>
      <c r="AK247" s="10">
        <v>43.18181818181818</v>
      </c>
      <c r="AL247" s="10">
        <v>9</v>
      </c>
      <c r="AM247" s="10">
        <v>8.8000000000000007</v>
      </c>
      <c r="AN247" s="10">
        <v>9.4</v>
      </c>
      <c r="AO247" s="10">
        <v>9.1231678562984886</v>
      </c>
      <c r="AP247" s="20">
        <v>326</v>
      </c>
      <c r="AQ247" s="20">
        <v>245</v>
      </c>
      <c r="AR247" s="20">
        <v>13.5</v>
      </c>
      <c r="AS247" s="20">
        <v>5</v>
      </c>
      <c r="AT247" s="5">
        <v>20</v>
      </c>
      <c r="AU247" s="5">
        <v>505</v>
      </c>
      <c r="AV247" s="5">
        <v>0</v>
      </c>
      <c r="AW247" s="5">
        <v>525</v>
      </c>
      <c r="AX247" s="5">
        <v>0</v>
      </c>
      <c r="AY247" s="5">
        <v>5</v>
      </c>
      <c r="AZ247" s="5">
        <v>0</v>
      </c>
      <c r="BA247" s="5">
        <v>20</v>
      </c>
      <c r="BB247" s="5">
        <v>345</v>
      </c>
      <c r="BC247" s="5">
        <v>590</v>
      </c>
      <c r="BD247" s="5">
        <v>5</v>
      </c>
      <c r="BE247" s="5">
        <v>935</v>
      </c>
      <c r="BF247" s="5">
        <v>74.285714285714292</v>
      </c>
      <c r="BG247" s="5">
        <v>230</v>
      </c>
      <c r="BH247" s="5">
        <v>1</v>
      </c>
      <c r="BI247" s="5">
        <v>307.14285714285717</v>
      </c>
      <c r="BJ247" s="5">
        <v>35</v>
      </c>
      <c r="BK247" s="5">
        <v>192.5</v>
      </c>
      <c r="BL247" s="5">
        <v>0</v>
      </c>
      <c r="BM247" s="5">
        <v>242.5</v>
      </c>
      <c r="BN247" s="5">
        <v>126832</v>
      </c>
      <c r="BO247" s="11">
        <v>30.87</v>
      </c>
      <c r="BP247" s="11">
        <f>((BN247/(O247+Q247+S247+U247))*100)</f>
        <v>30.872437479614241</v>
      </c>
      <c r="BQ247" s="4" t="s">
        <v>72</v>
      </c>
      <c r="BR247" s="9">
        <v>21</v>
      </c>
      <c r="BS247" s="9">
        <v>53</v>
      </c>
      <c r="BT247" s="11">
        <v>29.5</v>
      </c>
      <c r="BU247" s="19">
        <f t="shared" si="58"/>
        <v>0.77631578947368418</v>
      </c>
      <c r="BV247" s="6">
        <v>8.6999999999999994E-2</v>
      </c>
      <c r="BW247" s="6">
        <v>1.31</v>
      </c>
      <c r="BX247" s="6">
        <v>0.255</v>
      </c>
      <c r="BY247" s="5">
        <f t="shared" si="59"/>
        <v>313408.69742243516</v>
      </c>
      <c r="BZ247" s="11">
        <v>33</v>
      </c>
      <c r="CA247" s="19">
        <f t="shared" si="61"/>
        <v>2.1459151548464361</v>
      </c>
      <c r="CB247" s="19">
        <f t="shared" si="64"/>
        <v>0.99328558421260205</v>
      </c>
    </row>
    <row r="248" spans="1:94" x14ac:dyDescent="0.25">
      <c r="A248" s="7" t="s">
        <v>69</v>
      </c>
      <c r="B248" s="4">
        <v>33</v>
      </c>
      <c r="C248" s="4">
        <v>1</v>
      </c>
      <c r="D248" s="6">
        <f t="shared" si="51"/>
        <v>0.40468564223999998</v>
      </c>
      <c r="E248" s="8">
        <v>40341</v>
      </c>
      <c r="F248" s="9">
        <v>1</v>
      </c>
      <c r="G248" s="9" t="s">
        <v>70</v>
      </c>
      <c r="H248" s="9" t="s">
        <v>71</v>
      </c>
      <c r="I248" s="4">
        <v>27</v>
      </c>
      <c r="J248" s="4">
        <v>0</v>
      </c>
      <c r="M248" s="13">
        <f t="shared" si="52"/>
        <v>13.5</v>
      </c>
      <c r="N248" s="8">
        <v>40351</v>
      </c>
      <c r="O248" s="5">
        <v>373728</v>
      </c>
      <c r="P248" s="8"/>
      <c r="Q248" s="5"/>
      <c r="R248" s="8"/>
      <c r="S248" s="9"/>
      <c r="T248" s="8"/>
      <c r="U248" s="8"/>
      <c r="V248" s="14">
        <f t="shared" si="53"/>
        <v>373728</v>
      </c>
      <c r="W248" s="14">
        <f t="shared" si="54"/>
        <v>923502.00004960771</v>
      </c>
      <c r="X248" s="14">
        <f t="shared" si="55"/>
        <v>373728</v>
      </c>
      <c r="Y248" s="8">
        <v>40386</v>
      </c>
      <c r="Z248" s="13">
        <f t="shared" si="56"/>
        <v>10</v>
      </c>
      <c r="AA248" s="9">
        <f t="shared" si="57"/>
        <v>35</v>
      </c>
      <c r="AB248" s="9">
        <v>9</v>
      </c>
      <c r="AC248" s="10">
        <v>3.3</v>
      </c>
      <c r="AD248" s="10">
        <v>33.200000000000003</v>
      </c>
      <c r="AE248" s="10">
        <v>28.7</v>
      </c>
      <c r="AF248" s="10">
        <v>34.200000000000003</v>
      </c>
      <c r="AG248" s="10">
        <v>31.970588235294123</v>
      </c>
      <c r="AH248" s="9">
        <v>37</v>
      </c>
      <c r="AI248" s="9">
        <v>37</v>
      </c>
      <c r="AJ248" s="9">
        <v>45</v>
      </c>
      <c r="AK248" s="10">
        <v>39.75</v>
      </c>
      <c r="AL248" s="10">
        <v>9.3000000000000007</v>
      </c>
      <c r="AM248" s="10">
        <v>8.8000000000000007</v>
      </c>
      <c r="AN248" s="10">
        <v>9.3000000000000007</v>
      </c>
      <c r="AO248" s="10">
        <v>9.1109312111858625</v>
      </c>
      <c r="AP248" s="20">
        <v>118</v>
      </c>
      <c r="AQ248" s="20">
        <v>300</v>
      </c>
      <c r="AR248" s="20">
        <v>30</v>
      </c>
      <c r="AS248" s="20">
        <v>11</v>
      </c>
      <c r="AT248" s="5">
        <v>5</v>
      </c>
      <c r="AU248" s="5">
        <v>70</v>
      </c>
      <c r="AV248" s="5">
        <v>270</v>
      </c>
      <c r="AW248" s="5">
        <v>345</v>
      </c>
      <c r="AX248" s="5">
        <v>5</v>
      </c>
      <c r="AY248" s="5">
        <v>5</v>
      </c>
      <c r="AZ248" s="5">
        <v>0</v>
      </c>
      <c r="BA248" s="5">
        <v>45</v>
      </c>
      <c r="BB248" s="5">
        <v>785</v>
      </c>
      <c r="BC248" s="5">
        <v>50</v>
      </c>
      <c r="BD248" s="5">
        <v>5280</v>
      </c>
      <c r="BE248" s="5">
        <v>5295</v>
      </c>
      <c r="BF248" s="5">
        <v>123.63636363636364</v>
      </c>
      <c r="BG248" s="5">
        <v>25.90909090909091</v>
      </c>
      <c r="BH248" s="5">
        <v>1880.4545454545455</v>
      </c>
      <c r="BI248" s="5">
        <v>1975.4545454545455</v>
      </c>
      <c r="BJ248" s="5">
        <v>20</v>
      </c>
      <c r="BK248" s="5">
        <v>25</v>
      </c>
      <c r="BL248" s="5">
        <v>1795</v>
      </c>
      <c r="BM248" s="5">
        <v>1905</v>
      </c>
      <c r="BN248" s="5">
        <v>0</v>
      </c>
      <c r="BO248" s="11">
        <v>0</v>
      </c>
      <c r="BP248" s="11">
        <f>((BN248/(O248+Q248+S248+U248))*100)</f>
        <v>0</v>
      </c>
      <c r="BQ248" s="4" t="s">
        <v>73</v>
      </c>
      <c r="BU248" s="19">
        <f t="shared" si="58"/>
        <v>0</v>
      </c>
      <c r="BY248" s="5">
        <f t="shared" si="59"/>
        <v>0</v>
      </c>
      <c r="CA248" s="19">
        <f t="shared" si="61"/>
        <v>0</v>
      </c>
      <c r="CB248" s="19" t="e">
        <f t="shared" si="64"/>
        <v>#DIV/0!</v>
      </c>
    </row>
    <row r="249" spans="1:94" x14ac:dyDescent="0.25">
      <c r="A249" s="4" t="s">
        <v>69</v>
      </c>
      <c r="B249" s="4">
        <v>13</v>
      </c>
      <c r="C249" s="4">
        <v>0.5</v>
      </c>
      <c r="D249" s="6">
        <f t="shared" si="51"/>
        <v>0.20234282111999999</v>
      </c>
      <c r="E249" s="8">
        <v>39552</v>
      </c>
      <c r="F249" s="4">
        <v>1</v>
      </c>
      <c r="G249" s="4" t="s">
        <v>70</v>
      </c>
      <c r="H249" s="4" t="s">
        <v>71</v>
      </c>
      <c r="I249" s="4">
        <v>111</v>
      </c>
      <c r="J249" s="4">
        <v>147</v>
      </c>
      <c r="M249" s="13">
        <f t="shared" si="52"/>
        <v>129</v>
      </c>
      <c r="N249" s="8">
        <v>39563</v>
      </c>
      <c r="O249" s="5">
        <v>205184</v>
      </c>
      <c r="Q249" s="5"/>
      <c r="S249" s="5"/>
      <c r="U249" s="9"/>
      <c r="V249" s="14">
        <f t="shared" si="53"/>
        <v>205184</v>
      </c>
      <c r="W249" s="14">
        <f t="shared" si="54"/>
        <v>1014041.4118191771</v>
      </c>
      <c r="X249" s="14">
        <f t="shared" si="55"/>
        <v>410368</v>
      </c>
      <c r="Y249" s="8">
        <v>39603</v>
      </c>
      <c r="Z249" s="13">
        <f t="shared" si="56"/>
        <v>11</v>
      </c>
      <c r="AA249" s="4">
        <f t="shared" si="57"/>
        <v>40</v>
      </c>
      <c r="AB249" s="4">
        <v>2</v>
      </c>
      <c r="AC249" s="10">
        <v>2.6</v>
      </c>
      <c r="AD249" s="10">
        <v>27.1</v>
      </c>
      <c r="AE249" s="10">
        <v>23.3</v>
      </c>
      <c r="AF249" s="10">
        <v>32.200000000000003</v>
      </c>
      <c r="AG249" s="10">
        <v>28.17631578947368</v>
      </c>
      <c r="AH249" s="9">
        <v>37</v>
      </c>
      <c r="AI249" s="9">
        <v>34</v>
      </c>
      <c r="AJ249" s="9">
        <v>40</v>
      </c>
      <c r="AK249" s="9">
        <v>36.416666666666664</v>
      </c>
      <c r="AL249" s="10">
        <v>8.8000000000000007</v>
      </c>
      <c r="AM249" s="10">
        <v>8.5</v>
      </c>
      <c r="AN249" s="10">
        <v>9.1999999999999993</v>
      </c>
      <c r="AO249" s="10">
        <v>8.7547575198659526</v>
      </c>
      <c r="AP249" s="21">
        <v>172</v>
      </c>
      <c r="AQ249" s="20">
        <v>145</v>
      </c>
      <c r="AR249" s="20">
        <v>10</v>
      </c>
      <c r="AS249" s="20">
        <v>4.5</v>
      </c>
      <c r="AT249" s="5">
        <v>20</v>
      </c>
      <c r="AU249" s="5">
        <v>460</v>
      </c>
      <c r="AV249" s="5">
        <v>0</v>
      </c>
      <c r="AW249" s="5">
        <v>480</v>
      </c>
      <c r="AX249" s="5">
        <v>0</v>
      </c>
      <c r="AY249" s="5">
        <v>0</v>
      </c>
      <c r="AZ249" s="5">
        <v>0</v>
      </c>
      <c r="BA249" s="5">
        <v>0</v>
      </c>
      <c r="BB249" s="5">
        <v>255</v>
      </c>
      <c r="BC249" s="5">
        <v>125</v>
      </c>
      <c r="BD249" s="5">
        <v>5</v>
      </c>
      <c r="BE249" s="5">
        <v>290</v>
      </c>
      <c r="BF249" s="5">
        <v>50.666666666666664</v>
      </c>
      <c r="BG249" s="5">
        <v>31</v>
      </c>
      <c r="BH249" s="5">
        <v>0.33333333333333331</v>
      </c>
      <c r="BI249" s="5">
        <v>82</v>
      </c>
      <c r="BJ249" s="5">
        <v>10</v>
      </c>
      <c r="BK249" s="5">
        <v>20</v>
      </c>
      <c r="BL249" s="5">
        <v>0</v>
      </c>
      <c r="BM249" s="5">
        <v>40</v>
      </c>
      <c r="BN249" s="5">
        <v>190706</v>
      </c>
      <c r="BO249" s="11">
        <f>BN249/O249*100</f>
        <v>92.94389426076107</v>
      </c>
      <c r="BP249" s="11">
        <f>(BN249)/(O249+Q249+S249+U249)*100</f>
        <v>92.94389426076107</v>
      </c>
      <c r="BQ249" s="4" t="s">
        <v>72</v>
      </c>
      <c r="BR249" s="9">
        <v>17</v>
      </c>
      <c r="BS249" s="9">
        <v>40</v>
      </c>
      <c r="BT249" s="11">
        <v>22.84</v>
      </c>
      <c r="BU249" s="19">
        <f t="shared" si="58"/>
        <v>0.57099999999999995</v>
      </c>
      <c r="BV249" s="6">
        <v>5.0000000000000001E-3</v>
      </c>
      <c r="BW249" s="6">
        <v>0.27700000000000002</v>
      </c>
      <c r="BX249" s="6">
        <v>0.11700000000000001</v>
      </c>
      <c r="BY249" s="5">
        <f t="shared" si="59"/>
        <v>942489.57756154472</v>
      </c>
      <c r="BZ249" s="11">
        <v>20.77</v>
      </c>
      <c r="CA249" s="19">
        <f t="shared" si="61"/>
        <v>2.5661893865365122</v>
      </c>
      <c r="CB249" s="19">
        <f t="shared" si="64"/>
        <v>0.98196851468794732</v>
      </c>
    </row>
    <row r="250" spans="1:94" x14ac:dyDescent="0.25">
      <c r="A250" s="12" t="s">
        <v>69</v>
      </c>
      <c r="B250" s="15">
        <v>4</v>
      </c>
      <c r="C250" s="15">
        <v>2</v>
      </c>
      <c r="D250" s="16">
        <f t="shared" si="51"/>
        <v>0.80937128447999995</v>
      </c>
      <c r="E250" s="17">
        <v>40338</v>
      </c>
      <c r="F250" s="13">
        <v>2</v>
      </c>
      <c r="G250" s="13" t="s">
        <v>70</v>
      </c>
      <c r="H250" s="13" t="s">
        <v>71</v>
      </c>
      <c r="I250" s="15">
        <v>34</v>
      </c>
      <c r="J250" s="15">
        <v>0</v>
      </c>
      <c r="K250" s="15">
        <v>157</v>
      </c>
      <c r="L250" s="15">
        <v>335</v>
      </c>
      <c r="M250" s="13">
        <f t="shared" si="52"/>
        <v>131.5</v>
      </c>
      <c r="N250" s="17">
        <v>40349</v>
      </c>
      <c r="O250" s="14">
        <v>816614</v>
      </c>
      <c r="P250" s="17">
        <v>40353</v>
      </c>
      <c r="Q250" s="14">
        <v>862414</v>
      </c>
      <c r="R250" s="17"/>
      <c r="S250" s="13"/>
      <c r="T250" s="17"/>
      <c r="U250" s="17"/>
      <c r="V250" s="14">
        <f t="shared" si="53"/>
        <v>1679028</v>
      </c>
      <c r="W250" s="14">
        <f t="shared" si="54"/>
        <v>2074484.2721702587</v>
      </c>
      <c r="X250" s="14">
        <f t="shared" si="55"/>
        <v>839514</v>
      </c>
      <c r="Y250" s="17">
        <v>40381</v>
      </c>
      <c r="Z250" s="13">
        <f t="shared" si="56"/>
        <v>11</v>
      </c>
      <c r="AA250" s="13">
        <f t="shared" si="57"/>
        <v>32</v>
      </c>
      <c r="AB250" s="13">
        <v>12</v>
      </c>
      <c r="AC250" s="18">
        <v>2.2000000000000002</v>
      </c>
      <c r="AD250" s="18">
        <v>32.200000000000003</v>
      </c>
      <c r="AE250" s="18">
        <v>28.7</v>
      </c>
      <c r="AF250" s="18">
        <v>34.5</v>
      </c>
      <c r="AG250" s="18">
        <v>31.676666666666673</v>
      </c>
      <c r="AH250" s="13">
        <v>37</v>
      </c>
      <c r="AI250" s="13">
        <v>36</v>
      </c>
      <c r="AJ250" s="13">
        <v>40</v>
      </c>
      <c r="AK250" s="18">
        <v>37.857142857142854</v>
      </c>
      <c r="AL250" s="18">
        <v>9</v>
      </c>
      <c r="AM250" s="18">
        <v>8.8000000000000007</v>
      </c>
      <c r="AN250" s="18">
        <v>9.6</v>
      </c>
      <c r="AO250" s="18">
        <v>9.1180464230512399</v>
      </c>
      <c r="AP250" s="21">
        <v>268</v>
      </c>
      <c r="AQ250" s="21">
        <v>600</v>
      </c>
      <c r="AR250" s="21">
        <v>66</v>
      </c>
      <c r="AS250" s="21">
        <v>26</v>
      </c>
      <c r="AT250" s="14">
        <v>10</v>
      </c>
      <c r="AU250" s="14">
        <v>65</v>
      </c>
      <c r="AV250" s="14">
        <v>610</v>
      </c>
      <c r="AW250" s="14">
        <v>685</v>
      </c>
      <c r="AX250" s="14">
        <v>0</v>
      </c>
      <c r="AY250" s="14">
        <v>0</v>
      </c>
      <c r="AZ250" s="14">
        <v>225</v>
      </c>
      <c r="BA250" s="14">
        <v>517</v>
      </c>
      <c r="BB250" s="14">
        <v>420</v>
      </c>
      <c r="BC250" s="14">
        <v>490</v>
      </c>
      <c r="BD250" s="14">
        <v>12800</v>
      </c>
      <c r="BE250" s="14">
        <v>13250</v>
      </c>
      <c r="BF250" s="14">
        <v>84.583333333333329</v>
      </c>
      <c r="BG250" s="14">
        <v>154.58333333333334</v>
      </c>
      <c r="BH250" s="14">
        <v>1977.9166666666667</v>
      </c>
      <c r="BI250" s="14">
        <v>2217.6666666666665</v>
      </c>
      <c r="BJ250" s="14">
        <v>45</v>
      </c>
      <c r="BK250" s="14">
        <v>122.5</v>
      </c>
      <c r="BL250" s="14">
        <v>922.5</v>
      </c>
      <c r="BM250" s="14">
        <v>1157.5</v>
      </c>
      <c r="BN250" s="14">
        <v>462916</v>
      </c>
      <c r="BO250" s="19">
        <v>53.68</v>
      </c>
      <c r="BP250" s="19">
        <f>((BN250/(O250+Q250+S250+U250))*100)</f>
        <v>27.570475298803832</v>
      </c>
      <c r="BQ250" s="15" t="s">
        <v>72</v>
      </c>
      <c r="BR250" s="13">
        <v>27</v>
      </c>
      <c r="BS250" s="13">
        <v>50</v>
      </c>
      <c r="BT250" s="19">
        <v>36.01</v>
      </c>
      <c r="BU250" s="19">
        <f t="shared" si="58"/>
        <v>1.1253124999999999</v>
      </c>
      <c r="BV250" s="16">
        <v>0.2</v>
      </c>
      <c r="BW250" s="16">
        <v>0.80800000000000005</v>
      </c>
      <c r="BX250" s="16">
        <v>0.41499999999999998</v>
      </c>
      <c r="BY250" s="14">
        <f t="shared" si="59"/>
        <v>571945.17383627163</v>
      </c>
      <c r="BZ250" s="19">
        <v>140.09</v>
      </c>
      <c r="CA250" s="11">
        <f t="shared" si="61"/>
        <v>5.4089051390211242</v>
      </c>
      <c r="CB250" s="11">
        <f t="shared" si="64"/>
        <v>0.88874819681795392</v>
      </c>
    </row>
    <row r="251" spans="1:94" x14ac:dyDescent="0.25">
      <c r="A251" s="15" t="s">
        <v>69</v>
      </c>
      <c r="B251" s="15">
        <v>4</v>
      </c>
      <c r="C251" s="15">
        <v>2</v>
      </c>
      <c r="D251" s="16">
        <f t="shared" si="51"/>
        <v>0.80937128447999995</v>
      </c>
      <c r="E251" s="17">
        <v>38162</v>
      </c>
      <c r="F251" s="15">
        <v>1</v>
      </c>
      <c r="G251" s="15" t="s">
        <v>70</v>
      </c>
      <c r="H251" s="15" t="s">
        <v>71</v>
      </c>
      <c r="I251" s="15">
        <v>160</v>
      </c>
      <c r="J251" s="15">
        <v>193</v>
      </c>
      <c r="K251" s="15"/>
      <c r="L251" s="15"/>
      <c r="M251" s="13">
        <f t="shared" si="52"/>
        <v>176.5</v>
      </c>
      <c r="N251" s="17">
        <v>38174</v>
      </c>
      <c r="O251" s="14">
        <v>825316</v>
      </c>
      <c r="P251" s="15"/>
      <c r="Q251" s="14"/>
      <c r="R251" s="15"/>
      <c r="S251" s="15"/>
      <c r="T251" s="15"/>
      <c r="U251" s="15"/>
      <c r="V251" s="14">
        <f t="shared" si="53"/>
        <v>825316</v>
      </c>
      <c r="W251" s="14">
        <f t="shared" si="54"/>
        <v>1019700.1250547753</v>
      </c>
      <c r="X251" s="14">
        <f t="shared" si="55"/>
        <v>412658</v>
      </c>
      <c r="Y251" s="17">
        <v>38204</v>
      </c>
      <c r="Z251" s="13">
        <f t="shared" si="56"/>
        <v>12</v>
      </c>
      <c r="AA251" s="15">
        <f t="shared" si="57"/>
        <v>30</v>
      </c>
      <c r="AB251" s="15">
        <v>7</v>
      </c>
      <c r="AC251" s="18">
        <v>2</v>
      </c>
      <c r="AD251" s="15">
        <v>31.5</v>
      </c>
      <c r="AE251" s="15">
        <v>31</v>
      </c>
      <c r="AF251" s="15">
        <v>35.299999999999997</v>
      </c>
      <c r="AG251" s="18">
        <v>32.825000000000003</v>
      </c>
      <c r="AH251" s="15">
        <v>37</v>
      </c>
      <c r="AI251" s="15">
        <v>30</v>
      </c>
      <c r="AJ251" s="15">
        <v>35</v>
      </c>
      <c r="AK251" s="18">
        <v>32.142857142857146</v>
      </c>
      <c r="AL251" s="15">
        <v>9.1</v>
      </c>
      <c r="AM251" s="15">
        <v>9.1999999999999993</v>
      </c>
      <c r="AN251" s="15">
        <v>9.9</v>
      </c>
      <c r="AO251" s="18">
        <v>9.4727272727272727</v>
      </c>
      <c r="AP251" s="21">
        <v>248</v>
      </c>
      <c r="AQ251" s="21">
        <v>750</v>
      </c>
      <c r="AR251" s="21">
        <v>42</v>
      </c>
      <c r="AS251" s="21">
        <v>17.5</v>
      </c>
      <c r="AT251" s="14">
        <v>140</v>
      </c>
      <c r="AU251" s="14">
        <v>120</v>
      </c>
      <c r="AV251" s="14">
        <v>525</v>
      </c>
      <c r="AW251" s="14">
        <v>785</v>
      </c>
      <c r="AX251" s="14">
        <v>0</v>
      </c>
      <c r="AY251" s="14">
        <v>0</v>
      </c>
      <c r="AZ251" s="14">
        <v>0</v>
      </c>
      <c r="BA251" s="14">
        <v>10</v>
      </c>
      <c r="BB251" s="14">
        <v>215</v>
      </c>
      <c r="BC251" s="14">
        <v>80</v>
      </c>
      <c r="BD251" s="14">
        <v>400</v>
      </c>
      <c r="BE251" s="14">
        <v>610</v>
      </c>
      <c r="BF251" s="14">
        <v>32</v>
      </c>
      <c r="BG251" s="14">
        <v>17.5</v>
      </c>
      <c r="BH251" s="14">
        <v>133.5</v>
      </c>
      <c r="BI251" s="14">
        <v>183</v>
      </c>
      <c r="BJ251" s="14">
        <v>5</v>
      </c>
      <c r="BK251" s="14">
        <v>5</v>
      </c>
      <c r="BL251" s="14">
        <v>70</v>
      </c>
      <c r="BM251" s="14">
        <v>100</v>
      </c>
      <c r="BN251" s="14">
        <v>0</v>
      </c>
      <c r="BO251" s="19">
        <f>(BN251/O251)*100</f>
        <v>0</v>
      </c>
      <c r="BP251" s="19">
        <f>((BN251)/(O251+Q251+S251+U251))*100</f>
        <v>0</v>
      </c>
      <c r="BQ251" s="15" t="s">
        <v>73</v>
      </c>
      <c r="BR251" s="13">
        <v>0</v>
      </c>
      <c r="BS251" s="13">
        <v>0</v>
      </c>
      <c r="BT251" s="19">
        <v>0</v>
      </c>
      <c r="BU251" s="19">
        <f t="shared" si="58"/>
        <v>0</v>
      </c>
      <c r="BV251" s="16">
        <v>0</v>
      </c>
      <c r="BW251" s="16">
        <v>0</v>
      </c>
      <c r="BX251" s="16">
        <v>0</v>
      </c>
      <c r="BY251" s="14">
        <f t="shared" si="59"/>
        <v>0</v>
      </c>
      <c r="BZ251" s="19">
        <v>0</v>
      </c>
      <c r="CA251" s="19">
        <f t="shared" si="61"/>
        <v>0</v>
      </c>
      <c r="CB251" s="19" t="e">
        <f t="shared" si="64"/>
        <v>#DIV/0!</v>
      </c>
    </row>
    <row r="252" spans="1:94" x14ac:dyDescent="0.25">
      <c r="A252" s="15" t="s">
        <v>69</v>
      </c>
      <c r="B252" s="15">
        <v>7</v>
      </c>
      <c r="C252" s="15">
        <v>2</v>
      </c>
      <c r="D252" s="16">
        <f t="shared" si="51"/>
        <v>0.80937128447999995</v>
      </c>
      <c r="E252" s="17">
        <v>39000</v>
      </c>
      <c r="F252" s="15">
        <v>1</v>
      </c>
      <c r="G252" s="15" t="s">
        <v>70</v>
      </c>
      <c r="H252" s="15" t="s">
        <v>71</v>
      </c>
      <c r="I252" s="15">
        <v>99</v>
      </c>
      <c r="J252" s="15">
        <v>170</v>
      </c>
      <c r="K252" s="15"/>
      <c r="L252" s="15"/>
      <c r="M252" s="13">
        <f t="shared" si="52"/>
        <v>134.5</v>
      </c>
      <c r="N252" s="17">
        <v>39012</v>
      </c>
      <c r="O252" s="14">
        <v>864704</v>
      </c>
      <c r="P252" s="15"/>
      <c r="Q252" s="14"/>
      <c r="R252" s="15"/>
      <c r="S252" s="15"/>
      <c r="T252" s="15"/>
      <c r="U252" s="15"/>
      <c r="V252" s="14">
        <f t="shared" si="53"/>
        <v>864704</v>
      </c>
      <c r="W252" s="14">
        <f t="shared" si="54"/>
        <v>1068365.0588809187</v>
      </c>
      <c r="X252" s="14">
        <f t="shared" si="55"/>
        <v>432352</v>
      </c>
      <c r="Y252" s="17">
        <v>39059</v>
      </c>
      <c r="Z252" s="13">
        <f t="shared" si="56"/>
        <v>12</v>
      </c>
      <c r="AA252" s="13">
        <f t="shared" si="57"/>
        <v>47</v>
      </c>
      <c r="AB252" s="15">
        <v>6</v>
      </c>
      <c r="AC252" s="15">
        <v>4.2</v>
      </c>
      <c r="AD252" s="15">
        <v>21.6</v>
      </c>
      <c r="AE252" s="15">
        <v>12.2</v>
      </c>
      <c r="AF252" s="15">
        <v>27.1</v>
      </c>
      <c r="AG252" s="18">
        <v>21.25</v>
      </c>
      <c r="AH252" s="15">
        <v>37</v>
      </c>
      <c r="AI252" s="15">
        <v>37</v>
      </c>
      <c r="AJ252" s="15">
        <v>50</v>
      </c>
      <c r="AK252" s="13">
        <v>42.583333333333336</v>
      </c>
      <c r="AL252" s="15">
        <v>8.8000000000000007</v>
      </c>
      <c r="AM252" s="15">
        <v>8.1999999999999993</v>
      </c>
      <c r="AN252" s="15">
        <v>9.1999999999999993</v>
      </c>
      <c r="AO252" s="18">
        <v>8.8548223979680234</v>
      </c>
      <c r="AP252" s="21">
        <v>406</v>
      </c>
      <c r="AQ252" s="21">
        <v>525</v>
      </c>
      <c r="AR252" s="21">
        <v>51</v>
      </c>
      <c r="AS252" s="21">
        <v>26.75</v>
      </c>
      <c r="AT252" s="14">
        <v>30</v>
      </c>
      <c r="AU252" s="14">
        <v>250</v>
      </c>
      <c r="AV252" s="14">
        <v>0</v>
      </c>
      <c r="AW252" s="14">
        <v>280</v>
      </c>
      <c r="AX252" s="14">
        <v>0</v>
      </c>
      <c r="AY252" s="14">
        <v>0</v>
      </c>
      <c r="AZ252" s="14">
        <v>0</v>
      </c>
      <c r="BA252" s="14">
        <v>10</v>
      </c>
      <c r="BB252" s="14">
        <v>510</v>
      </c>
      <c r="BC252" s="14">
        <v>230</v>
      </c>
      <c r="BD252" s="14">
        <v>0</v>
      </c>
      <c r="BE252" s="14">
        <v>555</v>
      </c>
      <c r="BF252" s="14">
        <v>68.666666666666671</v>
      </c>
      <c r="BG252" s="14">
        <v>47.333333333333336</v>
      </c>
      <c r="BH252" s="14">
        <v>0</v>
      </c>
      <c r="BI252" s="14">
        <v>116</v>
      </c>
      <c r="BJ252" s="14">
        <v>10</v>
      </c>
      <c r="BK252" s="14">
        <v>35</v>
      </c>
      <c r="BL252" s="14">
        <v>0</v>
      </c>
      <c r="BM252" s="14">
        <v>45</v>
      </c>
      <c r="BN252" s="14">
        <v>207046</v>
      </c>
      <c r="BO252" s="19">
        <f>BN252/O252*100</f>
        <v>23.944147361409222</v>
      </c>
      <c r="BP252" s="19">
        <f>BN252/(O252+Q252)*100</f>
        <v>23.944147361409222</v>
      </c>
      <c r="BQ252" s="15" t="s">
        <v>72</v>
      </c>
      <c r="BR252" s="13">
        <v>21</v>
      </c>
      <c r="BS252" s="13">
        <v>31</v>
      </c>
      <c r="BT252" s="19">
        <v>25.31</v>
      </c>
      <c r="BU252" s="19">
        <f t="shared" si="58"/>
        <v>0.53851063829787227</v>
      </c>
      <c r="BV252" s="16">
        <v>8.5000000000000006E-2</v>
      </c>
      <c r="BW252" s="16">
        <v>0.19</v>
      </c>
      <c r="BX252" s="16">
        <v>0.13600000000000001</v>
      </c>
      <c r="BY252" s="14">
        <f t="shared" si="59"/>
        <v>255810.90405625358</v>
      </c>
      <c r="BZ252" s="19">
        <v>29.23</v>
      </c>
      <c r="CA252" s="11">
        <f t="shared" si="61"/>
        <v>0.76839258513672803</v>
      </c>
      <c r="CB252" s="11">
        <f t="shared" si="64"/>
        <v>0.83880782436911472</v>
      </c>
    </row>
    <row r="253" spans="1:94" x14ac:dyDescent="0.25">
      <c r="A253" s="15" t="s">
        <v>69</v>
      </c>
      <c r="B253" s="15">
        <v>5</v>
      </c>
      <c r="C253" s="15">
        <v>2</v>
      </c>
      <c r="D253" s="16">
        <f t="shared" si="51"/>
        <v>0.80937128447999995</v>
      </c>
      <c r="E253" s="17">
        <v>39200</v>
      </c>
      <c r="F253" s="15">
        <v>1</v>
      </c>
      <c r="G253" s="15" t="s">
        <v>70</v>
      </c>
      <c r="H253" s="15" t="s">
        <v>71</v>
      </c>
      <c r="I253" s="15">
        <v>43</v>
      </c>
      <c r="J253" s="15">
        <v>72</v>
      </c>
      <c r="K253" s="15"/>
      <c r="L253" s="15"/>
      <c r="M253" s="13">
        <f t="shared" si="52"/>
        <v>57.5</v>
      </c>
      <c r="N253" s="17">
        <v>39212</v>
      </c>
      <c r="O253" s="14">
        <v>871119</v>
      </c>
      <c r="P253" s="15"/>
      <c r="Q253" s="14"/>
      <c r="R253" s="15"/>
      <c r="S253" s="14"/>
      <c r="T253" s="15"/>
      <c r="U253" s="15"/>
      <c r="V253" s="14">
        <f t="shared" si="53"/>
        <v>871119</v>
      </c>
      <c r="W253" s="14">
        <f t="shared" si="54"/>
        <v>1076290.9639914781</v>
      </c>
      <c r="X253" s="14">
        <f t="shared" si="55"/>
        <v>435559.5</v>
      </c>
      <c r="Y253" s="17">
        <v>39252</v>
      </c>
      <c r="Z253" s="13">
        <f t="shared" si="56"/>
        <v>12</v>
      </c>
      <c r="AA253" s="15">
        <f t="shared" si="57"/>
        <v>40</v>
      </c>
      <c r="AB253" s="15">
        <v>1</v>
      </c>
      <c r="AC253" s="15">
        <v>2.6</v>
      </c>
      <c r="AD253" s="18">
        <v>26.5</v>
      </c>
      <c r="AE253" s="18">
        <v>24.4</v>
      </c>
      <c r="AF253" s="18">
        <v>32</v>
      </c>
      <c r="AG253" s="18">
        <v>28.802564102564109</v>
      </c>
      <c r="AH253" s="18">
        <v>37</v>
      </c>
      <c r="AI253" s="18">
        <v>34</v>
      </c>
      <c r="AJ253" s="18">
        <v>40</v>
      </c>
      <c r="AK253" s="18">
        <v>36.333333333333336</v>
      </c>
      <c r="AL253" s="18">
        <v>9</v>
      </c>
      <c r="AM253" s="18">
        <v>8.4</v>
      </c>
      <c r="AN253" s="18">
        <v>9.3000000000000007</v>
      </c>
      <c r="AO253" s="18">
        <v>8.9794871794871813</v>
      </c>
      <c r="AP253" s="21">
        <v>151</v>
      </c>
      <c r="AQ253" s="21">
        <v>700</v>
      </c>
      <c r="AR253" s="21">
        <v>51</v>
      </c>
      <c r="AS253" s="21">
        <v>21.25</v>
      </c>
      <c r="AT253" s="14">
        <v>95</v>
      </c>
      <c r="AU253" s="14">
        <v>510</v>
      </c>
      <c r="AV253" s="14">
        <v>0</v>
      </c>
      <c r="AW253" s="14">
        <v>605</v>
      </c>
      <c r="AX253" s="14">
        <v>0</v>
      </c>
      <c r="AY253" s="14">
        <v>0</v>
      </c>
      <c r="AZ253" s="14">
        <v>0</v>
      </c>
      <c r="BA253" s="14">
        <v>0</v>
      </c>
      <c r="BB253" s="14">
        <v>390</v>
      </c>
      <c r="BC253" s="14">
        <v>230</v>
      </c>
      <c r="BD253" s="14">
        <v>45</v>
      </c>
      <c r="BE253" s="14">
        <v>620</v>
      </c>
      <c r="BF253" s="14">
        <v>56</v>
      </c>
      <c r="BG253" s="14">
        <v>61.666666666666664</v>
      </c>
      <c r="BH253" s="14">
        <v>10.666666666666666</v>
      </c>
      <c r="BI253" s="14">
        <v>128</v>
      </c>
      <c r="BJ253" s="14">
        <v>15</v>
      </c>
      <c r="BK253" s="14">
        <v>20</v>
      </c>
      <c r="BL253" s="14">
        <v>5</v>
      </c>
      <c r="BM253" s="14">
        <v>65</v>
      </c>
      <c r="BN253" s="14">
        <v>0</v>
      </c>
      <c r="BO253" s="19">
        <f>(BN253/O253)*100</f>
        <v>0</v>
      </c>
      <c r="BP253" s="19">
        <f>((BN253)/(O253+Q253+S253+U253))*100</f>
        <v>0</v>
      </c>
      <c r="BQ253" s="15" t="s">
        <v>73</v>
      </c>
      <c r="BR253" s="13"/>
      <c r="BS253" s="13"/>
      <c r="BT253" s="19"/>
      <c r="BU253" s="19">
        <f t="shared" si="58"/>
        <v>0</v>
      </c>
      <c r="BV253" s="16"/>
      <c r="BW253" s="16"/>
      <c r="BX253" s="16"/>
      <c r="BY253" s="14">
        <f t="shared" si="59"/>
        <v>0</v>
      </c>
      <c r="BZ253" s="19">
        <v>0</v>
      </c>
      <c r="CA253" s="11">
        <f t="shared" si="61"/>
        <v>0</v>
      </c>
      <c r="CB253" s="11" t="e">
        <f t="shared" si="64"/>
        <v>#DIV/0!</v>
      </c>
    </row>
    <row r="254" spans="1:94" x14ac:dyDescent="0.25">
      <c r="A254" s="4" t="s">
        <v>69</v>
      </c>
      <c r="B254" s="4">
        <v>12</v>
      </c>
      <c r="C254" s="4">
        <v>0.5</v>
      </c>
      <c r="D254" s="6">
        <f t="shared" si="51"/>
        <v>0.20234282111999999</v>
      </c>
      <c r="E254" s="8">
        <v>39550</v>
      </c>
      <c r="F254" s="4">
        <v>1</v>
      </c>
      <c r="G254" s="4" t="s">
        <v>70</v>
      </c>
      <c r="H254" s="4" t="s">
        <v>71</v>
      </c>
      <c r="I254" s="4">
        <v>88</v>
      </c>
      <c r="J254" s="4">
        <v>205</v>
      </c>
      <c r="M254" s="13">
        <f t="shared" si="52"/>
        <v>146.5</v>
      </c>
      <c r="N254" s="8">
        <v>39563</v>
      </c>
      <c r="O254" s="5">
        <v>212054</v>
      </c>
      <c r="Q254" s="5"/>
      <c r="S254" s="5"/>
      <c r="U254" s="9"/>
      <c r="V254" s="14">
        <f t="shared" si="53"/>
        <v>212054</v>
      </c>
      <c r="W254" s="14">
        <f t="shared" si="54"/>
        <v>1047993.6912327657</v>
      </c>
      <c r="X254" s="14">
        <f t="shared" si="55"/>
        <v>424108</v>
      </c>
      <c r="Y254" s="8">
        <v>39603</v>
      </c>
      <c r="Z254" s="13">
        <f t="shared" si="56"/>
        <v>13</v>
      </c>
      <c r="AA254" s="4">
        <f t="shared" si="57"/>
        <v>40</v>
      </c>
      <c r="AB254" s="4">
        <v>1</v>
      </c>
      <c r="AC254" s="10">
        <v>2.8</v>
      </c>
      <c r="AD254" s="10">
        <v>27.1</v>
      </c>
      <c r="AE254" s="10">
        <v>22.6</v>
      </c>
      <c r="AF254" s="10">
        <v>31.7</v>
      </c>
      <c r="AG254" s="10">
        <v>27.934210526315795</v>
      </c>
      <c r="AH254" s="9">
        <v>37</v>
      </c>
      <c r="AI254" s="9">
        <v>33</v>
      </c>
      <c r="AJ254" s="9">
        <v>41</v>
      </c>
      <c r="AK254" s="9">
        <v>36.333333333333336</v>
      </c>
      <c r="AL254" s="10">
        <v>8.9</v>
      </c>
      <c r="AM254" s="10">
        <v>8.6</v>
      </c>
      <c r="AN254" s="10">
        <v>9.1999999999999993</v>
      </c>
      <c r="AO254" s="10">
        <v>8.8343584292642472</v>
      </c>
      <c r="AP254" s="21">
        <v>166</v>
      </c>
      <c r="AQ254" s="20">
        <v>157.5</v>
      </c>
      <c r="AR254" s="20">
        <v>12</v>
      </c>
      <c r="AS254" s="20">
        <v>5.25</v>
      </c>
      <c r="AT254" s="5">
        <v>50</v>
      </c>
      <c r="AU254" s="5">
        <v>440</v>
      </c>
      <c r="AV254" s="5">
        <v>0</v>
      </c>
      <c r="AW254" s="5">
        <v>490</v>
      </c>
      <c r="AX254" s="5">
        <v>0</v>
      </c>
      <c r="AY254" s="5">
        <v>0</v>
      </c>
      <c r="AZ254" s="5">
        <v>0</v>
      </c>
      <c r="BA254" s="5">
        <v>10</v>
      </c>
      <c r="BB254" s="5">
        <v>150</v>
      </c>
      <c r="BC254" s="5">
        <v>230</v>
      </c>
      <c r="BD254" s="5">
        <v>0</v>
      </c>
      <c r="BE254" s="5">
        <v>350</v>
      </c>
      <c r="BF254" s="5">
        <v>36.25</v>
      </c>
      <c r="BG254" s="5">
        <v>60</v>
      </c>
      <c r="BH254" s="5">
        <v>0</v>
      </c>
      <c r="BI254" s="5">
        <v>96.25</v>
      </c>
      <c r="BJ254" s="5">
        <v>20</v>
      </c>
      <c r="BK254" s="5">
        <v>32.5</v>
      </c>
      <c r="BL254" s="5">
        <v>0</v>
      </c>
      <c r="BM254" s="5">
        <v>72.5</v>
      </c>
      <c r="BN254" s="5">
        <v>142528</v>
      </c>
      <c r="BO254" s="11">
        <f>BN254/O254*100</f>
        <v>67.213068369377609</v>
      </c>
      <c r="BP254" s="11">
        <f>(BN254)/(O254+Q254+S254+U254)*100</f>
        <v>67.213068369377609</v>
      </c>
      <c r="BQ254" s="4" t="s">
        <v>72</v>
      </c>
      <c r="BR254" s="9">
        <v>20</v>
      </c>
      <c r="BS254" s="9">
        <v>42</v>
      </c>
      <c r="BT254" s="11">
        <v>29.15</v>
      </c>
      <c r="BU254" s="19">
        <f t="shared" si="58"/>
        <v>0.72875000000000001</v>
      </c>
      <c r="BV254" s="6">
        <v>6.7000000000000004E-2</v>
      </c>
      <c r="BW254" s="6">
        <v>0.61799999999999999</v>
      </c>
      <c r="BX254" s="6">
        <v>0.22800000000000001</v>
      </c>
      <c r="BY254" s="5">
        <f t="shared" si="59"/>
        <v>704388.71619504283</v>
      </c>
      <c r="BZ254" s="11">
        <v>30.91</v>
      </c>
      <c r="CA254" s="19">
        <f t="shared" si="61"/>
        <v>3.8190136705750404</v>
      </c>
      <c r="CB254" s="19">
        <f t="shared" si="64"/>
        <v>0.9204902012026559</v>
      </c>
    </row>
    <row r="255" spans="1:94" x14ac:dyDescent="0.25">
      <c r="A255" s="15" t="s">
        <v>69</v>
      </c>
      <c r="B255" s="15">
        <v>2</v>
      </c>
      <c r="C255" s="15">
        <v>2</v>
      </c>
      <c r="D255" s="16">
        <f t="shared" si="51"/>
        <v>0.80937128447999995</v>
      </c>
      <c r="E255" s="17">
        <v>39251</v>
      </c>
      <c r="F255" s="15">
        <v>2</v>
      </c>
      <c r="G255" s="15" t="s">
        <v>70</v>
      </c>
      <c r="H255" s="15" t="s">
        <v>71</v>
      </c>
      <c r="I255" s="15"/>
      <c r="J255" s="15">
        <v>50</v>
      </c>
      <c r="K255" s="15">
        <v>81</v>
      </c>
      <c r="L255" s="15">
        <v>70</v>
      </c>
      <c r="M255" s="13">
        <f t="shared" si="52"/>
        <v>67</v>
      </c>
      <c r="N255" s="17">
        <v>39265</v>
      </c>
      <c r="O255" s="14">
        <v>832644</v>
      </c>
      <c r="P255" s="17">
        <v>39270</v>
      </c>
      <c r="Q255" s="14">
        <v>722724</v>
      </c>
      <c r="R255" s="15"/>
      <c r="S255" s="14"/>
      <c r="T255" s="15"/>
      <c r="U255" s="15"/>
      <c r="V255" s="14">
        <f t="shared" si="53"/>
        <v>1555368</v>
      </c>
      <c r="W255" s="14">
        <f t="shared" si="54"/>
        <v>1921699.0148091102</v>
      </c>
      <c r="X255" s="14">
        <f t="shared" si="55"/>
        <v>777684</v>
      </c>
      <c r="Y255" s="17">
        <v>39309</v>
      </c>
      <c r="Z255" s="13">
        <f t="shared" si="56"/>
        <v>14</v>
      </c>
      <c r="AA255" s="15">
        <f t="shared" si="57"/>
        <v>44</v>
      </c>
      <c r="AB255" s="15">
        <v>3</v>
      </c>
      <c r="AC255" s="15">
        <v>3</v>
      </c>
      <c r="AD255" s="18">
        <v>28.5</v>
      </c>
      <c r="AE255" s="18">
        <v>26.3</v>
      </c>
      <c r="AF255" s="18">
        <v>33.4</v>
      </c>
      <c r="AG255" s="18">
        <v>30.760465116279072</v>
      </c>
      <c r="AH255" s="18">
        <v>37</v>
      </c>
      <c r="AI255" s="18">
        <v>25</v>
      </c>
      <c r="AJ255" s="18">
        <v>33</v>
      </c>
      <c r="AK255" s="18">
        <v>30.083333333333332</v>
      </c>
      <c r="AL255" s="18">
        <v>8.8000000000000007</v>
      </c>
      <c r="AM255" s="18">
        <v>8.5</v>
      </c>
      <c r="AN255" s="18">
        <v>9.6</v>
      </c>
      <c r="AO255" s="18">
        <v>8.9627906976744214</v>
      </c>
      <c r="AP255" s="21">
        <v>334</v>
      </c>
      <c r="AQ255" s="21">
        <v>675</v>
      </c>
      <c r="AR255" s="21">
        <v>32</v>
      </c>
      <c r="AS255" s="21">
        <v>13.5</v>
      </c>
      <c r="AT255" s="14">
        <v>55</v>
      </c>
      <c r="AU255" s="14">
        <v>90</v>
      </c>
      <c r="AV255" s="14">
        <v>585</v>
      </c>
      <c r="AW255" s="14">
        <v>730</v>
      </c>
      <c r="AX255" s="14">
        <v>0</v>
      </c>
      <c r="AY255" s="14">
        <v>5</v>
      </c>
      <c r="AZ255" s="14">
        <v>0</v>
      </c>
      <c r="BA255" s="14">
        <v>35</v>
      </c>
      <c r="BB255" s="14">
        <v>200</v>
      </c>
      <c r="BC255" s="14">
        <v>685</v>
      </c>
      <c r="BD255" s="14">
        <v>545</v>
      </c>
      <c r="BE255" s="14">
        <v>765</v>
      </c>
      <c r="BF255" s="14">
        <v>60.769230769230766</v>
      </c>
      <c r="BG255" s="14">
        <v>141.92307692307693</v>
      </c>
      <c r="BH255" s="14">
        <v>70.769230769230774</v>
      </c>
      <c r="BI255" s="14">
        <v>276.53846153846155</v>
      </c>
      <c r="BJ255" s="14">
        <v>40</v>
      </c>
      <c r="BK255" s="14">
        <v>40</v>
      </c>
      <c r="BL255" s="14">
        <v>185</v>
      </c>
      <c r="BM255" s="14">
        <v>185</v>
      </c>
      <c r="BN255" s="14">
        <v>601213</v>
      </c>
      <c r="BO255" s="19">
        <f>(BN255/Q255)*100</f>
        <v>83.187081098732023</v>
      </c>
      <c r="BP255" s="19">
        <f>((BN255)/(O255+Q255+S255+U255))*100</f>
        <v>38.654067719022123</v>
      </c>
      <c r="BQ255" s="15" t="s">
        <v>72</v>
      </c>
      <c r="BR255" s="13">
        <v>29</v>
      </c>
      <c r="BS255" s="13">
        <v>50</v>
      </c>
      <c r="BT255" s="19">
        <v>36.58</v>
      </c>
      <c r="BU255" s="19">
        <f t="shared" si="58"/>
        <v>0.8313636363636363</v>
      </c>
      <c r="BV255" s="16">
        <v>0.21099999999999999</v>
      </c>
      <c r="BW255" s="16">
        <v>1.1180000000000001</v>
      </c>
      <c r="BX255" s="16">
        <v>0.45300000000000001</v>
      </c>
      <c r="BY255" s="14">
        <f t="shared" si="59"/>
        <v>742814.83854009444</v>
      </c>
      <c r="BZ255" s="19">
        <v>205.32</v>
      </c>
      <c r="CA255" s="11">
        <f t="shared" si="61"/>
        <v>5.7654178321407263</v>
      </c>
      <c r="CB255" s="11">
        <f t="shared" si="64"/>
        <v>0.92548012931327794</v>
      </c>
    </row>
    <row r="256" spans="1:94" s="138" customFormat="1" x14ac:dyDescent="0.25">
      <c r="A256" s="12" t="s">
        <v>69</v>
      </c>
      <c r="B256" s="15">
        <v>3</v>
      </c>
      <c r="C256" s="15">
        <v>2</v>
      </c>
      <c r="D256" s="16">
        <f t="shared" si="51"/>
        <v>0.80937128447999995</v>
      </c>
      <c r="E256" s="17">
        <v>40384</v>
      </c>
      <c r="F256" s="13">
        <v>1</v>
      </c>
      <c r="G256" s="13" t="s">
        <v>70</v>
      </c>
      <c r="H256" s="13" t="s">
        <v>71</v>
      </c>
      <c r="I256" s="15">
        <v>44</v>
      </c>
      <c r="J256" s="15">
        <v>4</v>
      </c>
      <c r="K256" s="15"/>
      <c r="L256" s="13"/>
      <c r="M256" s="13">
        <f t="shared" si="52"/>
        <v>24</v>
      </c>
      <c r="N256" s="17">
        <v>40405</v>
      </c>
      <c r="O256" s="14">
        <v>528532</v>
      </c>
      <c r="P256" s="17"/>
      <c r="Q256" s="14"/>
      <c r="R256" s="17"/>
      <c r="S256" s="13"/>
      <c r="T256" s="17"/>
      <c r="U256" s="17"/>
      <c r="V256" s="14">
        <f t="shared" si="53"/>
        <v>528532</v>
      </c>
      <c r="W256" s="14">
        <f t="shared" si="54"/>
        <v>653015.50738801924</v>
      </c>
      <c r="X256" s="14">
        <f t="shared" si="55"/>
        <v>264266</v>
      </c>
      <c r="Y256" s="17">
        <v>40450</v>
      </c>
      <c r="Z256" s="13">
        <f t="shared" si="56"/>
        <v>21</v>
      </c>
      <c r="AA256" s="13">
        <f t="shared" si="57"/>
        <v>45</v>
      </c>
      <c r="AB256" s="13">
        <v>10</v>
      </c>
      <c r="AC256" s="18">
        <v>3.2</v>
      </c>
      <c r="AD256" s="18">
        <v>32.700000000000003</v>
      </c>
      <c r="AE256" s="18">
        <v>25.9</v>
      </c>
      <c r="AF256" s="18">
        <v>33.299999999999997</v>
      </c>
      <c r="AG256" s="18">
        <v>31.048837209302327</v>
      </c>
      <c r="AH256" s="13">
        <v>37</v>
      </c>
      <c r="AI256" s="13">
        <v>25</v>
      </c>
      <c r="AJ256" s="13">
        <v>42</v>
      </c>
      <c r="AK256" s="18">
        <v>35.46153846153846</v>
      </c>
      <c r="AL256" s="18">
        <v>9.1</v>
      </c>
      <c r="AM256" s="18">
        <v>8.3000000000000007</v>
      </c>
      <c r="AN256" s="18">
        <v>9.69</v>
      </c>
      <c r="AO256" s="18">
        <v>9.0634497062640502</v>
      </c>
      <c r="AP256" s="21">
        <v>380</v>
      </c>
      <c r="AQ256" s="21">
        <v>700</v>
      </c>
      <c r="AR256" s="21">
        <v>90</v>
      </c>
      <c r="AS256" s="21">
        <v>37.5</v>
      </c>
      <c r="AT256" s="14">
        <v>60</v>
      </c>
      <c r="AU256" s="14">
        <v>45</v>
      </c>
      <c r="AV256" s="14">
        <v>2195</v>
      </c>
      <c r="AW256" s="14">
        <v>2300</v>
      </c>
      <c r="AX256" s="14">
        <v>0</v>
      </c>
      <c r="AY256" s="14">
        <v>0</v>
      </c>
      <c r="AZ256" s="14">
        <v>0</v>
      </c>
      <c r="BA256" s="14">
        <v>30</v>
      </c>
      <c r="BB256" s="14">
        <v>40</v>
      </c>
      <c r="BC256" s="14">
        <v>235</v>
      </c>
      <c r="BD256" s="14">
        <v>280</v>
      </c>
      <c r="BE256" s="14">
        <v>300</v>
      </c>
      <c r="BF256" s="14">
        <v>11.071428571428571</v>
      </c>
      <c r="BG256" s="14">
        <v>55.357142857142854</v>
      </c>
      <c r="BH256" s="14">
        <v>49.642857142857146</v>
      </c>
      <c r="BI256" s="14">
        <v>116.07142857142857</v>
      </c>
      <c r="BJ256" s="14">
        <v>5</v>
      </c>
      <c r="BK256" s="14">
        <v>32.5</v>
      </c>
      <c r="BL256" s="14">
        <v>20</v>
      </c>
      <c r="BM256" s="14">
        <v>80</v>
      </c>
      <c r="BN256" s="14">
        <v>50552</v>
      </c>
      <c r="BO256" s="19">
        <v>9.56</v>
      </c>
      <c r="BP256" s="19">
        <f>((BN256/(O256+Q256+S256+U256))*100)</f>
        <v>9.5646053597511607</v>
      </c>
      <c r="BQ256" s="15" t="s">
        <v>72</v>
      </c>
      <c r="BR256" s="13">
        <v>38</v>
      </c>
      <c r="BS256" s="13">
        <v>68</v>
      </c>
      <c r="BT256" s="19">
        <v>52.08</v>
      </c>
      <c r="BU256" s="19">
        <f t="shared" si="58"/>
        <v>1.1573333333333333</v>
      </c>
      <c r="BV256" s="16">
        <v>0.40300000000000002</v>
      </c>
      <c r="BW256" s="16">
        <v>1.6639999999999999</v>
      </c>
      <c r="BX256" s="16">
        <v>1.169</v>
      </c>
      <c r="BY256" s="14">
        <f t="shared" si="59"/>
        <v>62458.356219640715</v>
      </c>
      <c r="BZ256" s="19">
        <v>55.77</v>
      </c>
      <c r="CA256" s="19">
        <f t="shared" si="61"/>
        <v>1.5312296804915349</v>
      </c>
      <c r="CB256" s="19">
        <f t="shared" si="64"/>
        <v>0.82756398931705955</v>
      </c>
      <c r="CC256" s="89"/>
      <c r="CD256" s="89"/>
      <c r="CE256" s="89"/>
      <c r="CF256" s="89"/>
      <c r="CG256" s="89"/>
      <c r="CH256" s="89"/>
      <c r="CI256" s="89"/>
      <c r="CJ256" s="89"/>
      <c r="CK256" s="89"/>
      <c r="CL256" s="89"/>
      <c r="CM256" s="89"/>
      <c r="CN256" s="89"/>
      <c r="CO256" s="89"/>
      <c r="CP256" s="89"/>
    </row>
    <row r="257" spans="1:94" s="138" customFormat="1" x14ac:dyDescent="0.25">
      <c r="A257" s="15" t="s">
        <v>69</v>
      </c>
      <c r="B257" s="15">
        <v>4</v>
      </c>
      <c r="C257" s="15">
        <v>2</v>
      </c>
      <c r="D257" s="16">
        <f t="shared" si="51"/>
        <v>0.80937128447999995</v>
      </c>
      <c r="E257" s="17">
        <v>37820</v>
      </c>
      <c r="F257" s="15">
        <v>1</v>
      </c>
      <c r="G257" s="15" t="s">
        <v>70</v>
      </c>
      <c r="H257" s="15" t="s">
        <v>71</v>
      </c>
      <c r="I257" s="15">
        <v>118</v>
      </c>
      <c r="J257" s="15">
        <v>7</v>
      </c>
      <c r="K257" s="15"/>
      <c r="L257" s="15"/>
      <c r="M257" s="13">
        <f t="shared" si="52"/>
        <v>62.5</v>
      </c>
      <c r="N257" s="17">
        <v>37825</v>
      </c>
      <c r="O257" s="14">
        <v>870658</v>
      </c>
      <c r="P257" s="15"/>
      <c r="Q257" s="14"/>
      <c r="R257" s="15"/>
      <c r="S257" s="15"/>
      <c r="T257" s="15"/>
      <c r="U257" s="15"/>
      <c r="V257" s="14">
        <f t="shared" si="53"/>
        <v>870658</v>
      </c>
      <c r="W257" s="14">
        <f t="shared" si="54"/>
        <v>1075721.3860871962</v>
      </c>
      <c r="X257" s="14">
        <f t="shared" si="55"/>
        <v>435329</v>
      </c>
      <c r="Y257" s="17">
        <v>37860</v>
      </c>
      <c r="Z257" s="13">
        <f t="shared" si="56"/>
        <v>5</v>
      </c>
      <c r="AA257" s="15">
        <f t="shared" si="57"/>
        <v>35</v>
      </c>
      <c r="AB257" s="15">
        <v>13</v>
      </c>
      <c r="AC257" s="18">
        <v>2.4</v>
      </c>
      <c r="AD257" s="18">
        <v>32.1</v>
      </c>
      <c r="AE257" s="18">
        <v>29.6</v>
      </c>
      <c r="AF257" s="18">
        <v>33.799999999999997</v>
      </c>
      <c r="AG257" s="18">
        <v>32.033333333333324</v>
      </c>
      <c r="AH257" s="13">
        <v>38</v>
      </c>
      <c r="AI257" s="13">
        <v>36</v>
      </c>
      <c r="AJ257" s="13">
        <v>47</v>
      </c>
      <c r="AK257" s="13">
        <v>41.1</v>
      </c>
      <c r="AL257" s="18">
        <v>8.9</v>
      </c>
      <c r="AM257" s="18">
        <v>8.5</v>
      </c>
      <c r="AN257" s="18">
        <v>9.6</v>
      </c>
      <c r="AO257" s="18">
        <v>8.8401325351072089</v>
      </c>
      <c r="AP257" s="21">
        <v>135</v>
      </c>
      <c r="AQ257" s="21">
        <v>750</v>
      </c>
      <c r="AR257" s="21">
        <v>72</v>
      </c>
      <c r="AS257" s="21">
        <v>30</v>
      </c>
      <c r="AT257" s="14">
        <v>0</v>
      </c>
      <c r="AU257" s="14">
        <v>55</v>
      </c>
      <c r="AV257" s="14">
        <v>415</v>
      </c>
      <c r="AW257" s="14">
        <v>470</v>
      </c>
      <c r="AX257" s="14">
        <v>0</v>
      </c>
      <c r="AY257" s="14">
        <v>15</v>
      </c>
      <c r="AZ257" s="14">
        <v>70</v>
      </c>
      <c r="BA257" s="14">
        <v>290</v>
      </c>
      <c r="BB257" s="14">
        <v>900</v>
      </c>
      <c r="BC257" s="14">
        <v>800</v>
      </c>
      <c r="BD257" s="14">
        <v>3955</v>
      </c>
      <c r="BE257" s="14">
        <v>4080</v>
      </c>
      <c r="BF257" s="14">
        <v>190.76923076923077</v>
      </c>
      <c r="BG257" s="14">
        <v>152.69230769230768</v>
      </c>
      <c r="BH257" s="14">
        <v>1688.8461538461538</v>
      </c>
      <c r="BI257" s="14">
        <v>2032.3076923076924</v>
      </c>
      <c r="BJ257" s="14">
        <v>110</v>
      </c>
      <c r="BK257" s="14">
        <v>70</v>
      </c>
      <c r="BL257" s="14">
        <v>1315</v>
      </c>
      <c r="BM257" s="14">
        <v>1460</v>
      </c>
      <c r="BN257" s="14">
        <v>619170</v>
      </c>
      <c r="BO257" s="19">
        <f>BN257/(O257)*100</f>
        <v>71.115179553854674</v>
      </c>
      <c r="BP257" s="19">
        <f>BN257/(O257+Q257)*100</f>
        <v>71.115179553854674</v>
      </c>
      <c r="BQ257" s="15" t="s">
        <v>72</v>
      </c>
      <c r="BR257" s="13">
        <v>26</v>
      </c>
      <c r="BS257" s="13">
        <v>35</v>
      </c>
      <c r="BT257" s="19">
        <v>31.15</v>
      </c>
      <c r="BU257" s="19">
        <f t="shared" si="58"/>
        <v>0.89</v>
      </c>
      <c r="BV257" s="16">
        <v>0.12</v>
      </c>
      <c r="BW257" s="16">
        <v>0.36699999999999999</v>
      </c>
      <c r="BX257" s="16">
        <v>0.23499999999999999</v>
      </c>
      <c r="BY257" s="14">
        <f t="shared" si="59"/>
        <v>765001.19521512382</v>
      </c>
      <c r="BZ257" s="19">
        <v>150.18</v>
      </c>
      <c r="CA257" s="11">
        <f t="shared" si="61"/>
        <v>5.3014694555341277</v>
      </c>
      <c r="CB257" s="11">
        <f t="shared" si="64"/>
        <v>0.77748802609507872</v>
      </c>
      <c r="CC257" s="89"/>
      <c r="CD257" s="89"/>
      <c r="CE257" s="89"/>
      <c r="CF257" s="89"/>
      <c r="CG257" s="89"/>
      <c r="CH257" s="89"/>
      <c r="CI257" s="89"/>
      <c r="CJ257" s="89"/>
      <c r="CK257" s="89"/>
      <c r="CL257" s="89"/>
      <c r="CM257" s="89"/>
      <c r="CN257" s="89"/>
      <c r="CO257" s="89"/>
      <c r="CP257" s="89"/>
    </row>
    <row r="258" spans="1:94" s="138" customFormat="1" x14ac:dyDescent="0.25">
      <c r="A258" s="15" t="s">
        <v>69</v>
      </c>
      <c r="B258" s="15">
        <v>2</v>
      </c>
      <c r="C258" s="15">
        <v>2</v>
      </c>
      <c r="D258" s="16">
        <f t="shared" ref="D258:D321" si="65">C258*0.40468564224</f>
        <v>0.80937128447999995</v>
      </c>
      <c r="E258" s="17">
        <v>37803</v>
      </c>
      <c r="F258" s="15">
        <v>1</v>
      </c>
      <c r="G258" s="15" t="s">
        <v>70</v>
      </c>
      <c r="H258" s="15" t="s">
        <v>71</v>
      </c>
      <c r="I258" s="15">
        <v>54</v>
      </c>
      <c r="J258" s="15">
        <v>6</v>
      </c>
      <c r="K258" s="15"/>
      <c r="L258" s="15"/>
      <c r="M258" s="13">
        <f t="shared" ref="M258:M321" si="66">AVERAGE(I258:L258)</f>
        <v>30</v>
      </c>
      <c r="N258" s="17">
        <v>37809</v>
      </c>
      <c r="O258" s="14">
        <v>912794</v>
      </c>
      <c r="P258" s="15"/>
      <c r="Q258" s="14"/>
      <c r="R258" s="15"/>
      <c r="S258" s="15"/>
      <c r="T258" s="15"/>
      <c r="U258" s="15"/>
      <c r="V258" s="14">
        <f t="shared" ref="V258:V321" si="67">SUM(U258,S258,Q258,O258)</f>
        <v>912794</v>
      </c>
      <c r="W258" s="14">
        <f t="shared" ref="W258:W321" si="68">V258/D258</f>
        <v>1127781.5478546987</v>
      </c>
      <c r="X258" s="14">
        <f t="shared" ref="X258:X321" si="69">V258/C258</f>
        <v>456397</v>
      </c>
      <c r="Y258" s="17">
        <v>37837</v>
      </c>
      <c r="Z258" s="13">
        <f t="shared" ref="Z258:Z321" si="70">N258-E258</f>
        <v>6</v>
      </c>
      <c r="AA258" s="13">
        <f t="shared" ref="AA258:AA321" si="71">Y258-N258</f>
        <v>28</v>
      </c>
      <c r="AB258" s="15">
        <v>21</v>
      </c>
      <c r="AC258" s="18">
        <v>2.8</v>
      </c>
      <c r="AD258" s="18">
        <v>30.7</v>
      </c>
      <c r="AE258" s="18">
        <v>27.7</v>
      </c>
      <c r="AF258" s="18">
        <v>32.5</v>
      </c>
      <c r="AG258" s="18">
        <v>31.224000000000004</v>
      </c>
      <c r="AH258" s="13">
        <v>38</v>
      </c>
      <c r="AI258" s="13">
        <v>33</v>
      </c>
      <c r="AJ258" s="13">
        <v>36</v>
      </c>
      <c r="AK258" s="13">
        <v>35.142857142857146</v>
      </c>
      <c r="AL258" s="18">
        <v>8.6999999999999993</v>
      </c>
      <c r="AM258" s="18">
        <v>8.6</v>
      </c>
      <c r="AN258" s="18">
        <v>8.9</v>
      </c>
      <c r="AO258" s="18">
        <v>8.7694216632095863</v>
      </c>
      <c r="AP258" s="21">
        <v>24</v>
      </c>
      <c r="AQ258" s="21">
        <v>650</v>
      </c>
      <c r="AR258" s="21">
        <v>48</v>
      </c>
      <c r="AS258" s="21">
        <v>20</v>
      </c>
      <c r="AT258" s="14">
        <v>10</v>
      </c>
      <c r="AU258" s="14">
        <v>155</v>
      </c>
      <c r="AV258" s="14">
        <v>115</v>
      </c>
      <c r="AW258" s="14">
        <v>280</v>
      </c>
      <c r="AX258" s="14">
        <v>0</v>
      </c>
      <c r="AY258" s="14">
        <v>0</v>
      </c>
      <c r="AZ258" s="14">
        <v>0</v>
      </c>
      <c r="BA258" s="14">
        <v>45</v>
      </c>
      <c r="BB258" s="14">
        <v>990</v>
      </c>
      <c r="BC258" s="14">
        <v>1220</v>
      </c>
      <c r="BD258" s="14">
        <v>3935</v>
      </c>
      <c r="BE258" s="14">
        <v>4070</v>
      </c>
      <c r="BF258" s="14">
        <v>192.08333333333334</v>
      </c>
      <c r="BG258" s="14">
        <v>227.91666666666666</v>
      </c>
      <c r="BH258" s="14">
        <v>1680.4166666666667</v>
      </c>
      <c r="BI258" s="14">
        <v>2098.75</v>
      </c>
      <c r="BJ258" s="14">
        <v>12.5</v>
      </c>
      <c r="BK258" s="14">
        <v>50</v>
      </c>
      <c r="BL258" s="14">
        <v>1792.5</v>
      </c>
      <c r="BM258" s="14">
        <v>2352.5</v>
      </c>
      <c r="BN258" s="14">
        <v>219153</v>
      </c>
      <c r="BO258" s="19">
        <f>BN258/(O258)*100</f>
        <v>24.00903161063723</v>
      </c>
      <c r="BP258" s="19">
        <f>BN258/(O258+Q258)*100</f>
        <v>24.00903161063723</v>
      </c>
      <c r="BQ258" s="15" t="s">
        <v>72</v>
      </c>
      <c r="BR258" s="13">
        <v>29</v>
      </c>
      <c r="BS258" s="13">
        <v>43</v>
      </c>
      <c r="BT258" s="19">
        <v>34.39</v>
      </c>
      <c r="BU258" s="19">
        <f t="shared" ref="BU258:BU321" si="72">BT258/AA258</f>
        <v>1.2282142857142857</v>
      </c>
      <c r="BV258" s="16">
        <v>0.19900000000000001</v>
      </c>
      <c r="BW258" s="16">
        <v>0.59199999999999997</v>
      </c>
      <c r="BX258" s="16">
        <v>0.32500000000000001</v>
      </c>
      <c r="BY258" s="14">
        <f t="shared" ref="BY258:BY321" si="73">BN258/(C258*0.40468564224)</f>
        <v>270769.42832336843</v>
      </c>
      <c r="BZ258" s="19">
        <v>72.5</v>
      </c>
      <c r="CA258" s="19">
        <f t="shared" ref="CA258:CA288" si="74">(BZ258/D258)/AA258</f>
        <v>3.199132170780266</v>
      </c>
      <c r="CB258" s="19">
        <f t="shared" si="64"/>
        <v>0.79907369373100012</v>
      </c>
      <c r="CC258" s="89"/>
      <c r="CD258" s="89"/>
      <c r="CE258" s="89"/>
      <c r="CF258" s="89"/>
      <c r="CG258" s="89"/>
      <c r="CH258" s="89"/>
      <c r="CI258" s="89"/>
      <c r="CJ258" s="89"/>
      <c r="CK258" s="89"/>
      <c r="CL258" s="89"/>
      <c r="CM258" s="89"/>
      <c r="CN258" s="89"/>
      <c r="CO258" s="89"/>
      <c r="CP258" s="89"/>
    </row>
    <row r="259" spans="1:94" s="138" customFormat="1" x14ac:dyDescent="0.25">
      <c r="A259" s="15" t="s">
        <v>69</v>
      </c>
      <c r="B259" s="15">
        <v>1</v>
      </c>
      <c r="C259" s="15">
        <v>2</v>
      </c>
      <c r="D259" s="16">
        <f t="shared" si="65"/>
        <v>0.80937128447999995</v>
      </c>
      <c r="E259" s="17">
        <v>37817</v>
      </c>
      <c r="F259" s="15">
        <v>1</v>
      </c>
      <c r="G259" s="15" t="s">
        <v>70</v>
      </c>
      <c r="H259" s="15" t="s">
        <v>71</v>
      </c>
      <c r="I259" s="15">
        <v>132</v>
      </c>
      <c r="J259" s="15">
        <v>59</v>
      </c>
      <c r="K259" s="15"/>
      <c r="L259" s="15"/>
      <c r="M259" s="13">
        <f t="shared" si="66"/>
        <v>95.5</v>
      </c>
      <c r="N259" s="17">
        <v>37823</v>
      </c>
      <c r="O259" s="14">
        <v>835850</v>
      </c>
      <c r="P259" s="15"/>
      <c r="Q259" s="14"/>
      <c r="R259" s="15"/>
      <c r="S259" s="15"/>
      <c r="T259" s="15"/>
      <c r="U259" s="15"/>
      <c r="V259" s="14">
        <f t="shared" si="67"/>
        <v>835850</v>
      </c>
      <c r="W259" s="14">
        <f t="shared" si="68"/>
        <v>1032715.1654966509</v>
      </c>
      <c r="X259" s="14">
        <f t="shared" si="69"/>
        <v>417925</v>
      </c>
      <c r="Y259" s="17">
        <v>37861</v>
      </c>
      <c r="Z259" s="13">
        <f t="shared" si="70"/>
        <v>6</v>
      </c>
      <c r="AA259" s="13">
        <f t="shared" si="71"/>
        <v>38</v>
      </c>
      <c r="AB259" s="15">
        <v>10</v>
      </c>
      <c r="AC259" s="18">
        <v>1.6</v>
      </c>
      <c r="AD259" s="18">
        <v>32</v>
      </c>
      <c r="AE259" s="18">
        <v>29.2</v>
      </c>
      <c r="AF259" s="18">
        <v>33.200000000000003</v>
      </c>
      <c r="AG259" s="18">
        <v>31.61666666666666</v>
      </c>
      <c r="AH259" s="13">
        <v>38</v>
      </c>
      <c r="AI259" s="13">
        <v>35</v>
      </c>
      <c r="AJ259" s="13">
        <v>47</v>
      </c>
      <c r="AK259" s="13">
        <v>40.700000000000003</v>
      </c>
      <c r="AL259" s="18">
        <v>8.6999999999999993</v>
      </c>
      <c r="AM259" s="18">
        <v>8.4</v>
      </c>
      <c r="AN259" s="18">
        <v>9.4</v>
      </c>
      <c r="AO259" s="18">
        <v>8.812859775246503</v>
      </c>
      <c r="AP259" s="21">
        <v>155.5</v>
      </c>
      <c r="AQ259" s="21">
        <v>655</v>
      </c>
      <c r="AR259" s="21">
        <v>78</v>
      </c>
      <c r="AS259" s="21">
        <v>27.5</v>
      </c>
      <c r="AT259" s="14">
        <v>150</v>
      </c>
      <c r="AU259" s="14">
        <v>1165</v>
      </c>
      <c r="AV259" s="14">
        <v>1270</v>
      </c>
      <c r="AW259" s="14">
        <v>2525</v>
      </c>
      <c r="AX259" s="14">
        <v>0</v>
      </c>
      <c r="AY259" s="14">
        <v>0</v>
      </c>
      <c r="AZ259" s="14">
        <v>0</v>
      </c>
      <c r="BA259" s="14">
        <v>5</v>
      </c>
      <c r="BB259" s="14">
        <v>420</v>
      </c>
      <c r="BC259" s="14">
        <v>600</v>
      </c>
      <c r="BD259" s="14">
        <v>6000</v>
      </c>
      <c r="BE259" s="14">
        <v>6015</v>
      </c>
      <c r="BF259" s="14">
        <v>105</v>
      </c>
      <c r="BG259" s="14">
        <v>91.333333333333329</v>
      </c>
      <c r="BH259" s="14">
        <v>1784</v>
      </c>
      <c r="BI259" s="14">
        <v>1985.6666666666667</v>
      </c>
      <c r="BJ259" s="14">
        <v>65</v>
      </c>
      <c r="BK259" s="14">
        <v>5</v>
      </c>
      <c r="BL259" s="14">
        <v>1195</v>
      </c>
      <c r="BM259" s="14">
        <v>1550</v>
      </c>
      <c r="BN259" s="14">
        <v>366844</v>
      </c>
      <c r="BO259" s="19">
        <f>BN259/(O259)*100</f>
        <v>43.88873601722797</v>
      </c>
      <c r="BP259" s="19">
        <f>BN259/(O259+Q259)*100</f>
        <v>43.88873601722797</v>
      </c>
      <c r="BQ259" s="15" t="s">
        <v>72</v>
      </c>
      <c r="BR259" s="13">
        <v>24</v>
      </c>
      <c r="BS259" s="13">
        <v>51</v>
      </c>
      <c r="BT259" s="19">
        <v>33.85</v>
      </c>
      <c r="BU259" s="19">
        <f t="shared" si="72"/>
        <v>0.89078947368421058</v>
      </c>
      <c r="BV259" s="16">
        <v>0.13919999999999999</v>
      </c>
      <c r="BW259" s="16">
        <v>1.02</v>
      </c>
      <c r="BX259" s="16">
        <v>0.34599999999999997</v>
      </c>
      <c r="BY259" s="14">
        <f t="shared" si="73"/>
        <v>453245.63279470406</v>
      </c>
      <c r="BZ259" s="19">
        <v>111.09</v>
      </c>
      <c r="CA259" s="11">
        <f t="shared" si="74"/>
        <v>3.611965371998342</v>
      </c>
      <c r="CB259" s="11">
        <f t="shared" si="64"/>
        <v>0.89207235249499039</v>
      </c>
      <c r="CC259" s="89"/>
      <c r="CD259" s="89"/>
      <c r="CE259" s="89"/>
      <c r="CF259" s="89"/>
      <c r="CG259" s="89"/>
      <c r="CH259" s="89"/>
      <c r="CI259" s="89"/>
      <c r="CJ259" s="89"/>
      <c r="CK259" s="89"/>
      <c r="CL259" s="89"/>
      <c r="CM259" s="89"/>
      <c r="CN259" s="89"/>
      <c r="CO259" s="89"/>
      <c r="CP259" s="89"/>
    </row>
    <row r="260" spans="1:94" s="138" customFormat="1" x14ac:dyDescent="0.25">
      <c r="A260" s="4" t="s">
        <v>69</v>
      </c>
      <c r="B260" s="9">
        <v>14</v>
      </c>
      <c r="C260" s="4">
        <v>0.5</v>
      </c>
      <c r="D260" s="4">
        <f t="shared" si="65"/>
        <v>0.20234282111999999</v>
      </c>
      <c r="E260" s="8">
        <v>40067</v>
      </c>
      <c r="F260" s="4">
        <v>1</v>
      </c>
      <c r="G260" s="4" t="s">
        <v>70</v>
      </c>
      <c r="H260" s="4" t="s">
        <v>71</v>
      </c>
      <c r="I260" s="4">
        <v>41</v>
      </c>
      <c r="J260" s="4">
        <v>98</v>
      </c>
      <c r="K260" s="4"/>
      <c r="L260" s="4"/>
      <c r="M260" s="13">
        <f t="shared" si="66"/>
        <v>69.5</v>
      </c>
      <c r="N260" s="8">
        <v>40074</v>
      </c>
      <c r="O260" s="5">
        <v>277090</v>
      </c>
      <c r="P260" s="4"/>
      <c r="Q260" s="5"/>
      <c r="R260" s="4"/>
      <c r="S260" s="5"/>
      <c r="T260" s="4"/>
      <c r="U260" s="5"/>
      <c r="V260" s="14">
        <f t="shared" si="67"/>
        <v>277090</v>
      </c>
      <c r="W260" s="14">
        <f t="shared" si="68"/>
        <v>1369408.6030147369</v>
      </c>
      <c r="X260" s="14">
        <f t="shared" si="69"/>
        <v>554180</v>
      </c>
      <c r="Y260" s="8">
        <v>40121</v>
      </c>
      <c r="Z260" s="13">
        <f t="shared" si="70"/>
        <v>7</v>
      </c>
      <c r="AA260" s="4">
        <f t="shared" si="71"/>
        <v>47</v>
      </c>
      <c r="AB260" s="4">
        <v>2</v>
      </c>
      <c r="AC260" s="10">
        <v>3.9</v>
      </c>
      <c r="AD260" s="10">
        <v>30.1</v>
      </c>
      <c r="AE260" s="10">
        <v>20.3</v>
      </c>
      <c r="AF260" s="10">
        <v>31.8</v>
      </c>
      <c r="AG260" s="10">
        <v>26.320454545454549</v>
      </c>
      <c r="AH260" s="4">
        <v>38</v>
      </c>
      <c r="AI260" s="4">
        <v>39</v>
      </c>
      <c r="AJ260" s="4">
        <v>46</v>
      </c>
      <c r="AK260" s="10">
        <v>41.833333333333336</v>
      </c>
      <c r="AL260" s="4">
        <v>8.4</v>
      </c>
      <c r="AM260" s="4">
        <v>8.1</v>
      </c>
      <c r="AN260" s="10">
        <v>9</v>
      </c>
      <c r="AO260" s="10">
        <v>8.5329381767353194</v>
      </c>
      <c r="AP260" s="20">
        <v>346</v>
      </c>
      <c r="AQ260" s="20">
        <v>135</v>
      </c>
      <c r="AR260" s="20">
        <v>8.5</v>
      </c>
      <c r="AS260" s="20">
        <v>3.875</v>
      </c>
      <c r="AT260" s="5">
        <v>280</v>
      </c>
      <c r="AU260" s="5">
        <v>450</v>
      </c>
      <c r="AV260" s="5">
        <v>0</v>
      </c>
      <c r="AW260" s="5">
        <v>730</v>
      </c>
      <c r="AX260" s="5">
        <v>0</v>
      </c>
      <c r="AY260" s="5">
        <v>5</v>
      </c>
      <c r="AZ260" s="5">
        <v>0</v>
      </c>
      <c r="BA260" s="5">
        <v>10</v>
      </c>
      <c r="BB260" s="5">
        <v>120</v>
      </c>
      <c r="BC260" s="5">
        <v>70</v>
      </c>
      <c r="BD260" s="5">
        <v>35</v>
      </c>
      <c r="BE260" s="5">
        <v>145</v>
      </c>
      <c r="BF260" s="5">
        <v>18.333333333333332</v>
      </c>
      <c r="BG260" s="5">
        <v>26.333333333333332</v>
      </c>
      <c r="BH260" s="5">
        <v>6.333333333333333</v>
      </c>
      <c r="BI260" s="5">
        <v>51</v>
      </c>
      <c r="BJ260" s="5">
        <v>5</v>
      </c>
      <c r="BK260" s="5">
        <v>20</v>
      </c>
      <c r="BL260" s="5">
        <v>0</v>
      </c>
      <c r="BM260" s="5">
        <v>30</v>
      </c>
      <c r="BN260" s="5">
        <v>47029</v>
      </c>
      <c r="BO260" s="11">
        <f>BN260/O260*100</f>
        <v>16.97246382041936</v>
      </c>
      <c r="BP260" s="11">
        <f>(BN260)/(O260+Q260+S260+U260)*100</f>
        <v>16.97246382041936</v>
      </c>
      <c r="BQ260" s="4" t="s">
        <v>72</v>
      </c>
      <c r="BR260" s="9">
        <v>25</v>
      </c>
      <c r="BS260" s="9">
        <v>63</v>
      </c>
      <c r="BT260" s="11">
        <v>35.92</v>
      </c>
      <c r="BU260" s="19">
        <f t="shared" si="72"/>
        <v>0.76425531914893619</v>
      </c>
      <c r="BV260" s="6">
        <v>0.115</v>
      </c>
      <c r="BW260" s="16">
        <v>1.752</v>
      </c>
      <c r="BX260" s="6">
        <v>0.38800000000000001</v>
      </c>
      <c r="BY260" s="5">
        <f t="shared" si="73"/>
        <v>232422.3797003864</v>
      </c>
      <c r="BZ260" s="11">
        <v>14.68</v>
      </c>
      <c r="CA260" s="19">
        <f t="shared" si="74"/>
        <v>1.5436199999736115</v>
      </c>
      <c r="CB260" s="19">
        <f t="shared" si="64"/>
        <v>0.83718751218323595</v>
      </c>
      <c r="CC260" s="89"/>
      <c r="CD260" s="89"/>
      <c r="CE260" s="89"/>
      <c r="CF260" s="89"/>
      <c r="CG260" s="89"/>
      <c r="CH260" s="89"/>
      <c r="CI260" s="89"/>
      <c r="CJ260" s="89"/>
      <c r="CK260" s="89"/>
      <c r="CL260" s="89"/>
      <c r="CM260" s="89"/>
      <c r="CN260" s="89"/>
      <c r="CO260" s="89"/>
      <c r="CP260" s="89"/>
    </row>
    <row r="261" spans="1:94" s="138" customFormat="1" x14ac:dyDescent="0.25">
      <c r="A261" s="15" t="s">
        <v>69</v>
      </c>
      <c r="B261" s="15">
        <v>31</v>
      </c>
      <c r="C261" s="15">
        <v>1</v>
      </c>
      <c r="D261" s="16">
        <f t="shared" si="65"/>
        <v>0.40468564223999998</v>
      </c>
      <c r="E261" s="17">
        <v>37805</v>
      </c>
      <c r="F261" s="15">
        <v>1</v>
      </c>
      <c r="G261" s="15" t="s">
        <v>70</v>
      </c>
      <c r="H261" s="15" t="s">
        <v>71</v>
      </c>
      <c r="I261" s="15">
        <v>42</v>
      </c>
      <c r="J261" s="15">
        <v>0</v>
      </c>
      <c r="K261" s="15"/>
      <c r="L261" s="15"/>
      <c r="M261" s="13">
        <f t="shared" si="66"/>
        <v>21</v>
      </c>
      <c r="N261" s="17">
        <v>37812</v>
      </c>
      <c r="O261" s="14">
        <v>450672</v>
      </c>
      <c r="P261" s="15"/>
      <c r="Q261" s="14"/>
      <c r="R261" s="15"/>
      <c r="S261" s="15"/>
      <c r="T261" s="15"/>
      <c r="U261" s="15"/>
      <c r="V261" s="14">
        <f t="shared" si="67"/>
        <v>450672</v>
      </c>
      <c r="W261" s="14">
        <f t="shared" si="68"/>
        <v>1113634.7647657034</v>
      </c>
      <c r="X261" s="14">
        <f t="shared" si="69"/>
        <v>450672</v>
      </c>
      <c r="Y261" s="17">
        <v>37851</v>
      </c>
      <c r="Z261" s="13">
        <f t="shared" si="70"/>
        <v>7</v>
      </c>
      <c r="AA261" s="15">
        <f t="shared" si="71"/>
        <v>39</v>
      </c>
      <c r="AB261" s="15">
        <v>8</v>
      </c>
      <c r="AC261" s="18">
        <v>2.5</v>
      </c>
      <c r="AD261" s="18">
        <v>31.7</v>
      </c>
      <c r="AE261" s="18">
        <v>29.1</v>
      </c>
      <c r="AF261" s="18">
        <v>33.1</v>
      </c>
      <c r="AG261" s="18">
        <v>31.813888888888894</v>
      </c>
      <c r="AH261" s="13">
        <v>38</v>
      </c>
      <c r="AI261" s="13">
        <v>33</v>
      </c>
      <c r="AJ261" s="13">
        <v>43</v>
      </c>
      <c r="AK261" s="13">
        <v>38.1</v>
      </c>
      <c r="AL261" s="18">
        <v>8.8000000000000007</v>
      </c>
      <c r="AM261" s="18">
        <v>8.5</v>
      </c>
      <c r="AN261" s="18">
        <v>9.5</v>
      </c>
      <c r="AO261" s="18">
        <v>8.8730582767467681</v>
      </c>
      <c r="AP261" s="21">
        <v>88</v>
      </c>
      <c r="AQ261" s="21">
        <v>400</v>
      </c>
      <c r="AR261" s="21">
        <v>30</v>
      </c>
      <c r="AS261" s="21">
        <v>12.5</v>
      </c>
      <c r="AT261" s="14">
        <v>80</v>
      </c>
      <c r="AU261" s="14">
        <v>545</v>
      </c>
      <c r="AV261" s="14">
        <v>240</v>
      </c>
      <c r="AW261" s="14">
        <v>865</v>
      </c>
      <c r="AX261" s="14">
        <v>0</v>
      </c>
      <c r="AY261" s="14">
        <v>0</v>
      </c>
      <c r="AZ261" s="14">
        <v>35</v>
      </c>
      <c r="BA261" s="14">
        <v>235</v>
      </c>
      <c r="BB261" s="14">
        <v>540</v>
      </c>
      <c r="BC261" s="14">
        <v>430</v>
      </c>
      <c r="BD261" s="14">
        <v>8500</v>
      </c>
      <c r="BE261" s="14">
        <v>8520</v>
      </c>
      <c r="BF261" s="14">
        <v>141.07142857142858</v>
      </c>
      <c r="BG261" s="14">
        <v>144.28571428571428</v>
      </c>
      <c r="BH261" s="14">
        <v>2351.0714285714284</v>
      </c>
      <c r="BI261" s="14">
        <v>2618.5714285714284</v>
      </c>
      <c r="BJ261" s="14">
        <v>55</v>
      </c>
      <c r="BK261" s="14">
        <v>110</v>
      </c>
      <c r="BL261" s="14">
        <v>1617.5</v>
      </c>
      <c r="BM261" s="14">
        <v>2245</v>
      </c>
      <c r="BN261" s="14">
        <v>306424</v>
      </c>
      <c r="BO261" s="19">
        <f>BN261/(O261)*100</f>
        <v>67.992686477083112</v>
      </c>
      <c r="BP261" s="19">
        <f t="shared" ref="BP261:BP268" si="75">BN261/(O261+Q261)*100</f>
        <v>67.992686477083112</v>
      </c>
      <c r="BQ261" s="15" t="s">
        <v>72</v>
      </c>
      <c r="BR261" s="13">
        <v>25</v>
      </c>
      <c r="BS261" s="13">
        <v>51</v>
      </c>
      <c r="BT261" s="19">
        <v>30.86</v>
      </c>
      <c r="BU261" s="19">
        <f t="shared" si="72"/>
        <v>0.79128205128205131</v>
      </c>
      <c r="BV261" s="16">
        <v>0.15</v>
      </c>
      <c r="BW261" s="16">
        <v>0.91</v>
      </c>
      <c r="BX261" s="16">
        <v>0.26600000000000001</v>
      </c>
      <c r="BY261" s="14">
        <f t="shared" si="73"/>
        <v>757190.19410694682</v>
      </c>
      <c r="BZ261" s="19">
        <v>79.41</v>
      </c>
      <c r="CA261" s="11">
        <f t="shared" si="74"/>
        <v>5.0314457287968208</v>
      </c>
      <c r="CB261" s="11">
        <f t="shared" si="64"/>
        <v>0.90509438669016895</v>
      </c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</row>
    <row r="262" spans="1:94" s="138" customFormat="1" x14ac:dyDescent="0.25">
      <c r="A262" s="15" t="s">
        <v>69</v>
      </c>
      <c r="B262" s="15">
        <v>25</v>
      </c>
      <c r="C262" s="15">
        <v>1</v>
      </c>
      <c r="D262" s="16">
        <f t="shared" si="65"/>
        <v>0.40468564223999998</v>
      </c>
      <c r="E262" s="17">
        <v>37826</v>
      </c>
      <c r="F262" s="15">
        <v>1</v>
      </c>
      <c r="G262" s="15" t="s">
        <v>70</v>
      </c>
      <c r="H262" s="15" t="s">
        <v>71</v>
      </c>
      <c r="I262" s="15">
        <v>220</v>
      </c>
      <c r="J262" s="15">
        <v>21</v>
      </c>
      <c r="K262" s="15"/>
      <c r="L262" s="15"/>
      <c r="M262" s="13">
        <f t="shared" si="66"/>
        <v>120.5</v>
      </c>
      <c r="N262" s="17">
        <v>37833</v>
      </c>
      <c r="O262" s="14">
        <v>423192</v>
      </c>
      <c r="P262" s="15"/>
      <c r="Q262" s="14"/>
      <c r="R262" s="15"/>
      <c r="S262" s="15"/>
      <c r="T262" s="15"/>
      <c r="U262" s="15"/>
      <c r="V262" s="14">
        <f t="shared" si="67"/>
        <v>423192</v>
      </c>
      <c r="W262" s="14">
        <f t="shared" si="68"/>
        <v>1045730.2059385264</v>
      </c>
      <c r="X262" s="14">
        <f t="shared" si="69"/>
        <v>423192</v>
      </c>
      <c r="Y262" s="17">
        <v>37882</v>
      </c>
      <c r="Z262" s="13">
        <f t="shared" si="70"/>
        <v>7</v>
      </c>
      <c r="AA262" s="15">
        <f t="shared" si="71"/>
        <v>49</v>
      </c>
      <c r="AB262" s="15">
        <v>12</v>
      </c>
      <c r="AC262" s="18">
        <v>2.8</v>
      </c>
      <c r="AD262" s="18">
        <v>32.4</v>
      </c>
      <c r="AE262" s="18">
        <v>28.2</v>
      </c>
      <c r="AF262" s="18">
        <v>33.799999999999997</v>
      </c>
      <c r="AG262" s="18">
        <v>31.917021276595747</v>
      </c>
      <c r="AH262" s="13">
        <v>38</v>
      </c>
      <c r="AI262" s="13">
        <v>38</v>
      </c>
      <c r="AJ262" s="13">
        <v>47</v>
      </c>
      <c r="AK262" s="13">
        <v>43.727272727272727</v>
      </c>
      <c r="AL262" s="18">
        <v>8.8000000000000007</v>
      </c>
      <c r="AM262" s="18">
        <v>8.3000000000000007</v>
      </c>
      <c r="AN262" s="18">
        <v>9.6999999999999993</v>
      </c>
      <c r="AO262" s="18">
        <v>9.0695370173915801</v>
      </c>
      <c r="AP262" s="21">
        <v>198</v>
      </c>
      <c r="AQ262" s="21">
        <v>450</v>
      </c>
      <c r="AR262" s="21">
        <v>42</v>
      </c>
      <c r="AS262" s="21">
        <v>17.5</v>
      </c>
      <c r="AT262" s="14">
        <v>15</v>
      </c>
      <c r="AU262" s="14">
        <v>85</v>
      </c>
      <c r="AV262" s="14">
        <v>200</v>
      </c>
      <c r="AW262" s="14">
        <v>300</v>
      </c>
      <c r="AX262" s="14">
        <v>0</v>
      </c>
      <c r="AY262" s="14">
        <v>0</v>
      </c>
      <c r="AZ262" s="14">
        <v>30</v>
      </c>
      <c r="BA262" s="14">
        <v>30</v>
      </c>
      <c r="BB262" s="14">
        <v>1705</v>
      </c>
      <c r="BC262" s="14">
        <v>760</v>
      </c>
      <c r="BD262" s="14">
        <v>4900</v>
      </c>
      <c r="BE262" s="14">
        <v>5150</v>
      </c>
      <c r="BF262" s="14">
        <v>215</v>
      </c>
      <c r="BG262" s="14">
        <v>179.77777777777777</v>
      </c>
      <c r="BH262" s="14">
        <v>2130.8333333333335</v>
      </c>
      <c r="BI262" s="14">
        <v>2527.2222222222222</v>
      </c>
      <c r="BJ262" s="14">
        <v>105</v>
      </c>
      <c r="BK262" s="14">
        <v>37.5</v>
      </c>
      <c r="BL262" s="14">
        <v>1880</v>
      </c>
      <c r="BM262" s="14">
        <v>2402.5</v>
      </c>
      <c r="BN262" s="14">
        <v>252889</v>
      </c>
      <c r="BO262" s="19">
        <f>BN262/(O262)*100</f>
        <v>59.757509593754129</v>
      </c>
      <c r="BP262" s="19">
        <f t="shared" si="75"/>
        <v>59.757509593754129</v>
      </c>
      <c r="BQ262" s="15" t="s">
        <v>72</v>
      </c>
      <c r="BR262" s="13">
        <v>34</v>
      </c>
      <c r="BS262" s="13">
        <v>65</v>
      </c>
      <c r="BT262" s="19">
        <v>42.98</v>
      </c>
      <c r="BU262" s="19">
        <f t="shared" si="72"/>
        <v>0.87714285714285711</v>
      </c>
      <c r="BV262" s="16">
        <v>0.31</v>
      </c>
      <c r="BW262" s="16">
        <v>2.12</v>
      </c>
      <c r="BX262" s="16">
        <v>0.66900000000000004</v>
      </c>
      <c r="BY262" s="14">
        <f t="shared" si="73"/>
        <v>624902.32813849975</v>
      </c>
      <c r="BZ262" s="19">
        <v>144.41</v>
      </c>
      <c r="CA262" s="11">
        <f t="shared" si="74"/>
        <v>7.2825485995251737</v>
      </c>
      <c r="CB262" s="11">
        <f t="shared" si="64"/>
        <v>0.84261053417559195</v>
      </c>
      <c r="CC262" s="89"/>
      <c r="CD262" s="89"/>
      <c r="CE262" s="89"/>
      <c r="CF262" s="89"/>
      <c r="CG262" s="89"/>
      <c r="CH262" s="89"/>
      <c r="CI262" s="89"/>
      <c r="CJ262" s="89"/>
      <c r="CK262" s="89"/>
      <c r="CL262" s="89"/>
      <c r="CM262" s="89"/>
      <c r="CN262" s="89"/>
      <c r="CO262" s="89"/>
      <c r="CP262" s="89"/>
    </row>
    <row r="263" spans="1:94" s="138" customFormat="1" x14ac:dyDescent="0.25">
      <c r="A263" s="15" t="s">
        <v>69</v>
      </c>
      <c r="B263" s="15">
        <v>1</v>
      </c>
      <c r="C263" s="15">
        <v>2</v>
      </c>
      <c r="D263" s="16">
        <f t="shared" si="65"/>
        <v>0.80937128447999995</v>
      </c>
      <c r="E263" s="17">
        <v>37365</v>
      </c>
      <c r="F263" s="15">
        <v>1</v>
      </c>
      <c r="G263" s="15" t="s">
        <v>70</v>
      </c>
      <c r="H263" s="15" t="s">
        <v>71</v>
      </c>
      <c r="I263" s="15">
        <v>432</v>
      </c>
      <c r="J263" s="15">
        <v>124</v>
      </c>
      <c r="K263" s="15"/>
      <c r="L263" s="15"/>
      <c r="M263" s="13">
        <f t="shared" si="66"/>
        <v>278</v>
      </c>
      <c r="N263" s="17">
        <v>37372</v>
      </c>
      <c r="O263" s="14">
        <v>821194</v>
      </c>
      <c r="P263" s="15"/>
      <c r="Q263" s="14"/>
      <c r="R263" s="15"/>
      <c r="S263" s="15"/>
      <c r="T263" s="15"/>
      <c r="U263" s="15"/>
      <c r="V263" s="14">
        <f t="shared" si="67"/>
        <v>821194</v>
      </c>
      <c r="W263" s="14">
        <f t="shared" si="68"/>
        <v>1014607.283142737</v>
      </c>
      <c r="X263" s="14">
        <f t="shared" si="69"/>
        <v>410597</v>
      </c>
      <c r="Y263" s="17">
        <v>37413</v>
      </c>
      <c r="Z263" s="13">
        <f t="shared" si="70"/>
        <v>7</v>
      </c>
      <c r="AA263" s="15">
        <f t="shared" si="71"/>
        <v>41</v>
      </c>
      <c r="AB263" s="15">
        <v>3</v>
      </c>
      <c r="AC263" s="18">
        <v>2.5</v>
      </c>
      <c r="AD263" s="18">
        <v>27.8</v>
      </c>
      <c r="AE263" s="18">
        <v>25.1</v>
      </c>
      <c r="AF263" s="18">
        <v>30.4</v>
      </c>
      <c r="AG263" s="18">
        <v>28.512820512820515</v>
      </c>
      <c r="AH263" s="13">
        <v>38</v>
      </c>
      <c r="AI263" s="13">
        <v>38</v>
      </c>
      <c r="AJ263" s="13">
        <v>46</v>
      </c>
      <c r="AK263" s="13">
        <v>43.545454545454547</v>
      </c>
      <c r="AL263" s="18">
        <v>8.9</v>
      </c>
      <c r="AM263" s="18">
        <v>8.8000000000000007</v>
      </c>
      <c r="AN263" s="18">
        <v>9.3000000000000007</v>
      </c>
      <c r="AO263" s="18">
        <v>9.0055284081347189</v>
      </c>
      <c r="AP263" s="21">
        <v>51</v>
      </c>
      <c r="AQ263" s="21">
        <v>850</v>
      </c>
      <c r="AR263" s="21">
        <v>90</v>
      </c>
      <c r="AS263" s="21">
        <v>37.5</v>
      </c>
      <c r="AT263" s="14">
        <v>40</v>
      </c>
      <c r="AU263" s="14">
        <v>80</v>
      </c>
      <c r="AV263" s="14">
        <v>0</v>
      </c>
      <c r="AW263" s="14">
        <v>120</v>
      </c>
      <c r="AX263" s="14">
        <v>0</v>
      </c>
      <c r="AY263" s="14">
        <v>0</v>
      </c>
      <c r="AZ263" s="14">
        <v>0</v>
      </c>
      <c r="BA263" s="14">
        <v>15</v>
      </c>
      <c r="BB263" s="14">
        <v>940</v>
      </c>
      <c r="BC263" s="14">
        <v>320</v>
      </c>
      <c r="BD263" s="14">
        <v>1400</v>
      </c>
      <c r="BE263" s="14">
        <v>1560</v>
      </c>
      <c r="BF263" s="14">
        <v>138.125</v>
      </c>
      <c r="BG263" s="14">
        <v>86.875</v>
      </c>
      <c r="BH263" s="14">
        <v>329.6875</v>
      </c>
      <c r="BI263" s="14">
        <v>554.6875</v>
      </c>
      <c r="BJ263" s="14">
        <v>32.5</v>
      </c>
      <c r="BK263" s="14">
        <v>40</v>
      </c>
      <c r="BL263" s="14">
        <v>132.5</v>
      </c>
      <c r="BM263" s="14">
        <v>325</v>
      </c>
      <c r="BN263" s="14">
        <v>350649</v>
      </c>
      <c r="BO263" s="19">
        <f>BN263/(O263)*100</f>
        <v>42.699897953467755</v>
      </c>
      <c r="BP263" s="19">
        <f t="shared" si="75"/>
        <v>42.699897953467755</v>
      </c>
      <c r="BQ263" s="15" t="s">
        <v>72</v>
      </c>
      <c r="BR263" s="13">
        <v>28</v>
      </c>
      <c r="BS263" s="13">
        <v>38</v>
      </c>
      <c r="BT263" s="19">
        <v>32.69</v>
      </c>
      <c r="BU263" s="19">
        <f t="shared" si="72"/>
        <v>0.79731707317073164</v>
      </c>
      <c r="BV263" s="16">
        <v>0.17599999999999999</v>
      </c>
      <c r="BW263" s="16">
        <v>0.84</v>
      </c>
      <c r="BX263" s="16">
        <v>0.30199999999999999</v>
      </c>
      <c r="BY263" s="14">
        <f t="shared" si="73"/>
        <v>433236.27453040035</v>
      </c>
      <c r="BZ263" s="19">
        <v>101.91</v>
      </c>
      <c r="CA263" s="19">
        <f t="shared" si="74"/>
        <v>3.0710377347949782</v>
      </c>
      <c r="CB263" s="19">
        <f t="shared" si="64"/>
        <v>0.86449439374725845</v>
      </c>
      <c r="CC263" s="89"/>
      <c r="CD263" s="89"/>
      <c r="CE263" s="89"/>
      <c r="CF263" s="89"/>
      <c r="CG263" s="89"/>
      <c r="CH263" s="89"/>
      <c r="CI263" s="89"/>
      <c r="CJ263" s="89"/>
      <c r="CK263" s="89"/>
      <c r="CL263" s="89"/>
      <c r="CM263" s="89"/>
      <c r="CN263" s="89"/>
      <c r="CO263" s="89"/>
      <c r="CP263" s="89"/>
    </row>
    <row r="264" spans="1:94" s="138" customFormat="1" x14ac:dyDescent="0.25">
      <c r="A264" s="15" t="s">
        <v>69</v>
      </c>
      <c r="B264" s="15">
        <v>6</v>
      </c>
      <c r="C264" s="15">
        <v>2</v>
      </c>
      <c r="D264" s="16">
        <f t="shared" si="65"/>
        <v>0.80937128447999995</v>
      </c>
      <c r="E264" s="17">
        <v>39011</v>
      </c>
      <c r="F264" s="15">
        <v>1</v>
      </c>
      <c r="G264" s="15" t="s">
        <v>70</v>
      </c>
      <c r="H264" s="15" t="s">
        <v>71</v>
      </c>
      <c r="I264" s="15">
        <v>3</v>
      </c>
      <c r="J264" s="15">
        <v>9</v>
      </c>
      <c r="K264" s="15"/>
      <c r="L264" s="15"/>
      <c r="M264" s="13">
        <f t="shared" si="66"/>
        <v>6</v>
      </c>
      <c r="N264" s="17">
        <v>39018</v>
      </c>
      <c r="O264" s="14">
        <v>829438</v>
      </c>
      <c r="P264" s="15"/>
      <c r="Q264" s="14"/>
      <c r="R264" s="15"/>
      <c r="S264" s="15"/>
      <c r="T264" s="15"/>
      <c r="U264" s="15"/>
      <c r="V264" s="14">
        <f t="shared" si="67"/>
        <v>829438</v>
      </c>
      <c r="W264" s="14">
        <f t="shared" si="68"/>
        <v>1024792.9669668135</v>
      </c>
      <c r="X264" s="14">
        <f t="shared" si="69"/>
        <v>414719</v>
      </c>
      <c r="Y264" s="17">
        <v>39070</v>
      </c>
      <c r="Z264" s="13">
        <f t="shared" si="70"/>
        <v>7</v>
      </c>
      <c r="AA264" s="13">
        <f t="shared" si="71"/>
        <v>52</v>
      </c>
      <c r="AB264" s="15">
        <v>1</v>
      </c>
      <c r="AC264" s="15">
        <v>4.0999999999999996</v>
      </c>
      <c r="AD264" s="15">
        <v>21.7</v>
      </c>
      <c r="AE264" s="15">
        <v>11.1</v>
      </c>
      <c r="AF264" s="15">
        <v>27.5</v>
      </c>
      <c r="AG264" s="18">
        <v>20.183999999999997</v>
      </c>
      <c r="AH264" s="15">
        <v>38</v>
      </c>
      <c r="AI264" s="15">
        <v>38</v>
      </c>
      <c r="AJ264" s="15">
        <v>49</v>
      </c>
      <c r="AK264" s="13">
        <v>43.533333333333331</v>
      </c>
      <c r="AL264" s="15">
        <v>8.9</v>
      </c>
      <c r="AM264" s="15">
        <v>8.1999999999999993</v>
      </c>
      <c r="AN264" s="15">
        <v>9.1999999999999993</v>
      </c>
      <c r="AO264" s="18">
        <v>8.7296190979639476</v>
      </c>
      <c r="AP264" s="21">
        <v>336</v>
      </c>
      <c r="AQ264" s="21">
        <v>350</v>
      </c>
      <c r="AR264" s="21">
        <v>27</v>
      </c>
      <c r="AS264" s="21">
        <v>11</v>
      </c>
      <c r="AT264" s="14">
        <v>35</v>
      </c>
      <c r="AU264" s="14">
        <v>40</v>
      </c>
      <c r="AV264" s="14">
        <v>0</v>
      </c>
      <c r="AW264" s="14">
        <v>75</v>
      </c>
      <c r="AX264" s="14">
        <v>0</v>
      </c>
      <c r="AY264" s="14">
        <v>5</v>
      </c>
      <c r="AZ264" s="14">
        <v>0</v>
      </c>
      <c r="BA264" s="14">
        <v>5</v>
      </c>
      <c r="BB264" s="14">
        <v>255</v>
      </c>
      <c r="BC264" s="14">
        <v>615</v>
      </c>
      <c r="BD264" s="14">
        <v>0</v>
      </c>
      <c r="BE264" s="14">
        <v>870</v>
      </c>
      <c r="BF264" s="14">
        <v>60.357142857142854</v>
      </c>
      <c r="BG264" s="14">
        <v>109.28571428571429</v>
      </c>
      <c r="BH264" s="14">
        <v>0</v>
      </c>
      <c r="BI264" s="14">
        <v>169.64285714285714</v>
      </c>
      <c r="BJ264" s="14">
        <v>15</v>
      </c>
      <c r="BK264" s="14">
        <v>60</v>
      </c>
      <c r="BL264" s="14">
        <v>0</v>
      </c>
      <c r="BM264" s="14">
        <v>70</v>
      </c>
      <c r="BN264" s="14">
        <v>1842</v>
      </c>
      <c r="BO264" s="19">
        <f>BN264/O264*100</f>
        <v>0.22207808178549812</v>
      </c>
      <c r="BP264" s="19">
        <f t="shared" si="75"/>
        <v>0.22207808178549812</v>
      </c>
      <c r="BQ264" s="15" t="s">
        <v>72</v>
      </c>
      <c r="BR264" s="13">
        <v>34</v>
      </c>
      <c r="BS264" s="13">
        <v>46</v>
      </c>
      <c r="BT264" s="19">
        <v>40.619999999999997</v>
      </c>
      <c r="BU264" s="19">
        <f t="shared" si="72"/>
        <v>0.78115384615384609</v>
      </c>
      <c r="BV264" s="16">
        <v>0.32500000000000001</v>
      </c>
      <c r="BW264" s="16">
        <v>0.73899999999999999</v>
      </c>
      <c r="BX264" s="16">
        <v>0.56699999999999995</v>
      </c>
      <c r="BY264" s="14">
        <f t="shared" si="73"/>
        <v>2275.8405633125931</v>
      </c>
      <c r="BZ264" s="19">
        <v>1.05</v>
      </c>
      <c r="CA264" s="19">
        <f t="shared" si="74"/>
        <v>2.4948139475050351E-2</v>
      </c>
      <c r="CB264" s="19">
        <f t="shared" si="64"/>
        <v>0.84598624468907169</v>
      </c>
      <c r="CC264" s="89"/>
      <c r="CD264" s="89"/>
      <c r="CE264" s="89"/>
      <c r="CF264" s="89"/>
      <c r="CG264" s="89"/>
      <c r="CH264" s="89"/>
      <c r="CI264" s="89"/>
      <c r="CJ264" s="89"/>
      <c r="CK264" s="89"/>
      <c r="CL264" s="89"/>
      <c r="CM264" s="89"/>
      <c r="CN264" s="89"/>
      <c r="CO264" s="89"/>
      <c r="CP264" s="89"/>
    </row>
    <row r="265" spans="1:94" s="138" customFormat="1" x14ac:dyDescent="0.25">
      <c r="A265" s="15" t="s">
        <v>69</v>
      </c>
      <c r="B265" s="15">
        <v>9</v>
      </c>
      <c r="C265" s="15">
        <v>2</v>
      </c>
      <c r="D265" s="16">
        <f t="shared" si="65"/>
        <v>0.80937128447999995</v>
      </c>
      <c r="E265" s="17">
        <v>37019</v>
      </c>
      <c r="F265" s="15">
        <v>2</v>
      </c>
      <c r="G265" s="15" t="s">
        <v>70</v>
      </c>
      <c r="H265" s="15" t="s">
        <v>71</v>
      </c>
      <c r="I265" s="15">
        <v>0</v>
      </c>
      <c r="J265" s="15"/>
      <c r="K265" s="15">
        <v>13</v>
      </c>
      <c r="L265" s="15">
        <v>4</v>
      </c>
      <c r="M265" s="13">
        <f t="shared" si="66"/>
        <v>5.666666666666667</v>
      </c>
      <c r="N265" s="17">
        <v>37026</v>
      </c>
      <c r="O265" s="14">
        <v>776310</v>
      </c>
      <c r="P265" s="17">
        <v>37029</v>
      </c>
      <c r="Q265" s="14">
        <v>822568</v>
      </c>
      <c r="R265" s="15"/>
      <c r="S265" s="15"/>
      <c r="T265" s="15"/>
      <c r="U265" s="15"/>
      <c r="V265" s="14">
        <f t="shared" si="67"/>
        <v>1598878</v>
      </c>
      <c r="W265" s="14">
        <f t="shared" si="68"/>
        <v>1975456.790547292</v>
      </c>
      <c r="X265" s="14">
        <f t="shared" si="69"/>
        <v>799439</v>
      </c>
      <c r="Y265" s="17">
        <v>37053</v>
      </c>
      <c r="Z265" s="13">
        <f t="shared" si="70"/>
        <v>7</v>
      </c>
      <c r="AA265" s="15">
        <f t="shared" si="71"/>
        <v>27</v>
      </c>
      <c r="AB265" s="13">
        <v>21</v>
      </c>
      <c r="AC265" s="18">
        <v>3.8</v>
      </c>
      <c r="AD265" s="18">
        <v>27.8</v>
      </c>
      <c r="AE265" s="18">
        <v>26.2</v>
      </c>
      <c r="AF265" s="18">
        <v>32.6</v>
      </c>
      <c r="AG265" s="18">
        <v>29.968000000000004</v>
      </c>
      <c r="AH265" s="13">
        <v>38</v>
      </c>
      <c r="AI265" s="13">
        <v>37</v>
      </c>
      <c r="AJ265" s="13">
        <v>43</v>
      </c>
      <c r="AK265" s="13">
        <v>41.142857142857146</v>
      </c>
      <c r="AL265" s="18">
        <v>9.4</v>
      </c>
      <c r="AM265" s="18">
        <v>9</v>
      </c>
      <c r="AN265" s="18">
        <v>9.4</v>
      </c>
      <c r="AO265" s="18">
        <v>9.2864893687595664</v>
      </c>
      <c r="AP265" s="21">
        <v>2</v>
      </c>
      <c r="AQ265" s="21">
        <v>550</v>
      </c>
      <c r="AR265" s="21">
        <v>13</v>
      </c>
      <c r="AS265" s="21">
        <v>6.15</v>
      </c>
      <c r="AT265" s="14">
        <v>30</v>
      </c>
      <c r="AU265" s="14">
        <v>145</v>
      </c>
      <c r="AV265" s="14">
        <v>0</v>
      </c>
      <c r="AW265" s="14">
        <v>175</v>
      </c>
      <c r="AX265" s="14">
        <v>25</v>
      </c>
      <c r="AY265" s="14">
        <v>0</v>
      </c>
      <c r="AZ265" s="14">
        <v>0</v>
      </c>
      <c r="BA265" s="14">
        <v>100</v>
      </c>
      <c r="BB265" s="14">
        <v>480</v>
      </c>
      <c r="BC265" s="14">
        <v>275</v>
      </c>
      <c r="BD265" s="14">
        <v>0</v>
      </c>
      <c r="BE265" s="14">
        <v>480</v>
      </c>
      <c r="BF265" s="14">
        <v>165.90909090909091</v>
      </c>
      <c r="BG265" s="14">
        <v>90</v>
      </c>
      <c r="BH265" s="14">
        <v>0</v>
      </c>
      <c r="BI265" s="14">
        <v>255.90909090909091</v>
      </c>
      <c r="BJ265" s="14">
        <v>120</v>
      </c>
      <c r="BK265" s="14">
        <v>70</v>
      </c>
      <c r="BL265" s="14">
        <v>0</v>
      </c>
      <c r="BM265" s="14">
        <v>220</v>
      </c>
      <c r="BN265" s="14">
        <v>5194</v>
      </c>
      <c r="BO265" s="19">
        <f>BN265/(Q265)*100</f>
        <v>0.63143715777905285</v>
      </c>
      <c r="BP265" s="19">
        <f t="shared" si="75"/>
        <v>0.32485280302812347</v>
      </c>
      <c r="BQ265" s="15" t="s">
        <v>72</v>
      </c>
      <c r="BR265" s="13">
        <v>32</v>
      </c>
      <c r="BS265" s="13">
        <v>45</v>
      </c>
      <c r="BT265" s="19">
        <v>38.700000000000003</v>
      </c>
      <c r="BU265" s="19">
        <f t="shared" si="72"/>
        <v>1.4333333333333333</v>
      </c>
      <c r="BV265" s="16"/>
      <c r="BW265" s="16"/>
      <c r="BX265" s="16"/>
      <c r="BY265" s="14">
        <f t="shared" si="73"/>
        <v>6417.326756702284</v>
      </c>
      <c r="BZ265" s="19">
        <v>2.1800000000000002</v>
      </c>
      <c r="CA265" s="19">
        <f t="shared" si="74"/>
        <v>9.9757357703411209E-2</v>
      </c>
      <c r="CB265" s="19">
        <f t="shared" si="64"/>
        <v>0</v>
      </c>
      <c r="CC265" s="89"/>
      <c r="CD265" s="89"/>
      <c r="CE265" s="89"/>
      <c r="CF265" s="89"/>
      <c r="CG265" s="89"/>
      <c r="CH265" s="89"/>
      <c r="CI265" s="89"/>
      <c r="CJ265" s="89"/>
      <c r="CK265" s="89"/>
      <c r="CL265" s="89"/>
      <c r="CM265" s="89"/>
      <c r="CN265" s="89"/>
      <c r="CO265" s="89"/>
      <c r="CP265" s="89"/>
    </row>
    <row r="266" spans="1:94" s="138" customFormat="1" x14ac:dyDescent="0.25">
      <c r="A266" s="15" t="s">
        <v>69</v>
      </c>
      <c r="B266" s="15">
        <v>18</v>
      </c>
      <c r="C266" s="15">
        <v>0.5</v>
      </c>
      <c r="D266" s="16">
        <f t="shared" si="65"/>
        <v>0.20234282111999999</v>
      </c>
      <c r="E266" s="17">
        <v>37014</v>
      </c>
      <c r="F266" s="15">
        <v>1</v>
      </c>
      <c r="G266" s="15" t="s">
        <v>70</v>
      </c>
      <c r="H266" s="15" t="s">
        <v>71</v>
      </c>
      <c r="I266" s="15">
        <v>1</v>
      </c>
      <c r="J266" s="15">
        <v>0</v>
      </c>
      <c r="K266" s="15"/>
      <c r="L266" s="15"/>
      <c r="M266" s="13">
        <f t="shared" si="66"/>
        <v>0.5</v>
      </c>
      <c r="N266" s="17">
        <v>37022</v>
      </c>
      <c r="O266" s="14">
        <v>239992</v>
      </c>
      <c r="P266" s="15"/>
      <c r="Q266" s="14"/>
      <c r="R266" s="15"/>
      <c r="S266" s="15"/>
      <c r="T266" s="15"/>
      <c r="U266" s="15"/>
      <c r="V266" s="14">
        <f t="shared" si="67"/>
        <v>239992</v>
      </c>
      <c r="W266" s="14">
        <f t="shared" si="68"/>
        <v>1186066.294181359</v>
      </c>
      <c r="X266" s="14">
        <f t="shared" si="69"/>
        <v>479984</v>
      </c>
      <c r="Y266" s="17">
        <v>37034</v>
      </c>
      <c r="Z266" s="13">
        <f t="shared" si="70"/>
        <v>8</v>
      </c>
      <c r="AA266" s="15">
        <f t="shared" si="71"/>
        <v>12</v>
      </c>
      <c r="AB266" s="13"/>
      <c r="AC266" s="18">
        <v>3.4</v>
      </c>
      <c r="AD266" s="18">
        <v>28.6</v>
      </c>
      <c r="AE266" s="18">
        <v>25.4</v>
      </c>
      <c r="AF266" s="18">
        <v>29.7</v>
      </c>
      <c r="AG266" s="18">
        <v>28.490909090909089</v>
      </c>
      <c r="AH266" s="13">
        <v>38</v>
      </c>
      <c r="AI266" s="13">
        <v>35</v>
      </c>
      <c r="AJ266" s="13">
        <v>40</v>
      </c>
      <c r="AK266" s="13">
        <v>37</v>
      </c>
      <c r="AL266" s="18">
        <v>9.5</v>
      </c>
      <c r="AM266" s="18">
        <v>9.4</v>
      </c>
      <c r="AN266" s="18">
        <v>9.8000000000000007</v>
      </c>
      <c r="AO266" s="18">
        <v>9.5991318235362044</v>
      </c>
      <c r="AP266" s="21">
        <v>0</v>
      </c>
      <c r="AQ266" s="21">
        <v>137.5</v>
      </c>
      <c r="AR266" s="21">
        <v>4</v>
      </c>
      <c r="AS266" s="21">
        <v>2.4</v>
      </c>
      <c r="AT266" s="14">
        <v>100</v>
      </c>
      <c r="AU266" s="14">
        <v>760</v>
      </c>
      <c r="AV266" s="14">
        <v>490</v>
      </c>
      <c r="AW266" s="14">
        <v>1350</v>
      </c>
      <c r="AX266" s="14">
        <v>65</v>
      </c>
      <c r="AY266" s="14">
        <v>0</v>
      </c>
      <c r="AZ266" s="14">
        <v>0</v>
      </c>
      <c r="BA266" s="14">
        <v>75</v>
      </c>
      <c r="BB266" s="14">
        <v>430</v>
      </c>
      <c r="BC266" s="14">
        <v>260</v>
      </c>
      <c r="BD266" s="14">
        <v>30</v>
      </c>
      <c r="BE266" s="14">
        <v>455</v>
      </c>
      <c r="BF266" s="14">
        <v>217</v>
      </c>
      <c r="BG266" s="14">
        <v>63</v>
      </c>
      <c r="BH266" s="14">
        <v>6</v>
      </c>
      <c r="BI266" s="14">
        <v>286</v>
      </c>
      <c r="BJ266" s="14">
        <v>165</v>
      </c>
      <c r="BK266" s="14">
        <v>20</v>
      </c>
      <c r="BL266" s="14">
        <v>0</v>
      </c>
      <c r="BM266" s="14">
        <v>285</v>
      </c>
      <c r="BN266" s="14">
        <v>0</v>
      </c>
      <c r="BO266" s="19">
        <f>BN266/(O266)*100</f>
        <v>0</v>
      </c>
      <c r="BP266" s="19">
        <f t="shared" si="75"/>
        <v>0</v>
      </c>
      <c r="BQ266" s="15" t="s">
        <v>73</v>
      </c>
      <c r="BR266" s="13"/>
      <c r="BS266" s="13"/>
      <c r="BT266" s="19"/>
      <c r="BU266" s="19">
        <f t="shared" si="72"/>
        <v>0</v>
      </c>
      <c r="BV266" s="16"/>
      <c r="BW266" s="16"/>
      <c r="BX266" s="16"/>
      <c r="BY266" s="14">
        <f t="shared" si="73"/>
        <v>0</v>
      </c>
      <c r="BZ266" s="19">
        <v>0</v>
      </c>
      <c r="CA266" s="19">
        <f t="shared" si="74"/>
        <v>0</v>
      </c>
      <c r="CB266" s="19" t="e">
        <f t="shared" si="64"/>
        <v>#DIV/0!</v>
      </c>
      <c r="CC266" s="89"/>
      <c r="CD266" s="89"/>
      <c r="CE266" s="89"/>
      <c r="CF266" s="89"/>
      <c r="CG266" s="89"/>
      <c r="CH266" s="89"/>
      <c r="CI266" s="89"/>
      <c r="CJ266" s="89"/>
      <c r="CK266" s="89"/>
      <c r="CL266" s="89"/>
      <c r="CM266" s="89"/>
      <c r="CN266" s="89"/>
      <c r="CO266" s="89"/>
      <c r="CP266" s="89"/>
    </row>
    <row r="267" spans="1:94" s="138" customFormat="1" x14ac:dyDescent="0.25">
      <c r="A267" s="15" t="s">
        <v>69</v>
      </c>
      <c r="B267" s="15">
        <v>34</v>
      </c>
      <c r="C267" s="15">
        <v>1</v>
      </c>
      <c r="D267" s="16">
        <f t="shared" si="65"/>
        <v>0.40468564223999998</v>
      </c>
      <c r="E267" s="17">
        <v>37760</v>
      </c>
      <c r="F267" s="15">
        <v>1</v>
      </c>
      <c r="G267" s="15" t="s">
        <v>70</v>
      </c>
      <c r="H267" s="15" t="s">
        <v>71</v>
      </c>
      <c r="I267" s="15">
        <v>33</v>
      </c>
      <c r="J267" s="15">
        <v>18</v>
      </c>
      <c r="K267" s="15"/>
      <c r="L267" s="15"/>
      <c r="M267" s="13">
        <f t="shared" si="66"/>
        <v>25.5</v>
      </c>
      <c r="N267" s="17">
        <v>37768</v>
      </c>
      <c r="O267" s="14">
        <v>395254</v>
      </c>
      <c r="P267" s="15"/>
      <c r="Q267" s="14"/>
      <c r="R267" s="15"/>
      <c r="S267" s="15"/>
      <c r="T267" s="15"/>
      <c r="U267" s="15"/>
      <c r="V267" s="14">
        <f t="shared" si="67"/>
        <v>395254</v>
      </c>
      <c r="W267" s="14">
        <f t="shared" si="68"/>
        <v>976693.90446422971</v>
      </c>
      <c r="X267" s="14">
        <f t="shared" si="69"/>
        <v>395254</v>
      </c>
      <c r="Y267" s="17">
        <v>37811</v>
      </c>
      <c r="Z267" s="13">
        <f t="shared" si="70"/>
        <v>8</v>
      </c>
      <c r="AA267" s="15">
        <f t="shared" si="71"/>
        <v>43</v>
      </c>
      <c r="AB267" s="15">
        <v>7</v>
      </c>
      <c r="AC267" s="18">
        <v>3</v>
      </c>
      <c r="AD267" s="18">
        <v>30.2</v>
      </c>
      <c r="AE267" s="18">
        <v>27.6</v>
      </c>
      <c r="AF267" s="18">
        <v>33.9</v>
      </c>
      <c r="AG267" s="18">
        <v>31.414634146341474</v>
      </c>
      <c r="AH267" s="13">
        <v>38</v>
      </c>
      <c r="AI267" s="13">
        <v>37</v>
      </c>
      <c r="AJ267" s="13">
        <v>45</v>
      </c>
      <c r="AK267" s="13">
        <v>41.545454545454547</v>
      </c>
      <c r="AL267" s="18">
        <v>9.1</v>
      </c>
      <c r="AM267" s="18">
        <v>8.6</v>
      </c>
      <c r="AN267" s="18">
        <v>9.9</v>
      </c>
      <c r="AO267" s="18">
        <v>9.1534203362852882</v>
      </c>
      <c r="AP267" s="21">
        <v>177</v>
      </c>
      <c r="AQ267" s="21">
        <v>425</v>
      </c>
      <c r="AR267" s="21">
        <v>30</v>
      </c>
      <c r="AS267" s="21">
        <v>12.5</v>
      </c>
      <c r="AT267" s="14">
        <v>50</v>
      </c>
      <c r="AU267" s="14">
        <v>70</v>
      </c>
      <c r="AV267" s="14">
        <v>170</v>
      </c>
      <c r="AW267" s="14">
        <v>290</v>
      </c>
      <c r="AX267" s="14">
        <v>0</v>
      </c>
      <c r="AY267" s="14">
        <v>0</v>
      </c>
      <c r="AZ267" s="14">
        <v>80</v>
      </c>
      <c r="BA267" s="14">
        <v>160</v>
      </c>
      <c r="BB267" s="14">
        <v>600</v>
      </c>
      <c r="BC267" s="14">
        <v>565</v>
      </c>
      <c r="BD267" s="14">
        <v>12400</v>
      </c>
      <c r="BE267" s="14">
        <v>12950</v>
      </c>
      <c r="BF267" s="14">
        <v>95.666666666666671</v>
      </c>
      <c r="BG267" s="14">
        <v>153</v>
      </c>
      <c r="BH267" s="14">
        <v>3478.3333333333335</v>
      </c>
      <c r="BI267" s="14">
        <v>4793.666666666667</v>
      </c>
      <c r="BJ267" s="14">
        <v>20</v>
      </c>
      <c r="BK267" s="14">
        <v>45</v>
      </c>
      <c r="BL267" s="14">
        <v>2760</v>
      </c>
      <c r="BM267" s="14">
        <v>3930</v>
      </c>
      <c r="BN267" s="14">
        <v>255778</v>
      </c>
      <c r="BO267" s="19">
        <f>BN267/(O267)*100</f>
        <v>64.712311576859435</v>
      </c>
      <c r="BP267" s="19">
        <f t="shared" si="75"/>
        <v>64.712311576859435</v>
      </c>
      <c r="BQ267" s="15" t="s">
        <v>72</v>
      </c>
      <c r="BR267" s="13">
        <v>25</v>
      </c>
      <c r="BS267" s="13">
        <v>52</v>
      </c>
      <c r="BT267" s="19">
        <v>32.46</v>
      </c>
      <c r="BU267" s="19">
        <f t="shared" si="72"/>
        <v>0.75488372093023259</v>
      </c>
      <c r="BV267" s="16">
        <v>0.13300000000000001</v>
      </c>
      <c r="BW267" s="16">
        <v>1.226</v>
      </c>
      <c r="BX267" s="16">
        <v>0.29699999999999999</v>
      </c>
      <c r="BY267" s="14">
        <f t="shared" si="73"/>
        <v>632041.20260908618</v>
      </c>
      <c r="BZ267" s="19">
        <v>65.5</v>
      </c>
      <c r="CA267" s="19">
        <f t="shared" si="74"/>
        <v>3.7640470897905423</v>
      </c>
      <c r="CB267" s="19">
        <f t="shared" si="64"/>
        <v>0.8683821801888475</v>
      </c>
      <c r="CC267" s="89"/>
      <c r="CD267" s="89"/>
      <c r="CE267" s="89"/>
      <c r="CF267" s="89"/>
      <c r="CG267" s="89"/>
      <c r="CH267" s="89"/>
      <c r="CI267" s="89"/>
      <c r="CJ267" s="89"/>
      <c r="CK267" s="89"/>
      <c r="CL267" s="89"/>
      <c r="CM267" s="89"/>
      <c r="CN267" s="89"/>
      <c r="CO267" s="89"/>
      <c r="CP267" s="89"/>
    </row>
    <row r="268" spans="1:94" s="138" customFormat="1" x14ac:dyDescent="0.25">
      <c r="A268" s="15" t="s">
        <v>69</v>
      </c>
      <c r="B268" s="15">
        <v>29</v>
      </c>
      <c r="C268" s="15">
        <v>1</v>
      </c>
      <c r="D268" s="16">
        <f t="shared" si="65"/>
        <v>0.40468564223999998</v>
      </c>
      <c r="E268" s="17">
        <v>37784</v>
      </c>
      <c r="F268" s="15">
        <v>1</v>
      </c>
      <c r="G268" s="15" t="s">
        <v>70</v>
      </c>
      <c r="H268" s="15" t="s">
        <v>71</v>
      </c>
      <c r="I268" s="15">
        <v>53</v>
      </c>
      <c r="J268" s="15">
        <v>87</v>
      </c>
      <c r="K268" s="15"/>
      <c r="L268" s="15"/>
      <c r="M268" s="13">
        <f t="shared" si="66"/>
        <v>70</v>
      </c>
      <c r="N268" s="17">
        <v>37792</v>
      </c>
      <c r="O268" s="14">
        <v>426398</v>
      </c>
      <c r="P268" s="15"/>
      <c r="Q268" s="14"/>
      <c r="R268" s="15"/>
      <c r="S268" s="15"/>
      <c r="T268" s="15"/>
      <c r="U268" s="15"/>
      <c r="V268" s="14">
        <f t="shared" si="67"/>
        <v>426398</v>
      </c>
      <c r="W268" s="14">
        <f t="shared" si="68"/>
        <v>1053652.4044683638</v>
      </c>
      <c r="X268" s="14">
        <f t="shared" si="69"/>
        <v>426398</v>
      </c>
      <c r="Y268" s="17">
        <v>37832</v>
      </c>
      <c r="Z268" s="13">
        <f t="shared" si="70"/>
        <v>8</v>
      </c>
      <c r="AA268" s="15">
        <f t="shared" si="71"/>
        <v>40</v>
      </c>
      <c r="AB268" s="15">
        <v>3</v>
      </c>
      <c r="AC268" s="18">
        <v>2.4</v>
      </c>
      <c r="AD268" s="18">
        <v>32.9</v>
      </c>
      <c r="AE268" s="18">
        <v>27.3</v>
      </c>
      <c r="AF268" s="18">
        <v>33.700000000000003</v>
      </c>
      <c r="AG268" s="18">
        <v>31.605405405405406</v>
      </c>
      <c r="AH268" s="13">
        <v>38</v>
      </c>
      <c r="AI268" s="13">
        <v>36</v>
      </c>
      <c r="AJ268" s="13">
        <v>42</v>
      </c>
      <c r="AK268" s="13">
        <v>39.700000000000003</v>
      </c>
      <c r="AL268" s="18">
        <v>8.9</v>
      </c>
      <c r="AM268" s="18">
        <v>8.8000000000000007</v>
      </c>
      <c r="AN268" s="18">
        <v>9.1999999999999993</v>
      </c>
      <c r="AO268" s="18">
        <v>9.0347958678975733</v>
      </c>
      <c r="AP268" s="21">
        <v>136</v>
      </c>
      <c r="AQ268" s="21">
        <v>425</v>
      </c>
      <c r="AR268" s="21">
        <v>33</v>
      </c>
      <c r="AS268" s="21">
        <v>13.75</v>
      </c>
      <c r="AT268" s="14">
        <v>0</v>
      </c>
      <c r="AU268" s="14">
        <v>45</v>
      </c>
      <c r="AV268" s="14">
        <v>850</v>
      </c>
      <c r="AW268" s="14">
        <v>895</v>
      </c>
      <c r="AX268" s="14">
        <v>0</v>
      </c>
      <c r="AY268" s="14">
        <v>0</v>
      </c>
      <c r="AZ268" s="14">
        <v>120</v>
      </c>
      <c r="BA268" s="14">
        <v>175</v>
      </c>
      <c r="BB268" s="14">
        <v>510</v>
      </c>
      <c r="BC268" s="14">
        <v>1170</v>
      </c>
      <c r="BD268" s="14">
        <v>6005</v>
      </c>
      <c r="BE268" s="14">
        <v>6190</v>
      </c>
      <c r="BF268" s="14">
        <v>74.230769230769226</v>
      </c>
      <c r="BG268" s="14">
        <v>266.92307692307691</v>
      </c>
      <c r="BH268" s="14">
        <v>1385.7692307692307</v>
      </c>
      <c r="BI268" s="14">
        <v>1726.9230769230769</v>
      </c>
      <c r="BJ268" s="14">
        <v>15</v>
      </c>
      <c r="BK268" s="14">
        <v>170</v>
      </c>
      <c r="BL268" s="14">
        <v>650</v>
      </c>
      <c r="BM268" s="14">
        <v>1020</v>
      </c>
      <c r="BN268" s="14">
        <v>352237</v>
      </c>
      <c r="BO268" s="19">
        <f>BN268/(O268)*100</f>
        <v>82.607563825346276</v>
      </c>
      <c r="BP268" s="19">
        <f t="shared" si="75"/>
        <v>82.607563825346276</v>
      </c>
      <c r="BQ268" s="15" t="s">
        <v>72</v>
      </c>
      <c r="BR268" s="13">
        <v>28</v>
      </c>
      <c r="BS268" s="13">
        <v>50</v>
      </c>
      <c r="BT268" s="19">
        <v>34.61</v>
      </c>
      <c r="BU268" s="19">
        <f t="shared" si="72"/>
        <v>0.86524999999999996</v>
      </c>
      <c r="BV268" s="16">
        <v>0.193</v>
      </c>
      <c r="BW268" s="16">
        <v>0.8</v>
      </c>
      <c r="BX268" s="16">
        <v>0.33800000000000002</v>
      </c>
      <c r="BY268" s="14">
        <f t="shared" si="73"/>
        <v>870396.58251849923</v>
      </c>
      <c r="BZ268" s="19">
        <v>106.45</v>
      </c>
      <c r="CA268" s="11">
        <f t="shared" si="74"/>
        <v>6.5760919642949389</v>
      </c>
      <c r="CB268" s="11">
        <f t="shared" si="64"/>
        <v>0.8152895999712233</v>
      </c>
      <c r="CC268" s="89"/>
      <c r="CD268" s="89"/>
      <c r="CE268" s="89"/>
      <c r="CF268" s="89"/>
      <c r="CG268" s="89"/>
      <c r="CH268" s="89"/>
      <c r="CI268" s="89"/>
      <c r="CJ268" s="89"/>
      <c r="CK268" s="89"/>
      <c r="CL268" s="89"/>
      <c r="CM268" s="89"/>
      <c r="CN268" s="89"/>
      <c r="CO268" s="89"/>
      <c r="CP268" s="89"/>
    </row>
    <row r="269" spans="1:94" s="138" customFormat="1" x14ac:dyDescent="0.25">
      <c r="A269" s="4" t="s">
        <v>69</v>
      </c>
      <c r="B269" s="4">
        <v>24</v>
      </c>
      <c r="C269" s="4">
        <v>1</v>
      </c>
      <c r="D269" s="6">
        <f t="shared" si="65"/>
        <v>0.40468564223999998</v>
      </c>
      <c r="E269" s="8">
        <v>38223</v>
      </c>
      <c r="F269" s="4">
        <v>1</v>
      </c>
      <c r="G269" s="4" t="s">
        <v>70</v>
      </c>
      <c r="H269" s="4" t="s">
        <v>71</v>
      </c>
      <c r="I269" s="4">
        <v>0</v>
      </c>
      <c r="J269" s="4">
        <v>0</v>
      </c>
      <c r="K269" s="4"/>
      <c r="L269" s="4"/>
      <c r="M269" s="13">
        <f t="shared" si="66"/>
        <v>0</v>
      </c>
      <c r="N269" s="8">
        <v>38231</v>
      </c>
      <c r="O269" s="5">
        <v>379244</v>
      </c>
      <c r="P269" s="4"/>
      <c r="Q269" s="5"/>
      <c r="R269" s="4"/>
      <c r="S269" s="4"/>
      <c r="T269" s="4"/>
      <c r="U269" s="4"/>
      <c r="V269" s="14">
        <f t="shared" si="67"/>
        <v>379244</v>
      </c>
      <c r="W269" s="14">
        <f t="shared" si="68"/>
        <v>937132.33289133664</v>
      </c>
      <c r="X269" s="14">
        <f t="shared" si="69"/>
        <v>379244</v>
      </c>
      <c r="Y269" s="8">
        <v>38255</v>
      </c>
      <c r="Z269" s="13">
        <f t="shared" si="70"/>
        <v>8</v>
      </c>
      <c r="AA269" s="4">
        <f t="shared" si="71"/>
        <v>24</v>
      </c>
      <c r="AB269" s="4">
        <v>7</v>
      </c>
      <c r="AC269" s="10">
        <v>3.6</v>
      </c>
      <c r="AD269" s="4">
        <v>31.2</v>
      </c>
      <c r="AE269" s="4">
        <v>28.8</v>
      </c>
      <c r="AF269" s="4">
        <v>34.299999999999997</v>
      </c>
      <c r="AG269" s="10">
        <v>31.431818181818191</v>
      </c>
      <c r="AH269" s="4">
        <v>38</v>
      </c>
      <c r="AI269" s="4">
        <v>25</v>
      </c>
      <c r="AJ269" s="4">
        <v>40</v>
      </c>
      <c r="AK269" s="10">
        <v>33.714285714285715</v>
      </c>
      <c r="AL269" s="4">
        <v>8.9</v>
      </c>
      <c r="AM269" s="4">
        <v>8.5</v>
      </c>
      <c r="AN269" s="4">
        <v>9.8000000000000007</v>
      </c>
      <c r="AO269" s="10">
        <v>8.9478260869565212</v>
      </c>
      <c r="AP269" s="20">
        <v>0</v>
      </c>
      <c r="AQ269" s="20">
        <v>375</v>
      </c>
      <c r="AR269" s="20">
        <v>21</v>
      </c>
      <c r="AS269" s="20">
        <v>9</v>
      </c>
      <c r="AT269" s="5">
        <v>260</v>
      </c>
      <c r="AU269" s="5">
        <v>330</v>
      </c>
      <c r="AV269" s="5">
        <v>2025</v>
      </c>
      <c r="AW269" s="5">
        <v>2615</v>
      </c>
      <c r="AX269" s="5">
        <v>0</v>
      </c>
      <c r="AY269" s="5">
        <v>0</v>
      </c>
      <c r="AZ269" s="5">
        <v>0</v>
      </c>
      <c r="BA269" s="5">
        <v>0</v>
      </c>
      <c r="BB269" s="5">
        <v>110</v>
      </c>
      <c r="BC269" s="5">
        <v>335</v>
      </c>
      <c r="BD269" s="5">
        <v>2725</v>
      </c>
      <c r="BE269" s="5">
        <v>3125</v>
      </c>
      <c r="BF269" s="5">
        <v>29.444444444444443</v>
      </c>
      <c r="BG269" s="5">
        <v>65</v>
      </c>
      <c r="BH269" s="5">
        <v>885.55555555555554</v>
      </c>
      <c r="BI269" s="5">
        <v>982.22222222222217</v>
      </c>
      <c r="BJ269" s="5">
        <v>10</v>
      </c>
      <c r="BK269" s="5">
        <v>20</v>
      </c>
      <c r="BL269" s="5">
        <v>35</v>
      </c>
      <c r="BM269" s="5">
        <v>95</v>
      </c>
      <c r="BN269" s="5">
        <v>0</v>
      </c>
      <c r="BO269" s="11">
        <f>(BN269/O269)*100</f>
        <v>0</v>
      </c>
      <c r="BP269" s="11">
        <f>((BN269)/(O269+Q269+S269+U269))*100</f>
        <v>0</v>
      </c>
      <c r="BQ269" s="4" t="s">
        <v>73</v>
      </c>
      <c r="BR269" s="9">
        <v>0</v>
      </c>
      <c r="BS269" s="9">
        <v>0</v>
      </c>
      <c r="BT269" s="11">
        <v>0</v>
      </c>
      <c r="BU269" s="19">
        <f t="shared" si="72"/>
        <v>0</v>
      </c>
      <c r="BV269" s="6">
        <v>0</v>
      </c>
      <c r="BW269" s="6">
        <v>0</v>
      </c>
      <c r="BX269" s="6">
        <v>0</v>
      </c>
      <c r="BY269" s="5">
        <f t="shared" si="73"/>
        <v>0</v>
      </c>
      <c r="BZ269" s="11">
        <v>0</v>
      </c>
      <c r="CA269" s="11">
        <f t="shared" si="74"/>
        <v>0</v>
      </c>
      <c r="CB269" s="11" t="e">
        <f t="shared" si="64"/>
        <v>#DIV/0!</v>
      </c>
      <c r="CC269" s="89"/>
      <c r="CD269" s="89"/>
      <c r="CE269" s="89"/>
      <c r="CF269" s="89"/>
      <c r="CG269" s="89"/>
      <c r="CH269" s="89"/>
      <c r="CI269" s="89"/>
      <c r="CJ269" s="89"/>
      <c r="CK269" s="89"/>
      <c r="CL269" s="89"/>
      <c r="CM269" s="89"/>
      <c r="CN269" s="89"/>
      <c r="CO269" s="89"/>
      <c r="CP269" s="89"/>
    </row>
    <row r="270" spans="1:94" s="138" customFormat="1" x14ac:dyDescent="0.25">
      <c r="A270" s="4" t="s">
        <v>69</v>
      </c>
      <c r="B270" s="4">
        <v>32</v>
      </c>
      <c r="C270" s="4">
        <v>1</v>
      </c>
      <c r="D270" s="6">
        <f t="shared" si="65"/>
        <v>0.40468564223999998</v>
      </c>
      <c r="E270" s="8">
        <v>39196</v>
      </c>
      <c r="F270" s="4">
        <v>1</v>
      </c>
      <c r="G270" s="4" t="s">
        <v>70</v>
      </c>
      <c r="H270" s="4" t="s">
        <v>71</v>
      </c>
      <c r="I270" s="4">
        <v>460</v>
      </c>
      <c r="J270" s="4">
        <v>586</v>
      </c>
      <c r="K270" s="4"/>
      <c r="L270" s="4"/>
      <c r="M270" s="13">
        <f t="shared" si="66"/>
        <v>523</v>
      </c>
      <c r="N270" s="8">
        <v>39204</v>
      </c>
      <c r="O270" s="5">
        <v>415864</v>
      </c>
      <c r="P270" s="4"/>
      <c r="Q270" s="5"/>
      <c r="R270" s="4"/>
      <c r="S270" s="5"/>
      <c r="T270" s="4"/>
      <c r="U270" s="4"/>
      <c r="V270" s="14">
        <f t="shared" si="67"/>
        <v>415864</v>
      </c>
      <c r="W270" s="14">
        <f t="shared" si="68"/>
        <v>1027622.3235846126</v>
      </c>
      <c r="X270" s="14">
        <f t="shared" si="69"/>
        <v>415864</v>
      </c>
      <c r="Y270" s="8">
        <v>39248</v>
      </c>
      <c r="Z270" s="13">
        <f t="shared" si="70"/>
        <v>8</v>
      </c>
      <c r="AA270" s="4">
        <f t="shared" si="71"/>
        <v>44</v>
      </c>
      <c r="AB270" s="4">
        <v>1</v>
      </c>
      <c r="AC270" s="4">
        <v>3.5</v>
      </c>
      <c r="AD270" s="10">
        <v>27.6</v>
      </c>
      <c r="AE270" s="10">
        <v>24.3</v>
      </c>
      <c r="AF270" s="10">
        <v>33.200000000000003</v>
      </c>
      <c r="AG270" s="10">
        <v>28.907142857142855</v>
      </c>
      <c r="AH270" s="10">
        <v>38</v>
      </c>
      <c r="AI270" s="10">
        <v>32</v>
      </c>
      <c r="AJ270" s="10">
        <v>40</v>
      </c>
      <c r="AK270" s="10">
        <v>37.384615384615387</v>
      </c>
      <c r="AL270" s="10">
        <v>9</v>
      </c>
      <c r="AM270" s="10">
        <v>8.3000000000000007</v>
      </c>
      <c r="AN270" s="10">
        <v>9.6</v>
      </c>
      <c r="AO270" s="10">
        <v>8.8348837209302342</v>
      </c>
      <c r="AP270" s="20">
        <v>165</v>
      </c>
      <c r="AQ270" s="20">
        <v>362.5</v>
      </c>
      <c r="AR270" s="20">
        <v>24</v>
      </c>
      <c r="AS270" s="20">
        <v>10</v>
      </c>
      <c r="AT270" s="5">
        <v>10</v>
      </c>
      <c r="AU270" s="5">
        <v>25</v>
      </c>
      <c r="AV270" s="5">
        <v>0</v>
      </c>
      <c r="AW270" s="5">
        <v>35</v>
      </c>
      <c r="AX270" s="5">
        <v>0</v>
      </c>
      <c r="AY270" s="5">
        <v>0</v>
      </c>
      <c r="AZ270" s="5">
        <v>0</v>
      </c>
      <c r="BA270" s="5">
        <v>0</v>
      </c>
      <c r="BB270" s="5">
        <v>80</v>
      </c>
      <c r="BC270" s="5">
        <v>375</v>
      </c>
      <c r="BD270" s="5">
        <v>330</v>
      </c>
      <c r="BE270" s="5">
        <v>435</v>
      </c>
      <c r="BF270" s="5">
        <v>13.823529411764707</v>
      </c>
      <c r="BG270" s="5">
        <v>57.058823529411768</v>
      </c>
      <c r="BH270" s="5">
        <v>22.941176470588236</v>
      </c>
      <c r="BI270" s="5">
        <v>93.82352941176471</v>
      </c>
      <c r="BJ270" s="5">
        <v>5</v>
      </c>
      <c r="BK270" s="5">
        <v>25</v>
      </c>
      <c r="BL270" s="5">
        <v>0</v>
      </c>
      <c r="BM270" s="5">
        <v>65</v>
      </c>
      <c r="BN270" s="5">
        <v>64778</v>
      </c>
      <c r="BO270" s="11">
        <f>(BN270/O270)*100</f>
        <v>15.576727006906104</v>
      </c>
      <c r="BP270" s="11">
        <f>((BN270)/(O270+Q270+S270+U270))*100</f>
        <v>15.576727006906104</v>
      </c>
      <c r="BQ270" s="4" t="s">
        <v>72</v>
      </c>
      <c r="BR270" s="9">
        <v>23</v>
      </c>
      <c r="BS270" s="9">
        <v>88</v>
      </c>
      <c r="BT270" s="11">
        <v>37.06</v>
      </c>
      <c r="BU270" s="19">
        <f t="shared" si="72"/>
        <v>0.84227272727272728</v>
      </c>
      <c r="BV270" s="6">
        <v>0.13300000000000001</v>
      </c>
      <c r="BW270" s="6">
        <v>1.355</v>
      </c>
      <c r="BX270" s="6">
        <v>0.51400000000000001</v>
      </c>
      <c r="BY270" s="5">
        <f t="shared" si="73"/>
        <v>160069.92400680037</v>
      </c>
      <c r="BZ270" s="11">
        <v>30.05</v>
      </c>
      <c r="CA270" s="11">
        <f t="shared" si="74"/>
        <v>1.6876174347927999</v>
      </c>
      <c r="CB270" s="11">
        <f t="shared" si="64"/>
        <v>1.0098267574582409</v>
      </c>
      <c r="CC270" s="89"/>
      <c r="CD270" s="89"/>
      <c r="CE270" s="89"/>
      <c r="CF270" s="89"/>
      <c r="CG270" s="89"/>
      <c r="CH270" s="89"/>
      <c r="CI270" s="89"/>
      <c r="CJ270" s="89"/>
      <c r="CK270" s="89"/>
      <c r="CL270" s="89"/>
      <c r="CM270" s="89"/>
      <c r="CN270" s="89"/>
      <c r="CO270" s="89"/>
      <c r="CP270" s="89"/>
    </row>
    <row r="271" spans="1:94" s="138" customFormat="1" x14ac:dyDescent="0.25">
      <c r="A271" s="15" t="s">
        <v>69</v>
      </c>
      <c r="B271" s="15">
        <v>5</v>
      </c>
      <c r="C271" s="15">
        <v>2</v>
      </c>
      <c r="D271" s="16">
        <f t="shared" si="65"/>
        <v>0.80937128447999995</v>
      </c>
      <c r="E271" s="17">
        <v>37759</v>
      </c>
      <c r="F271" s="15">
        <v>1</v>
      </c>
      <c r="G271" s="15" t="s">
        <v>70</v>
      </c>
      <c r="H271" s="15" t="s">
        <v>71</v>
      </c>
      <c r="I271" s="15">
        <v>258</v>
      </c>
      <c r="J271" s="15">
        <v>14</v>
      </c>
      <c r="K271" s="15"/>
      <c r="L271" s="15"/>
      <c r="M271" s="13">
        <f t="shared" si="66"/>
        <v>136</v>
      </c>
      <c r="N271" s="17">
        <v>37767</v>
      </c>
      <c r="O271" s="14">
        <v>779058</v>
      </c>
      <c r="P271" s="15"/>
      <c r="Q271" s="14"/>
      <c r="R271" s="15"/>
      <c r="S271" s="15"/>
      <c r="T271" s="15"/>
      <c r="U271" s="15"/>
      <c r="V271" s="14">
        <f t="shared" si="67"/>
        <v>779058</v>
      </c>
      <c r="W271" s="14">
        <f t="shared" si="68"/>
        <v>962547.12137523456</v>
      </c>
      <c r="X271" s="14">
        <f t="shared" si="69"/>
        <v>389529</v>
      </c>
      <c r="Y271" s="17">
        <v>37805</v>
      </c>
      <c r="Z271" s="13">
        <f t="shared" si="70"/>
        <v>8</v>
      </c>
      <c r="AA271" s="15">
        <f t="shared" si="71"/>
        <v>38</v>
      </c>
      <c r="AB271" s="15">
        <v>10</v>
      </c>
      <c r="AC271" s="18">
        <v>2.9</v>
      </c>
      <c r="AD271" s="18">
        <v>29.3</v>
      </c>
      <c r="AE271" s="18">
        <v>28.3</v>
      </c>
      <c r="AF271" s="18">
        <v>33.4</v>
      </c>
      <c r="AG271" s="18">
        <v>31.18055555555555</v>
      </c>
      <c r="AH271" s="13">
        <v>38</v>
      </c>
      <c r="AI271" s="13">
        <v>35</v>
      </c>
      <c r="AJ271" s="13">
        <v>46</v>
      </c>
      <c r="AK271" s="13">
        <v>39.222222222222221</v>
      </c>
      <c r="AL271" s="18">
        <v>9.1999999999999993</v>
      </c>
      <c r="AM271" s="18">
        <v>7.9</v>
      </c>
      <c r="AN271" s="18">
        <v>9.6999999999999993</v>
      </c>
      <c r="AO271" s="18">
        <v>9.1645606844016658</v>
      </c>
      <c r="AP271" s="21">
        <v>182</v>
      </c>
      <c r="AQ271" s="21">
        <v>850</v>
      </c>
      <c r="AR271" s="21">
        <v>66</v>
      </c>
      <c r="AS271" s="21">
        <v>27.5</v>
      </c>
      <c r="AT271" s="14">
        <v>75</v>
      </c>
      <c r="AU271" s="14">
        <v>120</v>
      </c>
      <c r="AV271" s="14">
        <v>355</v>
      </c>
      <c r="AW271" s="14">
        <v>550</v>
      </c>
      <c r="AX271" s="14">
        <v>0</v>
      </c>
      <c r="AY271" s="14">
        <v>0</v>
      </c>
      <c r="AZ271" s="14">
        <v>125</v>
      </c>
      <c r="BA271" s="14">
        <v>135</v>
      </c>
      <c r="BB271" s="14">
        <v>220</v>
      </c>
      <c r="BC271" s="14">
        <v>415</v>
      </c>
      <c r="BD271" s="14">
        <v>9000</v>
      </c>
      <c r="BE271" s="14">
        <v>9255</v>
      </c>
      <c r="BF271" s="14">
        <v>55.384615384615387</v>
      </c>
      <c r="BG271" s="14">
        <v>114.23076923076923</v>
      </c>
      <c r="BH271" s="14">
        <v>2482.6923076923076</v>
      </c>
      <c r="BI271" s="14">
        <v>2652.3076923076924</v>
      </c>
      <c r="BJ271" s="14">
        <v>25</v>
      </c>
      <c r="BK271" s="14">
        <v>15</v>
      </c>
      <c r="BL271" s="14">
        <v>1030</v>
      </c>
      <c r="BM271" s="14">
        <v>1030</v>
      </c>
      <c r="BN271" s="14">
        <v>346580</v>
      </c>
      <c r="BO271" s="19">
        <f>BN271/(O271)*100</f>
        <v>44.487060013503488</v>
      </c>
      <c r="BP271" s="19">
        <f>BN271/(O271+Q271)*100</f>
        <v>44.487060013503488</v>
      </c>
      <c r="BQ271" s="15" t="s">
        <v>72</v>
      </c>
      <c r="BR271" s="13">
        <v>24</v>
      </c>
      <c r="BS271" s="13">
        <v>48</v>
      </c>
      <c r="BT271" s="19">
        <v>31.81</v>
      </c>
      <c r="BU271" s="19">
        <f t="shared" si="72"/>
        <v>0.83710526315789469</v>
      </c>
      <c r="BV271" s="16">
        <v>0.10199999999999999</v>
      </c>
      <c r="BW271" s="16">
        <v>0.872</v>
      </c>
      <c r="BX271" s="16">
        <v>0.27700000000000002</v>
      </c>
      <c r="BY271" s="14">
        <f t="shared" si="73"/>
        <v>428208.91554445087</v>
      </c>
      <c r="BZ271" s="19">
        <v>70.45</v>
      </c>
      <c r="CA271" s="19">
        <f t="shared" si="74"/>
        <v>2.290601858468658</v>
      </c>
      <c r="CB271" s="19"/>
      <c r="CC271" s="89"/>
      <c r="CD271" s="89"/>
      <c r="CE271" s="89"/>
      <c r="CF271" s="89"/>
      <c r="CG271" s="89"/>
      <c r="CH271" s="89"/>
      <c r="CI271" s="89"/>
      <c r="CJ271" s="89"/>
      <c r="CK271" s="89"/>
      <c r="CL271" s="89"/>
      <c r="CM271" s="89"/>
      <c r="CN271" s="89"/>
      <c r="CO271" s="89"/>
      <c r="CP271" s="89"/>
    </row>
    <row r="272" spans="1:94" s="138" customFormat="1" x14ac:dyDescent="0.25">
      <c r="A272" s="15" t="s">
        <v>69</v>
      </c>
      <c r="B272" s="15">
        <v>10</v>
      </c>
      <c r="C272" s="15">
        <v>2</v>
      </c>
      <c r="D272" s="16">
        <f t="shared" si="65"/>
        <v>0.80937128447999995</v>
      </c>
      <c r="E272" s="17">
        <v>37168</v>
      </c>
      <c r="F272" s="15">
        <v>1</v>
      </c>
      <c r="G272" s="15" t="s">
        <v>70</v>
      </c>
      <c r="H272" s="15" t="s">
        <v>71</v>
      </c>
      <c r="I272" s="15">
        <v>154</v>
      </c>
      <c r="J272" s="15">
        <v>239</v>
      </c>
      <c r="K272" s="15"/>
      <c r="L272" s="15"/>
      <c r="M272" s="13">
        <f t="shared" si="66"/>
        <v>196.5</v>
      </c>
      <c r="N272" s="17">
        <v>37177</v>
      </c>
      <c r="O272" s="14">
        <v>874322</v>
      </c>
      <c r="P272" s="15"/>
      <c r="Q272" s="14"/>
      <c r="R272" s="15"/>
      <c r="S272" s="15"/>
      <c r="T272" s="15"/>
      <c r="U272" s="15"/>
      <c r="V272" s="14">
        <f t="shared" si="67"/>
        <v>874322</v>
      </c>
      <c r="W272" s="14">
        <f t="shared" si="68"/>
        <v>1080248.3566756747</v>
      </c>
      <c r="X272" s="14">
        <f t="shared" si="69"/>
        <v>437161</v>
      </c>
      <c r="Y272" s="17">
        <v>37222</v>
      </c>
      <c r="Z272" s="13">
        <f t="shared" si="70"/>
        <v>9</v>
      </c>
      <c r="AA272" s="15">
        <f t="shared" si="71"/>
        <v>45</v>
      </c>
      <c r="AB272" s="13">
        <v>5</v>
      </c>
      <c r="AC272" s="18">
        <v>3.4</v>
      </c>
      <c r="AD272" s="18">
        <v>26.3</v>
      </c>
      <c r="AE272" s="18">
        <v>18.100000000000001</v>
      </c>
      <c r="AF272" s="18">
        <v>29</v>
      </c>
      <c r="AG272" s="18">
        <v>24.309090909090912</v>
      </c>
      <c r="AH272" s="13">
        <v>38</v>
      </c>
      <c r="AI272" s="13">
        <v>37</v>
      </c>
      <c r="AJ272" s="13">
        <v>45</v>
      </c>
      <c r="AK272" s="13">
        <v>40.785714285714285</v>
      </c>
      <c r="AL272" s="18">
        <v>8.8000000000000007</v>
      </c>
      <c r="AM272" s="18">
        <v>8.9</v>
      </c>
      <c r="AN272" s="18">
        <v>9.5</v>
      </c>
      <c r="AO272" s="18">
        <v>9.1873854648030324</v>
      </c>
      <c r="AP272" s="21">
        <v>149</v>
      </c>
      <c r="AQ272" s="21">
        <v>875</v>
      </c>
      <c r="AR272" s="21">
        <v>72</v>
      </c>
      <c r="AS272" s="21">
        <v>30</v>
      </c>
      <c r="AT272" s="14">
        <v>420</v>
      </c>
      <c r="AU272" s="14">
        <v>2400</v>
      </c>
      <c r="AV272" s="14">
        <v>0</v>
      </c>
      <c r="AW272" s="14">
        <v>2820</v>
      </c>
      <c r="AX272" s="14">
        <v>0</v>
      </c>
      <c r="AY272" s="14">
        <v>0</v>
      </c>
      <c r="AZ272" s="14">
        <v>0</v>
      </c>
      <c r="BA272" s="14">
        <v>30</v>
      </c>
      <c r="BB272" s="14">
        <v>250</v>
      </c>
      <c r="BC272" s="14">
        <v>230</v>
      </c>
      <c r="BD272" s="14">
        <v>4050</v>
      </c>
      <c r="BE272" s="14">
        <v>4050</v>
      </c>
      <c r="BF272" s="14">
        <v>48.888888888888886</v>
      </c>
      <c r="BG272" s="14">
        <v>44.722222222222221</v>
      </c>
      <c r="BH272" s="14">
        <v>603.33333333333337</v>
      </c>
      <c r="BI272" s="14">
        <v>696.94444444444446</v>
      </c>
      <c r="BJ272" s="14">
        <v>20</v>
      </c>
      <c r="BK272" s="14">
        <v>22.5</v>
      </c>
      <c r="BL272" s="14">
        <v>12.5</v>
      </c>
      <c r="BM272" s="14">
        <v>175</v>
      </c>
      <c r="BN272" s="14">
        <v>532804</v>
      </c>
      <c r="BO272" s="19">
        <f>BN272/(O272)*100</f>
        <v>60.939104814930886</v>
      </c>
      <c r="BP272" s="19">
        <f>BN272/(O272+Q272)*100</f>
        <v>60.939104814930886</v>
      </c>
      <c r="BQ272" s="15" t="s">
        <v>72</v>
      </c>
      <c r="BR272" s="13">
        <v>21</v>
      </c>
      <c r="BS272" s="13">
        <v>29</v>
      </c>
      <c r="BT272" s="19">
        <v>26.27</v>
      </c>
      <c r="BU272" s="19">
        <f t="shared" si="72"/>
        <v>0.58377777777777773</v>
      </c>
      <c r="BV272" s="16">
        <v>0.08</v>
      </c>
      <c r="BW272" s="16">
        <v>0.23400000000000001</v>
      </c>
      <c r="BX272" s="16">
        <v>0.13600000000000001</v>
      </c>
      <c r="BY272" s="14">
        <f t="shared" si="73"/>
        <v>658293.67833615781</v>
      </c>
      <c r="BZ272" s="19">
        <v>84.59</v>
      </c>
      <c r="CA272" s="19">
        <f t="shared" si="74"/>
        <v>2.3225160242563909</v>
      </c>
      <c r="CB272" s="19">
        <f t="shared" ref="CB272:CB285" si="76">(BX272/BT272^3)*100000</f>
        <v>0.7501682686860951</v>
      </c>
      <c r="CC272" s="89"/>
      <c r="CD272" s="89"/>
      <c r="CE272" s="89"/>
      <c r="CF272" s="89"/>
      <c r="CG272" s="89"/>
      <c r="CH272" s="89"/>
      <c r="CI272" s="89"/>
      <c r="CJ272" s="89"/>
      <c r="CK272" s="89"/>
      <c r="CL272" s="89"/>
      <c r="CM272" s="89"/>
      <c r="CN272" s="89"/>
      <c r="CO272" s="89"/>
      <c r="CP272" s="89"/>
    </row>
    <row r="273" spans="1:94" s="138" customFormat="1" x14ac:dyDescent="0.25">
      <c r="A273" s="15" t="s">
        <v>69</v>
      </c>
      <c r="B273" s="15">
        <v>11</v>
      </c>
      <c r="C273" s="15">
        <v>0.5</v>
      </c>
      <c r="D273" s="16">
        <f t="shared" si="65"/>
        <v>0.20234282111999999</v>
      </c>
      <c r="E273" s="17">
        <v>37774</v>
      </c>
      <c r="F273" s="15">
        <v>2</v>
      </c>
      <c r="G273" s="15" t="s">
        <v>70</v>
      </c>
      <c r="H273" s="15" t="s">
        <v>71</v>
      </c>
      <c r="I273" s="15">
        <v>0</v>
      </c>
      <c r="J273" s="15">
        <v>8</v>
      </c>
      <c r="K273" s="15">
        <v>105</v>
      </c>
      <c r="L273" s="15"/>
      <c r="M273" s="13">
        <f t="shared" si="66"/>
        <v>37.666666666666664</v>
      </c>
      <c r="N273" s="17">
        <v>37783</v>
      </c>
      <c r="O273" s="14">
        <v>228542</v>
      </c>
      <c r="P273" s="17">
        <v>37786</v>
      </c>
      <c r="Q273" s="14">
        <v>268846</v>
      </c>
      <c r="R273" s="15"/>
      <c r="S273" s="15"/>
      <c r="T273" s="15"/>
      <c r="U273" s="15"/>
      <c r="V273" s="14">
        <f t="shared" si="67"/>
        <v>497388</v>
      </c>
      <c r="W273" s="14">
        <f t="shared" si="68"/>
        <v>2458145.0295438087</v>
      </c>
      <c r="X273" s="14">
        <f t="shared" si="69"/>
        <v>994776</v>
      </c>
      <c r="Y273" s="17">
        <v>37819</v>
      </c>
      <c r="Z273" s="13">
        <f t="shared" si="70"/>
        <v>9</v>
      </c>
      <c r="AA273" s="15">
        <f t="shared" si="71"/>
        <v>36</v>
      </c>
      <c r="AB273" s="15">
        <v>2</v>
      </c>
      <c r="AC273" s="18">
        <v>2.1</v>
      </c>
      <c r="AD273" s="18">
        <v>31.2</v>
      </c>
      <c r="AE273" s="18">
        <v>27.3</v>
      </c>
      <c r="AF273" s="18">
        <v>33.700000000000003</v>
      </c>
      <c r="AG273" s="18">
        <v>31.788235294117644</v>
      </c>
      <c r="AH273" s="13">
        <v>38</v>
      </c>
      <c r="AI273" s="13">
        <v>37</v>
      </c>
      <c r="AJ273" s="13">
        <v>44</v>
      </c>
      <c r="AK273" s="13">
        <v>40.333333333333336</v>
      </c>
      <c r="AL273" s="18">
        <v>9.4</v>
      </c>
      <c r="AM273" s="18">
        <v>8.8000000000000007</v>
      </c>
      <c r="AN273" s="18">
        <v>9.1999999999999993</v>
      </c>
      <c r="AO273" s="18">
        <v>9.0057311642900384</v>
      </c>
      <c r="AP273" s="21">
        <v>74</v>
      </c>
      <c r="AQ273" s="21">
        <v>200</v>
      </c>
      <c r="AR273" s="21">
        <v>16.5</v>
      </c>
      <c r="AS273" s="21">
        <v>6.9</v>
      </c>
      <c r="AT273" s="14">
        <v>5</v>
      </c>
      <c r="AU273" s="14">
        <v>100</v>
      </c>
      <c r="AV273" s="14">
        <v>1465</v>
      </c>
      <c r="AW273" s="14">
        <v>1570</v>
      </c>
      <c r="AX273" s="14">
        <v>0</v>
      </c>
      <c r="AY273" s="14">
        <v>5</v>
      </c>
      <c r="AZ273" s="14">
        <v>295</v>
      </c>
      <c r="BA273" s="14">
        <v>375</v>
      </c>
      <c r="BB273" s="14">
        <v>225</v>
      </c>
      <c r="BC273" s="14">
        <v>225</v>
      </c>
      <c r="BD273" s="14">
        <v>18400</v>
      </c>
      <c r="BE273" s="14">
        <v>18410</v>
      </c>
      <c r="BF273" s="14">
        <v>40</v>
      </c>
      <c r="BG273" s="14">
        <v>56</v>
      </c>
      <c r="BH273" s="14">
        <v>3499</v>
      </c>
      <c r="BI273" s="14">
        <v>3595</v>
      </c>
      <c r="BJ273" s="14">
        <v>5</v>
      </c>
      <c r="BK273" s="14">
        <v>22.5</v>
      </c>
      <c r="BL273" s="14">
        <v>517.5</v>
      </c>
      <c r="BM273" s="14">
        <v>602.5</v>
      </c>
      <c r="BN273" s="14">
        <v>62933</v>
      </c>
      <c r="BO273" s="19">
        <f>BN273/(Q273)*100</f>
        <v>23.408568474145049</v>
      </c>
      <c r="BP273" s="19">
        <f>BN273/(O273+Q273)*100</f>
        <v>12.652697692746909</v>
      </c>
      <c r="BQ273" s="15" t="s">
        <v>72</v>
      </c>
      <c r="BR273" s="13">
        <v>21</v>
      </c>
      <c r="BS273" s="13">
        <v>30</v>
      </c>
      <c r="BT273" s="19">
        <v>24.94</v>
      </c>
      <c r="BU273" s="19">
        <f t="shared" si="72"/>
        <v>0.69277777777777783</v>
      </c>
      <c r="BV273" s="16">
        <v>0.08</v>
      </c>
      <c r="BW273" s="16">
        <v>0.21249999999999999</v>
      </c>
      <c r="BX273" s="16">
        <v>0.122</v>
      </c>
      <c r="BY273" s="14">
        <f t="shared" si="73"/>
        <v>311021.65943746234</v>
      </c>
      <c r="BZ273" s="19">
        <v>7.64</v>
      </c>
      <c r="CA273" s="19">
        <f t="shared" si="74"/>
        <v>1.0488250635606351</v>
      </c>
      <c r="CB273" s="19">
        <f t="shared" si="76"/>
        <v>0.78644885277567755</v>
      </c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</row>
    <row r="274" spans="1:94" s="138" customFormat="1" x14ac:dyDescent="0.25">
      <c r="A274" s="15" t="s">
        <v>69</v>
      </c>
      <c r="B274" s="15">
        <v>26</v>
      </c>
      <c r="C274" s="15">
        <v>1</v>
      </c>
      <c r="D274" s="16">
        <f t="shared" si="65"/>
        <v>0.40468564223999998</v>
      </c>
      <c r="E274" s="17">
        <v>37757</v>
      </c>
      <c r="F274" s="15">
        <v>1</v>
      </c>
      <c r="G274" s="15" t="s">
        <v>70</v>
      </c>
      <c r="H274" s="15" t="s">
        <v>71</v>
      </c>
      <c r="I274" s="15">
        <v>1408</v>
      </c>
      <c r="J274" s="15">
        <v>47</v>
      </c>
      <c r="K274" s="15"/>
      <c r="L274" s="15"/>
      <c r="M274" s="13">
        <f t="shared" si="66"/>
        <v>727.5</v>
      </c>
      <c r="N274" s="17">
        <v>37767</v>
      </c>
      <c r="O274" s="14">
        <v>343958</v>
      </c>
      <c r="P274" s="15"/>
      <c r="Q274" s="14"/>
      <c r="R274" s="15"/>
      <c r="S274" s="15"/>
      <c r="T274" s="15"/>
      <c r="U274" s="15"/>
      <c r="V274" s="14">
        <f t="shared" si="67"/>
        <v>343958</v>
      </c>
      <c r="W274" s="14">
        <f t="shared" si="68"/>
        <v>849938.72798683261</v>
      </c>
      <c r="X274" s="14">
        <f t="shared" si="69"/>
        <v>343958</v>
      </c>
      <c r="Y274" s="17">
        <v>37798</v>
      </c>
      <c r="Z274" s="13">
        <f t="shared" si="70"/>
        <v>10</v>
      </c>
      <c r="AA274" s="15">
        <f t="shared" si="71"/>
        <v>31</v>
      </c>
      <c r="AB274" s="15">
        <v>4</v>
      </c>
      <c r="AC274" s="18">
        <v>3.3</v>
      </c>
      <c r="AD274" s="18">
        <v>29.8</v>
      </c>
      <c r="AE274" s="18">
        <v>28.9</v>
      </c>
      <c r="AF274" s="18">
        <v>34</v>
      </c>
      <c r="AG274" s="18">
        <v>31.420689655172417</v>
      </c>
      <c r="AH274" s="13">
        <v>38</v>
      </c>
      <c r="AI274" s="13">
        <v>37</v>
      </c>
      <c r="AJ274" s="13">
        <v>45</v>
      </c>
      <c r="AK274" s="13">
        <v>40.428571428571431</v>
      </c>
      <c r="AL274" s="18">
        <v>9.3000000000000007</v>
      </c>
      <c r="AM274" s="18">
        <v>8.8000000000000007</v>
      </c>
      <c r="AN274" s="18">
        <v>9.9</v>
      </c>
      <c r="AO274" s="18">
        <v>9.2612497714990418</v>
      </c>
      <c r="AP274" s="21">
        <v>133</v>
      </c>
      <c r="AQ274" s="21">
        <v>400</v>
      </c>
      <c r="AR274" s="21">
        <v>30</v>
      </c>
      <c r="AS274" s="21">
        <v>12.5</v>
      </c>
      <c r="AT274" s="14">
        <v>10</v>
      </c>
      <c r="AU274" s="14">
        <v>15</v>
      </c>
      <c r="AV274" s="14">
        <v>385</v>
      </c>
      <c r="AW274" s="14">
        <v>410</v>
      </c>
      <c r="AX274" s="14">
        <v>0</v>
      </c>
      <c r="AY274" s="14">
        <v>0</v>
      </c>
      <c r="AZ274" s="14">
        <v>125</v>
      </c>
      <c r="BA274" s="14">
        <v>250</v>
      </c>
      <c r="BB274" s="14">
        <v>190</v>
      </c>
      <c r="BC274" s="14">
        <v>355</v>
      </c>
      <c r="BD274" s="14">
        <v>12800</v>
      </c>
      <c r="BE274" s="14">
        <v>12905</v>
      </c>
      <c r="BF274" s="14">
        <v>50</v>
      </c>
      <c r="BG274" s="14">
        <v>132</v>
      </c>
      <c r="BH274" s="14">
        <v>3489.5</v>
      </c>
      <c r="BI274" s="14">
        <v>4571.5</v>
      </c>
      <c r="BJ274" s="14">
        <v>27.5</v>
      </c>
      <c r="BK274" s="14">
        <v>92.5</v>
      </c>
      <c r="BL274" s="14">
        <v>842.5</v>
      </c>
      <c r="BM274" s="14">
        <v>1055</v>
      </c>
      <c r="BN274" s="14">
        <v>402948</v>
      </c>
      <c r="BO274" s="19">
        <f>BN274/(O274)*100</f>
        <v>117.1503497520046</v>
      </c>
      <c r="BP274" s="19">
        <f>BN274/(O274+Q274)*100</f>
        <v>117.1503497520046</v>
      </c>
      <c r="BQ274" s="15" t="s">
        <v>72</v>
      </c>
      <c r="BR274" s="13">
        <v>28</v>
      </c>
      <c r="BS274" s="13">
        <v>35</v>
      </c>
      <c r="BT274" s="19">
        <v>30.77</v>
      </c>
      <c r="BU274" s="19">
        <f t="shared" si="72"/>
        <v>0.9925806451612903</v>
      </c>
      <c r="BV274" s="16">
        <v>0.17199999999999999</v>
      </c>
      <c r="BW274" s="16">
        <v>0.33700000000000002</v>
      </c>
      <c r="BX274" s="16">
        <v>0.23799999999999999</v>
      </c>
      <c r="BY274" s="14">
        <f t="shared" si="73"/>
        <v>995706.1925143135</v>
      </c>
      <c r="BZ274" s="19">
        <v>96.91</v>
      </c>
      <c r="CA274" s="19">
        <f t="shared" si="74"/>
        <v>7.7248330703170947</v>
      </c>
      <c r="CB274" s="19">
        <f t="shared" si="76"/>
        <v>0.81694810236053261</v>
      </c>
      <c r="CC274" s="89"/>
      <c r="CD274" s="89"/>
      <c r="CE274" s="89"/>
      <c r="CF274" s="89"/>
      <c r="CG274" s="89"/>
      <c r="CH274" s="89"/>
      <c r="CI274" s="89"/>
      <c r="CJ274" s="89"/>
      <c r="CK274" s="89"/>
      <c r="CL274" s="89"/>
      <c r="CM274" s="89"/>
      <c r="CN274" s="89"/>
      <c r="CO274" s="89"/>
      <c r="CP274" s="89"/>
    </row>
    <row r="275" spans="1:94" s="138" customFormat="1" x14ac:dyDescent="0.25">
      <c r="A275" s="4" t="s">
        <v>69</v>
      </c>
      <c r="B275" s="4">
        <v>27</v>
      </c>
      <c r="C275" s="4">
        <v>1</v>
      </c>
      <c r="D275" s="6">
        <f t="shared" si="65"/>
        <v>0.40468564223999998</v>
      </c>
      <c r="E275" s="8">
        <v>39552</v>
      </c>
      <c r="F275" s="4">
        <v>1</v>
      </c>
      <c r="G275" s="4" t="s">
        <v>70</v>
      </c>
      <c r="H275" s="4" t="s">
        <v>71</v>
      </c>
      <c r="I275" s="4">
        <v>350</v>
      </c>
      <c r="J275" s="4">
        <v>355</v>
      </c>
      <c r="K275" s="4"/>
      <c r="L275" s="4"/>
      <c r="M275" s="13">
        <f t="shared" si="66"/>
        <v>352.5</v>
      </c>
      <c r="N275" s="8">
        <v>39562</v>
      </c>
      <c r="O275" s="5">
        <v>399834</v>
      </c>
      <c r="P275" s="4"/>
      <c r="Q275" s="5"/>
      <c r="R275" s="4"/>
      <c r="S275" s="5"/>
      <c r="T275" s="4"/>
      <c r="U275" s="9"/>
      <c r="V275" s="14">
        <f t="shared" si="67"/>
        <v>399834</v>
      </c>
      <c r="W275" s="14">
        <f t="shared" si="68"/>
        <v>988011.33093542594</v>
      </c>
      <c r="X275" s="14">
        <f t="shared" si="69"/>
        <v>399834</v>
      </c>
      <c r="Y275" s="8">
        <v>39605</v>
      </c>
      <c r="Z275" s="13">
        <f t="shared" si="70"/>
        <v>10</v>
      </c>
      <c r="AA275" s="4">
        <f t="shared" si="71"/>
        <v>43</v>
      </c>
      <c r="AB275" s="4">
        <v>0</v>
      </c>
      <c r="AC275" s="10">
        <v>2.7</v>
      </c>
      <c r="AD275" s="10">
        <v>27</v>
      </c>
      <c r="AE275" s="10">
        <v>23.2</v>
      </c>
      <c r="AF275" s="10">
        <v>31.4</v>
      </c>
      <c r="AG275" s="10">
        <v>28.258536585365853</v>
      </c>
      <c r="AH275" s="9">
        <v>38</v>
      </c>
      <c r="AI275" s="9">
        <v>34</v>
      </c>
      <c r="AJ275" s="9">
        <v>40</v>
      </c>
      <c r="AK275" s="9">
        <v>36.92307692307692</v>
      </c>
      <c r="AL275" s="10">
        <v>9</v>
      </c>
      <c r="AM275" s="10">
        <v>8.6999999999999993</v>
      </c>
      <c r="AN275" s="10">
        <v>9.4</v>
      </c>
      <c r="AO275" s="10">
        <v>9.0170398022729845</v>
      </c>
      <c r="AP275" s="21">
        <v>264</v>
      </c>
      <c r="AQ275" s="20">
        <v>280</v>
      </c>
      <c r="AR275" s="20">
        <v>25</v>
      </c>
      <c r="AS275" s="20">
        <v>10.75</v>
      </c>
      <c r="AT275" s="5">
        <v>10</v>
      </c>
      <c r="AU275" s="5">
        <v>145</v>
      </c>
      <c r="AV275" s="5">
        <v>0</v>
      </c>
      <c r="AW275" s="5">
        <v>155</v>
      </c>
      <c r="AX275" s="5">
        <v>0</v>
      </c>
      <c r="AY275" s="5">
        <v>0</v>
      </c>
      <c r="AZ275" s="5">
        <v>0</v>
      </c>
      <c r="BA275" s="5">
        <v>110</v>
      </c>
      <c r="BB275" s="5">
        <v>605</v>
      </c>
      <c r="BC275" s="5">
        <v>1750</v>
      </c>
      <c r="BD275" s="5">
        <v>3685</v>
      </c>
      <c r="BE275" s="5">
        <v>3770</v>
      </c>
      <c r="BF275" s="5">
        <v>176.8235294117647</v>
      </c>
      <c r="BG275" s="5">
        <v>480.88235294117646</v>
      </c>
      <c r="BH275" s="5">
        <v>773.23529411764707</v>
      </c>
      <c r="BI275" s="5">
        <v>1435.8823529411766</v>
      </c>
      <c r="BJ275" s="5">
        <v>125</v>
      </c>
      <c r="BK275" s="5">
        <v>290</v>
      </c>
      <c r="BL275" s="5">
        <v>70</v>
      </c>
      <c r="BM275" s="5">
        <v>1350</v>
      </c>
      <c r="BN275" s="5">
        <v>227851</v>
      </c>
      <c r="BO275" s="11">
        <f>BN275/O275*100</f>
        <v>56.98639935573263</v>
      </c>
      <c r="BP275" s="11">
        <f>(BN275)/(O275+Q275+S275+U275)*100</f>
        <v>56.98639935573263</v>
      </c>
      <c r="BQ275" s="4" t="s">
        <v>72</v>
      </c>
      <c r="BR275" s="9">
        <v>35</v>
      </c>
      <c r="BS275" s="9">
        <v>53</v>
      </c>
      <c r="BT275" s="11">
        <v>36.630000000000003</v>
      </c>
      <c r="BU275" s="19">
        <f t="shared" si="72"/>
        <v>0.85186046511627911</v>
      </c>
      <c r="BV275" s="6">
        <v>0.14199999999999999</v>
      </c>
      <c r="BW275" s="6">
        <v>1.2629999999999999</v>
      </c>
      <c r="BX275" s="6">
        <v>0.44800000000000001</v>
      </c>
      <c r="BY275" s="5">
        <f t="shared" si="73"/>
        <v>563032.08272675099</v>
      </c>
      <c r="BZ275" s="11">
        <v>93.73</v>
      </c>
      <c r="CA275" s="19">
        <f t="shared" si="74"/>
        <v>5.386322652306375</v>
      </c>
      <c r="CB275" s="19">
        <f t="shared" si="76"/>
        <v>0.91152221616391382</v>
      </c>
      <c r="CC275" s="89"/>
      <c r="CD275" s="89"/>
      <c r="CE275" s="89"/>
      <c r="CF275" s="89"/>
      <c r="CG275" s="89"/>
      <c r="CH275" s="89"/>
      <c r="CI275" s="89"/>
      <c r="CJ275" s="89"/>
      <c r="CK275" s="89"/>
      <c r="CL275" s="89"/>
      <c r="CM275" s="89"/>
      <c r="CN275" s="89"/>
      <c r="CO275" s="89"/>
      <c r="CP275" s="89"/>
    </row>
    <row r="276" spans="1:94" s="138" customFormat="1" x14ac:dyDescent="0.25">
      <c r="A276" s="4" t="s">
        <v>69</v>
      </c>
      <c r="B276" s="4">
        <v>29</v>
      </c>
      <c r="C276" s="4">
        <v>1</v>
      </c>
      <c r="D276" s="6">
        <f t="shared" si="65"/>
        <v>0.40468564223999998</v>
      </c>
      <c r="E276" s="8">
        <v>39563</v>
      </c>
      <c r="F276" s="4">
        <v>1</v>
      </c>
      <c r="G276" s="4" t="s">
        <v>70</v>
      </c>
      <c r="H276" s="4" t="s">
        <v>71</v>
      </c>
      <c r="I276" s="4">
        <v>455</v>
      </c>
      <c r="J276" s="4">
        <v>512</v>
      </c>
      <c r="K276" s="4"/>
      <c r="L276" s="4"/>
      <c r="M276" s="13">
        <f t="shared" si="66"/>
        <v>483.5</v>
      </c>
      <c r="N276" s="8">
        <v>39573</v>
      </c>
      <c r="O276" s="5">
        <v>388842</v>
      </c>
      <c r="P276" s="4"/>
      <c r="Q276" s="5"/>
      <c r="R276" s="4"/>
      <c r="S276" s="5"/>
      <c r="T276" s="4"/>
      <c r="U276" s="9"/>
      <c r="V276" s="14">
        <f t="shared" si="67"/>
        <v>388842</v>
      </c>
      <c r="W276" s="14">
        <f t="shared" si="68"/>
        <v>960849.5074045551</v>
      </c>
      <c r="X276" s="14">
        <f t="shared" si="69"/>
        <v>388842</v>
      </c>
      <c r="Y276" s="8">
        <v>39617</v>
      </c>
      <c r="Z276" s="13">
        <f t="shared" si="70"/>
        <v>10</v>
      </c>
      <c r="AA276" s="4">
        <f t="shared" si="71"/>
        <v>44</v>
      </c>
      <c r="AB276" s="4">
        <v>0</v>
      </c>
      <c r="AC276" s="10">
        <v>3</v>
      </c>
      <c r="AD276" s="10">
        <v>26.2</v>
      </c>
      <c r="AE276" s="10">
        <v>26</v>
      </c>
      <c r="AF276" s="10">
        <v>31.8</v>
      </c>
      <c r="AG276" s="10">
        <v>29.673571428571432</v>
      </c>
      <c r="AH276" s="9">
        <v>38</v>
      </c>
      <c r="AI276" s="9">
        <v>35</v>
      </c>
      <c r="AJ276" s="9">
        <v>47</v>
      </c>
      <c r="AK276" s="9">
        <v>39.846153846153847</v>
      </c>
      <c r="AL276" s="10">
        <v>8.9</v>
      </c>
      <c r="AM276" s="10">
        <v>8.6</v>
      </c>
      <c r="AN276" s="10">
        <v>9.1999999999999993</v>
      </c>
      <c r="AO276" s="10">
        <v>8.9476288774677943</v>
      </c>
      <c r="AP276" s="21">
        <v>290</v>
      </c>
      <c r="AQ276" s="20">
        <v>195</v>
      </c>
      <c r="AR276" s="20">
        <v>18</v>
      </c>
      <c r="AS276" s="20">
        <v>10.25</v>
      </c>
      <c r="AT276" s="5">
        <v>10</v>
      </c>
      <c r="AU276" s="5">
        <v>75</v>
      </c>
      <c r="AV276" s="5">
        <v>0</v>
      </c>
      <c r="AW276" s="5">
        <v>85</v>
      </c>
      <c r="AX276" s="5">
        <v>0</v>
      </c>
      <c r="AY276" s="5">
        <v>0</v>
      </c>
      <c r="AZ276" s="5">
        <v>0</v>
      </c>
      <c r="BA276" s="5">
        <v>0</v>
      </c>
      <c r="BB276" s="5">
        <v>210</v>
      </c>
      <c r="BC276" s="5">
        <v>1015</v>
      </c>
      <c r="BD276" s="5">
        <v>20</v>
      </c>
      <c r="BE276" s="5">
        <v>1225</v>
      </c>
      <c r="BF276" s="5">
        <v>56.470588235294116</v>
      </c>
      <c r="BG276" s="5">
        <v>170.29411764705881</v>
      </c>
      <c r="BH276" s="5">
        <v>3.2352941176470589</v>
      </c>
      <c r="BI276" s="5">
        <v>228.23529411764707</v>
      </c>
      <c r="BJ276" s="5">
        <v>20</v>
      </c>
      <c r="BK276" s="5">
        <v>55</v>
      </c>
      <c r="BL276" s="5">
        <v>0</v>
      </c>
      <c r="BM276" s="5">
        <v>120</v>
      </c>
      <c r="BN276" s="5">
        <v>131461</v>
      </c>
      <c r="BO276" s="11">
        <f>BN276/O276*100</f>
        <v>33.808333461920263</v>
      </c>
      <c r="BP276" s="11">
        <f>(BN276)/(O276+Q276+S276+U276)*100</f>
        <v>33.808333461920263</v>
      </c>
      <c r="BQ276" s="4" t="s">
        <v>72</v>
      </c>
      <c r="BR276" s="9">
        <v>19</v>
      </c>
      <c r="BS276" s="9">
        <v>64</v>
      </c>
      <c r="BT276" s="11">
        <v>43.55</v>
      </c>
      <c r="BU276" s="19">
        <f t="shared" si="72"/>
        <v>0.98977272727272725</v>
      </c>
      <c r="BV276" s="6">
        <v>7.2999999999999995E-2</v>
      </c>
      <c r="BW276" s="6">
        <v>1.54</v>
      </c>
      <c r="BX276" s="6">
        <v>0.79100000000000004</v>
      </c>
      <c r="BY276" s="5">
        <f t="shared" si="73"/>
        <v>324847.20553055027</v>
      </c>
      <c r="BZ276" s="11">
        <v>63.91</v>
      </c>
      <c r="CA276" s="19">
        <f t="shared" si="74"/>
        <v>3.5892056658105762</v>
      </c>
      <c r="CB276" s="19">
        <f t="shared" si="76"/>
        <v>0.9576614498215571</v>
      </c>
      <c r="CC276" s="89"/>
      <c r="CD276" s="89"/>
      <c r="CE276" s="89"/>
      <c r="CF276" s="89"/>
      <c r="CG276" s="89"/>
      <c r="CH276" s="89"/>
      <c r="CI276" s="89"/>
      <c r="CJ276" s="89"/>
      <c r="CK276" s="89"/>
      <c r="CL276" s="89"/>
      <c r="CM276" s="89"/>
      <c r="CN276" s="89"/>
      <c r="CO276" s="89"/>
      <c r="CP276" s="89"/>
    </row>
    <row r="277" spans="1:94" s="138" customFormat="1" x14ac:dyDescent="0.25">
      <c r="A277" s="7" t="s">
        <v>69</v>
      </c>
      <c r="B277" s="4">
        <v>26</v>
      </c>
      <c r="C277" s="4">
        <v>1</v>
      </c>
      <c r="D277" s="6">
        <f t="shared" si="65"/>
        <v>0.40468564223999998</v>
      </c>
      <c r="E277" s="8">
        <v>40293</v>
      </c>
      <c r="F277" s="9">
        <v>1</v>
      </c>
      <c r="G277" s="9" t="s">
        <v>70</v>
      </c>
      <c r="H277" s="9" t="s">
        <v>71</v>
      </c>
      <c r="I277" s="4">
        <v>469</v>
      </c>
      <c r="J277" s="4">
        <v>420</v>
      </c>
      <c r="K277" s="4"/>
      <c r="L277" s="4"/>
      <c r="M277" s="13">
        <f t="shared" si="66"/>
        <v>444.5</v>
      </c>
      <c r="N277" s="8">
        <v>40303</v>
      </c>
      <c r="O277" s="5">
        <v>399376</v>
      </c>
      <c r="P277" s="8"/>
      <c r="Q277" s="5"/>
      <c r="R277" s="8"/>
      <c r="S277" s="9"/>
      <c r="T277" s="8"/>
      <c r="U277" s="8"/>
      <c r="V277" s="14">
        <f t="shared" si="67"/>
        <v>399376</v>
      </c>
      <c r="W277" s="14">
        <f t="shared" si="68"/>
        <v>986879.58828830626</v>
      </c>
      <c r="X277" s="14">
        <f t="shared" si="69"/>
        <v>399376</v>
      </c>
      <c r="Y277" s="8">
        <v>40338</v>
      </c>
      <c r="Z277" s="13">
        <f t="shared" si="70"/>
        <v>10</v>
      </c>
      <c r="AA277" s="9">
        <f t="shared" si="71"/>
        <v>35</v>
      </c>
      <c r="AB277" s="9">
        <v>8</v>
      </c>
      <c r="AC277" s="10">
        <v>2.9</v>
      </c>
      <c r="AD277" s="10">
        <v>28</v>
      </c>
      <c r="AE277" s="10">
        <v>27</v>
      </c>
      <c r="AF277" s="10">
        <v>32.6</v>
      </c>
      <c r="AG277" s="10">
        <v>29.854545454545459</v>
      </c>
      <c r="AH277" s="9">
        <v>38</v>
      </c>
      <c r="AI277" s="9">
        <v>37</v>
      </c>
      <c r="AJ277" s="9">
        <v>43</v>
      </c>
      <c r="AK277" s="10">
        <v>40.333333333333336</v>
      </c>
      <c r="AL277" s="10">
        <v>9</v>
      </c>
      <c r="AM277" s="10">
        <v>8.9</v>
      </c>
      <c r="AN277" s="4">
        <v>9.6</v>
      </c>
      <c r="AO277" s="10">
        <v>9.2399945275815547</v>
      </c>
      <c r="AP277" s="25">
        <v>254</v>
      </c>
      <c r="AQ277" s="20">
        <v>225</v>
      </c>
      <c r="AR277" s="20">
        <v>13</v>
      </c>
      <c r="AS277" s="20">
        <v>10.5</v>
      </c>
      <c r="AT277" s="5">
        <v>50</v>
      </c>
      <c r="AU277" s="5">
        <v>265</v>
      </c>
      <c r="AV277" s="5">
        <v>0</v>
      </c>
      <c r="AW277" s="5">
        <v>315</v>
      </c>
      <c r="AX277" s="5">
        <v>5</v>
      </c>
      <c r="AY277" s="5">
        <v>10</v>
      </c>
      <c r="AZ277" s="5">
        <v>0</v>
      </c>
      <c r="BA277" s="5">
        <v>35</v>
      </c>
      <c r="BB277" s="5">
        <v>300</v>
      </c>
      <c r="BC277" s="5">
        <v>680</v>
      </c>
      <c r="BD277" s="5">
        <v>45</v>
      </c>
      <c r="BE277" s="5">
        <v>840</v>
      </c>
      <c r="BF277" s="5">
        <v>83.5</v>
      </c>
      <c r="BG277" s="5">
        <v>144</v>
      </c>
      <c r="BH277" s="5">
        <v>4.5</v>
      </c>
      <c r="BI277" s="5">
        <v>242</v>
      </c>
      <c r="BJ277" s="5">
        <v>40</v>
      </c>
      <c r="BK277" s="5">
        <v>42.5</v>
      </c>
      <c r="BL277" s="5">
        <v>0</v>
      </c>
      <c r="BM277" s="5">
        <v>155</v>
      </c>
      <c r="BN277" s="5">
        <v>133131</v>
      </c>
      <c r="BO277" s="11">
        <v>33.33</v>
      </c>
      <c r="BP277" s="11">
        <f>((BN277/(O277+Q277+S277+U277))*100)</f>
        <v>33.334752213452987</v>
      </c>
      <c r="BQ277" s="4" t="s">
        <v>72</v>
      </c>
      <c r="BR277" s="9">
        <v>21</v>
      </c>
      <c r="BS277" s="9">
        <v>40</v>
      </c>
      <c r="BT277" s="11">
        <v>27.01</v>
      </c>
      <c r="BU277" s="19">
        <f t="shared" si="72"/>
        <v>0.7717142857142858</v>
      </c>
      <c r="BV277" s="6">
        <v>7.6999999999999999E-2</v>
      </c>
      <c r="BW277" s="6">
        <v>0.309</v>
      </c>
      <c r="BX277" s="6">
        <v>0.16700000000000001</v>
      </c>
      <c r="BY277" s="5">
        <f t="shared" si="73"/>
        <v>328973.86540105194</v>
      </c>
      <c r="BZ277" s="11">
        <v>17.41</v>
      </c>
      <c r="CA277" s="19">
        <f t="shared" si="74"/>
        <v>1.2291727689552425</v>
      </c>
      <c r="CB277" s="19">
        <f t="shared" si="76"/>
        <v>0.84750587719456594</v>
      </c>
      <c r="CC277" s="89"/>
      <c r="CD277" s="89"/>
      <c r="CE277" s="89"/>
      <c r="CF277" s="89"/>
      <c r="CG277" s="89"/>
      <c r="CH277" s="89"/>
      <c r="CI277" s="89"/>
      <c r="CJ277" s="89"/>
      <c r="CK277" s="89"/>
      <c r="CL277" s="89"/>
      <c r="CM277" s="89"/>
      <c r="CN277" s="89"/>
      <c r="CO277" s="89"/>
      <c r="CP277" s="89"/>
    </row>
    <row r="278" spans="1:94" s="138" customFormat="1" x14ac:dyDescent="0.25">
      <c r="A278" s="53" t="s">
        <v>69</v>
      </c>
      <c r="B278" s="53">
        <v>33</v>
      </c>
      <c r="C278" s="53">
        <v>1</v>
      </c>
      <c r="D278" s="22">
        <f t="shared" si="65"/>
        <v>0.40468564223999998</v>
      </c>
      <c r="E278" s="54">
        <v>38897</v>
      </c>
      <c r="F278" s="53">
        <v>1</v>
      </c>
      <c r="G278" s="53" t="s">
        <v>70</v>
      </c>
      <c r="H278" s="53" t="s">
        <v>71</v>
      </c>
      <c r="I278" s="53">
        <v>119</v>
      </c>
      <c r="J278" s="53">
        <v>192</v>
      </c>
      <c r="K278" s="53"/>
      <c r="L278" s="53"/>
      <c r="M278" s="13">
        <f t="shared" si="66"/>
        <v>155.5</v>
      </c>
      <c r="N278" s="54">
        <v>38908</v>
      </c>
      <c r="O278" s="55">
        <v>380140</v>
      </c>
      <c r="P278" s="53"/>
      <c r="Q278" s="55"/>
      <c r="R278" s="53"/>
      <c r="S278" s="53"/>
      <c r="T278" s="53"/>
      <c r="U278" s="53"/>
      <c r="V278" s="14">
        <f t="shared" si="67"/>
        <v>380140</v>
      </c>
      <c r="W278" s="14">
        <f t="shared" si="68"/>
        <v>939346.39710928244</v>
      </c>
      <c r="X278" s="14">
        <f t="shared" si="69"/>
        <v>380140</v>
      </c>
      <c r="Y278" s="54">
        <v>38947</v>
      </c>
      <c r="Z278" s="13">
        <f t="shared" si="70"/>
        <v>11</v>
      </c>
      <c r="AA278" s="57">
        <f t="shared" si="71"/>
        <v>39</v>
      </c>
      <c r="AB278" s="53">
        <v>4</v>
      </c>
      <c r="AC278" s="53">
        <v>2.1</v>
      </c>
      <c r="AD278" s="53">
        <v>31.7</v>
      </c>
      <c r="AE278" s="53">
        <v>29.3</v>
      </c>
      <c r="AF278" s="53">
        <v>33.5</v>
      </c>
      <c r="AG278" s="56">
        <v>31.964864864864865</v>
      </c>
      <c r="AH278" s="53">
        <v>38</v>
      </c>
      <c r="AI278" s="53">
        <v>42</v>
      </c>
      <c r="AJ278" s="53">
        <v>50</v>
      </c>
      <c r="AK278" s="57">
        <v>46.454545454545453</v>
      </c>
      <c r="AL278" s="53">
        <v>9.3000000000000007</v>
      </c>
      <c r="AM278" s="53">
        <v>9</v>
      </c>
      <c r="AN278" s="53">
        <v>9.5</v>
      </c>
      <c r="AO278" s="56">
        <v>9.3287147679384166</v>
      </c>
      <c r="AP278" s="25">
        <v>278</v>
      </c>
      <c r="AQ278" s="25">
        <v>40</v>
      </c>
      <c r="AR278" s="25">
        <v>0</v>
      </c>
      <c r="AS278" s="25">
        <v>13</v>
      </c>
      <c r="AT278" s="55">
        <v>135</v>
      </c>
      <c r="AU278" s="55">
        <v>115</v>
      </c>
      <c r="AV278" s="55">
        <v>0</v>
      </c>
      <c r="AW278" s="55">
        <v>250</v>
      </c>
      <c r="AX278" s="55">
        <v>0</v>
      </c>
      <c r="AY278" s="55">
        <v>0</v>
      </c>
      <c r="AZ278" s="55">
        <v>0</v>
      </c>
      <c r="BA278" s="55">
        <v>5</v>
      </c>
      <c r="BB278" s="55">
        <v>805</v>
      </c>
      <c r="BC278" s="55">
        <v>500</v>
      </c>
      <c r="BD278" s="55">
        <v>20</v>
      </c>
      <c r="BE278" s="55">
        <v>1305</v>
      </c>
      <c r="BF278" s="55">
        <v>75.3125</v>
      </c>
      <c r="BG278" s="55">
        <v>89.375</v>
      </c>
      <c r="BH278" s="55">
        <v>1.25</v>
      </c>
      <c r="BI278" s="55">
        <v>165.9375</v>
      </c>
      <c r="BJ278" s="55">
        <v>10</v>
      </c>
      <c r="BK278" s="55">
        <v>27.5</v>
      </c>
      <c r="BL278" s="55">
        <v>0</v>
      </c>
      <c r="BM278" s="55">
        <v>42.5</v>
      </c>
      <c r="BN278" s="55">
        <v>13709</v>
      </c>
      <c r="BO278" s="58">
        <f>BN278/O278*100</f>
        <v>3.6063029410217289</v>
      </c>
      <c r="BP278" s="58">
        <f>BN278/(O278+Q278)*100</f>
        <v>3.6063029410217289</v>
      </c>
      <c r="BQ278" s="53" t="s">
        <v>72</v>
      </c>
      <c r="BR278" s="57">
        <v>16</v>
      </c>
      <c r="BS278" s="57">
        <v>58</v>
      </c>
      <c r="BT278" s="58">
        <v>31.35</v>
      </c>
      <c r="BU278" s="19">
        <f t="shared" si="72"/>
        <v>0.80384615384615388</v>
      </c>
      <c r="BV278" s="22">
        <v>4.5999999999999999E-2</v>
      </c>
      <c r="BW278" s="22">
        <v>0.95099999999999996</v>
      </c>
      <c r="BX278" s="22">
        <v>0.40100000000000002</v>
      </c>
      <c r="BY278" s="55">
        <f t="shared" si="73"/>
        <v>33875.676745333702</v>
      </c>
      <c r="BZ278" s="58">
        <v>5.41</v>
      </c>
      <c r="CA278" s="11">
        <f t="shared" si="74"/>
        <v>0.34277951634291398</v>
      </c>
      <c r="CB278" s="11">
        <f t="shared" si="76"/>
        <v>1.3014627341704392</v>
      </c>
      <c r="CC278" s="89"/>
      <c r="CD278" s="89"/>
      <c r="CE278" s="89"/>
      <c r="CF278" s="89"/>
      <c r="CG278" s="89"/>
      <c r="CH278" s="89"/>
      <c r="CI278" s="89"/>
      <c r="CJ278" s="89"/>
      <c r="CK278" s="89"/>
      <c r="CL278" s="89"/>
      <c r="CM278" s="89"/>
      <c r="CN278" s="89"/>
      <c r="CO278" s="89"/>
      <c r="CP278" s="89"/>
    </row>
    <row r="279" spans="1:94" s="138" customFormat="1" x14ac:dyDescent="0.25">
      <c r="A279" s="7" t="s">
        <v>69</v>
      </c>
      <c r="B279" s="4">
        <v>30</v>
      </c>
      <c r="C279" s="4">
        <v>1</v>
      </c>
      <c r="D279" s="6">
        <f t="shared" si="65"/>
        <v>0.40468564223999998</v>
      </c>
      <c r="E279" s="8">
        <v>40335</v>
      </c>
      <c r="F279" s="9">
        <v>1</v>
      </c>
      <c r="G279" s="9" t="s">
        <v>70</v>
      </c>
      <c r="H279" s="9" t="s">
        <v>71</v>
      </c>
      <c r="I279" s="4">
        <v>100</v>
      </c>
      <c r="J279" s="4">
        <v>22</v>
      </c>
      <c r="K279" s="4"/>
      <c r="L279" s="4"/>
      <c r="M279" s="13">
        <f t="shared" si="66"/>
        <v>61</v>
      </c>
      <c r="N279" s="8">
        <v>40346</v>
      </c>
      <c r="O279" s="5">
        <v>358156</v>
      </c>
      <c r="P279" s="8"/>
      <c r="Q279" s="5"/>
      <c r="R279" s="8"/>
      <c r="S279" s="9"/>
      <c r="T279" s="8"/>
      <c r="U279" s="8"/>
      <c r="V279" s="14">
        <f t="shared" si="67"/>
        <v>358156</v>
      </c>
      <c r="W279" s="14">
        <f t="shared" si="68"/>
        <v>885022.75004754076</v>
      </c>
      <c r="X279" s="14">
        <f t="shared" si="69"/>
        <v>358156</v>
      </c>
      <c r="Y279" s="8">
        <v>40388</v>
      </c>
      <c r="Z279" s="13">
        <f t="shared" si="70"/>
        <v>11</v>
      </c>
      <c r="AA279" s="9">
        <f t="shared" si="71"/>
        <v>42</v>
      </c>
      <c r="AB279" s="9">
        <v>10</v>
      </c>
      <c r="AC279" s="10">
        <v>3.3</v>
      </c>
      <c r="AD279" s="10">
        <v>32.299999999999997</v>
      </c>
      <c r="AE279" s="10">
        <v>29.1</v>
      </c>
      <c r="AF279" s="10">
        <v>36.799999999999997</v>
      </c>
      <c r="AG279" s="10">
        <v>32.157499999999992</v>
      </c>
      <c r="AH279" s="9">
        <v>38</v>
      </c>
      <c r="AI279" s="9">
        <v>37</v>
      </c>
      <c r="AJ279" s="9">
        <v>43</v>
      </c>
      <c r="AK279" s="10">
        <v>39.799999999999997</v>
      </c>
      <c r="AL279" s="10">
        <v>9.1999999999999993</v>
      </c>
      <c r="AM279" s="10">
        <v>8.9</v>
      </c>
      <c r="AN279" s="10">
        <v>9.4</v>
      </c>
      <c r="AO279" s="10">
        <v>9.1455378675085921</v>
      </c>
      <c r="AP279" s="20">
        <v>326</v>
      </c>
      <c r="AQ279" s="20">
        <v>400</v>
      </c>
      <c r="AR279" s="20">
        <v>46</v>
      </c>
      <c r="AS279" s="20">
        <v>63.5</v>
      </c>
      <c r="AT279" s="5">
        <v>15</v>
      </c>
      <c r="AU279" s="5">
        <v>55</v>
      </c>
      <c r="AV279" s="5">
        <v>495</v>
      </c>
      <c r="AW279" s="5">
        <v>565</v>
      </c>
      <c r="AX279" s="5">
        <v>0</v>
      </c>
      <c r="AY279" s="5">
        <v>0</v>
      </c>
      <c r="AZ279" s="5">
        <v>455</v>
      </c>
      <c r="BA279" s="5">
        <v>595</v>
      </c>
      <c r="BB279" s="5">
        <v>150</v>
      </c>
      <c r="BC279" s="5">
        <v>425</v>
      </c>
      <c r="BD279" s="5">
        <v>7650</v>
      </c>
      <c r="BE279" s="5">
        <v>7655</v>
      </c>
      <c r="BF279" s="5">
        <v>54.230769230769234</v>
      </c>
      <c r="BG279" s="5">
        <v>133.46153846153845</v>
      </c>
      <c r="BH279" s="5">
        <v>1971.1538461538462</v>
      </c>
      <c r="BI279" s="5">
        <v>2169.2307692307691</v>
      </c>
      <c r="BJ279" s="5">
        <v>45</v>
      </c>
      <c r="BK279" s="5">
        <v>85</v>
      </c>
      <c r="BL279" s="5">
        <v>1500</v>
      </c>
      <c r="BM279" s="5">
        <v>1670</v>
      </c>
      <c r="BN279" s="5">
        <v>216436</v>
      </c>
      <c r="BO279" s="11">
        <v>60.43</v>
      </c>
      <c r="BP279" s="11">
        <f>((BN279/(O279+Q279+S279+U279))*100)</f>
        <v>60.430650331140626</v>
      </c>
      <c r="BQ279" s="4" t="s">
        <v>72</v>
      </c>
      <c r="BR279" s="9">
        <v>30</v>
      </c>
      <c r="BS279" s="9">
        <v>60</v>
      </c>
      <c r="BT279" s="11">
        <v>37.9</v>
      </c>
      <c r="BU279" s="19">
        <f t="shared" si="72"/>
        <v>0.90238095238095239</v>
      </c>
      <c r="BV279" s="6">
        <v>0.24399999999999999</v>
      </c>
      <c r="BW279" s="6">
        <v>0.80600000000000005</v>
      </c>
      <c r="BX279" s="6">
        <v>0.52</v>
      </c>
      <c r="BY279" s="5">
        <f t="shared" si="73"/>
        <v>534825.00343227398</v>
      </c>
      <c r="BZ279" s="11">
        <v>96.55</v>
      </c>
      <c r="CA279" s="19">
        <f t="shared" si="74"/>
        <v>5.6804820430130505</v>
      </c>
      <c r="CB279" s="19">
        <f t="shared" si="76"/>
        <v>0.9551810849751321</v>
      </c>
      <c r="CC279" s="89"/>
      <c r="CD279" s="89"/>
      <c r="CE279" s="89"/>
      <c r="CF279" s="89"/>
      <c r="CG279" s="89"/>
      <c r="CH279" s="89"/>
      <c r="CI279" s="89"/>
      <c r="CJ279" s="89"/>
      <c r="CK279" s="89"/>
      <c r="CL279" s="89"/>
      <c r="CM279" s="89"/>
      <c r="CN279" s="89"/>
      <c r="CO279" s="89"/>
      <c r="CP279" s="89"/>
    </row>
    <row r="280" spans="1:94" s="138" customFormat="1" x14ac:dyDescent="0.25">
      <c r="A280" s="15" t="s">
        <v>69</v>
      </c>
      <c r="B280" s="15">
        <v>6</v>
      </c>
      <c r="C280" s="15">
        <v>2</v>
      </c>
      <c r="D280" s="16">
        <f t="shared" si="65"/>
        <v>0.80937128447999995</v>
      </c>
      <c r="E280" s="17">
        <v>38902</v>
      </c>
      <c r="F280" s="15">
        <v>1</v>
      </c>
      <c r="G280" s="15" t="s">
        <v>70</v>
      </c>
      <c r="H280" s="15" t="s">
        <v>71</v>
      </c>
      <c r="I280" s="15">
        <v>161</v>
      </c>
      <c r="J280" s="15">
        <v>344</v>
      </c>
      <c r="K280" s="15"/>
      <c r="L280" s="15"/>
      <c r="M280" s="13">
        <f t="shared" si="66"/>
        <v>252.5</v>
      </c>
      <c r="N280" s="17">
        <v>38913</v>
      </c>
      <c r="O280" s="14">
        <v>827606</v>
      </c>
      <c r="P280" s="15"/>
      <c r="Q280" s="14"/>
      <c r="R280" s="15"/>
      <c r="S280" s="15"/>
      <c r="T280" s="15"/>
      <c r="U280" s="15"/>
      <c r="V280" s="14">
        <f t="shared" si="67"/>
        <v>827606</v>
      </c>
      <c r="W280" s="14">
        <f t="shared" si="68"/>
        <v>1022529.4816725743</v>
      </c>
      <c r="X280" s="14">
        <f t="shared" si="69"/>
        <v>413803</v>
      </c>
      <c r="Y280" s="17">
        <v>38952</v>
      </c>
      <c r="Z280" s="13">
        <f t="shared" si="70"/>
        <v>11</v>
      </c>
      <c r="AA280" s="13">
        <f t="shared" si="71"/>
        <v>39</v>
      </c>
      <c r="AB280" s="15">
        <v>3</v>
      </c>
      <c r="AC280" s="15">
        <v>2.7</v>
      </c>
      <c r="AD280" s="15">
        <v>31.9</v>
      </c>
      <c r="AE280" s="15">
        <v>29.1</v>
      </c>
      <c r="AF280" s="15">
        <v>33.1</v>
      </c>
      <c r="AG280" s="18">
        <v>31.448648648648646</v>
      </c>
      <c r="AH280" s="15">
        <v>38</v>
      </c>
      <c r="AI280" s="15">
        <v>38</v>
      </c>
      <c r="AJ280" s="15">
        <v>52</v>
      </c>
      <c r="AK280" s="13">
        <v>44.75</v>
      </c>
      <c r="AL280" s="15">
        <v>9.4</v>
      </c>
      <c r="AM280" s="15">
        <v>8.9</v>
      </c>
      <c r="AN280" s="15">
        <v>9.5</v>
      </c>
      <c r="AO280" s="18">
        <v>9.2119834115000856</v>
      </c>
      <c r="AP280" s="21">
        <v>406</v>
      </c>
      <c r="AQ280" s="21">
        <v>165</v>
      </c>
      <c r="AR280" s="21">
        <v>0</v>
      </c>
      <c r="AS280" s="21">
        <v>15.5</v>
      </c>
      <c r="AT280" s="14">
        <v>70</v>
      </c>
      <c r="AU280" s="14">
        <v>35</v>
      </c>
      <c r="AV280" s="14">
        <v>0</v>
      </c>
      <c r="AW280" s="14">
        <v>105</v>
      </c>
      <c r="AX280" s="14">
        <v>0</v>
      </c>
      <c r="AY280" s="14">
        <v>0</v>
      </c>
      <c r="AZ280" s="14">
        <v>0</v>
      </c>
      <c r="BA280" s="14">
        <v>15</v>
      </c>
      <c r="BB280" s="14">
        <v>475</v>
      </c>
      <c r="BC280" s="14">
        <v>465</v>
      </c>
      <c r="BD280" s="14">
        <v>0</v>
      </c>
      <c r="BE280" s="14">
        <v>535</v>
      </c>
      <c r="BF280" s="14">
        <v>59.666666666666664</v>
      </c>
      <c r="BG280" s="14">
        <v>103.33333333333333</v>
      </c>
      <c r="BH280" s="14">
        <v>0</v>
      </c>
      <c r="BI280" s="14">
        <v>163.66666666666666</v>
      </c>
      <c r="BJ280" s="14">
        <v>25</v>
      </c>
      <c r="BK280" s="14">
        <v>25</v>
      </c>
      <c r="BL280" s="14">
        <v>0</v>
      </c>
      <c r="BM280" s="14">
        <v>75</v>
      </c>
      <c r="BN280" s="14">
        <v>169832</v>
      </c>
      <c r="BO280" s="19">
        <f>BN280/O280*100</f>
        <v>20.520875875718637</v>
      </c>
      <c r="BP280" s="19">
        <f>BN280/(O280+Q280)*100</f>
        <v>20.520875875718637</v>
      </c>
      <c r="BQ280" s="15" t="s">
        <v>72</v>
      </c>
      <c r="BR280" s="13">
        <v>19</v>
      </c>
      <c r="BS280" s="13">
        <v>70</v>
      </c>
      <c r="BT280" s="19">
        <v>27.88</v>
      </c>
      <c r="BU280" s="19">
        <f t="shared" si="72"/>
        <v>0.71487179487179486</v>
      </c>
      <c r="BV280" s="16">
        <v>6.0999999999999999E-2</v>
      </c>
      <c r="BW280" s="16">
        <v>2.9420000000000002</v>
      </c>
      <c r="BX280" s="16">
        <v>0.28000000000000003</v>
      </c>
      <c r="BY280" s="14">
        <f t="shared" si="73"/>
        <v>209832.00572665813</v>
      </c>
      <c r="BZ280" s="19">
        <v>22.95</v>
      </c>
      <c r="CA280" s="19">
        <f t="shared" si="74"/>
        <v>0.72706006470146722</v>
      </c>
      <c r="CB280" s="19">
        <f t="shared" si="76"/>
        <v>1.292051197961372</v>
      </c>
      <c r="CC280" s="89"/>
      <c r="CD280" s="89"/>
      <c r="CE280" s="89"/>
      <c r="CF280" s="89"/>
      <c r="CG280" s="89"/>
      <c r="CH280" s="89"/>
      <c r="CI280" s="89"/>
      <c r="CJ280" s="89"/>
      <c r="CK280" s="89"/>
      <c r="CL280" s="89"/>
      <c r="CM280" s="89"/>
      <c r="CN280" s="89"/>
      <c r="CO280" s="89"/>
      <c r="CP280" s="89"/>
    </row>
    <row r="281" spans="1:94" s="138" customFormat="1" x14ac:dyDescent="0.25">
      <c r="A281" s="15" t="s">
        <v>69</v>
      </c>
      <c r="B281" s="13">
        <v>8</v>
      </c>
      <c r="C281" s="15">
        <v>2</v>
      </c>
      <c r="D281" s="15">
        <f t="shared" si="65"/>
        <v>0.80937128447999995</v>
      </c>
      <c r="E281" s="17">
        <v>40081</v>
      </c>
      <c r="F281" s="15">
        <v>1</v>
      </c>
      <c r="G281" s="15" t="s">
        <v>70</v>
      </c>
      <c r="H281" s="15" t="s">
        <v>71</v>
      </c>
      <c r="I281" s="15">
        <v>268</v>
      </c>
      <c r="J281" s="15">
        <v>239</v>
      </c>
      <c r="K281" s="15"/>
      <c r="L281" s="15"/>
      <c r="M281" s="13">
        <f t="shared" si="66"/>
        <v>253.5</v>
      </c>
      <c r="N281" s="17">
        <v>40092</v>
      </c>
      <c r="O281" s="14">
        <v>751578</v>
      </c>
      <c r="P281" s="15"/>
      <c r="Q281" s="14"/>
      <c r="R281" s="15"/>
      <c r="S281" s="14"/>
      <c r="T281" s="15"/>
      <c r="U281" s="14"/>
      <c r="V281" s="14">
        <f t="shared" si="67"/>
        <v>751578</v>
      </c>
      <c r="W281" s="14">
        <f t="shared" si="68"/>
        <v>928594.84196164599</v>
      </c>
      <c r="X281" s="14">
        <f t="shared" si="69"/>
        <v>375789</v>
      </c>
      <c r="Y281" s="17">
        <v>40141</v>
      </c>
      <c r="Z281" s="13">
        <f t="shared" si="70"/>
        <v>11</v>
      </c>
      <c r="AA281" s="15">
        <f t="shared" si="71"/>
        <v>49</v>
      </c>
      <c r="AB281" s="15">
        <v>7</v>
      </c>
      <c r="AC281" s="18">
        <v>3.4</v>
      </c>
      <c r="AD281" s="18">
        <v>30.9</v>
      </c>
      <c r="AE281" s="18">
        <v>18.7</v>
      </c>
      <c r="AF281" s="18">
        <v>31.6</v>
      </c>
      <c r="AG281" s="18">
        <v>24.093478260869571</v>
      </c>
      <c r="AH281" s="15">
        <v>38</v>
      </c>
      <c r="AI281" s="15">
        <v>42</v>
      </c>
      <c r="AJ281" s="15">
        <v>48</v>
      </c>
      <c r="AK281" s="18">
        <v>45.307692307692307</v>
      </c>
      <c r="AL281" s="15">
        <v>8.5</v>
      </c>
      <c r="AM281" s="15">
        <v>8.5</v>
      </c>
      <c r="AN281" s="18">
        <v>9.1</v>
      </c>
      <c r="AO281" s="18">
        <v>8.7282379648812576</v>
      </c>
      <c r="AP281" s="21">
        <v>588</v>
      </c>
      <c r="AQ281" s="21">
        <v>650</v>
      </c>
      <c r="AR281" s="21">
        <v>31</v>
      </c>
      <c r="AS281" s="21">
        <v>13.5</v>
      </c>
      <c r="AT281" s="14">
        <v>80</v>
      </c>
      <c r="AU281" s="14">
        <v>105</v>
      </c>
      <c r="AV281" s="14">
        <v>610</v>
      </c>
      <c r="AW281" s="14">
        <v>795</v>
      </c>
      <c r="AX281" s="14">
        <v>0</v>
      </c>
      <c r="AY281" s="14">
        <v>0</v>
      </c>
      <c r="AZ281" s="14">
        <v>0</v>
      </c>
      <c r="BA281" s="14">
        <v>0</v>
      </c>
      <c r="BB281" s="14">
        <v>405</v>
      </c>
      <c r="BC281" s="14">
        <v>305</v>
      </c>
      <c r="BD281" s="14">
        <v>1100</v>
      </c>
      <c r="BE281" s="14">
        <v>1340</v>
      </c>
      <c r="BF281" s="14">
        <v>80.769230769230774</v>
      </c>
      <c r="BG281" s="14">
        <v>30.384615384615383</v>
      </c>
      <c r="BH281" s="14">
        <v>178.84615384615384</v>
      </c>
      <c r="BI281" s="14">
        <v>290</v>
      </c>
      <c r="BJ281" s="14">
        <v>0</v>
      </c>
      <c r="BK281" s="14">
        <v>5</v>
      </c>
      <c r="BL281" s="14">
        <v>0</v>
      </c>
      <c r="BM281" s="14">
        <v>5</v>
      </c>
      <c r="BN281" s="14">
        <v>124745</v>
      </c>
      <c r="BO281" s="19">
        <f>BN281/O281*100</f>
        <v>16.597745011163177</v>
      </c>
      <c r="BP281" s="19">
        <f>(BN281)/(O281+Q281+S281+U281)*100</f>
        <v>16.597745011163177</v>
      </c>
      <c r="BQ281" s="15" t="s">
        <v>72</v>
      </c>
      <c r="BR281" s="13">
        <v>16</v>
      </c>
      <c r="BS281" s="13">
        <v>65</v>
      </c>
      <c r="BT281" s="19">
        <v>29.78</v>
      </c>
      <c r="BU281" s="19">
        <f t="shared" si="72"/>
        <v>0.6077551020408164</v>
      </c>
      <c r="BV281" s="16">
        <v>2.7E-2</v>
      </c>
      <c r="BW281" s="16">
        <v>1.9419999999999999</v>
      </c>
      <c r="BX281" s="16">
        <v>0.29599999999999999</v>
      </c>
      <c r="BY281" s="14">
        <f t="shared" si="73"/>
        <v>154125.8040556077</v>
      </c>
      <c r="BZ281" s="19">
        <v>24.41</v>
      </c>
      <c r="CA281" s="11">
        <f t="shared" si="74"/>
        <v>0.61549411853199043</v>
      </c>
      <c r="CB281" s="11">
        <f t="shared" si="76"/>
        <v>1.1207729246054121</v>
      </c>
      <c r="CC281" s="89"/>
      <c r="CD281" s="89"/>
      <c r="CE281" s="89"/>
      <c r="CF281" s="89"/>
      <c r="CG281" s="89"/>
      <c r="CH281" s="89"/>
      <c r="CI281" s="89"/>
      <c r="CJ281" s="89"/>
      <c r="CK281" s="89"/>
      <c r="CL281" s="89"/>
      <c r="CM281" s="89"/>
      <c r="CN281" s="89"/>
      <c r="CO281" s="89"/>
      <c r="CP281" s="89"/>
    </row>
    <row r="282" spans="1:94" s="138" customFormat="1" x14ac:dyDescent="0.25">
      <c r="A282" s="15" t="s">
        <v>69</v>
      </c>
      <c r="B282" s="15">
        <v>4</v>
      </c>
      <c r="C282" s="15">
        <v>2</v>
      </c>
      <c r="D282" s="16">
        <f t="shared" si="65"/>
        <v>0.80937128447999995</v>
      </c>
      <c r="E282" s="17">
        <v>39203</v>
      </c>
      <c r="F282" s="15">
        <v>1</v>
      </c>
      <c r="G282" s="15" t="s">
        <v>70</v>
      </c>
      <c r="H282" s="15" t="s">
        <v>71</v>
      </c>
      <c r="I282" s="15">
        <v>112</v>
      </c>
      <c r="J282" s="15">
        <v>54</v>
      </c>
      <c r="K282" s="15"/>
      <c r="L282" s="15"/>
      <c r="M282" s="13">
        <f t="shared" si="66"/>
        <v>83</v>
      </c>
      <c r="N282" s="17">
        <v>39215</v>
      </c>
      <c r="O282" s="14">
        <v>887604</v>
      </c>
      <c r="P282" s="15"/>
      <c r="Q282" s="14"/>
      <c r="R282" s="15"/>
      <c r="S282" s="14"/>
      <c r="T282" s="15"/>
      <c r="U282" s="15"/>
      <c r="V282" s="14">
        <f t="shared" si="67"/>
        <v>887604</v>
      </c>
      <c r="W282" s="14">
        <f t="shared" si="68"/>
        <v>1096658.6250589092</v>
      </c>
      <c r="X282" s="14">
        <f t="shared" si="69"/>
        <v>443802</v>
      </c>
      <c r="Y282" s="17">
        <v>39262</v>
      </c>
      <c r="Z282" s="13">
        <f t="shared" si="70"/>
        <v>12</v>
      </c>
      <c r="AA282" s="15">
        <f t="shared" si="71"/>
        <v>47</v>
      </c>
      <c r="AB282" s="15">
        <v>2</v>
      </c>
      <c r="AC282" s="15">
        <v>3.2</v>
      </c>
      <c r="AD282" s="18">
        <v>29.1</v>
      </c>
      <c r="AE282" s="18">
        <v>23.4</v>
      </c>
      <c r="AF282" s="18">
        <v>34.299999999999997</v>
      </c>
      <c r="AG282" s="18">
        <v>29.535555555555547</v>
      </c>
      <c r="AH282" s="18">
        <v>38</v>
      </c>
      <c r="AI282" s="18">
        <v>32</v>
      </c>
      <c r="AJ282" s="18">
        <v>42</v>
      </c>
      <c r="AK282" s="18">
        <v>37.692307692307693</v>
      </c>
      <c r="AL282" s="18">
        <v>8.9</v>
      </c>
      <c r="AM282" s="18">
        <v>8.5</v>
      </c>
      <c r="AN282" s="18">
        <v>9.1999999999999993</v>
      </c>
      <c r="AO282" s="18">
        <v>8.8844444444444441</v>
      </c>
      <c r="AP282" s="21">
        <v>260</v>
      </c>
      <c r="AQ282" s="21">
        <v>850</v>
      </c>
      <c r="AR282" s="21">
        <v>62</v>
      </c>
      <c r="AS282" s="21">
        <v>26.5</v>
      </c>
      <c r="AT282" s="14">
        <v>30</v>
      </c>
      <c r="AU282" s="14">
        <v>350</v>
      </c>
      <c r="AV282" s="14">
        <v>0</v>
      </c>
      <c r="AW282" s="14">
        <v>380</v>
      </c>
      <c r="AX282" s="14">
        <v>0</v>
      </c>
      <c r="AY282" s="14">
        <v>0</v>
      </c>
      <c r="AZ282" s="14">
        <v>0</v>
      </c>
      <c r="BA282" s="14">
        <v>0</v>
      </c>
      <c r="BB282" s="14">
        <v>410</v>
      </c>
      <c r="BC282" s="14">
        <v>930</v>
      </c>
      <c r="BD282" s="14">
        <v>840</v>
      </c>
      <c r="BE282" s="14">
        <v>1040</v>
      </c>
      <c r="BF282" s="14">
        <v>59.210526315789473</v>
      </c>
      <c r="BG282" s="14">
        <v>127.63157894736842</v>
      </c>
      <c r="BH282" s="14">
        <v>95.263157894736835</v>
      </c>
      <c r="BI282" s="14">
        <v>282.10526315789474</v>
      </c>
      <c r="BJ282" s="14">
        <v>30</v>
      </c>
      <c r="BK282" s="14">
        <v>40</v>
      </c>
      <c r="BL282" s="14">
        <v>180</v>
      </c>
      <c r="BM282" s="14">
        <v>180</v>
      </c>
      <c r="BN282" s="14">
        <v>293858</v>
      </c>
      <c r="BO282" s="19">
        <f>(BN282/O282)*100</f>
        <v>33.106880996480413</v>
      </c>
      <c r="BP282" s="19">
        <f>((BN282)/(O282+Q282+S282+U282))*100</f>
        <v>33.106880996480413</v>
      </c>
      <c r="BQ282" s="15" t="s">
        <v>72</v>
      </c>
      <c r="BR282" s="13">
        <v>23</v>
      </c>
      <c r="BS282" s="13">
        <v>100</v>
      </c>
      <c r="BT282" s="19">
        <v>33.28</v>
      </c>
      <c r="BU282" s="19">
        <f t="shared" si="72"/>
        <v>0.70808510638297872</v>
      </c>
      <c r="BV282" s="16">
        <v>0.104</v>
      </c>
      <c r="BW282" s="16">
        <v>9</v>
      </c>
      <c r="BX282" s="16">
        <v>0.41899999999999998</v>
      </c>
      <c r="BY282" s="14">
        <f t="shared" si="73"/>
        <v>363069.46593589138</v>
      </c>
      <c r="BZ282" s="19">
        <v>83.95</v>
      </c>
      <c r="CA282" s="11">
        <f t="shared" si="74"/>
        <v>2.2068613589540993</v>
      </c>
      <c r="CB282" s="11">
        <f t="shared" si="76"/>
        <v>1.1367476632175089</v>
      </c>
      <c r="CC282" s="89"/>
      <c r="CD282" s="89"/>
      <c r="CE282" s="89"/>
      <c r="CF282" s="89"/>
      <c r="CG282" s="89"/>
      <c r="CH282" s="89"/>
      <c r="CI282" s="89"/>
      <c r="CJ282" s="89"/>
      <c r="CK282" s="89"/>
      <c r="CL282" s="89"/>
      <c r="CM282" s="89"/>
      <c r="CN282" s="89"/>
      <c r="CO282" s="89"/>
      <c r="CP282" s="89"/>
    </row>
    <row r="283" spans="1:94" s="138" customFormat="1" x14ac:dyDescent="0.25">
      <c r="A283" s="7" t="s">
        <v>69</v>
      </c>
      <c r="B283" s="4">
        <v>29</v>
      </c>
      <c r="C283" s="4">
        <v>1</v>
      </c>
      <c r="D283" s="6">
        <f t="shared" si="65"/>
        <v>0.40468564223999998</v>
      </c>
      <c r="E283" s="8">
        <v>40366</v>
      </c>
      <c r="F283" s="9">
        <v>1</v>
      </c>
      <c r="G283" s="9" t="s">
        <v>70</v>
      </c>
      <c r="H283" s="9" t="s">
        <v>71</v>
      </c>
      <c r="I283" s="4">
        <v>227</v>
      </c>
      <c r="J283" s="4">
        <v>42</v>
      </c>
      <c r="K283" s="4"/>
      <c r="L283" s="9"/>
      <c r="M283" s="13">
        <f t="shared" si="66"/>
        <v>134.5</v>
      </c>
      <c r="N283" s="8">
        <v>40379</v>
      </c>
      <c r="O283" s="5">
        <v>401208</v>
      </c>
      <c r="P283" s="8"/>
      <c r="Q283" s="5"/>
      <c r="R283" s="8"/>
      <c r="S283" s="9"/>
      <c r="T283" s="8"/>
      <c r="U283" s="8"/>
      <c r="V283" s="14">
        <f t="shared" si="67"/>
        <v>401208</v>
      </c>
      <c r="W283" s="14">
        <f t="shared" si="68"/>
        <v>991406.55887678475</v>
      </c>
      <c r="X283" s="14">
        <f t="shared" si="69"/>
        <v>401208</v>
      </c>
      <c r="Y283" s="8">
        <v>40423</v>
      </c>
      <c r="Z283" s="13">
        <f t="shared" si="70"/>
        <v>13</v>
      </c>
      <c r="AA283" s="9">
        <f t="shared" si="71"/>
        <v>44</v>
      </c>
      <c r="AB283" s="9">
        <v>10</v>
      </c>
      <c r="AC283" s="10">
        <v>2.1</v>
      </c>
      <c r="AD283" s="10">
        <v>32.9</v>
      </c>
      <c r="AE283" s="10">
        <v>29.2</v>
      </c>
      <c r="AF283" s="10">
        <v>34</v>
      </c>
      <c r="AG283" s="10">
        <v>32.530952380952371</v>
      </c>
      <c r="AH283" s="9">
        <v>38</v>
      </c>
      <c r="AI283" s="9">
        <v>37</v>
      </c>
      <c r="AJ283" s="9">
        <v>45</v>
      </c>
      <c r="AK283" s="10">
        <v>40.583333333333336</v>
      </c>
      <c r="AL283" s="10">
        <v>9</v>
      </c>
      <c r="AM283" s="10">
        <v>9</v>
      </c>
      <c r="AN283" s="10">
        <v>9.6999999999999993</v>
      </c>
      <c r="AO283" s="10">
        <v>9.3317316087177868</v>
      </c>
      <c r="AP283" s="20">
        <v>476</v>
      </c>
      <c r="AQ283" s="20">
        <v>375</v>
      </c>
      <c r="AR283" s="20">
        <v>57</v>
      </c>
      <c r="AS283" s="20">
        <v>23.75</v>
      </c>
      <c r="AT283" s="5">
        <v>0</v>
      </c>
      <c r="AU283" s="5">
        <v>35</v>
      </c>
      <c r="AV283" s="5">
        <v>4885</v>
      </c>
      <c r="AW283" s="5">
        <v>4920</v>
      </c>
      <c r="AX283" s="5">
        <v>0</v>
      </c>
      <c r="AY283" s="5">
        <v>0</v>
      </c>
      <c r="AZ283" s="5">
        <v>10</v>
      </c>
      <c r="BA283" s="5">
        <v>110</v>
      </c>
      <c r="BB283" s="5">
        <v>265</v>
      </c>
      <c r="BC283" s="5">
        <v>300</v>
      </c>
      <c r="BD283" s="5">
        <v>18400</v>
      </c>
      <c r="BE283" s="5">
        <v>18515</v>
      </c>
      <c r="BF283" s="5">
        <v>58.928571428571431</v>
      </c>
      <c r="BG283" s="5">
        <v>62.214285714285715</v>
      </c>
      <c r="BH283" s="5">
        <v>2495</v>
      </c>
      <c r="BI283" s="5">
        <v>2622.1428571428573</v>
      </c>
      <c r="BJ283" s="5">
        <v>25</v>
      </c>
      <c r="BK283" s="5">
        <v>20</v>
      </c>
      <c r="BL283" s="5">
        <v>447.5</v>
      </c>
      <c r="BM283" s="5">
        <v>557.5</v>
      </c>
      <c r="BN283" s="5">
        <v>379105</v>
      </c>
      <c r="BO283" s="11">
        <v>94.49</v>
      </c>
      <c r="BP283" s="11">
        <f>((BN283/(O283+Q283+S283+U283))*100)</f>
        <v>94.490887519690531</v>
      </c>
      <c r="BQ283" s="4" t="s">
        <v>72</v>
      </c>
      <c r="BR283" s="9">
        <v>25</v>
      </c>
      <c r="BS283" s="9">
        <v>45</v>
      </c>
      <c r="BT283" s="11">
        <v>33.19</v>
      </c>
      <c r="BU283" s="19">
        <f t="shared" si="72"/>
        <v>0.75431818181818178</v>
      </c>
      <c r="BV283" s="6">
        <v>0.161</v>
      </c>
      <c r="BW283" s="6">
        <v>3.17</v>
      </c>
      <c r="BX283" s="6">
        <v>0.37</v>
      </c>
      <c r="BY283" s="5">
        <f t="shared" si="73"/>
        <v>936788.85641109722</v>
      </c>
      <c r="BZ283" s="11">
        <v>129.27000000000001</v>
      </c>
      <c r="CA283" s="19">
        <f t="shared" si="74"/>
        <v>7.2598437868773793</v>
      </c>
      <c r="CB283" s="19">
        <f t="shared" si="76"/>
        <v>1.0119987284890222</v>
      </c>
      <c r="CC283" s="89"/>
      <c r="CD283" s="89"/>
      <c r="CE283" s="89"/>
      <c r="CF283" s="89"/>
      <c r="CG283" s="89"/>
      <c r="CH283" s="89"/>
      <c r="CI283" s="89"/>
      <c r="CJ283" s="89"/>
      <c r="CK283" s="89"/>
      <c r="CL283" s="89"/>
      <c r="CM283" s="89"/>
      <c r="CN283" s="89"/>
      <c r="CO283" s="89"/>
      <c r="CP283" s="89"/>
    </row>
    <row r="284" spans="1:94" s="138" customFormat="1" x14ac:dyDescent="0.25">
      <c r="A284" s="7" t="s">
        <v>69</v>
      </c>
      <c r="B284" s="4">
        <v>34</v>
      </c>
      <c r="C284" s="4">
        <v>1</v>
      </c>
      <c r="D284" s="6">
        <f t="shared" si="65"/>
        <v>0.40468564223999998</v>
      </c>
      <c r="E284" s="8">
        <v>40355</v>
      </c>
      <c r="F284" s="9">
        <v>1</v>
      </c>
      <c r="G284" s="9" t="s">
        <v>70</v>
      </c>
      <c r="H284" s="9" t="s">
        <v>71</v>
      </c>
      <c r="I284" s="4">
        <v>35</v>
      </c>
      <c r="J284" s="4">
        <v>0</v>
      </c>
      <c r="K284" s="4"/>
      <c r="L284" s="4"/>
      <c r="M284" s="13">
        <f t="shared" si="66"/>
        <v>17.5</v>
      </c>
      <c r="N284" s="8">
        <v>40369</v>
      </c>
      <c r="O284" s="5">
        <v>422276</v>
      </c>
      <c r="P284" s="8"/>
      <c r="Q284" s="5"/>
      <c r="R284" s="8"/>
      <c r="S284" s="9"/>
      <c r="T284" s="8"/>
      <c r="U284" s="8"/>
      <c r="V284" s="14">
        <f t="shared" si="67"/>
        <v>422276</v>
      </c>
      <c r="W284" s="14">
        <f t="shared" si="68"/>
        <v>1043466.7206442872</v>
      </c>
      <c r="X284" s="14">
        <f t="shared" si="69"/>
        <v>422276</v>
      </c>
      <c r="Y284" s="8">
        <v>40409</v>
      </c>
      <c r="Z284" s="13">
        <f t="shared" si="70"/>
        <v>14</v>
      </c>
      <c r="AA284" s="9">
        <f t="shared" si="71"/>
        <v>40</v>
      </c>
      <c r="AB284" s="9">
        <v>9</v>
      </c>
      <c r="AC284" s="10">
        <v>3.2</v>
      </c>
      <c r="AD284" s="10">
        <v>32.200000000000003</v>
      </c>
      <c r="AE284" s="10">
        <v>29.5</v>
      </c>
      <c r="AF284" s="10">
        <v>34.299999999999997</v>
      </c>
      <c r="AG284" s="10">
        <v>32.502631578947373</v>
      </c>
      <c r="AH284" s="9">
        <v>38</v>
      </c>
      <c r="AI284" s="9">
        <v>36</v>
      </c>
      <c r="AJ284" s="9">
        <v>44</v>
      </c>
      <c r="AK284" s="10">
        <v>39.888888888888886</v>
      </c>
      <c r="AL284" s="10">
        <v>9.1</v>
      </c>
      <c r="AM284" s="10">
        <v>8.5</v>
      </c>
      <c r="AN284" s="10">
        <v>9.5</v>
      </c>
      <c r="AO284" s="10">
        <v>9.1558245501273063</v>
      </c>
      <c r="AP284" s="20">
        <v>282</v>
      </c>
      <c r="AQ284" s="20">
        <v>325</v>
      </c>
      <c r="AR284" s="20">
        <v>45</v>
      </c>
      <c r="AS284" s="20">
        <v>18.75</v>
      </c>
      <c r="AT284" s="5">
        <v>65</v>
      </c>
      <c r="AU284" s="5">
        <v>55</v>
      </c>
      <c r="AV284" s="5">
        <v>10815</v>
      </c>
      <c r="AW284" s="5">
        <v>10935</v>
      </c>
      <c r="AX284" s="5">
        <v>0</v>
      </c>
      <c r="AY284" s="5">
        <v>5</v>
      </c>
      <c r="AZ284" s="5">
        <v>0</v>
      </c>
      <c r="BA284" s="5">
        <v>75</v>
      </c>
      <c r="BB284" s="5">
        <v>625</v>
      </c>
      <c r="BC284" s="5">
        <v>1890</v>
      </c>
      <c r="BD284" s="5">
        <v>3520</v>
      </c>
      <c r="BE284" s="5">
        <v>5320</v>
      </c>
      <c r="BF284" s="5">
        <v>100.66666666666667</v>
      </c>
      <c r="BG284" s="5">
        <v>359.6</v>
      </c>
      <c r="BH284" s="5">
        <v>765.33333333333337</v>
      </c>
      <c r="BI284" s="5">
        <v>1219.5999999999999</v>
      </c>
      <c r="BJ284" s="5">
        <v>60</v>
      </c>
      <c r="BK284" s="5">
        <v>120</v>
      </c>
      <c r="BL284" s="5">
        <v>345</v>
      </c>
      <c r="BM284" s="5">
        <v>555</v>
      </c>
      <c r="BN284" s="5">
        <v>429286</v>
      </c>
      <c r="BO284" s="11">
        <v>101.66</v>
      </c>
      <c r="BP284" s="11">
        <f>((BN284/(O284+Q284+S284+U284))*100)</f>
        <v>101.66005171972834</v>
      </c>
      <c r="BQ284" s="4" t="s">
        <v>72</v>
      </c>
      <c r="BR284" s="9">
        <v>21</v>
      </c>
      <c r="BS284" s="9">
        <v>45</v>
      </c>
      <c r="BT284" s="11">
        <v>29.92</v>
      </c>
      <c r="BU284" s="19">
        <f t="shared" si="72"/>
        <v>0.748</v>
      </c>
      <c r="BV284" s="6">
        <v>8.1000000000000003E-2</v>
      </c>
      <c r="BW284" s="6">
        <v>0.23899999999999999</v>
      </c>
      <c r="BX284" s="6">
        <v>0.224</v>
      </c>
      <c r="BY284" s="5">
        <f t="shared" si="73"/>
        <v>1060788.8078851355</v>
      </c>
      <c r="BZ284" s="11">
        <v>82.09</v>
      </c>
      <c r="CA284" s="19">
        <f t="shared" si="74"/>
        <v>5.0712201911599006</v>
      </c>
      <c r="CB284" s="19">
        <f t="shared" si="76"/>
        <v>0.83630222215153727</v>
      </c>
      <c r="CC284" s="89"/>
      <c r="CD284" s="89"/>
      <c r="CE284" s="89"/>
      <c r="CF284" s="89"/>
      <c r="CG284" s="89"/>
      <c r="CH284" s="89"/>
      <c r="CI284" s="89"/>
      <c r="CJ284" s="89"/>
      <c r="CK284" s="89"/>
      <c r="CL284" s="89"/>
      <c r="CM284" s="89"/>
      <c r="CN284" s="89"/>
      <c r="CO284" s="89"/>
      <c r="CP284" s="89"/>
    </row>
    <row r="285" spans="1:94" s="138" customFormat="1" x14ac:dyDescent="0.25">
      <c r="A285" s="4" t="s">
        <v>69</v>
      </c>
      <c r="B285" s="4">
        <v>29</v>
      </c>
      <c r="C285" s="4">
        <v>1</v>
      </c>
      <c r="D285" s="6">
        <f t="shared" si="65"/>
        <v>0.40468564223999998</v>
      </c>
      <c r="E285" s="8">
        <v>38970</v>
      </c>
      <c r="F285" s="4">
        <v>1</v>
      </c>
      <c r="G285" s="4" t="s">
        <v>70</v>
      </c>
      <c r="H285" s="4" t="s">
        <v>71</v>
      </c>
      <c r="I285" s="4">
        <v>192</v>
      </c>
      <c r="J285" s="4">
        <v>31</v>
      </c>
      <c r="K285" s="4"/>
      <c r="L285" s="4"/>
      <c r="M285" s="13">
        <f t="shared" si="66"/>
        <v>111.5</v>
      </c>
      <c r="N285" s="8">
        <v>38985</v>
      </c>
      <c r="O285" s="5">
        <v>454336</v>
      </c>
      <c r="P285" s="4"/>
      <c r="Q285" s="5"/>
      <c r="R285" s="4"/>
      <c r="S285" s="4"/>
      <c r="T285" s="4"/>
      <c r="U285" s="4"/>
      <c r="V285" s="14">
        <f t="shared" si="67"/>
        <v>454336</v>
      </c>
      <c r="W285" s="14">
        <f t="shared" si="68"/>
        <v>1122688.7059426603</v>
      </c>
      <c r="X285" s="14">
        <f t="shared" si="69"/>
        <v>454336</v>
      </c>
      <c r="Y285" s="8">
        <v>39029</v>
      </c>
      <c r="Z285" s="13">
        <f t="shared" si="70"/>
        <v>15</v>
      </c>
      <c r="AA285" s="9">
        <f t="shared" si="71"/>
        <v>44</v>
      </c>
      <c r="AB285" s="4">
        <v>2</v>
      </c>
      <c r="AC285" s="4">
        <v>3.6</v>
      </c>
      <c r="AD285" s="4">
        <v>28.1</v>
      </c>
      <c r="AE285" s="4">
        <v>20.399999999999999</v>
      </c>
      <c r="AF285" s="4">
        <v>30.5</v>
      </c>
      <c r="AG285" s="10">
        <v>26.519047619047623</v>
      </c>
      <c r="AH285" s="4">
        <v>38</v>
      </c>
      <c r="AI285" s="4">
        <v>34</v>
      </c>
      <c r="AJ285" s="4">
        <v>40</v>
      </c>
      <c r="AK285" s="9">
        <v>37.846153846153847</v>
      </c>
      <c r="AL285" s="4">
        <v>9.1</v>
      </c>
      <c r="AM285" s="4">
        <v>8.5</v>
      </c>
      <c r="AN285" s="4">
        <v>9.3000000000000007</v>
      </c>
      <c r="AO285" s="10">
        <v>9.0352101345226927</v>
      </c>
      <c r="AP285" s="20">
        <v>372</v>
      </c>
      <c r="AQ285" s="20">
        <v>187</v>
      </c>
      <c r="AR285" s="20">
        <v>7.5</v>
      </c>
      <c r="AS285" s="20">
        <v>8.125</v>
      </c>
      <c r="AT285" s="5">
        <v>215</v>
      </c>
      <c r="AU285" s="5">
        <v>45</v>
      </c>
      <c r="AV285" s="5">
        <v>0</v>
      </c>
      <c r="AW285" s="5">
        <v>260</v>
      </c>
      <c r="AX285" s="5">
        <v>0</v>
      </c>
      <c r="AY285" s="5">
        <v>0</v>
      </c>
      <c r="AZ285" s="5">
        <v>0</v>
      </c>
      <c r="BA285" s="5">
        <v>5</v>
      </c>
      <c r="BB285" s="5">
        <v>90</v>
      </c>
      <c r="BC285" s="5">
        <v>55</v>
      </c>
      <c r="BD285" s="5">
        <v>0</v>
      </c>
      <c r="BE285" s="5">
        <v>100</v>
      </c>
      <c r="BF285" s="5">
        <v>16.071428571428573</v>
      </c>
      <c r="BG285" s="5">
        <v>12.857142857142858</v>
      </c>
      <c r="BH285" s="5">
        <v>0</v>
      </c>
      <c r="BI285" s="5">
        <v>28.928571428571427</v>
      </c>
      <c r="BJ285" s="5">
        <v>5</v>
      </c>
      <c r="BK285" s="5">
        <v>10</v>
      </c>
      <c r="BL285" s="5">
        <v>0</v>
      </c>
      <c r="BM285" s="5">
        <v>12.5</v>
      </c>
      <c r="BN285" s="5">
        <v>8693</v>
      </c>
      <c r="BO285" s="11">
        <f>BN285/O285*100</f>
        <v>1.9133416678405408</v>
      </c>
      <c r="BP285" s="11">
        <f>BN285/(O285+Q285)*100</f>
        <v>1.9133416678405408</v>
      </c>
      <c r="BQ285" s="4" t="s">
        <v>72</v>
      </c>
      <c r="BR285" s="9">
        <v>17</v>
      </c>
      <c r="BS285" s="9">
        <v>59</v>
      </c>
      <c r="BT285" s="11">
        <v>39</v>
      </c>
      <c r="BU285" s="19">
        <f t="shared" si="72"/>
        <v>0.88636363636363635</v>
      </c>
      <c r="BV285" s="6">
        <v>4.2000000000000003E-2</v>
      </c>
      <c r="BW285" s="6">
        <v>1.7410000000000001</v>
      </c>
      <c r="BX285" s="6">
        <v>0.64700000000000002</v>
      </c>
      <c r="BY285" s="5">
        <f t="shared" si="73"/>
        <v>21480.870810940683</v>
      </c>
      <c r="BZ285" s="11">
        <v>4.45</v>
      </c>
      <c r="CA285" s="19">
        <f t="shared" si="74"/>
        <v>0.24991339716565586</v>
      </c>
      <c r="CB285" s="19">
        <f t="shared" si="76"/>
        <v>1.0907129250324517</v>
      </c>
      <c r="CC285" s="89"/>
      <c r="CD285" s="89"/>
      <c r="CE285" s="89"/>
      <c r="CF285" s="89"/>
      <c r="CG285" s="89"/>
      <c r="CH285" s="89"/>
      <c r="CI285" s="89"/>
      <c r="CJ285" s="89"/>
      <c r="CK285" s="89"/>
      <c r="CL285" s="89"/>
      <c r="CM285" s="89"/>
      <c r="CN285" s="89"/>
      <c r="CO285" s="89"/>
      <c r="CP285" s="89"/>
    </row>
    <row r="286" spans="1:94" s="138" customFormat="1" x14ac:dyDescent="0.25">
      <c r="A286" s="4" t="s">
        <v>69</v>
      </c>
      <c r="B286" s="4">
        <v>26</v>
      </c>
      <c r="C286" s="4">
        <v>1</v>
      </c>
      <c r="D286" s="6">
        <f t="shared" si="65"/>
        <v>0.40468564223999998</v>
      </c>
      <c r="E286" s="8">
        <v>38971</v>
      </c>
      <c r="F286" s="4">
        <v>1</v>
      </c>
      <c r="G286" s="4" t="s">
        <v>70</v>
      </c>
      <c r="H286" s="4" t="s">
        <v>71</v>
      </c>
      <c r="I286" s="4">
        <v>138</v>
      </c>
      <c r="J286" s="4">
        <v>38</v>
      </c>
      <c r="K286" s="4"/>
      <c r="L286" s="4"/>
      <c r="M286" s="13">
        <f t="shared" si="66"/>
        <v>88</v>
      </c>
      <c r="N286" s="8">
        <v>38986</v>
      </c>
      <c r="O286" s="5">
        <v>419528</v>
      </c>
      <c r="P286" s="4"/>
      <c r="Q286" s="5"/>
      <c r="R286" s="4"/>
      <c r="S286" s="4"/>
      <c r="T286" s="4"/>
      <c r="U286" s="4"/>
      <c r="V286" s="14">
        <f t="shared" si="67"/>
        <v>419528</v>
      </c>
      <c r="W286" s="14">
        <f t="shared" si="68"/>
        <v>1036676.2647615694</v>
      </c>
      <c r="X286" s="14">
        <f t="shared" si="69"/>
        <v>419528</v>
      </c>
      <c r="Y286" s="8">
        <v>39030</v>
      </c>
      <c r="Z286" s="13">
        <f t="shared" si="70"/>
        <v>15</v>
      </c>
      <c r="AA286" s="9">
        <f t="shared" si="71"/>
        <v>44</v>
      </c>
      <c r="AB286" s="4">
        <v>2</v>
      </c>
      <c r="AC286" s="4">
        <v>3.6</v>
      </c>
      <c r="AD286" s="4">
        <v>27.9</v>
      </c>
      <c r="AE286" s="4">
        <v>20.7</v>
      </c>
      <c r="AF286" s="4">
        <v>30.3</v>
      </c>
      <c r="AG286" s="10">
        <v>26.735714285714284</v>
      </c>
      <c r="AH286" s="4">
        <v>38</v>
      </c>
      <c r="AI286" s="4">
        <v>36</v>
      </c>
      <c r="AJ286" s="4">
        <v>48</v>
      </c>
      <c r="AK286" s="9">
        <v>39.666666666666664</v>
      </c>
      <c r="AL286" s="4">
        <v>9.1999999999999993</v>
      </c>
      <c r="AM286" s="4">
        <v>8.3000000000000007</v>
      </c>
      <c r="AN286" s="4">
        <v>9.5</v>
      </c>
      <c r="AO286" s="10">
        <v>9.1381938431654692</v>
      </c>
      <c r="AP286" s="20">
        <v>378</v>
      </c>
      <c r="AQ286" s="20">
        <v>175</v>
      </c>
      <c r="AR286" s="20">
        <v>7</v>
      </c>
      <c r="AS286" s="20">
        <v>9.25</v>
      </c>
      <c r="AT286" s="5">
        <v>95</v>
      </c>
      <c r="AU286" s="5">
        <v>45</v>
      </c>
      <c r="AV286" s="5">
        <v>0</v>
      </c>
      <c r="AW286" s="5">
        <v>140</v>
      </c>
      <c r="AX286" s="5">
        <v>0</v>
      </c>
      <c r="AY286" s="5">
        <v>0</v>
      </c>
      <c r="AZ286" s="5">
        <v>0</v>
      </c>
      <c r="BA286" s="5">
        <v>5</v>
      </c>
      <c r="BB286" s="5">
        <v>225</v>
      </c>
      <c r="BC286" s="5">
        <v>310</v>
      </c>
      <c r="BD286" s="5">
        <v>5</v>
      </c>
      <c r="BE286" s="5">
        <v>325</v>
      </c>
      <c r="BF286" s="5">
        <v>38.823529411764703</v>
      </c>
      <c r="BG286" s="5">
        <v>61.470588235294116</v>
      </c>
      <c r="BH286" s="5">
        <v>0.29411764705882354</v>
      </c>
      <c r="BI286" s="5">
        <v>97.352941176470594</v>
      </c>
      <c r="BJ286" s="5">
        <v>5</v>
      </c>
      <c r="BK286" s="5">
        <v>15</v>
      </c>
      <c r="BL286" s="5">
        <v>0</v>
      </c>
      <c r="BM286" s="5">
        <v>50</v>
      </c>
      <c r="BN286" s="5">
        <v>24279</v>
      </c>
      <c r="BO286" s="11">
        <f>BN286/O286*100</f>
        <v>5.78721801643752</v>
      </c>
      <c r="BP286" s="11">
        <f>BN286/(O286+Q286)*100</f>
        <v>5.78721801643752</v>
      </c>
      <c r="BQ286" s="4" t="s">
        <v>72</v>
      </c>
      <c r="BR286" s="9">
        <v>25</v>
      </c>
      <c r="BS286" s="9">
        <v>61</v>
      </c>
      <c r="BT286" s="11">
        <v>43.23</v>
      </c>
      <c r="BU286" s="19">
        <f t="shared" si="72"/>
        <v>0.98249999999999993</v>
      </c>
      <c r="BV286" s="6">
        <v>0.13100000000000001</v>
      </c>
      <c r="BW286" s="6">
        <v>1.7989999999999999</v>
      </c>
      <c r="BX286" s="6">
        <v>0.71399999999999997</v>
      </c>
      <c r="BY286" s="5">
        <f t="shared" si="73"/>
        <v>59994.715566413077</v>
      </c>
      <c r="BZ286" s="11">
        <v>16.55</v>
      </c>
      <c r="CA286" s="11">
        <f t="shared" si="74"/>
        <v>0.9294531962003606</v>
      </c>
      <c r="CB286" s="11"/>
      <c r="CC286" s="89"/>
      <c r="CD286" s="89"/>
      <c r="CE286" s="89"/>
      <c r="CF286" s="89"/>
      <c r="CG286" s="89"/>
      <c r="CH286" s="89"/>
      <c r="CI286" s="89"/>
      <c r="CJ286" s="89"/>
      <c r="CK286" s="89"/>
      <c r="CL286" s="89"/>
      <c r="CM286" s="89"/>
      <c r="CN286" s="89"/>
      <c r="CO286" s="89"/>
      <c r="CP286" s="89"/>
    </row>
    <row r="287" spans="1:94" s="138" customFormat="1" x14ac:dyDescent="0.25">
      <c r="A287" s="7" t="s">
        <v>69</v>
      </c>
      <c r="B287" s="4">
        <v>26</v>
      </c>
      <c r="C287" s="4">
        <v>1</v>
      </c>
      <c r="D287" s="6">
        <f t="shared" si="65"/>
        <v>0.40468564223999998</v>
      </c>
      <c r="E287" s="8">
        <v>40353</v>
      </c>
      <c r="F287" s="9">
        <v>1</v>
      </c>
      <c r="G287" s="9" t="s">
        <v>70</v>
      </c>
      <c r="H287" s="9" t="s">
        <v>71</v>
      </c>
      <c r="I287" s="4">
        <v>85</v>
      </c>
      <c r="J287" s="4">
        <v>33</v>
      </c>
      <c r="K287" s="4"/>
      <c r="L287" s="4"/>
      <c r="M287" s="13">
        <f t="shared" si="66"/>
        <v>59</v>
      </c>
      <c r="N287" s="8">
        <v>40368</v>
      </c>
      <c r="O287" s="5">
        <v>390216</v>
      </c>
      <c r="P287" s="8"/>
      <c r="Q287" s="5"/>
      <c r="R287" s="8"/>
      <c r="S287" s="9"/>
      <c r="T287" s="8"/>
      <c r="U287" s="8"/>
      <c r="V287" s="14">
        <f t="shared" si="67"/>
        <v>390216</v>
      </c>
      <c r="W287" s="14">
        <f t="shared" si="68"/>
        <v>964244.73534591391</v>
      </c>
      <c r="X287" s="14">
        <f t="shared" si="69"/>
        <v>390216</v>
      </c>
      <c r="Y287" s="8">
        <v>40408</v>
      </c>
      <c r="Z287" s="13">
        <f t="shared" si="70"/>
        <v>15</v>
      </c>
      <c r="AA287" s="9">
        <f t="shared" si="71"/>
        <v>40</v>
      </c>
      <c r="AB287" s="9">
        <v>10</v>
      </c>
      <c r="AC287" s="10">
        <v>2.9</v>
      </c>
      <c r="AD287" s="10">
        <v>30.3</v>
      </c>
      <c r="AE287" s="10">
        <v>29</v>
      </c>
      <c r="AF287" s="10">
        <v>34.200000000000003</v>
      </c>
      <c r="AG287" s="10">
        <v>32.536842105263155</v>
      </c>
      <c r="AH287" s="9">
        <v>38</v>
      </c>
      <c r="AI287" s="9">
        <v>36</v>
      </c>
      <c r="AJ287" s="9">
        <v>43</v>
      </c>
      <c r="AK287" s="10">
        <v>40.299999999999997</v>
      </c>
      <c r="AL287" s="10">
        <v>9</v>
      </c>
      <c r="AM287" s="10">
        <v>8.5</v>
      </c>
      <c r="AN287" s="10">
        <v>9.4</v>
      </c>
      <c r="AO287" s="10">
        <v>9.113018382411429</v>
      </c>
      <c r="AP287" s="20">
        <v>260</v>
      </c>
      <c r="AQ287" s="20">
        <v>375</v>
      </c>
      <c r="AR287" s="20">
        <v>42</v>
      </c>
      <c r="AS287" s="20">
        <v>17.45</v>
      </c>
      <c r="AT287" s="5">
        <v>40</v>
      </c>
      <c r="AU287" s="5">
        <v>80</v>
      </c>
      <c r="AV287" s="5">
        <v>2340</v>
      </c>
      <c r="AW287" s="5">
        <v>2460</v>
      </c>
      <c r="AX287" s="5">
        <v>0</v>
      </c>
      <c r="AY287" s="5">
        <v>0</v>
      </c>
      <c r="AZ287" s="5">
        <v>31</v>
      </c>
      <c r="BA287" s="5">
        <v>35.5</v>
      </c>
      <c r="BB287" s="5">
        <v>960</v>
      </c>
      <c r="BC287" s="5">
        <v>1745</v>
      </c>
      <c r="BD287" s="5">
        <v>5190</v>
      </c>
      <c r="BE287" s="5">
        <v>6955</v>
      </c>
      <c r="BF287" s="5">
        <v>111.66666666666667</v>
      </c>
      <c r="BG287" s="5">
        <v>382.33333333333331</v>
      </c>
      <c r="BH287" s="5">
        <v>1275.4000000000001</v>
      </c>
      <c r="BI287" s="5">
        <v>1753.3666666666666</v>
      </c>
      <c r="BJ287" s="5">
        <v>10</v>
      </c>
      <c r="BK287" s="5">
        <v>40</v>
      </c>
      <c r="BL287" s="5">
        <v>720</v>
      </c>
      <c r="BM287" s="5">
        <v>770</v>
      </c>
      <c r="BN287" s="5">
        <v>265927</v>
      </c>
      <c r="BO287" s="11">
        <v>68.150000000000006</v>
      </c>
      <c r="BP287" s="11">
        <f>((BN287/(O287+Q287+S287+U287))*100)</f>
        <v>68.148666379646144</v>
      </c>
      <c r="BQ287" s="4" t="s">
        <v>72</v>
      </c>
      <c r="BR287" s="9">
        <v>27</v>
      </c>
      <c r="BS287" s="9">
        <v>52</v>
      </c>
      <c r="BT287" s="11">
        <v>35.75</v>
      </c>
      <c r="BU287" s="19">
        <f t="shared" si="72"/>
        <v>0.89375000000000004</v>
      </c>
      <c r="BV287" s="6">
        <v>0.20100000000000001</v>
      </c>
      <c r="BW287" s="6">
        <v>0.746</v>
      </c>
      <c r="BX287" s="6">
        <v>0.39800000000000002</v>
      </c>
      <c r="BY287" s="5">
        <f t="shared" si="73"/>
        <v>657119.92777418881</v>
      </c>
      <c r="BZ287" s="11">
        <v>110.59</v>
      </c>
      <c r="CA287" s="19">
        <f t="shared" si="74"/>
        <v>6.8318460341134539</v>
      </c>
      <c r="CB287" s="19">
        <f>(BX287/BT287^3)*100000</f>
        <v>0.87107376461379105</v>
      </c>
      <c r="CC287" s="89"/>
      <c r="CD287" s="89"/>
      <c r="CE287" s="89"/>
      <c r="CF287" s="89"/>
      <c r="CG287" s="89"/>
      <c r="CH287" s="89"/>
      <c r="CI287" s="89"/>
      <c r="CJ287" s="89"/>
      <c r="CK287" s="89"/>
      <c r="CL287" s="89"/>
      <c r="CM287" s="89"/>
      <c r="CN287" s="89"/>
      <c r="CO287" s="89"/>
      <c r="CP287" s="89"/>
    </row>
    <row r="288" spans="1:94" s="138" customFormat="1" x14ac:dyDescent="0.25">
      <c r="A288" s="15" t="s">
        <v>69</v>
      </c>
      <c r="B288" s="15">
        <v>6</v>
      </c>
      <c r="C288" s="15">
        <v>2</v>
      </c>
      <c r="D288" s="16">
        <f t="shared" si="65"/>
        <v>0.80937128447999995</v>
      </c>
      <c r="E288" s="17">
        <v>37808</v>
      </c>
      <c r="F288" s="15">
        <v>1</v>
      </c>
      <c r="G288" s="15" t="s">
        <v>70</v>
      </c>
      <c r="H288" s="15" t="s">
        <v>71</v>
      </c>
      <c r="I288" s="15">
        <v>17</v>
      </c>
      <c r="J288" s="15">
        <v>25</v>
      </c>
      <c r="K288" s="15"/>
      <c r="L288" s="15"/>
      <c r="M288" s="13">
        <f t="shared" si="66"/>
        <v>21</v>
      </c>
      <c r="N288" s="17">
        <v>37814</v>
      </c>
      <c r="O288" s="14">
        <v>979204</v>
      </c>
      <c r="P288" s="15"/>
      <c r="Q288" s="14"/>
      <c r="R288" s="15"/>
      <c r="S288" s="15"/>
      <c r="T288" s="15"/>
      <c r="U288" s="15"/>
      <c r="V288" s="14">
        <f t="shared" si="67"/>
        <v>979204</v>
      </c>
      <c r="W288" s="14">
        <f t="shared" si="68"/>
        <v>1209832.889770871</v>
      </c>
      <c r="X288" s="14">
        <f t="shared" si="69"/>
        <v>489602</v>
      </c>
      <c r="Y288" s="17">
        <v>37841</v>
      </c>
      <c r="Z288" s="13">
        <f t="shared" si="70"/>
        <v>6</v>
      </c>
      <c r="AA288" s="15">
        <f t="shared" si="71"/>
        <v>27</v>
      </c>
      <c r="AB288" s="15">
        <v>12</v>
      </c>
      <c r="AC288" s="18">
        <v>2.1</v>
      </c>
      <c r="AD288" s="18">
        <v>32.700000000000003</v>
      </c>
      <c r="AE288" s="18">
        <v>29</v>
      </c>
      <c r="AF288" s="18">
        <v>33.799999999999997</v>
      </c>
      <c r="AG288" s="18">
        <v>31.666666666666668</v>
      </c>
      <c r="AH288" s="13">
        <v>39</v>
      </c>
      <c r="AI288" s="13">
        <v>34</v>
      </c>
      <c r="AJ288" s="13">
        <v>40</v>
      </c>
      <c r="AK288" s="13">
        <v>36.857142857142854</v>
      </c>
      <c r="AL288" s="18">
        <v>8.6999999999999993</v>
      </c>
      <c r="AM288" s="18">
        <v>8</v>
      </c>
      <c r="AN288" s="18">
        <v>9.4</v>
      </c>
      <c r="AO288" s="18">
        <v>8.7595869641007589</v>
      </c>
      <c r="AP288" s="21">
        <v>112</v>
      </c>
      <c r="AQ288" s="21">
        <v>700</v>
      </c>
      <c r="AR288" s="21">
        <v>48</v>
      </c>
      <c r="AS288" s="21">
        <v>20</v>
      </c>
      <c r="AT288" s="14">
        <v>25</v>
      </c>
      <c r="AU288" s="14">
        <v>95</v>
      </c>
      <c r="AV288" s="14">
        <v>115</v>
      </c>
      <c r="AW288" s="14">
        <v>235</v>
      </c>
      <c r="AX288" s="14">
        <v>0</v>
      </c>
      <c r="AY288" s="14">
        <v>0</v>
      </c>
      <c r="AZ288" s="14">
        <v>0</v>
      </c>
      <c r="BA288" s="14">
        <v>5</v>
      </c>
      <c r="BB288" s="14">
        <v>355</v>
      </c>
      <c r="BC288" s="14">
        <v>405</v>
      </c>
      <c r="BD288" s="14">
        <v>5985</v>
      </c>
      <c r="BE288" s="14">
        <v>6540</v>
      </c>
      <c r="BF288" s="14">
        <v>83.5</v>
      </c>
      <c r="BG288" s="14">
        <v>108</v>
      </c>
      <c r="BH288" s="14">
        <v>1000</v>
      </c>
      <c r="BI288" s="14">
        <v>1191.5</v>
      </c>
      <c r="BJ288" s="14">
        <v>42.5</v>
      </c>
      <c r="BK288" s="14">
        <v>70</v>
      </c>
      <c r="BL288" s="14">
        <v>342.5</v>
      </c>
      <c r="BM288" s="14">
        <v>535</v>
      </c>
      <c r="BN288" s="14">
        <v>31204</v>
      </c>
      <c r="BO288" s="19">
        <f>BN288/(O288)*100</f>
        <v>3.1866699890931818</v>
      </c>
      <c r="BP288" s="19">
        <f>BN288/(O288+Q288)*100</f>
        <v>3.1866699890931818</v>
      </c>
      <c r="BQ288" s="15" t="s">
        <v>72</v>
      </c>
      <c r="BR288" s="13">
        <v>30</v>
      </c>
      <c r="BS288" s="13">
        <v>47</v>
      </c>
      <c r="BT288" s="19">
        <v>37.18</v>
      </c>
      <c r="BU288" s="19">
        <f t="shared" si="72"/>
        <v>1.3770370370370371</v>
      </c>
      <c r="BV288" s="16">
        <v>0.22600000000000001</v>
      </c>
      <c r="BW288" s="16">
        <v>0.84699999999999998</v>
      </c>
      <c r="BX288" s="16">
        <v>0.434</v>
      </c>
      <c r="BY288" s="14">
        <f t="shared" si="73"/>
        <v>38553.38161650714</v>
      </c>
      <c r="BZ288" s="19">
        <v>12.23</v>
      </c>
      <c r="CA288" s="19">
        <f t="shared" si="74"/>
        <v>0.55964792876730229</v>
      </c>
      <c r="CB288" s="19">
        <f>(BX288/BT288^3)*100000</f>
        <v>0.84442595406013776</v>
      </c>
      <c r="CC288" s="89"/>
      <c r="CD288" s="89"/>
      <c r="CE288" s="89"/>
      <c r="CF288" s="89"/>
      <c r="CG288" s="89"/>
      <c r="CH288" s="89"/>
      <c r="CI288" s="89"/>
      <c r="CJ288" s="89"/>
      <c r="CK288" s="89"/>
      <c r="CL288" s="89"/>
      <c r="CM288" s="89"/>
      <c r="CN288" s="89"/>
      <c r="CO288" s="89"/>
      <c r="CP288" s="89"/>
    </row>
    <row r="289" spans="1:94" s="138" customFormat="1" x14ac:dyDescent="0.25">
      <c r="A289" s="15" t="s">
        <v>69</v>
      </c>
      <c r="B289" s="15">
        <v>12</v>
      </c>
      <c r="C289" s="15">
        <v>0.5</v>
      </c>
      <c r="D289" s="16">
        <f t="shared" si="65"/>
        <v>0.20234282111999999</v>
      </c>
      <c r="E289" s="17">
        <v>37475</v>
      </c>
      <c r="F289" s="15">
        <v>2</v>
      </c>
      <c r="G289" s="15" t="s">
        <v>70</v>
      </c>
      <c r="H289" s="15" t="s">
        <v>71</v>
      </c>
      <c r="I289" s="15">
        <v>8</v>
      </c>
      <c r="J289" s="15">
        <v>9</v>
      </c>
      <c r="K289" s="15">
        <v>38</v>
      </c>
      <c r="L289" s="15"/>
      <c r="M289" s="13">
        <f t="shared" si="66"/>
        <v>18.333333333333332</v>
      </c>
      <c r="N289" s="17">
        <v>37481</v>
      </c>
      <c r="O289" s="14">
        <v>245488</v>
      </c>
      <c r="P289" s="17">
        <v>37484</v>
      </c>
      <c r="Q289" s="14">
        <v>250526</v>
      </c>
      <c r="R289" s="15"/>
      <c r="S289" s="15"/>
      <c r="T289" s="15"/>
      <c r="U289" s="15"/>
      <c r="V289" s="14">
        <f t="shared" si="67"/>
        <v>496014</v>
      </c>
      <c r="W289" s="14">
        <f t="shared" si="68"/>
        <v>2451354.5736610913</v>
      </c>
      <c r="X289" s="14">
        <f t="shared" si="69"/>
        <v>992028</v>
      </c>
      <c r="Y289" s="17">
        <v>37510</v>
      </c>
      <c r="Z289" s="13">
        <f t="shared" si="70"/>
        <v>6</v>
      </c>
      <c r="AA289" s="15">
        <f t="shared" si="71"/>
        <v>29</v>
      </c>
      <c r="AB289" s="15">
        <v>25</v>
      </c>
      <c r="AC289" s="18">
        <v>2.6</v>
      </c>
      <c r="AD289" s="18">
        <v>30.9</v>
      </c>
      <c r="AE289" s="18">
        <v>28.2</v>
      </c>
      <c r="AF289" s="18">
        <v>33</v>
      </c>
      <c r="AG289" s="18">
        <v>31.166666666666668</v>
      </c>
      <c r="AH289" s="13">
        <v>39</v>
      </c>
      <c r="AI289" s="13">
        <v>30</v>
      </c>
      <c r="AJ289" s="13">
        <v>45</v>
      </c>
      <c r="AK289" s="13">
        <v>40.75</v>
      </c>
      <c r="AL289" s="18">
        <v>9.4</v>
      </c>
      <c r="AM289" s="18">
        <v>8.6999999999999993</v>
      </c>
      <c r="AN289" s="18">
        <v>9.1999999999999993</v>
      </c>
      <c r="AO289" s="18">
        <v>8.9407865237928199</v>
      </c>
      <c r="AP289" s="21">
        <v>5</v>
      </c>
      <c r="AQ289" s="21">
        <v>137.5</v>
      </c>
      <c r="AR289" s="21">
        <v>12</v>
      </c>
      <c r="AS289" s="21">
        <v>5</v>
      </c>
      <c r="AT289" s="14">
        <v>10</v>
      </c>
      <c r="AU289" s="14">
        <v>135</v>
      </c>
      <c r="AV289" s="14">
        <v>15</v>
      </c>
      <c r="AW289" s="14">
        <v>160</v>
      </c>
      <c r="AX289" s="14">
        <v>0</v>
      </c>
      <c r="AY289" s="14">
        <v>0</v>
      </c>
      <c r="AZ289" s="14">
        <v>0</v>
      </c>
      <c r="BA289" s="14">
        <v>35</v>
      </c>
      <c r="BB289" s="14">
        <v>660</v>
      </c>
      <c r="BC289" s="14">
        <v>800</v>
      </c>
      <c r="BD289" s="14">
        <v>3120</v>
      </c>
      <c r="BE289" s="14">
        <v>3900</v>
      </c>
      <c r="BF289" s="14">
        <v>162.5</v>
      </c>
      <c r="BG289" s="14">
        <v>149.58333333333334</v>
      </c>
      <c r="BH289" s="14">
        <v>649.16666666666663</v>
      </c>
      <c r="BI289" s="14">
        <v>969.58333333333337</v>
      </c>
      <c r="BJ289" s="14">
        <v>20</v>
      </c>
      <c r="BK289" s="14">
        <v>30</v>
      </c>
      <c r="BL289" s="14">
        <v>215</v>
      </c>
      <c r="BM289" s="14">
        <v>680</v>
      </c>
      <c r="BN289" s="14">
        <v>3745</v>
      </c>
      <c r="BO289" s="19">
        <f>BN289/(Q289)*100</f>
        <v>1.4948548254472589</v>
      </c>
      <c r="BP289" s="19">
        <f>BN289/(O289+Q289)*100</f>
        <v>0.7550190115601576</v>
      </c>
      <c r="BQ289" s="15" t="s">
        <v>72</v>
      </c>
      <c r="BR289" s="13">
        <v>32</v>
      </c>
      <c r="BS289" s="13">
        <v>50</v>
      </c>
      <c r="BT289" s="19">
        <v>40.950000000000003</v>
      </c>
      <c r="BU289" s="19">
        <f t="shared" si="72"/>
        <v>1.4120689655172414</v>
      </c>
      <c r="BV289" s="16">
        <v>0.28599999999999998</v>
      </c>
      <c r="BW289" s="16">
        <v>1.202</v>
      </c>
      <c r="BX289" s="16">
        <v>0.68899999999999995</v>
      </c>
      <c r="BY289" s="14">
        <f t="shared" si="73"/>
        <v>18508.193071890684</v>
      </c>
      <c r="BZ289" s="19">
        <v>2.59</v>
      </c>
      <c r="CA289" s="19">
        <v>0</v>
      </c>
      <c r="CB289" s="19"/>
      <c r="CC289" s="89"/>
      <c r="CD289" s="89"/>
      <c r="CE289" s="89"/>
      <c r="CF289" s="89"/>
      <c r="CG289" s="89"/>
      <c r="CH289" s="89"/>
      <c r="CI289" s="89"/>
      <c r="CJ289" s="89"/>
      <c r="CK289" s="89"/>
      <c r="CL289" s="89"/>
      <c r="CM289" s="89"/>
      <c r="CN289" s="89"/>
      <c r="CO289" s="89"/>
      <c r="CP289" s="89"/>
    </row>
    <row r="290" spans="1:94" s="138" customFormat="1" x14ac:dyDescent="0.25">
      <c r="A290" s="4" t="s">
        <v>69</v>
      </c>
      <c r="B290" s="4">
        <v>11</v>
      </c>
      <c r="C290" s="4">
        <v>0.5</v>
      </c>
      <c r="D290" s="6">
        <f t="shared" si="65"/>
        <v>0.20234282111999999</v>
      </c>
      <c r="E290" s="8">
        <v>38226</v>
      </c>
      <c r="F290" s="4">
        <v>1</v>
      </c>
      <c r="G290" s="4" t="s">
        <v>70</v>
      </c>
      <c r="H290" s="4" t="s">
        <v>71</v>
      </c>
      <c r="I290" s="4">
        <v>0</v>
      </c>
      <c r="J290" s="4">
        <v>0</v>
      </c>
      <c r="K290" s="4"/>
      <c r="L290" s="4"/>
      <c r="M290" s="13">
        <f t="shared" si="66"/>
        <v>0</v>
      </c>
      <c r="N290" s="8">
        <v>38233</v>
      </c>
      <c r="O290" s="5">
        <v>258770</v>
      </c>
      <c r="P290" s="4"/>
      <c r="Q290" s="5"/>
      <c r="R290" s="4"/>
      <c r="S290" s="4"/>
      <c r="T290" s="4"/>
      <c r="U290" s="4"/>
      <c r="V290" s="14">
        <f t="shared" si="67"/>
        <v>258770</v>
      </c>
      <c r="W290" s="14">
        <f t="shared" si="68"/>
        <v>1278869.1912451675</v>
      </c>
      <c r="X290" s="14">
        <f t="shared" si="69"/>
        <v>517540</v>
      </c>
      <c r="Y290" s="8">
        <v>38266</v>
      </c>
      <c r="Z290" s="13">
        <f t="shared" si="70"/>
        <v>7</v>
      </c>
      <c r="AA290" s="4">
        <f t="shared" si="71"/>
        <v>33</v>
      </c>
      <c r="AB290" s="4">
        <v>14</v>
      </c>
      <c r="AC290" s="10">
        <v>0.6</v>
      </c>
      <c r="AD290" s="4">
        <v>29.4</v>
      </c>
      <c r="AE290" s="4">
        <v>29.3</v>
      </c>
      <c r="AF290" s="4">
        <v>35.799999999999997</v>
      </c>
      <c r="AG290" s="10">
        <v>32.035483870967738</v>
      </c>
      <c r="AH290" s="4">
        <v>39</v>
      </c>
      <c r="AI290" s="4">
        <v>18</v>
      </c>
      <c r="AJ290" s="4">
        <v>36</v>
      </c>
      <c r="AK290" s="10">
        <v>28.75</v>
      </c>
      <c r="AL290" s="4">
        <v>9.3000000000000007</v>
      </c>
      <c r="AM290" s="4">
        <v>8.6</v>
      </c>
      <c r="AN290" s="4">
        <v>9.5</v>
      </c>
      <c r="AO290" s="10">
        <v>9.2000000000000011</v>
      </c>
      <c r="AP290" s="20">
        <v>174</v>
      </c>
      <c r="AQ290" s="20">
        <v>125</v>
      </c>
      <c r="AR290" s="20">
        <v>12</v>
      </c>
      <c r="AS290" s="20">
        <v>10.625</v>
      </c>
      <c r="AT290" s="5">
        <v>10</v>
      </c>
      <c r="AU290" s="5">
        <v>10</v>
      </c>
      <c r="AV290" s="5">
        <v>810</v>
      </c>
      <c r="AW290" s="5">
        <v>810</v>
      </c>
      <c r="AX290" s="5">
        <v>0</v>
      </c>
      <c r="AY290" s="5">
        <v>5</v>
      </c>
      <c r="AZ290" s="5">
        <v>40</v>
      </c>
      <c r="BA290" s="5">
        <v>55</v>
      </c>
      <c r="BB290" s="5">
        <v>55</v>
      </c>
      <c r="BC290" s="5">
        <v>690</v>
      </c>
      <c r="BD290" s="5">
        <v>3040</v>
      </c>
      <c r="BE290" s="5">
        <v>3605</v>
      </c>
      <c r="BF290" s="5">
        <v>21.363636363636363</v>
      </c>
      <c r="BG290" s="5">
        <v>147.72727272727272</v>
      </c>
      <c r="BH290" s="5">
        <v>1428.1818181818182</v>
      </c>
      <c r="BI290" s="5">
        <v>1595.4545454545455</v>
      </c>
      <c r="BJ290" s="5">
        <v>15</v>
      </c>
      <c r="BK290" s="5">
        <v>25</v>
      </c>
      <c r="BL290" s="5">
        <v>1105</v>
      </c>
      <c r="BM290" s="5">
        <v>1110</v>
      </c>
      <c r="BN290" s="5">
        <v>121769</v>
      </c>
      <c r="BO290" s="11">
        <f>(BN290/O290)*100</f>
        <v>47.056845847663951</v>
      </c>
      <c r="BP290" s="11">
        <f>((BN290)/(O290+Q290+S290+U290))*100</f>
        <v>47.056845847663951</v>
      </c>
      <c r="BQ290" s="4" t="s">
        <v>72</v>
      </c>
      <c r="BR290" s="9">
        <v>30</v>
      </c>
      <c r="BS290" s="9">
        <v>45</v>
      </c>
      <c r="BT290" s="11">
        <v>36.090000000000003</v>
      </c>
      <c r="BU290" s="19">
        <f t="shared" si="72"/>
        <v>1.0936363636363637</v>
      </c>
      <c r="BV290" s="6">
        <v>0.222</v>
      </c>
      <c r="BW290" s="6">
        <v>0.70499999999999996</v>
      </c>
      <c r="BX290" s="6">
        <v>0.37437000000000004</v>
      </c>
      <c r="BY290" s="5">
        <f t="shared" si="73"/>
        <v>601795.50391750515</v>
      </c>
      <c r="BZ290" s="11">
        <v>41.05</v>
      </c>
      <c r="CA290" s="11">
        <f>(BZ290/D290)/AA290</f>
        <v>6.1476823692285683</v>
      </c>
      <c r="CB290" s="11">
        <f>(BX290/BT290^3)*100000</f>
        <v>0.79641676439960485</v>
      </c>
      <c r="CC290" s="89"/>
      <c r="CD290" s="89"/>
      <c r="CE290" s="89"/>
      <c r="CF290" s="89"/>
      <c r="CG290" s="89"/>
      <c r="CH290" s="89"/>
      <c r="CI290" s="89"/>
      <c r="CJ290" s="89"/>
      <c r="CK290" s="89"/>
      <c r="CL290" s="89"/>
      <c r="CM290" s="89"/>
      <c r="CN290" s="89"/>
      <c r="CO290" s="89"/>
      <c r="CP290" s="89"/>
    </row>
    <row r="291" spans="1:94" s="138" customFormat="1" x14ac:dyDescent="0.25">
      <c r="A291" s="15" t="s">
        <v>69</v>
      </c>
      <c r="B291" s="15">
        <v>5</v>
      </c>
      <c r="C291" s="15">
        <v>2</v>
      </c>
      <c r="D291" s="16">
        <f t="shared" si="65"/>
        <v>0.80937128447999995</v>
      </c>
      <c r="E291" s="17">
        <v>37016</v>
      </c>
      <c r="F291" s="15">
        <v>1</v>
      </c>
      <c r="G291" s="15" t="s">
        <v>70</v>
      </c>
      <c r="H291" s="15" t="s">
        <v>71</v>
      </c>
      <c r="I291" s="15">
        <v>16</v>
      </c>
      <c r="J291" s="15">
        <v>20</v>
      </c>
      <c r="K291" s="15"/>
      <c r="L291" s="15"/>
      <c r="M291" s="13">
        <f t="shared" si="66"/>
        <v>18</v>
      </c>
      <c r="N291" s="17">
        <v>37023</v>
      </c>
      <c r="O291" s="14">
        <v>713106</v>
      </c>
      <c r="P291" s="15"/>
      <c r="Q291" s="14"/>
      <c r="R291" s="15"/>
      <c r="S291" s="15"/>
      <c r="T291" s="15"/>
      <c r="U291" s="15"/>
      <c r="V291" s="14">
        <f t="shared" si="67"/>
        <v>713106</v>
      </c>
      <c r="W291" s="14">
        <f t="shared" si="68"/>
        <v>881061.65078262205</v>
      </c>
      <c r="X291" s="14">
        <f t="shared" si="69"/>
        <v>356553</v>
      </c>
      <c r="Y291" s="17">
        <v>37047</v>
      </c>
      <c r="Z291" s="13">
        <f t="shared" si="70"/>
        <v>7</v>
      </c>
      <c r="AA291" s="15">
        <f t="shared" si="71"/>
        <v>24</v>
      </c>
      <c r="AB291" s="13">
        <v>14</v>
      </c>
      <c r="AC291" s="18">
        <v>6.9</v>
      </c>
      <c r="AD291" s="18">
        <v>28</v>
      </c>
      <c r="AE291" s="18">
        <v>25.9</v>
      </c>
      <c r="AF291" s="18">
        <v>31.9</v>
      </c>
      <c r="AG291" s="18">
        <v>29.168181818181814</v>
      </c>
      <c r="AH291" s="13">
        <v>39</v>
      </c>
      <c r="AI291" s="13">
        <v>36</v>
      </c>
      <c r="AJ291" s="13">
        <v>43</v>
      </c>
      <c r="AK291" s="13">
        <v>38.428571428571431</v>
      </c>
      <c r="AL291" s="18">
        <v>9.1999999999999993</v>
      </c>
      <c r="AM291" s="18">
        <v>8.6</v>
      </c>
      <c r="AN291" s="18">
        <v>9.1999999999999993</v>
      </c>
      <c r="AO291" s="18">
        <v>8.7475063280166427</v>
      </c>
      <c r="AP291" s="21">
        <v>44</v>
      </c>
      <c r="AQ291" s="21">
        <v>550</v>
      </c>
      <c r="AR291" s="21">
        <v>10</v>
      </c>
      <c r="AS291" s="21">
        <v>5</v>
      </c>
      <c r="AT291" s="14">
        <v>100</v>
      </c>
      <c r="AU291" s="14">
        <v>700</v>
      </c>
      <c r="AV291" s="14">
        <v>0</v>
      </c>
      <c r="AW291" s="14">
        <v>800</v>
      </c>
      <c r="AX291" s="14">
        <v>35</v>
      </c>
      <c r="AY291" s="14">
        <v>0</v>
      </c>
      <c r="AZ291" s="14">
        <v>0</v>
      </c>
      <c r="BA291" s="14">
        <v>95</v>
      </c>
      <c r="BB291" s="14">
        <v>325</v>
      </c>
      <c r="BC291" s="14">
        <v>575</v>
      </c>
      <c r="BD291" s="14">
        <v>70</v>
      </c>
      <c r="BE291" s="14">
        <v>805</v>
      </c>
      <c r="BF291" s="14">
        <v>152.22222222222223</v>
      </c>
      <c r="BG291" s="14">
        <v>152.77777777777777</v>
      </c>
      <c r="BH291" s="14">
        <v>8.3333333333333339</v>
      </c>
      <c r="BI291" s="14">
        <v>313.33333333333331</v>
      </c>
      <c r="BJ291" s="14">
        <v>120</v>
      </c>
      <c r="BK291" s="14">
        <v>30</v>
      </c>
      <c r="BL291" s="14">
        <v>0</v>
      </c>
      <c r="BM291" s="14">
        <v>235</v>
      </c>
      <c r="BN291" s="14">
        <v>46275</v>
      </c>
      <c r="BO291" s="19">
        <f>BN291/(O291)*100</f>
        <v>6.4892175917745751</v>
      </c>
      <c r="BP291" s="19">
        <f>BN291/(O291+Q291)*100</f>
        <v>6.4892175917745751</v>
      </c>
      <c r="BQ291" s="15" t="s">
        <v>72</v>
      </c>
      <c r="BR291" s="13">
        <v>30</v>
      </c>
      <c r="BS291" s="13">
        <v>41</v>
      </c>
      <c r="BT291" s="19">
        <v>36.159999999999997</v>
      </c>
      <c r="BU291" s="19">
        <f t="shared" si="72"/>
        <v>1.5066666666666666</v>
      </c>
      <c r="BV291" s="16">
        <v>0.21299999999999999</v>
      </c>
      <c r="BW291" s="16">
        <v>0.58799999999999997</v>
      </c>
      <c r="BX291" s="16">
        <v>0.36</v>
      </c>
      <c r="BY291" s="14">
        <f t="shared" si="73"/>
        <v>57174.007636965383</v>
      </c>
      <c r="BZ291" s="19">
        <v>16.32</v>
      </c>
      <c r="CA291" s="19">
        <f>(BZ291/D291)/AA291</f>
        <v>0.8401582969883622</v>
      </c>
      <c r="CB291" s="19">
        <f>(BX291/BT291^3)*100000</f>
        <v>0.7614076489867263</v>
      </c>
      <c r="CC291" s="89"/>
      <c r="CD291" s="89"/>
      <c r="CE291" s="89"/>
      <c r="CF291" s="89"/>
      <c r="CG291" s="89"/>
      <c r="CH291" s="89"/>
      <c r="CI291" s="89"/>
      <c r="CJ291" s="89"/>
      <c r="CK291" s="89"/>
      <c r="CL291" s="89"/>
      <c r="CM291" s="89"/>
      <c r="CN291" s="89"/>
      <c r="CO291" s="89"/>
      <c r="CP291" s="89"/>
    </row>
    <row r="292" spans="1:94" s="138" customFormat="1" x14ac:dyDescent="0.25">
      <c r="A292" s="15" t="s">
        <v>69</v>
      </c>
      <c r="B292" s="15">
        <v>6</v>
      </c>
      <c r="C292" s="15">
        <v>2</v>
      </c>
      <c r="D292" s="16">
        <f t="shared" si="65"/>
        <v>0.80937128447999995</v>
      </c>
      <c r="E292" s="17">
        <v>37365</v>
      </c>
      <c r="F292" s="15">
        <v>1</v>
      </c>
      <c r="G292" s="15" t="s">
        <v>70</v>
      </c>
      <c r="H292" s="15" t="s">
        <v>71</v>
      </c>
      <c r="I292" s="15">
        <v>106</v>
      </c>
      <c r="J292" s="15">
        <v>38</v>
      </c>
      <c r="K292" s="15"/>
      <c r="L292" s="15"/>
      <c r="M292" s="13">
        <f t="shared" si="66"/>
        <v>72</v>
      </c>
      <c r="N292" s="17">
        <v>37373</v>
      </c>
      <c r="O292" s="14">
        <v>780890</v>
      </c>
      <c r="P292" s="15"/>
      <c r="Q292" s="14"/>
      <c r="R292" s="15"/>
      <c r="S292" s="15"/>
      <c r="T292" s="15"/>
      <c r="U292" s="15"/>
      <c r="V292" s="14">
        <f t="shared" si="67"/>
        <v>780890</v>
      </c>
      <c r="W292" s="14">
        <f t="shared" si="68"/>
        <v>964810.60666947381</v>
      </c>
      <c r="X292" s="14">
        <f t="shared" si="69"/>
        <v>390445</v>
      </c>
      <c r="Y292" s="17">
        <v>37414</v>
      </c>
      <c r="Z292" s="13">
        <f t="shared" si="70"/>
        <v>8</v>
      </c>
      <c r="AA292" s="15">
        <f t="shared" si="71"/>
        <v>41</v>
      </c>
      <c r="AB292" s="15">
        <v>2</v>
      </c>
      <c r="AC292" s="18">
        <v>2.8</v>
      </c>
      <c r="AD292" s="18">
        <v>28.5</v>
      </c>
      <c r="AE292" s="18">
        <v>25.2</v>
      </c>
      <c r="AF292" s="18">
        <v>31.9</v>
      </c>
      <c r="AG292" s="18">
        <v>28.8</v>
      </c>
      <c r="AH292" s="13">
        <v>39</v>
      </c>
      <c r="AI292" s="13">
        <v>40</v>
      </c>
      <c r="AJ292" s="13">
        <v>47</v>
      </c>
      <c r="AK292" s="13">
        <v>43.727272727272727</v>
      </c>
      <c r="AL292" s="18">
        <v>8.9</v>
      </c>
      <c r="AM292" s="18">
        <v>8.8000000000000007</v>
      </c>
      <c r="AN292" s="18">
        <v>9.6999999999999993</v>
      </c>
      <c r="AO292" s="18">
        <v>9.1375696163589062</v>
      </c>
      <c r="AP292" s="21">
        <v>61</v>
      </c>
      <c r="AQ292" s="21">
        <v>800</v>
      </c>
      <c r="AR292" s="21">
        <v>90</v>
      </c>
      <c r="AS292" s="21">
        <v>37.5</v>
      </c>
      <c r="AT292" s="14">
        <v>5</v>
      </c>
      <c r="AU292" s="14">
        <v>90</v>
      </c>
      <c r="AV292" s="14">
        <v>0</v>
      </c>
      <c r="AW292" s="14">
        <v>95</v>
      </c>
      <c r="AX292" s="14">
        <v>0</v>
      </c>
      <c r="AY292" s="14">
        <v>10</v>
      </c>
      <c r="AZ292" s="14">
        <v>0</v>
      </c>
      <c r="BA292" s="14">
        <v>10</v>
      </c>
      <c r="BB292" s="14">
        <v>250</v>
      </c>
      <c r="BC292" s="14">
        <v>665</v>
      </c>
      <c r="BD292" s="14">
        <v>1045</v>
      </c>
      <c r="BE292" s="14">
        <v>1080</v>
      </c>
      <c r="BF292" s="14">
        <v>26.428571428571427</v>
      </c>
      <c r="BG292" s="14">
        <v>77.857142857142861</v>
      </c>
      <c r="BH292" s="14">
        <v>245.71428571428572</v>
      </c>
      <c r="BI292" s="14">
        <v>350</v>
      </c>
      <c r="BJ292" s="14">
        <v>2.5</v>
      </c>
      <c r="BK292" s="14">
        <v>27.5</v>
      </c>
      <c r="BL292" s="14">
        <v>107.5</v>
      </c>
      <c r="BM292" s="14">
        <v>410</v>
      </c>
      <c r="BN292" s="14">
        <v>498098</v>
      </c>
      <c r="BO292" s="19">
        <f>BN292/(O292)*100</f>
        <v>63.78593655956665</v>
      </c>
      <c r="BP292" s="19">
        <f>BN292/(O292+Q292)*100</f>
        <v>63.78593655956665</v>
      </c>
      <c r="BQ292" s="15" t="s">
        <v>72</v>
      </c>
      <c r="BR292" s="13">
        <v>24</v>
      </c>
      <c r="BS292" s="13">
        <v>34</v>
      </c>
      <c r="BT292" s="19">
        <v>29.09</v>
      </c>
      <c r="BU292" s="19">
        <f t="shared" si="72"/>
        <v>0.70951219512195118</v>
      </c>
      <c r="BV292" s="16">
        <v>0.129</v>
      </c>
      <c r="BW292" s="16">
        <v>3.173</v>
      </c>
      <c r="BX292" s="16">
        <v>0.245</v>
      </c>
      <c r="BY292" s="14">
        <f t="shared" si="73"/>
        <v>615413.48149016069</v>
      </c>
      <c r="BZ292" s="19">
        <v>98.95</v>
      </c>
      <c r="CA292" s="19">
        <f>(BZ292/D292)/AA292</f>
        <v>2.9818387190458551</v>
      </c>
      <c r="CB292" s="19"/>
      <c r="CC292" s="89"/>
      <c r="CD292" s="89"/>
      <c r="CE292" s="89"/>
      <c r="CF292" s="89"/>
      <c r="CG292" s="89"/>
      <c r="CH292" s="89"/>
      <c r="CI292" s="89"/>
      <c r="CJ292" s="89"/>
      <c r="CK292" s="89"/>
      <c r="CL292" s="89"/>
      <c r="CM292" s="89"/>
      <c r="CN292" s="89"/>
      <c r="CO292" s="89"/>
      <c r="CP292" s="89"/>
    </row>
    <row r="293" spans="1:94" s="138" customFormat="1" x14ac:dyDescent="0.25">
      <c r="A293" s="8" t="s">
        <v>69</v>
      </c>
      <c r="B293" s="4">
        <v>24</v>
      </c>
      <c r="C293" s="4">
        <v>1</v>
      </c>
      <c r="D293" s="6">
        <f t="shared" si="65"/>
        <v>0.40468564223999998</v>
      </c>
      <c r="E293" s="8">
        <v>38596</v>
      </c>
      <c r="F293" s="4">
        <v>1</v>
      </c>
      <c r="G293" s="4" t="s">
        <v>70</v>
      </c>
      <c r="H293" s="4" t="s">
        <v>71</v>
      </c>
      <c r="I293" s="4">
        <v>93</v>
      </c>
      <c r="J293" s="4">
        <v>17</v>
      </c>
      <c r="K293" s="5"/>
      <c r="L293" s="4"/>
      <c r="M293" s="13">
        <f t="shared" si="66"/>
        <v>55</v>
      </c>
      <c r="N293" s="8">
        <v>38606</v>
      </c>
      <c r="O293" s="5">
        <v>459374</v>
      </c>
      <c r="P293" s="4"/>
      <c r="Q293" s="5"/>
      <c r="R293" s="4"/>
      <c r="S293" s="4"/>
      <c r="T293" s="4"/>
      <c r="U293" s="4"/>
      <c r="V293" s="14">
        <f t="shared" si="67"/>
        <v>459374</v>
      </c>
      <c r="W293" s="14">
        <f t="shared" si="68"/>
        <v>1135137.8750609763</v>
      </c>
      <c r="X293" s="14">
        <f t="shared" si="69"/>
        <v>459374</v>
      </c>
      <c r="Y293" s="8">
        <v>38666</v>
      </c>
      <c r="Z293" s="13">
        <f t="shared" si="70"/>
        <v>10</v>
      </c>
      <c r="AA293" s="4">
        <f t="shared" si="71"/>
        <v>60</v>
      </c>
      <c r="AB293" s="4">
        <v>8</v>
      </c>
      <c r="AC293" s="10">
        <v>2.2999999999999998</v>
      </c>
      <c r="AD293" s="10">
        <v>28.3</v>
      </c>
      <c r="AE293" s="10">
        <v>19.899999999999999</v>
      </c>
      <c r="AF293" s="10">
        <v>32.200000000000003</v>
      </c>
      <c r="AG293" s="10">
        <v>27.650000000000009</v>
      </c>
      <c r="AH293" s="9">
        <v>39</v>
      </c>
      <c r="AI293" s="9">
        <v>33</v>
      </c>
      <c r="AJ293" s="9">
        <v>43</v>
      </c>
      <c r="AK293" s="9">
        <v>37.4375</v>
      </c>
      <c r="AL293" s="10">
        <v>8.5</v>
      </c>
      <c r="AM293" s="10">
        <v>8.5</v>
      </c>
      <c r="AN293" s="10">
        <v>9.6</v>
      </c>
      <c r="AO293" s="10">
        <v>9.0335430359110767</v>
      </c>
      <c r="AP293" s="20">
        <v>366</v>
      </c>
      <c r="AQ293" s="20">
        <v>150</v>
      </c>
      <c r="AR293" s="20">
        <v>7.5</v>
      </c>
      <c r="AS293" s="20">
        <v>3.375</v>
      </c>
      <c r="AT293" s="5">
        <v>155</v>
      </c>
      <c r="AU293" s="5">
        <v>75</v>
      </c>
      <c r="AV293" s="5">
        <v>0</v>
      </c>
      <c r="AW293" s="5">
        <v>225</v>
      </c>
      <c r="AX293" s="5">
        <v>0</v>
      </c>
      <c r="AY293" s="5">
        <v>0</v>
      </c>
      <c r="AZ293" s="5">
        <v>0</v>
      </c>
      <c r="BA293" s="5">
        <v>0</v>
      </c>
      <c r="BB293" s="5">
        <v>195</v>
      </c>
      <c r="BC293" s="5">
        <v>115</v>
      </c>
      <c r="BD293" s="5">
        <v>60</v>
      </c>
      <c r="BE293" s="5">
        <v>310</v>
      </c>
      <c r="BF293" s="5">
        <v>20</v>
      </c>
      <c r="BG293" s="5">
        <v>19.476190476190474</v>
      </c>
      <c r="BH293" s="5">
        <v>3.8095238095238093</v>
      </c>
      <c r="BI293" s="5">
        <v>47.38095238095238</v>
      </c>
      <c r="BJ293" s="5">
        <v>0</v>
      </c>
      <c r="BK293" s="5">
        <v>5</v>
      </c>
      <c r="BL293" s="5">
        <v>0</v>
      </c>
      <c r="BM293" s="5">
        <v>10</v>
      </c>
      <c r="BN293" s="5">
        <v>0</v>
      </c>
      <c r="BO293" s="11">
        <f>BN293/O293*100</f>
        <v>0</v>
      </c>
      <c r="BP293" s="11">
        <f>BN293/(O293+Q293)*100</f>
        <v>0</v>
      </c>
      <c r="BQ293" s="4" t="s">
        <v>73</v>
      </c>
      <c r="BR293" s="9"/>
      <c r="BS293" s="9"/>
      <c r="BT293" s="11"/>
      <c r="BU293" s="19">
        <f t="shared" si="72"/>
        <v>0</v>
      </c>
      <c r="BV293" s="6"/>
      <c r="BW293" s="6"/>
      <c r="BX293" s="6"/>
      <c r="BY293" s="5">
        <f t="shared" si="73"/>
        <v>0</v>
      </c>
      <c r="BZ293" s="11">
        <v>0</v>
      </c>
      <c r="CA293" s="19">
        <f>(BZ293/D293)/AA293</f>
        <v>0</v>
      </c>
      <c r="CB293" s="19" t="e">
        <f>(BX293/BT293^3)*100000</f>
        <v>#DIV/0!</v>
      </c>
      <c r="CC293" s="89"/>
      <c r="CD293" s="89"/>
      <c r="CE293" s="89"/>
      <c r="CF293" s="89"/>
      <c r="CG293" s="89"/>
      <c r="CH293" s="89"/>
      <c r="CI293" s="89"/>
      <c r="CJ293" s="89"/>
      <c r="CK293" s="89"/>
      <c r="CL293" s="89"/>
      <c r="CM293" s="89"/>
      <c r="CN293" s="89"/>
      <c r="CO293" s="89"/>
      <c r="CP293" s="89"/>
    </row>
    <row r="294" spans="1:94" s="138" customFormat="1" x14ac:dyDescent="0.25">
      <c r="A294" s="12" t="s">
        <v>69</v>
      </c>
      <c r="B294" s="15">
        <v>24</v>
      </c>
      <c r="C294" s="15">
        <v>1</v>
      </c>
      <c r="D294" s="16">
        <f t="shared" si="65"/>
        <v>0.40468564223999998</v>
      </c>
      <c r="E294" s="17">
        <v>40301</v>
      </c>
      <c r="F294" s="13">
        <v>1</v>
      </c>
      <c r="G294" s="13" t="s">
        <v>70</v>
      </c>
      <c r="H294" s="13" t="s">
        <v>71</v>
      </c>
      <c r="I294" s="15">
        <v>331</v>
      </c>
      <c r="J294" s="15">
        <v>582</v>
      </c>
      <c r="K294" s="15"/>
      <c r="L294" s="15"/>
      <c r="M294" s="13">
        <f t="shared" si="66"/>
        <v>456.5</v>
      </c>
      <c r="N294" s="17">
        <v>40311</v>
      </c>
      <c r="O294" s="14">
        <v>425024</v>
      </c>
      <c r="P294" s="17"/>
      <c r="Q294" s="14"/>
      <c r="R294" s="17"/>
      <c r="S294" s="13"/>
      <c r="T294" s="17"/>
      <c r="U294" s="17"/>
      <c r="V294" s="14">
        <f t="shared" si="67"/>
        <v>425024</v>
      </c>
      <c r="W294" s="14">
        <f t="shared" si="68"/>
        <v>1050257.1765270049</v>
      </c>
      <c r="X294" s="14">
        <f t="shared" si="69"/>
        <v>425024</v>
      </c>
      <c r="Y294" s="17">
        <v>40345</v>
      </c>
      <c r="Z294" s="13">
        <f t="shared" si="70"/>
        <v>10</v>
      </c>
      <c r="AA294" s="13">
        <f t="shared" si="71"/>
        <v>34</v>
      </c>
      <c r="AB294" s="13">
        <v>5</v>
      </c>
      <c r="AC294" s="18">
        <v>3</v>
      </c>
      <c r="AD294" s="18">
        <v>28.2</v>
      </c>
      <c r="AE294" s="18">
        <v>27</v>
      </c>
      <c r="AF294" s="18">
        <v>33.200000000000003</v>
      </c>
      <c r="AG294" s="18">
        <v>30.453125000000004</v>
      </c>
      <c r="AH294" s="13">
        <v>39</v>
      </c>
      <c r="AI294" s="13">
        <v>39</v>
      </c>
      <c r="AJ294" s="13">
        <v>45</v>
      </c>
      <c r="AK294" s="18">
        <v>42.5</v>
      </c>
      <c r="AL294" s="18">
        <v>9</v>
      </c>
      <c r="AM294" s="18">
        <v>8.5</v>
      </c>
      <c r="AN294" s="18">
        <v>9.3000000000000007</v>
      </c>
      <c r="AO294" s="18">
        <v>8.7358833865504195</v>
      </c>
      <c r="AP294" s="21">
        <v>264</v>
      </c>
      <c r="AQ294" s="21">
        <v>205</v>
      </c>
      <c r="AR294" s="21">
        <v>25</v>
      </c>
      <c r="AS294" s="21">
        <v>5.75</v>
      </c>
      <c r="AT294" s="14">
        <v>35</v>
      </c>
      <c r="AU294" s="14">
        <v>165</v>
      </c>
      <c r="AV294" s="14">
        <v>0</v>
      </c>
      <c r="AW294" s="14">
        <v>200</v>
      </c>
      <c r="AX294" s="14">
        <v>0</v>
      </c>
      <c r="AY294" s="14">
        <v>0</v>
      </c>
      <c r="AZ294" s="14">
        <v>0</v>
      </c>
      <c r="BA294" s="14">
        <v>0</v>
      </c>
      <c r="BB294" s="14">
        <v>70</v>
      </c>
      <c r="BC294" s="14">
        <v>235</v>
      </c>
      <c r="BD294" s="14">
        <v>10</v>
      </c>
      <c r="BE294" s="14">
        <v>260</v>
      </c>
      <c r="BF294" s="14">
        <v>22.916666666666668</v>
      </c>
      <c r="BG294" s="14">
        <v>88.333333333333329</v>
      </c>
      <c r="BH294" s="14">
        <v>1.25</v>
      </c>
      <c r="BI294" s="14">
        <v>112.5</v>
      </c>
      <c r="BJ294" s="14">
        <v>15</v>
      </c>
      <c r="BK294" s="14">
        <v>85</v>
      </c>
      <c r="BL294" s="14">
        <v>0</v>
      </c>
      <c r="BM294" s="14">
        <v>95</v>
      </c>
      <c r="BN294" s="14">
        <v>309342</v>
      </c>
      <c r="BO294" s="19">
        <v>72.78</v>
      </c>
      <c r="BP294" s="19">
        <f>((BN294/(O294+Q294+S294+U294))*100)</f>
        <v>72.782242885107664</v>
      </c>
      <c r="BQ294" s="15" t="s">
        <v>72</v>
      </c>
      <c r="BR294" s="13">
        <v>21</v>
      </c>
      <c r="BS294" s="13">
        <v>42</v>
      </c>
      <c r="BT294" s="19">
        <v>28.57</v>
      </c>
      <c r="BU294" s="19">
        <f t="shared" si="72"/>
        <v>0.84029411764705886</v>
      </c>
      <c r="BV294" s="16">
        <v>7.8E-2</v>
      </c>
      <c r="BW294" s="16">
        <v>0.56200000000000006</v>
      </c>
      <c r="BX294" s="16">
        <v>0.20699999999999999</v>
      </c>
      <c r="BY294" s="14">
        <f t="shared" si="73"/>
        <v>764400.72913815861</v>
      </c>
      <c r="BZ294" s="19">
        <v>57.18</v>
      </c>
      <c r="CA294" s="19">
        <f>(BZ294/D294)/AA294</f>
        <v>4.1557310918507397</v>
      </c>
      <c r="CB294" s="19">
        <f>(BX294/BT294^3)*100000</f>
        <v>0.88764564018879688</v>
      </c>
      <c r="CC294" s="89"/>
      <c r="CD294" s="89"/>
      <c r="CE294" s="89"/>
      <c r="CF294" s="89"/>
      <c r="CG294" s="89"/>
      <c r="CH294" s="89"/>
      <c r="CI294" s="89"/>
      <c r="CJ294" s="89"/>
      <c r="CK294" s="89"/>
      <c r="CL294" s="89"/>
      <c r="CM294" s="89"/>
      <c r="CN294" s="89"/>
      <c r="CO294" s="89"/>
      <c r="CP294" s="89"/>
    </row>
    <row r="295" spans="1:94" s="138" customFormat="1" x14ac:dyDescent="0.25">
      <c r="A295" s="4" t="s">
        <v>69</v>
      </c>
      <c r="B295" s="4">
        <v>12</v>
      </c>
      <c r="C295" s="4">
        <v>0.5</v>
      </c>
      <c r="D295" s="6">
        <f t="shared" si="65"/>
        <v>0.20234282111999999</v>
      </c>
      <c r="E295" s="8">
        <v>38985</v>
      </c>
      <c r="F295" s="4">
        <v>1</v>
      </c>
      <c r="G295" s="4" t="s">
        <v>70</v>
      </c>
      <c r="H295" s="4" t="s">
        <v>71</v>
      </c>
      <c r="I295" s="4">
        <v>611</v>
      </c>
      <c r="J295" s="4">
        <v>450</v>
      </c>
      <c r="K295" s="4"/>
      <c r="L295" s="4"/>
      <c r="M295" s="13">
        <f t="shared" si="66"/>
        <v>530.5</v>
      </c>
      <c r="N295" s="8">
        <v>38996</v>
      </c>
      <c r="O295" s="5">
        <v>250068</v>
      </c>
      <c r="P295" s="8"/>
      <c r="Q295" s="5"/>
      <c r="R295" s="4"/>
      <c r="S295" s="4"/>
      <c r="T295" s="4"/>
      <c r="U295" s="4"/>
      <c r="V295" s="14">
        <f t="shared" si="67"/>
        <v>250068</v>
      </c>
      <c r="W295" s="14">
        <f t="shared" si="68"/>
        <v>1235862.9706546222</v>
      </c>
      <c r="X295" s="14">
        <f t="shared" si="69"/>
        <v>500136</v>
      </c>
      <c r="Y295" s="8">
        <v>39035</v>
      </c>
      <c r="Z295" s="13">
        <f t="shared" si="70"/>
        <v>11</v>
      </c>
      <c r="AA295" s="4">
        <f t="shared" si="71"/>
        <v>39</v>
      </c>
      <c r="AB295" s="4">
        <v>4</v>
      </c>
      <c r="AC295" s="4">
        <v>4</v>
      </c>
      <c r="AD295" s="4">
        <v>29.7</v>
      </c>
      <c r="AE295" s="4">
        <v>19.600000000000001</v>
      </c>
      <c r="AF295" s="4">
        <v>30.5</v>
      </c>
      <c r="AG295" s="10">
        <v>25.075675675675676</v>
      </c>
      <c r="AH295" s="4">
        <v>39</v>
      </c>
      <c r="AI295" s="4">
        <v>37</v>
      </c>
      <c r="AJ295" s="4">
        <v>40</v>
      </c>
      <c r="AK295" s="9">
        <v>38.700000000000003</v>
      </c>
      <c r="AL295" s="4">
        <v>9.1999999999999993</v>
      </c>
      <c r="AM295" s="4">
        <v>8.6999999999999993</v>
      </c>
      <c r="AN295" s="4">
        <v>9.6999999999999993</v>
      </c>
      <c r="AO295" s="10">
        <v>9.3694577973230686</v>
      </c>
      <c r="AP295" s="20">
        <v>150</v>
      </c>
      <c r="AQ295" s="20">
        <v>134</v>
      </c>
      <c r="AR295" s="20">
        <v>10</v>
      </c>
      <c r="AS295" s="20">
        <v>4.375</v>
      </c>
      <c r="AT295" s="5">
        <v>355</v>
      </c>
      <c r="AU295" s="5">
        <v>165</v>
      </c>
      <c r="AV295" s="5">
        <v>0</v>
      </c>
      <c r="AW295" s="5">
        <v>520</v>
      </c>
      <c r="AX295" s="5">
        <v>0</v>
      </c>
      <c r="AY295" s="5">
        <v>0</v>
      </c>
      <c r="AZ295" s="5">
        <v>0</v>
      </c>
      <c r="BA295" s="5">
        <v>5</v>
      </c>
      <c r="BB295" s="5">
        <v>30</v>
      </c>
      <c r="BC295" s="5">
        <v>20</v>
      </c>
      <c r="BD295" s="5">
        <v>0</v>
      </c>
      <c r="BE295" s="5">
        <v>45</v>
      </c>
      <c r="BF295" s="5">
        <v>11.666666666666666</v>
      </c>
      <c r="BG295" s="5">
        <v>11.25</v>
      </c>
      <c r="BH295" s="5">
        <v>0</v>
      </c>
      <c r="BI295" s="5">
        <v>22.916666666666668</v>
      </c>
      <c r="BJ295" s="5">
        <v>7.5</v>
      </c>
      <c r="BK295" s="5">
        <v>15</v>
      </c>
      <c r="BL295" s="5">
        <v>0</v>
      </c>
      <c r="BM295" s="5">
        <v>20</v>
      </c>
      <c r="BN295" s="5">
        <v>9982</v>
      </c>
      <c r="BO295" s="11">
        <f t="shared" ref="BO295:BO300" si="77">BN295/O295*100</f>
        <v>3.9917142537229875</v>
      </c>
      <c r="BP295" s="11">
        <f>BN295/(O295+Q295)*100</f>
        <v>3.9917142537229875</v>
      </c>
      <c r="BQ295" s="4" t="s">
        <v>72</v>
      </c>
      <c r="BR295" s="9">
        <v>19</v>
      </c>
      <c r="BS295" s="9">
        <v>49</v>
      </c>
      <c r="BT295" s="11">
        <v>31.43</v>
      </c>
      <c r="BU295" s="19">
        <f t="shared" si="72"/>
        <v>0.8058974358974359</v>
      </c>
      <c r="BV295" s="6">
        <v>7.0000000000000007E-2</v>
      </c>
      <c r="BW295" s="6">
        <v>1.0309999999999999</v>
      </c>
      <c r="BX295" s="6">
        <v>0.28559523809523807</v>
      </c>
      <c r="BY295" s="5">
        <f t="shared" si="73"/>
        <v>49332.118356104889</v>
      </c>
      <c r="BZ295" s="11">
        <v>3.18</v>
      </c>
      <c r="CA295" s="11"/>
      <c r="CB295" s="11"/>
      <c r="CC295" s="89"/>
      <c r="CD295" s="89"/>
      <c r="CE295" s="89"/>
      <c r="CF295" s="89"/>
      <c r="CG295" s="89"/>
      <c r="CH295" s="89"/>
      <c r="CI295" s="89"/>
      <c r="CJ295" s="89"/>
      <c r="CK295" s="89"/>
      <c r="CL295" s="89"/>
      <c r="CM295" s="89"/>
      <c r="CN295" s="89"/>
      <c r="CO295" s="89"/>
      <c r="CP295" s="89"/>
    </row>
    <row r="296" spans="1:94" s="138" customFormat="1" x14ac:dyDescent="0.25">
      <c r="A296" s="15" t="s">
        <v>69</v>
      </c>
      <c r="B296" s="15">
        <v>4</v>
      </c>
      <c r="C296" s="15">
        <v>2</v>
      </c>
      <c r="D296" s="16">
        <f t="shared" si="65"/>
        <v>0.80937128447999995</v>
      </c>
      <c r="E296" s="17">
        <v>39717</v>
      </c>
      <c r="F296" s="15">
        <v>1</v>
      </c>
      <c r="G296" s="15" t="s">
        <v>70</v>
      </c>
      <c r="H296" s="15" t="s">
        <v>71</v>
      </c>
      <c r="I296" s="15">
        <v>159</v>
      </c>
      <c r="J296" s="15">
        <v>321</v>
      </c>
      <c r="K296" s="15"/>
      <c r="L296" s="15"/>
      <c r="M296" s="13">
        <f t="shared" si="66"/>
        <v>240</v>
      </c>
      <c r="N296" s="17">
        <v>39728</v>
      </c>
      <c r="O296" s="14">
        <v>780890</v>
      </c>
      <c r="P296" s="15"/>
      <c r="Q296" s="14"/>
      <c r="R296" s="15"/>
      <c r="S296" s="14"/>
      <c r="T296" s="15"/>
      <c r="U296" s="13"/>
      <c r="V296" s="14">
        <f t="shared" si="67"/>
        <v>780890</v>
      </c>
      <c r="W296" s="14">
        <f t="shared" si="68"/>
        <v>964810.60666947381</v>
      </c>
      <c r="X296" s="14">
        <f t="shared" si="69"/>
        <v>390445</v>
      </c>
      <c r="Y296" s="17">
        <v>39787</v>
      </c>
      <c r="Z296" s="13">
        <f t="shared" si="70"/>
        <v>11</v>
      </c>
      <c r="AA296" s="15">
        <f t="shared" si="71"/>
        <v>59</v>
      </c>
      <c r="AB296" s="15">
        <v>1</v>
      </c>
      <c r="AC296" s="18">
        <v>3.3</v>
      </c>
      <c r="AD296" s="18">
        <v>27.5</v>
      </c>
      <c r="AE296" s="18">
        <v>15.7</v>
      </c>
      <c r="AF296" s="18">
        <v>30</v>
      </c>
      <c r="AG296" s="18">
        <v>22.789473684210517</v>
      </c>
      <c r="AH296" s="13">
        <v>39</v>
      </c>
      <c r="AI296" s="13">
        <v>38</v>
      </c>
      <c r="AJ296" s="13">
        <v>49</v>
      </c>
      <c r="AK296" s="13">
        <v>41.235294117647058</v>
      </c>
      <c r="AL296" s="18">
        <v>8.8000000000000007</v>
      </c>
      <c r="AM296" s="18">
        <v>8.6</v>
      </c>
      <c r="AN296" s="18">
        <v>9.1</v>
      </c>
      <c r="AO296" s="18">
        <v>8.8044596121443082</v>
      </c>
      <c r="AP296" s="21">
        <f>247*2</f>
        <v>494</v>
      </c>
      <c r="AQ296" s="21">
        <v>675</v>
      </c>
      <c r="AR296" s="21">
        <v>47</v>
      </c>
      <c r="AS296" s="21">
        <v>20</v>
      </c>
      <c r="AT296" s="14">
        <v>5</v>
      </c>
      <c r="AU296" s="14">
        <v>60</v>
      </c>
      <c r="AV296" s="14">
        <v>40</v>
      </c>
      <c r="AW296" s="14">
        <v>105</v>
      </c>
      <c r="AX296" s="14">
        <v>0</v>
      </c>
      <c r="AY296" s="14">
        <v>5</v>
      </c>
      <c r="AZ296" s="14">
        <v>0</v>
      </c>
      <c r="BA296" s="14">
        <v>5</v>
      </c>
      <c r="BB296" s="14">
        <v>160</v>
      </c>
      <c r="BC296" s="14">
        <v>380</v>
      </c>
      <c r="BD296" s="14">
        <v>40</v>
      </c>
      <c r="BE296" s="14">
        <v>545</v>
      </c>
      <c r="BF296" s="14">
        <v>51.25</v>
      </c>
      <c r="BG296" s="14">
        <v>80</v>
      </c>
      <c r="BH296" s="14">
        <v>6.875</v>
      </c>
      <c r="BI296" s="14">
        <v>138.125</v>
      </c>
      <c r="BJ296" s="14">
        <v>0</v>
      </c>
      <c r="BK296" s="14">
        <v>42.5</v>
      </c>
      <c r="BL296" s="14">
        <v>0</v>
      </c>
      <c r="BM296" s="14">
        <v>42.5</v>
      </c>
      <c r="BN296" s="14">
        <v>205948</v>
      </c>
      <c r="BO296" s="19">
        <f t="shared" si="77"/>
        <v>26.373496907374914</v>
      </c>
      <c r="BP296" s="19">
        <f>(BN296)/(O296+Q296+S296+U296)*100</f>
        <v>26.373496907374914</v>
      </c>
      <c r="BQ296" s="15" t="s">
        <v>72</v>
      </c>
      <c r="BR296" s="13">
        <v>27</v>
      </c>
      <c r="BS296" s="13">
        <v>53</v>
      </c>
      <c r="BT296" s="19">
        <v>36.47</v>
      </c>
      <c r="BU296" s="19">
        <f t="shared" si="72"/>
        <v>0.61813559322033895</v>
      </c>
      <c r="BV296" s="16">
        <v>0.14499999999999999</v>
      </c>
      <c r="BW296" s="16">
        <v>0.5</v>
      </c>
      <c r="BX296" s="16">
        <v>0.40200000000000002</v>
      </c>
      <c r="BY296" s="14">
        <f t="shared" si="73"/>
        <v>254454.29551199885</v>
      </c>
      <c r="BZ296" s="19">
        <v>71.95</v>
      </c>
      <c r="CA296" s="19">
        <f t="shared" ref="CA296:CA359" si="78">(BZ296/D296)/AA296</f>
        <v>1.5067145929290295</v>
      </c>
      <c r="CB296" s="19">
        <f t="shared" ref="CB296:CB302" si="79">(BX296/BT296^3)*100000</f>
        <v>0.8287408818338774</v>
      </c>
      <c r="CC296" s="89"/>
      <c r="CD296" s="89"/>
      <c r="CE296" s="89"/>
      <c r="CF296" s="89"/>
      <c r="CG296" s="89"/>
      <c r="CH296" s="89"/>
      <c r="CI296" s="89"/>
      <c r="CJ296" s="89"/>
      <c r="CK296" s="89"/>
      <c r="CL296" s="89"/>
      <c r="CM296" s="89"/>
      <c r="CN296" s="89"/>
      <c r="CO296" s="89"/>
      <c r="CP296" s="89"/>
    </row>
    <row r="297" spans="1:94" s="138" customFormat="1" x14ac:dyDescent="0.25">
      <c r="A297" s="15" t="s">
        <v>69</v>
      </c>
      <c r="B297" s="15">
        <v>7</v>
      </c>
      <c r="C297" s="15">
        <v>2</v>
      </c>
      <c r="D297" s="16">
        <f t="shared" si="65"/>
        <v>0.80937128447999995</v>
      </c>
      <c r="E297" s="17">
        <v>39553</v>
      </c>
      <c r="F297" s="15">
        <v>1</v>
      </c>
      <c r="G297" s="15" t="s">
        <v>70</v>
      </c>
      <c r="H297" s="15" t="s">
        <v>71</v>
      </c>
      <c r="I297" s="15">
        <v>318</v>
      </c>
      <c r="J297" s="15">
        <v>525</v>
      </c>
      <c r="K297" s="15"/>
      <c r="L297" s="15"/>
      <c r="M297" s="13">
        <f t="shared" si="66"/>
        <v>421.5</v>
      </c>
      <c r="N297" s="17">
        <v>39565</v>
      </c>
      <c r="O297" s="14">
        <v>854628</v>
      </c>
      <c r="P297" s="15"/>
      <c r="Q297" s="14"/>
      <c r="R297" s="15"/>
      <c r="S297" s="14"/>
      <c r="T297" s="15"/>
      <c r="U297" s="13"/>
      <c r="V297" s="14">
        <f t="shared" si="67"/>
        <v>854628</v>
      </c>
      <c r="W297" s="14">
        <f t="shared" si="68"/>
        <v>1055915.889762603</v>
      </c>
      <c r="X297" s="14">
        <f t="shared" si="69"/>
        <v>427314</v>
      </c>
      <c r="Y297" s="17">
        <v>39604</v>
      </c>
      <c r="Z297" s="13">
        <f t="shared" si="70"/>
        <v>12</v>
      </c>
      <c r="AA297" s="15">
        <f t="shared" si="71"/>
        <v>39</v>
      </c>
      <c r="AB297" s="15">
        <v>1</v>
      </c>
      <c r="AC297" s="18">
        <v>2.2999999999999998</v>
      </c>
      <c r="AD297" s="18">
        <v>26</v>
      </c>
      <c r="AE297" s="18">
        <v>23.5</v>
      </c>
      <c r="AF297" s="18">
        <v>32</v>
      </c>
      <c r="AG297" s="18">
        <v>28.172972972972975</v>
      </c>
      <c r="AH297" s="13">
        <v>39</v>
      </c>
      <c r="AI297" s="13">
        <v>34</v>
      </c>
      <c r="AJ297" s="13">
        <v>40</v>
      </c>
      <c r="AK297" s="13">
        <v>37</v>
      </c>
      <c r="AL297" s="18">
        <v>8.9</v>
      </c>
      <c r="AM297" s="18">
        <v>8.6999999999999993</v>
      </c>
      <c r="AN297" s="18">
        <v>9.8000000000000007</v>
      </c>
      <c r="AO297" s="18">
        <v>8.9184210526315795</v>
      </c>
      <c r="AP297" s="21">
        <v>266</v>
      </c>
      <c r="AQ297" s="21">
        <v>465</v>
      </c>
      <c r="AR297" s="21">
        <v>34</v>
      </c>
      <c r="AS297" s="21">
        <v>14.5</v>
      </c>
      <c r="AT297" s="14">
        <v>10</v>
      </c>
      <c r="AU297" s="14">
        <v>320</v>
      </c>
      <c r="AV297" s="14">
        <v>0</v>
      </c>
      <c r="AW297" s="14">
        <v>330</v>
      </c>
      <c r="AX297" s="14">
        <v>0</v>
      </c>
      <c r="AY297" s="14">
        <v>0</v>
      </c>
      <c r="AZ297" s="14">
        <v>0</v>
      </c>
      <c r="BA297" s="14">
        <v>0</v>
      </c>
      <c r="BB297" s="14">
        <v>720</v>
      </c>
      <c r="BC297" s="14">
        <v>940</v>
      </c>
      <c r="BD297" s="14">
        <v>0</v>
      </c>
      <c r="BE297" s="14">
        <v>1230</v>
      </c>
      <c r="BF297" s="14">
        <v>181.42857142857142</v>
      </c>
      <c r="BG297" s="14">
        <v>160.35714285714286</v>
      </c>
      <c r="BH297" s="14">
        <v>0</v>
      </c>
      <c r="BI297" s="14">
        <v>341.78571428571428</v>
      </c>
      <c r="BJ297" s="14">
        <v>22.5</v>
      </c>
      <c r="BK297" s="14">
        <v>20</v>
      </c>
      <c r="BL297" s="14">
        <v>0</v>
      </c>
      <c r="BM297" s="14">
        <v>55</v>
      </c>
      <c r="BN297" s="14">
        <v>47750</v>
      </c>
      <c r="BO297" s="19">
        <f t="shared" si="77"/>
        <v>5.5872262551659908</v>
      </c>
      <c r="BP297" s="19">
        <f>(BN297)/(O297+Q297+S297+U297)*100</f>
        <v>5.5872262551659908</v>
      </c>
      <c r="BQ297" s="15" t="s">
        <v>72</v>
      </c>
      <c r="BR297" s="13">
        <v>16</v>
      </c>
      <c r="BS297" s="13">
        <v>65</v>
      </c>
      <c r="BT297" s="19">
        <v>41.24</v>
      </c>
      <c r="BU297" s="19">
        <f t="shared" si="72"/>
        <v>1.0574358974358975</v>
      </c>
      <c r="BV297" s="16">
        <v>5.6000000000000001E-2</v>
      </c>
      <c r="BW297" s="16">
        <v>2.5550000000000002</v>
      </c>
      <c r="BX297" s="16">
        <v>0.72299999999999998</v>
      </c>
      <c r="BY297" s="14">
        <f t="shared" si="73"/>
        <v>58996.409825285729</v>
      </c>
      <c r="BZ297" s="19">
        <v>22.73</v>
      </c>
      <c r="CA297" s="19">
        <f t="shared" si="78"/>
        <v>0.72009042573700888</v>
      </c>
      <c r="CB297" s="19">
        <f t="shared" si="79"/>
        <v>1.0308187925876664</v>
      </c>
      <c r="CC297" s="89"/>
      <c r="CD297" s="89"/>
      <c r="CE297" s="89"/>
      <c r="CF297" s="89"/>
      <c r="CG297" s="89"/>
      <c r="CH297" s="89"/>
      <c r="CI297" s="89"/>
      <c r="CJ297" s="89"/>
      <c r="CK297" s="89"/>
      <c r="CL297" s="89"/>
      <c r="CM297" s="89"/>
      <c r="CN297" s="89"/>
      <c r="CO297" s="89"/>
      <c r="CP297" s="89"/>
    </row>
    <row r="298" spans="1:94" s="138" customFormat="1" x14ac:dyDescent="0.25">
      <c r="A298" s="15" t="s">
        <v>69</v>
      </c>
      <c r="B298" s="15">
        <v>23</v>
      </c>
      <c r="C298" s="15">
        <v>1</v>
      </c>
      <c r="D298" s="16">
        <f t="shared" si="65"/>
        <v>0.40468564223999998</v>
      </c>
      <c r="E298" s="17">
        <v>39546</v>
      </c>
      <c r="F298" s="15">
        <v>1</v>
      </c>
      <c r="G298" s="15" t="s">
        <v>70</v>
      </c>
      <c r="H298" s="15" t="s">
        <v>71</v>
      </c>
      <c r="I298" s="15"/>
      <c r="J298" s="15"/>
      <c r="K298" s="15"/>
      <c r="L298" s="15"/>
      <c r="M298" s="13" t="e">
        <f t="shared" si="66"/>
        <v>#DIV/0!</v>
      </c>
      <c r="N298" s="17">
        <v>39559</v>
      </c>
      <c r="O298" s="14">
        <v>396170</v>
      </c>
      <c r="P298" s="15"/>
      <c r="Q298" s="14"/>
      <c r="R298" s="15"/>
      <c r="S298" s="14"/>
      <c r="T298" s="15"/>
      <c r="U298" s="13"/>
      <c r="V298" s="14">
        <f t="shared" si="67"/>
        <v>396170</v>
      </c>
      <c r="W298" s="14">
        <f t="shared" si="68"/>
        <v>978957.38975846895</v>
      </c>
      <c r="X298" s="14">
        <f t="shared" si="69"/>
        <v>396170</v>
      </c>
      <c r="Y298" s="17">
        <v>39598</v>
      </c>
      <c r="Z298" s="13">
        <f t="shared" si="70"/>
        <v>13</v>
      </c>
      <c r="AA298" s="15">
        <f t="shared" si="71"/>
        <v>39</v>
      </c>
      <c r="AB298" s="15">
        <v>2</v>
      </c>
      <c r="AC298" s="18">
        <v>3.4</v>
      </c>
      <c r="AD298" s="18">
        <v>26</v>
      </c>
      <c r="AE298" s="18">
        <v>23.1</v>
      </c>
      <c r="AF298" s="18">
        <v>31</v>
      </c>
      <c r="AG298" s="18">
        <v>27.632432432432427</v>
      </c>
      <c r="AH298" s="13">
        <v>39</v>
      </c>
      <c r="AI298" s="13">
        <v>35</v>
      </c>
      <c r="AJ298" s="13">
        <v>39</v>
      </c>
      <c r="AK298" s="13">
        <v>37.25</v>
      </c>
      <c r="AL298" s="18">
        <v>8.9</v>
      </c>
      <c r="AM298" s="18">
        <v>8.5</v>
      </c>
      <c r="AN298" s="18">
        <v>9</v>
      </c>
      <c r="AO298" s="18">
        <v>8.8280775731361665</v>
      </c>
      <c r="AP298" s="21">
        <v>236</v>
      </c>
      <c r="AQ298" s="21">
        <v>315</v>
      </c>
      <c r="AR298" s="21">
        <v>21.5</v>
      </c>
      <c r="AS298" s="21">
        <v>8.875</v>
      </c>
      <c r="AT298" s="14">
        <v>60</v>
      </c>
      <c r="AU298" s="14">
        <v>450</v>
      </c>
      <c r="AV298" s="14">
        <v>0</v>
      </c>
      <c r="AW298" s="14">
        <v>510</v>
      </c>
      <c r="AX298" s="14">
        <v>0</v>
      </c>
      <c r="AY298" s="14">
        <v>0</v>
      </c>
      <c r="AZ298" s="14">
        <v>0</v>
      </c>
      <c r="BA298" s="14">
        <v>0</v>
      </c>
      <c r="BB298" s="14">
        <v>300</v>
      </c>
      <c r="BC298" s="14">
        <v>575</v>
      </c>
      <c r="BD298" s="14">
        <v>5</v>
      </c>
      <c r="BE298" s="14">
        <v>740</v>
      </c>
      <c r="BF298" s="14">
        <v>68.666666666666671</v>
      </c>
      <c r="BG298" s="14">
        <v>67.666666666666671</v>
      </c>
      <c r="BH298" s="14">
        <v>0.33333333333333331</v>
      </c>
      <c r="BI298" s="14">
        <v>136.66666666666666</v>
      </c>
      <c r="BJ298" s="14">
        <v>5</v>
      </c>
      <c r="BK298" s="14">
        <v>25</v>
      </c>
      <c r="BL298" s="14">
        <v>0</v>
      </c>
      <c r="BM298" s="14">
        <v>70</v>
      </c>
      <c r="BN298" s="14">
        <v>70798</v>
      </c>
      <c r="BO298" s="19">
        <f t="shared" si="77"/>
        <v>17.870611101294898</v>
      </c>
      <c r="BP298" s="19">
        <f>(BN298)/(O298+Q298+S298+U298)*100</f>
        <v>17.870611101294898</v>
      </c>
      <c r="BQ298" s="15" t="s">
        <v>72</v>
      </c>
      <c r="BR298" s="13">
        <v>20</v>
      </c>
      <c r="BS298" s="13">
        <v>65</v>
      </c>
      <c r="BT298" s="19">
        <v>35.22</v>
      </c>
      <c r="BU298" s="19">
        <f t="shared" si="72"/>
        <v>0.903076923076923</v>
      </c>
      <c r="BV298" s="16">
        <v>7.0000000000000007E-2</v>
      </c>
      <c r="BW298" s="16">
        <v>2.52</v>
      </c>
      <c r="BX298" s="16">
        <v>0.41599999999999998</v>
      </c>
      <c r="BY298" s="14">
        <f t="shared" si="73"/>
        <v>174945.66797112374</v>
      </c>
      <c r="BZ298" s="19">
        <v>20.68</v>
      </c>
      <c r="CA298" s="19">
        <f t="shared" si="78"/>
        <v>1.3102921253181998</v>
      </c>
      <c r="CB298" s="19">
        <f t="shared" si="79"/>
        <v>0.95219363862718498</v>
      </c>
      <c r="CC298" s="89"/>
      <c r="CD298" s="89"/>
      <c r="CE298" s="89"/>
      <c r="CF298" s="89"/>
      <c r="CG298" s="89"/>
      <c r="CH298" s="89"/>
      <c r="CI298" s="89"/>
      <c r="CJ298" s="89"/>
      <c r="CK298" s="89"/>
      <c r="CL298" s="89"/>
      <c r="CM298" s="89"/>
      <c r="CN298" s="89"/>
      <c r="CO298" s="89"/>
      <c r="CP298" s="89"/>
    </row>
    <row r="299" spans="1:94" s="138" customFormat="1" x14ac:dyDescent="0.25">
      <c r="A299" s="4" t="s">
        <v>69</v>
      </c>
      <c r="B299" s="4">
        <v>27</v>
      </c>
      <c r="C299" s="4">
        <v>1</v>
      </c>
      <c r="D299" s="6">
        <f t="shared" si="65"/>
        <v>0.40468564223999998</v>
      </c>
      <c r="E299" s="8">
        <v>39695</v>
      </c>
      <c r="F299" s="4">
        <v>2</v>
      </c>
      <c r="G299" s="4" t="s">
        <v>70</v>
      </c>
      <c r="H299" s="4" t="s">
        <v>71</v>
      </c>
      <c r="I299" s="4">
        <v>5</v>
      </c>
      <c r="J299" s="4">
        <v>2</v>
      </c>
      <c r="K299" s="4">
        <v>30</v>
      </c>
      <c r="L299" s="4">
        <v>19</v>
      </c>
      <c r="M299" s="13">
        <f t="shared" si="66"/>
        <v>14</v>
      </c>
      <c r="N299" s="8">
        <v>39708</v>
      </c>
      <c r="O299" s="5">
        <v>419070</v>
      </c>
      <c r="P299" s="8">
        <v>39712</v>
      </c>
      <c r="Q299" s="5"/>
      <c r="R299" s="4"/>
      <c r="S299" s="5"/>
      <c r="T299" s="4"/>
      <c r="U299" s="9"/>
      <c r="V299" s="14">
        <f t="shared" si="67"/>
        <v>419070</v>
      </c>
      <c r="W299" s="14">
        <f t="shared" si="68"/>
        <v>1035544.5221144499</v>
      </c>
      <c r="X299" s="14">
        <f t="shared" si="69"/>
        <v>419070</v>
      </c>
      <c r="Y299" s="8">
        <v>39744</v>
      </c>
      <c r="Z299" s="13">
        <f t="shared" si="70"/>
        <v>13</v>
      </c>
      <c r="AA299" s="4">
        <f t="shared" si="71"/>
        <v>36</v>
      </c>
      <c r="AB299" s="4">
        <v>1</v>
      </c>
      <c r="AC299" s="10">
        <v>2.6</v>
      </c>
      <c r="AD299" s="10">
        <v>25.3</v>
      </c>
      <c r="AE299" s="10">
        <v>24.8</v>
      </c>
      <c r="AF299" s="10">
        <v>30.4</v>
      </c>
      <c r="AG299" s="10">
        <v>27.264705882352942</v>
      </c>
      <c r="AH299" s="9">
        <v>39</v>
      </c>
      <c r="AI299" s="9">
        <v>35</v>
      </c>
      <c r="AJ299" s="9">
        <v>45</v>
      </c>
      <c r="AK299" s="9">
        <v>39.9</v>
      </c>
      <c r="AL299" s="10">
        <v>9.5</v>
      </c>
      <c r="AM299" s="10">
        <v>8</v>
      </c>
      <c r="AN299" s="10">
        <v>9.6</v>
      </c>
      <c r="AO299" s="10">
        <v>9.089585087567059</v>
      </c>
      <c r="AP299" s="21">
        <f>2*114</f>
        <v>228</v>
      </c>
      <c r="AQ299" s="20">
        <v>350</v>
      </c>
      <c r="AR299" s="20">
        <v>27</v>
      </c>
      <c r="AS299" s="20">
        <v>12.25</v>
      </c>
      <c r="AT299" s="5">
        <v>70</v>
      </c>
      <c r="AU299" s="5">
        <v>70</v>
      </c>
      <c r="AV299" s="5">
        <v>555</v>
      </c>
      <c r="AW299" s="5">
        <v>695</v>
      </c>
      <c r="AX299" s="5">
        <v>0</v>
      </c>
      <c r="AY299" s="5">
        <v>0</v>
      </c>
      <c r="AZ299" s="5">
        <v>0</v>
      </c>
      <c r="BA299" s="5">
        <v>0</v>
      </c>
      <c r="BB299" s="5">
        <v>145</v>
      </c>
      <c r="BC299" s="5">
        <v>90</v>
      </c>
      <c r="BD299" s="5">
        <v>65</v>
      </c>
      <c r="BE299" s="5">
        <v>160</v>
      </c>
      <c r="BF299" s="5">
        <v>33.5</v>
      </c>
      <c r="BG299" s="5">
        <v>39</v>
      </c>
      <c r="BH299" s="5">
        <v>9.5</v>
      </c>
      <c r="BI299" s="5">
        <v>77.5</v>
      </c>
      <c r="BJ299" s="5">
        <v>15</v>
      </c>
      <c r="BK299" s="5">
        <v>40</v>
      </c>
      <c r="BL299" s="5">
        <v>2.5</v>
      </c>
      <c r="BM299" s="5">
        <v>87.5</v>
      </c>
      <c r="BN299" s="5">
        <v>7850</v>
      </c>
      <c r="BO299" s="11">
        <f t="shared" si="77"/>
        <v>1.873195408881571</v>
      </c>
      <c r="BP299" s="11">
        <f>(BN299)/(O299+Q299+S299+U299)*100</f>
        <v>1.873195408881571</v>
      </c>
      <c r="BQ299" s="4" t="s">
        <v>72</v>
      </c>
      <c r="BR299" s="9">
        <v>33</v>
      </c>
      <c r="BS299" s="9">
        <v>53</v>
      </c>
      <c r="BT299" s="11">
        <v>47.24</v>
      </c>
      <c r="BU299" s="19">
        <f t="shared" si="72"/>
        <v>1.3122222222222222</v>
      </c>
      <c r="BV299" s="6">
        <v>8.6999999999999994E-2</v>
      </c>
      <c r="BW299" s="6">
        <v>1.2050000000000001</v>
      </c>
      <c r="BX299" s="6">
        <v>0.90100000000000002</v>
      </c>
      <c r="BY299" s="5">
        <f t="shared" si="73"/>
        <v>19397.772445172479</v>
      </c>
      <c r="BZ299" s="11">
        <v>7.14</v>
      </c>
      <c r="CA299" s="19">
        <f t="shared" si="78"/>
        <v>0.49009233990987799</v>
      </c>
      <c r="CB299" s="19">
        <f t="shared" si="79"/>
        <v>0.8546634353649647</v>
      </c>
      <c r="CC299" s="89"/>
      <c r="CD299" s="89"/>
      <c r="CE299" s="89"/>
      <c r="CF299" s="89"/>
      <c r="CG299" s="89"/>
      <c r="CH299" s="89"/>
      <c r="CI299" s="89"/>
      <c r="CJ299" s="89"/>
      <c r="CK299" s="89"/>
      <c r="CL299" s="89"/>
      <c r="CM299" s="89"/>
      <c r="CN299" s="89"/>
      <c r="CO299" s="89"/>
      <c r="CP299" s="89"/>
    </row>
    <row r="300" spans="1:94" s="138" customFormat="1" x14ac:dyDescent="0.25">
      <c r="A300" s="15" t="s">
        <v>69</v>
      </c>
      <c r="B300" s="15">
        <v>9</v>
      </c>
      <c r="C300" s="15">
        <v>2</v>
      </c>
      <c r="D300" s="16">
        <f t="shared" si="65"/>
        <v>0.80937128447999995</v>
      </c>
      <c r="E300" s="17">
        <v>38971</v>
      </c>
      <c r="F300" s="15">
        <v>1</v>
      </c>
      <c r="G300" s="15" t="s">
        <v>70</v>
      </c>
      <c r="H300" s="15" t="s">
        <v>71</v>
      </c>
      <c r="I300" s="15">
        <v>51</v>
      </c>
      <c r="J300" s="15">
        <v>14</v>
      </c>
      <c r="K300" s="15"/>
      <c r="L300" s="15"/>
      <c r="M300" s="13">
        <f t="shared" si="66"/>
        <v>32.5</v>
      </c>
      <c r="N300" s="17">
        <v>38986</v>
      </c>
      <c r="O300" s="14">
        <v>778142</v>
      </c>
      <c r="P300" s="15"/>
      <c r="Q300" s="14"/>
      <c r="R300" s="15"/>
      <c r="S300" s="15"/>
      <c r="T300" s="15"/>
      <c r="U300" s="15"/>
      <c r="V300" s="14">
        <f t="shared" si="67"/>
        <v>778142</v>
      </c>
      <c r="W300" s="14">
        <f t="shared" si="68"/>
        <v>961415.37872811488</v>
      </c>
      <c r="X300" s="14">
        <f t="shared" si="69"/>
        <v>389071</v>
      </c>
      <c r="Y300" s="17">
        <v>39030</v>
      </c>
      <c r="Z300" s="13">
        <f t="shared" si="70"/>
        <v>15</v>
      </c>
      <c r="AA300" s="13">
        <f t="shared" si="71"/>
        <v>44</v>
      </c>
      <c r="AB300" s="15">
        <v>3</v>
      </c>
      <c r="AC300" s="15">
        <v>3.5</v>
      </c>
      <c r="AD300" s="15">
        <v>27.3</v>
      </c>
      <c r="AE300" s="15">
        <v>20.8</v>
      </c>
      <c r="AF300" s="15">
        <v>29.9</v>
      </c>
      <c r="AG300" s="18">
        <v>26.197500000000002</v>
      </c>
      <c r="AH300" s="15">
        <v>39</v>
      </c>
      <c r="AI300" s="15">
        <v>9</v>
      </c>
      <c r="AJ300" s="15">
        <v>41</v>
      </c>
      <c r="AK300" s="13">
        <v>33.153846153846153</v>
      </c>
      <c r="AL300" s="15">
        <v>9.1</v>
      </c>
      <c r="AM300" s="15">
        <v>8.1</v>
      </c>
      <c r="AN300" s="15">
        <v>9.9</v>
      </c>
      <c r="AO300" s="18">
        <v>8.9477803118954995</v>
      </c>
      <c r="AP300" s="21">
        <v>806</v>
      </c>
      <c r="AQ300" s="21">
        <v>627</v>
      </c>
      <c r="AR300" s="21">
        <v>32</v>
      </c>
      <c r="AS300" s="21">
        <v>116.75</v>
      </c>
      <c r="AT300" s="14">
        <v>280</v>
      </c>
      <c r="AU300" s="14">
        <v>32</v>
      </c>
      <c r="AV300" s="14">
        <v>0</v>
      </c>
      <c r="AW300" s="14">
        <v>310</v>
      </c>
      <c r="AX300" s="14">
        <v>0</v>
      </c>
      <c r="AY300" s="14">
        <v>5</v>
      </c>
      <c r="AZ300" s="14">
        <v>0</v>
      </c>
      <c r="BA300" s="14">
        <v>5</v>
      </c>
      <c r="BB300" s="14">
        <v>700</v>
      </c>
      <c r="BC300" s="14">
        <v>1175</v>
      </c>
      <c r="BD300" s="14">
        <v>100</v>
      </c>
      <c r="BE300" s="14">
        <v>1205</v>
      </c>
      <c r="BF300" s="14">
        <v>81.129032258064512</v>
      </c>
      <c r="BG300" s="14">
        <v>150.64516129032259</v>
      </c>
      <c r="BH300" s="14">
        <v>12.419354838709678</v>
      </c>
      <c r="BI300" s="14">
        <v>242.33333333333334</v>
      </c>
      <c r="BJ300" s="14">
        <v>15</v>
      </c>
      <c r="BK300" s="14">
        <v>35</v>
      </c>
      <c r="BL300" s="14">
        <v>0</v>
      </c>
      <c r="BM300" s="14">
        <v>95</v>
      </c>
      <c r="BN300" s="14">
        <v>181757</v>
      </c>
      <c r="BO300" s="19">
        <f t="shared" si="77"/>
        <v>23.357819009897938</v>
      </c>
      <c r="BP300" s="19">
        <f>BN300/(O300+Q300)*100</f>
        <v>23.357819009897938</v>
      </c>
      <c r="BQ300" s="15" t="s">
        <v>72</v>
      </c>
      <c r="BR300" s="13">
        <v>27</v>
      </c>
      <c r="BS300" s="13">
        <v>98</v>
      </c>
      <c r="BT300" s="19">
        <v>32.24</v>
      </c>
      <c r="BU300" s="19">
        <f t="shared" si="72"/>
        <v>0.73272727272727278</v>
      </c>
      <c r="BV300" s="16">
        <v>0.14899999999999999</v>
      </c>
      <c r="BW300" s="16">
        <v>7.6849999999999996</v>
      </c>
      <c r="BX300" s="16">
        <v>0.32</v>
      </c>
      <c r="BY300" s="14">
        <f t="shared" si="73"/>
        <v>224565.66409663786</v>
      </c>
      <c r="BZ300" s="19">
        <v>44.68</v>
      </c>
      <c r="CA300" s="19">
        <f t="shared" si="78"/>
        <v>1.2546214140855623</v>
      </c>
      <c r="CB300" s="19">
        <f t="shared" si="79"/>
        <v>0.95491535958743479</v>
      </c>
      <c r="CC300" s="89"/>
      <c r="CD300" s="89"/>
      <c r="CE300" s="89"/>
      <c r="CF300" s="89"/>
      <c r="CG300" s="89"/>
      <c r="CH300" s="89"/>
      <c r="CI300" s="89"/>
      <c r="CJ300" s="89"/>
      <c r="CK300" s="89"/>
      <c r="CL300" s="89"/>
      <c r="CM300" s="89"/>
      <c r="CN300" s="89"/>
      <c r="CO300" s="89"/>
      <c r="CP300" s="89"/>
    </row>
    <row r="301" spans="1:94" s="138" customFormat="1" x14ac:dyDescent="0.25">
      <c r="A301" s="7" t="s">
        <v>69</v>
      </c>
      <c r="B301" s="4">
        <v>28</v>
      </c>
      <c r="C301" s="4">
        <v>1</v>
      </c>
      <c r="D301" s="6">
        <f t="shared" si="65"/>
        <v>0.40468564223999998</v>
      </c>
      <c r="E301" s="8">
        <v>40273</v>
      </c>
      <c r="F301" s="9">
        <v>2</v>
      </c>
      <c r="G301" s="9" t="s">
        <v>70</v>
      </c>
      <c r="H301" s="9" t="s">
        <v>71</v>
      </c>
      <c r="I301" s="4">
        <v>57</v>
      </c>
      <c r="J301" s="4"/>
      <c r="K301" s="4">
        <v>326</v>
      </c>
      <c r="L301" s="4">
        <v>228</v>
      </c>
      <c r="M301" s="13">
        <f t="shared" si="66"/>
        <v>203.66666666666666</v>
      </c>
      <c r="N301" s="8">
        <v>40288</v>
      </c>
      <c r="O301" s="5">
        <v>387468</v>
      </c>
      <c r="P301" s="8">
        <v>40291</v>
      </c>
      <c r="Q301" s="5">
        <v>452046</v>
      </c>
      <c r="R301" s="8"/>
      <c r="S301" s="9"/>
      <c r="T301" s="8"/>
      <c r="U301" s="8"/>
      <c r="V301" s="14">
        <f t="shared" si="67"/>
        <v>839514</v>
      </c>
      <c r="W301" s="14">
        <f t="shared" si="68"/>
        <v>2074484.2721702587</v>
      </c>
      <c r="X301" s="14">
        <f t="shared" si="69"/>
        <v>839514</v>
      </c>
      <c r="Y301" s="8">
        <v>40325</v>
      </c>
      <c r="Z301" s="13">
        <f t="shared" si="70"/>
        <v>15</v>
      </c>
      <c r="AA301" s="9">
        <f t="shared" si="71"/>
        <v>37</v>
      </c>
      <c r="AB301" s="9">
        <v>6</v>
      </c>
      <c r="AC301" s="10">
        <v>3.2</v>
      </c>
      <c r="AD301" s="10">
        <v>24.8</v>
      </c>
      <c r="AE301" s="10">
        <v>24.6</v>
      </c>
      <c r="AF301" s="10">
        <v>30.8</v>
      </c>
      <c r="AG301" s="10">
        <v>27.857142857142854</v>
      </c>
      <c r="AH301" s="9">
        <v>39</v>
      </c>
      <c r="AI301" s="9">
        <v>35</v>
      </c>
      <c r="AJ301" s="9">
        <v>45</v>
      </c>
      <c r="AK301" s="10">
        <v>40.9</v>
      </c>
      <c r="AL301" s="10">
        <v>9.1</v>
      </c>
      <c r="AM301" s="10">
        <v>8.9</v>
      </c>
      <c r="AN301" s="10">
        <v>9.6</v>
      </c>
      <c r="AO301" s="10">
        <v>9.187421557415286</v>
      </c>
      <c r="AP301" s="20">
        <v>246</v>
      </c>
      <c r="AQ301" s="20">
        <v>210</v>
      </c>
      <c r="AR301" s="20">
        <v>8.5</v>
      </c>
      <c r="AS301" s="20">
        <v>3.55</v>
      </c>
      <c r="AT301" s="5">
        <v>230</v>
      </c>
      <c r="AU301" s="5">
        <v>230</v>
      </c>
      <c r="AV301" s="5">
        <v>0</v>
      </c>
      <c r="AW301" s="5">
        <v>460</v>
      </c>
      <c r="AX301" s="5">
        <v>0</v>
      </c>
      <c r="AY301" s="5">
        <v>0</v>
      </c>
      <c r="AZ301" s="5">
        <v>0</v>
      </c>
      <c r="BA301" s="5">
        <v>5</v>
      </c>
      <c r="BB301" s="5">
        <v>530</v>
      </c>
      <c r="BC301" s="5">
        <v>485</v>
      </c>
      <c r="BD301" s="5">
        <v>0</v>
      </c>
      <c r="BE301" s="5">
        <v>1015</v>
      </c>
      <c r="BF301" s="5">
        <v>57.692307692307693</v>
      </c>
      <c r="BG301" s="5">
        <v>61.53846153846154</v>
      </c>
      <c r="BH301" s="5">
        <v>0</v>
      </c>
      <c r="BI301" s="5">
        <v>119.23076923076923</v>
      </c>
      <c r="BJ301" s="5">
        <v>15</v>
      </c>
      <c r="BK301" s="5">
        <v>5</v>
      </c>
      <c r="BL301" s="5">
        <v>0</v>
      </c>
      <c r="BM301" s="5">
        <v>20</v>
      </c>
      <c r="BN301" s="5">
        <v>81618</v>
      </c>
      <c r="BO301" s="11">
        <v>18.059999999999999</v>
      </c>
      <c r="BP301" s="11">
        <f>((BN301/(O301+Q301+S301+U301))*100)</f>
        <v>9.7220534737955528</v>
      </c>
      <c r="BQ301" s="4" t="s">
        <v>72</v>
      </c>
      <c r="BR301" s="9">
        <v>19</v>
      </c>
      <c r="BS301" s="9">
        <v>46</v>
      </c>
      <c r="BT301" s="11">
        <v>33.65</v>
      </c>
      <c r="BU301" s="19">
        <f t="shared" si="72"/>
        <v>0.90945945945945939</v>
      </c>
      <c r="BV301" s="6">
        <v>5.1999999999999998E-2</v>
      </c>
      <c r="BW301" s="6">
        <v>0.67200000000000004</v>
      </c>
      <c r="BX301" s="6">
        <v>0.31</v>
      </c>
      <c r="BY301" s="5">
        <f t="shared" si="73"/>
        <v>201682.47024587102</v>
      </c>
      <c r="BZ301" s="11">
        <v>23.32</v>
      </c>
      <c r="CA301" s="19">
        <f t="shared" si="78"/>
        <v>1.5574317556254855</v>
      </c>
      <c r="CB301" s="19">
        <f t="shared" si="79"/>
        <v>0.81359166018945461</v>
      </c>
      <c r="CC301" s="89"/>
      <c r="CD301" s="89"/>
      <c r="CE301" s="89"/>
      <c r="CF301" s="89"/>
      <c r="CG301" s="89"/>
      <c r="CH301" s="89"/>
      <c r="CI301" s="89"/>
      <c r="CJ301" s="89"/>
      <c r="CK301" s="89"/>
      <c r="CL301" s="89"/>
      <c r="CM301" s="89"/>
      <c r="CN301" s="89"/>
      <c r="CO301" s="89"/>
      <c r="CP301" s="89"/>
    </row>
    <row r="302" spans="1:94" s="138" customFormat="1" x14ac:dyDescent="0.25">
      <c r="A302" s="4" t="s">
        <v>69</v>
      </c>
      <c r="B302" s="4">
        <v>29</v>
      </c>
      <c r="C302" s="4">
        <v>1</v>
      </c>
      <c r="D302" s="6">
        <f t="shared" si="65"/>
        <v>0.40468564223999998</v>
      </c>
      <c r="E302" s="8">
        <v>39244</v>
      </c>
      <c r="F302" s="4">
        <v>2</v>
      </c>
      <c r="G302" s="4" t="s">
        <v>70</v>
      </c>
      <c r="H302" s="4" t="s">
        <v>71</v>
      </c>
      <c r="I302" s="4">
        <v>35</v>
      </c>
      <c r="J302" s="4">
        <v>11</v>
      </c>
      <c r="K302" s="4">
        <v>72</v>
      </c>
      <c r="L302" s="4">
        <v>20</v>
      </c>
      <c r="M302" s="13">
        <f t="shared" si="66"/>
        <v>34.5</v>
      </c>
      <c r="N302" s="8">
        <v>39260</v>
      </c>
      <c r="O302" s="5">
        <v>407162</v>
      </c>
      <c r="P302" s="8">
        <v>39265</v>
      </c>
      <c r="Q302" s="5">
        <v>417696</v>
      </c>
      <c r="R302" s="4"/>
      <c r="S302" s="5"/>
      <c r="T302" s="4"/>
      <c r="U302" s="4"/>
      <c r="V302" s="14">
        <f t="shared" si="67"/>
        <v>824858</v>
      </c>
      <c r="W302" s="14">
        <f t="shared" si="68"/>
        <v>2038268.5074624307</v>
      </c>
      <c r="X302" s="14">
        <f t="shared" si="69"/>
        <v>824858</v>
      </c>
      <c r="Y302" s="8">
        <v>39297</v>
      </c>
      <c r="Z302" s="13">
        <f t="shared" si="70"/>
        <v>16</v>
      </c>
      <c r="AA302" s="4">
        <f t="shared" si="71"/>
        <v>37</v>
      </c>
      <c r="AB302" s="4">
        <v>2</v>
      </c>
      <c r="AC302" s="4">
        <v>3</v>
      </c>
      <c r="AD302" s="10">
        <v>30.7</v>
      </c>
      <c r="AE302" s="10">
        <v>24.8</v>
      </c>
      <c r="AF302" s="10">
        <v>33.6</v>
      </c>
      <c r="AG302" s="10">
        <v>30.6</v>
      </c>
      <c r="AH302" s="10">
        <v>39</v>
      </c>
      <c r="AI302" s="10">
        <v>25</v>
      </c>
      <c r="AJ302" s="10">
        <v>39</v>
      </c>
      <c r="AK302" s="10">
        <v>30.9</v>
      </c>
      <c r="AL302" s="10">
        <v>8.8000000000000007</v>
      </c>
      <c r="AM302" s="10">
        <v>8.6999999999999993</v>
      </c>
      <c r="AN302" s="10">
        <v>9.3000000000000007</v>
      </c>
      <c r="AO302" s="10">
        <v>9.0485714285714263</v>
      </c>
      <c r="AP302" s="20">
        <v>159</v>
      </c>
      <c r="AQ302" s="20">
        <v>375</v>
      </c>
      <c r="AR302" s="20">
        <v>30</v>
      </c>
      <c r="AS302" s="20">
        <v>12</v>
      </c>
      <c r="AT302" s="5">
        <v>10</v>
      </c>
      <c r="AU302" s="5">
        <v>80</v>
      </c>
      <c r="AV302" s="5">
        <v>9835</v>
      </c>
      <c r="AW302" s="5">
        <v>9925</v>
      </c>
      <c r="AX302" s="5">
        <v>0</v>
      </c>
      <c r="AY302" s="5">
        <v>0</v>
      </c>
      <c r="AZ302" s="5">
        <v>0</v>
      </c>
      <c r="BA302" s="5">
        <v>0</v>
      </c>
      <c r="BB302" s="5">
        <v>95</v>
      </c>
      <c r="BC302" s="5">
        <v>200</v>
      </c>
      <c r="BD302" s="5">
        <v>10010</v>
      </c>
      <c r="BE302" s="5">
        <v>10010</v>
      </c>
      <c r="BF302" s="5">
        <v>12.272727272727273</v>
      </c>
      <c r="BG302" s="5">
        <v>74.090909090909093</v>
      </c>
      <c r="BH302" s="5">
        <v>920</v>
      </c>
      <c r="BI302" s="5">
        <v>1006.3636363636364</v>
      </c>
      <c r="BJ302" s="5">
        <v>5</v>
      </c>
      <c r="BK302" s="5">
        <v>30</v>
      </c>
      <c r="BL302" s="5">
        <v>0</v>
      </c>
      <c r="BM302" s="5">
        <v>80</v>
      </c>
      <c r="BN302" s="5">
        <v>263067</v>
      </c>
      <c r="BO302" s="11">
        <f>(BN302/Q302)*100</f>
        <v>62.980492990117213</v>
      </c>
      <c r="BP302" s="11">
        <f>((BN302)/(O302+Q302+S302+U302))*100</f>
        <v>31.89239844918762</v>
      </c>
      <c r="BQ302" s="4" t="s">
        <v>72</v>
      </c>
      <c r="BR302" s="9">
        <v>20</v>
      </c>
      <c r="BS302" s="9">
        <v>63</v>
      </c>
      <c r="BT302" s="11">
        <v>32.92</v>
      </c>
      <c r="BU302" s="19">
        <f t="shared" si="72"/>
        <v>0.88972972972972975</v>
      </c>
      <c r="BV302" s="6">
        <v>6.3E-2</v>
      </c>
      <c r="BW302" s="6">
        <v>2.419</v>
      </c>
      <c r="BX302" s="6">
        <v>0.34499999999999997</v>
      </c>
      <c r="BY302" s="5">
        <f t="shared" si="73"/>
        <v>650052.71386422787</v>
      </c>
      <c r="BZ302" s="11">
        <v>67.86</v>
      </c>
      <c r="CA302" s="19">
        <f t="shared" si="78"/>
        <v>4.532046266584282</v>
      </c>
      <c r="CB302" s="19">
        <f t="shared" si="79"/>
        <v>0.96702926101337483</v>
      </c>
      <c r="CC302" s="89"/>
      <c r="CD302" s="89"/>
      <c r="CE302" s="89"/>
      <c r="CF302" s="89"/>
      <c r="CG302" s="89"/>
      <c r="CH302" s="89"/>
      <c r="CI302" s="89"/>
      <c r="CJ302" s="89"/>
      <c r="CK302" s="89"/>
      <c r="CL302" s="89"/>
      <c r="CM302" s="89"/>
      <c r="CN302" s="89"/>
      <c r="CO302" s="89"/>
      <c r="CP302" s="89"/>
    </row>
    <row r="303" spans="1:94" s="138" customFormat="1" x14ac:dyDescent="0.25">
      <c r="A303" s="163" t="s">
        <v>69</v>
      </c>
      <c r="B303" s="163">
        <v>32</v>
      </c>
      <c r="C303" s="163">
        <v>1</v>
      </c>
      <c r="D303" s="164">
        <f t="shared" si="65"/>
        <v>0.40468564223999998</v>
      </c>
      <c r="E303" s="165">
        <v>37791</v>
      </c>
      <c r="F303" s="163">
        <v>2</v>
      </c>
      <c r="G303" s="163" t="s">
        <v>70</v>
      </c>
      <c r="H303" s="163" t="s">
        <v>71</v>
      </c>
      <c r="I303" s="163">
        <v>0</v>
      </c>
      <c r="J303" s="163">
        <v>0</v>
      </c>
      <c r="K303" s="163">
        <v>0</v>
      </c>
      <c r="L303" s="163"/>
      <c r="M303" s="166">
        <f t="shared" si="66"/>
        <v>0</v>
      </c>
      <c r="N303" s="165">
        <v>37774</v>
      </c>
      <c r="O303" s="167">
        <v>406704</v>
      </c>
      <c r="P303" s="165">
        <v>37803</v>
      </c>
      <c r="Q303" s="167">
        <v>478152</v>
      </c>
      <c r="R303" s="163"/>
      <c r="S303" s="163"/>
      <c r="T303" s="163"/>
      <c r="U303" s="163"/>
      <c r="V303" s="167">
        <f t="shared" si="67"/>
        <v>884856</v>
      </c>
      <c r="W303" s="167">
        <f t="shared" si="68"/>
        <v>2186526.7942351005</v>
      </c>
      <c r="X303" s="167">
        <f t="shared" si="69"/>
        <v>884856</v>
      </c>
      <c r="Y303" s="165">
        <v>37832</v>
      </c>
      <c r="Z303" s="166">
        <f t="shared" si="70"/>
        <v>-17</v>
      </c>
      <c r="AA303" s="163">
        <f t="shared" si="71"/>
        <v>58</v>
      </c>
      <c r="AB303" s="163">
        <v>5</v>
      </c>
      <c r="AC303" s="168">
        <v>2.4</v>
      </c>
      <c r="AD303" s="168">
        <v>32.5</v>
      </c>
      <c r="AE303" s="168">
        <v>25.5</v>
      </c>
      <c r="AF303" s="168">
        <v>33.299999999999997</v>
      </c>
      <c r="AG303" s="168">
        <v>31.179310344827591</v>
      </c>
      <c r="AH303" s="166">
        <v>40</v>
      </c>
      <c r="AI303" s="166">
        <v>36</v>
      </c>
      <c r="AJ303" s="166">
        <v>43</v>
      </c>
      <c r="AK303" s="166">
        <v>39.111111111111114</v>
      </c>
      <c r="AL303" s="168">
        <v>9.1</v>
      </c>
      <c r="AM303" s="168">
        <v>7.9</v>
      </c>
      <c r="AN303" s="168">
        <v>9.3000000000000007</v>
      </c>
      <c r="AO303" s="168">
        <v>8.9223712208136359</v>
      </c>
      <c r="AP303" s="169">
        <v>98</v>
      </c>
      <c r="AQ303" s="169">
        <v>400</v>
      </c>
      <c r="AR303" s="169">
        <v>30</v>
      </c>
      <c r="AS303" s="169">
        <v>12.5</v>
      </c>
      <c r="AT303" s="167">
        <v>10</v>
      </c>
      <c r="AU303" s="167">
        <v>30</v>
      </c>
      <c r="AV303" s="167">
        <v>1055</v>
      </c>
      <c r="AW303" s="167">
        <v>1125</v>
      </c>
      <c r="AX303" s="167">
        <v>0</v>
      </c>
      <c r="AY303" s="167">
        <v>0</v>
      </c>
      <c r="AZ303" s="167">
        <v>155</v>
      </c>
      <c r="BA303" s="167">
        <v>170</v>
      </c>
      <c r="BB303" s="167">
        <v>60</v>
      </c>
      <c r="BC303" s="167">
        <v>150</v>
      </c>
      <c r="BD303" s="167">
        <v>14200</v>
      </c>
      <c r="BE303" s="167">
        <v>14225</v>
      </c>
      <c r="BF303" s="167">
        <v>21.818181818181817</v>
      </c>
      <c r="BG303" s="167">
        <v>39.545454545454547</v>
      </c>
      <c r="BH303" s="167">
        <v>2896.818181818182</v>
      </c>
      <c r="BI303" s="167">
        <v>2958.181818181818</v>
      </c>
      <c r="BJ303" s="167">
        <v>15</v>
      </c>
      <c r="BK303" s="167">
        <v>30</v>
      </c>
      <c r="BL303" s="167">
        <v>1205</v>
      </c>
      <c r="BM303" s="167">
        <v>1310</v>
      </c>
      <c r="BN303" s="167">
        <v>6705</v>
      </c>
      <c r="BO303" s="170">
        <f>BN303/(Q303)*100</f>
        <v>1.4022737539527181</v>
      </c>
      <c r="BP303" s="170">
        <f t="shared" ref="BP303:BP318" si="80">BN303/(O303+Q303)*100</f>
        <v>0.75775041362662399</v>
      </c>
      <c r="BQ303" s="163" t="s">
        <v>72</v>
      </c>
      <c r="BR303" s="166">
        <v>20</v>
      </c>
      <c r="BS303" s="166">
        <v>59</v>
      </c>
      <c r="BT303" s="170">
        <v>45.8</v>
      </c>
      <c r="BU303" s="170">
        <f t="shared" si="72"/>
        <v>0.78965517241379302</v>
      </c>
      <c r="BV303" s="164">
        <v>7.1999999999999995E-2</v>
      </c>
      <c r="BW303" s="164">
        <v>4.577</v>
      </c>
      <c r="BX303" s="164">
        <v>0.95199999999999996</v>
      </c>
      <c r="BY303" s="167">
        <f t="shared" si="73"/>
        <v>16568.415827373436</v>
      </c>
      <c r="BZ303" s="170">
        <v>6.18</v>
      </c>
      <c r="CA303" s="170">
        <f t="shared" si="78"/>
        <v>0.2632950443908762</v>
      </c>
      <c r="CB303" s="170"/>
      <c r="CC303" s="89"/>
      <c r="CD303" s="89"/>
      <c r="CE303" s="89"/>
      <c r="CF303" s="89"/>
      <c r="CG303" s="89"/>
      <c r="CH303" s="89"/>
      <c r="CI303" s="89"/>
      <c r="CJ303" s="89"/>
      <c r="CK303" s="89"/>
      <c r="CL303" s="89"/>
      <c r="CM303" s="89"/>
      <c r="CN303" s="89"/>
      <c r="CO303" s="89"/>
      <c r="CP303" s="89"/>
    </row>
    <row r="304" spans="1:94" s="138" customFormat="1" x14ac:dyDescent="0.25">
      <c r="A304" s="37" t="s">
        <v>69</v>
      </c>
      <c r="B304" s="37">
        <v>28</v>
      </c>
      <c r="C304" s="37">
        <v>1</v>
      </c>
      <c r="D304" s="38">
        <f t="shared" si="65"/>
        <v>0.40468564223999998</v>
      </c>
      <c r="E304" s="39">
        <v>37483</v>
      </c>
      <c r="F304" s="37">
        <v>1</v>
      </c>
      <c r="G304" s="37" t="s">
        <v>70</v>
      </c>
      <c r="H304" s="37" t="s">
        <v>71</v>
      </c>
      <c r="I304" s="37">
        <v>527</v>
      </c>
      <c r="J304" s="37">
        <v>31</v>
      </c>
      <c r="K304" s="37"/>
      <c r="L304" s="37"/>
      <c r="M304" s="31">
        <f t="shared" si="66"/>
        <v>279</v>
      </c>
      <c r="N304" s="39">
        <v>37487</v>
      </c>
      <c r="O304" s="40">
        <v>412200</v>
      </c>
      <c r="P304" s="37"/>
      <c r="Q304" s="40"/>
      <c r="R304" s="37"/>
      <c r="S304" s="37"/>
      <c r="T304" s="37"/>
      <c r="U304" s="37"/>
      <c r="V304" s="40">
        <f t="shared" si="67"/>
        <v>412200</v>
      </c>
      <c r="W304" s="40">
        <f t="shared" si="68"/>
        <v>1018568.3824076556</v>
      </c>
      <c r="X304" s="40">
        <f t="shared" si="69"/>
        <v>412200</v>
      </c>
      <c r="Y304" s="39">
        <v>37510</v>
      </c>
      <c r="Z304" s="13">
        <f t="shared" si="70"/>
        <v>4</v>
      </c>
      <c r="AA304" s="37">
        <f t="shared" si="71"/>
        <v>23</v>
      </c>
      <c r="AB304" s="37">
        <v>8</v>
      </c>
      <c r="AC304" s="41">
        <v>2.6</v>
      </c>
      <c r="AD304" s="41">
        <v>32.200000000000003</v>
      </c>
      <c r="AE304" s="41">
        <v>23.4</v>
      </c>
      <c r="AF304" s="41">
        <v>33.4</v>
      </c>
      <c r="AG304" s="41">
        <v>31.304761904761904</v>
      </c>
      <c r="AH304" s="13">
        <v>40</v>
      </c>
      <c r="AI304" s="13">
        <v>33</v>
      </c>
      <c r="AJ304" s="13">
        <v>42</v>
      </c>
      <c r="AK304" s="13">
        <v>39.333333333333336</v>
      </c>
      <c r="AL304" s="18">
        <v>8.8000000000000007</v>
      </c>
      <c r="AM304" s="18">
        <v>8.6999999999999993</v>
      </c>
      <c r="AN304" s="18">
        <v>9.1</v>
      </c>
      <c r="AO304" s="18">
        <v>8.9394144166611031</v>
      </c>
      <c r="AP304" s="21">
        <v>12</v>
      </c>
      <c r="AQ304" s="21">
        <v>300</v>
      </c>
      <c r="AR304" s="21">
        <v>27</v>
      </c>
      <c r="AS304" s="21">
        <v>11.25</v>
      </c>
      <c r="AT304" s="14">
        <v>30</v>
      </c>
      <c r="AU304" s="14">
        <v>75</v>
      </c>
      <c r="AV304" s="14">
        <v>25</v>
      </c>
      <c r="AW304" s="14">
        <v>130</v>
      </c>
      <c r="AX304" s="14">
        <v>0</v>
      </c>
      <c r="AY304" s="14">
        <v>5</v>
      </c>
      <c r="AZ304" s="14">
        <v>260</v>
      </c>
      <c r="BA304" s="14">
        <v>605</v>
      </c>
      <c r="BB304" s="14">
        <v>190</v>
      </c>
      <c r="BC304" s="14">
        <v>480</v>
      </c>
      <c r="BD304" s="14">
        <v>2440</v>
      </c>
      <c r="BE304" s="14">
        <v>2605</v>
      </c>
      <c r="BF304" s="14">
        <v>97.777777777777771</v>
      </c>
      <c r="BG304" s="14">
        <v>155</v>
      </c>
      <c r="BH304" s="14">
        <v>1370.5555555555557</v>
      </c>
      <c r="BI304" s="14">
        <v>1622.7777777777778</v>
      </c>
      <c r="BJ304" s="14">
        <v>90</v>
      </c>
      <c r="BK304" s="14">
        <v>105</v>
      </c>
      <c r="BL304" s="14">
        <v>1605</v>
      </c>
      <c r="BM304" s="14">
        <v>1870</v>
      </c>
      <c r="BN304" s="14">
        <v>395281</v>
      </c>
      <c r="BO304" s="19">
        <f>BN304/(O304)*100</f>
        <v>95.895439107229492</v>
      </c>
      <c r="BP304" s="19">
        <f t="shared" si="80"/>
        <v>95.895439107229492</v>
      </c>
      <c r="BQ304" s="37" t="s">
        <v>72</v>
      </c>
      <c r="BR304" s="31">
        <v>24</v>
      </c>
      <c r="BS304" s="31">
        <v>34</v>
      </c>
      <c r="BT304" s="43">
        <v>27.73</v>
      </c>
      <c r="BU304" s="43">
        <f t="shared" si="72"/>
        <v>1.2056521739130435</v>
      </c>
      <c r="BV304" s="38">
        <v>0.121</v>
      </c>
      <c r="BW304" s="38">
        <v>0.28999999999999998</v>
      </c>
      <c r="BX304" s="38">
        <v>0.187</v>
      </c>
      <c r="BY304" s="40">
        <f t="shared" si="73"/>
        <v>976760.62291722593</v>
      </c>
      <c r="BZ304" s="43">
        <v>70.680000000000007</v>
      </c>
      <c r="CA304" s="35">
        <f t="shared" si="78"/>
        <v>7.5936558096083688</v>
      </c>
      <c r="CB304" s="35">
        <f t="shared" ref="CB304:CB311" si="81">(BX304/BT304^3)*100000</f>
        <v>0.87698466190364222</v>
      </c>
      <c r="CC304" s="89"/>
      <c r="CD304" s="89"/>
      <c r="CE304" s="89"/>
      <c r="CF304" s="89"/>
      <c r="CG304" s="89"/>
      <c r="CH304" s="89"/>
      <c r="CI304" s="89"/>
      <c r="CJ304" s="89"/>
      <c r="CK304" s="89"/>
      <c r="CL304" s="89"/>
      <c r="CM304" s="89"/>
      <c r="CN304" s="89"/>
      <c r="CO304" s="89"/>
      <c r="CP304" s="89"/>
    </row>
    <row r="305" spans="1:94" s="138" customFormat="1" x14ac:dyDescent="0.25">
      <c r="A305" s="37" t="s">
        <v>69</v>
      </c>
      <c r="B305" s="37">
        <v>15</v>
      </c>
      <c r="C305" s="37">
        <v>0.5</v>
      </c>
      <c r="D305" s="38">
        <f t="shared" si="65"/>
        <v>0.20234282111999999</v>
      </c>
      <c r="E305" s="39">
        <v>37013</v>
      </c>
      <c r="F305" s="37">
        <v>1</v>
      </c>
      <c r="G305" s="37" t="s">
        <v>70</v>
      </c>
      <c r="H305" s="37" t="s">
        <v>71</v>
      </c>
      <c r="I305" s="37">
        <v>65</v>
      </c>
      <c r="J305" s="37">
        <v>45</v>
      </c>
      <c r="K305" s="37"/>
      <c r="L305" s="37"/>
      <c r="M305" s="31">
        <f t="shared" si="66"/>
        <v>55</v>
      </c>
      <c r="N305" s="44">
        <v>37018</v>
      </c>
      <c r="O305" s="45">
        <v>213886</v>
      </c>
      <c r="P305" s="37"/>
      <c r="Q305" s="40"/>
      <c r="R305" s="37"/>
      <c r="S305" s="37"/>
      <c r="T305" s="37"/>
      <c r="U305" s="37"/>
      <c r="V305" s="40">
        <f t="shared" si="67"/>
        <v>213886</v>
      </c>
      <c r="W305" s="40">
        <f t="shared" si="68"/>
        <v>1057047.6324097225</v>
      </c>
      <c r="X305" s="40">
        <f t="shared" si="69"/>
        <v>427772</v>
      </c>
      <c r="Y305" s="39">
        <v>37050</v>
      </c>
      <c r="Z305" s="13">
        <f t="shared" si="70"/>
        <v>5</v>
      </c>
      <c r="AA305" s="37">
        <f t="shared" si="71"/>
        <v>32</v>
      </c>
      <c r="AB305" s="31">
        <v>15</v>
      </c>
      <c r="AC305" s="41">
        <v>4</v>
      </c>
      <c r="AD305" s="41">
        <v>27.2</v>
      </c>
      <c r="AE305" s="41">
        <v>25.6</v>
      </c>
      <c r="AF305" s="41">
        <v>33.299999999999997</v>
      </c>
      <c r="AG305" s="41">
        <v>29.683333333333341</v>
      </c>
      <c r="AH305" s="13">
        <v>40</v>
      </c>
      <c r="AI305" s="13">
        <v>35</v>
      </c>
      <c r="AJ305" s="13">
        <v>40</v>
      </c>
      <c r="AK305" s="13">
        <v>38</v>
      </c>
      <c r="AL305" s="18">
        <v>9.1199999999999992</v>
      </c>
      <c r="AM305" s="18">
        <v>8.9</v>
      </c>
      <c r="AN305" s="18">
        <v>9.6</v>
      </c>
      <c r="AO305" s="18">
        <v>9.3281492520950877</v>
      </c>
      <c r="AP305" s="21">
        <v>2.5</v>
      </c>
      <c r="AQ305" s="21">
        <v>140</v>
      </c>
      <c r="AR305" s="21">
        <v>3</v>
      </c>
      <c r="AS305" s="21">
        <v>4.2</v>
      </c>
      <c r="AT305" s="14">
        <v>25</v>
      </c>
      <c r="AU305" s="14">
        <v>160</v>
      </c>
      <c r="AV305" s="14">
        <v>0</v>
      </c>
      <c r="AW305" s="14">
        <v>185</v>
      </c>
      <c r="AX305" s="14">
        <v>10</v>
      </c>
      <c r="AY305" s="14">
        <v>20</v>
      </c>
      <c r="AZ305" s="14">
        <v>0</v>
      </c>
      <c r="BA305" s="14">
        <v>65</v>
      </c>
      <c r="BB305" s="14">
        <v>165</v>
      </c>
      <c r="BC305" s="14">
        <v>910</v>
      </c>
      <c r="BD305" s="14">
        <v>15</v>
      </c>
      <c r="BE305" s="14">
        <v>1075</v>
      </c>
      <c r="BF305" s="14">
        <v>61.92307692307692</v>
      </c>
      <c r="BG305" s="14">
        <v>227.30769230769232</v>
      </c>
      <c r="BH305" s="14">
        <v>1.1538461538461537</v>
      </c>
      <c r="BI305" s="14">
        <v>290.38461538461536</v>
      </c>
      <c r="BJ305" s="14">
        <v>55</v>
      </c>
      <c r="BK305" s="14">
        <v>110</v>
      </c>
      <c r="BL305" s="14">
        <v>0</v>
      </c>
      <c r="BM305" s="14">
        <v>150</v>
      </c>
      <c r="BN305" s="14">
        <v>78914</v>
      </c>
      <c r="BO305" s="19">
        <f>BN305/(O305)*100</f>
        <v>36.895355469736216</v>
      </c>
      <c r="BP305" s="19">
        <f t="shared" si="80"/>
        <v>36.895355469736216</v>
      </c>
      <c r="BQ305" s="37" t="s">
        <v>72</v>
      </c>
      <c r="BR305" s="31">
        <v>21</v>
      </c>
      <c r="BS305" s="31">
        <v>32</v>
      </c>
      <c r="BT305" s="43">
        <v>25.17</v>
      </c>
      <c r="BU305" s="43">
        <f t="shared" si="72"/>
        <v>0.78656250000000005</v>
      </c>
      <c r="BV305" s="38">
        <v>6.3E-2</v>
      </c>
      <c r="BW305" s="38">
        <v>0.221</v>
      </c>
      <c r="BX305" s="38">
        <v>0.112</v>
      </c>
      <c r="BY305" s="40">
        <f t="shared" si="73"/>
        <v>390001.48146199773</v>
      </c>
      <c r="BZ305" s="43">
        <v>7.73</v>
      </c>
      <c r="CA305" s="43">
        <f t="shared" si="78"/>
        <v>1.1938278742132427</v>
      </c>
      <c r="CB305" s="43">
        <f t="shared" si="81"/>
        <v>0.70237391791578874</v>
      </c>
      <c r="CC305" s="89"/>
      <c r="CD305" s="89"/>
      <c r="CE305" s="89"/>
      <c r="CF305" s="89"/>
      <c r="CG305" s="89"/>
      <c r="CH305" s="89"/>
      <c r="CI305" s="89"/>
      <c r="CJ305" s="89"/>
      <c r="CK305" s="89"/>
      <c r="CL305" s="89"/>
      <c r="CM305" s="89"/>
      <c r="CN305" s="89"/>
      <c r="CO305" s="89"/>
      <c r="CP305" s="89"/>
    </row>
    <row r="306" spans="1:94" s="138" customFormat="1" x14ac:dyDescent="0.25">
      <c r="A306" s="37" t="s">
        <v>69</v>
      </c>
      <c r="B306" s="37">
        <v>19</v>
      </c>
      <c r="C306" s="37">
        <v>0.5</v>
      </c>
      <c r="D306" s="38">
        <f t="shared" si="65"/>
        <v>0.20234282111999999</v>
      </c>
      <c r="E306" s="39">
        <v>37371</v>
      </c>
      <c r="F306" s="37">
        <v>1</v>
      </c>
      <c r="G306" s="37" t="s">
        <v>70</v>
      </c>
      <c r="H306" s="37" t="s">
        <v>71</v>
      </c>
      <c r="I306" s="37">
        <v>630</v>
      </c>
      <c r="J306" s="37">
        <v>532</v>
      </c>
      <c r="K306" s="37"/>
      <c r="L306" s="37"/>
      <c r="M306" s="31">
        <f t="shared" si="66"/>
        <v>581</v>
      </c>
      <c r="N306" s="39">
        <v>37376</v>
      </c>
      <c r="O306" s="40">
        <v>272968</v>
      </c>
      <c r="P306" s="37"/>
      <c r="Q306" s="40"/>
      <c r="R306" s="37"/>
      <c r="S306" s="37"/>
      <c r="T306" s="37"/>
      <c r="U306" s="37"/>
      <c r="V306" s="40">
        <f t="shared" si="67"/>
        <v>272968</v>
      </c>
      <c r="W306" s="40">
        <f t="shared" si="68"/>
        <v>1349037.2353665838</v>
      </c>
      <c r="X306" s="40">
        <f t="shared" si="69"/>
        <v>545936</v>
      </c>
      <c r="Y306" s="39">
        <v>37427</v>
      </c>
      <c r="Z306" s="13">
        <f t="shared" si="70"/>
        <v>5</v>
      </c>
      <c r="AA306" s="37">
        <f t="shared" si="71"/>
        <v>51</v>
      </c>
      <c r="AB306" s="37">
        <v>0</v>
      </c>
      <c r="AC306" s="41">
        <v>1.3</v>
      </c>
      <c r="AD306" s="41">
        <v>28.9</v>
      </c>
      <c r="AE306" s="41">
        <v>25.8</v>
      </c>
      <c r="AF306" s="41">
        <v>32.299999999999997</v>
      </c>
      <c r="AG306" s="41">
        <v>29.718749999999989</v>
      </c>
      <c r="AH306" s="13">
        <v>40</v>
      </c>
      <c r="AI306" s="13">
        <v>40</v>
      </c>
      <c r="AJ306" s="13">
        <v>51</v>
      </c>
      <c r="AK306" s="13">
        <v>45.357142857142854</v>
      </c>
      <c r="AL306" s="18">
        <v>8.9</v>
      </c>
      <c r="AM306" s="18">
        <v>9.1999999999999993</v>
      </c>
      <c r="AN306" s="18">
        <v>9.8000000000000007</v>
      </c>
      <c r="AO306" s="18">
        <v>9.5059054937791654</v>
      </c>
      <c r="AP306" s="21">
        <v>46.5</v>
      </c>
      <c r="AQ306" s="21">
        <v>212.5</v>
      </c>
      <c r="AR306" s="21">
        <v>16.5</v>
      </c>
      <c r="AS306" s="21">
        <v>7.25</v>
      </c>
      <c r="AT306" s="14">
        <v>0</v>
      </c>
      <c r="AU306" s="14">
        <v>75</v>
      </c>
      <c r="AV306" s="14">
        <v>0</v>
      </c>
      <c r="AW306" s="14">
        <v>75</v>
      </c>
      <c r="AX306" s="14">
        <v>0</v>
      </c>
      <c r="AY306" s="14">
        <v>0</v>
      </c>
      <c r="AZ306" s="14">
        <v>0</v>
      </c>
      <c r="BA306" s="14">
        <v>5</v>
      </c>
      <c r="BB306" s="14">
        <v>370</v>
      </c>
      <c r="BC306" s="14">
        <v>140</v>
      </c>
      <c r="BD306" s="14">
        <v>120</v>
      </c>
      <c r="BE306" s="14">
        <v>505</v>
      </c>
      <c r="BF306" s="14">
        <v>45.526315789473685</v>
      </c>
      <c r="BG306" s="14">
        <v>32.368421052631582</v>
      </c>
      <c r="BH306" s="14">
        <v>11.578947368421053</v>
      </c>
      <c r="BI306" s="14">
        <v>89.473684210526315</v>
      </c>
      <c r="BJ306" s="14">
        <v>20</v>
      </c>
      <c r="BK306" s="14">
        <v>10</v>
      </c>
      <c r="BL306" s="14">
        <v>0</v>
      </c>
      <c r="BM306" s="14">
        <v>60</v>
      </c>
      <c r="BN306" s="14">
        <v>7256</v>
      </c>
      <c r="BO306" s="19">
        <f>BN306/(O306)*100</f>
        <v>2.6581870402391488</v>
      </c>
      <c r="BP306" s="19">
        <f t="shared" si="80"/>
        <v>2.6581870402391488</v>
      </c>
      <c r="BQ306" s="37" t="s">
        <v>72</v>
      </c>
      <c r="BR306" s="31">
        <v>32</v>
      </c>
      <c r="BS306" s="31">
        <v>65</v>
      </c>
      <c r="BT306" s="43">
        <v>42.09</v>
      </c>
      <c r="BU306" s="43">
        <f t="shared" si="72"/>
        <v>0.82529411764705884</v>
      </c>
      <c r="BV306" s="38">
        <v>0.30599999999999999</v>
      </c>
      <c r="BW306" s="38">
        <v>2.2570000000000001</v>
      </c>
      <c r="BX306" s="38">
        <v>0.68799999999999994</v>
      </c>
      <c r="BY306" s="40">
        <f t="shared" si="73"/>
        <v>35859.932958515034</v>
      </c>
      <c r="BZ306" s="43">
        <v>4.7699999999999996</v>
      </c>
      <c r="CA306" s="35">
        <f t="shared" si="78"/>
        <v>0.4622324194503446</v>
      </c>
      <c r="CB306" s="35">
        <f t="shared" si="81"/>
        <v>0.92268117708581199</v>
      </c>
      <c r="CC306" s="89"/>
      <c r="CD306" s="89"/>
      <c r="CE306" s="89"/>
      <c r="CF306" s="89"/>
      <c r="CG306" s="89"/>
      <c r="CH306" s="89"/>
      <c r="CI306" s="89"/>
      <c r="CJ306" s="89"/>
      <c r="CK306" s="89"/>
      <c r="CL306" s="89"/>
      <c r="CM306" s="89"/>
      <c r="CN306" s="89"/>
      <c r="CO306" s="89"/>
      <c r="CP306" s="89"/>
    </row>
    <row r="307" spans="1:94" s="138" customFormat="1" x14ac:dyDescent="0.25">
      <c r="A307" s="37" t="s">
        <v>69</v>
      </c>
      <c r="B307" s="37">
        <v>11</v>
      </c>
      <c r="C307" s="37">
        <v>0.5</v>
      </c>
      <c r="D307" s="38">
        <f t="shared" si="65"/>
        <v>0.20234282111999999</v>
      </c>
      <c r="E307" s="39">
        <v>37396</v>
      </c>
      <c r="F307" s="37">
        <v>1</v>
      </c>
      <c r="G307" s="37" t="s">
        <v>70</v>
      </c>
      <c r="H307" s="37" t="s">
        <v>71</v>
      </c>
      <c r="I307" s="37">
        <v>46</v>
      </c>
      <c r="J307" s="37">
        <v>43</v>
      </c>
      <c r="K307" s="37"/>
      <c r="L307" s="37"/>
      <c r="M307" s="31">
        <f t="shared" si="66"/>
        <v>44.5</v>
      </c>
      <c r="N307" s="39">
        <v>37401</v>
      </c>
      <c r="O307" s="40">
        <v>228542</v>
      </c>
      <c r="P307" s="37"/>
      <c r="Q307" s="40"/>
      <c r="R307" s="37"/>
      <c r="S307" s="37"/>
      <c r="T307" s="37"/>
      <c r="U307" s="37"/>
      <c r="V307" s="40">
        <f t="shared" si="67"/>
        <v>228542</v>
      </c>
      <c r="W307" s="40">
        <f t="shared" si="68"/>
        <v>1129479.1618253782</v>
      </c>
      <c r="X307" s="40">
        <f t="shared" si="69"/>
        <v>457084</v>
      </c>
      <c r="Y307" s="39">
        <v>37428</v>
      </c>
      <c r="Z307" s="13">
        <f t="shared" si="70"/>
        <v>5</v>
      </c>
      <c r="AA307" s="37">
        <f t="shared" si="71"/>
        <v>27</v>
      </c>
      <c r="AB307" s="37">
        <v>12</v>
      </c>
      <c r="AC307" s="41">
        <v>0.2</v>
      </c>
      <c r="AD307" s="41">
        <v>30.2</v>
      </c>
      <c r="AE307" s="41">
        <v>18.899999999999999</v>
      </c>
      <c r="AF307" s="41">
        <v>33.1</v>
      </c>
      <c r="AG307" s="41">
        <v>30.68</v>
      </c>
      <c r="AH307" s="13">
        <v>40</v>
      </c>
      <c r="AI307" s="13">
        <v>37</v>
      </c>
      <c r="AJ307" s="13">
        <v>46</v>
      </c>
      <c r="AK307" s="13">
        <v>40.857142857142854</v>
      </c>
      <c r="AL307" s="18">
        <v>9.4</v>
      </c>
      <c r="AM307" s="18">
        <v>8.5</v>
      </c>
      <c r="AN307" s="18">
        <v>9.6</v>
      </c>
      <c r="AO307" s="18">
        <v>9.1118186075547563</v>
      </c>
      <c r="AP307" s="21">
        <v>14</v>
      </c>
      <c r="AQ307" s="21">
        <v>187.5</v>
      </c>
      <c r="AR307" s="21">
        <v>15</v>
      </c>
      <c r="AS307" s="21">
        <v>6.25</v>
      </c>
      <c r="AT307" s="14">
        <v>5</v>
      </c>
      <c r="AU307" s="14">
        <v>30</v>
      </c>
      <c r="AV307" s="14">
        <v>0</v>
      </c>
      <c r="AW307" s="14">
        <v>35</v>
      </c>
      <c r="AX307" s="14">
        <v>0</v>
      </c>
      <c r="AY307" s="14">
        <v>5</v>
      </c>
      <c r="AZ307" s="14">
        <v>0</v>
      </c>
      <c r="BA307" s="14">
        <v>20</v>
      </c>
      <c r="BB307" s="14">
        <v>220</v>
      </c>
      <c r="BC307" s="14">
        <v>390</v>
      </c>
      <c r="BD307" s="14">
        <v>100</v>
      </c>
      <c r="BE307" s="14">
        <v>710</v>
      </c>
      <c r="BF307" s="14">
        <v>37.777777777777779</v>
      </c>
      <c r="BG307" s="14">
        <v>139.44444444444446</v>
      </c>
      <c r="BH307" s="14">
        <v>44.444444444444443</v>
      </c>
      <c r="BI307" s="14">
        <v>221.66666666666666</v>
      </c>
      <c r="BJ307" s="14">
        <v>10</v>
      </c>
      <c r="BK307" s="14">
        <v>65</v>
      </c>
      <c r="BL307" s="14">
        <v>25</v>
      </c>
      <c r="BM307" s="14">
        <v>120</v>
      </c>
      <c r="BN307" s="14">
        <v>10909</v>
      </c>
      <c r="BO307" s="19">
        <f>BN307/(O307)*100</f>
        <v>4.7733020626405649</v>
      </c>
      <c r="BP307" s="19">
        <f t="shared" si="80"/>
        <v>4.7733020626405649</v>
      </c>
      <c r="BQ307" s="37" t="s">
        <v>72</v>
      </c>
      <c r="BR307" s="31">
        <v>22</v>
      </c>
      <c r="BS307" s="31">
        <v>39</v>
      </c>
      <c r="BT307" s="43">
        <v>30.03</v>
      </c>
      <c r="BU307" s="43">
        <f t="shared" si="72"/>
        <v>1.1122222222222222</v>
      </c>
      <c r="BV307" s="38">
        <v>9.1999999999999998E-2</v>
      </c>
      <c r="BW307" s="38">
        <v>0.45900000000000002</v>
      </c>
      <c r="BX307" s="38">
        <v>0.223</v>
      </c>
      <c r="BY307" s="40">
        <f t="shared" si="73"/>
        <v>53913.452128506135</v>
      </c>
      <c r="BZ307" s="43">
        <v>2.5499999999999998</v>
      </c>
      <c r="CA307" s="43">
        <f t="shared" si="78"/>
        <v>0.46675460943797897</v>
      </c>
      <c r="CB307" s="43">
        <f t="shared" si="81"/>
        <v>0.82345309545681578</v>
      </c>
      <c r="CC307" s="89"/>
      <c r="CD307" s="89"/>
      <c r="CE307" s="89"/>
      <c r="CF307" s="89"/>
      <c r="CG307" s="89"/>
      <c r="CH307" s="89"/>
      <c r="CI307" s="89"/>
      <c r="CJ307" s="89"/>
      <c r="CK307" s="89"/>
      <c r="CL307" s="89"/>
      <c r="CM307" s="89"/>
      <c r="CN307" s="89"/>
      <c r="CO307" s="89"/>
      <c r="CP307" s="89"/>
    </row>
    <row r="308" spans="1:94" s="138" customFormat="1" x14ac:dyDescent="0.25">
      <c r="A308" s="37" t="s">
        <v>69</v>
      </c>
      <c r="B308" s="37">
        <v>13</v>
      </c>
      <c r="C308" s="37">
        <v>0.5</v>
      </c>
      <c r="D308" s="38">
        <f t="shared" si="65"/>
        <v>0.20234282111999999</v>
      </c>
      <c r="E308" s="39">
        <v>37396</v>
      </c>
      <c r="F308" s="37">
        <v>1</v>
      </c>
      <c r="G308" s="37" t="s">
        <v>70</v>
      </c>
      <c r="H308" s="37" t="s">
        <v>71</v>
      </c>
      <c r="I308" s="37">
        <v>105</v>
      </c>
      <c r="J308" s="37">
        <v>193</v>
      </c>
      <c r="K308" s="37"/>
      <c r="L308" s="37"/>
      <c r="M308" s="31">
        <f t="shared" si="66"/>
        <v>149</v>
      </c>
      <c r="N308" s="39">
        <v>37401</v>
      </c>
      <c r="O308" s="40">
        <v>228542</v>
      </c>
      <c r="P308" s="37"/>
      <c r="Q308" s="40"/>
      <c r="R308" s="37"/>
      <c r="S308" s="37"/>
      <c r="T308" s="37"/>
      <c r="U308" s="37"/>
      <c r="V308" s="40">
        <f t="shared" si="67"/>
        <v>228542</v>
      </c>
      <c r="W308" s="40">
        <f t="shared" si="68"/>
        <v>1129479.1618253782</v>
      </c>
      <c r="X308" s="40">
        <f t="shared" si="69"/>
        <v>457084</v>
      </c>
      <c r="Y308" s="39">
        <v>37428</v>
      </c>
      <c r="Z308" s="13">
        <f t="shared" si="70"/>
        <v>5</v>
      </c>
      <c r="AA308" s="37">
        <f t="shared" si="71"/>
        <v>27</v>
      </c>
      <c r="AB308" s="37">
        <v>21</v>
      </c>
      <c r="AC308" s="41">
        <v>1.3</v>
      </c>
      <c r="AD308" s="41">
        <v>29.5</v>
      </c>
      <c r="AE308" s="41">
        <v>28.7</v>
      </c>
      <c r="AF308" s="41">
        <v>32.6</v>
      </c>
      <c r="AG308" s="41">
        <v>30.824000000000005</v>
      </c>
      <c r="AH308" s="13">
        <v>40</v>
      </c>
      <c r="AI308" s="13">
        <v>36</v>
      </c>
      <c r="AJ308" s="13">
        <v>44</v>
      </c>
      <c r="AK308" s="13">
        <v>39.285714285714285</v>
      </c>
      <c r="AL308" s="18">
        <v>9.4</v>
      </c>
      <c r="AM308" s="18">
        <v>8.8000000000000007</v>
      </c>
      <c r="AN308" s="18">
        <v>9.5</v>
      </c>
      <c r="AO308" s="18">
        <v>9.2072605273133963</v>
      </c>
      <c r="AP308" s="21">
        <v>4</v>
      </c>
      <c r="AQ308" s="21">
        <v>162.5</v>
      </c>
      <c r="AR308" s="21">
        <v>16.5</v>
      </c>
      <c r="AS308" s="21">
        <v>18.25</v>
      </c>
      <c r="AT308" s="14">
        <v>5</v>
      </c>
      <c r="AU308" s="14">
        <v>40</v>
      </c>
      <c r="AV308" s="14">
        <v>0</v>
      </c>
      <c r="AW308" s="14">
        <v>45</v>
      </c>
      <c r="AX308" s="14">
        <v>0</v>
      </c>
      <c r="AY308" s="14">
        <v>0</v>
      </c>
      <c r="AZ308" s="14">
        <v>0</v>
      </c>
      <c r="BA308" s="14">
        <v>60</v>
      </c>
      <c r="BB308" s="14">
        <v>240</v>
      </c>
      <c r="BC308" s="14">
        <v>540</v>
      </c>
      <c r="BD308" s="14">
        <v>2625</v>
      </c>
      <c r="BE308" s="14">
        <v>2640</v>
      </c>
      <c r="BF308" s="14">
        <v>55</v>
      </c>
      <c r="BG308" s="14">
        <v>125.5</v>
      </c>
      <c r="BH308" s="14">
        <v>523</v>
      </c>
      <c r="BI308" s="14">
        <v>703.5</v>
      </c>
      <c r="BJ308" s="14">
        <v>20</v>
      </c>
      <c r="BK308" s="14">
        <v>17.5</v>
      </c>
      <c r="BL308" s="14">
        <v>47.5</v>
      </c>
      <c r="BM308" s="14">
        <v>372.5</v>
      </c>
      <c r="BN308" s="14">
        <v>7249</v>
      </c>
      <c r="BO308" s="19">
        <f>BN308/(O308)*100</f>
        <v>3.1718458751564267</v>
      </c>
      <c r="BP308" s="19">
        <f t="shared" si="80"/>
        <v>3.1718458751564267</v>
      </c>
      <c r="BQ308" s="37" t="s">
        <v>72</v>
      </c>
      <c r="BR308" s="31">
        <v>25</v>
      </c>
      <c r="BS308" s="31">
        <v>46</v>
      </c>
      <c r="BT308" s="43">
        <v>36.58</v>
      </c>
      <c r="BU308" s="43">
        <f t="shared" si="72"/>
        <v>1.3548148148148147</v>
      </c>
      <c r="BV308" s="38">
        <v>0.153</v>
      </c>
      <c r="BW308" s="38">
        <v>0.753</v>
      </c>
      <c r="BX308" s="38">
        <v>0.41299999999999998</v>
      </c>
      <c r="BY308" s="40">
        <f t="shared" si="73"/>
        <v>35825.338205109634</v>
      </c>
      <c r="BZ308" s="43">
        <v>3.05</v>
      </c>
      <c r="CA308" s="43">
        <f t="shared" si="78"/>
        <v>0.55827512109248467</v>
      </c>
      <c r="CB308" s="43">
        <f t="shared" si="81"/>
        <v>0.84376002959466612</v>
      </c>
      <c r="CC308" s="89"/>
      <c r="CD308" s="89"/>
      <c r="CE308" s="89"/>
      <c r="CF308" s="89"/>
      <c r="CG308" s="89"/>
      <c r="CH308" s="89"/>
      <c r="CI308" s="89"/>
      <c r="CJ308" s="89"/>
      <c r="CK308" s="89"/>
      <c r="CL308" s="89"/>
      <c r="CM308" s="89"/>
      <c r="CN308" s="89"/>
      <c r="CO308" s="89"/>
      <c r="CP308" s="89"/>
    </row>
    <row r="309" spans="1:94" s="138" customFormat="1" x14ac:dyDescent="0.25">
      <c r="A309" s="27" t="s">
        <v>69</v>
      </c>
      <c r="B309" s="27">
        <v>15</v>
      </c>
      <c r="C309" s="27">
        <v>0.5</v>
      </c>
      <c r="D309" s="28">
        <f t="shared" si="65"/>
        <v>0.20234282111999999</v>
      </c>
      <c r="E309" s="29">
        <v>39015</v>
      </c>
      <c r="F309" s="27">
        <v>1</v>
      </c>
      <c r="G309" s="27" t="s">
        <v>70</v>
      </c>
      <c r="H309" s="27" t="s">
        <v>71</v>
      </c>
      <c r="I309" s="27">
        <v>18</v>
      </c>
      <c r="J309" s="27">
        <v>105</v>
      </c>
      <c r="K309" s="27"/>
      <c r="L309" s="27"/>
      <c r="M309" s="31">
        <f t="shared" si="66"/>
        <v>61.5</v>
      </c>
      <c r="N309" s="29">
        <v>39020</v>
      </c>
      <c r="O309" s="32">
        <v>201520</v>
      </c>
      <c r="P309" s="27"/>
      <c r="Q309" s="32"/>
      <c r="R309" s="27"/>
      <c r="S309" s="27"/>
      <c r="T309" s="27"/>
      <c r="U309" s="27"/>
      <c r="V309" s="40">
        <f t="shared" si="67"/>
        <v>201520</v>
      </c>
      <c r="W309" s="40">
        <f t="shared" si="68"/>
        <v>995933.52946526324</v>
      </c>
      <c r="X309" s="40">
        <f t="shared" si="69"/>
        <v>403040</v>
      </c>
      <c r="Y309" s="29">
        <v>39066</v>
      </c>
      <c r="Z309" s="13">
        <f t="shared" si="70"/>
        <v>5</v>
      </c>
      <c r="AA309" s="27">
        <f t="shared" si="71"/>
        <v>46</v>
      </c>
      <c r="AB309" s="27">
        <v>1</v>
      </c>
      <c r="AC309" s="27">
        <v>4.7</v>
      </c>
      <c r="AD309" s="27">
        <v>24</v>
      </c>
      <c r="AE309" s="27">
        <v>10.7</v>
      </c>
      <c r="AF309" s="27">
        <v>27.8</v>
      </c>
      <c r="AG309" s="33">
        <v>19.684090909090912</v>
      </c>
      <c r="AH309" s="4">
        <v>40</v>
      </c>
      <c r="AI309" s="4">
        <v>40</v>
      </c>
      <c r="AJ309" s="4">
        <v>47</v>
      </c>
      <c r="AK309" s="9">
        <v>43.833333333333336</v>
      </c>
      <c r="AL309" s="4">
        <v>9</v>
      </c>
      <c r="AM309" s="4">
        <v>8.4</v>
      </c>
      <c r="AN309" s="4">
        <v>10.1</v>
      </c>
      <c r="AO309" s="10">
        <v>9.2889493410664166</v>
      </c>
      <c r="AP309" s="20">
        <v>194</v>
      </c>
      <c r="AQ309" s="20">
        <v>172</v>
      </c>
      <c r="AR309" s="20">
        <v>14.75</v>
      </c>
      <c r="AS309" s="20">
        <v>6.25</v>
      </c>
      <c r="AT309" s="5">
        <v>0</v>
      </c>
      <c r="AU309" s="5">
        <v>5</v>
      </c>
      <c r="AV309" s="5">
        <v>345</v>
      </c>
      <c r="AW309" s="5">
        <v>350</v>
      </c>
      <c r="AX309" s="5">
        <v>0</v>
      </c>
      <c r="AY309" s="5">
        <v>0</v>
      </c>
      <c r="AZ309" s="5">
        <v>0</v>
      </c>
      <c r="BA309" s="5">
        <v>10</v>
      </c>
      <c r="BB309" s="5">
        <v>50</v>
      </c>
      <c r="BC309" s="5">
        <v>660</v>
      </c>
      <c r="BD309" s="5">
        <v>5</v>
      </c>
      <c r="BE309" s="5">
        <v>720</v>
      </c>
      <c r="BF309" s="5">
        <v>17.727272727272727</v>
      </c>
      <c r="BG309" s="5">
        <v>132.27272727272728</v>
      </c>
      <c r="BH309" s="5">
        <v>0.45454545454545453</v>
      </c>
      <c r="BI309" s="5">
        <v>151.36363636363637</v>
      </c>
      <c r="BJ309" s="5">
        <v>15</v>
      </c>
      <c r="BK309" s="5">
        <v>15</v>
      </c>
      <c r="BL309" s="5">
        <v>0</v>
      </c>
      <c r="BM309" s="5">
        <v>35</v>
      </c>
      <c r="BN309" s="5">
        <v>7484</v>
      </c>
      <c r="BO309" s="11">
        <f>BN309/O309*100</f>
        <v>3.7137753076617708</v>
      </c>
      <c r="BP309" s="11">
        <f t="shared" si="80"/>
        <v>3.7137753076617708</v>
      </c>
      <c r="BQ309" s="27" t="s">
        <v>72</v>
      </c>
      <c r="BR309" s="30">
        <v>16</v>
      </c>
      <c r="BS309" s="30">
        <v>27</v>
      </c>
      <c r="BT309" s="35">
        <v>23.04</v>
      </c>
      <c r="BU309" s="43">
        <f t="shared" si="72"/>
        <v>0.50086956521739123</v>
      </c>
      <c r="BV309" s="28">
        <v>0.04</v>
      </c>
      <c r="BW309" s="28">
        <v>0.14199999999999999</v>
      </c>
      <c r="BX309" s="28">
        <v>8.7523809523809559E-2</v>
      </c>
      <c r="BY309" s="32">
        <f t="shared" si="73"/>
        <v>36986.733498005313</v>
      </c>
      <c r="BZ309" s="35">
        <v>0.68</v>
      </c>
      <c r="CA309" s="35">
        <f t="shared" si="78"/>
        <v>7.3057243216379325E-2</v>
      </c>
      <c r="CB309" s="35">
        <f t="shared" si="81"/>
        <v>0.71561393361531145</v>
      </c>
      <c r="CC309" s="89"/>
      <c r="CD309" s="89"/>
      <c r="CE309" s="89"/>
      <c r="CF309" s="89"/>
      <c r="CG309" s="89"/>
      <c r="CH309" s="89"/>
      <c r="CI309" s="89"/>
      <c r="CJ309" s="89"/>
      <c r="CK309" s="89"/>
      <c r="CL309" s="89"/>
      <c r="CM309" s="89"/>
      <c r="CN309" s="89"/>
      <c r="CO309" s="89"/>
      <c r="CP309" s="89"/>
    </row>
    <row r="310" spans="1:94" s="138" customFormat="1" x14ac:dyDescent="0.25">
      <c r="A310" s="37" t="s">
        <v>69</v>
      </c>
      <c r="B310" s="37">
        <v>24</v>
      </c>
      <c r="C310" s="37">
        <v>1</v>
      </c>
      <c r="D310" s="38">
        <f t="shared" si="65"/>
        <v>0.40468564223999998</v>
      </c>
      <c r="E310" s="39">
        <v>37074</v>
      </c>
      <c r="F310" s="37">
        <v>1</v>
      </c>
      <c r="G310" s="37" t="s">
        <v>70</v>
      </c>
      <c r="H310" s="37" t="s">
        <v>71</v>
      </c>
      <c r="I310" s="37">
        <v>203</v>
      </c>
      <c r="J310" s="37">
        <v>213</v>
      </c>
      <c r="K310" s="37"/>
      <c r="L310" s="37"/>
      <c r="M310" s="31">
        <f t="shared" si="66"/>
        <v>208</v>
      </c>
      <c r="N310" s="44">
        <v>37080</v>
      </c>
      <c r="O310" s="45">
        <v>429146</v>
      </c>
      <c r="P310" s="37"/>
      <c r="Q310" s="40"/>
      <c r="R310" s="37"/>
      <c r="S310" s="37"/>
      <c r="T310" s="37"/>
      <c r="U310" s="37"/>
      <c r="V310" s="40">
        <f t="shared" si="67"/>
        <v>429146</v>
      </c>
      <c r="W310" s="40">
        <f t="shared" si="68"/>
        <v>1060442.8603510815</v>
      </c>
      <c r="X310" s="40">
        <f t="shared" si="69"/>
        <v>429146</v>
      </c>
      <c r="Y310" s="39">
        <v>37112</v>
      </c>
      <c r="Z310" s="13">
        <f t="shared" si="70"/>
        <v>6</v>
      </c>
      <c r="AA310" s="37">
        <f t="shared" si="71"/>
        <v>32</v>
      </c>
      <c r="AB310" s="31">
        <v>11</v>
      </c>
      <c r="AC310" s="41">
        <v>3.9</v>
      </c>
      <c r="AD310" s="41">
        <v>31.5</v>
      </c>
      <c r="AE310" s="41">
        <v>30.6</v>
      </c>
      <c r="AF310" s="41">
        <v>33</v>
      </c>
      <c r="AG310" s="41">
        <v>31.86451612903225</v>
      </c>
      <c r="AH310" s="13">
        <v>40</v>
      </c>
      <c r="AI310" s="13">
        <v>40</v>
      </c>
      <c r="AJ310" s="13">
        <v>54</v>
      </c>
      <c r="AK310" s="13">
        <v>49.111111111111114</v>
      </c>
      <c r="AL310" s="18">
        <v>9.4</v>
      </c>
      <c r="AM310" s="18">
        <v>9.1</v>
      </c>
      <c r="AN310" s="18">
        <v>9.1999999999999993</v>
      </c>
      <c r="AO310" s="18">
        <v>9.1698851613883452</v>
      </c>
      <c r="AP310" s="21">
        <v>41</v>
      </c>
      <c r="AQ310" s="21">
        <v>201</v>
      </c>
      <c r="AR310" s="21">
        <v>3</v>
      </c>
      <c r="AS310" s="21">
        <v>1.5</v>
      </c>
      <c r="AT310" s="14">
        <v>25</v>
      </c>
      <c r="AU310" s="14">
        <v>145</v>
      </c>
      <c r="AV310" s="14">
        <v>0</v>
      </c>
      <c r="AW310" s="14">
        <v>170</v>
      </c>
      <c r="AX310" s="14">
        <v>0</v>
      </c>
      <c r="AY310" s="14">
        <v>5</v>
      </c>
      <c r="AZ310" s="14">
        <v>0</v>
      </c>
      <c r="BA310" s="14">
        <v>6</v>
      </c>
      <c r="BB310" s="14">
        <v>235</v>
      </c>
      <c r="BC310" s="14">
        <v>470</v>
      </c>
      <c r="BD310" s="14">
        <v>0</v>
      </c>
      <c r="BE310" s="14">
        <v>510</v>
      </c>
      <c r="BF310" s="14">
        <v>62.06666666666667</v>
      </c>
      <c r="BG310" s="14">
        <v>115.35714285714286</v>
      </c>
      <c r="BH310" s="14">
        <v>0</v>
      </c>
      <c r="BI310" s="14">
        <v>169.73333333333332</v>
      </c>
      <c r="BJ310" s="14">
        <v>30</v>
      </c>
      <c r="BK310" s="14">
        <v>57.5</v>
      </c>
      <c r="BL310" s="14">
        <v>0</v>
      </c>
      <c r="BM310" s="14">
        <v>80</v>
      </c>
      <c r="BN310" s="14">
        <v>33007</v>
      </c>
      <c r="BO310" s="19">
        <f>BN310/(O310)*100</f>
        <v>7.6913218345271774</v>
      </c>
      <c r="BP310" s="19">
        <f t="shared" si="80"/>
        <v>7.6913218345271774</v>
      </c>
      <c r="BQ310" s="37" t="s">
        <v>72</v>
      </c>
      <c r="BR310" s="31">
        <v>15</v>
      </c>
      <c r="BS310" s="31">
        <v>3</v>
      </c>
      <c r="BT310" s="43">
        <v>19.82</v>
      </c>
      <c r="BU310" s="43">
        <f t="shared" si="72"/>
        <v>0.61937500000000001</v>
      </c>
      <c r="BV310" s="38">
        <v>3.6999999999999998E-2</v>
      </c>
      <c r="BW310" s="38">
        <v>0.34100000000000003</v>
      </c>
      <c r="BX310" s="38">
        <v>7.0000000000000007E-2</v>
      </c>
      <c r="BY310" s="40">
        <f t="shared" si="73"/>
        <v>81562.07326086727</v>
      </c>
      <c r="BZ310" s="43">
        <v>2.77</v>
      </c>
      <c r="CA310" s="35">
        <f t="shared" si="78"/>
        <v>0.213900595832515</v>
      </c>
      <c r="CB310" s="35">
        <f t="shared" si="81"/>
        <v>0.89905671596132319</v>
      </c>
      <c r="CC310" s="89"/>
      <c r="CD310" s="89"/>
      <c r="CE310" s="89"/>
      <c r="CF310" s="89"/>
      <c r="CG310" s="89"/>
      <c r="CH310" s="89"/>
      <c r="CI310" s="89"/>
      <c r="CJ310" s="89"/>
      <c r="CK310" s="89"/>
      <c r="CL310" s="89"/>
      <c r="CM310" s="89"/>
      <c r="CN310" s="89"/>
      <c r="CO310" s="89"/>
      <c r="CP310" s="89"/>
    </row>
    <row r="311" spans="1:94" s="138" customFormat="1" x14ac:dyDescent="0.25">
      <c r="A311" s="37" t="s">
        <v>69</v>
      </c>
      <c r="B311" s="37">
        <v>27</v>
      </c>
      <c r="C311" s="37">
        <v>1</v>
      </c>
      <c r="D311" s="38">
        <f t="shared" si="65"/>
        <v>0.40468564223999998</v>
      </c>
      <c r="E311" s="39">
        <v>37167</v>
      </c>
      <c r="F311" s="37">
        <v>1</v>
      </c>
      <c r="G311" s="37" t="s">
        <v>70</v>
      </c>
      <c r="H311" s="37" t="s">
        <v>71</v>
      </c>
      <c r="I311" s="37">
        <v>38</v>
      </c>
      <c r="J311" s="37">
        <v>41</v>
      </c>
      <c r="K311" s="37"/>
      <c r="L311" s="37"/>
      <c r="M311" s="31">
        <f t="shared" si="66"/>
        <v>39.5</v>
      </c>
      <c r="N311" s="44">
        <v>37173</v>
      </c>
      <c r="O311" s="45">
        <v>408078</v>
      </c>
      <c r="P311" s="37"/>
      <c r="Q311" s="40"/>
      <c r="R311" s="37"/>
      <c r="S311" s="37"/>
      <c r="T311" s="37"/>
      <c r="U311" s="37"/>
      <c r="V311" s="40">
        <f t="shared" si="67"/>
        <v>408078</v>
      </c>
      <c r="W311" s="40">
        <f t="shared" si="68"/>
        <v>1008382.698583579</v>
      </c>
      <c r="X311" s="40">
        <f t="shared" si="69"/>
        <v>408078</v>
      </c>
      <c r="Y311" s="39">
        <v>37222</v>
      </c>
      <c r="Z311" s="13">
        <f t="shared" si="70"/>
        <v>6</v>
      </c>
      <c r="AA311" s="37">
        <f t="shared" si="71"/>
        <v>49</v>
      </c>
      <c r="AB311" s="31">
        <v>12</v>
      </c>
      <c r="AC311" s="41">
        <v>4.3</v>
      </c>
      <c r="AD311" s="41">
        <v>28.3</v>
      </c>
      <c r="AE311" s="41">
        <v>17.5</v>
      </c>
      <c r="AF311" s="41">
        <v>30.3</v>
      </c>
      <c r="AG311" s="41">
        <v>25.108510638297865</v>
      </c>
      <c r="AH311" s="13">
        <v>40</v>
      </c>
      <c r="AI311" s="13">
        <v>31</v>
      </c>
      <c r="AJ311" s="13">
        <v>46</v>
      </c>
      <c r="AK311" s="13">
        <v>40.533333333333331</v>
      </c>
      <c r="AL311" s="18">
        <v>8.6999999999999993</v>
      </c>
      <c r="AM311" s="18">
        <v>8.8000000000000007</v>
      </c>
      <c r="AN311" s="18">
        <v>9.9</v>
      </c>
      <c r="AO311" s="18">
        <v>9.4039762877298791</v>
      </c>
      <c r="AP311" s="21">
        <v>97</v>
      </c>
      <c r="AQ311" s="21">
        <v>387.5</v>
      </c>
      <c r="AR311" s="21">
        <v>24</v>
      </c>
      <c r="AS311" s="21">
        <v>10</v>
      </c>
      <c r="AT311" s="14">
        <v>0</v>
      </c>
      <c r="AU311" s="14">
        <v>115</v>
      </c>
      <c r="AV311" s="14">
        <v>0</v>
      </c>
      <c r="AW311" s="14">
        <v>115</v>
      </c>
      <c r="AX311" s="14">
        <v>0</v>
      </c>
      <c r="AY311" s="14">
        <v>0</v>
      </c>
      <c r="AZ311" s="14">
        <v>0</v>
      </c>
      <c r="BA311" s="14">
        <v>25</v>
      </c>
      <c r="BB311" s="14">
        <v>895</v>
      </c>
      <c r="BC311" s="14">
        <v>750</v>
      </c>
      <c r="BD311" s="14">
        <v>810</v>
      </c>
      <c r="BE311" s="14">
        <v>915</v>
      </c>
      <c r="BF311" s="14">
        <v>79.5</v>
      </c>
      <c r="BG311" s="14">
        <v>93.75</v>
      </c>
      <c r="BH311" s="14">
        <v>266.75</v>
      </c>
      <c r="BI311" s="14">
        <v>439.5</v>
      </c>
      <c r="BJ311" s="14">
        <v>17.5</v>
      </c>
      <c r="BK311" s="14">
        <v>10</v>
      </c>
      <c r="BL311" s="14">
        <v>105</v>
      </c>
      <c r="BM311" s="14">
        <v>445</v>
      </c>
      <c r="BN311" s="14">
        <v>16862</v>
      </c>
      <c r="BO311" s="19">
        <f>BN311/(O311)*100</f>
        <v>4.1320531859105367</v>
      </c>
      <c r="BP311" s="19">
        <f t="shared" si="80"/>
        <v>4.1320531859105367</v>
      </c>
      <c r="BQ311" s="37" t="s">
        <v>72</v>
      </c>
      <c r="BR311" s="31">
        <v>17</v>
      </c>
      <c r="BS311" s="31">
        <v>46</v>
      </c>
      <c r="BT311" s="43">
        <v>31.15</v>
      </c>
      <c r="BU311" s="43">
        <f t="shared" si="72"/>
        <v>0.63571428571428568</v>
      </c>
      <c r="BV311" s="38">
        <v>6.4000000000000001E-2</v>
      </c>
      <c r="BW311" s="38">
        <v>0.78800000000000003</v>
      </c>
      <c r="BX311" s="38">
        <v>0.29099999999999998</v>
      </c>
      <c r="BY311" s="40">
        <f t="shared" si="73"/>
        <v>41666.90942299342</v>
      </c>
      <c r="BZ311" s="43">
        <v>4.1399999999999997</v>
      </c>
      <c r="CA311" s="35">
        <f t="shared" si="78"/>
        <v>0.20877883250491111</v>
      </c>
      <c r="CB311" s="35">
        <f t="shared" si="81"/>
        <v>0.96276176848369333</v>
      </c>
      <c r="CC311" s="89"/>
      <c r="CD311" s="89"/>
      <c r="CE311" s="89"/>
      <c r="CF311" s="89"/>
      <c r="CG311" s="89"/>
      <c r="CH311" s="89"/>
      <c r="CI311" s="89"/>
      <c r="CJ311" s="89"/>
      <c r="CK311" s="89"/>
      <c r="CL311" s="89"/>
      <c r="CM311" s="89"/>
      <c r="CN311" s="89"/>
      <c r="CO311" s="89"/>
      <c r="CP311" s="89"/>
    </row>
    <row r="312" spans="1:94" s="138" customFormat="1" x14ac:dyDescent="0.25">
      <c r="A312" s="37" t="s">
        <v>69</v>
      </c>
      <c r="B312" s="37">
        <v>12</v>
      </c>
      <c r="C312" s="37">
        <v>0.5</v>
      </c>
      <c r="D312" s="38">
        <f t="shared" si="65"/>
        <v>0.20234282111999999</v>
      </c>
      <c r="E312" s="39">
        <v>37170</v>
      </c>
      <c r="F312" s="37">
        <v>1</v>
      </c>
      <c r="G312" s="37" t="s">
        <v>70</v>
      </c>
      <c r="H312" s="37" t="s">
        <v>71</v>
      </c>
      <c r="I312" s="37">
        <v>31</v>
      </c>
      <c r="J312" s="37">
        <v>48</v>
      </c>
      <c r="K312" s="37"/>
      <c r="L312" s="37"/>
      <c r="M312" s="31">
        <f t="shared" si="66"/>
        <v>39.5</v>
      </c>
      <c r="N312" s="39">
        <v>37177</v>
      </c>
      <c r="O312" s="40">
        <v>223046</v>
      </c>
      <c r="P312" s="37"/>
      <c r="Q312" s="40"/>
      <c r="R312" s="37"/>
      <c r="S312" s="37"/>
      <c r="T312" s="37"/>
      <c r="U312" s="37"/>
      <c r="V312" s="40">
        <f t="shared" si="67"/>
        <v>223046</v>
      </c>
      <c r="W312" s="40">
        <f t="shared" si="68"/>
        <v>1102317.3382945072</v>
      </c>
      <c r="X312" s="40">
        <f t="shared" si="69"/>
        <v>446092</v>
      </c>
      <c r="Y312" s="39">
        <v>37222</v>
      </c>
      <c r="Z312" s="13">
        <f t="shared" si="70"/>
        <v>7</v>
      </c>
      <c r="AA312" s="37">
        <f t="shared" si="71"/>
        <v>45</v>
      </c>
      <c r="AB312" s="31">
        <v>6</v>
      </c>
      <c r="AC312" s="41">
        <v>3.8</v>
      </c>
      <c r="AD312" s="41">
        <v>26.5</v>
      </c>
      <c r="AE312" s="41">
        <v>17.600000000000001</v>
      </c>
      <c r="AF312" s="41">
        <v>29.4</v>
      </c>
      <c r="AG312" s="41">
        <v>24.704651162790697</v>
      </c>
      <c r="AH312" s="13">
        <v>40</v>
      </c>
      <c r="AI312" s="13">
        <v>30</v>
      </c>
      <c r="AJ312" s="13">
        <v>45</v>
      </c>
      <c r="AK312" s="13">
        <v>40.285714285714285</v>
      </c>
      <c r="AL312" s="18">
        <v>8.6999999999999993</v>
      </c>
      <c r="AM312" s="18">
        <v>8.6999999999999993</v>
      </c>
      <c r="AN312" s="18">
        <v>92</v>
      </c>
      <c r="AO312" s="18">
        <v>10.509214901168514</v>
      </c>
      <c r="AP312" s="21">
        <v>93</v>
      </c>
      <c r="AQ312" s="21">
        <v>225</v>
      </c>
      <c r="AR312" s="21">
        <v>19.5</v>
      </c>
      <c r="AS312" s="21">
        <v>8.1</v>
      </c>
      <c r="AT312" s="14">
        <v>85</v>
      </c>
      <c r="AU312" s="14">
        <v>135</v>
      </c>
      <c r="AV312" s="14">
        <v>5</v>
      </c>
      <c r="AW312" s="14">
        <v>225</v>
      </c>
      <c r="AX312" s="14">
        <v>0</v>
      </c>
      <c r="AY312" s="14">
        <v>0</v>
      </c>
      <c r="AZ312" s="14">
        <v>0</v>
      </c>
      <c r="BA312" s="14">
        <v>0</v>
      </c>
      <c r="BB312" s="14">
        <v>185</v>
      </c>
      <c r="BC312" s="14">
        <v>325</v>
      </c>
      <c r="BD312" s="14">
        <v>2000</v>
      </c>
      <c r="BE312" s="14">
        <v>2020</v>
      </c>
      <c r="BF312" s="14">
        <v>41.944444444444443</v>
      </c>
      <c r="BG312" s="14">
        <v>48.333333333333336</v>
      </c>
      <c r="BH312" s="14">
        <v>348.61111111111109</v>
      </c>
      <c r="BI312" s="14">
        <v>438.88888888888891</v>
      </c>
      <c r="BJ312" s="14">
        <v>17.5</v>
      </c>
      <c r="BK312" s="14">
        <v>20</v>
      </c>
      <c r="BL312" s="14">
        <v>107.5</v>
      </c>
      <c r="BM312" s="14">
        <v>240</v>
      </c>
      <c r="BN312" s="14">
        <v>41456</v>
      </c>
      <c r="BO312" s="19">
        <f>BN312/(O312)*100</f>
        <v>18.58630058373609</v>
      </c>
      <c r="BP312" s="19">
        <f t="shared" si="80"/>
        <v>18.58630058373609</v>
      </c>
      <c r="BQ312" s="37" t="s">
        <v>72</v>
      </c>
      <c r="BR312" s="31">
        <v>25</v>
      </c>
      <c r="BS312" s="31">
        <v>43</v>
      </c>
      <c r="BT312" s="43">
        <v>35.24</v>
      </c>
      <c r="BU312" s="43">
        <f t="shared" si="72"/>
        <v>0.7831111111111112</v>
      </c>
      <c r="BV312" s="38">
        <v>0.122</v>
      </c>
      <c r="BW312" s="38">
        <v>0.63700000000000001</v>
      </c>
      <c r="BX312" s="38">
        <v>0.35599999999999998</v>
      </c>
      <c r="BY312" s="40">
        <f t="shared" si="73"/>
        <v>204880.01388205614</v>
      </c>
      <c r="BZ312" s="43">
        <v>12.45</v>
      </c>
      <c r="CA312" s="43">
        <f t="shared" si="78"/>
        <v>1.3673164441183148</v>
      </c>
      <c r="CB312" s="43"/>
      <c r="CC312" s="89"/>
      <c r="CD312" s="89"/>
      <c r="CE312" s="89"/>
      <c r="CF312" s="89"/>
      <c r="CG312" s="89"/>
      <c r="CH312" s="89"/>
      <c r="CI312" s="89"/>
      <c r="CJ312" s="89"/>
      <c r="CK312" s="89"/>
      <c r="CL312" s="89"/>
      <c r="CM312" s="89"/>
      <c r="CN312" s="89"/>
      <c r="CO312" s="89"/>
      <c r="CP312" s="89"/>
    </row>
    <row r="313" spans="1:94" s="138" customFormat="1" x14ac:dyDescent="0.25">
      <c r="A313" s="37" t="s">
        <v>69</v>
      </c>
      <c r="B313" s="37">
        <v>34</v>
      </c>
      <c r="C313" s="37">
        <v>1</v>
      </c>
      <c r="D313" s="38">
        <f t="shared" si="65"/>
        <v>0.40468564223999998</v>
      </c>
      <c r="E313" s="39">
        <v>37164</v>
      </c>
      <c r="F313" s="37">
        <v>1</v>
      </c>
      <c r="G313" s="37" t="s">
        <v>70</v>
      </c>
      <c r="H313" s="37" t="s">
        <v>71</v>
      </c>
      <c r="I313" s="37">
        <v>6</v>
      </c>
      <c r="J313" s="37">
        <v>27</v>
      </c>
      <c r="K313" s="37"/>
      <c r="L313" s="37"/>
      <c r="M313" s="31">
        <f t="shared" si="66"/>
        <v>16.5</v>
      </c>
      <c r="N313" s="44">
        <v>37171</v>
      </c>
      <c r="O313" s="45">
        <v>316936</v>
      </c>
      <c r="P313" s="37"/>
      <c r="Q313" s="40"/>
      <c r="R313" s="37"/>
      <c r="S313" s="37"/>
      <c r="T313" s="37"/>
      <c r="U313" s="37"/>
      <c r="V313" s="40">
        <f t="shared" si="67"/>
        <v>316936</v>
      </c>
      <c r="W313" s="40">
        <f t="shared" si="68"/>
        <v>783165.91180677514</v>
      </c>
      <c r="X313" s="40">
        <f t="shared" si="69"/>
        <v>316936</v>
      </c>
      <c r="Y313" s="39">
        <v>37209</v>
      </c>
      <c r="Z313" s="13">
        <f t="shared" si="70"/>
        <v>7</v>
      </c>
      <c r="AA313" s="37">
        <f t="shared" si="71"/>
        <v>38</v>
      </c>
      <c r="AB313" s="31">
        <v>10</v>
      </c>
      <c r="AC313" s="41">
        <v>4.0999999999999996</v>
      </c>
      <c r="AD313" s="41">
        <v>25</v>
      </c>
      <c r="AE313" s="41">
        <v>23.2</v>
      </c>
      <c r="AF313" s="41">
        <v>29.9</v>
      </c>
      <c r="AG313" s="41">
        <v>26.086111111111109</v>
      </c>
      <c r="AH313" s="13">
        <v>40</v>
      </c>
      <c r="AI313" s="13">
        <v>40</v>
      </c>
      <c r="AJ313" s="13">
        <v>47</v>
      </c>
      <c r="AK313" s="13">
        <v>42.81818181818182</v>
      </c>
      <c r="AL313" s="18">
        <v>8.9</v>
      </c>
      <c r="AM313" s="18">
        <v>8.6999999999999993</v>
      </c>
      <c r="AN313" s="18">
        <v>9.8000000000000007</v>
      </c>
      <c r="AO313" s="18">
        <v>9.3263136696265541</v>
      </c>
      <c r="AP313" s="21">
        <v>50</v>
      </c>
      <c r="AQ313" s="21">
        <v>425</v>
      </c>
      <c r="AR313" s="21">
        <v>24</v>
      </c>
      <c r="AS313" s="21">
        <v>10</v>
      </c>
      <c r="AT313" s="14">
        <v>0</v>
      </c>
      <c r="AU313" s="14">
        <v>290</v>
      </c>
      <c r="AV313" s="14">
        <v>0</v>
      </c>
      <c r="AW313" s="14">
        <v>290</v>
      </c>
      <c r="AX313" s="14">
        <v>0</v>
      </c>
      <c r="AY313" s="14">
        <v>0</v>
      </c>
      <c r="AZ313" s="14">
        <v>0</v>
      </c>
      <c r="BA313" s="14">
        <v>0</v>
      </c>
      <c r="BB313" s="14">
        <v>205</v>
      </c>
      <c r="BC313" s="14">
        <v>1360</v>
      </c>
      <c r="BD313" s="14">
        <v>2010</v>
      </c>
      <c r="BE313" s="14">
        <v>2010</v>
      </c>
      <c r="BF313" s="14">
        <v>51.5625</v>
      </c>
      <c r="BG313" s="14">
        <v>172.5</v>
      </c>
      <c r="BH313" s="14">
        <v>511.5625</v>
      </c>
      <c r="BI313" s="14">
        <v>735.625</v>
      </c>
      <c r="BJ313" s="14">
        <v>15</v>
      </c>
      <c r="BK313" s="14">
        <v>20</v>
      </c>
      <c r="BL313" s="14">
        <v>12.5</v>
      </c>
      <c r="BM313" s="14">
        <v>397.5</v>
      </c>
      <c r="BN313" s="14">
        <v>0</v>
      </c>
      <c r="BO313" s="19">
        <f>BN313/(O313)*100</f>
        <v>0</v>
      </c>
      <c r="BP313" s="19">
        <f t="shared" si="80"/>
        <v>0</v>
      </c>
      <c r="BQ313" s="37" t="s">
        <v>73</v>
      </c>
      <c r="BR313" s="31"/>
      <c r="BS313" s="31"/>
      <c r="BT313" s="43"/>
      <c r="BU313" s="43">
        <f t="shared" si="72"/>
        <v>0</v>
      </c>
      <c r="BV313" s="38"/>
      <c r="BW313" s="38"/>
      <c r="BX313" s="38"/>
      <c r="BY313" s="40">
        <f t="shared" si="73"/>
        <v>0</v>
      </c>
      <c r="BZ313" s="43">
        <v>0</v>
      </c>
      <c r="CA313" s="35">
        <f t="shared" si="78"/>
        <v>0</v>
      </c>
      <c r="CB313" s="35" t="e">
        <f>(BX313/BT313^3)*100000</f>
        <v>#DIV/0!</v>
      </c>
      <c r="CC313" s="89"/>
      <c r="CD313" s="89"/>
      <c r="CE313" s="89"/>
      <c r="CF313" s="89"/>
      <c r="CG313" s="89"/>
      <c r="CH313" s="89"/>
      <c r="CI313" s="89"/>
      <c r="CJ313" s="89"/>
      <c r="CK313" s="89"/>
      <c r="CL313" s="89"/>
      <c r="CM313" s="89"/>
      <c r="CN313" s="89"/>
      <c r="CO313" s="89"/>
      <c r="CP313" s="89"/>
    </row>
    <row r="314" spans="1:94" s="138" customFormat="1" x14ac:dyDescent="0.25">
      <c r="A314" s="37" t="s">
        <v>69</v>
      </c>
      <c r="B314" s="37">
        <v>30</v>
      </c>
      <c r="C314" s="37">
        <v>1</v>
      </c>
      <c r="D314" s="38">
        <f t="shared" si="65"/>
        <v>0.40468564223999998</v>
      </c>
      <c r="E314" s="39">
        <v>38634</v>
      </c>
      <c r="F314" s="37">
        <v>1</v>
      </c>
      <c r="G314" s="37" t="s">
        <v>70</v>
      </c>
      <c r="H314" s="37" t="s">
        <v>71</v>
      </c>
      <c r="I314" s="37">
        <v>67</v>
      </c>
      <c r="J314" s="37">
        <v>7</v>
      </c>
      <c r="K314" s="37"/>
      <c r="L314" s="37"/>
      <c r="M314" s="31">
        <f t="shared" si="66"/>
        <v>37</v>
      </c>
      <c r="N314" s="39">
        <v>38641</v>
      </c>
      <c r="O314" s="40">
        <v>398002</v>
      </c>
      <c r="P314" s="37"/>
      <c r="Q314" s="40"/>
      <c r="R314" s="37"/>
      <c r="S314" s="37"/>
      <c r="T314" s="37"/>
      <c r="U314" s="37"/>
      <c r="V314" s="40">
        <f t="shared" si="67"/>
        <v>398002</v>
      </c>
      <c r="W314" s="40">
        <f t="shared" si="68"/>
        <v>983484.36034694745</v>
      </c>
      <c r="X314" s="40">
        <f t="shared" si="69"/>
        <v>398002</v>
      </c>
      <c r="Y314" s="39">
        <v>38700</v>
      </c>
      <c r="Z314" s="13">
        <f t="shared" si="70"/>
        <v>7</v>
      </c>
      <c r="AA314" s="37">
        <f t="shared" si="71"/>
        <v>59</v>
      </c>
      <c r="AB314" s="37">
        <v>14</v>
      </c>
      <c r="AC314" s="41">
        <v>3.9</v>
      </c>
      <c r="AD314" s="41">
        <v>27.7</v>
      </c>
      <c r="AE314" s="41">
        <v>9.5</v>
      </c>
      <c r="AF314" s="41">
        <v>29</v>
      </c>
      <c r="AG314" s="41">
        <v>21.766071428571422</v>
      </c>
      <c r="AH314" s="13">
        <v>40</v>
      </c>
      <c r="AI314" s="13">
        <v>40</v>
      </c>
      <c r="AJ314" s="13">
        <v>44</v>
      </c>
      <c r="AK314" s="13">
        <v>42.6875</v>
      </c>
      <c r="AL314" s="18">
        <v>9</v>
      </c>
      <c r="AM314" s="18">
        <v>8.6999999999999993</v>
      </c>
      <c r="AN314" s="18">
        <v>9.3000000000000007</v>
      </c>
      <c r="AO314" s="18">
        <v>9.0172737677718739</v>
      </c>
      <c r="AP314" s="21">
        <v>272</v>
      </c>
      <c r="AQ314" s="21">
        <v>350</v>
      </c>
      <c r="AR314" s="21">
        <v>21</v>
      </c>
      <c r="AS314" s="21">
        <v>8.75</v>
      </c>
      <c r="AT314" s="14">
        <v>15</v>
      </c>
      <c r="AU314" s="14">
        <v>15</v>
      </c>
      <c r="AV314" s="14">
        <v>15</v>
      </c>
      <c r="AW314" s="14">
        <v>45</v>
      </c>
      <c r="AX314" s="14">
        <v>0</v>
      </c>
      <c r="AY314" s="14">
        <v>0</v>
      </c>
      <c r="AZ314" s="14">
        <v>0</v>
      </c>
      <c r="BA314" s="14">
        <v>0</v>
      </c>
      <c r="BB314" s="14">
        <v>65</v>
      </c>
      <c r="BC314" s="14">
        <v>485</v>
      </c>
      <c r="BD314" s="14">
        <v>545</v>
      </c>
      <c r="BE314" s="14">
        <v>635</v>
      </c>
      <c r="BF314" s="14">
        <v>13.684210526315789</v>
      </c>
      <c r="BG314" s="14">
        <v>83.94736842105263</v>
      </c>
      <c r="BH314" s="14">
        <v>31.05263157894737</v>
      </c>
      <c r="BI314" s="14">
        <v>128.68421052631578</v>
      </c>
      <c r="BJ314" s="14">
        <v>5</v>
      </c>
      <c r="BK314" s="14">
        <v>30</v>
      </c>
      <c r="BL314" s="14">
        <v>0</v>
      </c>
      <c r="BM314" s="14">
        <v>45</v>
      </c>
      <c r="BN314" s="14">
        <v>49402</v>
      </c>
      <c r="BO314" s="19">
        <f>BN314/O314*100</f>
        <v>12.412500439696284</v>
      </c>
      <c r="BP314" s="19">
        <f t="shared" si="80"/>
        <v>12.412500439696284</v>
      </c>
      <c r="BQ314" s="37" t="s">
        <v>72</v>
      </c>
      <c r="BR314" s="31">
        <v>17</v>
      </c>
      <c r="BS314" s="31">
        <v>47</v>
      </c>
      <c r="BT314" s="43">
        <v>26.48</v>
      </c>
      <c r="BU314" s="43">
        <f t="shared" si="72"/>
        <v>0.44881355932203393</v>
      </c>
      <c r="BV314" s="38">
        <v>5.6000000000000001E-2</v>
      </c>
      <c r="BW314" s="38">
        <v>0.61</v>
      </c>
      <c r="BX314" s="38">
        <v>0.186</v>
      </c>
      <c r="BY314" s="40">
        <f t="shared" si="73"/>
        <v>122075.00055240902</v>
      </c>
      <c r="BZ314" s="43">
        <v>7.77</v>
      </c>
      <c r="CA314" s="43">
        <f t="shared" si="78"/>
        <v>0.32542522271184321</v>
      </c>
      <c r="CB314" s="43">
        <f>(BX314/BT314^3)*100000</f>
        <v>1.0017491945540082</v>
      </c>
      <c r="CC314" s="89"/>
      <c r="CD314" s="89"/>
      <c r="CE314" s="89"/>
      <c r="CF314" s="89"/>
      <c r="CG314" s="89"/>
      <c r="CH314" s="89"/>
      <c r="CI314" s="89"/>
      <c r="CJ314" s="89"/>
      <c r="CK314" s="89"/>
      <c r="CL314" s="89"/>
      <c r="CM314" s="89"/>
      <c r="CN314" s="89"/>
      <c r="CO314" s="89"/>
      <c r="CP314" s="89"/>
    </row>
    <row r="315" spans="1:94" s="138" customFormat="1" x14ac:dyDescent="0.25">
      <c r="A315" s="37" t="s">
        <v>69</v>
      </c>
      <c r="B315" s="37">
        <v>5</v>
      </c>
      <c r="C315" s="37">
        <v>2</v>
      </c>
      <c r="D315" s="38">
        <f t="shared" si="65"/>
        <v>0.80937128447999995</v>
      </c>
      <c r="E315" s="39">
        <v>38906</v>
      </c>
      <c r="F315" s="37">
        <v>1</v>
      </c>
      <c r="G315" s="37" t="s">
        <v>70</v>
      </c>
      <c r="H315" s="37" t="s">
        <v>71</v>
      </c>
      <c r="I315" s="37">
        <v>110</v>
      </c>
      <c r="J315" s="37">
        <v>621</v>
      </c>
      <c r="K315" s="37"/>
      <c r="L315" s="37"/>
      <c r="M315" s="31">
        <f t="shared" si="66"/>
        <v>365.5</v>
      </c>
      <c r="N315" s="39">
        <v>38913</v>
      </c>
      <c r="O315" s="40">
        <v>785012</v>
      </c>
      <c r="P315" s="37"/>
      <c r="Q315" s="40"/>
      <c r="R315" s="37"/>
      <c r="S315" s="37"/>
      <c r="T315" s="37"/>
      <c r="U315" s="37"/>
      <c r="V315" s="40">
        <f t="shared" si="67"/>
        <v>785012</v>
      </c>
      <c r="W315" s="40">
        <f t="shared" si="68"/>
        <v>969903.44858151209</v>
      </c>
      <c r="X315" s="40">
        <f t="shared" si="69"/>
        <v>392506</v>
      </c>
      <c r="Y315" s="39">
        <v>38953</v>
      </c>
      <c r="Z315" s="13">
        <f t="shared" si="70"/>
        <v>7</v>
      </c>
      <c r="AA315" s="31">
        <f t="shared" si="71"/>
        <v>40</v>
      </c>
      <c r="AB315" s="37">
        <v>3</v>
      </c>
      <c r="AC315" s="37">
        <v>2.9</v>
      </c>
      <c r="AD315" s="37">
        <v>32</v>
      </c>
      <c r="AE315" s="37">
        <v>28.9</v>
      </c>
      <c r="AF315" s="37">
        <v>36.1</v>
      </c>
      <c r="AG315" s="41">
        <v>31.613513513513514</v>
      </c>
      <c r="AH315" s="15">
        <v>40</v>
      </c>
      <c r="AI315" s="15">
        <v>42</v>
      </c>
      <c r="AJ315" s="15">
        <v>55</v>
      </c>
      <c r="AK315" s="13">
        <v>48.090909090909093</v>
      </c>
      <c r="AL315" s="15">
        <v>9</v>
      </c>
      <c r="AM315" s="15">
        <v>9</v>
      </c>
      <c r="AN315" s="15">
        <v>9.4</v>
      </c>
      <c r="AO315" s="18">
        <v>9.191322087601618</v>
      </c>
      <c r="AP315" s="21">
        <v>390</v>
      </c>
      <c r="AQ315" s="21">
        <v>365</v>
      </c>
      <c r="AR315" s="21">
        <v>0</v>
      </c>
      <c r="AS315" s="21">
        <v>20.5</v>
      </c>
      <c r="AT315" s="14">
        <v>25</v>
      </c>
      <c r="AU315" s="14">
        <v>885</v>
      </c>
      <c r="AV315" s="14">
        <v>0</v>
      </c>
      <c r="AW315" s="14">
        <v>910</v>
      </c>
      <c r="AX315" s="14">
        <v>0</v>
      </c>
      <c r="AY315" s="14">
        <v>0</v>
      </c>
      <c r="AZ315" s="14">
        <v>0</v>
      </c>
      <c r="BA315" s="14">
        <v>10</v>
      </c>
      <c r="BB315" s="14">
        <v>260</v>
      </c>
      <c r="BC315" s="14">
        <v>350</v>
      </c>
      <c r="BD315" s="14">
        <v>10</v>
      </c>
      <c r="BE315" s="14">
        <v>525</v>
      </c>
      <c r="BF315" s="14">
        <v>79.333333333333329</v>
      </c>
      <c r="BG315" s="14">
        <v>111</v>
      </c>
      <c r="BH315" s="14">
        <v>0.66666666666666663</v>
      </c>
      <c r="BI315" s="14">
        <v>191</v>
      </c>
      <c r="BJ315" s="14">
        <v>70</v>
      </c>
      <c r="BK315" s="14">
        <v>100</v>
      </c>
      <c r="BL315" s="14">
        <v>0</v>
      </c>
      <c r="BM315" s="14">
        <v>175</v>
      </c>
      <c r="BN315" s="14">
        <v>159614</v>
      </c>
      <c r="BO315" s="19">
        <f>BN315/O315*100</f>
        <v>20.332682812492038</v>
      </c>
      <c r="BP315" s="19">
        <f t="shared" si="80"/>
        <v>20.332682812492038</v>
      </c>
      <c r="BQ315" s="37" t="s">
        <v>72</v>
      </c>
      <c r="BR315" s="31">
        <v>18</v>
      </c>
      <c r="BS315" s="31">
        <v>40</v>
      </c>
      <c r="BT315" s="43">
        <v>24.44</v>
      </c>
      <c r="BU315" s="43">
        <f t="shared" si="72"/>
        <v>0.61099999999999999</v>
      </c>
      <c r="BV315" s="38">
        <v>4.5999999999999999E-2</v>
      </c>
      <c r="BW315" s="38">
        <v>0.46400000000000002</v>
      </c>
      <c r="BX315" s="38">
        <v>0.153</v>
      </c>
      <c r="BY315" s="40">
        <f t="shared" si="73"/>
        <v>197207.39178750064</v>
      </c>
      <c r="BZ315" s="43">
        <v>24</v>
      </c>
      <c r="CA315" s="35">
        <f t="shared" si="78"/>
        <v>0.74131614440149607</v>
      </c>
      <c r="CB315" s="35"/>
      <c r="CC315" s="89"/>
      <c r="CD315" s="89"/>
      <c r="CE315" s="89"/>
      <c r="CF315" s="89"/>
      <c r="CG315" s="89"/>
      <c r="CH315" s="89"/>
      <c r="CI315" s="89"/>
      <c r="CJ315" s="89"/>
      <c r="CK315" s="89"/>
      <c r="CL315" s="89"/>
      <c r="CM315" s="89"/>
      <c r="CN315" s="89"/>
      <c r="CO315" s="89"/>
      <c r="CP315" s="89"/>
    </row>
    <row r="316" spans="1:94" s="138" customFormat="1" x14ac:dyDescent="0.25">
      <c r="A316" s="15" t="s">
        <v>69</v>
      </c>
      <c r="B316" s="15">
        <v>15</v>
      </c>
      <c r="C316" s="15">
        <v>0.5</v>
      </c>
      <c r="D316" s="16">
        <f t="shared" si="65"/>
        <v>0.20234282111999999</v>
      </c>
      <c r="E316" s="17">
        <v>37069</v>
      </c>
      <c r="F316" s="15">
        <v>2</v>
      </c>
      <c r="G316" s="15" t="s">
        <v>70</v>
      </c>
      <c r="H316" s="15" t="s">
        <v>71</v>
      </c>
      <c r="I316" s="15">
        <v>1</v>
      </c>
      <c r="J316" s="15">
        <v>0</v>
      </c>
      <c r="K316" s="15">
        <v>0</v>
      </c>
      <c r="L316" s="15">
        <v>0</v>
      </c>
      <c r="M316" s="13">
        <f t="shared" si="66"/>
        <v>0.25</v>
      </c>
      <c r="N316" s="17">
        <v>37076</v>
      </c>
      <c r="O316" s="14">
        <v>217550</v>
      </c>
      <c r="P316" s="17">
        <v>37082</v>
      </c>
      <c r="Q316" s="14">
        <v>168544</v>
      </c>
      <c r="R316" s="15"/>
      <c r="S316" s="15"/>
      <c r="T316" s="15"/>
      <c r="U316" s="15"/>
      <c r="V316" s="14">
        <f t="shared" si="67"/>
        <v>386094</v>
      </c>
      <c r="W316" s="14">
        <f t="shared" si="68"/>
        <v>1908118.1030436747</v>
      </c>
      <c r="X316" s="14">
        <f t="shared" si="69"/>
        <v>772188</v>
      </c>
      <c r="Y316" s="17">
        <v>37100</v>
      </c>
      <c r="Z316" s="13">
        <f t="shared" si="70"/>
        <v>7</v>
      </c>
      <c r="AA316" s="15">
        <f t="shared" si="71"/>
        <v>24</v>
      </c>
      <c r="AB316" s="13"/>
      <c r="AC316" s="18">
        <v>3.8</v>
      </c>
      <c r="AD316" s="18">
        <v>31</v>
      </c>
      <c r="AE316" s="18">
        <v>30.9</v>
      </c>
      <c r="AF316" s="18">
        <v>33.700000000000003</v>
      </c>
      <c r="AG316" s="18">
        <v>32.443478260869561</v>
      </c>
      <c r="AH316" s="13">
        <v>40</v>
      </c>
      <c r="AI316" s="13">
        <v>42</v>
      </c>
      <c r="AJ316" s="13">
        <v>53</v>
      </c>
      <c r="AK316" s="13">
        <v>48.375</v>
      </c>
      <c r="AL316" s="18">
        <v>9</v>
      </c>
      <c r="AM316" s="18">
        <v>9</v>
      </c>
      <c r="AN316" s="18">
        <v>9.6</v>
      </c>
      <c r="AO316" s="18">
        <v>9.2047484533938526</v>
      </c>
      <c r="AP316" s="21">
        <v>0</v>
      </c>
      <c r="AQ316" s="21">
        <v>97.5</v>
      </c>
      <c r="AR316" s="21">
        <v>1.5</v>
      </c>
      <c r="AS316" s="21">
        <v>0.75</v>
      </c>
      <c r="AT316" s="14">
        <v>35</v>
      </c>
      <c r="AU316" s="14">
        <v>90</v>
      </c>
      <c r="AV316" s="14">
        <v>0</v>
      </c>
      <c r="AW316" s="14">
        <v>125</v>
      </c>
      <c r="AX316" s="14">
        <v>0</v>
      </c>
      <c r="AY316" s="14">
        <v>0</v>
      </c>
      <c r="AZ316" s="14">
        <v>0</v>
      </c>
      <c r="BA316" s="14">
        <v>10</v>
      </c>
      <c r="BB316" s="14">
        <v>15</v>
      </c>
      <c r="BC316" s="14">
        <v>30</v>
      </c>
      <c r="BD316" s="14">
        <v>0</v>
      </c>
      <c r="BE316" s="14">
        <v>45</v>
      </c>
      <c r="BF316" s="14">
        <v>10.5</v>
      </c>
      <c r="BG316" s="14">
        <v>17</v>
      </c>
      <c r="BH316" s="14">
        <v>0</v>
      </c>
      <c r="BI316" s="14">
        <v>27.5</v>
      </c>
      <c r="BJ316" s="14">
        <v>10</v>
      </c>
      <c r="BK316" s="14">
        <v>17.5</v>
      </c>
      <c r="BL316" s="14">
        <v>0</v>
      </c>
      <c r="BM316" s="14">
        <v>25</v>
      </c>
      <c r="BN316" s="14">
        <v>0</v>
      </c>
      <c r="BO316" s="19">
        <f>BN316/(Q316)*100</f>
        <v>0</v>
      </c>
      <c r="BP316" s="19">
        <f t="shared" si="80"/>
        <v>0</v>
      </c>
      <c r="BQ316" s="15" t="s">
        <v>73</v>
      </c>
      <c r="BR316" s="13"/>
      <c r="BS316" s="13"/>
      <c r="BT316" s="19"/>
      <c r="BU316" s="19">
        <f t="shared" si="72"/>
        <v>0</v>
      </c>
      <c r="BV316" s="16"/>
      <c r="BW316" s="16"/>
      <c r="BX316" s="16"/>
      <c r="BY316" s="14">
        <f t="shared" si="73"/>
        <v>0</v>
      </c>
      <c r="BZ316" s="19">
        <v>0</v>
      </c>
      <c r="CA316" s="11">
        <f t="shared" si="78"/>
        <v>0</v>
      </c>
      <c r="CB316" s="11" t="e">
        <f>(BX316/BT316^3)*100000</f>
        <v>#DIV/0!</v>
      </c>
      <c r="CC316" s="89"/>
      <c r="CD316" s="89"/>
      <c r="CE316" s="89"/>
      <c r="CF316" s="89"/>
      <c r="CG316" s="89"/>
      <c r="CH316" s="89"/>
      <c r="CI316" s="89"/>
      <c r="CJ316" s="89"/>
      <c r="CK316" s="89"/>
      <c r="CL316" s="89"/>
      <c r="CM316" s="89"/>
      <c r="CN316" s="89"/>
      <c r="CO316" s="89"/>
      <c r="CP316" s="89"/>
    </row>
    <row r="317" spans="1:94" s="138" customFormat="1" x14ac:dyDescent="0.25">
      <c r="A317" s="37" t="s">
        <v>69</v>
      </c>
      <c r="B317" s="37">
        <v>33</v>
      </c>
      <c r="C317" s="37">
        <v>1</v>
      </c>
      <c r="D317" s="38">
        <f t="shared" si="65"/>
        <v>0.40468564223999998</v>
      </c>
      <c r="E317" s="39">
        <v>37367</v>
      </c>
      <c r="F317" s="37">
        <v>1</v>
      </c>
      <c r="G317" s="37" t="s">
        <v>70</v>
      </c>
      <c r="H317" s="37" t="s">
        <v>71</v>
      </c>
      <c r="I317" s="37">
        <v>298</v>
      </c>
      <c r="J317" s="37">
        <v>14</v>
      </c>
      <c r="K317" s="37"/>
      <c r="L317" s="37"/>
      <c r="M317" s="31">
        <f t="shared" si="66"/>
        <v>156</v>
      </c>
      <c r="N317" s="39">
        <v>37375</v>
      </c>
      <c r="O317" s="40">
        <v>392964</v>
      </c>
      <c r="P317" s="37"/>
      <c r="Q317" s="40"/>
      <c r="R317" s="37"/>
      <c r="S317" s="37"/>
      <c r="T317" s="37"/>
      <c r="U317" s="37"/>
      <c r="V317" s="40">
        <f t="shared" si="67"/>
        <v>392964</v>
      </c>
      <c r="W317" s="40">
        <f t="shared" si="68"/>
        <v>971035.19122863165</v>
      </c>
      <c r="X317" s="40">
        <f t="shared" si="69"/>
        <v>392964</v>
      </c>
      <c r="Y317" s="39">
        <v>37420</v>
      </c>
      <c r="Z317" s="13">
        <f t="shared" si="70"/>
        <v>8</v>
      </c>
      <c r="AA317" s="37">
        <f t="shared" si="71"/>
        <v>45</v>
      </c>
      <c r="AB317" s="37">
        <v>10</v>
      </c>
      <c r="AC317" s="41">
        <v>2.6</v>
      </c>
      <c r="AD317" s="41">
        <v>30.8</v>
      </c>
      <c r="AE317" s="41">
        <v>25.9</v>
      </c>
      <c r="AF317" s="41">
        <v>32.200000000000003</v>
      </c>
      <c r="AG317" s="41">
        <v>29.374418604651162</v>
      </c>
      <c r="AH317" s="13">
        <v>40</v>
      </c>
      <c r="AI317" s="13">
        <v>41</v>
      </c>
      <c r="AJ317" s="13">
        <v>51</v>
      </c>
      <c r="AK317" s="13">
        <v>45.916666666666664</v>
      </c>
      <c r="AL317" s="18">
        <v>9.1</v>
      </c>
      <c r="AM317" s="18">
        <v>8.9</v>
      </c>
      <c r="AN317" s="18">
        <v>9.1999999999999993</v>
      </c>
      <c r="AO317" s="18">
        <v>9.0595739626261089</v>
      </c>
      <c r="AP317" s="21">
        <v>25.5</v>
      </c>
      <c r="AQ317" s="21">
        <v>425</v>
      </c>
      <c r="AR317" s="21">
        <v>36</v>
      </c>
      <c r="AS317" s="21">
        <v>15</v>
      </c>
      <c r="AT317" s="14">
        <v>10</v>
      </c>
      <c r="AU317" s="14">
        <v>260</v>
      </c>
      <c r="AV317" s="14">
        <v>0</v>
      </c>
      <c r="AW317" s="14">
        <v>270</v>
      </c>
      <c r="AX317" s="14">
        <v>0</v>
      </c>
      <c r="AY317" s="14">
        <v>0</v>
      </c>
      <c r="AZ317" s="14">
        <v>10</v>
      </c>
      <c r="BA317" s="14">
        <v>40</v>
      </c>
      <c r="BB317" s="14">
        <v>200</v>
      </c>
      <c r="BC317" s="14">
        <v>920</v>
      </c>
      <c r="BD317" s="14">
        <v>460</v>
      </c>
      <c r="BE317" s="14">
        <v>1060</v>
      </c>
      <c r="BF317" s="14">
        <v>58.07692307692308</v>
      </c>
      <c r="BG317" s="14">
        <v>152.69230769230768</v>
      </c>
      <c r="BH317" s="14">
        <v>168.07692307692307</v>
      </c>
      <c r="BI317" s="14">
        <v>378.84615384615387</v>
      </c>
      <c r="BJ317" s="14">
        <v>20</v>
      </c>
      <c r="BK317" s="14">
        <v>40</v>
      </c>
      <c r="BL317" s="14">
        <v>90</v>
      </c>
      <c r="BM317" s="14">
        <v>320</v>
      </c>
      <c r="BN317" s="14">
        <v>244051</v>
      </c>
      <c r="BO317" s="19">
        <f>BN317/(O317)*100</f>
        <v>62.105180118280558</v>
      </c>
      <c r="BP317" s="19">
        <f t="shared" si="80"/>
        <v>62.105180118280558</v>
      </c>
      <c r="BQ317" s="37" t="s">
        <v>72</v>
      </c>
      <c r="BR317" s="31">
        <v>27</v>
      </c>
      <c r="BS317" s="31">
        <v>47</v>
      </c>
      <c r="BT317" s="43">
        <v>34.51</v>
      </c>
      <c r="BU317" s="43">
        <f t="shared" si="72"/>
        <v>0.76688888888888884</v>
      </c>
      <c r="BV317" s="38">
        <v>0.185</v>
      </c>
      <c r="BW317" s="38">
        <v>0.78</v>
      </c>
      <c r="BX317" s="38">
        <v>0.318</v>
      </c>
      <c r="BY317" s="40">
        <f t="shared" si="73"/>
        <v>603063.15452443168</v>
      </c>
      <c r="BZ317" s="43">
        <v>81.09</v>
      </c>
      <c r="CA317" s="35">
        <f t="shared" si="78"/>
        <v>4.4528389740383201</v>
      </c>
      <c r="CB317" s="35">
        <f>(BX317/BT317^3)*100000</f>
        <v>0.77373499900683373</v>
      </c>
      <c r="CC317" s="89"/>
      <c r="CD317" s="89"/>
      <c r="CE317" s="89"/>
      <c r="CF317" s="89"/>
      <c r="CG317" s="89"/>
      <c r="CH317" s="89"/>
      <c r="CI317" s="89"/>
      <c r="CJ317" s="89"/>
      <c r="CK317" s="89"/>
      <c r="CL317" s="89"/>
      <c r="CM317" s="89"/>
      <c r="CN317" s="89"/>
      <c r="CO317" s="89"/>
      <c r="CP317" s="89"/>
    </row>
    <row r="318" spans="1:94" s="138" customFormat="1" x14ac:dyDescent="0.25">
      <c r="A318" s="37" t="s">
        <v>69</v>
      </c>
      <c r="B318" s="37">
        <v>31</v>
      </c>
      <c r="C318" s="37">
        <v>1</v>
      </c>
      <c r="D318" s="38">
        <f t="shared" si="65"/>
        <v>0.40468564223999998</v>
      </c>
      <c r="E318" s="39">
        <v>38633</v>
      </c>
      <c r="F318" s="37">
        <v>1</v>
      </c>
      <c r="G318" s="37" t="s">
        <v>70</v>
      </c>
      <c r="H318" s="37" t="s">
        <v>71</v>
      </c>
      <c r="I318" s="37">
        <v>293</v>
      </c>
      <c r="J318" s="37">
        <v>205</v>
      </c>
      <c r="K318" s="37"/>
      <c r="L318" s="37"/>
      <c r="M318" s="31">
        <f t="shared" si="66"/>
        <v>249</v>
      </c>
      <c r="N318" s="39">
        <v>38641</v>
      </c>
      <c r="O318" s="40">
        <v>404414</v>
      </c>
      <c r="P318" s="37"/>
      <c r="Q318" s="40"/>
      <c r="R318" s="37"/>
      <c r="S318" s="37"/>
      <c r="T318" s="37"/>
      <c r="U318" s="37"/>
      <c r="V318" s="40">
        <f t="shared" si="67"/>
        <v>404414</v>
      </c>
      <c r="W318" s="40">
        <f t="shared" si="68"/>
        <v>999328.75740662205</v>
      </c>
      <c r="X318" s="40">
        <f t="shared" si="69"/>
        <v>404414</v>
      </c>
      <c r="Y318" s="39">
        <v>38700</v>
      </c>
      <c r="Z318" s="13">
        <f t="shared" si="70"/>
        <v>8</v>
      </c>
      <c r="AA318" s="37">
        <f t="shared" si="71"/>
        <v>59</v>
      </c>
      <c r="AB318" s="37">
        <v>14</v>
      </c>
      <c r="AC318" s="41">
        <v>4.0999999999999996</v>
      </c>
      <c r="AD318" s="41">
        <v>27.9</v>
      </c>
      <c r="AE318" s="41">
        <v>9.3000000000000007</v>
      </c>
      <c r="AF318" s="41">
        <v>28.9</v>
      </c>
      <c r="AG318" s="41">
        <v>21.594642857142851</v>
      </c>
      <c r="AH318" s="13">
        <v>40</v>
      </c>
      <c r="AI318" s="13">
        <v>40</v>
      </c>
      <c r="AJ318" s="13">
        <v>45</v>
      </c>
      <c r="AK318" s="13">
        <v>42.625</v>
      </c>
      <c r="AL318" s="18">
        <v>9</v>
      </c>
      <c r="AM318" s="18">
        <v>8.6999999999999993</v>
      </c>
      <c r="AN318" s="18">
        <v>9.3000000000000007</v>
      </c>
      <c r="AO318" s="18">
        <v>9.0734391830092669</v>
      </c>
      <c r="AP318" s="21">
        <v>298</v>
      </c>
      <c r="AQ318" s="21">
        <v>325</v>
      </c>
      <c r="AR318" s="21">
        <v>15</v>
      </c>
      <c r="AS318" s="21">
        <v>6</v>
      </c>
      <c r="AT318" s="14">
        <v>0</v>
      </c>
      <c r="AU318" s="14">
        <v>0</v>
      </c>
      <c r="AV318" s="14">
        <v>0</v>
      </c>
      <c r="AW318" s="14">
        <v>0</v>
      </c>
      <c r="AX318" s="14">
        <v>0</v>
      </c>
      <c r="AY318" s="14">
        <v>0</v>
      </c>
      <c r="AZ318" s="14">
        <v>0</v>
      </c>
      <c r="BA318" s="14">
        <v>0</v>
      </c>
      <c r="BB318" s="14">
        <v>125</v>
      </c>
      <c r="BC318" s="14">
        <v>310</v>
      </c>
      <c r="BD318" s="14">
        <v>590</v>
      </c>
      <c r="BE318" s="14">
        <v>660</v>
      </c>
      <c r="BF318" s="14">
        <v>26.578947368421051</v>
      </c>
      <c r="BG318" s="14">
        <v>96.578947368421055</v>
      </c>
      <c r="BH318" s="14">
        <v>38.421052631578945</v>
      </c>
      <c r="BI318" s="14">
        <v>161.57894736842104</v>
      </c>
      <c r="BJ318" s="14">
        <v>20</v>
      </c>
      <c r="BK318" s="14">
        <v>60</v>
      </c>
      <c r="BL318" s="14">
        <v>0</v>
      </c>
      <c r="BM318" s="14">
        <v>115</v>
      </c>
      <c r="BN318" s="14">
        <v>33484</v>
      </c>
      <c r="BO318" s="19">
        <f>BN318/O318*100</f>
        <v>8.2796342362034938</v>
      </c>
      <c r="BP318" s="19">
        <f t="shared" si="80"/>
        <v>8.2796342362034938</v>
      </c>
      <c r="BQ318" s="37" t="s">
        <v>72</v>
      </c>
      <c r="BR318" s="31">
        <v>27</v>
      </c>
      <c r="BS318" s="31">
        <v>44</v>
      </c>
      <c r="BT318" s="43">
        <v>36.270000000000003</v>
      </c>
      <c r="BU318" s="43">
        <f t="shared" si="72"/>
        <v>0.61474576271186443</v>
      </c>
      <c r="BV318" s="38">
        <v>0.14099999999999999</v>
      </c>
      <c r="BW318" s="38">
        <v>0.57499999999999996</v>
      </c>
      <c r="BX318" s="38">
        <v>0.377</v>
      </c>
      <c r="BY318" s="40">
        <f t="shared" si="73"/>
        <v>82740.765930465641</v>
      </c>
      <c r="BZ318" s="43">
        <v>12.91</v>
      </c>
      <c r="CA318" s="35">
        <f t="shared" si="78"/>
        <v>0.54070008046459406</v>
      </c>
      <c r="CB318" s="35">
        <f>(BX318/BT318^3)*100000</f>
        <v>0.79013023992200371</v>
      </c>
      <c r="CC318" s="89"/>
      <c r="CD318" s="89"/>
      <c r="CE318" s="89"/>
      <c r="CF318" s="89"/>
      <c r="CG318" s="89"/>
      <c r="CH318" s="89"/>
      <c r="CI318" s="89"/>
      <c r="CJ318" s="89"/>
      <c r="CK318" s="89"/>
      <c r="CL318" s="89"/>
      <c r="CM318" s="89"/>
      <c r="CN318" s="89"/>
      <c r="CO318" s="89"/>
      <c r="CP318" s="89"/>
    </row>
    <row r="319" spans="1:94" s="138" customFormat="1" x14ac:dyDescent="0.25">
      <c r="A319" s="27" t="s">
        <v>69</v>
      </c>
      <c r="B319" s="30">
        <v>34</v>
      </c>
      <c r="C319" s="27">
        <v>1</v>
      </c>
      <c r="D319" s="27">
        <f t="shared" si="65"/>
        <v>0.40468564223999998</v>
      </c>
      <c r="E319" s="29">
        <v>40069</v>
      </c>
      <c r="F319" s="27">
        <v>1</v>
      </c>
      <c r="G319" s="27" t="s">
        <v>70</v>
      </c>
      <c r="H319" s="27" t="s">
        <v>71</v>
      </c>
      <c r="I319" s="27">
        <v>82</v>
      </c>
      <c r="J319" s="27">
        <v>424</v>
      </c>
      <c r="K319" s="27"/>
      <c r="L319" s="27"/>
      <c r="M319" s="31">
        <f t="shared" si="66"/>
        <v>253</v>
      </c>
      <c r="N319" s="29">
        <v>40077</v>
      </c>
      <c r="O319" s="32">
        <v>404414</v>
      </c>
      <c r="P319" s="27"/>
      <c r="Q319" s="32"/>
      <c r="R319" s="27"/>
      <c r="S319" s="32"/>
      <c r="T319" s="27"/>
      <c r="U319" s="32"/>
      <c r="V319" s="40">
        <f t="shared" si="67"/>
        <v>404414</v>
      </c>
      <c r="W319" s="40">
        <f t="shared" si="68"/>
        <v>999328.75740662205</v>
      </c>
      <c r="X319" s="40">
        <f t="shared" si="69"/>
        <v>404414</v>
      </c>
      <c r="Y319" s="29">
        <v>40121</v>
      </c>
      <c r="Z319" s="13">
        <f t="shared" si="70"/>
        <v>8</v>
      </c>
      <c r="AA319" s="27">
        <f t="shared" si="71"/>
        <v>44</v>
      </c>
      <c r="AB319" s="27">
        <v>1</v>
      </c>
      <c r="AC319" s="33">
        <v>3.5</v>
      </c>
      <c r="AD319" s="33">
        <v>31.3</v>
      </c>
      <c r="AE319" s="33">
        <v>20.399999999999999</v>
      </c>
      <c r="AF319" s="33">
        <v>31.6</v>
      </c>
      <c r="AG319" s="33">
        <v>26.585365853658537</v>
      </c>
      <c r="AH319" s="4">
        <v>40</v>
      </c>
      <c r="AI319" s="4">
        <v>36</v>
      </c>
      <c r="AJ319" s="4">
        <v>47</v>
      </c>
      <c r="AK319" s="10">
        <v>39.909090909090907</v>
      </c>
      <c r="AL319" s="4">
        <v>8.6</v>
      </c>
      <c r="AM319" s="4">
        <v>8.6</v>
      </c>
      <c r="AN319" s="10">
        <v>9.4</v>
      </c>
      <c r="AO319" s="10">
        <v>9.0209223272290071</v>
      </c>
      <c r="AP319" s="20">
        <v>524</v>
      </c>
      <c r="AQ319" s="20">
        <v>250</v>
      </c>
      <c r="AR319" s="20">
        <v>16</v>
      </c>
      <c r="AS319" s="20">
        <v>6</v>
      </c>
      <c r="AT319" s="5">
        <v>300</v>
      </c>
      <c r="AU319" s="5">
        <v>340</v>
      </c>
      <c r="AV319" s="5">
        <v>45</v>
      </c>
      <c r="AW319" s="5">
        <v>685</v>
      </c>
      <c r="AX319" s="5">
        <v>5</v>
      </c>
      <c r="AY319" s="5">
        <v>0</v>
      </c>
      <c r="AZ319" s="5">
        <v>0</v>
      </c>
      <c r="BA319" s="5">
        <v>30</v>
      </c>
      <c r="BB319" s="5">
        <v>95</v>
      </c>
      <c r="BC319" s="5">
        <v>210</v>
      </c>
      <c r="BD319" s="5">
        <v>80</v>
      </c>
      <c r="BE319" s="5">
        <v>285</v>
      </c>
      <c r="BF319" s="5">
        <v>35.666666666666664</v>
      </c>
      <c r="BG319" s="5">
        <v>64.666666666666671</v>
      </c>
      <c r="BH319" s="5">
        <v>12.333333333333334</v>
      </c>
      <c r="BI319" s="5">
        <v>112.66666666666667</v>
      </c>
      <c r="BJ319" s="5">
        <v>30</v>
      </c>
      <c r="BK319" s="5">
        <v>25</v>
      </c>
      <c r="BL319" s="5">
        <v>5</v>
      </c>
      <c r="BM319" s="5">
        <v>100</v>
      </c>
      <c r="BN319" s="5">
        <v>190913</v>
      </c>
      <c r="BO319" s="11">
        <f>BN319/O319*100</f>
        <v>47.207317254100992</v>
      </c>
      <c r="BP319" s="11">
        <f>(BN319)/(O319+Q319+S319+U319)*100</f>
        <v>47.207317254100992</v>
      </c>
      <c r="BQ319" s="27" t="s">
        <v>72</v>
      </c>
      <c r="BR319" s="30">
        <v>24</v>
      </c>
      <c r="BS319" s="30">
        <v>58</v>
      </c>
      <c r="BT319" s="35">
        <v>37.61</v>
      </c>
      <c r="BU319" s="43">
        <f t="shared" si="72"/>
        <v>0.85477272727272724</v>
      </c>
      <c r="BV319" s="28">
        <v>9.6000000000000002E-2</v>
      </c>
      <c r="BW319" s="28">
        <v>1.2729999999999999</v>
      </c>
      <c r="BX319" s="28">
        <v>0.46899999999999997</v>
      </c>
      <c r="BY319" s="32">
        <f t="shared" si="73"/>
        <v>471756.29692040943</v>
      </c>
      <c r="BZ319" s="35">
        <v>78.819999999999993</v>
      </c>
      <c r="CA319" s="43">
        <f t="shared" si="78"/>
        <v>4.4265559471004474</v>
      </c>
      <c r="CB319" s="43">
        <f>(BX319/BT319^3)*100000</f>
        <v>0.88158226024518582</v>
      </c>
      <c r="CC319" s="89"/>
      <c r="CD319" s="89"/>
      <c r="CE319" s="89"/>
      <c r="CF319" s="89"/>
      <c r="CG319" s="89"/>
      <c r="CH319" s="89"/>
      <c r="CI319" s="89"/>
      <c r="CJ319" s="89"/>
      <c r="CK319" s="89"/>
      <c r="CL319" s="89"/>
      <c r="CM319" s="89"/>
      <c r="CN319" s="89"/>
      <c r="CO319" s="89"/>
      <c r="CP319" s="89"/>
    </row>
    <row r="320" spans="1:94" s="138" customFormat="1" x14ac:dyDescent="0.25">
      <c r="A320" s="37" t="s">
        <v>69</v>
      </c>
      <c r="B320" s="37">
        <v>1</v>
      </c>
      <c r="C320" s="37">
        <v>2</v>
      </c>
      <c r="D320" s="38">
        <f t="shared" si="65"/>
        <v>0.80937128447999995</v>
      </c>
      <c r="E320" s="39">
        <v>37164</v>
      </c>
      <c r="F320" s="37">
        <v>1</v>
      </c>
      <c r="G320" s="37" t="s">
        <v>70</v>
      </c>
      <c r="H320" s="37" t="s">
        <v>71</v>
      </c>
      <c r="I320" s="37">
        <v>20</v>
      </c>
      <c r="J320" s="37">
        <v>27</v>
      </c>
      <c r="K320" s="37"/>
      <c r="L320" s="37"/>
      <c r="M320" s="31">
        <f t="shared" si="66"/>
        <v>23.5</v>
      </c>
      <c r="N320" s="39">
        <v>37172</v>
      </c>
      <c r="O320" s="40">
        <v>746540</v>
      </c>
      <c r="P320" s="37"/>
      <c r="Q320" s="40"/>
      <c r="R320" s="37"/>
      <c r="S320" s="37"/>
      <c r="T320" s="37"/>
      <c r="U320" s="37"/>
      <c r="V320" s="40">
        <f t="shared" si="67"/>
        <v>746540</v>
      </c>
      <c r="W320" s="40">
        <f t="shared" si="68"/>
        <v>922370.25740248815</v>
      </c>
      <c r="X320" s="40">
        <f t="shared" si="69"/>
        <v>373270</v>
      </c>
      <c r="Y320" s="39">
        <v>37204</v>
      </c>
      <c r="Z320" s="13">
        <f t="shared" si="70"/>
        <v>8</v>
      </c>
      <c r="AA320" s="37">
        <f t="shared" si="71"/>
        <v>32</v>
      </c>
      <c r="AB320" s="31">
        <v>7</v>
      </c>
      <c r="AC320" s="41">
        <v>3.5</v>
      </c>
      <c r="AD320" s="41">
        <v>26.1</v>
      </c>
      <c r="AE320" s="41">
        <v>22.6</v>
      </c>
      <c r="AF320" s="41">
        <v>29.6</v>
      </c>
      <c r="AG320" s="41">
        <v>25.603333333333332</v>
      </c>
      <c r="AH320" s="13">
        <v>40</v>
      </c>
      <c r="AI320" s="13">
        <v>35</v>
      </c>
      <c r="AJ320" s="13">
        <v>44</v>
      </c>
      <c r="AK320" s="13">
        <v>40.125</v>
      </c>
      <c r="AL320" s="18">
        <v>8.6999999999999993</v>
      </c>
      <c r="AM320" s="18">
        <v>8.8000000000000007</v>
      </c>
      <c r="AN320" s="18">
        <v>9.6999999999999993</v>
      </c>
      <c r="AO320" s="18">
        <v>9.3094613938113593</v>
      </c>
      <c r="AP320" s="21">
        <v>75</v>
      </c>
      <c r="AQ320" s="21">
        <v>900</v>
      </c>
      <c r="AR320" s="21">
        <v>45</v>
      </c>
      <c r="AS320" s="21">
        <v>18.75</v>
      </c>
      <c r="AT320" s="14">
        <v>75</v>
      </c>
      <c r="AU320" s="14">
        <v>1190</v>
      </c>
      <c r="AV320" s="14">
        <v>0</v>
      </c>
      <c r="AW320" s="14">
        <v>1265</v>
      </c>
      <c r="AX320" s="14">
        <v>0</v>
      </c>
      <c r="AY320" s="14">
        <v>0</v>
      </c>
      <c r="AZ320" s="14">
        <v>0</v>
      </c>
      <c r="BA320" s="14">
        <v>5</v>
      </c>
      <c r="BB320" s="14">
        <v>145</v>
      </c>
      <c r="BC320" s="14">
        <v>525</v>
      </c>
      <c r="BD320" s="14">
        <v>25</v>
      </c>
      <c r="BE320" s="14">
        <v>560</v>
      </c>
      <c r="BF320" s="14">
        <v>35.769230769230766</v>
      </c>
      <c r="BG320" s="14">
        <v>63.07692307692308</v>
      </c>
      <c r="BH320" s="14">
        <v>3.8461538461538463</v>
      </c>
      <c r="BI320" s="14">
        <v>102.69230769230769</v>
      </c>
      <c r="BJ320" s="14">
        <v>35</v>
      </c>
      <c r="BK320" s="14">
        <v>20</v>
      </c>
      <c r="BL320" s="14">
        <v>0</v>
      </c>
      <c r="BM320" s="14">
        <v>45</v>
      </c>
      <c r="BN320" s="14">
        <v>163198</v>
      </c>
      <c r="BO320" s="19">
        <f>BN320/(O320)*100</f>
        <v>21.860583491842366</v>
      </c>
      <c r="BP320" s="19">
        <f>BN320/(O320+Q320)*100</f>
        <v>21.860583491842366</v>
      </c>
      <c r="BQ320" s="37" t="s">
        <v>73</v>
      </c>
      <c r="BR320" s="31">
        <v>27</v>
      </c>
      <c r="BS320" s="31">
        <v>39</v>
      </c>
      <c r="BT320" s="43">
        <v>30.28</v>
      </c>
      <c r="BU320" s="43">
        <f t="shared" si="72"/>
        <v>0.94625000000000004</v>
      </c>
      <c r="BV320" s="38">
        <v>0.14000000000000001</v>
      </c>
      <c r="BW320" s="38">
        <v>0.437</v>
      </c>
      <c r="BX320" s="38">
        <v>0.20599999999999999</v>
      </c>
      <c r="BY320" s="40">
        <f t="shared" si="73"/>
        <v>201635.52022339226</v>
      </c>
      <c r="BZ320" s="43">
        <v>27.77</v>
      </c>
      <c r="CA320" s="43">
        <f t="shared" si="78"/>
        <v>1.0722056942723721</v>
      </c>
      <c r="CB320" s="43">
        <f>(BX320/BT320^3)*100000</f>
        <v>0.74199265786076185</v>
      </c>
      <c r="CC320" s="89"/>
      <c r="CD320" s="89"/>
      <c r="CE320" s="89"/>
      <c r="CF320" s="89"/>
      <c r="CG320" s="89"/>
      <c r="CH320" s="89"/>
      <c r="CI320" s="89"/>
      <c r="CJ320" s="89"/>
      <c r="CK320" s="89"/>
      <c r="CL320" s="89"/>
      <c r="CM320" s="89"/>
      <c r="CN320" s="89"/>
      <c r="CO320" s="89"/>
      <c r="CP320" s="89"/>
    </row>
    <row r="321" spans="1:94" s="138" customFormat="1" x14ac:dyDescent="0.25">
      <c r="A321" s="15" t="s">
        <v>69</v>
      </c>
      <c r="B321" s="15">
        <v>14</v>
      </c>
      <c r="C321" s="15">
        <v>0.5</v>
      </c>
      <c r="D321" s="16">
        <f t="shared" si="65"/>
        <v>0.20234282111999999</v>
      </c>
      <c r="E321" s="17">
        <v>37398</v>
      </c>
      <c r="F321" s="15">
        <v>2</v>
      </c>
      <c r="G321" s="15" t="s">
        <v>70</v>
      </c>
      <c r="H321" s="15" t="s">
        <v>71</v>
      </c>
      <c r="I321" s="15">
        <v>0</v>
      </c>
      <c r="J321" s="15">
        <v>50</v>
      </c>
      <c r="K321" s="15">
        <v>14</v>
      </c>
      <c r="L321" s="15"/>
      <c r="M321" s="13">
        <f t="shared" si="66"/>
        <v>21.333333333333332</v>
      </c>
      <c r="N321" s="17">
        <v>37406</v>
      </c>
      <c r="O321" s="14">
        <v>255564</v>
      </c>
      <c r="P321" s="17">
        <v>37411</v>
      </c>
      <c r="Q321" s="14">
        <v>226252</v>
      </c>
      <c r="R321" s="15"/>
      <c r="S321" s="15"/>
      <c r="T321" s="15"/>
      <c r="U321" s="15"/>
      <c r="V321" s="14">
        <f t="shared" si="67"/>
        <v>481816</v>
      </c>
      <c r="W321" s="14">
        <f t="shared" si="68"/>
        <v>2381186.529539675</v>
      </c>
      <c r="X321" s="14">
        <f t="shared" si="69"/>
        <v>963632</v>
      </c>
      <c r="Y321" s="17">
        <v>37456</v>
      </c>
      <c r="Z321" s="13">
        <f t="shared" si="70"/>
        <v>8</v>
      </c>
      <c r="AA321" s="15">
        <f t="shared" si="71"/>
        <v>50</v>
      </c>
      <c r="AB321" s="15">
        <v>34</v>
      </c>
      <c r="AC321" s="18">
        <v>1.5</v>
      </c>
      <c r="AD321" s="18">
        <v>29.3</v>
      </c>
      <c r="AE321" s="18">
        <v>27.7</v>
      </c>
      <c r="AF321" s="18">
        <v>33.200000000000003</v>
      </c>
      <c r="AG321" s="18">
        <v>30.999999999999989</v>
      </c>
      <c r="AH321" s="13">
        <v>40</v>
      </c>
      <c r="AI321" s="13">
        <v>35</v>
      </c>
      <c r="AJ321" s="13">
        <v>50</v>
      </c>
      <c r="AK321" s="13">
        <v>43.214285714285715</v>
      </c>
      <c r="AL321" s="18">
        <v>9.1</v>
      </c>
      <c r="AM321" s="18">
        <v>8.6999999999999993</v>
      </c>
      <c r="AN321" s="18">
        <v>9.5</v>
      </c>
      <c r="AO321" s="18">
        <v>9.0807971395847122</v>
      </c>
      <c r="AP321" s="21">
        <v>18</v>
      </c>
      <c r="AQ321" s="21">
        <v>200</v>
      </c>
      <c r="AR321" s="21">
        <v>18</v>
      </c>
      <c r="AS321" s="21">
        <v>7.75</v>
      </c>
      <c r="AT321" s="14">
        <v>20</v>
      </c>
      <c r="AU321" s="14">
        <v>45</v>
      </c>
      <c r="AV321" s="14">
        <v>95</v>
      </c>
      <c r="AW321" s="14">
        <v>160</v>
      </c>
      <c r="AX321" s="14">
        <v>0</v>
      </c>
      <c r="AY321" s="14">
        <v>0</v>
      </c>
      <c r="AZ321" s="14">
        <v>0</v>
      </c>
      <c r="BA321" s="14">
        <v>105</v>
      </c>
      <c r="BB321" s="14">
        <v>140</v>
      </c>
      <c r="BC321" s="14">
        <v>740</v>
      </c>
      <c r="BD321" s="14">
        <v>5240</v>
      </c>
      <c r="BE321" s="14">
        <v>5320</v>
      </c>
      <c r="BF321" s="14">
        <v>26.19047619047619</v>
      </c>
      <c r="BG321" s="14">
        <v>126.42857142857143</v>
      </c>
      <c r="BH321" s="14">
        <v>904.04761904761904</v>
      </c>
      <c r="BI321" s="14">
        <v>1056.6666666666667</v>
      </c>
      <c r="BJ321" s="14">
        <v>10</v>
      </c>
      <c r="BK321" s="14">
        <v>80</v>
      </c>
      <c r="BL321" s="14">
        <v>245</v>
      </c>
      <c r="BM321" s="14">
        <v>380</v>
      </c>
      <c r="BN321" s="14">
        <v>161564</v>
      </c>
      <c r="BO321" s="19">
        <f>BN321/(Q321)*100</f>
        <v>71.408871523787639</v>
      </c>
      <c r="BP321" s="19">
        <f>BN321/(O321+Q321)*100</f>
        <v>33.532302787786215</v>
      </c>
      <c r="BQ321" s="15" t="s">
        <v>72</v>
      </c>
      <c r="BR321" s="13">
        <v>31</v>
      </c>
      <c r="BS321" s="13">
        <v>40</v>
      </c>
      <c r="BT321" s="19">
        <v>34.020000000000003</v>
      </c>
      <c r="BU321" s="19">
        <f t="shared" si="72"/>
        <v>0.68040000000000012</v>
      </c>
      <c r="BV321" s="16">
        <v>0.22800000000000001</v>
      </c>
      <c r="BW321" s="16">
        <v>3.556</v>
      </c>
      <c r="BX321" s="16">
        <v>0.34899999999999998</v>
      </c>
      <c r="BY321" s="14">
        <f t="shared" si="73"/>
        <v>798466.67702722212</v>
      </c>
      <c r="BZ321" s="19">
        <v>47.05</v>
      </c>
      <c r="CA321" s="19">
        <f t="shared" si="78"/>
        <v>4.6505232792120514</v>
      </c>
      <c r="CB321" s="19"/>
      <c r="CC321" s="89"/>
      <c r="CD321" s="89"/>
      <c r="CE321" s="89"/>
      <c r="CF321" s="89"/>
      <c r="CG321" s="89"/>
      <c r="CH321" s="89"/>
      <c r="CI321" s="89"/>
      <c r="CJ321" s="89"/>
      <c r="CK321" s="89"/>
      <c r="CL321" s="89"/>
      <c r="CM321" s="89"/>
      <c r="CN321" s="89"/>
      <c r="CO321" s="89"/>
      <c r="CP321" s="89"/>
    </row>
    <row r="322" spans="1:94" s="138" customFormat="1" x14ac:dyDescent="0.25">
      <c r="A322" s="46" t="s">
        <v>69</v>
      </c>
      <c r="B322" s="37">
        <v>6</v>
      </c>
      <c r="C322" s="37">
        <v>2</v>
      </c>
      <c r="D322" s="38">
        <f t="shared" ref="D322:D385" si="82">C322*0.40468564224</f>
        <v>0.80937128447999995</v>
      </c>
      <c r="E322" s="39">
        <v>40298</v>
      </c>
      <c r="F322" s="31">
        <v>1</v>
      </c>
      <c r="G322" s="31" t="s">
        <v>70</v>
      </c>
      <c r="H322" s="31" t="s">
        <v>71</v>
      </c>
      <c r="I322" s="37">
        <v>820</v>
      </c>
      <c r="J322" s="37">
        <v>518</v>
      </c>
      <c r="K322" s="37"/>
      <c r="L322" s="37"/>
      <c r="M322" s="31">
        <f t="shared" ref="M322:M385" si="83">AVERAGE(I322:L322)</f>
        <v>669</v>
      </c>
      <c r="N322" s="39">
        <v>40307</v>
      </c>
      <c r="O322" s="40">
        <v>891726</v>
      </c>
      <c r="P322" s="39"/>
      <c r="Q322" s="40"/>
      <c r="R322" s="39"/>
      <c r="S322" s="31"/>
      <c r="T322" s="39"/>
      <c r="U322" s="39"/>
      <c r="V322" s="40">
        <f t="shared" ref="V322:V385" si="84">SUM(U322,S322,Q322,O322)</f>
        <v>891726</v>
      </c>
      <c r="W322" s="40">
        <f t="shared" ref="W322:W385" si="85">V322/D322</f>
        <v>1101751.4669709476</v>
      </c>
      <c r="X322" s="40">
        <f t="shared" ref="X322:X385" si="86">V322/C322</f>
        <v>445863</v>
      </c>
      <c r="Y322" s="39">
        <v>40346</v>
      </c>
      <c r="Z322" s="13">
        <f t="shared" ref="Z322:Z385" si="87">N322-E322</f>
        <v>9</v>
      </c>
      <c r="AA322" s="31">
        <f t="shared" ref="AA322:AA385" si="88">Y322-N322</f>
        <v>39</v>
      </c>
      <c r="AB322" s="31">
        <v>8</v>
      </c>
      <c r="AC322" s="41">
        <v>3.3</v>
      </c>
      <c r="AD322" s="41">
        <v>29.4</v>
      </c>
      <c r="AE322" s="41">
        <v>27.1</v>
      </c>
      <c r="AF322" s="41">
        <v>33.5</v>
      </c>
      <c r="AG322" s="41">
        <v>30.097297297297303</v>
      </c>
      <c r="AH322" s="13">
        <v>40</v>
      </c>
      <c r="AI322" s="13">
        <v>40</v>
      </c>
      <c r="AJ322" s="13">
        <v>45</v>
      </c>
      <c r="AK322" s="18">
        <v>42.090909090909093</v>
      </c>
      <c r="AL322" s="18">
        <v>9</v>
      </c>
      <c r="AM322" s="18">
        <v>8.6999999999999993</v>
      </c>
      <c r="AN322" s="18">
        <v>9.3000000000000007</v>
      </c>
      <c r="AO322" s="18">
        <v>9.0464493659731282</v>
      </c>
      <c r="AP322" s="21">
        <v>470</v>
      </c>
      <c r="AQ322" s="21">
        <v>475</v>
      </c>
      <c r="AR322" s="21">
        <v>24</v>
      </c>
      <c r="AS322" s="21">
        <v>7</v>
      </c>
      <c r="AT322" s="14">
        <v>45</v>
      </c>
      <c r="AU322" s="14">
        <v>285</v>
      </c>
      <c r="AV322" s="14">
        <v>0</v>
      </c>
      <c r="AW322" s="14">
        <v>330</v>
      </c>
      <c r="AX322" s="14">
        <v>0</v>
      </c>
      <c r="AY322" s="14">
        <v>5</v>
      </c>
      <c r="AZ322" s="14">
        <v>0</v>
      </c>
      <c r="BA322" s="14">
        <v>5</v>
      </c>
      <c r="BB322" s="14">
        <v>225</v>
      </c>
      <c r="BC322" s="14">
        <v>590</v>
      </c>
      <c r="BD322" s="14">
        <v>0</v>
      </c>
      <c r="BE322" s="14">
        <v>690</v>
      </c>
      <c r="BF322" s="14">
        <v>55.384615384615387</v>
      </c>
      <c r="BG322" s="14">
        <v>164.23076923076923</v>
      </c>
      <c r="BH322" s="14">
        <v>0</v>
      </c>
      <c r="BI322" s="14">
        <v>219.61538461538461</v>
      </c>
      <c r="BJ322" s="14">
        <v>10</v>
      </c>
      <c r="BK322" s="14">
        <v>50</v>
      </c>
      <c r="BL322" s="14">
        <v>0</v>
      </c>
      <c r="BM322" s="14">
        <v>65</v>
      </c>
      <c r="BN322" s="14">
        <v>45471</v>
      </c>
      <c r="BO322" s="19">
        <v>5.53</v>
      </c>
      <c r="BP322" s="19">
        <f>((BN322/(O322+Q322+S322+U322))*100)</f>
        <v>5.0992120898123421</v>
      </c>
      <c r="BQ322" s="37" t="s">
        <v>72</v>
      </c>
      <c r="BR322" s="31">
        <v>20</v>
      </c>
      <c r="BS322" s="31">
        <v>66</v>
      </c>
      <c r="BT322" s="43">
        <v>31.99</v>
      </c>
      <c r="BU322" s="43">
        <f t="shared" ref="BU322:BU385" si="89">BT322/AA322</f>
        <v>0.82025641025641016</v>
      </c>
      <c r="BV322" s="38">
        <v>8.3000000000000004E-2</v>
      </c>
      <c r="BW322" s="38">
        <v>2.1389999999999998</v>
      </c>
      <c r="BX322" s="38">
        <v>0.376</v>
      </c>
      <c r="BY322" s="40">
        <f t="shared" ref="BY322:BY385" si="90">BN322/(C322*0.40468564224)</f>
        <v>56180.64400346738</v>
      </c>
      <c r="BZ322" s="43">
        <v>10.45</v>
      </c>
      <c r="CA322" s="35">
        <f t="shared" si="78"/>
        <v>0.33105785081177924</v>
      </c>
      <c r="CB322" s="35">
        <f t="shared" ref="CB322:CB334" si="91">(BX322/BT322^3)*100000</f>
        <v>1.1485373548196409</v>
      </c>
      <c r="CC322" s="89"/>
      <c r="CD322" s="89"/>
      <c r="CE322" s="89"/>
      <c r="CF322" s="89"/>
      <c r="CG322" s="89"/>
      <c r="CH322" s="89"/>
      <c r="CI322" s="89"/>
      <c r="CJ322" s="89"/>
      <c r="CK322" s="89"/>
      <c r="CL322" s="89"/>
      <c r="CM322" s="89"/>
      <c r="CN322" s="89"/>
      <c r="CO322" s="89"/>
      <c r="CP322" s="89"/>
    </row>
    <row r="323" spans="1:94" s="138" customFormat="1" x14ac:dyDescent="0.25">
      <c r="A323" s="4" t="s">
        <v>69</v>
      </c>
      <c r="B323" s="4">
        <v>26</v>
      </c>
      <c r="C323" s="4">
        <v>1</v>
      </c>
      <c r="D323" s="6">
        <f t="shared" si="82"/>
        <v>0.40468564223999998</v>
      </c>
      <c r="E323" s="8">
        <v>38870</v>
      </c>
      <c r="F323" s="4">
        <v>2</v>
      </c>
      <c r="G323" s="4" t="s">
        <v>70</v>
      </c>
      <c r="H323" s="4" t="s">
        <v>71</v>
      </c>
      <c r="I323" s="4">
        <v>0</v>
      </c>
      <c r="J323" s="4">
        <v>0</v>
      </c>
      <c r="K323" s="4"/>
      <c r="L323" s="4"/>
      <c r="M323" s="13">
        <f t="shared" si="83"/>
        <v>0</v>
      </c>
      <c r="N323" s="8">
        <v>38879</v>
      </c>
      <c r="O323" s="5">
        <v>395254</v>
      </c>
      <c r="P323" s="8">
        <v>38882</v>
      </c>
      <c r="Q323" s="5">
        <v>419528</v>
      </c>
      <c r="R323" s="4"/>
      <c r="S323" s="4"/>
      <c r="T323" s="4"/>
      <c r="U323" s="4"/>
      <c r="V323" s="14">
        <f t="shared" si="84"/>
        <v>814782</v>
      </c>
      <c r="W323" s="14">
        <f t="shared" si="85"/>
        <v>2013370.1692257992</v>
      </c>
      <c r="X323" s="14">
        <f t="shared" si="86"/>
        <v>814782</v>
      </c>
      <c r="Y323" s="8">
        <v>38904</v>
      </c>
      <c r="Z323" s="13">
        <f t="shared" si="87"/>
        <v>9</v>
      </c>
      <c r="AA323" s="4">
        <f t="shared" si="88"/>
        <v>25</v>
      </c>
      <c r="AB323" s="4">
        <v>9</v>
      </c>
      <c r="AC323" s="4">
        <v>3.8</v>
      </c>
      <c r="AD323" s="4">
        <v>30.1</v>
      </c>
      <c r="AE323" s="4">
        <v>26.9</v>
      </c>
      <c r="AF323" s="4">
        <v>33.5</v>
      </c>
      <c r="AG323" s="10">
        <v>30.873913043478261</v>
      </c>
      <c r="AH323" s="4">
        <v>40</v>
      </c>
      <c r="AI323" s="4">
        <v>40</v>
      </c>
      <c r="AJ323" s="4">
        <v>50</v>
      </c>
      <c r="AK323" s="9">
        <v>45.142857142857146</v>
      </c>
      <c r="AL323" s="4">
        <v>9.5</v>
      </c>
      <c r="AM323" s="4">
        <v>8.9</v>
      </c>
      <c r="AN323" s="4">
        <v>9.6</v>
      </c>
      <c r="AO323" s="10">
        <v>9.3612935296702471</v>
      </c>
      <c r="AP323" s="20">
        <v>28</v>
      </c>
      <c r="AQ323" s="20">
        <v>74</v>
      </c>
      <c r="AR323" s="20">
        <v>9</v>
      </c>
      <c r="AS323" s="20">
        <v>5.5</v>
      </c>
      <c r="AT323" s="5">
        <v>105</v>
      </c>
      <c r="AU323" s="5">
        <v>335</v>
      </c>
      <c r="AV323" s="5">
        <v>0</v>
      </c>
      <c r="AW323" s="5">
        <v>440</v>
      </c>
      <c r="AX323" s="5">
        <v>15</v>
      </c>
      <c r="AY323" s="5">
        <v>10</v>
      </c>
      <c r="AZ323" s="5">
        <v>0</v>
      </c>
      <c r="BA323" s="5">
        <v>50</v>
      </c>
      <c r="BB323" s="5">
        <v>200</v>
      </c>
      <c r="BC323" s="5">
        <v>70</v>
      </c>
      <c r="BD323" s="5">
        <v>0</v>
      </c>
      <c r="BE323" s="5">
        <v>250</v>
      </c>
      <c r="BF323" s="5">
        <v>79.5</v>
      </c>
      <c r="BG323" s="5">
        <v>42</v>
      </c>
      <c r="BH323" s="5">
        <v>0</v>
      </c>
      <c r="BI323" s="5">
        <v>121.5</v>
      </c>
      <c r="BJ323" s="5">
        <v>72.5</v>
      </c>
      <c r="BK323" s="5">
        <v>42.5</v>
      </c>
      <c r="BL323" s="5">
        <v>0</v>
      </c>
      <c r="BM323" s="5">
        <v>110</v>
      </c>
      <c r="BN323" s="5">
        <v>0</v>
      </c>
      <c r="BO323" s="11">
        <f>BN323/O323*100</f>
        <v>0</v>
      </c>
      <c r="BP323" s="11">
        <f>BN323/(O323+Q323)*100</f>
        <v>0</v>
      </c>
      <c r="BQ323" s="4" t="s">
        <v>73</v>
      </c>
      <c r="BR323" s="9"/>
      <c r="BS323" s="9"/>
      <c r="BT323" s="11"/>
      <c r="BU323" s="19">
        <f t="shared" si="89"/>
        <v>0</v>
      </c>
      <c r="BV323" s="6"/>
      <c r="BW323" s="6"/>
      <c r="BX323" s="6"/>
      <c r="BY323" s="5">
        <f t="shared" si="90"/>
        <v>0</v>
      </c>
      <c r="BZ323" s="11">
        <v>0</v>
      </c>
      <c r="CA323" s="19">
        <f t="shared" si="78"/>
        <v>0</v>
      </c>
      <c r="CB323" s="19" t="e">
        <f t="shared" si="91"/>
        <v>#DIV/0!</v>
      </c>
      <c r="CC323" s="89"/>
      <c r="CD323" s="89"/>
      <c r="CE323" s="89"/>
      <c r="CF323" s="89"/>
      <c r="CG323" s="89"/>
      <c r="CH323" s="89"/>
      <c r="CI323" s="89"/>
      <c r="CJ323" s="89"/>
      <c r="CK323" s="89"/>
      <c r="CL323" s="89"/>
      <c r="CM323" s="89"/>
      <c r="CN323" s="89"/>
      <c r="CO323" s="89"/>
      <c r="CP323" s="89"/>
    </row>
    <row r="324" spans="1:94" s="138" customFormat="1" x14ac:dyDescent="0.25">
      <c r="A324" s="37" t="s">
        <v>69</v>
      </c>
      <c r="B324" s="37">
        <v>17</v>
      </c>
      <c r="C324" s="37">
        <v>0.5</v>
      </c>
      <c r="D324" s="38">
        <f t="shared" si="82"/>
        <v>0.20234282111999999</v>
      </c>
      <c r="E324" s="39">
        <v>37762</v>
      </c>
      <c r="F324" s="37">
        <v>1</v>
      </c>
      <c r="G324" s="37" t="s">
        <v>70</v>
      </c>
      <c r="H324" s="37" t="s">
        <v>71</v>
      </c>
      <c r="I324" s="37">
        <v>0</v>
      </c>
      <c r="J324" s="37">
        <v>0</v>
      </c>
      <c r="K324" s="37"/>
      <c r="L324" s="37"/>
      <c r="M324" s="31">
        <f t="shared" si="83"/>
        <v>0</v>
      </c>
      <c r="N324" s="39">
        <v>37772</v>
      </c>
      <c r="O324" s="40">
        <v>219382</v>
      </c>
      <c r="P324" s="37"/>
      <c r="Q324" s="40"/>
      <c r="R324" s="37"/>
      <c r="S324" s="37"/>
      <c r="T324" s="37"/>
      <c r="U324" s="37"/>
      <c r="V324" s="40">
        <f t="shared" si="84"/>
        <v>219382</v>
      </c>
      <c r="W324" s="40">
        <f t="shared" si="85"/>
        <v>1084209.4559405935</v>
      </c>
      <c r="X324" s="40">
        <f t="shared" si="86"/>
        <v>438764</v>
      </c>
      <c r="Y324" s="39">
        <v>37811</v>
      </c>
      <c r="Z324" s="13">
        <f t="shared" si="87"/>
        <v>10</v>
      </c>
      <c r="AA324" s="37">
        <f t="shared" si="88"/>
        <v>39</v>
      </c>
      <c r="AB324" s="37">
        <v>3</v>
      </c>
      <c r="AC324" s="41">
        <v>2.7</v>
      </c>
      <c r="AD324" s="41">
        <v>30.4</v>
      </c>
      <c r="AE324" s="41">
        <v>26.9</v>
      </c>
      <c r="AF324" s="41">
        <v>34</v>
      </c>
      <c r="AG324" s="41">
        <v>31.389189189189192</v>
      </c>
      <c r="AH324" s="13">
        <v>40</v>
      </c>
      <c r="AI324" s="13">
        <v>9.1999999999999993</v>
      </c>
      <c r="AJ324" s="13">
        <v>45</v>
      </c>
      <c r="AK324" s="13">
        <v>36.82</v>
      </c>
      <c r="AL324" s="18">
        <v>9.4</v>
      </c>
      <c r="AM324" s="18">
        <v>8.6</v>
      </c>
      <c r="AN324" s="18">
        <v>10</v>
      </c>
      <c r="AO324" s="18">
        <v>9.3242304595735099</v>
      </c>
      <c r="AP324" s="21">
        <v>54</v>
      </c>
      <c r="AQ324" s="21">
        <v>212.5</v>
      </c>
      <c r="AR324" s="21">
        <v>22.5</v>
      </c>
      <c r="AS324" s="21">
        <v>9.5</v>
      </c>
      <c r="AT324" s="14">
        <v>5</v>
      </c>
      <c r="AU324" s="14">
        <v>100</v>
      </c>
      <c r="AV324" s="14">
        <v>35</v>
      </c>
      <c r="AW324" s="14">
        <v>140</v>
      </c>
      <c r="AX324" s="14">
        <v>0</v>
      </c>
      <c r="AY324" s="14">
        <v>5</v>
      </c>
      <c r="AZ324" s="14">
        <v>5</v>
      </c>
      <c r="BA324" s="14">
        <v>10</v>
      </c>
      <c r="BB324" s="14">
        <v>60</v>
      </c>
      <c r="BC324" s="14">
        <v>115</v>
      </c>
      <c r="BD324" s="14">
        <v>25200</v>
      </c>
      <c r="BE324" s="14">
        <v>25230</v>
      </c>
      <c r="BF324" s="14">
        <v>15.416666666666666</v>
      </c>
      <c r="BG324" s="14">
        <v>25.416666666666668</v>
      </c>
      <c r="BH324" s="14">
        <v>3652.5</v>
      </c>
      <c r="BI324" s="14">
        <v>3690.8333333333335</v>
      </c>
      <c r="BJ324" s="14">
        <v>10</v>
      </c>
      <c r="BK324" s="14">
        <v>17.5</v>
      </c>
      <c r="BL324" s="14">
        <v>812.5</v>
      </c>
      <c r="BM324" s="14">
        <v>850</v>
      </c>
      <c r="BN324" s="14">
        <v>0</v>
      </c>
      <c r="BO324" s="19">
        <f>BN324/(O324)*100</f>
        <v>0</v>
      </c>
      <c r="BP324" s="19">
        <f>BN324/(O324+Q324)*100</f>
        <v>0</v>
      </c>
      <c r="BQ324" s="37" t="s">
        <v>73</v>
      </c>
      <c r="BR324" s="31"/>
      <c r="BS324" s="31"/>
      <c r="BT324" s="43"/>
      <c r="BU324" s="43">
        <f t="shared" si="89"/>
        <v>0</v>
      </c>
      <c r="BV324" s="38"/>
      <c r="BW324" s="38"/>
      <c r="BX324" s="38"/>
      <c r="BY324" s="40">
        <f t="shared" si="90"/>
        <v>0</v>
      </c>
      <c r="BZ324" s="43">
        <v>0</v>
      </c>
      <c r="CA324" s="43">
        <f t="shared" si="78"/>
        <v>0</v>
      </c>
      <c r="CB324" s="43" t="e">
        <f t="shared" si="91"/>
        <v>#DIV/0!</v>
      </c>
      <c r="CC324" s="89"/>
      <c r="CD324" s="89"/>
      <c r="CE324" s="89"/>
      <c r="CF324" s="89"/>
      <c r="CG324" s="89"/>
      <c r="CH324" s="89"/>
      <c r="CI324" s="89"/>
      <c r="CJ324" s="89"/>
      <c r="CK324" s="89"/>
      <c r="CL324" s="89"/>
      <c r="CM324" s="89"/>
      <c r="CN324" s="89"/>
      <c r="CO324" s="89"/>
      <c r="CP324" s="89"/>
    </row>
    <row r="325" spans="1:94" s="138" customFormat="1" x14ac:dyDescent="0.25">
      <c r="A325" s="27" t="s">
        <v>69</v>
      </c>
      <c r="B325" s="27">
        <v>11</v>
      </c>
      <c r="C325" s="27">
        <v>0.5</v>
      </c>
      <c r="D325" s="28">
        <f t="shared" si="82"/>
        <v>0.20234282111999999</v>
      </c>
      <c r="E325" s="29">
        <v>39009</v>
      </c>
      <c r="F325" s="27">
        <v>1</v>
      </c>
      <c r="G325" s="27" t="s">
        <v>70</v>
      </c>
      <c r="H325" s="27" t="s">
        <v>71</v>
      </c>
      <c r="I325" s="27">
        <v>9</v>
      </c>
      <c r="J325" s="27">
        <v>138</v>
      </c>
      <c r="K325" s="27"/>
      <c r="L325" s="27"/>
      <c r="M325" s="31">
        <f t="shared" si="83"/>
        <v>73.5</v>
      </c>
      <c r="N325" s="29">
        <v>39019</v>
      </c>
      <c r="O325" s="32">
        <v>250526</v>
      </c>
      <c r="P325" s="27"/>
      <c r="Q325" s="32"/>
      <c r="R325" s="27"/>
      <c r="S325" s="27"/>
      <c r="T325" s="27"/>
      <c r="U325" s="27"/>
      <c r="V325" s="40">
        <f t="shared" si="84"/>
        <v>250526</v>
      </c>
      <c r="W325" s="40">
        <f t="shared" si="85"/>
        <v>1238126.4559488613</v>
      </c>
      <c r="X325" s="40">
        <f t="shared" si="86"/>
        <v>501052</v>
      </c>
      <c r="Y325" s="29">
        <v>39066</v>
      </c>
      <c r="Z325" s="13">
        <f t="shared" si="87"/>
        <v>10</v>
      </c>
      <c r="AA325" s="27">
        <f t="shared" si="88"/>
        <v>47</v>
      </c>
      <c r="AB325" s="27">
        <v>2</v>
      </c>
      <c r="AC325" s="27">
        <v>4.5999999999999996</v>
      </c>
      <c r="AD325" s="27">
        <v>23.4</v>
      </c>
      <c r="AE325" s="27">
        <v>11.2</v>
      </c>
      <c r="AF325" s="27">
        <v>27.3</v>
      </c>
      <c r="AG325" s="33">
        <v>20.218181818181815</v>
      </c>
      <c r="AH325" s="4">
        <v>40</v>
      </c>
      <c r="AI325" s="4">
        <v>40</v>
      </c>
      <c r="AJ325" s="4">
        <v>46</v>
      </c>
      <c r="AK325" s="9">
        <v>43.07692307692308</v>
      </c>
      <c r="AL325" s="4">
        <v>8.8000000000000007</v>
      </c>
      <c r="AM325" s="4">
        <v>8.6</v>
      </c>
      <c r="AN325" s="4">
        <v>9.8000000000000007</v>
      </c>
      <c r="AO325" s="10">
        <v>9.3065931229869978</v>
      </c>
      <c r="AP325" s="20">
        <v>142</v>
      </c>
      <c r="AQ325" s="20">
        <v>146</v>
      </c>
      <c r="AR325" s="20">
        <v>12</v>
      </c>
      <c r="AS325" s="20">
        <v>5</v>
      </c>
      <c r="AT325" s="5">
        <v>30</v>
      </c>
      <c r="AU325" s="5">
        <v>230</v>
      </c>
      <c r="AV325" s="5">
        <v>0</v>
      </c>
      <c r="AW325" s="5">
        <v>260</v>
      </c>
      <c r="AX325" s="5">
        <v>0</v>
      </c>
      <c r="AY325" s="5">
        <v>0</v>
      </c>
      <c r="AZ325" s="5">
        <v>0</v>
      </c>
      <c r="BA325" s="5">
        <v>5</v>
      </c>
      <c r="BB325" s="5">
        <v>395</v>
      </c>
      <c r="BC325" s="5">
        <v>370</v>
      </c>
      <c r="BD325" s="5">
        <v>20</v>
      </c>
      <c r="BE325" s="5">
        <v>760</v>
      </c>
      <c r="BF325" s="5">
        <v>72.1875</v>
      </c>
      <c r="BG325" s="5">
        <v>71.875</v>
      </c>
      <c r="BH325" s="5">
        <v>1.875</v>
      </c>
      <c r="BI325" s="5">
        <v>146.25</v>
      </c>
      <c r="BJ325" s="5">
        <v>22.5</v>
      </c>
      <c r="BK325" s="5">
        <v>17.5</v>
      </c>
      <c r="BL325" s="5">
        <v>0</v>
      </c>
      <c r="BM325" s="5">
        <v>60</v>
      </c>
      <c r="BN325" s="5">
        <v>96211</v>
      </c>
      <c r="BO325" s="11">
        <f>BN325/O325*100</f>
        <v>38.403598828065746</v>
      </c>
      <c r="BP325" s="11">
        <f>BN325/(O325+Q325)*100</f>
        <v>38.403598828065746</v>
      </c>
      <c r="BQ325" s="27" t="s">
        <v>72</v>
      </c>
      <c r="BR325" s="30">
        <v>17</v>
      </c>
      <c r="BS325" s="30">
        <v>30</v>
      </c>
      <c r="BT325" s="35">
        <v>22.99</v>
      </c>
      <c r="BU325" s="43">
        <f t="shared" si="89"/>
        <v>0.48914893617021271</v>
      </c>
      <c r="BV325" s="28">
        <v>3.9E-2</v>
      </c>
      <c r="BW325" s="28">
        <v>0.19400000000000001</v>
      </c>
      <c r="BX325" s="28">
        <v>9.6857142857142836E-2</v>
      </c>
      <c r="BY325" s="32">
        <f t="shared" si="90"/>
        <v>475485.1171267489</v>
      </c>
      <c r="BZ325" s="35">
        <v>8.77</v>
      </c>
      <c r="CA325" s="68">
        <f t="shared" si="78"/>
        <v>0.92217625339022979</v>
      </c>
      <c r="CB325" s="68">
        <f t="shared" si="91"/>
        <v>0.7971035439911297</v>
      </c>
      <c r="CC325" s="89"/>
      <c r="CD325" s="89"/>
      <c r="CE325" s="89"/>
      <c r="CF325" s="89"/>
      <c r="CG325" s="89"/>
      <c r="CH325" s="89"/>
      <c r="CI325" s="89"/>
      <c r="CJ325" s="89"/>
      <c r="CK325" s="89"/>
      <c r="CL325" s="89"/>
      <c r="CM325" s="89"/>
      <c r="CN325" s="89"/>
      <c r="CO325" s="89"/>
      <c r="CP325" s="89"/>
    </row>
    <row r="326" spans="1:94" s="138" customFormat="1" x14ac:dyDescent="0.25">
      <c r="A326" s="27" t="s">
        <v>69</v>
      </c>
      <c r="B326" s="27">
        <v>17</v>
      </c>
      <c r="C326" s="27">
        <v>0.5</v>
      </c>
      <c r="D326" s="28">
        <f t="shared" si="82"/>
        <v>0.20234282111999999</v>
      </c>
      <c r="E326" s="29">
        <v>39218</v>
      </c>
      <c r="F326" s="27">
        <v>1</v>
      </c>
      <c r="G326" s="27" t="s">
        <v>70</v>
      </c>
      <c r="H326" s="27" t="s">
        <v>71</v>
      </c>
      <c r="I326" s="27">
        <v>86</v>
      </c>
      <c r="J326" s="27">
        <v>61</v>
      </c>
      <c r="K326" s="27"/>
      <c r="L326" s="27"/>
      <c r="M326" s="31">
        <f t="shared" si="83"/>
        <v>73.5</v>
      </c>
      <c r="N326" s="29">
        <v>39228</v>
      </c>
      <c r="O326" s="32">
        <v>201928</v>
      </c>
      <c r="P326" s="27"/>
      <c r="Q326" s="32"/>
      <c r="R326" s="27"/>
      <c r="S326" s="32"/>
      <c r="T326" s="27"/>
      <c r="U326" s="27"/>
      <c r="V326" s="40">
        <f t="shared" si="84"/>
        <v>201928</v>
      </c>
      <c r="W326" s="40">
        <f t="shared" si="85"/>
        <v>997949.90937803534</v>
      </c>
      <c r="X326" s="40">
        <f t="shared" si="86"/>
        <v>403856</v>
      </c>
      <c r="Y326" s="29">
        <v>39262</v>
      </c>
      <c r="Z326" s="13">
        <f t="shared" si="87"/>
        <v>10</v>
      </c>
      <c r="AA326" s="27">
        <f t="shared" si="88"/>
        <v>34</v>
      </c>
      <c r="AB326" s="27">
        <v>3</v>
      </c>
      <c r="AC326" s="27">
        <v>3.3</v>
      </c>
      <c r="AD326" s="33">
        <v>24.2</v>
      </c>
      <c r="AE326" s="33">
        <v>26.7</v>
      </c>
      <c r="AF326" s="33">
        <v>32.5</v>
      </c>
      <c r="AG326" s="33">
        <v>30.7258064516129</v>
      </c>
      <c r="AH326" s="10">
        <v>40</v>
      </c>
      <c r="AI326" s="10">
        <v>35</v>
      </c>
      <c r="AJ326" s="10">
        <v>45</v>
      </c>
      <c r="AK326" s="10">
        <v>39</v>
      </c>
      <c r="AL326" s="10">
        <v>9.1</v>
      </c>
      <c r="AM326" s="10">
        <v>8.1999999999999993</v>
      </c>
      <c r="AN326" s="10">
        <v>9.4</v>
      </c>
      <c r="AO326" s="10">
        <v>8.9999999999999964</v>
      </c>
      <c r="AP326" s="20">
        <v>60</v>
      </c>
      <c r="AQ326" s="20">
        <v>135</v>
      </c>
      <c r="AR326" s="20">
        <v>13.5</v>
      </c>
      <c r="AS326" s="20">
        <v>5.6499999999999995</v>
      </c>
      <c r="AT326" s="5">
        <v>20</v>
      </c>
      <c r="AU326" s="5">
        <v>140</v>
      </c>
      <c r="AV326" s="5">
        <v>5</v>
      </c>
      <c r="AW326" s="5">
        <v>165</v>
      </c>
      <c r="AX326" s="5">
        <v>0</v>
      </c>
      <c r="AY326" s="5">
        <v>0</v>
      </c>
      <c r="AZ326" s="5">
        <v>0</v>
      </c>
      <c r="BA326" s="5">
        <v>5</v>
      </c>
      <c r="BB326" s="5">
        <v>85</v>
      </c>
      <c r="BC326" s="5">
        <v>655</v>
      </c>
      <c r="BD326" s="5">
        <v>220</v>
      </c>
      <c r="BE326" s="5">
        <v>805</v>
      </c>
      <c r="BF326" s="5">
        <v>13.461538461538462</v>
      </c>
      <c r="BG326" s="5">
        <v>95.384615384615387</v>
      </c>
      <c r="BH326" s="5">
        <v>38.07692307692308</v>
      </c>
      <c r="BI326" s="5">
        <v>148.46153846153845</v>
      </c>
      <c r="BJ326" s="5">
        <v>0</v>
      </c>
      <c r="BK326" s="5">
        <v>30</v>
      </c>
      <c r="BL326" s="5">
        <v>5</v>
      </c>
      <c r="BM326" s="5">
        <v>60</v>
      </c>
      <c r="BN326" s="5">
        <v>18297</v>
      </c>
      <c r="BO326" s="11">
        <f>(BN326/O326)*100</f>
        <v>9.0611505090923501</v>
      </c>
      <c r="BP326" s="11">
        <f>((BN326)/(O326+Q326+S326+U326))*100</f>
        <v>9.0611505090923501</v>
      </c>
      <c r="BQ326" s="27" t="s">
        <v>72</v>
      </c>
      <c r="BR326" s="30">
        <v>33</v>
      </c>
      <c r="BS326" s="30">
        <v>51</v>
      </c>
      <c r="BT326" s="35">
        <v>39.049999999999997</v>
      </c>
      <c r="BU326" s="43">
        <f t="shared" si="89"/>
        <v>1.1485294117647058</v>
      </c>
      <c r="BV326" s="28">
        <v>0.26600000000000001</v>
      </c>
      <c r="BW326" s="28">
        <v>0.99099999999999999</v>
      </c>
      <c r="BX326" s="28">
        <v>0.48699999999999999</v>
      </c>
      <c r="BY326" s="32">
        <f t="shared" si="90"/>
        <v>90425.743294094485</v>
      </c>
      <c r="BZ326" s="35">
        <v>8.64</v>
      </c>
      <c r="CA326" s="35">
        <f t="shared" si="78"/>
        <v>1.2558767622801816</v>
      </c>
      <c r="CB326" s="35">
        <f t="shared" si="91"/>
        <v>0.81783528986606946</v>
      </c>
      <c r="CC326" s="89"/>
      <c r="CD326" s="89"/>
      <c r="CE326" s="89"/>
      <c r="CF326" s="89"/>
      <c r="CG326" s="89"/>
      <c r="CH326" s="89"/>
      <c r="CI326" s="89"/>
      <c r="CJ326" s="89"/>
      <c r="CK326" s="89"/>
      <c r="CL326" s="89"/>
      <c r="CM326" s="89"/>
      <c r="CN326" s="89"/>
      <c r="CO326" s="89"/>
      <c r="CP326" s="89"/>
    </row>
    <row r="327" spans="1:94" s="138" customFormat="1" x14ac:dyDescent="0.25">
      <c r="A327" s="27" t="s">
        <v>69</v>
      </c>
      <c r="B327" s="27">
        <v>32</v>
      </c>
      <c r="C327" s="27">
        <v>1</v>
      </c>
      <c r="D327" s="28">
        <f t="shared" si="82"/>
        <v>0.40468564223999998</v>
      </c>
      <c r="E327" s="29">
        <v>38902</v>
      </c>
      <c r="F327" s="27">
        <v>1</v>
      </c>
      <c r="G327" s="27" t="s">
        <v>70</v>
      </c>
      <c r="H327" s="27" t="s">
        <v>71</v>
      </c>
      <c r="I327" s="27">
        <v>198</v>
      </c>
      <c r="J327" s="27">
        <v>184</v>
      </c>
      <c r="K327" s="27"/>
      <c r="L327" s="27"/>
      <c r="M327" s="31">
        <f t="shared" si="83"/>
        <v>191</v>
      </c>
      <c r="N327" s="29">
        <v>38912</v>
      </c>
      <c r="O327" s="32">
        <v>402124</v>
      </c>
      <c r="P327" s="27"/>
      <c r="Q327" s="32"/>
      <c r="R327" s="27"/>
      <c r="S327" s="27"/>
      <c r="T327" s="27"/>
      <c r="U327" s="27"/>
      <c r="V327" s="40">
        <f t="shared" si="84"/>
        <v>402124</v>
      </c>
      <c r="W327" s="40">
        <f t="shared" si="85"/>
        <v>993670.044171024</v>
      </c>
      <c r="X327" s="40">
        <f t="shared" si="86"/>
        <v>402124</v>
      </c>
      <c r="Y327" s="29">
        <v>38959</v>
      </c>
      <c r="Z327" s="13">
        <f t="shared" si="87"/>
        <v>10</v>
      </c>
      <c r="AA327" s="30">
        <f t="shared" si="88"/>
        <v>47</v>
      </c>
      <c r="AB327" s="27">
        <v>5</v>
      </c>
      <c r="AC327" s="27">
        <v>2.2999999999999998</v>
      </c>
      <c r="AD327" s="27">
        <v>31.8</v>
      </c>
      <c r="AE327" s="27">
        <v>29.1</v>
      </c>
      <c r="AF327" s="27">
        <v>33.700000000000003</v>
      </c>
      <c r="AG327" s="33">
        <v>32.073333333333331</v>
      </c>
      <c r="AH327" s="4">
        <v>40</v>
      </c>
      <c r="AI327" s="4">
        <v>40</v>
      </c>
      <c r="AJ327" s="4">
        <v>54</v>
      </c>
      <c r="AK327" s="9">
        <v>46.714285714285715</v>
      </c>
      <c r="AL327" s="4">
        <v>9.3000000000000007</v>
      </c>
      <c r="AM327" s="4">
        <v>9</v>
      </c>
      <c r="AN327" s="4">
        <v>9.6</v>
      </c>
      <c r="AO327" s="10">
        <v>9.3189401581000606</v>
      </c>
      <c r="AP327" s="20">
        <v>410</v>
      </c>
      <c r="AQ327" s="20">
        <v>120</v>
      </c>
      <c r="AR327" s="20">
        <v>0</v>
      </c>
      <c r="AS327" s="20">
        <v>8</v>
      </c>
      <c r="AT327" s="5">
        <v>135</v>
      </c>
      <c r="AU327" s="5">
        <v>55</v>
      </c>
      <c r="AV327" s="5">
        <v>0</v>
      </c>
      <c r="AW327" s="5">
        <v>190</v>
      </c>
      <c r="AX327" s="5">
        <v>0</v>
      </c>
      <c r="AY327" s="5">
        <v>0</v>
      </c>
      <c r="AZ327" s="5">
        <v>0</v>
      </c>
      <c r="BA327" s="5">
        <v>5</v>
      </c>
      <c r="BB327" s="5">
        <v>285</v>
      </c>
      <c r="BC327" s="5">
        <v>455</v>
      </c>
      <c r="BD327" s="5">
        <v>10</v>
      </c>
      <c r="BE327" s="5">
        <v>640</v>
      </c>
      <c r="BF327" s="5">
        <v>70.882352941176464</v>
      </c>
      <c r="BG327" s="5">
        <v>117.64705882352941</v>
      </c>
      <c r="BH327" s="5">
        <v>0.58823529411764708</v>
      </c>
      <c r="BI327" s="5">
        <v>189.11764705882354</v>
      </c>
      <c r="BJ327" s="5">
        <v>50</v>
      </c>
      <c r="BK327" s="5">
        <v>90</v>
      </c>
      <c r="BL327" s="5">
        <v>0</v>
      </c>
      <c r="BM327" s="5">
        <v>105</v>
      </c>
      <c r="BN327" s="5">
        <v>92234</v>
      </c>
      <c r="BO327" s="11">
        <f>BN327/O327*100</f>
        <v>22.936706090658603</v>
      </c>
      <c r="BP327" s="11">
        <f>BN327/(O327+Q327)*100</f>
        <v>22.936706090658603</v>
      </c>
      <c r="BQ327" s="27" t="s">
        <v>72</v>
      </c>
      <c r="BR327" s="30">
        <v>15</v>
      </c>
      <c r="BS327" s="30">
        <v>95</v>
      </c>
      <c r="BT327" s="35">
        <v>23.3</v>
      </c>
      <c r="BU327" s="43">
        <f t="shared" si="89"/>
        <v>0.49574468085106382</v>
      </c>
      <c r="BV327" s="28">
        <v>0.03</v>
      </c>
      <c r="BW327" s="28">
        <v>0.92500000000000004</v>
      </c>
      <c r="BX327" s="28">
        <v>0.27400000000000002</v>
      </c>
      <c r="BY327" s="32">
        <f t="shared" si="90"/>
        <v>227915.17754242528</v>
      </c>
      <c r="BZ327" s="35">
        <v>7.59</v>
      </c>
      <c r="CA327" s="43">
        <f t="shared" si="78"/>
        <v>0.39904890326293296</v>
      </c>
      <c r="CB327" s="43">
        <f t="shared" si="91"/>
        <v>2.1661214338743608</v>
      </c>
      <c r="CC327" s="89"/>
      <c r="CD327" s="89"/>
      <c r="CE327" s="89"/>
      <c r="CF327" s="89"/>
      <c r="CG327" s="89"/>
      <c r="CH327" s="89"/>
      <c r="CI327" s="89"/>
      <c r="CJ327" s="89"/>
      <c r="CK327" s="89"/>
      <c r="CL327" s="89"/>
      <c r="CM327" s="89"/>
      <c r="CN327" s="89"/>
      <c r="CO327" s="89"/>
      <c r="CP327" s="89"/>
    </row>
    <row r="328" spans="1:94" s="138" customFormat="1" x14ac:dyDescent="0.25">
      <c r="A328" s="27" t="s">
        <v>69</v>
      </c>
      <c r="B328" s="27">
        <v>30</v>
      </c>
      <c r="C328" s="27">
        <v>1</v>
      </c>
      <c r="D328" s="28">
        <f t="shared" si="82"/>
        <v>0.40468564223999998</v>
      </c>
      <c r="E328" s="29">
        <v>39000</v>
      </c>
      <c r="F328" s="27">
        <v>1</v>
      </c>
      <c r="G328" s="27" t="s">
        <v>70</v>
      </c>
      <c r="H328" s="27" t="s">
        <v>71</v>
      </c>
      <c r="I328" s="27">
        <v>602</v>
      </c>
      <c r="J328" s="27">
        <v>379</v>
      </c>
      <c r="K328" s="27"/>
      <c r="L328" s="27"/>
      <c r="M328" s="31">
        <f t="shared" si="83"/>
        <v>490.5</v>
      </c>
      <c r="N328" s="29">
        <v>39010</v>
      </c>
      <c r="O328" s="32">
        <v>415864</v>
      </c>
      <c r="P328" s="27"/>
      <c r="Q328" s="32"/>
      <c r="R328" s="27"/>
      <c r="S328" s="27"/>
      <c r="T328" s="27"/>
      <c r="U328" s="27"/>
      <c r="V328" s="40">
        <f t="shared" si="84"/>
        <v>415864</v>
      </c>
      <c r="W328" s="40">
        <f t="shared" si="85"/>
        <v>1027622.3235846126</v>
      </c>
      <c r="X328" s="40">
        <f t="shared" si="86"/>
        <v>415864</v>
      </c>
      <c r="Y328" s="29">
        <v>39058</v>
      </c>
      <c r="Z328" s="13">
        <f t="shared" si="87"/>
        <v>10</v>
      </c>
      <c r="AA328" s="27">
        <f t="shared" si="88"/>
        <v>48</v>
      </c>
      <c r="AB328" s="27">
        <v>2</v>
      </c>
      <c r="AC328" s="27">
        <v>4.8</v>
      </c>
      <c r="AD328" s="27">
        <v>23.1</v>
      </c>
      <c r="AE328" s="27">
        <v>12.1</v>
      </c>
      <c r="AF328" s="27">
        <v>27.1</v>
      </c>
      <c r="AG328" s="33">
        <v>21.597916666666663</v>
      </c>
      <c r="AH328" s="4">
        <v>40</v>
      </c>
      <c r="AI328" s="4">
        <v>40</v>
      </c>
      <c r="AJ328" s="4">
        <v>47</v>
      </c>
      <c r="AK328" s="9">
        <v>42.307692307692307</v>
      </c>
      <c r="AL328" s="4">
        <v>9</v>
      </c>
      <c r="AM328" s="4">
        <v>8.3000000000000007</v>
      </c>
      <c r="AN328" s="4">
        <v>9.41</v>
      </c>
      <c r="AO328" s="10">
        <v>8.9422500037266808</v>
      </c>
      <c r="AP328" s="20">
        <v>362</v>
      </c>
      <c r="AQ328" s="20">
        <v>184</v>
      </c>
      <c r="AR328" s="20">
        <v>22.5</v>
      </c>
      <c r="AS328" s="20">
        <v>9.375</v>
      </c>
      <c r="AT328" s="5">
        <v>50</v>
      </c>
      <c r="AU328" s="5">
        <v>80</v>
      </c>
      <c r="AV328" s="5">
        <v>0</v>
      </c>
      <c r="AW328" s="5">
        <v>130</v>
      </c>
      <c r="AX328" s="5">
        <v>0</v>
      </c>
      <c r="AY328" s="5">
        <v>0</v>
      </c>
      <c r="AZ328" s="5">
        <v>0</v>
      </c>
      <c r="BA328" s="5">
        <v>5</v>
      </c>
      <c r="BB328" s="5">
        <v>350</v>
      </c>
      <c r="BC328" s="5">
        <v>350</v>
      </c>
      <c r="BD328" s="5">
        <v>70</v>
      </c>
      <c r="BE328" s="5">
        <v>710</v>
      </c>
      <c r="BF328" s="5">
        <v>77</v>
      </c>
      <c r="BG328" s="5">
        <v>44</v>
      </c>
      <c r="BH328" s="5">
        <v>6.333333333333333</v>
      </c>
      <c r="BI328" s="5">
        <v>127.33333333333333</v>
      </c>
      <c r="BJ328" s="5">
        <v>15</v>
      </c>
      <c r="BK328" s="5">
        <v>15</v>
      </c>
      <c r="BL328" s="5">
        <v>0</v>
      </c>
      <c r="BM328" s="5">
        <v>65</v>
      </c>
      <c r="BN328" s="5">
        <v>182782</v>
      </c>
      <c r="BO328" s="11">
        <f>BN328/O328*100</f>
        <v>43.952349806667563</v>
      </c>
      <c r="BP328" s="11">
        <f>BN328/(O328+Q328)*100</f>
        <v>43.952349806667563</v>
      </c>
      <c r="BQ328" s="27" t="s">
        <v>72</v>
      </c>
      <c r="BR328" s="30">
        <v>17</v>
      </c>
      <c r="BS328" s="30">
        <v>45</v>
      </c>
      <c r="BT328" s="35">
        <v>23.96</v>
      </c>
      <c r="BU328" s="43">
        <f t="shared" si="89"/>
        <v>0.4991666666666667</v>
      </c>
      <c r="BV328" s="28">
        <v>3.7699999999999997E-2</v>
      </c>
      <c r="BW328" s="28">
        <v>0.76539999999999997</v>
      </c>
      <c r="BX328" s="28">
        <v>0.14749365079365079</v>
      </c>
      <c r="BY328" s="32">
        <f t="shared" si="90"/>
        <v>451664.15835331421</v>
      </c>
      <c r="BZ328" s="35">
        <v>18.59</v>
      </c>
      <c r="CA328" s="43">
        <f t="shared" si="78"/>
        <v>0.95701855030720917</v>
      </c>
      <c r="CB328" s="43">
        <f t="shared" si="91"/>
        <v>1.0722915517987046</v>
      </c>
      <c r="CC328" s="89"/>
      <c r="CD328" s="89"/>
      <c r="CE328" s="89"/>
      <c r="CF328" s="89"/>
      <c r="CG328" s="89"/>
      <c r="CH328" s="89"/>
      <c r="CI328" s="89"/>
      <c r="CJ328" s="89"/>
      <c r="CK328" s="89"/>
      <c r="CL328" s="89"/>
      <c r="CM328" s="89"/>
      <c r="CN328" s="89"/>
      <c r="CO328" s="89"/>
      <c r="CP328" s="89"/>
    </row>
    <row r="329" spans="1:94" s="138" customFormat="1" x14ac:dyDescent="0.25">
      <c r="A329" s="27" t="s">
        <v>69</v>
      </c>
      <c r="B329" s="27">
        <v>34</v>
      </c>
      <c r="C329" s="27">
        <v>1</v>
      </c>
      <c r="D329" s="28">
        <f t="shared" si="82"/>
        <v>0.40468564223999998</v>
      </c>
      <c r="E329" s="29">
        <v>39007</v>
      </c>
      <c r="F329" s="27">
        <v>1</v>
      </c>
      <c r="G329" s="27" t="s">
        <v>70</v>
      </c>
      <c r="H329" s="27" t="s">
        <v>71</v>
      </c>
      <c r="I329" s="27">
        <v>53</v>
      </c>
      <c r="J329" s="27">
        <v>278</v>
      </c>
      <c r="K329" s="27"/>
      <c r="L329" s="27"/>
      <c r="M329" s="31">
        <f t="shared" si="83"/>
        <v>165.5</v>
      </c>
      <c r="N329" s="29">
        <v>39017</v>
      </c>
      <c r="O329" s="32">
        <v>436474</v>
      </c>
      <c r="P329" s="27"/>
      <c r="Q329" s="32"/>
      <c r="R329" s="27"/>
      <c r="S329" s="27"/>
      <c r="T329" s="27"/>
      <c r="U329" s="27"/>
      <c r="V329" s="40">
        <f t="shared" si="84"/>
        <v>436474</v>
      </c>
      <c r="W329" s="40">
        <f t="shared" si="85"/>
        <v>1078550.7427049952</v>
      </c>
      <c r="X329" s="40">
        <f t="shared" si="86"/>
        <v>436474</v>
      </c>
      <c r="Y329" s="29">
        <v>39066</v>
      </c>
      <c r="Z329" s="13">
        <f t="shared" si="87"/>
        <v>10</v>
      </c>
      <c r="AA329" s="27">
        <f t="shared" si="88"/>
        <v>49</v>
      </c>
      <c r="AB329" s="27">
        <v>1</v>
      </c>
      <c r="AC329" s="27">
        <v>4.5999999999999996</v>
      </c>
      <c r="AD329" s="27">
        <v>24.4</v>
      </c>
      <c r="AE329" s="27">
        <v>11.5</v>
      </c>
      <c r="AF329" s="27">
        <v>27.3</v>
      </c>
      <c r="AG329" s="33">
        <v>20.388888888888889</v>
      </c>
      <c r="AH329" s="4">
        <v>40</v>
      </c>
      <c r="AI329" s="4">
        <v>40</v>
      </c>
      <c r="AJ329" s="4">
        <v>46</v>
      </c>
      <c r="AK329" s="9">
        <v>43.53846153846154</v>
      </c>
      <c r="AL329" s="4">
        <v>8.6999999999999993</v>
      </c>
      <c r="AM329" s="4">
        <v>8.1999999999999993</v>
      </c>
      <c r="AN329" s="4">
        <v>9.1</v>
      </c>
      <c r="AO329" s="10">
        <v>8.8276472970898929</v>
      </c>
      <c r="AP329" s="20">
        <v>336</v>
      </c>
      <c r="AQ329" s="20">
        <v>315</v>
      </c>
      <c r="AR329" s="20">
        <v>17</v>
      </c>
      <c r="AS329" s="20">
        <v>7.75</v>
      </c>
      <c r="AT329" s="5">
        <v>0</v>
      </c>
      <c r="AU329" s="5">
        <v>5</v>
      </c>
      <c r="AV329" s="5">
        <v>0</v>
      </c>
      <c r="AW329" s="5">
        <v>5</v>
      </c>
      <c r="AX329" s="5">
        <v>0</v>
      </c>
      <c r="AY329" s="5">
        <v>0</v>
      </c>
      <c r="AZ329" s="5">
        <v>0</v>
      </c>
      <c r="BA329" s="5">
        <v>5</v>
      </c>
      <c r="BB329" s="5">
        <v>135</v>
      </c>
      <c r="BC329" s="5">
        <v>450</v>
      </c>
      <c r="BD329" s="5">
        <v>445</v>
      </c>
      <c r="BE329" s="5">
        <v>655</v>
      </c>
      <c r="BF329" s="5">
        <v>31</v>
      </c>
      <c r="BG329" s="5">
        <v>78.333333333333329</v>
      </c>
      <c r="BH329" s="5">
        <v>31.333333333333332</v>
      </c>
      <c r="BI329" s="5">
        <v>150.35714285714286</v>
      </c>
      <c r="BJ329" s="5">
        <v>10</v>
      </c>
      <c r="BK329" s="5">
        <v>20</v>
      </c>
      <c r="BL329" s="5">
        <v>0</v>
      </c>
      <c r="BM329" s="5">
        <v>47.5</v>
      </c>
      <c r="BN329" s="5">
        <v>166782</v>
      </c>
      <c r="BO329" s="11">
        <f>BN329/O329*100</f>
        <v>38.211210747948329</v>
      </c>
      <c r="BP329" s="11">
        <f>BN329/(O329+Q329)*100</f>
        <v>38.211210747948329</v>
      </c>
      <c r="BQ329" s="27" t="s">
        <v>72</v>
      </c>
      <c r="BR329" s="30">
        <v>17</v>
      </c>
      <c r="BS329" s="30">
        <v>28</v>
      </c>
      <c r="BT329" s="35">
        <v>21.06</v>
      </c>
      <c r="BU329" s="43">
        <f t="shared" si="89"/>
        <v>0.42979591836734693</v>
      </c>
      <c r="BV329" s="28">
        <v>0.05</v>
      </c>
      <c r="BW329" s="28">
        <v>0.19</v>
      </c>
      <c r="BX329" s="28">
        <v>8.4199999999999997E-2</v>
      </c>
      <c r="BY329" s="32">
        <f t="shared" si="90"/>
        <v>412127.2973185677</v>
      </c>
      <c r="BZ329" s="35">
        <v>16.41</v>
      </c>
      <c r="CA329" s="43">
        <f t="shared" si="78"/>
        <v>0.82755087956656814</v>
      </c>
      <c r="CB329" s="43">
        <f t="shared" si="91"/>
        <v>0.90144034382101246</v>
      </c>
      <c r="CC329" s="89"/>
      <c r="CD329" s="89"/>
      <c r="CE329" s="89"/>
      <c r="CF329" s="89"/>
      <c r="CG329" s="89"/>
      <c r="CH329" s="89"/>
      <c r="CI329" s="89"/>
      <c r="CJ329" s="89"/>
      <c r="CK329" s="89"/>
      <c r="CL329" s="89"/>
      <c r="CM329" s="89"/>
      <c r="CN329" s="89"/>
      <c r="CO329" s="89"/>
      <c r="CP329" s="89"/>
    </row>
    <row r="330" spans="1:94" s="138" customFormat="1" x14ac:dyDescent="0.25">
      <c r="A330" s="27" t="s">
        <v>69</v>
      </c>
      <c r="B330" s="27">
        <v>34</v>
      </c>
      <c r="C330" s="27">
        <v>1</v>
      </c>
      <c r="D330" s="28">
        <f t="shared" si="82"/>
        <v>0.40468564223999998</v>
      </c>
      <c r="E330" s="29">
        <v>39211</v>
      </c>
      <c r="F330" s="27">
        <v>1</v>
      </c>
      <c r="G330" s="27" t="s">
        <v>70</v>
      </c>
      <c r="H330" s="27" t="s">
        <v>71</v>
      </c>
      <c r="I330" s="27">
        <v>274</v>
      </c>
      <c r="J330" s="27">
        <v>180</v>
      </c>
      <c r="K330" s="27"/>
      <c r="L330" s="27"/>
      <c r="M330" s="31">
        <f t="shared" si="83"/>
        <v>227</v>
      </c>
      <c r="N330" s="29">
        <v>39221</v>
      </c>
      <c r="O330" s="32">
        <v>486854</v>
      </c>
      <c r="P330" s="27"/>
      <c r="Q330" s="32"/>
      <c r="R330" s="27"/>
      <c r="S330" s="32"/>
      <c r="T330" s="27"/>
      <c r="U330" s="27"/>
      <c r="V330" s="40">
        <f t="shared" si="84"/>
        <v>486854</v>
      </c>
      <c r="W330" s="40">
        <f t="shared" si="85"/>
        <v>1203042.4338881532</v>
      </c>
      <c r="X330" s="40">
        <f t="shared" si="86"/>
        <v>486854</v>
      </c>
      <c r="Y330" s="29">
        <v>39268</v>
      </c>
      <c r="Z330" s="13">
        <f t="shared" si="87"/>
        <v>10</v>
      </c>
      <c r="AA330" s="27">
        <f t="shared" si="88"/>
        <v>47</v>
      </c>
      <c r="AB330" s="27">
        <v>2</v>
      </c>
      <c r="AC330" s="27">
        <v>2.8</v>
      </c>
      <c r="AD330" s="33">
        <v>26.5</v>
      </c>
      <c r="AE330" s="33">
        <v>23.7</v>
      </c>
      <c r="AF330" s="33">
        <v>34.5</v>
      </c>
      <c r="AG330" s="33">
        <v>29.993181818181814</v>
      </c>
      <c r="AH330" s="10">
        <v>40</v>
      </c>
      <c r="AI330" s="10">
        <v>23.7</v>
      </c>
      <c r="AJ330" s="10">
        <v>34.5</v>
      </c>
      <c r="AK330" s="10">
        <v>29.993181818181814</v>
      </c>
      <c r="AL330" s="10">
        <v>8.6999999999999993</v>
      </c>
      <c r="AM330" s="10">
        <v>8.4</v>
      </c>
      <c r="AN330" s="10">
        <v>9.1999999999999993</v>
      </c>
      <c r="AO330" s="10">
        <v>8.9204545454545432</v>
      </c>
      <c r="AP330" s="20">
        <v>198</v>
      </c>
      <c r="AQ330" s="20">
        <v>295</v>
      </c>
      <c r="AR330" s="20">
        <v>28</v>
      </c>
      <c r="AS330" s="20">
        <v>12</v>
      </c>
      <c r="AT330" s="5">
        <v>10</v>
      </c>
      <c r="AU330" s="5">
        <v>35</v>
      </c>
      <c r="AV330" s="5">
        <v>0</v>
      </c>
      <c r="AW330" s="5">
        <v>45</v>
      </c>
      <c r="AX330" s="5">
        <v>0</v>
      </c>
      <c r="AY330" s="5">
        <v>0</v>
      </c>
      <c r="AZ330" s="5">
        <v>0</v>
      </c>
      <c r="BA330" s="5">
        <v>0</v>
      </c>
      <c r="BB330" s="5">
        <v>80</v>
      </c>
      <c r="BC330" s="5">
        <v>255</v>
      </c>
      <c r="BD330" s="5">
        <v>200</v>
      </c>
      <c r="BE330" s="5">
        <v>530</v>
      </c>
      <c r="BF330" s="5">
        <v>21.333333333333332</v>
      </c>
      <c r="BG330" s="5">
        <v>73.333333333333329</v>
      </c>
      <c r="BH330" s="5">
        <v>41</v>
      </c>
      <c r="BI330" s="5">
        <v>135.66666666666666</v>
      </c>
      <c r="BJ330" s="5">
        <v>15</v>
      </c>
      <c r="BK330" s="5">
        <v>65</v>
      </c>
      <c r="BL330" s="5">
        <v>10</v>
      </c>
      <c r="BM330" s="5">
        <v>85</v>
      </c>
      <c r="BN330" s="5">
        <v>134633</v>
      </c>
      <c r="BO330" s="11">
        <f>(BN330/O330)*100</f>
        <v>27.653670299514843</v>
      </c>
      <c r="BP330" s="11">
        <f>((BN330)/(O330+Q330+S330+U330))*100</f>
        <v>27.653670299514843</v>
      </c>
      <c r="BQ330" s="27" t="s">
        <v>72</v>
      </c>
      <c r="BR330" s="30">
        <v>25</v>
      </c>
      <c r="BS330" s="30">
        <v>70</v>
      </c>
      <c r="BT330" s="35">
        <v>38.24</v>
      </c>
      <c r="BU330" s="43">
        <f t="shared" si="89"/>
        <v>0.81361702127659574</v>
      </c>
      <c r="BV330" s="28">
        <v>0.128</v>
      </c>
      <c r="BW330" s="28">
        <v>3.6349999999999998</v>
      </c>
      <c r="BX330" s="28">
        <v>0.55400000000000005</v>
      </c>
      <c r="BY330" s="32">
        <f t="shared" si="90"/>
        <v>332685.38823068875</v>
      </c>
      <c r="BZ330" s="35">
        <v>75.27</v>
      </c>
      <c r="CA330" s="43">
        <f t="shared" si="78"/>
        <v>3.957366396390114</v>
      </c>
      <c r="CB330" s="43">
        <f t="shared" si="91"/>
        <v>0.9907318249544258</v>
      </c>
      <c r="CC330" s="89"/>
      <c r="CD330" s="89"/>
      <c r="CE330" s="89"/>
      <c r="CF330" s="89"/>
      <c r="CG330" s="89"/>
      <c r="CH330" s="89"/>
      <c r="CI330" s="89"/>
      <c r="CJ330" s="89"/>
      <c r="CK330" s="89"/>
      <c r="CL330" s="89"/>
      <c r="CM330" s="89"/>
      <c r="CN330" s="89"/>
      <c r="CO330" s="89"/>
      <c r="CP330" s="89"/>
    </row>
    <row r="331" spans="1:94" s="138" customFormat="1" x14ac:dyDescent="0.25">
      <c r="A331" s="26" t="s">
        <v>69</v>
      </c>
      <c r="B331" s="27">
        <v>25</v>
      </c>
      <c r="C331" s="27">
        <v>1</v>
      </c>
      <c r="D331" s="28">
        <f t="shared" si="82"/>
        <v>0.40468564223999998</v>
      </c>
      <c r="E331" s="29">
        <v>40371</v>
      </c>
      <c r="F331" s="30">
        <v>1</v>
      </c>
      <c r="G331" s="30" t="s">
        <v>70</v>
      </c>
      <c r="H331" s="30" t="s">
        <v>71</v>
      </c>
      <c r="I331" s="27">
        <v>97</v>
      </c>
      <c r="J331" s="27">
        <v>264</v>
      </c>
      <c r="K331" s="27"/>
      <c r="L331" s="30"/>
      <c r="M331" s="31">
        <f t="shared" si="83"/>
        <v>180.5</v>
      </c>
      <c r="N331" s="29">
        <v>40381</v>
      </c>
      <c r="O331" s="32">
        <v>401208</v>
      </c>
      <c r="P331" s="29"/>
      <c r="Q331" s="32"/>
      <c r="R331" s="29"/>
      <c r="S331" s="30"/>
      <c r="T331" s="29"/>
      <c r="U331" s="29"/>
      <c r="V331" s="40">
        <f t="shared" si="84"/>
        <v>401208</v>
      </c>
      <c r="W331" s="40">
        <f t="shared" si="85"/>
        <v>991406.55887678475</v>
      </c>
      <c r="X331" s="40">
        <f t="shared" si="86"/>
        <v>401208</v>
      </c>
      <c r="Y331" s="29">
        <v>40423</v>
      </c>
      <c r="Z331" s="13">
        <f t="shared" si="87"/>
        <v>10</v>
      </c>
      <c r="AA331" s="30">
        <f t="shared" si="88"/>
        <v>42</v>
      </c>
      <c r="AB331" s="30">
        <v>10</v>
      </c>
      <c r="AC331" s="33">
        <v>3.1</v>
      </c>
      <c r="AD331" s="33">
        <v>32.299999999999997</v>
      </c>
      <c r="AE331" s="33">
        <v>29.2</v>
      </c>
      <c r="AF331" s="33">
        <v>33.9</v>
      </c>
      <c r="AG331" s="33">
        <v>32.620000000000005</v>
      </c>
      <c r="AH331" s="9">
        <v>40</v>
      </c>
      <c r="AI331" s="9">
        <v>40</v>
      </c>
      <c r="AJ331" s="9">
        <v>43</v>
      </c>
      <c r="AK331" s="10">
        <v>41.083333333333336</v>
      </c>
      <c r="AL331" s="10">
        <v>9.1999999999999993</v>
      </c>
      <c r="AM331" s="10">
        <v>8.6</v>
      </c>
      <c r="AN331" s="10">
        <v>9.4</v>
      </c>
      <c r="AO331" s="10">
        <v>9.0682036680625622</v>
      </c>
      <c r="AP331" s="20">
        <v>394</v>
      </c>
      <c r="AQ331" s="20">
        <v>375</v>
      </c>
      <c r="AR331" s="20">
        <v>37</v>
      </c>
      <c r="AS331" s="20">
        <v>15.75</v>
      </c>
      <c r="AT331" s="5">
        <v>5</v>
      </c>
      <c r="AU331" s="5">
        <v>60</v>
      </c>
      <c r="AV331" s="5">
        <v>1035</v>
      </c>
      <c r="AW331" s="5">
        <v>1100</v>
      </c>
      <c r="AX331" s="5">
        <v>0</v>
      </c>
      <c r="AY331" s="5">
        <v>0</v>
      </c>
      <c r="AZ331" s="5">
        <v>0</v>
      </c>
      <c r="BA331" s="5">
        <v>0</v>
      </c>
      <c r="BB331" s="5">
        <v>320</v>
      </c>
      <c r="BC331" s="5">
        <v>1110</v>
      </c>
      <c r="BD331" s="5">
        <v>12850</v>
      </c>
      <c r="BE331" s="5">
        <v>12915</v>
      </c>
      <c r="BF331" s="5">
        <v>79.230769230769226</v>
      </c>
      <c r="BG331" s="5">
        <v>260.76923076923077</v>
      </c>
      <c r="BH331" s="5">
        <v>1461.1538461538462</v>
      </c>
      <c r="BI331" s="5">
        <v>1795.0769230769231</v>
      </c>
      <c r="BJ331" s="5">
        <v>45</v>
      </c>
      <c r="BK331" s="5">
        <v>115</v>
      </c>
      <c r="BL331" s="5">
        <v>40</v>
      </c>
      <c r="BM331" s="5">
        <v>640</v>
      </c>
      <c r="BN331" s="5">
        <v>288090</v>
      </c>
      <c r="BO331" s="11">
        <v>71.81</v>
      </c>
      <c r="BP331" s="11">
        <f>((BN331/(O331+Q331+S331+U331))*100)</f>
        <v>71.80564694622241</v>
      </c>
      <c r="BQ331" s="27" t="s">
        <v>72</v>
      </c>
      <c r="BR331" s="30">
        <v>29</v>
      </c>
      <c r="BS331" s="30">
        <v>45</v>
      </c>
      <c r="BT331" s="35">
        <v>36.42</v>
      </c>
      <c r="BU331" s="43">
        <f t="shared" si="89"/>
        <v>0.86714285714285722</v>
      </c>
      <c r="BV331" s="28">
        <v>0.21099999999999999</v>
      </c>
      <c r="BW331" s="28">
        <v>0.72499999999999998</v>
      </c>
      <c r="BX331" s="28">
        <v>0.39</v>
      </c>
      <c r="BY331" s="32">
        <f t="shared" si="90"/>
        <v>711885.89346875669</v>
      </c>
      <c r="BZ331" s="35">
        <v>110.23</v>
      </c>
      <c r="CA331" s="35">
        <f t="shared" si="78"/>
        <v>6.4853395712203898</v>
      </c>
      <c r="CB331" s="35">
        <f t="shared" si="91"/>
        <v>0.80731827327645755</v>
      </c>
      <c r="CC331" s="89"/>
      <c r="CD331" s="89"/>
      <c r="CE331" s="89"/>
      <c r="CF331" s="89"/>
      <c r="CG331" s="89"/>
      <c r="CH331" s="89"/>
      <c r="CI331" s="89"/>
      <c r="CJ331" s="89"/>
      <c r="CK331" s="89"/>
      <c r="CL331" s="89"/>
      <c r="CM331" s="89"/>
      <c r="CN331" s="89"/>
      <c r="CO331" s="89"/>
      <c r="CP331" s="89"/>
    </row>
    <row r="332" spans="1:94" s="138" customFormat="1" x14ac:dyDescent="0.25">
      <c r="A332" s="27" t="s">
        <v>69</v>
      </c>
      <c r="B332" s="27">
        <v>26</v>
      </c>
      <c r="C332" s="27">
        <v>1</v>
      </c>
      <c r="D332" s="28">
        <f t="shared" si="82"/>
        <v>0.40468564223999998</v>
      </c>
      <c r="E332" s="29">
        <v>39203</v>
      </c>
      <c r="F332" s="27">
        <v>1</v>
      </c>
      <c r="G332" s="27" t="s">
        <v>70</v>
      </c>
      <c r="H332" s="27" t="s">
        <v>71</v>
      </c>
      <c r="I332" s="27">
        <v>107</v>
      </c>
      <c r="J332" s="27">
        <v>12</v>
      </c>
      <c r="K332" s="27"/>
      <c r="L332" s="27"/>
      <c r="M332" s="31">
        <f t="shared" si="83"/>
        <v>59.5</v>
      </c>
      <c r="N332" s="29">
        <v>39214</v>
      </c>
      <c r="O332" s="32">
        <v>417696</v>
      </c>
      <c r="P332" s="27"/>
      <c r="Q332" s="32"/>
      <c r="R332" s="27"/>
      <c r="S332" s="32"/>
      <c r="T332" s="27"/>
      <c r="U332" s="27"/>
      <c r="V332" s="40">
        <f t="shared" si="84"/>
        <v>417696</v>
      </c>
      <c r="W332" s="40">
        <f t="shared" si="85"/>
        <v>1032149.294173091</v>
      </c>
      <c r="X332" s="40">
        <f t="shared" si="86"/>
        <v>417696</v>
      </c>
      <c r="Y332" s="29">
        <v>39246</v>
      </c>
      <c r="Z332" s="13">
        <f t="shared" si="87"/>
        <v>11</v>
      </c>
      <c r="AA332" s="27">
        <f t="shared" si="88"/>
        <v>32</v>
      </c>
      <c r="AB332" s="27">
        <v>4</v>
      </c>
      <c r="AC332" s="27">
        <v>1.6</v>
      </c>
      <c r="AD332" s="33">
        <v>29.5</v>
      </c>
      <c r="AE332" s="33">
        <v>23.7</v>
      </c>
      <c r="AF332" s="33">
        <v>32.4</v>
      </c>
      <c r="AG332" s="33">
        <v>28.846666666666668</v>
      </c>
      <c r="AH332" s="10">
        <v>40</v>
      </c>
      <c r="AI332" s="10">
        <v>36</v>
      </c>
      <c r="AJ332" s="10">
        <v>42</v>
      </c>
      <c r="AK332" s="10">
        <v>39.700000000000003</v>
      </c>
      <c r="AL332" s="10">
        <v>9</v>
      </c>
      <c r="AM332" s="10">
        <v>8.6999999999999993</v>
      </c>
      <c r="AN332" s="10">
        <v>9.1</v>
      </c>
      <c r="AO332" s="10">
        <v>8.8838709677419363</v>
      </c>
      <c r="AP332" s="20">
        <v>88</v>
      </c>
      <c r="AQ332" s="20">
        <v>325</v>
      </c>
      <c r="AR332" s="20">
        <v>18.5</v>
      </c>
      <c r="AS332" s="20">
        <v>8.1000000000000014</v>
      </c>
      <c r="AT332" s="5">
        <v>20</v>
      </c>
      <c r="AU332" s="5">
        <v>205</v>
      </c>
      <c r="AV332" s="5">
        <v>0</v>
      </c>
      <c r="AW332" s="5">
        <v>225</v>
      </c>
      <c r="AX332" s="5">
        <v>0</v>
      </c>
      <c r="AY332" s="5">
        <v>0</v>
      </c>
      <c r="AZ332" s="5">
        <v>0</v>
      </c>
      <c r="BA332" s="5">
        <v>5</v>
      </c>
      <c r="BB332" s="5">
        <v>270</v>
      </c>
      <c r="BC332" s="5">
        <v>180</v>
      </c>
      <c r="BD332" s="5">
        <v>160</v>
      </c>
      <c r="BE332" s="5">
        <v>305</v>
      </c>
      <c r="BF332" s="5">
        <v>44.583333333333336</v>
      </c>
      <c r="BG332" s="5">
        <v>20.833333333333332</v>
      </c>
      <c r="BH332" s="5">
        <v>25</v>
      </c>
      <c r="BI332" s="5">
        <v>90.416666666666671</v>
      </c>
      <c r="BJ332" s="5">
        <v>35</v>
      </c>
      <c r="BK332" s="5">
        <v>0</v>
      </c>
      <c r="BL332" s="5">
        <v>5</v>
      </c>
      <c r="BM332" s="5">
        <v>52.5</v>
      </c>
      <c r="BN332" s="5">
        <v>42464</v>
      </c>
      <c r="BO332" s="11">
        <f>(BN332/O332)*100</f>
        <v>10.166245307592124</v>
      </c>
      <c r="BP332" s="11">
        <f>((BN332)/(O332+Q332+S332+U332))*100</f>
        <v>10.166245307592124</v>
      </c>
      <c r="BQ332" s="27" t="s">
        <v>72</v>
      </c>
      <c r="BR332" s="30">
        <v>32</v>
      </c>
      <c r="BS332" s="30">
        <v>51</v>
      </c>
      <c r="BT332" s="35">
        <v>42.52</v>
      </c>
      <c r="BU332" s="43">
        <f t="shared" si="89"/>
        <v>1.3287500000000001</v>
      </c>
      <c r="BV332" s="28">
        <v>0.27</v>
      </c>
      <c r="BW332" s="28">
        <v>1.0229999999999999</v>
      </c>
      <c r="BX332" s="28">
        <v>0.68799999999999994</v>
      </c>
      <c r="BY332" s="32">
        <f t="shared" si="90"/>
        <v>104930.8291862171</v>
      </c>
      <c r="BZ332" s="35">
        <v>25.36</v>
      </c>
      <c r="CA332" s="43">
        <f t="shared" si="78"/>
        <v>1.9583101481272853</v>
      </c>
      <c r="CB332" s="43">
        <f t="shared" si="91"/>
        <v>0.89497039765525332</v>
      </c>
      <c r="CC332" s="89"/>
      <c r="CD332" s="89"/>
      <c r="CE332" s="89"/>
      <c r="CF332" s="89"/>
      <c r="CG332" s="89"/>
      <c r="CH332" s="89"/>
      <c r="CI332" s="89"/>
      <c r="CJ332" s="89"/>
      <c r="CK332" s="89"/>
      <c r="CL332" s="89"/>
      <c r="CM332" s="89"/>
      <c r="CN332" s="89"/>
      <c r="CO332" s="89"/>
      <c r="CP332" s="89"/>
    </row>
    <row r="333" spans="1:94" s="138" customFormat="1" x14ac:dyDescent="0.25">
      <c r="A333" s="27" t="s">
        <v>69</v>
      </c>
      <c r="B333" s="27">
        <v>32</v>
      </c>
      <c r="C333" s="27">
        <v>1</v>
      </c>
      <c r="D333" s="28">
        <f t="shared" si="82"/>
        <v>0.40468564223999998</v>
      </c>
      <c r="E333" s="29">
        <v>39717</v>
      </c>
      <c r="F333" s="27">
        <v>1</v>
      </c>
      <c r="G333" s="27" t="s">
        <v>70</v>
      </c>
      <c r="H333" s="27" t="s">
        <v>71</v>
      </c>
      <c r="I333" s="27">
        <v>111</v>
      </c>
      <c r="J333" s="27">
        <v>336</v>
      </c>
      <c r="K333" s="27"/>
      <c r="L333" s="27"/>
      <c r="M333" s="31">
        <f t="shared" si="83"/>
        <v>223.5</v>
      </c>
      <c r="N333" s="29">
        <v>39728</v>
      </c>
      <c r="O333" s="32">
        <v>344416</v>
      </c>
      <c r="P333" s="27"/>
      <c r="Q333" s="32"/>
      <c r="R333" s="27"/>
      <c r="S333" s="32"/>
      <c r="T333" s="27"/>
      <c r="U333" s="30"/>
      <c r="V333" s="40">
        <f t="shared" si="84"/>
        <v>344416</v>
      </c>
      <c r="W333" s="40">
        <f t="shared" si="85"/>
        <v>851070.47063395218</v>
      </c>
      <c r="X333" s="40">
        <f t="shared" si="86"/>
        <v>344416</v>
      </c>
      <c r="Y333" s="29">
        <v>39822</v>
      </c>
      <c r="Z333" s="13">
        <f t="shared" si="87"/>
        <v>11</v>
      </c>
      <c r="AA333" s="27">
        <f t="shared" si="88"/>
        <v>94</v>
      </c>
      <c r="AB333" s="27">
        <v>1</v>
      </c>
      <c r="AC333" s="33">
        <v>4.9000000000000004</v>
      </c>
      <c r="AD333" s="33">
        <v>27.5</v>
      </c>
      <c r="AE333" s="33">
        <v>11.2</v>
      </c>
      <c r="AF333" s="33">
        <v>29.4</v>
      </c>
      <c r="AG333" s="33">
        <v>20.600543478260864</v>
      </c>
      <c r="AH333" s="9">
        <v>40</v>
      </c>
      <c r="AI333" s="9">
        <v>40</v>
      </c>
      <c r="AJ333" s="9">
        <v>49</v>
      </c>
      <c r="AK333" s="9">
        <v>44.529411764705884</v>
      </c>
      <c r="AL333" s="10">
        <v>8.8000000000000007</v>
      </c>
      <c r="AM333" s="10">
        <v>8.1</v>
      </c>
      <c r="AN333" s="10">
        <v>9.14</v>
      </c>
      <c r="AO333" s="10">
        <v>8.594045756399078</v>
      </c>
      <c r="AP333" s="21">
        <f>2*330</f>
        <v>660</v>
      </c>
      <c r="AQ333" s="20">
        <v>340</v>
      </c>
      <c r="AR333" s="20">
        <v>28</v>
      </c>
      <c r="AS333" s="20">
        <v>12</v>
      </c>
      <c r="AT333" s="5">
        <v>15</v>
      </c>
      <c r="AU333" s="5">
        <v>345</v>
      </c>
      <c r="AV333" s="5">
        <v>55</v>
      </c>
      <c r="AW333" s="5">
        <v>415</v>
      </c>
      <c r="AX333" s="5">
        <v>0</v>
      </c>
      <c r="AY333" s="5">
        <v>0</v>
      </c>
      <c r="AZ333" s="5">
        <v>0</v>
      </c>
      <c r="BA333" s="5">
        <v>0</v>
      </c>
      <c r="BB333" s="5">
        <v>190</v>
      </c>
      <c r="BC333" s="5">
        <v>175</v>
      </c>
      <c r="BD333" s="5">
        <v>20</v>
      </c>
      <c r="BE333" s="5">
        <v>290</v>
      </c>
      <c r="BF333" s="5">
        <v>52.5</v>
      </c>
      <c r="BG333" s="5">
        <v>30.625</v>
      </c>
      <c r="BH333" s="5">
        <v>6.875</v>
      </c>
      <c r="BI333" s="5">
        <v>89.375</v>
      </c>
      <c r="BJ333" s="5">
        <v>2.5</v>
      </c>
      <c r="BK333" s="5">
        <v>10</v>
      </c>
      <c r="BL333" s="5">
        <v>5</v>
      </c>
      <c r="BM333" s="5">
        <v>17.5</v>
      </c>
      <c r="BN333" s="5">
        <v>49906</v>
      </c>
      <c r="BO333" s="11">
        <f>BN333/O333*100</f>
        <v>14.49003530614141</v>
      </c>
      <c r="BP333" s="11">
        <f>(BN333)/(O333+Q333+S333+U333)*100</f>
        <v>14.49003530614141</v>
      </c>
      <c r="BQ333" s="27" t="s">
        <v>72</v>
      </c>
      <c r="BR333" s="30">
        <v>40</v>
      </c>
      <c r="BS333" s="30">
        <v>95</v>
      </c>
      <c r="BT333" s="35">
        <v>60.17</v>
      </c>
      <c r="BU333" s="43">
        <f t="shared" si="89"/>
        <v>0.64010638297872346</v>
      </c>
      <c r="BV333" s="28">
        <v>0.53400000000000003</v>
      </c>
      <c r="BW333" s="28">
        <v>8.25</v>
      </c>
      <c r="BX333" s="28">
        <v>2.14</v>
      </c>
      <c r="BY333" s="32">
        <f t="shared" si="90"/>
        <v>123320.41167500355</v>
      </c>
      <c r="BZ333" s="35">
        <v>80.73</v>
      </c>
      <c r="CA333" s="43">
        <f t="shared" si="78"/>
        <v>2.1222146218983258</v>
      </c>
      <c r="CB333" s="43">
        <f t="shared" si="91"/>
        <v>0.98236694072974862</v>
      </c>
      <c r="CC333" s="89"/>
      <c r="CD333" s="89"/>
      <c r="CE333" s="89"/>
      <c r="CF333" s="89"/>
      <c r="CG333" s="89"/>
      <c r="CH333" s="89"/>
      <c r="CI333" s="89"/>
      <c r="CJ333" s="89"/>
      <c r="CK333" s="89"/>
      <c r="CL333" s="89"/>
      <c r="CM333" s="89"/>
      <c r="CN333" s="89"/>
      <c r="CO333" s="89"/>
      <c r="CP333" s="89"/>
    </row>
    <row r="334" spans="1:94" s="138" customFormat="1" x14ac:dyDescent="0.25">
      <c r="A334" s="46" t="s">
        <v>69</v>
      </c>
      <c r="B334" s="37">
        <v>1</v>
      </c>
      <c r="C334" s="37">
        <v>2</v>
      </c>
      <c r="D334" s="38">
        <f t="shared" si="82"/>
        <v>0.80937128447999995</v>
      </c>
      <c r="E334" s="39">
        <v>40270</v>
      </c>
      <c r="F334" s="31">
        <v>1</v>
      </c>
      <c r="G334" s="31" t="s">
        <v>70</v>
      </c>
      <c r="H334" s="31" t="s">
        <v>71</v>
      </c>
      <c r="I334" s="37">
        <v>85</v>
      </c>
      <c r="J334" s="37">
        <v>752</v>
      </c>
      <c r="K334" s="37"/>
      <c r="L334" s="37"/>
      <c r="M334" s="31">
        <f t="shared" si="83"/>
        <v>418.5</v>
      </c>
      <c r="N334" s="39">
        <v>40281</v>
      </c>
      <c r="O334" s="40">
        <v>796004</v>
      </c>
      <c r="P334" s="39"/>
      <c r="Q334" s="40"/>
      <c r="R334" s="39"/>
      <c r="S334" s="31"/>
      <c r="T334" s="39"/>
      <c r="U334" s="39"/>
      <c r="V334" s="40">
        <f t="shared" si="84"/>
        <v>796004</v>
      </c>
      <c r="W334" s="40">
        <f t="shared" si="85"/>
        <v>983484.36034694745</v>
      </c>
      <c r="X334" s="40">
        <f t="shared" si="86"/>
        <v>398002</v>
      </c>
      <c r="Y334" s="39">
        <v>40324</v>
      </c>
      <c r="Z334" s="13">
        <f t="shared" si="87"/>
        <v>11</v>
      </c>
      <c r="AA334" s="31">
        <f t="shared" si="88"/>
        <v>43</v>
      </c>
      <c r="AB334" s="31">
        <v>6</v>
      </c>
      <c r="AC334" s="41">
        <v>2.7</v>
      </c>
      <c r="AD334" s="41">
        <v>23.6</v>
      </c>
      <c r="AE334" s="41">
        <v>22.6</v>
      </c>
      <c r="AF334" s="41">
        <v>31</v>
      </c>
      <c r="AG334" s="41">
        <v>27.200000000000003</v>
      </c>
      <c r="AH334" s="13">
        <v>40</v>
      </c>
      <c r="AI334" s="13">
        <v>36</v>
      </c>
      <c r="AJ334" s="13">
        <v>44</v>
      </c>
      <c r="AK334" s="18">
        <v>38.666666666666664</v>
      </c>
      <c r="AL334" s="18">
        <v>8.6</v>
      </c>
      <c r="AM334" s="18">
        <v>8.6</v>
      </c>
      <c r="AN334" s="18">
        <v>9.5</v>
      </c>
      <c r="AO334" s="18">
        <v>9.0428390930101195</v>
      </c>
      <c r="AP334" s="21">
        <v>420</v>
      </c>
      <c r="AQ334" s="21">
        <v>450</v>
      </c>
      <c r="AR334" s="21">
        <v>23</v>
      </c>
      <c r="AS334" s="21">
        <v>11</v>
      </c>
      <c r="AT334" s="14">
        <v>5</v>
      </c>
      <c r="AU334" s="14">
        <v>365</v>
      </c>
      <c r="AV334" s="14">
        <v>20</v>
      </c>
      <c r="AW334" s="14">
        <v>390</v>
      </c>
      <c r="AX334" s="14">
        <v>0</v>
      </c>
      <c r="AY334" s="14">
        <v>0</v>
      </c>
      <c r="AZ334" s="14">
        <v>0</v>
      </c>
      <c r="BA334" s="14">
        <v>0</v>
      </c>
      <c r="BB334" s="14">
        <v>620</v>
      </c>
      <c r="BC334" s="14">
        <v>450</v>
      </c>
      <c r="BD334" s="14">
        <v>30</v>
      </c>
      <c r="BE334" s="14">
        <v>760</v>
      </c>
      <c r="BF334" s="14">
        <v>105.625</v>
      </c>
      <c r="BG334" s="14">
        <v>116.25</v>
      </c>
      <c r="BH334" s="14">
        <v>3.4375</v>
      </c>
      <c r="BI334" s="14">
        <v>225.3125</v>
      </c>
      <c r="BJ334" s="14">
        <v>32.5</v>
      </c>
      <c r="BK334" s="14">
        <v>90</v>
      </c>
      <c r="BL334" s="14">
        <v>0</v>
      </c>
      <c r="BM334" s="14">
        <v>132.5</v>
      </c>
      <c r="BN334" s="14">
        <v>371023</v>
      </c>
      <c r="BO334" s="19">
        <v>46.61</v>
      </c>
      <c r="BP334" s="19">
        <f>((BN334/(O334+Q334+S334+U334))*100)</f>
        <v>46.610695423641083</v>
      </c>
      <c r="BQ334" s="37" t="s">
        <v>72</v>
      </c>
      <c r="BR334" s="31">
        <v>20</v>
      </c>
      <c r="BS334" s="31">
        <v>54</v>
      </c>
      <c r="BT334" s="43">
        <v>34.49</v>
      </c>
      <c r="BU334" s="43">
        <f t="shared" si="89"/>
        <v>0.802093023255814</v>
      </c>
      <c r="BV334" s="38">
        <v>0.111</v>
      </c>
      <c r="BW334" s="38">
        <v>0.47499999999999998</v>
      </c>
      <c r="BX334" s="38">
        <v>0.40699999999999997</v>
      </c>
      <c r="BY334" s="40">
        <f t="shared" si="90"/>
        <v>458408.89974046045</v>
      </c>
      <c r="BZ334" s="43">
        <v>72.819999999999993</v>
      </c>
      <c r="CA334" s="43">
        <f t="shared" si="78"/>
        <v>2.0923504509812765</v>
      </c>
      <c r="CB334" s="43">
        <f t="shared" si="91"/>
        <v>0.99200720420960753</v>
      </c>
      <c r="CC334" s="89"/>
      <c r="CD334" s="89"/>
      <c r="CE334" s="89"/>
      <c r="CF334" s="89"/>
      <c r="CG334" s="89"/>
      <c r="CH334" s="89"/>
      <c r="CI334" s="89"/>
      <c r="CJ334" s="89"/>
      <c r="CK334" s="89"/>
      <c r="CL334" s="89"/>
      <c r="CM334" s="89"/>
      <c r="CN334" s="89"/>
      <c r="CO334" s="89"/>
      <c r="CP334" s="89"/>
    </row>
    <row r="335" spans="1:94" s="138" customFormat="1" x14ac:dyDescent="0.25">
      <c r="A335" s="4" t="s">
        <v>69</v>
      </c>
      <c r="B335" s="4">
        <v>33</v>
      </c>
      <c r="C335" s="4">
        <v>1</v>
      </c>
      <c r="D335" s="6">
        <f t="shared" si="82"/>
        <v>0.40468564223999998</v>
      </c>
      <c r="E335" s="8">
        <v>39207</v>
      </c>
      <c r="F335" s="4">
        <v>2</v>
      </c>
      <c r="G335" s="4" t="s">
        <v>70</v>
      </c>
      <c r="H335" s="4" t="s">
        <v>71</v>
      </c>
      <c r="I335" s="4">
        <v>7</v>
      </c>
      <c r="J335" s="4">
        <v>7</v>
      </c>
      <c r="K335" s="4">
        <v>91</v>
      </c>
      <c r="L335" s="4">
        <v>157</v>
      </c>
      <c r="M335" s="13">
        <f t="shared" si="83"/>
        <v>65.5</v>
      </c>
      <c r="N335" s="8">
        <v>39218</v>
      </c>
      <c r="O335" s="5">
        <v>397544</v>
      </c>
      <c r="P335" s="8">
        <v>39222</v>
      </c>
      <c r="Q335" s="5">
        <v>403956</v>
      </c>
      <c r="R335" s="4"/>
      <c r="S335" s="5"/>
      <c r="T335" s="4"/>
      <c r="U335" s="4"/>
      <c r="V335" s="14">
        <f t="shared" si="84"/>
        <v>801500</v>
      </c>
      <c r="W335" s="14">
        <f t="shared" si="85"/>
        <v>1980549.6324593304</v>
      </c>
      <c r="X335" s="14">
        <f t="shared" si="86"/>
        <v>801500</v>
      </c>
      <c r="Y335" s="8">
        <v>39268</v>
      </c>
      <c r="Z335" s="13">
        <f t="shared" si="87"/>
        <v>11</v>
      </c>
      <c r="AA335" s="4">
        <f t="shared" si="88"/>
        <v>50</v>
      </c>
      <c r="AB335" s="4">
        <v>2</v>
      </c>
      <c r="AC335" s="4">
        <v>2.7</v>
      </c>
      <c r="AD335" s="10">
        <v>30.8</v>
      </c>
      <c r="AE335" s="10">
        <v>24.2</v>
      </c>
      <c r="AF335" s="10">
        <v>32.9</v>
      </c>
      <c r="AG335" s="10">
        <v>29.69787234042553</v>
      </c>
      <c r="AH335" s="10">
        <v>40</v>
      </c>
      <c r="AI335" s="10">
        <v>35</v>
      </c>
      <c r="AJ335" s="10">
        <v>44</v>
      </c>
      <c r="AK335" s="10">
        <v>40.928571428571431</v>
      </c>
      <c r="AL335" s="10">
        <v>9.1</v>
      </c>
      <c r="AM335" s="10">
        <v>8.1</v>
      </c>
      <c r="AN335" s="10">
        <v>9.8000000000000007</v>
      </c>
      <c r="AO335" s="10">
        <v>9.1562499999999982</v>
      </c>
      <c r="AP335" s="20">
        <v>204</v>
      </c>
      <c r="AQ335" s="20">
        <v>285</v>
      </c>
      <c r="AR335" s="20">
        <v>24</v>
      </c>
      <c r="AS335" s="20">
        <v>10.049999999999999</v>
      </c>
      <c r="AT335" s="5">
        <v>10</v>
      </c>
      <c r="AU335" s="5">
        <v>70</v>
      </c>
      <c r="AV335" s="5">
        <v>300</v>
      </c>
      <c r="AW335" s="5">
        <v>380</v>
      </c>
      <c r="AX335" s="5">
        <v>0</v>
      </c>
      <c r="AY335" s="5">
        <v>0</v>
      </c>
      <c r="AZ335" s="5">
        <v>0</v>
      </c>
      <c r="BA335" s="5">
        <v>0</v>
      </c>
      <c r="BB335" s="5">
        <v>65</v>
      </c>
      <c r="BC335" s="5">
        <v>80</v>
      </c>
      <c r="BD335" s="5">
        <v>1800</v>
      </c>
      <c r="BE335" s="5">
        <v>1865</v>
      </c>
      <c r="BF335" s="5">
        <v>15</v>
      </c>
      <c r="BG335" s="5">
        <v>14.6875</v>
      </c>
      <c r="BH335" s="5">
        <v>300</v>
      </c>
      <c r="BI335" s="5">
        <v>329.6875</v>
      </c>
      <c r="BJ335" s="5">
        <v>10</v>
      </c>
      <c r="BK335" s="5">
        <v>5</v>
      </c>
      <c r="BL335" s="5">
        <v>25</v>
      </c>
      <c r="BM335" s="5">
        <v>47.5</v>
      </c>
      <c r="BN335" s="5">
        <v>21445</v>
      </c>
      <c r="BO335" s="11">
        <f>(BN335/Q335)*100</f>
        <v>5.308746497143253</v>
      </c>
      <c r="BP335" s="11">
        <f>((BN335)/(O335+Q335+S335+U335))*100</f>
        <v>2.6756082345601997</v>
      </c>
      <c r="BQ335" s="4" t="s">
        <v>72</v>
      </c>
      <c r="BR335" s="9">
        <v>30</v>
      </c>
      <c r="BS335" s="9">
        <v>80</v>
      </c>
      <c r="BT335" s="11">
        <v>41.1</v>
      </c>
      <c r="BU335" s="19">
        <f t="shared" si="89"/>
        <v>0.82200000000000006</v>
      </c>
      <c r="BV335" s="6">
        <v>0.224</v>
      </c>
      <c r="BW335" s="6">
        <v>8.76</v>
      </c>
      <c r="BX335" s="6">
        <v>0.81</v>
      </c>
      <c r="BY335" s="5">
        <f t="shared" si="90"/>
        <v>52991.749055633612</v>
      </c>
      <c r="BZ335" s="11">
        <v>11.77</v>
      </c>
      <c r="CA335" s="11">
        <f t="shared" si="78"/>
        <v>0.58168606797370725</v>
      </c>
      <c r="CB335" s="11"/>
      <c r="CC335" s="89"/>
      <c r="CD335" s="89"/>
      <c r="CE335" s="89"/>
      <c r="CF335" s="89"/>
      <c r="CG335" s="89"/>
      <c r="CH335" s="89"/>
      <c r="CI335" s="89"/>
      <c r="CJ335" s="89"/>
      <c r="CK335" s="89"/>
      <c r="CL335" s="89"/>
      <c r="CM335" s="89"/>
      <c r="CN335" s="89"/>
      <c r="CO335" s="89"/>
      <c r="CP335" s="89"/>
    </row>
    <row r="336" spans="1:94" s="138" customFormat="1" x14ac:dyDescent="0.25">
      <c r="A336" s="7" t="s">
        <v>69</v>
      </c>
      <c r="B336" s="4">
        <v>30</v>
      </c>
      <c r="C336" s="4">
        <v>1</v>
      </c>
      <c r="D336" s="6">
        <f t="shared" si="82"/>
        <v>0.40468564223999998</v>
      </c>
      <c r="E336" s="8">
        <v>40267</v>
      </c>
      <c r="F336" s="9">
        <v>2</v>
      </c>
      <c r="G336" s="9" t="s">
        <v>70</v>
      </c>
      <c r="H336" s="9" t="s">
        <v>71</v>
      </c>
      <c r="I336" s="4">
        <v>70</v>
      </c>
      <c r="J336" s="4">
        <v>50</v>
      </c>
      <c r="K336" s="4">
        <v>160</v>
      </c>
      <c r="L336" s="4">
        <v>690</v>
      </c>
      <c r="M336" s="13">
        <f t="shared" si="83"/>
        <v>242.5</v>
      </c>
      <c r="N336" s="8">
        <v>40278</v>
      </c>
      <c r="O336" s="5">
        <v>344416</v>
      </c>
      <c r="P336" s="8">
        <v>40282</v>
      </c>
      <c r="Q336" s="5">
        <v>407620</v>
      </c>
      <c r="R336" s="8"/>
      <c r="S336" s="9"/>
      <c r="T336" s="8"/>
      <c r="U336" s="8"/>
      <c r="V336" s="14">
        <f t="shared" si="84"/>
        <v>752036</v>
      </c>
      <c r="W336" s="14">
        <f t="shared" si="85"/>
        <v>1858321.4265704118</v>
      </c>
      <c r="X336" s="14">
        <f t="shared" si="86"/>
        <v>752036</v>
      </c>
      <c r="Y336" s="8">
        <v>40326</v>
      </c>
      <c r="Z336" s="13">
        <f t="shared" si="87"/>
        <v>11</v>
      </c>
      <c r="AA336" s="9">
        <f t="shared" si="88"/>
        <v>48</v>
      </c>
      <c r="AB336" s="9">
        <v>7</v>
      </c>
      <c r="AC336" s="10">
        <v>1.9</v>
      </c>
      <c r="AD336" s="10">
        <v>23.2</v>
      </c>
      <c r="AE336" s="10">
        <v>21.6</v>
      </c>
      <c r="AF336" s="10">
        <v>32.299999999999997</v>
      </c>
      <c r="AG336" s="10">
        <v>27.309130434782599</v>
      </c>
      <c r="AH336" s="9">
        <v>40</v>
      </c>
      <c r="AI336" s="9">
        <v>35</v>
      </c>
      <c r="AJ336" s="9">
        <v>44</v>
      </c>
      <c r="AK336" s="10">
        <v>39.153846153846153</v>
      </c>
      <c r="AL336" s="10">
        <v>9</v>
      </c>
      <c r="AM336" s="10">
        <v>8.9</v>
      </c>
      <c r="AN336" s="10">
        <v>9.6</v>
      </c>
      <c r="AO336" s="10">
        <v>9.1903181296742282</v>
      </c>
      <c r="AP336" s="20">
        <v>316</v>
      </c>
      <c r="AQ336" s="20">
        <v>245</v>
      </c>
      <c r="AR336" s="20">
        <v>12</v>
      </c>
      <c r="AS336" s="20">
        <v>4.25</v>
      </c>
      <c r="AT336" s="5">
        <v>55</v>
      </c>
      <c r="AU336" s="5">
        <v>685</v>
      </c>
      <c r="AV336" s="5">
        <v>0</v>
      </c>
      <c r="AW336" s="5">
        <v>740</v>
      </c>
      <c r="AX336" s="5">
        <v>0</v>
      </c>
      <c r="AY336" s="5">
        <v>0</v>
      </c>
      <c r="AZ336" s="5">
        <v>0</v>
      </c>
      <c r="BA336" s="5">
        <v>0</v>
      </c>
      <c r="BB336" s="5">
        <v>110</v>
      </c>
      <c r="BC336" s="5">
        <v>240</v>
      </c>
      <c r="BD336" s="5">
        <v>0</v>
      </c>
      <c r="BE336" s="5">
        <v>285</v>
      </c>
      <c r="BF336" s="5">
        <v>16.176470588235293</v>
      </c>
      <c r="BG336" s="5">
        <v>50.588235294117645</v>
      </c>
      <c r="BH336" s="5">
        <v>0</v>
      </c>
      <c r="BI336" s="5">
        <v>66.764705882352942</v>
      </c>
      <c r="BJ336" s="5">
        <v>5</v>
      </c>
      <c r="BK336" s="5">
        <v>25</v>
      </c>
      <c r="BL336" s="5">
        <v>0</v>
      </c>
      <c r="BM336" s="5">
        <v>35</v>
      </c>
      <c r="BN336" s="5">
        <v>45182</v>
      </c>
      <c r="BO336" s="11">
        <v>11.08</v>
      </c>
      <c r="BP336" s="11">
        <f>((BN336/(O336+Q336+S336+U336))*100)</f>
        <v>6.0079570658851438</v>
      </c>
      <c r="BQ336" s="4" t="s">
        <v>72</v>
      </c>
      <c r="BR336" s="9">
        <v>19</v>
      </c>
      <c r="BS336" s="9">
        <v>57</v>
      </c>
      <c r="BT336" s="11">
        <v>37.590000000000003</v>
      </c>
      <c r="BU336" s="19">
        <f t="shared" si="89"/>
        <v>0.78312500000000007</v>
      </c>
      <c r="BV336" s="6">
        <v>7.3999999999999996E-2</v>
      </c>
      <c r="BW336" s="6">
        <v>1.84</v>
      </c>
      <c r="BX336" s="6">
        <v>0.53300000000000003</v>
      </c>
      <c r="BY336" s="5">
        <f t="shared" si="90"/>
        <v>111647.15345449465</v>
      </c>
      <c r="BZ336" s="11">
        <v>17.27</v>
      </c>
      <c r="CA336" s="11">
        <f t="shared" si="78"/>
        <v>0.88906457040373865</v>
      </c>
      <c r="CB336" s="11">
        <f t="shared" ref="CB336:CB354" si="92">(BX336/BT336^3)*100000</f>
        <v>1.0034834907258243</v>
      </c>
      <c r="CC336" s="89"/>
      <c r="CD336" s="89"/>
      <c r="CE336" s="89"/>
      <c r="CF336" s="89"/>
      <c r="CG336" s="89"/>
      <c r="CH336" s="89"/>
      <c r="CI336" s="89"/>
      <c r="CJ336" s="89"/>
      <c r="CK336" s="89"/>
      <c r="CL336" s="89"/>
      <c r="CM336" s="89"/>
      <c r="CN336" s="89"/>
      <c r="CO336" s="89"/>
      <c r="CP336" s="89"/>
    </row>
    <row r="337" spans="1:94" s="138" customFormat="1" x14ac:dyDescent="0.25">
      <c r="A337" s="27" t="s">
        <v>69</v>
      </c>
      <c r="B337" s="27">
        <v>16</v>
      </c>
      <c r="C337" s="27">
        <v>0.5</v>
      </c>
      <c r="D337" s="28">
        <f t="shared" si="82"/>
        <v>0.20234282111999999</v>
      </c>
      <c r="E337" s="29">
        <v>38895</v>
      </c>
      <c r="F337" s="27">
        <v>1</v>
      </c>
      <c r="G337" s="27" t="s">
        <v>70</v>
      </c>
      <c r="H337" s="27" t="s">
        <v>71</v>
      </c>
      <c r="I337" s="27">
        <v>0</v>
      </c>
      <c r="J337" s="27">
        <v>0</v>
      </c>
      <c r="K337" s="27"/>
      <c r="L337" s="27"/>
      <c r="M337" s="31">
        <f t="shared" si="83"/>
        <v>0</v>
      </c>
      <c r="N337" s="29">
        <v>38907</v>
      </c>
      <c r="O337" s="32">
        <v>212512</v>
      </c>
      <c r="P337" s="27"/>
      <c r="Q337" s="32"/>
      <c r="R337" s="27"/>
      <c r="S337" s="27"/>
      <c r="T337" s="27"/>
      <c r="U337" s="27"/>
      <c r="V337" s="40">
        <f t="shared" si="84"/>
        <v>212512</v>
      </c>
      <c r="W337" s="40">
        <f t="shared" si="85"/>
        <v>1050257.1765270049</v>
      </c>
      <c r="X337" s="40">
        <f t="shared" si="86"/>
        <v>425024</v>
      </c>
      <c r="Y337" s="29">
        <v>38919</v>
      </c>
      <c r="Z337" s="13">
        <f t="shared" si="87"/>
        <v>12</v>
      </c>
      <c r="AA337" s="27">
        <f t="shared" si="88"/>
        <v>12</v>
      </c>
      <c r="AB337" s="27"/>
      <c r="AC337" s="27">
        <v>4.4000000000000004</v>
      </c>
      <c r="AD337" s="27">
        <v>33.200000000000003</v>
      </c>
      <c r="AE337" s="27">
        <v>33.5</v>
      </c>
      <c r="AF337" s="27">
        <v>39.4</v>
      </c>
      <c r="AG337" s="33">
        <v>35.408333333333331</v>
      </c>
      <c r="AH337" s="4">
        <v>40</v>
      </c>
      <c r="AI337" s="4">
        <v>40</v>
      </c>
      <c r="AJ337" s="4">
        <v>50</v>
      </c>
      <c r="AK337" s="9">
        <v>45</v>
      </c>
      <c r="AL337" s="4">
        <v>9.1</v>
      </c>
      <c r="AM337" s="4">
        <v>8.8000000000000007</v>
      </c>
      <c r="AN337" s="4">
        <v>9.1</v>
      </c>
      <c r="AO337" s="10">
        <v>9.0078256932466516</v>
      </c>
      <c r="AP337" s="20">
        <v>0</v>
      </c>
      <c r="AQ337" s="20">
        <v>49</v>
      </c>
      <c r="AR337" s="20">
        <v>0</v>
      </c>
      <c r="AS337" s="20">
        <v>3.75</v>
      </c>
      <c r="AT337" s="5">
        <v>95</v>
      </c>
      <c r="AU337" s="5">
        <v>85</v>
      </c>
      <c r="AV337" s="5">
        <v>0</v>
      </c>
      <c r="AW337" s="5">
        <v>180</v>
      </c>
      <c r="AX337" s="5">
        <v>5</v>
      </c>
      <c r="AY337" s="5">
        <v>0</v>
      </c>
      <c r="AZ337" s="5">
        <v>0</v>
      </c>
      <c r="BA337" s="5">
        <v>5</v>
      </c>
      <c r="BB337" s="5">
        <v>50</v>
      </c>
      <c r="BC337" s="5">
        <v>60</v>
      </c>
      <c r="BD337" s="5">
        <v>0</v>
      </c>
      <c r="BE337" s="5">
        <v>90</v>
      </c>
      <c r="BF337" s="5">
        <v>26.666666666666668</v>
      </c>
      <c r="BG337" s="5">
        <v>20</v>
      </c>
      <c r="BH337" s="5">
        <v>0</v>
      </c>
      <c r="BI337" s="5">
        <v>46.666666666666664</v>
      </c>
      <c r="BJ337" s="5">
        <v>30</v>
      </c>
      <c r="BK337" s="5">
        <v>15</v>
      </c>
      <c r="BL337" s="5">
        <v>0</v>
      </c>
      <c r="BM337" s="5">
        <v>52.5</v>
      </c>
      <c r="BN337" s="5">
        <v>0</v>
      </c>
      <c r="BO337" s="11">
        <f>BN337/O337*100</f>
        <v>0</v>
      </c>
      <c r="BP337" s="11">
        <f>BN337/(O337+Q337)*100</f>
        <v>0</v>
      </c>
      <c r="BQ337" s="27" t="s">
        <v>73</v>
      </c>
      <c r="BR337" s="30"/>
      <c r="BS337" s="30"/>
      <c r="BT337" s="35"/>
      <c r="BU337" s="43">
        <f t="shared" si="89"/>
        <v>0</v>
      </c>
      <c r="BV337" s="28"/>
      <c r="BW337" s="28"/>
      <c r="BX337" s="28"/>
      <c r="BY337" s="32">
        <f t="shared" si="90"/>
        <v>0</v>
      </c>
      <c r="BZ337" s="35">
        <v>0</v>
      </c>
      <c r="CA337" s="43">
        <f t="shared" si="78"/>
        <v>0</v>
      </c>
      <c r="CB337" s="43" t="e">
        <f t="shared" si="92"/>
        <v>#DIV/0!</v>
      </c>
      <c r="CC337" s="89"/>
      <c r="CD337" s="89"/>
      <c r="CE337" s="89"/>
      <c r="CF337" s="89"/>
      <c r="CG337" s="89"/>
      <c r="CH337" s="89"/>
      <c r="CI337" s="89"/>
      <c r="CJ337" s="89"/>
      <c r="CK337" s="89"/>
      <c r="CL337" s="89"/>
      <c r="CM337" s="89"/>
      <c r="CN337" s="89"/>
      <c r="CO337" s="89"/>
      <c r="CP337" s="89"/>
    </row>
    <row r="338" spans="1:94" s="138" customFormat="1" x14ac:dyDescent="0.25">
      <c r="A338" s="37" t="s">
        <v>69</v>
      </c>
      <c r="B338" s="37">
        <v>28</v>
      </c>
      <c r="C338" s="37">
        <v>1</v>
      </c>
      <c r="D338" s="38">
        <f t="shared" si="82"/>
        <v>0.40468564223999998</v>
      </c>
      <c r="E338" s="39">
        <v>37774</v>
      </c>
      <c r="F338" s="37">
        <v>1</v>
      </c>
      <c r="G338" s="37" t="s">
        <v>70</v>
      </c>
      <c r="H338" s="37" t="s">
        <v>71</v>
      </c>
      <c r="I338" s="37">
        <v>166</v>
      </c>
      <c r="J338" s="37">
        <v>15</v>
      </c>
      <c r="K338" s="37"/>
      <c r="L338" s="37"/>
      <c r="M338" s="31">
        <f t="shared" si="83"/>
        <v>90.5</v>
      </c>
      <c r="N338" s="39">
        <v>37786</v>
      </c>
      <c r="O338" s="40">
        <v>413574</v>
      </c>
      <c r="P338" s="37"/>
      <c r="Q338" s="40"/>
      <c r="R338" s="37"/>
      <c r="S338" s="37"/>
      <c r="T338" s="37"/>
      <c r="U338" s="37"/>
      <c r="V338" s="40">
        <f t="shared" si="84"/>
        <v>413574</v>
      </c>
      <c r="W338" s="40">
        <f t="shared" si="85"/>
        <v>1021963.6103490144</v>
      </c>
      <c r="X338" s="40">
        <f t="shared" si="86"/>
        <v>413574</v>
      </c>
      <c r="Y338" s="39">
        <v>37823</v>
      </c>
      <c r="Z338" s="13">
        <f t="shared" si="87"/>
        <v>12</v>
      </c>
      <c r="AA338" s="37">
        <f t="shared" si="88"/>
        <v>37</v>
      </c>
      <c r="AB338" s="37">
        <v>2</v>
      </c>
      <c r="AC338" s="41">
        <v>3.3</v>
      </c>
      <c r="AD338" s="41">
        <v>31.2</v>
      </c>
      <c r="AE338" s="41">
        <v>27</v>
      </c>
      <c r="AF338" s="41">
        <v>34.1</v>
      </c>
      <c r="AG338" s="41">
        <v>31.549999999999994</v>
      </c>
      <c r="AH338" s="13">
        <v>40</v>
      </c>
      <c r="AI338" s="13">
        <v>37</v>
      </c>
      <c r="AJ338" s="13">
        <v>43</v>
      </c>
      <c r="AK338" s="13">
        <v>39.666666666666664</v>
      </c>
      <c r="AL338" s="18">
        <v>9</v>
      </c>
      <c r="AM338" s="18">
        <v>8.8000000000000007</v>
      </c>
      <c r="AN338" s="18">
        <v>9.4</v>
      </c>
      <c r="AO338" s="18">
        <v>9.1063765547107973</v>
      </c>
      <c r="AP338" s="21">
        <v>186</v>
      </c>
      <c r="AQ338" s="21">
        <v>375</v>
      </c>
      <c r="AR338" s="21">
        <v>33</v>
      </c>
      <c r="AS338" s="21">
        <v>13.75</v>
      </c>
      <c r="AT338" s="14">
        <v>0</v>
      </c>
      <c r="AU338" s="14">
        <v>0</v>
      </c>
      <c r="AV338" s="14">
        <v>635</v>
      </c>
      <c r="AW338" s="14">
        <v>635</v>
      </c>
      <c r="AX338" s="14">
        <v>0</v>
      </c>
      <c r="AY338" s="14">
        <v>0</v>
      </c>
      <c r="AZ338" s="14">
        <v>20</v>
      </c>
      <c r="BA338" s="14">
        <v>20</v>
      </c>
      <c r="BB338" s="14">
        <v>40</v>
      </c>
      <c r="BC338" s="14">
        <v>755</v>
      </c>
      <c r="BD338" s="14">
        <v>8100</v>
      </c>
      <c r="BE338" s="14">
        <v>8315</v>
      </c>
      <c r="BF338" s="14">
        <v>11.666666666666666</v>
      </c>
      <c r="BG338" s="14">
        <v>159.16666666666666</v>
      </c>
      <c r="BH338" s="14">
        <v>1829.5833333333333</v>
      </c>
      <c r="BI338" s="14">
        <v>1990.4166666666667</v>
      </c>
      <c r="BJ338" s="14">
        <v>0</v>
      </c>
      <c r="BK338" s="14">
        <v>47.5</v>
      </c>
      <c r="BL338" s="14">
        <v>565</v>
      </c>
      <c r="BM338" s="14">
        <v>662.5</v>
      </c>
      <c r="BN338" s="14">
        <v>211827</v>
      </c>
      <c r="BO338" s="19">
        <f>BN338/(O338)*100</f>
        <v>51.218645272671878</v>
      </c>
      <c r="BP338" s="19">
        <f>BN338/(O338+Q338)*100</f>
        <v>51.218645272671878</v>
      </c>
      <c r="BQ338" s="37" t="s">
        <v>72</v>
      </c>
      <c r="BR338" s="31">
        <v>22</v>
      </c>
      <c r="BS338" s="31">
        <v>47</v>
      </c>
      <c r="BT338" s="43">
        <v>33.42</v>
      </c>
      <c r="BU338" s="43">
        <f t="shared" si="89"/>
        <v>0.90324324324324334</v>
      </c>
      <c r="BV338" s="38">
        <v>8.2699999999999996E-2</v>
      </c>
      <c r="BW338" s="38">
        <v>0.74550000000000005</v>
      </c>
      <c r="BX338" s="38">
        <v>0.29899999999999999</v>
      </c>
      <c r="BY338" s="40">
        <f t="shared" si="90"/>
        <v>523435.91640045238</v>
      </c>
      <c r="BZ338" s="43">
        <v>55.27</v>
      </c>
      <c r="CA338" s="35">
        <f t="shared" si="78"/>
        <v>3.6912201172135757</v>
      </c>
      <c r="CB338" s="35">
        <f t="shared" si="92"/>
        <v>0.80103566274831961</v>
      </c>
      <c r="CC338" s="89"/>
      <c r="CD338" s="89"/>
      <c r="CE338" s="89"/>
      <c r="CF338" s="89"/>
      <c r="CG338" s="89"/>
      <c r="CH338" s="89"/>
      <c r="CI338" s="89"/>
      <c r="CJ338" s="89"/>
      <c r="CK338" s="89"/>
      <c r="CL338" s="89"/>
      <c r="CM338" s="89"/>
      <c r="CN338" s="89"/>
      <c r="CO338" s="89"/>
      <c r="CP338" s="89"/>
    </row>
    <row r="339" spans="1:94" s="138" customFormat="1" x14ac:dyDescent="0.25">
      <c r="A339" s="15" t="s">
        <v>69</v>
      </c>
      <c r="B339" s="15">
        <v>5</v>
      </c>
      <c r="C339" s="15">
        <v>2</v>
      </c>
      <c r="D339" s="16">
        <f t="shared" si="82"/>
        <v>0.80937128447999995</v>
      </c>
      <c r="E339" s="17">
        <v>38999</v>
      </c>
      <c r="F339" s="15">
        <v>2</v>
      </c>
      <c r="G339" s="15" t="s">
        <v>70</v>
      </c>
      <c r="H339" s="15" t="s">
        <v>71</v>
      </c>
      <c r="I339" s="15">
        <v>111</v>
      </c>
      <c r="J339" s="15">
        <v>248</v>
      </c>
      <c r="K339" s="15"/>
      <c r="L339" s="15"/>
      <c r="M339" s="13">
        <f t="shared" si="83"/>
        <v>179.5</v>
      </c>
      <c r="N339" s="17">
        <v>39011</v>
      </c>
      <c r="O339" s="14">
        <v>645780</v>
      </c>
      <c r="P339" s="17">
        <v>39012</v>
      </c>
      <c r="Q339" s="14">
        <v>311898</v>
      </c>
      <c r="R339" s="15"/>
      <c r="S339" s="15"/>
      <c r="T339" s="15"/>
      <c r="U339" s="15"/>
      <c r="V339" s="14">
        <f t="shared" si="84"/>
        <v>957678</v>
      </c>
      <c r="W339" s="14">
        <f t="shared" si="85"/>
        <v>1183236.93756356</v>
      </c>
      <c r="X339" s="14">
        <f t="shared" si="86"/>
        <v>478839</v>
      </c>
      <c r="Y339" s="17">
        <v>39065</v>
      </c>
      <c r="Z339" s="13">
        <f t="shared" si="87"/>
        <v>12</v>
      </c>
      <c r="AA339" s="15">
        <f t="shared" si="88"/>
        <v>54</v>
      </c>
      <c r="AB339" s="15">
        <v>5</v>
      </c>
      <c r="AC339" s="15">
        <v>3.9</v>
      </c>
      <c r="AD339" s="15">
        <v>25.4</v>
      </c>
      <c r="AE339" s="15">
        <v>11.7</v>
      </c>
      <c r="AF339" s="15">
        <v>26.8</v>
      </c>
      <c r="AG339" s="18">
        <v>20.504000000000005</v>
      </c>
      <c r="AH339" s="15">
        <v>40</v>
      </c>
      <c r="AI339" s="15">
        <v>38</v>
      </c>
      <c r="AJ339" s="15">
        <v>48</v>
      </c>
      <c r="AK339" s="13">
        <v>42.714285714285715</v>
      </c>
      <c r="AL339" s="15">
        <v>8.6</v>
      </c>
      <c r="AM339" s="15">
        <v>8.1999999999999993</v>
      </c>
      <c r="AN339" s="15">
        <v>9.4</v>
      </c>
      <c r="AO339" s="18">
        <v>8.8523561108021163</v>
      </c>
      <c r="AP339" s="21">
        <v>524</v>
      </c>
      <c r="AQ339" s="21">
        <v>250</v>
      </c>
      <c r="AR339" s="21">
        <v>15</v>
      </c>
      <c r="AS339" s="21">
        <v>16.25</v>
      </c>
      <c r="AT339" s="14">
        <v>240</v>
      </c>
      <c r="AU339" s="14">
        <v>255</v>
      </c>
      <c r="AV339" s="14">
        <v>0</v>
      </c>
      <c r="AW339" s="14">
        <v>585</v>
      </c>
      <c r="AX339" s="14">
        <v>0</v>
      </c>
      <c r="AY339" s="14">
        <v>0</v>
      </c>
      <c r="AZ339" s="14">
        <v>0</v>
      </c>
      <c r="BA339" s="14">
        <v>5</v>
      </c>
      <c r="BB339" s="14">
        <v>205</v>
      </c>
      <c r="BC339" s="14">
        <v>100</v>
      </c>
      <c r="BD339" s="14">
        <v>0</v>
      </c>
      <c r="BE339" s="14">
        <v>305</v>
      </c>
      <c r="BF339" s="14">
        <v>34</v>
      </c>
      <c r="BG339" s="14">
        <v>22.333333333333332</v>
      </c>
      <c r="BH339" s="14">
        <v>0</v>
      </c>
      <c r="BI339" s="14">
        <v>55.666666666666664</v>
      </c>
      <c r="BJ339" s="14">
        <v>10</v>
      </c>
      <c r="BK339" s="14">
        <v>20</v>
      </c>
      <c r="BL339" s="14">
        <v>0</v>
      </c>
      <c r="BM339" s="14">
        <v>25</v>
      </c>
      <c r="BN339" s="14">
        <v>202181</v>
      </c>
      <c r="BO339" s="19">
        <f>BN339/Q339*100</f>
        <v>64.822794631578276</v>
      </c>
      <c r="BP339" s="19">
        <f>BN339/(O339+Q339)*100</f>
        <v>21.111584478290197</v>
      </c>
      <c r="BQ339" s="15" t="s">
        <v>72</v>
      </c>
      <c r="BR339" s="13">
        <v>16</v>
      </c>
      <c r="BS339" s="13">
        <v>40</v>
      </c>
      <c r="BT339" s="19">
        <v>23.4</v>
      </c>
      <c r="BU339" s="19">
        <f t="shared" si="89"/>
        <v>0.43333333333333329</v>
      </c>
      <c r="BV339" s="16">
        <v>0.04</v>
      </c>
      <c r="BW339" s="16">
        <v>0.56999999999999995</v>
      </c>
      <c r="BX339" s="16">
        <v>0.1328</v>
      </c>
      <c r="BY339" s="14">
        <f t="shared" si="90"/>
        <v>249800.0656520648</v>
      </c>
      <c r="BZ339" s="19">
        <v>29.95</v>
      </c>
      <c r="CA339" s="19">
        <f t="shared" si="78"/>
        <v>0.68525983101311139</v>
      </c>
      <c r="CB339" s="19">
        <f t="shared" si="92"/>
        <v>1.0364551236784418</v>
      </c>
      <c r="CC339" s="89"/>
      <c r="CD339" s="89"/>
      <c r="CE339" s="89"/>
      <c r="CF339" s="89"/>
      <c r="CG339" s="89"/>
      <c r="CH339" s="89"/>
      <c r="CI339" s="89"/>
      <c r="CJ339" s="89"/>
      <c r="CK339" s="89"/>
      <c r="CL339" s="89"/>
      <c r="CM339" s="89"/>
      <c r="CN339" s="89"/>
      <c r="CO339" s="89"/>
      <c r="CP339" s="89"/>
    </row>
    <row r="340" spans="1:94" s="138" customFormat="1" x14ac:dyDescent="0.25">
      <c r="A340" s="27" t="s">
        <v>69</v>
      </c>
      <c r="B340" s="27">
        <v>14</v>
      </c>
      <c r="C340" s="27">
        <v>0.5</v>
      </c>
      <c r="D340" s="28">
        <f t="shared" si="82"/>
        <v>0.20234282111999999</v>
      </c>
      <c r="E340" s="29">
        <v>38977</v>
      </c>
      <c r="F340" s="27">
        <v>1</v>
      </c>
      <c r="G340" s="27" t="s">
        <v>70</v>
      </c>
      <c r="H340" s="27" t="s">
        <v>71</v>
      </c>
      <c r="I340" s="27">
        <v>65</v>
      </c>
      <c r="J340" s="27">
        <v>172</v>
      </c>
      <c r="K340" s="27"/>
      <c r="L340" s="27"/>
      <c r="M340" s="31">
        <f t="shared" si="83"/>
        <v>118.5</v>
      </c>
      <c r="N340" s="29">
        <v>38990</v>
      </c>
      <c r="O340" s="32">
        <v>226252</v>
      </c>
      <c r="P340" s="27"/>
      <c r="Q340" s="32"/>
      <c r="R340" s="27"/>
      <c r="S340" s="27"/>
      <c r="T340" s="27"/>
      <c r="U340" s="27"/>
      <c r="V340" s="40">
        <f t="shared" si="84"/>
        <v>226252</v>
      </c>
      <c r="W340" s="40">
        <f t="shared" si="85"/>
        <v>1118161.7353541818</v>
      </c>
      <c r="X340" s="40">
        <f t="shared" si="86"/>
        <v>452504</v>
      </c>
      <c r="Y340" s="29">
        <v>39034</v>
      </c>
      <c r="Z340" s="13">
        <f t="shared" si="87"/>
        <v>13</v>
      </c>
      <c r="AA340" s="27">
        <f t="shared" si="88"/>
        <v>44</v>
      </c>
      <c r="AB340" s="27">
        <v>4</v>
      </c>
      <c r="AC340" s="27">
        <v>3.8</v>
      </c>
      <c r="AD340" s="27">
        <v>29.2</v>
      </c>
      <c r="AE340" s="27">
        <v>20.2</v>
      </c>
      <c r="AF340" s="27">
        <v>30.1</v>
      </c>
      <c r="AG340" s="33">
        <v>25.48372093023255</v>
      </c>
      <c r="AH340" s="4">
        <v>40</v>
      </c>
      <c r="AI340" s="4">
        <v>37</v>
      </c>
      <c r="AJ340" s="4">
        <v>45</v>
      </c>
      <c r="AK340" s="9">
        <v>40.428571428571431</v>
      </c>
      <c r="AL340" s="4">
        <v>9.3000000000000007</v>
      </c>
      <c r="AM340" s="4">
        <v>8.5</v>
      </c>
      <c r="AN340" s="4">
        <v>9.6</v>
      </c>
      <c r="AO340" s="10">
        <v>9.2169440684492123</v>
      </c>
      <c r="AP340" s="20">
        <v>204</v>
      </c>
      <c r="AQ340" s="20">
        <v>135</v>
      </c>
      <c r="AR340" s="20">
        <v>3</v>
      </c>
      <c r="AS340" s="20">
        <v>1.875</v>
      </c>
      <c r="AT340" s="5">
        <v>185</v>
      </c>
      <c r="AU340" s="5">
        <v>15</v>
      </c>
      <c r="AV340" s="5">
        <v>0</v>
      </c>
      <c r="AW340" s="5">
        <v>200</v>
      </c>
      <c r="AX340" s="5">
        <v>0</v>
      </c>
      <c r="AY340" s="5">
        <v>0</v>
      </c>
      <c r="AZ340" s="5">
        <v>0</v>
      </c>
      <c r="BA340" s="5">
        <v>5</v>
      </c>
      <c r="BB340" s="5">
        <v>80</v>
      </c>
      <c r="BC340" s="5">
        <v>480</v>
      </c>
      <c r="BD340" s="5">
        <v>0</v>
      </c>
      <c r="BE340" s="5">
        <v>495</v>
      </c>
      <c r="BF340" s="5">
        <v>19.666666666666668</v>
      </c>
      <c r="BG340" s="5">
        <v>137.66666666666666</v>
      </c>
      <c r="BH340" s="5">
        <v>0</v>
      </c>
      <c r="BI340" s="5">
        <v>157.33333333333334</v>
      </c>
      <c r="BJ340" s="5">
        <v>15</v>
      </c>
      <c r="BK340" s="5">
        <v>50</v>
      </c>
      <c r="BL340" s="5">
        <v>0</v>
      </c>
      <c r="BM340" s="5">
        <v>65</v>
      </c>
      <c r="BN340" s="5">
        <v>26374</v>
      </c>
      <c r="BO340" s="11">
        <f>BN340/O340*100</f>
        <v>11.656913530046143</v>
      </c>
      <c r="BP340" s="11">
        <f>BN340/(O340+Q340)*100</f>
        <v>11.656913530046143</v>
      </c>
      <c r="BQ340" s="27" t="s">
        <v>72</v>
      </c>
      <c r="BR340" s="30">
        <v>27</v>
      </c>
      <c r="BS340" s="30">
        <v>48</v>
      </c>
      <c r="BT340" s="35">
        <v>34.15</v>
      </c>
      <c r="BU340" s="43">
        <f t="shared" si="89"/>
        <v>0.77613636363636362</v>
      </c>
      <c r="BV340" s="28">
        <v>0.16400000000000001</v>
      </c>
      <c r="BW340" s="28">
        <v>0.95599999999999996</v>
      </c>
      <c r="BX340" s="28">
        <v>0.35626190476190484</v>
      </c>
      <c r="BY340" s="32">
        <f t="shared" si="90"/>
        <v>130343.14661630038</v>
      </c>
      <c r="BZ340" s="35">
        <v>9.4499999999999993</v>
      </c>
      <c r="CA340" s="43">
        <f t="shared" si="78"/>
        <v>1.0614299340294147</v>
      </c>
      <c r="CB340" s="43">
        <f t="shared" si="92"/>
        <v>0.89453484312730491</v>
      </c>
      <c r="CC340" s="89"/>
      <c r="CD340" s="89"/>
      <c r="CE340" s="89"/>
      <c r="CF340" s="89"/>
      <c r="CG340" s="89"/>
      <c r="CH340" s="89"/>
      <c r="CI340" s="89"/>
      <c r="CJ340" s="89"/>
      <c r="CK340" s="89"/>
      <c r="CL340" s="89"/>
      <c r="CM340" s="89"/>
      <c r="CN340" s="89"/>
      <c r="CO340" s="89"/>
      <c r="CP340" s="89"/>
    </row>
    <row r="341" spans="1:94" s="138" customFormat="1" x14ac:dyDescent="0.25">
      <c r="A341" s="27" t="s">
        <v>69</v>
      </c>
      <c r="B341" s="27">
        <v>32</v>
      </c>
      <c r="C341" s="27">
        <v>1</v>
      </c>
      <c r="D341" s="28">
        <f t="shared" si="82"/>
        <v>0.40468564223999998</v>
      </c>
      <c r="E341" s="29">
        <v>38977</v>
      </c>
      <c r="F341" s="27">
        <v>1</v>
      </c>
      <c r="G341" s="27" t="s">
        <v>70</v>
      </c>
      <c r="H341" s="27" t="s">
        <v>71</v>
      </c>
      <c r="I341" s="27">
        <v>50</v>
      </c>
      <c r="J341" s="27">
        <v>51</v>
      </c>
      <c r="K341" s="27"/>
      <c r="L341" s="27"/>
      <c r="M341" s="31">
        <f t="shared" si="83"/>
        <v>50.5</v>
      </c>
      <c r="N341" s="29">
        <v>38990</v>
      </c>
      <c r="O341" s="32">
        <v>405330</v>
      </c>
      <c r="P341" s="27"/>
      <c r="Q341" s="32"/>
      <c r="R341" s="27"/>
      <c r="S341" s="27"/>
      <c r="T341" s="27"/>
      <c r="U341" s="27"/>
      <c r="V341" s="40">
        <f t="shared" si="84"/>
        <v>405330</v>
      </c>
      <c r="W341" s="40">
        <f t="shared" si="85"/>
        <v>1001592.2427008613</v>
      </c>
      <c r="X341" s="40">
        <f t="shared" si="86"/>
        <v>405330</v>
      </c>
      <c r="Y341" s="29">
        <v>39036</v>
      </c>
      <c r="Z341" s="13">
        <f t="shared" si="87"/>
        <v>13</v>
      </c>
      <c r="AA341" s="30">
        <f t="shared" si="88"/>
        <v>46</v>
      </c>
      <c r="AB341" s="27">
        <v>8</v>
      </c>
      <c r="AC341" s="27">
        <v>3.3</v>
      </c>
      <c r="AD341" s="27">
        <v>29.8</v>
      </c>
      <c r="AE341" s="27">
        <v>20.399999999999999</v>
      </c>
      <c r="AF341" s="27">
        <v>30.3</v>
      </c>
      <c r="AG341" s="33">
        <v>26.002272727272736</v>
      </c>
      <c r="AH341" s="4">
        <v>40</v>
      </c>
      <c r="AI341" s="4">
        <v>32</v>
      </c>
      <c r="AJ341" s="4">
        <v>43</v>
      </c>
      <c r="AK341" s="9">
        <v>38.928571428571431</v>
      </c>
      <c r="AL341" s="4">
        <v>8.9</v>
      </c>
      <c r="AM341" s="4">
        <v>8.1</v>
      </c>
      <c r="AN341" s="4">
        <v>9.1999999999999993</v>
      </c>
      <c r="AO341" s="10">
        <v>8.9510676047335949</v>
      </c>
      <c r="AP341" s="20">
        <v>280</v>
      </c>
      <c r="AQ341" s="20">
        <v>199</v>
      </c>
      <c r="AR341" s="20">
        <v>8.5</v>
      </c>
      <c r="AS341" s="20">
        <v>7.375</v>
      </c>
      <c r="AT341" s="5">
        <v>195</v>
      </c>
      <c r="AU341" s="5">
        <v>80</v>
      </c>
      <c r="AV341" s="5">
        <v>0</v>
      </c>
      <c r="AW341" s="5">
        <v>275</v>
      </c>
      <c r="AX341" s="5">
        <v>0</v>
      </c>
      <c r="AY341" s="5">
        <v>0</v>
      </c>
      <c r="AZ341" s="5">
        <v>0</v>
      </c>
      <c r="BA341" s="5">
        <v>10</v>
      </c>
      <c r="BB341" s="5">
        <v>175</v>
      </c>
      <c r="BC341" s="5">
        <v>55</v>
      </c>
      <c r="BD341" s="5">
        <v>5</v>
      </c>
      <c r="BE341" s="5">
        <v>230</v>
      </c>
      <c r="BF341" s="5">
        <v>28.214285714285715</v>
      </c>
      <c r="BG341" s="5">
        <v>16.785714285714285</v>
      </c>
      <c r="BH341" s="5">
        <v>0.35714285714285715</v>
      </c>
      <c r="BI341" s="5">
        <v>45</v>
      </c>
      <c r="BJ341" s="5">
        <v>7.5</v>
      </c>
      <c r="BK341" s="5">
        <v>10</v>
      </c>
      <c r="BL341" s="5">
        <v>0</v>
      </c>
      <c r="BM341" s="5">
        <v>25</v>
      </c>
      <c r="BN341" s="5">
        <v>0</v>
      </c>
      <c r="BO341" s="11">
        <f>BN341/O341*100</f>
        <v>0</v>
      </c>
      <c r="BP341" s="11">
        <f>BN341/(O341+Q341)*100</f>
        <v>0</v>
      </c>
      <c r="BQ341" s="27" t="s">
        <v>73</v>
      </c>
      <c r="BR341" s="30"/>
      <c r="BS341" s="30"/>
      <c r="BT341" s="35"/>
      <c r="BU341" s="43">
        <f t="shared" si="89"/>
        <v>0</v>
      </c>
      <c r="BV341" s="28"/>
      <c r="BW341" s="28"/>
      <c r="BX341" s="28"/>
      <c r="BY341" s="32">
        <f t="shared" si="90"/>
        <v>0</v>
      </c>
      <c r="BZ341" s="35"/>
      <c r="CA341" s="43">
        <f t="shared" si="78"/>
        <v>0</v>
      </c>
      <c r="CB341" s="43" t="e">
        <f t="shared" si="92"/>
        <v>#DIV/0!</v>
      </c>
      <c r="CC341" s="89"/>
      <c r="CD341" s="89"/>
      <c r="CE341" s="89"/>
      <c r="CF341" s="89"/>
      <c r="CG341" s="89"/>
      <c r="CH341" s="89"/>
      <c r="CI341" s="89"/>
      <c r="CJ341" s="89"/>
      <c r="CK341" s="89"/>
      <c r="CL341" s="89"/>
      <c r="CM341" s="89"/>
      <c r="CN341" s="89"/>
      <c r="CO341" s="89"/>
      <c r="CP341" s="89"/>
    </row>
    <row r="342" spans="1:94" s="138" customFormat="1" x14ac:dyDescent="0.25">
      <c r="A342" s="27" t="s">
        <v>69</v>
      </c>
      <c r="B342" s="27">
        <v>32</v>
      </c>
      <c r="C342" s="27">
        <v>1</v>
      </c>
      <c r="D342" s="28">
        <f t="shared" si="82"/>
        <v>0.40468564223999998</v>
      </c>
      <c r="E342" s="29">
        <v>39554</v>
      </c>
      <c r="F342" s="27">
        <v>1</v>
      </c>
      <c r="G342" s="27" t="s">
        <v>70</v>
      </c>
      <c r="H342" s="27" t="s">
        <v>71</v>
      </c>
      <c r="I342" s="27">
        <v>182</v>
      </c>
      <c r="J342" s="27">
        <v>1134</v>
      </c>
      <c r="K342" s="27"/>
      <c r="L342" s="27"/>
      <c r="M342" s="31">
        <f t="shared" si="83"/>
        <v>658</v>
      </c>
      <c r="N342" s="29">
        <v>39567</v>
      </c>
      <c r="O342" s="32">
        <v>407162</v>
      </c>
      <c r="P342" s="27"/>
      <c r="Q342" s="32"/>
      <c r="R342" s="27"/>
      <c r="S342" s="32"/>
      <c r="T342" s="27"/>
      <c r="U342" s="30"/>
      <c r="V342" s="40">
        <f t="shared" si="84"/>
        <v>407162</v>
      </c>
      <c r="W342" s="40">
        <f t="shared" si="85"/>
        <v>1006119.2132893398</v>
      </c>
      <c r="X342" s="40">
        <f t="shared" si="86"/>
        <v>407162</v>
      </c>
      <c r="Y342" s="29">
        <v>39604</v>
      </c>
      <c r="Z342" s="13">
        <f t="shared" si="87"/>
        <v>13</v>
      </c>
      <c r="AA342" s="27">
        <f t="shared" si="88"/>
        <v>37</v>
      </c>
      <c r="AB342" s="27">
        <v>0</v>
      </c>
      <c r="AC342" s="33">
        <v>3.3</v>
      </c>
      <c r="AD342" s="33">
        <v>24.4</v>
      </c>
      <c r="AE342" s="33">
        <v>24.1</v>
      </c>
      <c r="AF342" s="33">
        <v>31.4</v>
      </c>
      <c r="AG342" s="33">
        <v>28.388823529411766</v>
      </c>
      <c r="AH342" s="9">
        <v>40</v>
      </c>
      <c r="AI342" s="9">
        <v>35</v>
      </c>
      <c r="AJ342" s="9">
        <v>45</v>
      </c>
      <c r="AK342" s="9">
        <v>37.700000000000003</v>
      </c>
      <c r="AL342" s="10">
        <v>8.9</v>
      </c>
      <c r="AM342" s="10">
        <v>8.6</v>
      </c>
      <c r="AN342" s="10">
        <v>9</v>
      </c>
      <c r="AO342" s="10">
        <v>8.7383740515174573</v>
      </c>
      <c r="AP342" s="21">
        <v>212</v>
      </c>
      <c r="AQ342" s="20">
        <v>260</v>
      </c>
      <c r="AR342" s="20">
        <v>21</v>
      </c>
      <c r="AS342" s="20">
        <v>8.875</v>
      </c>
      <c r="AT342" s="5">
        <v>5</v>
      </c>
      <c r="AU342" s="5">
        <v>5</v>
      </c>
      <c r="AV342" s="5">
        <v>0</v>
      </c>
      <c r="AW342" s="5">
        <v>10</v>
      </c>
      <c r="AX342" s="5">
        <v>0</v>
      </c>
      <c r="AY342" s="5">
        <v>15</v>
      </c>
      <c r="AZ342" s="5">
        <v>0</v>
      </c>
      <c r="BA342" s="5">
        <v>25</v>
      </c>
      <c r="BB342" s="5">
        <v>190</v>
      </c>
      <c r="BC342" s="5">
        <v>1125</v>
      </c>
      <c r="BD342" s="5">
        <v>235</v>
      </c>
      <c r="BE342" s="5">
        <v>1165</v>
      </c>
      <c r="BF342" s="5">
        <v>29</v>
      </c>
      <c r="BG342" s="5">
        <v>223.66666666666666</v>
      </c>
      <c r="BH342" s="5">
        <v>17</v>
      </c>
      <c r="BI342" s="5">
        <v>269.66666666666669</v>
      </c>
      <c r="BJ342" s="5">
        <v>10</v>
      </c>
      <c r="BK342" s="5">
        <v>45</v>
      </c>
      <c r="BL342" s="5">
        <v>0</v>
      </c>
      <c r="BM342" s="5">
        <v>75</v>
      </c>
      <c r="BN342" s="5">
        <v>142885</v>
      </c>
      <c r="BO342" s="11">
        <f>BN342/O342*100</f>
        <v>35.092911421006875</v>
      </c>
      <c r="BP342" s="11">
        <f>(BN342)/(O342+Q342+S342+U342)*100</f>
        <v>35.092911421006875</v>
      </c>
      <c r="BQ342" s="27" t="s">
        <v>72</v>
      </c>
      <c r="BR342" s="30">
        <v>27</v>
      </c>
      <c r="BS342" s="30">
        <v>50</v>
      </c>
      <c r="BT342" s="35">
        <v>37.799999999999997</v>
      </c>
      <c r="BU342" s="43">
        <f t="shared" si="89"/>
        <v>1.0216216216216216</v>
      </c>
      <c r="BV342" s="28">
        <v>0.17799999999999999</v>
      </c>
      <c r="BW342" s="28">
        <v>0.88900000000000001</v>
      </c>
      <c r="BX342" s="28">
        <v>0.48</v>
      </c>
      <c r="BY342" s="32">
        <f t="shared" si="90"/>
        <v>353076.5243093592</v>
      </c>
      <c r="BZ342" s="35">
        <v>63.36</v>
      </c>
      <c r="CA342" s="43">
        <f t="shared" si="78"/>
        <v>4.2315126945296209</v>
      </c>
      <c r="CB342" s="43">
        <f t="shared" si="92"/>
        <v>0.88872180918876154</v>
      </c>
      <c r="CC342" s="89"/>
      <c r="CD342" s="89"/>
      <c r="CE342" s="89"/>
      <c r="CF342" s="89"/>
      <c r="CG342" s="89"/>
      <c r="CH342" s="89"/>
      <c r="CI342" s="89"/>
      <c r="CJ342" s="89"/>
      <c r="CK342" s="89"/>
      <c r="CL342" s="89"/>
      <c r="CM342" s="89"/>
      <c r="CN342" s="89"/>
      <c r="CO342" s="89"/>
      <c r="CP342" s="89"/>
    </row>
    <row r="343" spans="1:94" s="138" customFormat="1" x14ac:dyDescent="0.25">
      <c r="A343" s="15" t="s">
        <v>69</v>
      </c>
      <c r="B343" s="15">
        <v>5</v>
      </c>
      <c r="C343" s="15">
        <v>2</v>
      </c>
      <c r="D343" s="16">
        <f t="shared" si="82"/>
        <v>0.80937128447999995</v>
      </c>
      <c r="E343" s="17">
        <v>39628</v>
      </c>
      <c r="F343" s="15">
        <v>2</v>
      </c>
      <c r="G343" s="15" t="s">
        <v>70</v>
      </c>
      <c r="H343" s="15" t="s">
        <v>71</v>
      </c>
      <c r="I343" s="15">
        <v>301</v>
      </c>
      <c r="J343" s="15">
        <v>411</v>
      </c>
      <c r="K343" s="15"/>
      <c r="L343" s="15"/>
      <c r="M343" s="13">
        <f t="shared" si="83"/>
        <v>356</v>
      </c>
      <c r="N343" s="17">
        <v>39641</v>
      </c>
      <c r="O343" s="14">
        <v>625628</v>
      </c>
      <c r="P343" s="17">
        <v>39644</v>
      </c>
      <c r="Q343" s="14">
        <v>412200</v>
      </c>
      <c r="R343" s="15"/>
      <c r="S343" s="14"/>
      <c r="T343" s="15"/>
      <c r="U343" s="13"/>
      <c r="V343" s="14">
        <f t="shared" si="84"/>
        <v>1037828</v>
      </c>
      <c r="W343" s="14">
        <f t="shared" si="85"/>
        <v>1282264.4191865264</v>
      </c>
      <c r="X343" s="14">
        <f t="shared" si="86"/>
        <v>518914</v>
      </c>
      <c r="Y343" s="17">
        <v>39681</v>
      </c>
      <c r="Z343" s="13">
        <f t="shared" si="87"/>
        <v>13</v>
      </c>
      <c r="AA343" s="15">
        <f t="shared" si="88"/>
        <v>40</v>
      </c>
      <c r="AB343" s="15">
        <v>2</v>
      </c>
      <c r="AC343" s="18">
        <v>2.7</v>
      </c>
      <c r="AD343" s="18">
        <v>30.5</v>
      </c>
      <c r="AE343" s="18">
        <v>27.6</v>
      </c>
      <c r="AF343" s="18">
        <v>31.7</v>
      </c>
      <c r="AG343" s="18">
        <v>30.610526315789475</v>
      </c>
      <c r="AH343" s="13">
        <v>40</v>
      </c>
      <c r="AI343" s="13">
        <v>40</v>
      </c>
      <c r="AJ343" s="13">
        <v>47</v>
      </c>
      <c r="AK343" s="13">
        <v>43.272727272727273</v>
      </c>
      <c r="AL343" s="18">
        <v>8.8000000000000007</v>
      </c>
      <c r="AM343" s="18">
        <v>8.5</v>
      </c>
      <c r="AN343" s="18">
        <v>9.1999999999999993</v>
      </c>
      <c r="AO343" s="18">
        <v>8.9492041690254691</v>
      </c>
      <c r="AP343" s="21">
        <f>144*2</f>
        <v>288</v>
      </c>
      <c r="AQ343" s="21">
        <v>700</v>
      </c>
      <c r="AR343" s="21">
        <v>54</v>
      </c>
      <c r="AS343" s="21">
        <v>48</v>
      </c>
      <c r="AT343" s="14">
        <v>175</v>
      </c>
      <c r="AU343" s="14">
        <v>260</v>
      </c>
      <c r="AV343" s="14">
        <v>40</v>
      </c>
      <c r="AW343" s="14">
        <v>475</v>
      </c>
      <c r="AX343" s="14">
        <v>5</v>
      </c>
      <c r="AY343" s="14">
        <v>0</v>
      </c>
      <c r="AZ343" s="14">
        <v>5</v>
      </c>
      <c r="BA343" s="14">
        <v>25</v>
      </c>
      <c r="BB343" s="14">
        <v>170</v>
      </c>
      <c r="BC343" s="14">
        <v>45</v>
      </c>
      <c r="BD343" s="14">
        <v>1870</v>
      </c>
      <c r="BE343" s="14">
        <v>1975</v>
      </c>
      <c r="BF343" s="14">
        <v>47.083333333333336</v>
      </c>
      <c r="BG343" s="14">
        <v>13.75</v>
      </c>
      <c r="BH343" s="14">
        <v>500.41666666666669</v>
      </c>
      <c r="BI343" s="14">
        <v>561.25</v>
      </c>
      <c r="BJ343" s="14">
        <v>20</v>
      </c>
      <c r="BK343" s="14">
        <v>7.5</v>
      </c>
      <c r="BL343" s="14">
        <v>257.5</v>
      </c>
      <c r="BM343" s="14">
        <v>295</v>
      </c>
      <c r="BN343" s="14">
        <v>100696</v>
      </c>
      <c r="BO343" s="19">
        <f>BN343/Q343*100</f>
        <v>24.428918000970405</v>
      </c>
      <c r="BP343" s="19">
        <f>(BN343)/(O343+Q343+S343+U343)*100</f>
        <v>9.7025711389555873</v>
      </c>
      <c r="BQ343" s="15" t="s">
        <v>72</v>
      </c>
      <c r="BR343" s="13">
        <v>25</v>
      </c>
      <c r="BS343" s="13">
        <v>61</v>
      </c>
      <c r="BT343" s="19">
        <v>35.229999999999997</v>
      </c>
      <c r="BU343" s="19">
        <f t="shared" si="89"/>
        <v>0.88074999999999992</v>
      </c>
      <c r="BV343" s="16">
        <v>0.14899999999999999</v>
      </c>
      <c r="BW343" s="16">
        <v>1.77</v>
      </c>
      <c r="BX343" s="16">
        <v>0.43</v>
      </c>
      <c r="BY343" s="14">
        <f t="shared" si="90"/>
        <v>124412.61746108842</v>
      </c>
      <c r="BZ343" s="19">
        <v>30.86</v>
      </c>
      <c r="CA343" s="19">
        <f t="shared" si="78"/>
        <v>0.95320900900959038</v>
      </c>
      <c r="CB343" s="19">
        <f t="shared" si="92"/>
        <v>0.98340072930992806</v>
      </c>
      <c r="CC343" s="89"/>
      <c r="CD343" s="89"/>
      <c r="CE343" s="89"/>
      <c r="CF343" s="89"/>
      <c r="CG343" s="89"/>
      <c r="CH343" s="89"/>
      <c r="CI343" s="89"/>
      <c r="CJ343" s="89"/>
      <c r="CK343" s="89"/>
      <c r="CL343" s="89"/>
      <c r="CM343" s="89"/>
      <c r="CN343" s="89"/>
      <c r="CO343" s="89"/>
      <c r="CP343" s="89"/>
    </row>
    <row r="344" spans="1:94" s="172" customFormat="1" x14ac:dyDescent="0.25">
      <c r="A344" s="27" t="s">
        <v>69</v>
      </c>
      <c r="B344" s="27">
        <v>28</v>
      </c>
      <c r="C344" s="27">
        <v>1</v>
      </c>
      <c r="D344" s="28">
        <f t="shared" si="82"/>
        <v>0.40468564223999998</v>
      </c>
      <c r="E344" s="29">
        <v>38984</v>
      </c>
      <c r="F344" s="27">
        <v>1</v>
      </c>
      <c r="G344" s="27" t="s">
        <v>70</v>
      </c>
      <c r="H344" s="27" t="s">
        <v>71</v>
      </c>
      <c r="I344" s="27">
        <v>372</v>
      </c>
      <c r="J344" s="27">
        <v>0</v>
      </c>
      <c r="K344" s="27"/>
      <c r="L344" s="27"/>
      <c r="M344" s="31">
        <f t="shared" si="83"/>
        <v>186</v>
      </c>
      <c r="N344" s="29">
        <v>38998</v>
      </c>
      <c r="O344" s="32">
        <v>424566</v>
      </c>
      <c r="P344" s="27"/>
      <c r="Q344" s="32"/>
      <c r="R344" s="27"/>
      <c r="S344" s="27"/>
      <c r="T344" s="27"/>
      <c r="U344" s="27"/>
      <c r="V344" s="40">
        <f t="shared" si="84"/>
        <v>424566</v>
      </c>
      <c r="W344" s="40">
        <f t="shared" si="85"/>
        <v>1049125.4338798854</v>
      </c>
      <c r="X344" s="40">
        <f t="shared" si="86"/>
        <v>424566</v>
      </c>
      <c r="Y344" s="29">
        <v>39041</v>
      </c>
      <c r="Z344" s="13">
        <f t="shared" si="87"/>
        <v>14</v>
      </c>
      <c r="AA344" s="30">
        <f t="shared" si="88"/>
        <v>43</v>
      </c>
      <c r="AB344" s="27">
        <v>6</v>
      </c>
      <c r="AC344" s="27">
        <v>4.0999999999999996</v>
      </c>
      <c r="AD344" s="27">
        <v>29</v>
      </c>
      <c r="AE344" s="27">
        <v>17</v>
      </c>
      <c r="AF344" s="27">
        <v>30.6</v>
      </c>
      <c r="AG344" s="33">
        <v>24.362790697674416</v>
      </c>
      <c r="AH344" s="4">
        <v>40</v>
      </c>
      <c r="AI344" s="4">
        <v>35</v>
      </c>
      <c r="AJ344" s="4">
        <v>45</v>
      </c>
      <c r="AK344" s="9">
        <v>38.333333333333336</v>
      </c>
      <c r="AL344" s="4">
        <v>9.1</v>
      </c>
      <c r="AM344" s="4">
        <v>8.1999999999999993</v>
      </c>
      <c r="AN344" s="4">
        <v>9.3000000000000007</v>
      </c>
      <c r="AO344" s="10">
        <v>8.9677591393858425</v>
      </c>
      <c r="AP344" s="20">
        <v>264</v>
      </c>
      <c r="AQ344" s="20">
        <v>300</v>
      </c>
      <c r="AR344" s="20">
        <v>18</v>
      </c>
      <c r="AS344" s="20">
        <v>8.25</v>
      </c>
      <c r="AT344" s="5">
        <v>535</v>
      </c>
      <c r="AU344" s="5">
        <v>390</v>
      </c>
      <c r="AV344" s="5">
        <v>0</v>
      </c>
      <c r="AW344" s="5">
        <v>925</v>
      </c>
      <c r="AX344" s="5">
        <v>0</v>
      </c>
      <c r="AY344" s="5">
        <v>0</v>
      </c>
      <c r="AZ344" s="5">
        <v>0</v>
      </c>
      <c r="BA344" s="5">
        <v>5</v>
      </c>
      <c r="BB344" s="5">
        <v>285</v>
      </c>
      <c r="BC344" s="5">
        <v>125</v>
      </c>
      <c r="BD344" s="5">
        <v>10</v>
      </c>
      <c r="BE344" s="5">
        <v>285</v>
      </c>
      <c r="BF344" s="5">
        <v>34.117647058823529</v>
      </c>
      <c r="BG344" s="5">
        <v>22.058823529411764</v>
      </c>
      <c r="BH344" s="5">
        <v>0.58823529411764708</v>
      </c>
      <c r="BI344" s="5">
        <v>56.764705882352942</v>
      </c>
      <c r="BJ344" s="5">
        <v>10</v>
      </c>
      <c r="BK344" s="5">
        <v>10</v>
      </c>
      <c r="BL344" s="5">
        <v>0</v>
      </c>
      <c r="BM344" s="5">
        <v>40</v>
      </c>
      <c r="BN344" s="5">
        <v>13770</v>
      </c>
      <c r="BO344" s="11">
        <f>BN344/O344*100</f>
        <v>3.2433119938949422</v>
      </c>
      <c r="BP344" s="11">
        <f>BN344/(O344+Q344)*100</f>
        <v>3.2433119938949422</v>
      </c>
      <c r="BQ344" s="27" t="s">
        <v>72</v>
      </c>
      <c r="BR344" s="30">
        <v>22</v>
      </c>
      <c r="BS344" s="30">
        <v>52</v>
      </c>
      <c r="BT344" s="35">
        <v>36.549999999999997</v>
      </c>
      <c r="BU344" s="43">
        <f t="shared" si="89"/>
        <v>0.85</v>
      </c>
      <c r="BV344" s="28">
        <v>8.5000000000000006E-2</v>
      </c>
      <c r="BW344" s="28">
        <v>0.83499999999999996</v>
      </c>
      <c r="BX344" s="28">
        <v>0.41899999999999998</v>
      </c>
      <c r="BY344" s="32">
        <f t="shared" si="90"/>
        <v>34026.41102802867</v>
      </c>
      <c r="BZ344" s="35">
        <v>6.14</v>
      </c>
      <c r="CA344" s="43">
        <f t="shared" si="78"/>
        <v>0.35284349818799893</v>
      </c>
      <c r="CB344" s="43">
        <f t="shared" si="92"/>
        <v>0.8581276170988289</v>
      </c>
      <c r="CC344" s="171"/>
      <c r="CD344" s="171"/>
      <c r="CE344" s="171"/>
      <c r="CF344" s="171"/>
      <c r="CG344" s="171"/>
      <c r="CH344" s="171"/>
      <c r="CI344" s="171"/>
      <c r="CJ344" s="171"/>
      <c r="CK344" s="171"/>
      <c r="CL344" s="171"/>
      <c r="CM344" s="171"/>
      <c r="CN344" s="171"/>
      <c r="CO344" s="171"/>
      <c r="CP344" s="171"/>
    </row>
    <row r="345" spans="1:94" s="138" customFormat="1" x14ac:dyDescent="0.25">
      <c r="A345" s="37" t="s">
        <v>69</v>
      </c>
      <c r="B345" s="37">
        <v>1</v>
      </c>
      <c r="C345" s="37">
        <v>2</v>
      </c>
      <c r="D345" s="38">
        <f t="shared" si="82"/>
        <v>0.80937128447999995</v>
      </c>
      <c r="E345" s="39">
        <v>38971</v>
      </c>
      <c r="F345" s="37">
        <v>1</v>
      </c>
      <c r="G345" s="37" t="s">
        <v>70</v>
      </c>
      <c r="H345" s="37" t="s">
        <v>71</v>
      </c>
      <c r="I345" s="37">
        <v>130</v>
      </c>
      <c r="J345" s="37">
        <v>111</v>
      </c>
      <c r="K345" s="37"/>
      <c r="L345" s="37"/>
      <c r="M345" s="31">
        <f t="shared" si="83"/>
        <v>120.5</v>
      </c>
      <c r="N345" s="39">
        <v>38985</v>
      </c>
      <c r="O345" s="40">
        <v>740586</v>
      </c>
      <c r="P345" s="37"/>
      <c r="Q345" s="40"/>
      <c r="R345" s="37"/>
      <c r="S345" s="37"/>
      <c r="T345" s="37"/>
      <c r="U345" s="37"/>
      <c r="V345" s="40">
        <f t="shared" si="84"/>
        <v>740586</v>
      </c>
      <c r="W345" s="40">
        <f t="shared" si="85"/>
        <v>915013.93019621063</v>
      </c>
      <c r="X345" s="40">
        <f t="shared" si="86"/>
        <v>370293</v>
      </c>
      <c r="Y345" s="39">
        <v>39029</v>
      </c>
      <c r="Z345" s="13">
        <f t="shared" si="87"/>
        <v>14</v>
      </c>
      <c r="AA345" s="31">
        <f t="shared" si="88"/>
        <v>44</v>
      </c>
      <c r="AB345" s="37">
        <v>2</v>
      </c>
      <c r="AC345" s="37">
        <v>3.4</v>
      </c>
      <c r="AD345" s="37">
        <v>26.1</v>
      </c>
      <c r="AE345" s="37">
        <v>20.6</v>
      </c>
      <c r="AF345" s="37">
        <v>30.2</v>
      </c>
      <c r="AG345" s="41">
        <v>26.473809523809525</v>
      </c>
      <c r="AH345" s="15">
        <v>40</v>
      </c>
      <c r="AI345" s="15">
        <v>35</v>
      </c>
      <c r="AJ345" s="15">
        <v>40</v>
      </c>
      <c r="AK345" s="13">
        <v>38.153846153846153</v>
      </c>
      <c r="AL345" s="15">
        <v>9.1</v>
      </c>
      <c r="AM345" s="15">
        <v>8.4</v>
      </c>
      <c r="AN345" s="15">
        <v>9.1999999999999993</v>
      </c>
      <c r="AO345" s="18">
        <v>8.9625512428981011</v>
      </c>
      <c r="AP345" s="21">
        <v>402</v>
      </c>
      <c r="AQ345" s="21">
        <v>400</v>
      </c>
      <c r="AR345" s="21">
        <v>5</v>
      </c>
      <c r="AS345" s="21">
        <v>12.25</v>
      </c>
      <c r="AT345" s="14">
        <v>145</v>
      </c>
      <c r="AU345" s="14">
        <v>10</v>
      </c>
      <c r="AV345" s="14">
        <v>0</v>
      </c>
      <c r="AW345" s="14">
        <v>155</v>
      </c>
      <c r="AX345" s="14">
        <v>0</v>
      </c>
      <c r="AY345" s="14">
        <v>0</v>
      </c>
      <c r="AZ345" s="14">
        <v>0</v>
      </c>
      <c r="BA345" s="14">
        <v>5</v>
      </c>
      <c r="BB345" s="14">
        <v>225</v>
      </c>
      <c r="BC345" s="14">
        <v>230</v>
      </c>
      <c r="BD345" s="14">
        <v>10</v>
      </c>
      <c r="BE345" s="14">
        <v>285</v>
      </c>
      <c r="BF345" s="14">
        <v>30.9375</v>
      </c>
      <c r="BG345" s="14">
        <v>56.176470588235297</v>
      </c>
      <c r="BH345" s="14">
        <v>0.88235294117647056</v>
      </c>
      <c r="BI345" s="14">
        <v>86.17647058823529</v>
      </c>
      <c r="BJ345" s="14">
        <v>7.5</v>
      </c>
      <c r="BK345" s="14">
        <v>30</v>
      </c>
      <c r="BL345" s="14">
        <v>0</v>
      </c>
      <c r="BM345" s="14">
        <v>55</v>
      </c>
      <c r="BN345" s="14">
        <v>268600</v>
      </c>
      <c r="BO345" s="19">
        <f>BN345/O345*100</f>
        <v>36.268576505632026</v>
      </c>
      <c r="BP345" s="19">
        <f>BN345/(O345+Q345)*100</f>
        <v>36.268576505632026</v>
      </c>
      <c r="BQ345" s="37" t="s">
        <v>72</v>
      </c>
      <c r="BR345" s="31">
        <v>22</v>
      </c>
      <c r="BS345" s="31">
        <v>46</v>
      </c>
      <c r="BT345" s="43">
        <v>28.86</v>
      </c>
      <c r="BU345" s="43">
        <f t="shared" si="89"/>
        <v>0.65590909090909089</v>
      </c>
      <c r="BV345" s="38">
        <v>7.6999999999999999E-2</v>
      </c>
      <c r="BW345" s="38">
        <v>0.48799999999999999</v>
      </c>
      <c r="BX345" s="38">
        <v>0.20899999999999999</v>
      </c>
      <c r="BY345" s="40">
        <f t="shared" si="90"/>
        <v>331862.52731040306</v>
      </c>
      <c r="BZ345" s="43">
        <v>45.45</v>
      </c>
      <c r="CA345" s="43">
        <f t="shared" si="78"/>
        <v>1.2762431349639394</v>
      </c>
      <c r="CB345" s="43">
        <f t="shared" si="92"/>
        <v>0.86947541358613245</v>
      </c>
      <c r="CC345" s="89"/>
      <c r="CD345" s="89"/>
      <c r="CE345" s="89"/>
      <c r="CF345" s="89"/>
      <c r="CG345" s="89"/>
      <c r="CH345" s="89"/>
      <c r="CI345" s="89"/>
      <c r="CJ345" s="89"/>
      <c r="CK345" s="89"/>
      <c r="CL345" s="89"/>
      <c r="CM345" s="89"/>
      <c r="CN345" s="89"/>
      <c r="CO345" s="89"/>
      <c r="CP345" s="89"/>
    </row>
    <row r="346" spans="1:94" s="138" customFormat="1" x14ac:dyDescent="0.25">
      <c r="A346" s="15" t="s">
        <v>69</v>
      </c>
      <c r="B346" s="15">
        <v>9</v>
      </c>
      <c r="C346" s="15">
        <v>2</v>
      </c>
      <c r="D346" s="16">
        <f t="shared" si="82"/>
        <v>0.80937128447999995</v>
      </c>
      <c r="E346" s="17">
        <v>38898</v>
      </c>
      <c r="F346" s="15">
        <v>2</v>
      </c>
      <c r="G346" s="15" t="s">
        <v>70</v>
      </c>
      <c r="H346" s="15" t="s">
        <v>71</v>
      </c>
      <c r="I346" s="15">
        <v>38</v>
      </c>
      <c r="J346" s="15">
        <v>0</v>
      </c>
      <c r="K346" s="15">
        <v>87</v>
      </c>
      <c r="L346" s="15">
        <v>106</v>
      </c>
      <c r="M346" s="13">
        <f t="shared" si="83"/>
        <v>57.75</v>
      </c>
      <c r="N346" s="17">
        <v>38912</v>
      </c>
      <c r="O346" s="14">
        <v>898138</v>
      </c>
      <c r="P346" s="17">
        <v>38916</v>
      </c>
      <c r="Q346" s="14">
        <v>901344</v>
      </c>
      <c r="R346" s="15"/>
      <c r="S346" s="15"/>
      <c r="T346" s="15"/>
      <c r="U346" s="15"/>
      <c r="V346" s="14">
        <f t="shared" si="84"/>
        <v>1799482</v>
      </c>
      <c r="W346" s="14">
        <f t="shared" si="85"/>
        <v>2223308.4302664883</v>
      </c>
      <c r="X346" s="14">
        <f t="shared" si="86"/>
        <v>899741</v>
      </c>
      <c r="Y346" s="17">
        <v>38960</v>
      </c>
      <c r="Z346" s="13">
        <f t="shared" si="87"/>
        <v>14</v>
      </c>
      <c r="AA346" s="13">
        <f t="shared" si="88"/>
        <v>48</v>
      </c>
      <c r="AB346" s="15">
        <v>6</v>
      </c>
      <c r="AC346" s="15">
        <v>2.8</v>
      </c>
      <c r="AD346" s="15">
        <v>31</v>
      </c>
      <c r="AE346" s="15">
        <v>29.2</v>
      </c>
      <c r="AF346" s="15">
        <v>33.299999999999997</v>
      </c>
      <c r="AG346" s="18">
        <v>31.334782608695654</v>
      </c>
      <c r="AH346" s="15">
        <v>40</v>
      </c>
      <c r="AI346" s="15">
        <v>42</v>
      </c>
      <c r="AJ346" s="15">
        <v>55</v>
      </c>
      <c r="AK346" s="13">
        <v>48.5</v>
      </c>
      <c r="AL346" s="15">
        <v>9.1</v>
      </c>
      <c r="AM346" s="15">
        <v>9</v>
      </c>
      <c r="AN346" s="15">
        <v>9.6</v>
      </c>
      <c r="AO346" s="18">
        <v>9.2814812467553889</v>
      </c>
      <c r="AP346" s="21">
        <v>576</v>
      </c>
      <c r="AQ346" s="21">
        <v>175</v>
      </c>
      <c r="AR346" s="21">
        <v>0</v>
      </c>
      <c r="AS346" s="21">
        <v>22.5</v>
      </c>
      <c r="AT346" s="14">
        <v>135</v>
      </c>
      <c r="AU346" s="14">
        <v>25</v>
      </c>
      <c r="AV346" s="14">
        <v>0</v>
      </c>
      <c r="AW346" s="14">
        <v>160</v>
      </c>
      <c r="AX346" s="14">
        <v>5</v>
      </c>
      <c r="AY346" s="14">
        <v>10</v>
      </c>
      <c r="AZ346" s="14">
        <v>0</v>
      </c>
      <c r="BA346" s="14">
        <v>25</v>
      </c>
      <c r="BB346" s="14">
        <v>160</v>
      </c>
      <c r="BC346" s="14">
        <v>1075</v>
      </c>
      <c r="BD346" s="14">
        <v>0</v>
      </c>
      <c r="BE346" s="14">
        <v>1195</v>
      </c>
      <c r="BF346" s="14">
        <v>61.388888888888886</v>
      </c>
      <c r="BG346" s="14">
        <v>250</v>
      </c>
      <c r="BH346" s="14">
        <v>0</v>
      </c>
      <c r="BI346" s="14">
        <v>311.38888888888891</v>
      </c>
      <c r="BJ346" s="14">
        <v>45</v>
      </c>
      <c r="BK346" s="14">
        <v>110</v>
      </c>
      <c r="BL346" s="14">
        <v>0</v>
      </c>
      <c r="BM346" s="14">
        <v>155</v>
      </c>
      <c r="BN346" s="14">
        <v>120183</v>
      </c>
      <c r="BO346" s="19">
        <f>BN346/Q346*100</f>
        <v>13.333754925977207</v>
      </c>
      <c r="BP346" s="19">
        <f>BN346/(O346+Q346)*100</f>
        <v>6.6787553307007235</v>
      </c>
      <c r="BQ346" s="15" t="s">
        <v>72</v>
      </c>
      <c r="BR346" s="13">
        <v>22</v>
      </c>
      <c r="BS346" s="13">
        <v>74</v>
      </c>
      <c r="BT346" s="19">
        <v>27.64</v>
      </c>
      <c r="BU346" s="19">
        <f t="shared" si="89"/>
        <v>0.57583333333333331</v>
      </c>
      <c r="BV346" s="16">
        <v>8.6999999999999994E-2</v>
      </c>
      <c r="BW346" s="16">
        <v>1.2030000000000001</v>
      </c>
      <c r="BX346" s="16">
        <v>0.23899999999999999</v>
      </c>
      <c r="BY346" s="14">
        <f t="shared" si="90"/>
        <v>148489.33030434168</v>
      </c>
      <c r="BZ346" s="19">
        <v>22.05</v>
      </c>
      <c r="CA346" s="19">
        <f t="shared" si="78"/>
        <v>0.56757017305739543</v>
      </c>
      <c r="CB346" s="19">
        <f t="shared" si="92"/>
        <v>1.1318367337252395</v>
      </c>
      <c r="CC346" s="89"/>
      <c r="CD346" s="89"/>
      <c r="CE346" s="89"/>
      <c r="CF346" s="89"/>
      <c r="CG346" s="89"/>
      <c r="CH346" s="89"/>
      <c r="CI346" s="89"/>
      <c r="CJ346" s="89"/>
      <c r="CK346" s="89"/>
      <c r="CL346" s="89"/>
      <c r="CM346" s="89"/>
      <c r="CN346" s="89"/>
      <c r="CO346" s="89"/>
      <c r="CP346" s="89"/>
    </row>
    <row r="347" spans="1:94" s="138" customFormat="1" x14ac:dyDescent="0.25">
      <c r="A347" s="26" t="s">
        <v>69</v>
      </c>
      <c r="B347" s="27">
        <v>32</v>
      </c>
      <c r="C347" s="27">
        <v>1</v>
      </c>
      <c r="D347" s="28">
        <f t="shared" si="82"/>
        <v>0.40468564223999998</v>
      </c>
      <c r="E347" s="29">
        <v>40362</v>
      </c>
      <c r="F347" s="30">
        <v>1</v>
      </c>
      <c r="G347" s="30" t="s">
        <v>70</v>
      </c>
      <c r="H347" s="30" t="s">
        <v>71</v>
      </c>
      <c r="I347" s="27">
        <v>100</v>
      </c>
      <c r="J347" s="27">
        <v>161</v>
      </c>
      <c r="K347" s="27"/>
      <c r="L347" s="27"/>
      <c r="M347" s="31">
        <f t="shared" si="83"/>
        <v>130.5</v>
      </c>
      <c r="N347" s="29">
        <v>40377</v>
      </c>
      <c r="O347" s="32">
        <v>414948</v>
      </c>
      <c r="P347" s="29"/>
      <c r="Q347" s="32"/>
      <c r="R347" s="29"/>
      <c r="S347" s="30"/>
      <c r="T347" s="29"/>
      <c r="U347" s="29"/>
      <c r="V347" s="40">
        <f t="shared" si="84"/>
        <v>414948</v>
      </c>
      <c r="W347" s="40">
        <f t="shared" si="85"/>
        <v>1025358.8382903733</v>
      </c>
      <c r="X347" s="40">
        <f t="shared" si="86"/>
        <v>414948</v>
      </c>
      <c r="Y347" s="29">
        <v>40409</v>
      </c>
      <c r="Z347" s="13">
        <f t="shared" si="87"/>
        <v>15</v>
      </c>
      <c r="AA347" s="30">
        <f t="shared" si="88"/>
        <v>32</v>
      </c>
      <c r="AB347" s="30">
        <v>11</v>
      </c>
      <c r="AC347" s="33">
        <v>2.9</v>
      </c>
      <c r="AD347" s="33">
        <v>33.6</v>
      </c>
      <c r="AE347" s="33">
        <v>29.3</v>
      </c>
      <c r="AF347" s="33">
        <v>34.5</v>
      </c>
      <c r="AG347" s="33">
        <v>32.486666666666665</v>
      </c>
      <c r="AH347" s="9">
        <v>40</v>
      </c>
      <c r="AI347" s="9">
        <v>37</v>
      </c>
      <c r="AJ347" s="9">
        <v>41</v>
      </c>
      <c r="AK347" s="10">
        <v>38.777777777777779</v>
      </c>
      <c r="AL347" s="10">
        <v>8.9</v>
      </c>
      <c r="AM347" s="10">
        <v>8.6999999999999993</v>
      </c>
      <c r="AN347" s="10">
        <v>9.6</v>
      </c>
      <c r="AO347" s="10">
        <v>9.1254261442040008</v>
      </c>
      <c r="AP347" s="20">
        <v>188</v>
      </c>
      <c r="AQ347" s="20">
        <v>350</v>
      </c>
      <c r="AR347" s="20">
        <v>40</v>
      </c>
      <c r="AS347" s="20">
        <v>17</v>
      </c>
      <c r="AT347" s="5">
        <v>90</v>
      </c>
      <c r="AU347" s="5">
        <v>5</v>
      </c>
      <c r="AV347" s="5">
        <v>0</v>
      </c>
      <c r="AW347" s="5">
        <v>95</v>
      </c>
      <c r="AX347" s="5">
        <v>0</v>
      </c>
      <c r="AY347" s="5">
        <v>0</v>
      </c>
      <c r="AZ347" s="5">
        <v>5</v>
      </c>
      <c r="BA347" s="5">
        <v>30</v>
      </c>
      <c r="BB347" s="5">
        <v>65</v>
      </c>
      <c r="BC347" s="5">
        <v>475</v>
      </c>
      <c r="BD347" s="5">
        <v>1505</v>
      </c>
      <c r="BE347" s="5">
        <v>2030</v>
      </c>
      <c r="BF347" s="5">
        <v>27.083333333333332</v>
      </c>
      <c r="BG347" s="5">
        <v>98.333333333333329</v>
      </c>
      <c r="BH347" s="5">
        <v>379.58333333333331</v>
      </c>
      <c r="BI347" s="5">
        <v>500.83333333333331</v>
      </c>
      <c r="BJ347" s="5">
        <v>25</v>
      </c>
      <c r="BK347" s="5">
        <v>32.5</v>
      </c>
      <c r="BL347" s="5">
        <v>97.5</v>
      </c>
      <c r="BM347" s="5">
        <v>142.5</v>
      </c>
      <c r="BN347" s="5">
        <v>46864</v>
      </c>
      <c r="BO347" s="11">
        <v>11.29</v>
      </c>
      <c r="BP347" s="11">
        <f>((BN347/(O347+Q347+S347+U347))*100)</f>
        <v>11.29394526543085</v>
      </c>
      <c r="BQ347" s="27" t="s">
        <v>72</v>
      </c>
      <c r="BR347" s="30">
        <v>26</v>
      </c>
      <c r="BS347" s="30">
        <v>51</v>
      </c>
      <c r="BT347" s="35">
        <v>38.74</v>
      </c>
      <c r="BU347" s="43">
        <f t="shared" si="89"/>
        <v>1.2106250000000001</v>
      </c>
      <c r="BV347" s="28">
        <v>0.158</v>
      </c>
      <c r="BW347" s="28">
        <v>1.1599999999999999</v>
      </c>
      <c r="BX347" s="28">
        <v>0.55100000000000005</v>
      </c>
      <c r="BY347" s="32">
        <f t="shared" si="90"/>
        <v>115803.46597077238</v>
      </c>
      <c r="BZ347" s="35">
        <v>22.95</v>
      </c>
      <c r="CA347" s="35">
        <f t="shared" si="78"/>
        <v>1.7722089077098264</v>
      </c>
      <c r="CB347" s="35">
        <f t="shared" si="92"/>
        <v>0.94770407863516459</v>
      </c>
      <c r="CC347" s="89"/>
      <c r="CD347" s="89"/>
      <c r="CE347" s="89"/>
      <c r="CF347" s="89"/>
      <c r="CG347" s="89"/>
      <c r="CH347" s="89"/>
      <c r="CI347" s="89"/>
      <c r="CJ347" s="89"/>
      <c r="CK347" s="89"/>
      <c r="CL347" s="89"/>
      <c r="CM347" s="89"/>
      <c r="CN347" s="89"/>
      <c r="CO347" s="89"/>
      <c r="CP347" s="89"/>
    </row>
    <row r="348" spans="1:94" s="138" customFormat="1" x14ac:dyDescent="0.25">
      <c r="A348" s="27" t="s">
        <v>69</v>
      </c>
      <c r="B348" s="27">
        <v>16</v>
      </c>
      <c r="C348" s="27">
        <v>0.5</v>
      </c>
      <c r="D348" s="28">
        <f t="shared" si="82"/>
        <v>0.20234282111999999</v>
      </c>
      <c r="E348" s="29">
        <v>38985</v>
      </c>
      <c r="F348" s="27">
        <v>1</v>
      </c>
      <c r="G348" s="27" t="s">
        <v>70</v>
      </c>
      <c r="H348" s="27" t="s">
        <v>71</v>
      </c>
      <c r="I348" s="27">
        <v>55</v>
      </c>
      <c r="J348" s="27">
        <v>15</v>
      </c>
      <c r="K348" s="27"/>
      <c r="L348" s="27"/>
      <c r="M348" s="31">
        <f t="shared" si="83"/>
        <v>35</v>
      </c>
      <c r="N348" s="29">
        <v>39001</v>
      </c>
      <c r="O348" s="32">
        <v>297700</v>
      </c>
      <c r="P348" s="27"/>
      <c r="Q348" s="32"/>
      <c r="R348" s="27"/>
      <c r="S348" s="27"/>
      <c r="T348" s="27"/>
      <c r="U348" s="27"/>
      <c r="V348" s="40">
        <f t="shared" si="84"/>
        <v>297700</v>
      </c>
      <c r="W348" s="40">
        <f t="shared" si="85"/>
        <v>1471265.4412555026</v>
      </c>
      <c r="X348" s="40">
        <f t="shared" si="86"/>
        <v>595400</v>
      </c>
      <c r="Y348" s="29">
        <v>39035</v>
      </c>
      <c r="Z348" s="13">
        <f t="shared" si="87"/>
        <v>16</v>
      </c>
      <c r="AA348" s="27">
        <f t="shared" si="88"/>
        <v>34</v>
      </c>
      <c r="AB348" s="27">
        <v>3</v>
      </c>
      <c r="AC348" s="27">
        <v>4.0999999999999996</v>
      </c>
      <c r="AD348" s="27">
        <v>26.5</v>
      </c>
      <c r="AE348" s="27">
        <v>19.5</v>
      </c>
      <c r="AF348" s="27">
        <v>30.3</v>
      </c>
      <c r="AG348" s="33">
        <v>24.406250000000007</v>
      </c>
      <c r="AH348" s="4">
        <v>40</v>
      </c>
      <c r="AI348" s="4">
        <v>36</v>
      </c>
      <c r="AJ348" s="4">
        <v>40</v>
      </c>
      <c r="AK348" s="9">
        <v>37.700000000000003</v>
      </c>
      <c r="AL348" s="4">
        <v>9.3000000000000007</v>
      </c>
      <c r="AM348" s="4">
        <v>8.3000000000000007</v>
      </c>
      <c r="AN348" s="4">
        <v>9.5</v>
      </c>
      <c r="AO348" s="10">
        <v>9.1233896365506997</v>
      </c>
      <c r="AP348" s="20">
        <v>88</v>
      </c>
      <c r="AQ348" s="20">
        <v>110</v>
      </c>
      <c r="AR348" s="20">
        <v>9</v>
      </c>
      <c r="AS348" s="20">
        <v>3.7749999999999999</v>
      </c>
      <c r="AT348" s="5">
        <v>290</v>
      </c>
      <c r="AU348" s="5">
        <v>0</v>
      </c>
      <c r="AV348" s="5">
        <v>0</v>
      </c>
      <c r="AW348" s="5">
        <v>290</v>
      </c>
      <c r="AX348" s="5">
        <v>0</v>
      </c>
      <c r="AY348" s="5">
        <v>0</v>
      </c>
      <c r="AZ348" s="5">
        <v>0</v>
      </c>
      <c r="BA348" s="5">
        <v>10</v>
      </c>
      <c r="BB348" s="5">
        <v>115</v>
      </c>
      <c r="BC348" s="5">
        <v>50</v>
      </c>
      <c r="BD348" s="5">
        <v>15</v>
      </c>
      <c r="BE348" s="5">
        <v>115</v>
      </c>
      <c r="BF348" s="5">
        <v>22.083333333333332</v>
      </c>
      <c r="BG348" s="5">
        <v>19.583333333333332</v>
      </c>
      <c r="BH348" s="5">
        <v>1.6666666666666667</v>
      </c>
      <c r="BI348" s="5">
        <v>43.333333333333336</v>
      </c>
      <c r="BJ348" s="5">
        <v>10</v>
      </c>
      <c r="BK348" s="5">
        <v>15</v>
      </c>
      <c r="BL348" s="5">
        <v>0</v>
      </c>
      <c r="BM348" s="5">
        <v>35</v>
      </c>
      <c r="BN348" s="5">
        <v>10052</v>
      </c>
      <c r="BO348" s="11">
        <f>BN348/O348*100</f>
        <v>3.37655357742694</v>
      </c>
      <c r="BP348" s="11">
        <f>BN348/(O348+Q348)*100</f>
        <v>3.37655357742694</v>
      </c>
      <c r="BQ348" s="27" t="s">
        <v>72</v>
      </c>
      <c r="BR348" s="30">
        <v>18</v>
      </c>
      <c r="BS348" s="30">
        <v>37</v>
      </c>
      <c r="BT348" s="35">
        <v>29.9</v>
      </c>
      <c r="BU348" s="43">
        <f t="shared" si="89"/>
        <v>0.87941176470588234</v>
      </c>
      <c r="BV348" s="28">
        <v>4.3200000000000002E-2</v>
      </c>
      <c r="BW348" s="28">
        <v>0.39379999999999998</v>
      </c>
      <c r="BX348" s="28">
        <v>0.23162857142857141</v>
      </c>
      <c r="BY348" s="32">
        <f t="shared" si="90"/>
        <v>49678.065890158927</v>
      </c>
      <c r="BZ348" s="35">
        <v>2.5499999999999998</v>
      </c>
      <c r="CA348" s="43">
        <f t="shared" si="78"/>
        <v>0.37065807220074798</v>
      </c>
      <c r="CB348" s="43">
        <f t="shared" si="92"/>
        <v>0.86651994543307909</v>
      </c>
      <c r="CC348" s="89"/>
      <c r="CD348" s="89"/>
      <c r="CE348" s="89"/>
      <c r="CF348" s="89"/>
      <c r="CG348" s="89"/>
      <c r="CH348" s="89"/>
      <c r="CI348" s="89"/>
      <c r="CJ348" s="89"/>
      <c r="CK348" s="89"/>
      <c r="CL348" s="89"/>
      <c r="CM348" s="89"/>
      <c r="CN348" s="89"/>
      <c r="CO348" s="89"/>
      <c r="CP348" s="89"/>
    </row>
    <row r="349" spans="1:94" s="138" customFormat="1" x14ac:dyDescent="0.25">
      <c r="A349" s="27" t="s">
        <v>69</v>
      </c>
      <c r="B349" s="27">
        <v>13</v>
      </c>
      <c r="C349" s="27">
        <v>0.5</v>
      </c>
      <c r="D349" s="28">
        <f t="shared" si="82"/>
        <v>0.20234282111999999</v>
      </c>
      <c r="E349" s="29">
        <v>38989</v>
      </c>
      <c r="F349" s="27">
        <v>1</v>
      </c>
      <c r="G349" s="27" t="s">
        <v>70</v>
      </c>
      <c r="H349" s="27" t="s">
        <v>71</v>
      </c>
      <c r="I349" s="27">
        <v>49</v>
      </c>
      <c r="J349" s="27">
        <v>65</v>
      </c>
      <c r="K349" s="27"/>
      <c r="L349" s="27"/>
      <c r="M349" s="31">
        <f t="shared" si="83"/>
        <v>57</v>
      </c>
      <c r="N349" s="29">
        <v>39006</v>
      </c>
      <c r="O349" s="32">
        <v>217092</v>
      </c>
      <c r="P349" s="27"/>
      <c r="Q349" s="32"/>
      <c r="R349" s="27"/>
      <c r="S349" s="27"/>
      <c r="T349" s="27"/>
      <c r="U349" s="27"/>
      <c r="V349" s="40">
        <f t="shared" si="84"/>
        <v>217092</v>
      </c>
      <c r="W349" s="40">
        <f t="shared" si="85"/>
        <v>1072892.0294693972</v>
      </c>
      <c r="X349" s="40">
        <f t="shared" si="86"/>
        <v>434184</v>
      </c>
      <c r="Y349" s="29">
        <v>39050</v>
      </c>
      <c r="Z349" s="13">
        <f t="shared" si="87"/>
        <v>17</v>
      </c>
      <c r="AA349" s="30">
        <f t="shared" si="88"/>
        <v>44</v>
      </c>
      <c r="AB349" s="27">
        <v>1</v>
      </c>
      <c r="AC349" s="27">
        <v>4.0999999999999996</v>
      </c>
      <c r="AD349" s="27">
        <v>28.2</v>
      </c>
      <c r="AE349" s="27">
        <v>16.5</v>
      </c>
      <c r="AF349" s="27">
        <v>30.5</v>
      </c>
      <c r="AG349" s="33">
        <v>22.780952380952378</v>
      </c>
      <c r="AH349" s="4">
        <v>40</v>
      </c>
      <c r="AI349" s="4">
        <v>37</v>
      </c>
      <c r="AJ349" s="4">
        <v>45</v>
      </c>
      <c r="AK349" s="9">
        <v>41.416666666666664</v>
      </c>
      <c r="AL349" s="4">
        <v>9.1</v>
      </c>
      <c r="AM349" s="4">
        <v>8.4</v>
      </c>
      <c r="AN349" s="4">
        <v>9.4</v>
      </c>
      <c r="AO349" s="10">
        <v>9.0849770584202361</v>
      </c>
      <c r="AP349" s="20">
        <v>182</v>
      </c>
      <c r="AQ349" s="20">
        <v>97</v>
      </c>
      <c r="AR349" s="20">
        <v>4.5</v>
      </c>
      <c r="AS349" s="20">
        <v>1.875</v>
      </c>
      <c r="AT349" s="5">
        <v>40</v>
      </c>
      <c r="AU349" s="5">
        <v>5</v>
      </c>
      <c r="AV349" s="5">
        <v>0</v>
      </c>
      <c r="AW349" s="5">
        <v>45</v>
      </c>
      <c r="AX349" s="5">
        <v>0</v>
      </c>
      <c r="AY349" s="5">
        <v>0</v>
      </c>
      <c r="AZ349" s="5">
        <v>0</v>
      </c>
      <c r="BA349" s="5">
        <v>5</v>
      </c>
      <c r="BB349" s="5">
        <v>15</v>
      </c>
      <c r="BC349" s="5">
        <v>40</v>
      </c>
      <c r="BD349" s="5">
        <v>10</v>
      </c>
      <c r="BE349" s="5">
        <v>45</v>
      </c>
      <c r="BF349" s="5">
        <v>5.384615384615385</v>
      </c>
      <c r="BG349" s="5">
        <v>15.76923076923077</v>
      </c>
      <c r="BH349" s="5">
        <v>0.76923076923076927</v>
      </c>
      <c r="BI349" s="5">
        <v>21.923076923076923</v>
      </c>
      <c r="BJ349" s="5">
        <v>5</v>
      </c>
      <c r="BK349" s="5">
        <v>10</v>
      </c>
      <c r="BL349" s="5">
        <v>0</v>
      </c>
      <c r="BM349" s="5">
        <v>20</v>
      </c>
      <c r="BN349" s="5">
        <v>24516</v>
      </c>
      <c r="BO349" s="11">
        <f>BN349/O349*100</f>
        <v>11.292908075838815</v>
      </c>
      <c r="BP349" s="11">
        <f>BN349/(O349+Q349)*100</f>
        <v>11.292908075838815</v>
      </c>
      <c r="BQ349" s="27" t="s">
        <v>72</v>
      </c>
      <c r="BR349" s="30">
        <v>23</v>
      </c>
      <c r="BS349" s="30">
        <v>37</v>
      </c>
      <c r="BT349" s="35">
        <v>29</v>
      </c>
      <c r="BU349" s="43">
        <f t="shared" si="89"/>
        <v>0.65909090909090906</v>
      </c>
      <c r="BV349" s="28">
        <v>0.10100000000000001</v>
      </c>
      <c r="BW349" s="28">
        <v>0.39400000000000002</v>
      </c>
      <c r="BX349" s="28">
        <v>0.20499999999999999</v>
      </c>
      <c r="BY349" s="32">
        <f t="shared" si="90"/>
        <v>121160.71064098051</v>
      </c>
      <c r="BZ349" s="35">
        <v>4.09</v>
      </c>
      <c r="CA349" s="35">
        <f t="shared" si="78"/>
        <v>0.45939136827304827</v>
      </c>
      <c r="CB349" s="35">
        <f t="shared" si="92"/>
        <v>0.84054286768625197</v>
      </c>
      <c r="CC349" s="89"/>
      <c r="CD349" s="89"/>
      <c r="CE349" s="89"/>
      <c r="CF349" s="89"/>
      <c r="CG349" s="89"/>
      <c r="CH349" s="89"/>
      <c r="CI349" s="89"/>
      <c r="CJ349" s="89"/>
      <c r="CK349" s="89"/>
      <c r="CL349" s="89"/>
      <c r="CM349" s="89"/>
      <c r="CN349" s="89"/>
      <c r="CO349" s="89"/>
      <c r="CP349" s="89"/>
    </row>
    <row r="350" spans="1:94" s="138" customFormat="1" x14ac:dyDescent="0.25">
      <c r="A350" s="26" t="s">
        <v>69</v>
      </c>
      <c r="B350" s="27">
        <v>13</v>
      </c>
      <c r="C350" s="27">
        <v>0.5</v>
      </c>
      <c r="D350" s="28">
        <f t="shared" si="82"/>
        <v>0.20234282111999999</v>
      </c>
      <c r="E350" s="29">
        <v>40268</v>
      </c>
      <c r="F350" s="30">
        <v>1</v>
      </c>
      <c r="G350" s="30" t="s">
        <v>70</v>
      </c>
      <c r="H350" s="30" t="s">
        <v>71</v>
      </c>
      <c r="I350" s="27">
        <v>162</v>
      </c>
      <c r="J350" s="27">
        <v>131</v>
      </c>
      <c r="K350" s="27"/>
      <c r="L350" s="27"/>
      <c r="M350" s="31">
        <f t="shared" si="83"/>
        <v>146.5</v>
      </c>
      <c r="N350" s="29">
        <v>40296</v>
      </c>
      <c r="O350" s="32">
        <v>141064</v>
      </c>
      <c r="P350" s="29"/>
      <c r="Q350" s="32"/>
      <c r="R350" s="29"/>
      <c r="S350" s="30"/>
      <c r="T350" s="29"/>
      <c r="U350" s="29"/>
      <c r="V350" s="40">
        <f t="shared" si="84"/>
        <v>141064</v>
      </c>
      <c r="W350" s="40">
        <f t="shared" si="85"/>
        <v>697153.47062568425</v>
      </c>
      <c r="X350" s="40">
        <f t="shared" si="86"/>
        <v>282128</v>
      </c>
      <c r="Y350" s="29">
        <v>40324</v>
      </c>
      <c r="Z350" s="13">
        <f t="shared" si="87"/>
        <v>28</v>
      </c>
      <c r="AA350" s="30">
        <f t="shared" si="88"/>
        <v>28</v>
      </c>
      <c r="AB350" s="30">
        <v>4</v>
      </c>
      <c r="AC350" s="33">
        <v>3.3</v>
      </c>
      <c r="AD350" s="33">
        <v>23.3</v>
      </c>
      <c r="AE350" s="33">
        <v>24.7</v>
      </c>
      <c r="AF350" s="33">
        <v>31.3</v>
      </c>
      <c r="AG350" s="33">
        <v>28.407692307692304</v>
      </c>
      <c r="AH350" s="9">
        <v>40</v>
      </c>
      <c r="AI350" s="9">
        <v>35</v>
      </c>
      <c r="AJ350" s="9">
        <v>43</v>
      </c>
      <c r="AK350" s="10">
        <v>39.25</v>
      </c>
      <c r="AL350" s="10">
        <v>9.1999999999999993</v>
      </c>
      <c r="AM350" s="10">
        <v>8.6</v>
      </c>
      <c r="AN350" s="10">
        <v>9.3000000000000007</v>
      </c>
      <c r="AO350" s="10">
        <v>8.95318723432643</v>
      </c>
      <c r="AP350" s="20">
        <v>92</v>
      </c>
      <c r="AQ350" s="20">
        <v>125</v>
      </c>
      <c r="AR350" s="20">
        <v>9.75</v>
      </c>
      <c r="AS350" s="20">
        <v>4.2</v>
      </c>
      <c r="AT350" s="5">
        <v>20</v>
      </c>
      <c r="AU350" s="5">
        <v>40</v>
      </c>
      <c r="AV350" s="5">
        <v>0</v>
      </c>
      <c r="AW350" s="5">
        <v>60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70</v>
      </c>
      <c r="BD350" s="5">
        <v>5</v>
      </c>
      <c r="BE350" s="5">
        <v>70</v>
      </c>
      <c r="BF350" s="5">
        <v>0</v>
      </c>
      <c r="BG350" s="5">
        <v>16.666666666666668</v>
      </c>
      <c r="BH350" s="5">
        <v>1.1111111111111112</v>
      </c>
      <c r="BI350" s="5">
        <v>17.777777777777779</v>
      </c>
      <c r="BJ350" s="5">
        <v>0</v>
      </c>
      <c r="BK350" s="5">
        <v>5</v>
      </c>
      <c r="BL350" s="5">
        <v>0</v>
      </c>
      <c r="BM350" s="5">
        <v>5</v>
      </c>
      <c r="BN350" s="5">
        <v>0</v>
      </c>
      <c r="BO350" s="11">
        <v>0</v>
      </c>
      <c r="BP350" s="11">
        <f>((BN350/(O350+Q350+S350+U350))*100)</f>
        <v>0</v>
      </c>
      <c r="BQ350" s="27" t="s">
        <v>72</v>
      </c>
      <c r="BR350" s="30"/>
      <c r="BS350" s="30"/>
      <c r="BT350" s="35"/>
      <c r="BU350" s="43">
        <f t="shared" si="89"/>
        <v>0</v>
      </c>
      <c r="BV350" s="28"/>
      <c r="BW350" s="28"/>
      <c r="BX350" s="28"/>
      <c r="BY350" s="32">
        <f t="shared" si="90"/>
        <v>0</v>
      </c>
      <c r="BZ350" s="35">
        <v>0</v>
      </c>
      <c r="CA350" s="35">
        <f t="shared" si="78"/>
        <v>0</v>
      </c>
      <c r="CB350" s="35" t="e">
        <f t="shared" si="92"/>
        <v>#DIV/0!</v>
      </c>
      <c r="CC350" s="89"/>
      <c r="CD350" s="89"/>
      <c r="CE350" s="89"/>
      <c r="CF350" s="89"/>
      <c r="CG350" s="89"/>
      <c r="CH350" s="89"/>
      <c r="CI350" s="89"/>
      <c r="CJ350" s="89"/>
      <c r="CK350" s="89"/>
      <c r="CL350" s="89"/>
      <c r="CM350" s="89"/>
      <c r="CN350" s="89"/>
      <c r="CO350" s="89"/>
      <c r="CP350" s="89"/>
    </row>
    <row r="351" spans="1:94" s="138" customFormat="1" x14ac:dyDescent="0.25">
      <c r="A351" s="37" t="s">
        <v>69</v>
      </c>
      <c r="B351" s="37">
        <v>11</v>
      </c>
      <c r="C351" s="37">
        <v>0.5</v>
      </c>
      <c r="D351" s="38">
        <f t="shared" si="82"/>
        <v>0.20234282111999999</v>
      </c>
      <c r="E351" s="39">
        <v>37186</v>
      </c>
      <c r="F351" s="37">
        <v>1</v>
      </c>
      <c r="G351" s="37" t="s">
        <v>70</v>
      </c>
      <c r="H351" s="37" t="s">
        <v>71</v>
      </c>
      <c r="I351" s="37">
        <v>21</v>
      </c>
      <c r="J351" s="37">
        <v>48</v>
      </c>
      <c r="K351" s="37"/>
      <c r="L351" s="37"/>
      <c r="M351" s="31">
        <f t="shared" si="83"/>
        <v>34.5</v>
      </c>
      <c r="N351" s="39">
        <v>37191</v>
      </c>
      <c r="O351" s="40">
        <v>211596</v>
      </c>
      <c r="P351" s="37"/>
      <c r="Q351" s="40"/>
      <c r="R351" s="37"/>
      <c r="S351" s="37"/>
      <c r="T351" s="37"/>
      <c r="U351" s="37"/>
      <c r="V351" s="40">
        <f t="shared" si="84"/>
        <v>211596</v>
      </c>
      <c r="W351" s="40">
        <f t="shared" si="85"/>
        <v>1045730.2059385264</v>
      </c>
      <c r="X351" s="40">
        <f t="shared" si="86"/>
        <v>423192</v>
      </c>
      <c r="Y351" s="39">
        <v>37244</v>
      </c>
      <c r="Z351" s="13">
        <f t="shared" si="87"/>
        <v>5</v>
      </c>
      <c r="AA351" s="37">
        <f t="shared" si="88"/>
        <v>53</v>
      </c>
      <c r="AB351" s="31">
        <v>16</v>
      </c>
      <c r="AC351" s="41">
        <v>4.0999999999999996</v>
      </c>
      <c r="AD351" s="41">
        <v>24.9</v>
      </c>
      <c r="AE351" s="41">
        <v>13.4</v>
      </c>
      <c r="AF351" s="41">
        <v>27.2</v>
      </c>
      <c r="AG351" s="41">
        <v>21.970588235294109</v>
      </c>
      <c r="AH351" s="13">
        <v>41</v>
      </c>
      <c r="AI351" s="13">
        <v>34</v>
      </c>
      <c r="AJ351" s="13">
        <v>45</v>
      </c>
      <c r="AK351" s="13">
        <v>38.857142857142854</v>
      </c>
      <c r="AL351" s="18">
        <v>8.8000000000000007</v>
      </c>
      <c r="AM351" s="18">
        <v>8.8000000000000007</v>
      </c>
      <c r="AN351" s="18">
        <v>9.6</v>
      </c>
      <c r="AO351" s="18">
        <v>9.2073436634161734</v>
      </c>
      <c r="AP351" s="21">
        <v>98</v>
      </c>
      <c r="AQ351" s="21">
        <v>200</v>
      </c>
      <c r="AR351" s="21">
        <v>10.5</v>
      </c>
      <c r="AS351" s="21">
        <v>4.9000000000000004</v>
      </c>
      <c r="AT351" s="14">
        <v>15</v>
      </c>
      <c r="AU351" s="14">
        <v>105</v>
      </c>
      <c r="AV351" s="14">
        <v>0</v>
      </c>
      <c r="AW351" s="14">
        <v>120</v>
      </c>
      <c r="AX351" s="14">
        <v>0</v>
      </c>
      <c r="AY351" s="14">
        <v>0</v>
      </c>
      <c r="AZ351" s="14">
        <v>0</v>
      </c>
      <c r="BA351" s="14">
        <v>5</v>
      </c>
      <c r="BB351" s="14">
        <v>390</v>
      </c>
      <c r="BC351" s="14">
        <v>3660</v>
      </c>
      <c r="BD351" s="14">
        <v>160</v>
      </c>
      <c r="BE351" s="14">
        <v>3835</v>
      </c>
      <c r="BF351" s="14">
        <v>91.5</v>
      </c>
      <c r="BG351" s="14">
        <v>257</v>
      </c>
      <c r="BH351" s="14">
        <v>28.5</v>
      </c>
      <c r="BI351" s="14">
        <v>377</v>
      </c>
      <c r="BJ351" s="14">
        <v>22.5</v>
      </c>
      <c r="BK351" s="14">
        <v>47.5</v>
      </c>
      <c r="BL351" s="14">
        <v>7.5</v>
      </c>
      <c r="BM351" s="14">
        <v>127.5</v>
      </c>
      <c r="BN351" s="14">
        <v>89090</v>
      </c>
      <c r="BO351" s="19">
        <f>BN351/(O351)*100</f>
        <v>42.103820488099963</v>
      </c>
      <c r="BP351" s="19">
        <f>BN351/(O351+Q351)*100</f>
        <v>42.103820488099963</v>
      </c>
      <c r="BQ351" s="37" t="s">
        <v>72</v>
      </c>
      <c r="BR351" s="31">
        <v>21</v>
      </c>
      <c r="BS351" s="31">
        <v>37</v>
      </c>
      <c r="BT351" s="43">
        <v>25.97</v>
      </c>
      <c r="BU351" s="43">
        <f t="shared" si="89"/>
        <v>0.49</v>
      </c>
      <c r="BV351" s="38">
        <v>0.108</v>
      </c>
      <c r="BW351" s="38">
        <v>0.47099999999999997</v>
      </c>
      <c r="BX351" s="38">
        <v>0.17699999999999999</v>
      </c>
      <c r="BY351" s="40">
        <f t="shared" si="90"/>
        <v>440292.36869819521</v>
      </c>
      <c r="BZ351" s="43">
        <v>13.73</v>
      </c>
      <c r="CA351" s="35">
        <f t="shared" si="78"/>
        <v>1.2802856179412003</v>
      </c>
      <c r="CB351" s="35">
        <f t="shared" si="92"/>
        <v>1.0105490949976113</v>
      </c>
      <c r="CC351" s="89"/>
      <c r="CD351" s="89"/>
      <c r="CE351" s="89"/>
      <c r="CF351" s="89"/>
      <c r="CG351" s="89"/>
      <c r="CH351" s="89"/>
      <c r="CI351" s="89"/>
      <c r="CJ351" s="89"/>
      <c r="CK351" s="89"/>
      <c r="CL351" s="89"/>
      <c r="CM351" s="89"/>
      <c r="CN351" s="89"/>
      <c r="CO351" s="89"/>
      <c r="CP351" s="89"/>
    </row>
    <row r="352" spans="1:94" s="138" customFormat="1" x14ac:dyDescent="0.25">
      <c r="A352" s="37" t="s">
        <v>69</v>
      </c>
      <c r="B352" s="37">
        <v>16</v>
      </c>
      <c r="C352" s="37">
        <v>0.5</v>
      </c>
      <c r="D352" s="38">
        <f t="shared" si="82"/>
        <v>0.20234282111999999</v>
      </c>
      <c r="E352" s="39">
        <v>37162</v>
      </c>
      <c r="F352" s="37">
        <v>1</v>
      </c>
      <c r="G352" s="37" t="s">
        <v>70</v>
      </c>
      <c r="H352" s="37" t="s">
        <v>71</v>
      </c>
      <c r="I352" s="37">
        <v>39</v>
      </c>
      <c r="J352" s="37">
        <v>17</v>
      </c>
      <c r="K352" s="37"/>
      <c r="L352" s="37"/>
      <c r="M352" s="31">
        <f t="shared" si="83"/>
        <v>28</v>
      </c>
      <c r="N352" s="39">
        <v>37168</v>
      </c>
      <c r="O352" s="40">
        <v>230374</v>
      </c>
      <c r="P352" s="37"/>
      <c r="Q352" s="40"/>
      <c r="R352" s="37"/>
      <c r="S352" s="37"/>
      <c r="T352" s="37"/>
      <c r="U352" s="37"/>
      <c r="V352" s="40">
        <f t="shared" si="84"/>
        <v>230374</v>
      </c>
      <c r="W352" s="40">
        <f t="shared" si="85"/>
        <v>1138533.1030023349</v>
      </c>
      <c r="X352" s="40">
        <f t="shared" si="86"/>
        <v>460748</v>
      </c>
      <c r="Y352" s="39">
        <v>37210</v>
      </c>
      <c r="Z352" s="13">
        <f t="shared" si="87"/>
        <v>6</v>
      </c>
      <c r="AA352" s="37">
        <f t="shared" si="88"/>
        <v>42</v>
      </c>
      <c r="AB352" s="31">
        <v>14</v>
      </c>
      <c r="AC352" s="41">
        <v>3.9</v>
      </c>
      <c r="AD352" s="41">
        <v>27.6</v>
      </c>
      <c r="AE352" s="41">
        <v>22.1</v>
      </c>
      <c r="AF352" s="41">
        <v>30.6</v>
      </c>
      <c r="AG352" s="41">
        <v>25.897500000000001</v>
      </c>
      <c r="AH352" s="13">
        <v>41</v>
      </c>
      <c r="AI352" s="13">
        <v>41</v>
      </c>
      <c r="AJ352" s="13">
        <v>45</v>
      </c>
      <c r="AK352" s="13">
        <v>43.363636363636367</v>
      </c>
      <c r="AL352" s="18">
        <v>8.6</v>
      </c>
      <c r="AM352" s="18">
        <v>8.6999999999999993</v>
      </c>
      <c r="AN352" s="18">
        <v>9.9</v>
      </c>
      <c r="AO352" s="18">
        <v>9.2107175545577586</v>
      </c>
      <c r="AP352" s="21">
        <v>57</v>
      </c>
      <c r="AQ352" s="21">
        <v>212.5</v>
      </c>
      <c r="AR352" s="21">
        <v>15</v>
      </c>
      <c r="AS352" s="21">
        <v>6.25</v>
      </c>
      <c r="AT352" s="14">
        <v>20</v>
      </c>
      <c r="AU352" s="14">
        <v>1520</v>
      </c>
      <c r="AV352" s="14">
        <v>0</v>
      </c>
      <c r="AW352" s="14">
        <v>1540</v>
      </c>
      <c r="AX352" s="14">
        <v>0</v>
      </c>
      <c r="AY352" s="14">
        <v>5</v>
      </c>
      <c r="AZ352" s="14">
        <v>0</v>
      </c>
      <c r="BA352" s="14">
        <v>20</v>
      </c>
      <c r="BB352" s="14">
        <v>445</v>
      </c>
      <c r="BC352" s="14">
        <v>720</v>
      </c>
      <c r="BD352" s="14">
        <v>19620</v>
      </c>
      <c r="BE352" s="14">
        <v>19720</v>
      </c>
      <c r="BF352" s="14">
        <v>110.625</v>
      </c>
      <c r="BG352" s="14">
        <v>90.9375</v>
      </c>
      <c r="BH352" s="14">
        <v>1625.625</v>
      </c>
      <c r="BI352" s="14">
        <v>1827.1875</v>
      </c>
      <c r="BJ352" s="14">
        <v>15</v>
      </c>
      <c r="BK352" s="14">
        <v>40</v>
      </c>
      <c r="BL352" s="14">
        <v>7.5</v>
      </c>
      <c r="BM352" s="14">
        <v>425</v>
      </c>
      <c r="BN352" s="14">
        <v>76499</v>
      </c>
      <c r="BO352" s="19">
        <f>BN352/(O352)*100</f>
        <v>33.20643822653598</v>
      </c>
      <c r="BP352" s="19">
        <f>BN352/(O352+Q352)*100</f>
        <v>33.20643822653598</v>
      </c>
      <c r="BQ352" s="37" t="s">
        <v>72</v>
      </c>
      <c r="BR352" s="31">
        <v>20</v>
      </c>
      <c r="BS352" s="31">
        <v>34</v>
      </c>
      <c r="BT352" s="43">
        <v>25.39</v>
      </c>
      <c r="BU352" s="43">
        <f t="shared" si="89"/>
        <v>0.60452380952380957</v>
      </c>
      <c r="BV352" s="38">
        <v>8.7999999999999995E-2</v>
      </c>
      <c r="BW352" s="38">
        <v>0.28599999999999998</v>
      </c>
      <c r="BX352" s="38">
        <v>0.14799999999999999</v>
      </c>
      <c r="BY352" s="40">
        <f t="shared" si="90"/>
        <v>378066.29153713363</v>
      </c>
      <c r="BZ352" s="43">
        <v>11.86</v>
      </c>
      <c r="CA352" s="35">
        <f t="shared" si="78"/>
        <v>1.3955570591431337</v>
      </c>
      <c r="CB352" s="35">
        <f t="shared" si="92"/>
        <v>0.90421896735284657</v>
      </c>
      <c r="CC352" s="89"/>
      <c r="CD352" s="89"/>
      <c r="CE352" s="89"/>
      <c r="CF352" s="89"/>
      <c r="CG352" s="89"/>
      <c r="CH352" s="89"/>
      <c r="CI352" s="89"/>
      <c r="CJ352" s="89"/>
      <c r="CK352" s="89"/>
      <c r="CL352" s="89"/>
      <c r="CM352" s="89"/>
      <c r="CN352" s="89"/>
      <c r="CO352" s="89"/>
      <c r="CP352" s="89"/>
    </row>
    <row r="353" spans="1:94" s="138" customFormat="1" x14ac:dyDescent="0.25">
      <c r="A353" s="27" t="s">
        <v>69</v>
      </c>
      <c r="B353" s="27">
        <v>25</v>
      </c>
      <c r="C353" s="27">
        <v>1</v>
      </c>
      <c r="D353" s="28">
        <f t="shared" si="82"/>
        <v>0.40468564223999998</v>
      </c>
      <c r="E353" s="29">
        <v>39015</v>
      </c>
      <c r="F353" s="27">
        <v>1</v>
      </c>
      <c r="G353" s="27" t="s">
        <v>70</v>
      </c>
      <c r="H353" s="27" t="s">
        <v>71</v>
      </c>
      <c r="I353" s="27">
        <v>53</v>
      </c>
      <c r="J353" s="27">
        <v>0</v>
      </c>
      <c r="K353" s="27"/>
      <c r="L353" s="27"/>
      <c r="M353" s="31">
        <f t="shared" si="83"/>
        <v>26.5</v>
      </c>
      <c r="N353" s="29">
        <v>39021</v>
      </c>
      <c r="O353" s="32">
        <v>401666</v>
      </c>
      <c r="P353" s="27"/>
      <c r="Q353" s="32"/>
      <c r="R353" s="27"/>
      <c r="S353" s="27"/>
      <c r="T353" s="27"/>
      <c r="U353" s="27"/>
      <c r="V353" s="40">
        <f t="shared" si="84"/>
        <v>401666</v>
      </c>
      <c r="W353" s="40">
        <f t="shared" si="85"/>
        <v>992538.30152390443</v>
      </c>
      <c r="X353" s="40">
        <f t="shared" si="86"/>
        <v>401666</v>
      </c>
      <c r="Y353" s="29">
        <v>39064</v>
      </c>
      <c r="Z353" s="13">
        <f t="shared" si="87"/>
        <v>6</v>
      </c>
      <c r="AA353" s="27">
        <f t="shared" si="88"/>
        <v>43</v>
      </c>
      <c r="AB353" s="27">
        <v>0</v>
      </c>
      <c r="AC353" s="27">
        <v>4.7</v>
      </c>
      <c r="AD353" s="27">
        <v>25.3</v>
      </c>
      <c r="AE353" s="27">
        <v>11.5</v>
      </c>
      <c r="AF353" s="27">
        <v>27.6</v>
      </c>
      <c r="AG353" s="33">
        <v>19.914285714285718</v>
      </c>
      <c r="AH353" s="4">
        <v>41</v>
      </c>
      <c r="AI353" s="4">
        <v>40</v>
      </c>
      <c r="AJ353" s="4">
        <v>48</v>
      </c>
      <c r="AK353" s="9">
        <v>45</v>
      </c>
      <c r="AL353" s="4">
        <v>8.6</v>
      </c>
      <c r="AM353" s="4">
        <v>8.4</v>
      </c>
      <c r="AN353" s="4">
        <v>9.3000000000000007</v>
      </c>
      <c r="AO353" s="10">
        <v>8.9482133196524121</v>
      </c>
      <c r="AP353" s="20">
        <v>252</v>
      </c>
      <c r="AQ353" s="20">
        <v>200</v>
      </c>
      <c r="AR353" s="20">
        <v>25</v>
      </c>
      <c r="AS353" s="20">
        <v>10.25</v>
      </c>
      <c r="AT353" s="5">
        <v>0</v>
      </c>
      <c r="AU353" s="5">
        <v>0</v>
      </c>
      <c r="AV353" s="5">
        <v>210</v>
      </c>
      <c r="AW353" s="5">
        <v>210</v>
      </c>
      <c r="AX353" s="5">
        <v>0</v>
      </c>
      <c r="AY353" s="5">
        <v>0</v>
      </c>
      <c r="AZ353" s="5">
        <v>0</v>
      </c>
      <c r="BA353" s="5">
        <v>10</v>
      </c>
      <c r="BB353" s="5">
        <v>270</v>
      </c>
      <c r="BC353" s="5">
        <v>410</v>
      </c>
      <c r="BD353" s="5">
        <v>55</v>
      </c>
      <c r="BE353" s="5">
        <v>510</v>
      </c>
      <c r="BF353" s="5">
        <v>76.071428571428569</v>
      </c>
      <c r="BG353" s="5">
        <v>61.071428571428569</v>
      </c>
      <c r="BH353" s="5">
        <v>7.1428571428571432</v>
      </c>
      <c r="BI353" s="5">
        <v>144.64285714285714</v>
      </c>
      <c r="BJ353" s="5">
        <v>20</v>
      </c>
      <c r="BK353" s="5">
        <v>35</v>
      </c>
      <c r="BL353" s="5">
        <v>0</v>
      </c>
      <c r="BM353" s="5">
        <v>90</v>
      </c>
      <c r="BN353" s="5">
        <v>30088</v>
      </c>
      <c r="BO353" s="11">
        <f>BN353/O353*100</f>
        <v>7.4908008146071614</v>
      </c>
      <c r="BP353" s="11">
        <f>BN353/(O353+Q353)*100</f>
        <v>7.4908008146071614</v>
      </c>
      <c r="BQ353" s="27" t="s">
        <v>72</v>
      </c>
      <c r="BR353" s="30">
        <v>26</v>
      </c>
      <c r="BS353" s="30">
        <v>32</v>
      </c>
      <c r="BT353" s="35">
        <v>29.77</v>
      </c>
      <c r="BU353" s="43">
        <f t="shared" si="89"/>
        <v>0.69232558139534883</v>
      </c>
      <c r="BV353" s="28">
        <v>0.121</v>
      </c>
      <c r="BW353" s="28">
        <v>0.26600000000000001</v>
      </c>
      <c r="BX353" s="28">
        <v>0.21034920634920634</v>
      </c>
      <c r="BY353" s="32">
        <f t="shared" si="90"/>
        <v>74349.067175840712</v>
      </c>
      <c r="BZ353" s="35">
        <v>6.59</v>
      </c>
      <c r="CA353" s="43">
        <f t="shared" si="78"/>
        <v>0.37870336369037666</v>
      </c>
      <c r="CB353" s="43">
        <f t="shared" si="92"/>
        <v>0.79726807467977379</v>
      </c>
      <c r="CC353" s="89"/>
      <c r="CD353" s="89"/>
      <c r="CE353" s="89"/>
      <c r="CF353" s="89"/>
      <c r="CG353" s="89"/>
      <c r="CH353" s="89"/>
      <c r="CI353" s="89"/>
      <c r="CJ353" s="89"/>
      <c r="CK353" s="89"/>
      <c r="CL353" s="89"/>
      <c r="CM353" s="89"/>
      <c r="CN353" s="89"/>
      <c r="CO353" s="89"/>
      <c r="CP353" s="89"/>
    </row>
    <row r="354" spans="1:94" s="138" customFormat="1" x14ac:dyDescent="0.25">
      <c r="A354" s="37" t="s">
        <v>69</v>
      </c>
      <c r="B354" s="37">
        <v>2</v>
      </c>
      <c r="C354" s="37">
        <v>2</v>
      </c>
      <c r="D354" s="38">
        <f t="shared" si="82"/>
        <v>0.80937128447999995</v>
      </c>
      <c r="E354" s="39">
        <v>36988</v>
      </c>
      <c r="F354" s="37">
        <v>1</v>
      </c>
      <c r="G354" s="37" t="s">
        <v>70</v>
      </c>
      <c r="H354" s="37" t="s">
        <v>71</v>
      </c>
      <c r="I354" s="37">
        <v>28</v>
      </c>
      <c r="J354" s="37">
        <v>165</v>
      </c>
      <c r="K354" s="37"/>
      <c r="L354" s="37"/>
      <c r="M354" s="31">
        <f t="shared" si="83"/>
        <v>96.5</v>
      </c>
      <c r="N354" s="44">
        <v>36995</v>
      </c>
      <c r="O354" s="45">
        <v>820278</v>
      </c>
      <c r="P354" s="37"/>
      <c r="Q354" s="40"/>
      <c r="R354" s="37"/>
      <c r="S354" s="37"/>
      <c r="T354" s="37"/>
      <c r="U354" s="37"/>
      <c r="V354" s="40">
        <f t="shared" si="84"/>
        <v>820278</v>
      </c>
      <c r="W354" s="40">
        <f t="shared" si="85"/>
        <v>1013475.5404956173</v>
      </c>
      <c r="X354" s="40">
        <f t="shared" si="86"/>
        <v>410139</v>
      </c>
      <c r="Y354" s="39">
        <v>37027</v>
      </c>
      <c r="Z354" s="13">
        <f t="shared" si="87"/>
        <v>7</v>
      </c>
      <c r="AA354" s="37">
        <f t="shared" si="88"/>
        <v>32</v>
      </c>
      <c r="AB354" s="31">
        <v>12</v>
      </c>
      <c r="AC354" s="41">
        <v>1</v>
      </c>
      <c r="AD354" s="41">
        <v>27.7</v>
      </c>
      <c r="AE354" s="41">
        <v>21.4</v>
      </c>
      <c r="AF354" s="41">
        <v>29.6</v>
      </c>
      <c r="AG354" s="41">
        <v>26.56</v>
      </c>
      <c r="AH354" s="13">
        <v>41</v>
      </c>
      <c r="AI354" s="13">
        <v>40</v>
      </c>
      <c r="AJ354" s="13">
        <v>46</v>
      </c>
      <c r="AK354" s="13">
        <v>43.333333333333336</v>
      </c>
      <c r="AL354" s="18">
        <v>8.8000000000000007</v>
      </c>
      <c r="AM354" s="18">
        <v>8.8000000000000007</v>
      </c>
      <c r="AN354" s="18">
        <v>9.5</v>
      </c>
      <c r="AO354" s="18">
        <v>9.3442416654165203</v>
      </c>
      <c r="AP354" s="21">
        <v>90</v>
      </c>
      <c r="AQ354" s="21">
        <v>600</v>
      </c>
      <c r="AR354" s="21">
        <v>48</v>
      </c>
      <c r="AS354" s="21">
        <v>20</v>
      </c>
      <c r="AT354" s="14">
        <v>5</v>
      </c>
      <c r="AU354" s="14">
        <v>190</v>
      </c>
      <c r="AV354" s="14">
        <v>0</v>
      </c>
      <c r="AW354" s="14">
        <v>195</v>
      </c>
      <c r="AX354" s="14">
        <v>0</v>
      </c>
      <c r="AY354" s="14">
        <v>0</v>
      </c>
      <c r="AZ354" s="14">
        <v>0</v>
      </c>
      <c r="BA354" s="14">
        <v>30</v>
      </c>
      <c r="BB354" s="14">
        <v>940</v>
      </c>
      <c r="BC354" s="14">
        <v>470</v>
      </c>
      <c r="BD354" s="14">
        <v>255</v>
      </c>
      <c r="BE354" s="14">
        <v>955</v>
      </c>
      <c r="BF354" s="14">
        <v>318.21428571428572</v>
      </c>
      <c r="BG354" s="14">
        <v>77.5</v>
      </c>
      <c r="BH354" s="14">
        <v>22.857142857142858</v>
      </c>
      <c r="BI354" s="14">
        <v>450.76923076923077</v>
      </c>
      <c r="BJ354" s="14">
        <v>232.5</v>
      </c>
      <c r="BK354" s="14">
        <v>12.5</v>
      </c>
      <c r="BL354" s="14">
        <v>0</v>
      </c>
      <c r="BM354" s="14">
        <v>315</v>
      </c>
      <c r="BN354" s="14">
        <v>0</v>
      </c>
      <c r="BO354" s="19">
        <f>BN354/(O354)*100</f>
        <v>0</v>
      </c>
      <c r="BP354" s="19">
        <f>BN354/(O354+Q354)*100</f>
        <v>0</v>
      </c>
      <c r="BQ354" s="37" t="s">
        <v>73</v>
      </c>
      <c r="BR354" s="31"/>
      <c r="BS354" s="31"/>
      <c r="BT354" s="43"/>
      <c r="BU354" s="43">
        <f t="shared" si="89"/>
        <v>0</v>
      </c>
      <c r="BV354" s="38"/>
      <c r="BW354" s="38"/>
      <c r="BX354" s="38"/>
      <c r="BY354" s="40">
        <f t="shared" si="90"/>
        <v>0</v>
      </c>
      <c r="BZ354" s="43">
        <v>0</v>
      </c>
      <c r="CA354" s="43">
        <f t="shared" si="78"/>
        <v>0</v>
      </c>
      <c r="CB354" s="43" t="e">
        <f t="shared" si="92"/>
        <v>#DIV/0!</v>
      </c>
      <c r="CC354" s="89"/>
      <c r="CD354" s="89"/>
      <c r="CE354" s="89"/>
      <c r="CF354" s="89"/>
      <c r="CG354" s="89"/>
      <c r="CH354" s="89"/>
      <c r="CI354" s="89"/>
      <c r="CJ354" s="89"/>
      <c r="CK354" s="89"/>
      <c r="CL354" s="89"/>
      <c r="CM354" s="89"/>
      <c r="CN354" s="89"/>
      <c r="CO354" s="89"/>
      <c r="CP354" s="89"/>
    </row>
    <row r="355" spans="1:94" s="138" customFormat="1" x14ac:dyDescent="0.25">
      <c r="A355" s="15" t="s">
        <v>69</v>
      </c>
      <c r="B355" s="15">
        <v>8</v>
      </c>
      <c r="C355" s="15">
        <v>2</v>
      </c>
      <c r="D355" s="16">
        <f t="shared" si="82"/>
        <v>0.80937128447999995</v>
      </c>
      <c r="E355" s="17">
        <v>37776</v>
      </c>
      <c r="F355" s="15">
        <v>2</v>
      </c>
      <c r="G355" s="15" t="s">
        <v>70</v>
      </c>
      <c r="H355" s="15" t="s">
        <v>71</v>
      </c>
      <c r="I355" s="15">
        <v>2</v>
      </c>
      <c r="J355" s="15">
        <v>9</v>
      </c>
      <c r="K355" s="15">
        <v>3</v>
      </c>
      <c r="L355" s="15"/>
      <c r="M355" s="13">
        <f t="shared" si="83"/>
        <v>4.666666666666667</v>
      </c>
      <c r="N355" s="17">
        <v>37786</v>
      </c>
      <c r="O355" s="14">
        <v>817530</v>
      </c>
      <c r="P355" s="17">
        <v>37789</v>
      </c>
      <c r="Q355" s="14">
        <v>821652</v>
      </c>
      <c r="R355" s="15"/>
      <c r="S355" s="15"/>
      <c r="T355" s="15"/>
      <c r="U355" s="15"/>
      <c r="V355" s="14">
        <f t="shared" si="84"/>
        <v>1639182</v>
      </c>
      <c r="W355" s="14">
        <f t="shared" si="85"/>
        <v>2025253.4670205552</v>
      </c>
      <c r="X355" s="14">
        <f t="shared" si="86"/>
        <v>819591</v>
      </c>
      <c r="Y355" s="17">
        <v>37820</v>
      </c>
      <c r="Z355" s="13">
        <f t="shared" si="87"/>
        <v>10</v>
      </c>
      <c r="AA355" s="15">
        <f t="shared" si="88"/>
        <v>34</v>
      </c>
      <c r="AB355" s="15">
        <v>2</v>
      </c>
      <c r="AC355" s="18">
        <v>2.2999999999999998</v>
      </c>
      <c r="AD355" s="18">
        <v>31</v>
      </c>
      <c r="AE355" s="18">
        <v>27.5</v>
      </c>
      <c r="AF355" s="18">
        <v>34.1</v>
      </c>
      <c r="AG355" s="18">
        <v>31.351612903225814</v>
      </c>
      <c r="AH355" s="13">
        <v>41</v>
      </c>
      <c r="AI355" s="13">
        <v>36</v>
      </c>
      <c r="AJ355" s="13">
        <v>44</v>
      </c>
      <c r="AK355" s="13">
        <v>40</v>
      </c>
      <c r="AL355" s="18">
        <v>9.3000000000000007</v>
      </c>
      <c r="AM355" s="18">
        <v>8.5</v>
      </c>
      <c r="AN355" s="18">
        <v>9.1999999999999993</v>
      </c>
      <c r="AO355" s="18">
        <v>8.9925068165458555</v>
      </c>
      <c r="AP355" s="21">
        <v>114</v>
      </c>
      <c r="AQ355" s="21">
        <v>700</v>
      </c>
      <c r="AR355" s="21">
        <v>48</v>
      </c>
      <c r="AS355" s="21">
        <v>20</v>
      </c>
      <c r="AT355" s="14">
        <v>10</v>
      </c>
      <c r="AU355" s="14">
        <v>40</v>
      </c>
      <c r="AV355" s="14">
        <v>385</v>
      </c>
      <c r="AW355" s="14">
        <v>435</v>
      </c>
      <c r="AX355" s="14">
        <v>0</v>
      </c>
      <c r="AY355" s="14">
        <v>0</v>
      </c>
      <c r="AZ355" s="14">
        <v>0</v>
      </c>
      <c r="BA355" s="14">
        <v>185</v>
      </c>
      <c r="BB355" s="14">
        <v>415</v>
      </c>
      <c r="BC355" s="14">
        <v>460</v>
      </c>
      <c r="BD355" s="14">
        <v>6600</v>
      </c>
      <c r="BE355" s="14">
        <v>6810</v>
      </c>
      <c r="BF355" s="14">
        <v>116.81818181818181</v>
      </c>
      <c r="BG355" s="14">
        <v>92.727272727272734</v>
      </c>
      <c r="BH355" s="14">
        <v>1485.909090909091</v>
      </c>
      <c r="BI355" s="14">
        <v>1698.1818181818182</v>
      </c>
      <c r="BJ355" s="14">
        <v>95</v>
      </c>
      <c r="BK355" s="14">
        <v>35</v>
      </c>
      <c r="BL355" s="14">
        <v>400</v>
      </c>
      <c r="BM355" s="14">
        <v>660</v>
      </c>
      <c r="BN355" s="14">
        <v>34694</v>
      </c>
      <c r="BO355" s="19">
        <f>BN355/(Q355)*100</f>
        <v>4.2224688797690506</v>
      </c>
      <c r="BP355" s="19">
        <f>BN355/(O355+Q355)*100</f>
        <v>2.1165434954751818</v>
      </c>
      <c r="BQ355" s="15" t="s">
        <v>72</v>
      </c>
      <c r="BR355" s="13">
        <v>27</v>
      </c>
      <c r="BS355" s="13">
        <v>50</v>
      </c>
      <c r="BT355" s="19">
        <v>37.76</v>
      </c>
      <c r="BU355" s="19">
        <f t="shared" si="89"/>
        <v>1.1105882352941177</v>
      </c>
      <c r="BV355" s="16">
        <v>3.4000000000000002E-2</v>
      </c>
      <c r="BW355" s="16">
        <v>1.0270999999999999</v>
      </c>
      <c r="BX355" s="16">
        <v>0.46899999999999997</v>
      </c>
      <c r="BY355" s="14">
        <f t="shared" si="90"/>
        <v>42865.370523109174</v>
      </c>
      <c r="BZ355" s="19">
        <v>14.18</v>
      </c>
      <c r="CA355" s="19">
        <f t="shared" si="78"/>
        <v>0.51528739841241245</v>
      </c>
      <c r="CB355" s="19"/>
      <c r="CC355" s="89"/>
      <c r="CD355" s="89"/>
      <c r="CE355" s="89"/>
      <c r="CF355" s="89"/>
      <c r="CG355" s="89"/>
      <c r="CH355" s="89"/>
      <c r="CI355" s="89"/>
      <c r="CJ355" s="89"/>
      <c r="CK355" s="89"/>
      <c r="CL355" s="89"/>
      <c r="CM355" s="89"/>
      <c r="CN355" s="89"/>
      <c r="CO355" s="89"/>
      <c r="CP355" s="89"/>
    </row>
    <row r="356" spans="1:94" s="138" customFormat="1" x14ac:dyDescent="0.25">
      <c r="A356" s="4" t="s">
        <v>69</v>
      </c>
      <c r="B356" s="4">
        <v>31</v>
      </c>
      <c r="C356" s="4">
        <v>1</v>
      </c>
      <c r="D356" s="6">
        <f t="shared" si="82"/>
        <v>0.40468564223999998</v>
      </c>
      <c r="E356" s="8">
        <v>39663</v>
      </c>
      <c r="F356" s="4">
        <v>2</v>
      </c>
      <c r="G356" s="4" t="s">
        <v>70</v>
      </c>
      <c r="H356" s="4" t="s">
        <v>71</v>
      </c>
      <c r="I356" s="4">
        <v>28</v>
      </c>
      <c r="J356" s="4">
        <v>56</v>
      </c>
      <c r="K356" s="4">
        <v>62</v>
      </c>
      <c r="L356" s="4">
        <v>65</v>
      </c>
      <c r="M356" s="13">
        <f t="shared" si="83"/>
        <v>52.75</v>
      </c>
      <c r="N356" s="8">
        <v>39674</v>
      </c>
      <c r="O356" s="5">
        <v>361830</v>
      </c>
      <c r="P356" s="8">
        <v>39678</v>
      </c>
      <c r="Q356" s="5">
        <v>309608</v>
      </c>
      <c r="R356" s="4"/>
      <c r="S356" s="5"/>
      <c r="T356" s="4"/>
      <c r="U356" s="9"/>
      <c r="V356" s="14">
        <f t="shared" si="84"/>
        <v>671438</v>
      </c>
      <c r="W356" s="14">
        <f t="shared" si="85"/>
        <v>1659159.4312155058</v>
      </c>
      <c r="X356" s="14">
        <f t="shared" si="86"/>
        <v>671438</v>
      </c>
      <c r="Y356" s="8">
        <v>39709</v>
      </c>
      <c r="Z356" s="13">
        <f t="shared" si="87"/>
        <v>11</v>
      </c>
      <c r="AA356" s="4">
        <f t="shared" si="88"/>
        <v>35</v>
      </c>
      <c r="AB356" s="4">
        <v>4</v>
      </c>
      <c r="AC356" s="10">
        <v>3</v>
      </c>
      <c r="AD356" s="10">
        <v>31.4</v>
      </c>
      <c r="AE356" s="10">
        <v>24.6</v>
      </c>
      <c r="AF356" s="10">
        <v>32.299999999999997</v>
      </c>
      <c r="AG356" s="10">
        <v>30.251515151515157</v>
      </c>
      <c r="AH356" s="9">
        <v>41</v>
      </c>
      <c r="AI356" s="9">
        <v>30</v>
      </c>
      <c r="AJ356" s="9">
        <v>44</v>
      </c>
      <c r="AK356" s="9">
        <v>37.9</v>
      </c>
      <c r="AL356" s="10">
        <v>9.1</v>
      </c>
      <c r="AM356" s="10">
        <v>8.6</v>
      </c>
      <c r="AN356" s="10">
        <v>9.4</v>
      </c>
      <c r="AO356" s="10">
        <v>9.0029502746757117</v>
      </c>
      <c r="AP356" s="21">
        <f>2*108</f>
        <v>216</v>
      </c>
      <c r="AQ356" s="20">
        <v>350</v>
      </c>
      <c r="AR356" s="20">
        <v>36.5</v>
      </c>
      <c r="AS356" s="20">
        <v>15.5</v>
      </c>
      <c r="AT356" s="5">
        <v>55</v>
      </c>
      <c r="AU356" s="5">
        <v>100</v>
      </c>
      <c r="AV356" s="5">
        <v>785</v>
      </c>
      <c r="AW356" s="5">
        <v>940</v>
      </c>
      <c r="AX356" s="5">
        <v>0</v>
      </c>
      <c r="AY356" s="5">
        <v>0</v>
      </c>
      <c r="AZ356" s="5">
        <v>0</v>
      </c>
      <c r="BA356" s="5">
        <v>5</v>
      </c>
      <c r="BB356" s="5">
        <v>495</v>
      </c>
      <c r="BC356" s="5">
        <v>330</v>
      </c>
      <c r="BD356" s="5">
        <v>3075</v>
      </c>
      <c r="BE356" s="5">
        <v>3225</v>
      </c>
      <c r="BF356" s="5">
        <v>71.538461538461533</v>
      </c>
      <c r="BG356" s="5">
        <v>56.92307692307692</v>
      </c>
      <c r="BH356" s="5">
        <v>419.61538461538464</v>
      </c>
      <c r="BI356" s="5">
        <v>548.07692307692309</v>
      </c>
      <c r="BJ356" s="5">
        <v>5</v>
      </c>
      <c r="BK356" s="5">
        <v>15</v>
      </c>
      <c r="BL356" s="5">
        <v>10</v>
      </c>
      <c r="BM356" s="5">
        <v>65</v>
      </c>
      <c r="BN356" s="5">
        <v>59437</v>
      </c>
      <c r="BO356" s="11">
        <f>BN356/Q356*100</f>
        <v>19.197501356554096</v>
      </c>
      <c r="BP356" s="11">
        <f>(BN356)/(O356+Q356+S356+U356)*100</f>
        <v>8.8521948415192462</v>
      </c>
      <c r="BQ356" s="4" t="s">
        <v>72</v>
      </c>
      <c r="BR356" s="9">
        <v>12</v>
      </c>
      <c r="BS356" s="9">
        <v>55</v>
      </c>
      <c r="BT356" s="11">
        <v>36.68</v>
      </c>
      <c r="BU356" s="19">
        <f t="shared" si="89"/>
        <v>1.048</v>
      </c>
      <c r="BV356" s="6">
        <v>0.184</v>
      </c>
      <c r="BW356" s="6">
        <v>1.38</v>
      </c>
      <c r="BX356" s="6">
        <v>0.50900000000000001</v>
      </c>
      <c r="BY356" s="5">
        <f t="shared" si="90"/>
        <v>146872.02558263906</v>
      </c>
      <c r="BZ356" s="11">
        <v>26.91</v>
      </c>
      <c r="CA356" s="19">
        <f t="shared" si="78"/>
        <v>1.8998873757946915</v>
      </c>
      <c r="CB356" s="19">
        <f>(BX356/BT356^3)*100000</f>
        <v>1.0314063511116622</v>
      </c>
      <c r="CC356" s="89"/>
      <c r="CD356" s="89"/>
      <c r="CE356" s="89"/>
      <c r="CF356" s="89"/>
      <c r="CG356" s="89"/>
      <c r="CH356" s="89"/>
      <c r="CI356" s="89"/>
      <c r="CJ356" s="89"/>
      <c r="CK356" s="89"/>
      <c r="CL356" s="89"/>
      <c r="CM356" s="89"/>
      <c r="CN356" s="89"/>
      <c r="CO356" s="89"/>
      <c r="CP356" s="89"/>
    </row>
    <row r="357" spans="1:94" s="138" customFormat="1" x14ac:dyDescent="0.25">
      <c r="A357" s="4" t="s">
        <v>69</v>
      </c>
      <c r="B357" s="4">
        <v>15</v>
      </c>
      <c r="C357" s="4">
        <v>0.5</v>
      </c>
      <c r="D357" s="6">
        <f t="shared" si="82"/>
        <v>0.20234282111999999</v>
      </c>
      <c r="E357" s="8">
        <v>39216</v>
      </c>
      <c r="F357" s="4">
        <v>2</v>
      </c>
      <c r="G357" s="4" t="s">
        <v>70</v>
      </c>
      <c r="H357" s="4" t="s">
        <v>71</v>
      </c>
      <c r="I357" s="4">
        <v>29</v>
      </c>
      <c r="J357" s="4"/>
      <c r="K357" s="4">
        <v>33</v>
      </c>
      <c r="L357" s="4">
        <v>301</v>
      </c>
      <c r="M357" s="13">
        <f t="shared" si="83"/>
        <v>121</v>
      </c>
      <c r="N357" s="8">
        <v>39228</v>
      </c>
      <c r="O357" s="5">
        <v>209764</v>
      </c>
      <c r="P357" s="8">
        <v>39231</v>
      </c>
      <c r="Q357" s="5">
        <v>203810</v>
      </c>
      <c r="R357" s="4"/>
      <c r="S357" s="5"/>
      <c r="T357" s="4"/>
      <c r="U357" s="4"/>
      <c r="V357" s="14">
        <f t="shared" si="84"/>
        <v>413574</v>
      </c>
      <c r="W357" s="14">
        <f t="shared" si="85"/>
        <v>2043927.2206980288</v>
      </c>
      <c r="X357" s="14">
        <f t="shared" si="86"/>
        <v>827148</v>
      </c>
      <c r="Y357" s="8">
        <v>39275</v>
      </c>
      <c r="Z357" s="13">
        <f t="shared" si="87"/>
        <v>12</v>
      </c>
      <c r="AA357" s="4">
        <f t="shared" si="88"/>
        <v>47</v>
      </c>
      <c r="AB357" s="4">
        <v>3</v>
      </c>
      <c r="AC357" s="4">
        <v>3.1</v>
      </c>
      <c r="AD357" s="10">
        <v>24.4</v>
      </c>
      <c r="AE357" s="10">
        <v>26.2</v>
      </c>
      <c r="AF357" s="10">
        <v>32.799999999999997</v>
      </c>
      <c r="AG357" s="10">
        <v>30.710681818181818</v>
      </c>
      <c r="AH357" s="10">
        <v>41</v>
      </c>
      <c r="AI357" s="10">
        <v>23</v>
      </c>
      <c r="AJ357" s="10">
        <v>45</v>
      </c>
      <c r="AK357" s="10">
        <v>37.769230769230766</v>
      </c>
      <c r="AL357" s="10">
        <v>8.9</v>
      </c>
      <c r="AM357" s="10">
        <v>8</v>
      </c>
      <c r="AN357" s="10">
        <v>9.1999999999999993</v>
      </c>
      <c r="AO357" s="10">
        <v>8.8863636363636349</v>
      </c>
      <c r="AP357" s="20">
        <v>122</v>
      </c>
      <c r="AQ357" s="20">
        <v>192.5</v>
      </c>
      <c r="AR357" s="20">
        <v>13.5</v>
      </c>
      <c r="AS357" s="20">
        <v>5.4499999999999993</v>
      </c>
      <c r="AT357" s="5">
        <v>40</v>
      </c>
      <c r="AU357" s="5">
        <v>980</v>
      </c>
      <c r="AV357" s="5">
        <v>0</v>
      </c>
      <c r="AW357" s="5">
        <v>1020</v>
      </c>
      <c r="AX357" s="5">
        <v>0</v>
      </c>
      <c r="AY357" s="5">
        <v>0</v>
      </c>
      <c r="AZ357" s="5">
        <v>0</v>
      </c>
      <c r="BA357" s="5">
        <v>0</v>
      </c>
      <c r="BB357" s="5">
        <v>40</v>
      </c>
      <c r="BC357" s="5">
        <v>920</v>
      </c>
      <c r="BD357" s="5">
        <v>165</v>
      </c>
      <c r="BE357" s="5">
        <v>960</v>
      </c>
      <c r="BF357" s="5">
        <v>10.588235294117647</v>
      </c>
      <c r="BG357" s="5">
        <v>127.05882352941177</v>
      </c>
      <c r="BH357" s="5">
        <v>14.117647058823529</v>
      </c>
      <c r="BI357" s="5">
        <v>152.94117647058823</v>
      </c>
      <c r="BJ357" s="5">
        <v>5</v>
      </c>
      <c r="BK357" s="5">
        <v>25</v>
      </c>
      <c r="BL357" s="5">
        <v>0</v>
      </c>
      <c r="BM357" s="5">
        <v>35</v>
      </c>
      <c r="BN357" s="5">
        <v>33061</v>
      </c>
      <c r="BO357" s="11">
        <f>(BN357/Q357)*100</f>
        <v>16.221480790932734</v>
      </c>
      <c r="BP357" s="11">
        <f>((BN357)/(O357+Q357+S357+U357))*100</f>
        <v>7.9939744761517879</v>
      </c>
      <c r="BQ357" s="4" t="s">
        <v>72</v>
      </c>
      <c r="BR357" s="9">
        <v>32</v>
      </c>
      <c r="BS357" s="9">
        <v>110</v>
      </c>
      <c r="BT357" s="11">
        <v>47.09</v>
      </c>
      <c r="BU357" s="19">
        <f t="shared" si="89"/>
        <v>1.0019148936170212</v>
      </c>
      <c r="BV357" s="6">
        <v>0.26100000000000001</v>
      </c>
      <c r="BW357" s="6">
        <v>7.3929999999999998</v>
      </c>
      <c r="BX357" s="6">
        <v>1.046</v>
      </c>
      <c r="BY357" s="5">
        <f t="shared" si="90"/>
        <v>163391.02033371909</v>
      </c>
      <c r="BZ357" s="11">
        <v>26.32</v>
      </c>
      <c r="CA357" s="19">
        <f t="shared" si="78"/>
        <v>2.767580272432252</v>
      </c>
      <c r="CB357" s="19"/>
      <c r="CC357" s="89"/>
      <c r="CD357" s="89"/>
      <c r="CE357" s="89"/>
      <c r="CF357" s="89"/>
      <c r="CG357" s="89"/>
      <c r="CH357" s="89"/>
      <c r="CI357" s="89"/>
      <c r="CJ357" s="89"/>
      <c r="CK357" s="89"/>
      <c r="CL357" s="89"/>
      <c r="CM357" s="89"/>
      <c r="CN357" s="89"/>
      <c r="CO357" s="89"/>
      <c r="CP357" s="89"/>
    </row>
    <row r="358" spans="1:94" s="138" customFormat="1" x14ac:dyDescent="0.25">
      <c r="A358" s="12" t="s">
        <v>69</v>
      </c>
      <c r="B358" s="15">
        <v>8</v>
      </c>
      <c r="C358" s="15">
        <v>2</v>
      </c>
      <c r="D358" s="16">
        <f t="shared" si="82"/>
        <v>0.80937128447999995</v>
      </c>
      <c r="E358" s="17">
        <v>40370</v>
      </c>
      <c r="F358" s="13">
        <v>2</v>
      </c>
      <c r="G358" s="13" t="s">
        <v>70</v>
      </c>
      <c r="H358" s="13" t="s">
        <v>71</v>
      </c>
      <c r="I358" s="15">
        <v>210</v>
      </c>
      <c r="J358" s="15">
        <v>159</v>
      </c>
      <c r="K358" s="15"/>
      <c r="L358" s="13"/>
      <c r="M358" s="13">
        <f t="shared" si="83"/>
        <v>184.5</v>
      </c>
      <c r="N358" s="17">
        <v>40388</v>
      </c>
      <c r="O358" s="14">
        <v>797378</v>
      </c>
      <c r="P358" s="17">
        <v>40393</v>
      </c>
      <c r="Q358" s="14">
        <v>817988</v>
      </c>
      <c r="R358" s="17"/>
      <c r="S358" s="13"/>
      <c r="T358" s="17"/>
      <c r="U358" s="17"/>
      <c r="V358" s="14">
        <f t="shared" si="84"/>
        <v>1615366</v>
      </c>
      <c r="W358" s="14">
        <f t="shared" si="85"/>
        <v>1995828.1581954451</v>
      </c>
      <c r="X358" s="14">
        <f t="shared" si="86"/>
        <v>807683</v>
      </c>
      <c r="Y358" s="17">
        <v>40436</v>
      </c>
      <c r="Z358" s="13">
        <f t="shared" si="87"/>
        <v>18</v>
      </c>
      <c r="AA358" s="13">
        <f t="shared" si="88"/>
        <v>48</v>
      </c>
      <c r="AB358" s="13">
        <v>11</v>
      </c>
      <c r="AC358" s="18">
        <v>1.6</v>
      </c>
      <c r="AD358" s="18">
        <v>32.4</v>
      </c>
      <c r="AE358" s="18">
        <v>28.7</v>
      </c>
      <c r="AF358" s="18">
        <v>34.1</v>
      </c>
      <c r="AG358" s="18">
        <v>32.326086956521742</v>
      </c>
      <c r="AH358" s="13">
        <v>41</v>
      </c>
      <c r="AI358" s="13">
        <v>35</v>
      </c>
      <c r="AJ358" s="13">
        <v>42</v>
      </c>
      <c r="AK358" s="18">
        <v>38.785714285714285</v>
      </c>
      <c r="AL358" s="18">
        <v>9</v>
      </c>
      <c r="AM358" s="18">
        <v>8.5</v>
      </c>
      <c r="AN358" s="18">
        <v>9.4</v>
      </c>
      <c r="AO358" s="18">
        <v>9.0461898539489383</v>
      </c>
      <c r="AP358" s="21">
        <v>610</v>
      </c>
      <c r="AQ358" s="21">
        <v>800</v>
      </c>
      <c r="AR358" s="21">
        <v>84</v>
      </c>
      <c r="AS358" s="21">
        <v>35</v>
      </c>
      <c r="AT358" s="14">
        <v>70</v>
      </c>
      <c r="AU358" s="14">
        <v>590</v>
      </c>
      <c r="AV358" s="14">
        <v>315</v>
      </c>
      <c r="AW358" s="14">
        <v>975</v>
      </c>
      <c r="AX358" s="14">
        <v>0</v>
      </c>
      <c r="AY358" s="14">
        <v>0</v>
      </c>
      <c r="AZ358" s="14">
        <v>0</v>
      </c>
      <c r="BA358" s="14">
        <v>15</v>
      </c>
      <c r="BB358" s="14">
        <v>800</v>
      </c>
      <c r="BC358" s="14">
        <v>630</v>
      </c>
      <c r="BD358" s="14">
        <v>320</v>
      </c>
      <c r="BE358" s="14">
        <v>1475</v>
      </c>
      <c r="BF358" s="14">
        <v>112.76470588235294</v>
      </c>
      <c r="BG358" s="14">
        <v>132.05882352941177</v>
      </c>
      <c r="BH358" s="14">
        <v>63.823529411764703</v>
      </c>
      <c r="BI358" s="14">
        <v>297.47058823529414</v>
      </c>
      <c r="BJ358" s="14">
        <v>30</v>
      </c>
      <c r="BK358" s="14">
        <v>45</v>
      </c>
      <c r="BL358" s="14">
        <v>40</v>
      </c>
      <c r="BM358" s="14">
        <v>235</v>
      </c>
      <c r="BN358" s="14">
        <v>367857</v>
      </c>
      <c r="BO358" s="19">
        <v>46.13</v>
      </c>
      <c r="BP358" s="19">
        <f>((BN358/(O358+Q358+S358+U358))*100)</f>
        <v>22.772362424366985</v>
      </c>
      <c r="BQ358" s="15" t="s">
        <v>72</v>
      </c>
      <c r="BR358" s="13">
        <v>34</v>
      </c>
      <c r="BS358" s="13">
        <v>64</v>
      </c>
      <c r="BT358" s="19">
        <v>44.15</v>
      </c>
      <c r="BU358" s="19">
        <f t="shared" si="89"/>
        <v>0.91979166666666667</v>
      </c>
      <c r="BV358" s="16">
        <v>0.34</v>
      </c>
      <c r="BW358" s="16">
        <v>2.02</v>
      </c>
      <c r="BX358" s="16">
        <v>0.66200000000000003</v>
      </c>
      <c r="BY358" s="14">
        <f t="shared" si="90"/>
        <v>454497.22155183525</v>
      </c>
      <c r="BZ358" s="19">
        <v>220.59</v>
      </c>
      <c r="CA358" s="19">
        <f t="shared" si="78"/>
        <v>5.678018343525209</v>
      </c>
      <c r="CB358" s="19"/>
      <c r="CC358" s="89"/>
      <c r="CD358" s="89"/>
      <c r="CE358" s="89"/>
      <c r="CF358" s="89"/>
      <c r="CG358" s="89"/>
      <c r="CH358" s="89"/>
      <c r="CI358" s="89"/>
      <c r="CJ358" s="89"/>
      <c r="CK358" s="89"/>
      <c r="CL358" s="89"/>
      <c r="CM358" s="89"/>
      <c r="CN358" s="89"/>
      <c r="CO358" s="89"/>
      <c r="CP358" s="89"/>
    </row>
    <row r="359" spans="1:94" s="138" customFormat="1" x14ac:dyDescent="0.25">
      <c r="A359" s="37" t="s">
        <v>69</v>
      </c>
      <c r="B359" s="37">
        <v>2</v>
      </c>
      <c r="C359" s="37">
        <v>2</v>
      </c>
      <c r="D359" s="38">
        <f t="shared" si="82"/>
        <v>0.80937128447999995</v>
      </c>
      <c r="E359" s="39">
        <v>38989</v>
      </c>
      <c r="F359" s="37">
        <v>1</v>
      </c>
      <c r="G359" s="37" t="s">
        <v>70</v>
      </c>
      <c r="H359" s="37" t="s">
        <v>71</v>
      </c>
      <c r="I359" s="37">
        <v>1814</v>
      </c>
      <c r="J359" s="37">
        <v>1011</v>
      </c>
      <c r="K359" s="37"/>
      <c r="L359" s="37"/>
      <c r="M359" s="31">
        <f t="shared" si="83"/>
        <v>1412.5</v>
      </c>
      <c r="N359" s="39">
        <v>39009</v>
      </c>
      <c r="O359" s="40">
        <v>894932</v>
      </c>
      <c r="P359" s="37"/>
      <c r="Q359" s="40"/>
      <c r="R359" s="37"/>
      <c r="S359" s="37"/>
      <c r="T359" s="37"/>
      <c r="U359" s="37"/>
      <c r="V359" s="40">
        <f t="shared" si="84"/>
        <v>894932</v>
      </c>
      <c r="W359" s="40">
        <f t="shared" si="85"/>
        <v>1105712.5662358662</v>
      </c>
      <c r="X359" s="40">
        <f t="shared" si="86"/>
        <v>447466</v>
      </c>
      <c r="Y359" s="39">
        <v>39064</v>
      </c>
      <c r="Z359" s="13">
        <f t="shared" si="87"/>
        <v>20</v>
      </c>
      <c r="AA359" s="37">
        <f t="shared" si="88"/>
        <v>55</v>
      </c>
      <c r="AB359" s="37">
        <v>0</v>
      </c>
      <c r="AC359" s="37">
        <v>4.0999999999999996</v>
      </c>
      <c r="AD359" s="37">
        <v>26.4</v>
      </c>
      <c r="AE359" s="37">
        <v>11.1</v>
      </c>
      <c r="AF359" s="37">
        <v>28.4</v>
      </c>
      <c r="AG359" s="41">
        <v>21.140384615384619</v>
      </c>
      <c r="AH359" s="15">
        <v>41</v>
      </c>
      <c r="AI359" s="15">
        <v>40</v>
      </c>
      <c r="AJ359" s="15">
        <v>50</v>
      </c>
      <c r="AK359" s="13">
        <v>43.466666666666669</v>
      </c>
      <c r="AL359" s="15">
        <v>8.9</v>
      </c>
      <c r="AM359" s="15">
        <v>8.4</v>
      </c>
      <c r="AN359" s="15">
        <v>9.6</v>
      </c>
      <c r="AO359" s="18">
        <v>9.0595656284075368</v>
      </c>
      <c r="AP359" s="21">
        <v>580</v>
      </c>
      <c r="AQ359" s="21">
        <v>500</v>
      </c>
      <c r="AR359" s="21">
        <v>18</v>
      </c>
      <c r="AS359" s="21">
        <v>7.25</v>
      </c>
      <c r="AT359" s="14">
        <v>5</v>
      </c>
      <c r="AU359" s="14">
        <v>20</v>
      </c>
      <c r="AV359" s="14">
        <v>0</v>
      </c>
      <c r="AW359" s="14">
        <v>25</v>
      </c>
      <c r="AX359" s="14">
        <v>0</v>
      </c>
      <c r="AY359" s="14">
        <v>0</v>
      </c>
      <c r="AZ359" s="14">
        <v>0</v>
      </c>
      <c r="BA359" s="14">
        <v>5</v>
      </c>
      <c r="BB359" s="14">
        <v>30</v>
      </c>
      <c r="BC359" s="14">
        <v>90</v>
      </c>
      <c r="BD359" s="14">
        <v>0</v>
      </c>
      <c r="BE359" s="14">
        <v>95</v>
      </c>
      <c r="BF359" s="14">
        <v>6.0714285714285712</v>
      </c>
      <c r="BG359" s="14">
        <v>32.5</v>
      </c>
      <c r="BH359" s="14">
        <v>0</v>
      </c>
      <c r="BI359" s="14">
        <v>38.571428571428569</v>
      </c>
      <c r="BJ359" s="14">
        <v>5</v>
      </c>
      <c r="BK359" s="14">
        <v>25</v>
      </c>
      <c r="BL359" s="14">
        <v>0</v>
      </c>
      <c r="BM359" s="14">
        <v>30</v>
      </c>
      <c r="BN359" s="14">
        <v>93663</v>
      </c>
      <c r="BO359" s="19">
        <f>BN359/O359*100</f>
        <v>10.465934841976821</v>
      </c>
      <c r="BP359" s="19">
        <f t="shared" ref="BP359:BP364" si="93">BN359/(O359+Q359)*100</f>
        <v>10.465934841976821</v>
      </c>
      <c r="BQ359" s="37" t="s">
        <v>72</v>
      </c>
      <c r="BR359" s="31">
        <v>16</v>
      </c>
      <c r="BS359" s="31">
        <v>38</v>
      </c>
      <c r="BT359" s="43">
        <v>25.58</v>
      </c>
      <c r="BU359" s="43">
        <f t="shared" si="89"/>
        <v>0.46509090909090905</v>
      </c>
      <c r="BV359" s="38">
        <v>4.9000000000000002E-2</v>
      </c>
      <c r="BW359" s="38">
        <v>0.44900000000000001</v>
      </c>
      <c r="BX359" s="38">
        <v>0.15640000000000001</v>
      </c>
      <c r="BY359" s="40">
        <f t="shared" si="90"/>
        <v>115723.15672179555</v>
      </c>
      <c r="BZ359" s="43">
        <v>12.27</v>
      </c>
      <c r="CA359" s="43">
        <f t="shared" si="78"/>
        <v>0.27563482096382896</v>
      </c>
      <c r="CB359" s="43">
        <f>(BX359/BT359^3)*100000</f>
        <v>0.93440494537684027</v>
      </c>
      <c r="CC359" s="89"/>
      <c r="CD359" s="89"/>
      <c r="CE359" s="89"/>
      <c r="CF359" s="89"/>
      <c r="CG359" s="89"/>
      <c r="CH359" s="89"/>
      <c r="CI359" s="89"/>
      <c r="CJ359" s="89"/>
      <c r="CK359" s="89"/>
      <c r="CL359" s="89"/>
      <c r="CM359" s="89"/>
      <c r="CN359" s="89"/>
      <c r="CO359" s="89"/>
      <c r="CP359" s="89"/>
    </row>
    <row r="360" spans="1:94" s="138" customFormat="1" x14ac:dyDescent="0.25">
      <c r="A360" s="37" t="s">
        <v>69</v>
      </c>
      <c r="B360" s="37">
        <v>25</v>
      </c>
      <c r="C360" s="37">
        <v>1</v>
      </c>
      <c r="D360" s="38">
        <f t="shared" si="82"/>
        <v>0.40468564223999998</v>
      </c>
      <c r="E360" s="39">
        <v>37074</v>
      </c>
      <c r="F360" s="37">
        <v>1</v>
      </c>
      <c r="G360" s="37" t="s">
        <v>70</v>
      </c>
      <c r="H360" s="37" t="s">
        <v>71</v>
      </c>
      <c r="I360" s="37">
        <v>93</v>
      </c>
      <c r="J360" s="37">
        <v>244</v>
      </c>
      <c r="K360" s="37"/>
      <c r="L360" s="37"/>
      <c r="M360" s="31">
        <f t="shared" si="83"/>
        <v>168.5</v>
      </c>
      <c r="N360" s="44">
        <v>37079</v>
      </c>
      <c r="O360" s="45">
        <v>375560</v>
      </c>
      <c r="P360" s="37"/>
      <c r="Q360" s="40"/>
      <c r="R360" s="37"/>
      <c r="S360" s="37"/>
      <c r="T360" s="37"/>
      <c r="U360" s="37"/>
      <c r="V360" s="40">
        <f t="shared" si="84"/>
        <v>375560</v>
      </c>
      <c r="W360" s="40">
        <f t="shared" si="85"/>
        <v>928028.9706380862</v>
      </c>
      <c r="X360" s="40">
        <f t="shared" si="86"/>
        <v>375560</v>
      </c>
      <c r="Y360" s="39">
        <v>37112</v>
      </c>
      <c r="Z360" s="13">
        <f t="shared" si="87"/>
        <v>5</v>
      </c>
      <c r="AA360" s="37">
        <f t="shared" si="88"/>
        <v>33</v>
      </c>
      <c r="AB360" s="31">
        <v>12</v>
      </c>
      <c r="AC360" s="41">
        <v>4</v>
      </c>
      <c r="AD360" s="41">
        <v>30.6</v>
      </c>
      <c r="AE360" s="41">
        <v>30.7</v>
      </c>
      <c r="AF360" s="41">
        <v>33.9</v>
      </c>
      <c r="AG360" s="41">
        <v>32.206451612903237</v>
      </c>
      <c r="AH360" s="13">
        <v>42</v>
      </c>
      <c r="AI360" s="13">
        <v>36</v>
      </c>
      <c r="AJ360" s="13">
        <v>51</v>
      </c>
      <c r="AK360" s="13">
        <v>45.555555555555557</v>
      </c>
      <c r="AL360" s="18">
        <v>9.5399999999999991</v>
      </c>
      <c r="AM360" s="18">
        <v>9.1999999999999993</v>
      </c>
      <c r="AN360" s="18">
        <v>9.58</v>
      </c>
      <c r="AO360" s="18">
        <v>9.2673194118837934</v>
      </c>
      <c r="AP360" s="21">
        <v>37</v>
      </c>
      <c r="AQ360" s="21">
        <v>162.5</v>
      </c>
      <c r="AR360" s="21">
        <v>7.5</v>
      </c>
      <c r="AS360" s="21">
        <v>3.25</v>
      </c>
      <c r="AT360" s="14">
        <v>10</v>
      </c>
      <c r="AU360" s="14">
        <v>195</v>
      </c>
      <c r="AV360" s="14">
        <v>0</v>
      </c>
      <c r="AW360" s="14">
        <v>205</v>
      </c>
      <c r="AX360" s="14">
        <v>5</v>
      </c>
      <c r="AY360" s="14">
        <v>0</v>
      </c>
      <c r="AZ360" s="14">
        <v>0</v>
      </c>
      <c r="BA360" s="14">
        <v>50</v>
      </c>
      <c r="BB360" s="14">
        <v>305</v>
      </c>
      <c r="BC360" s="14">
        <v>2400</v>
      </c>
      <c r="BD360" s="14">
        <v>0</v>
      </c>
      <c r="BE360" s="14">
        <v>2680</v>
      </c>
      <c r="BF360" s="14">
        <v>116.92307692307692</v>
      </c>
      <c r="BG360" s="14">
        <v>306.92307692307691</v>
      </c>
      <c r="BH360" s="14">
        <v>0</v>
      </c>
      <c r="BI360" s="14">
        <v>424.23076923076923</v>
      </c>
      <c r="BJ360" s="14">
        <v>85</v>
      </c>
      <c r="BK360" s="14">
        <v>75</v>
      </c>
      <c r="BL360" s="14">
        <v>0</v>
      </c>
      <c r="BM360" s="14">
        <v>205</v>
      </c>
      <c r="BN360" s="14">
        <v>166457</v>
      </c>
      <c r="BO360" s="19">
        <f>BN360/(O360)*100</f>
        <v>44.322345297688784</v>
      </c>
      <c r="BP360" s="19">
        <f t="shared" si="93"/>
        <v>44.322345297688784</v>
      </c>
      <c r="BQ360" s="37" t="s">
        <v>72</v>
      </c>
      <c r="BR360" s="31">
        <v>16</v>
      </c>
      <c r="BS360" s="31">
        <v>32</v>
      </c>
      <c r="BT360" s="43">
        <v>22.52</v>
      </c>
      <c r="BU360" s="43">
        <f t="shared" si="89"/>
        <v>0.68242424242424238</v>
      </c>
      <c r="BV360" s="38">
        <v>5.3999999999999999E-2</v>
      </c>
      <c r="BW360" s="38">
        <v>0.28999999999999998</v>
      </c>
      <c r="BX360" s="38">
        <v>0.115</v>
      </c>
      <c r="BY360" s="40">
        <f t="shared" si="90"/>
        <v>411324.20482879941</v>
      </c>
      <c r="BZ360" s="43">
        <v>17.23</v>
      </c>
      <c r="CA360" s="43">
        <f t="shared" ref="CA360:CA423" si="94">(BZ360/D360)/AA360</f>
        <v>1.2901896129331087</v>
      </c>
      <c r="CB360" s="43">
        <f>(BX360/BT360^3)*100000</f>
        <v>1.0069147014488875</v>
      </c>
      <c r="CC360" s="89"/>
      <c r="CD360" s="89"/>
      <c r="CE360" s="89"/>
      <c r="CF360" s="89"/>
      <c r="CG360" s="89"/>
      <c r="CH360" s="89"/>
      <c r="CI360" s="89"/>
      <c r="CJ360" s="89"/>
      <c r="CK360" s="89"/>
      <c r="CL360" s="89"/>
      <c r="CM360" s="89"/>
      <c r="CN360" s="89"/>
      <c r="CO360" s="89"/>
      <c r="CP360" s="89"/>
    </row>
    <row r="361" spans="1:94" s="138" customFormat="1" x14ac:dyDescent="0.25">
      <c r="A361" s="37" t="s">
        <v>69</v>
      </c>
      <c r="B361" s="37">
        <v>33</v>
      </c>
      <c r="C361" s="37">
        <v>1</v>
      </c>
      <c r="D361" s="38">
        <f t="shared" si="82"/>
        <v>0.40468564223999998</v>
      </c>
      <c r="E361" s="39">
        <v>37073</v>
      </c>
      <c r="F361" s="37">
        <v>1</v>
      </c>
      <c r="G361" s="37" t="s">
        <v>70</v>
      </c>
      <c r="H361" s="37" t="s">
        <v>71</v>
      </c>
      <c r="I361" s="37">
        <v>60</v>
      </c>
      <c r="J361" s="37">
        <v>33</v>
      </c>
      <c r="K361" s="37"/>
      <c r="L361" s="37"/>
      <c r="M361" s="31">
        <f t="shared" si="83"/>
        <v>46.5</v>
      </c>
      <c r="N361" s="44">
        <v>37080</v>
      </c>
      <c r="O361" s="45">
        <v>440596</v>
      </c>
      <c r="P361" s="37"/>
      <c r="Q361" s="40"/>
      <c r="R361" s="37"/>
      <c r="S361" s="37"/>
      <c r="T361" s="37"/>
      <c r="U361" s="37"/>
      <c r="V361" s="40">
        <f t="shared" si="84"/>
        <v>440596</v>
      </c>
      <c r="W361" s="40">
        <f t="shared" si="85"/>
        <v>1088736.4265290718</v>
      </c>
      <c r="X361" s="40">
        <f t="shared" si="86"/>
        <v>440596</v>
      </c>
      <c r="Y361" s="39">
        <v>37113</v>
      </c>
      <c r="Z361" s="13">
        <f t="shared" si="87"/>
        <v>7</v>
      </c>
      <c r="AA361" s="37">
        <f t="shared" si="88"/>
        <v>33</v>
      </c>
      <c r="AB361" s="31">
        <v>11</v>
      </c>
      <c r="AC361" s="41">
        <v>4.3</v>
      </c>
      <c r="AD361" s="41">
        <v>31.5</v>
      </c>
      <c r="AE361" s="41">
        <v>30.3</v>
      </c>
      <c r="AF361" s="41">
        <v>33.5</v>
      </c>
      <c r="AG361" s="41">
        <v>32.270967741935486</v>
      </c>
      <c r="AH361" s="13">
        <v>42</v>
      </c>
      <c r="AI361" s="13">
        <v>43</v>
      </c>
      <c r="AJ361" s="13">
        <v>50</v>
      </c>
      <c r="AK361" s="13">
        <v>47.222222222222221</v>
      </c>
      <c r="AL361" s="18">
        <v>9.4</v>
      </c>
      <c r="AM361" s="18">
        <v>9</v>
      </c>
      <c r="AN361" s="18">
        <v>9.1</v>
      </c>
      <c r="AO361" s="18">
        <v>9.0498618773990138</v>
      </c>
      <c r="AP361" s="21">
        <v>33</v>
      </c>
      <c r="AQ361" s="21">
        <v>150</v>
      </c>
      <c r="AR361" s="21">
        <v>3</v>
      </c>
      <c r="AS361" s="21">
        <v>1.5</v>
      </c>
      <c r="AT361" s="14">
        <v>35</v>
      </c>
      <c r="AU361" s="14">
        <v>130</v>
      </c>
      <c r="AV361" s="14">
        <v>0</v>
      </c>
      <c r="AW361" s="14">
        <v>165</v>
      </c>
      <c r="AX361" s="14">
        <v>0</v>
      </c>
      <c r="AY361" s="14">
        <v>15</v>
      </c>
      <c r="AZ361" s="14">
        <v>0</v>
      </c>
      <c r="BA361" s="14">
        <v>15</v>
      </c>
      <c r="BB361" s="14">
        <v>960</v>
      </c>
      <c r="BC361" s="14">
        <v>205</v>
      </c>
      <c r="BD361" s="14">
        <v>0</v>
      </c>
      <c r="BE361" s="14">
        <v>1020</v>
      </c>
      <c r="BF361" s="14">
        <v>135.35714285714286</v>
      </c>
      <c r="BG361" s="14">
        <v>76.785714285714292</v>
      </c>
      <c r="BH361" s="14">
        <v>0</v>
      </c>
      <c r="BI361" s="14">
        <v>212.14285714285714</v>
      </c>
      <c r="BJ361" s="14">
        <v>57.5</v>
      </c>
      <c r="BK361" s="14">
        <v>57.5</v>
      </c>
      <c r="BL361" s="14">
        <v>0</v>
      </c>
      <c r="BM361" s="14">
        <v>192.5</v>
      </c>
      <c r="BN361" s="14">
        <v>26273</v>
      </c>
      <c r="BO361" s="19">
        <f>BN361/(O361)*100</f>
        <v>5.963059128997994</v>
      </c>
      <c r="BP361" s="19">
        <f t="shared" si="93"/>
        <v>5.963059128997994</v>
      </c>
      <c r="BQ361" s="37" t="s">
        <v>72</v>
      </c>
      <c r="BR361" s="31">
        <v>20</v>
      </c>
      <c r="BS361" s="31">
        <v>35</v>
      </c>
      <c r="BT361" s="43">
        <v>23.73</v>
      </c>
      <c r="BU361" s="43">
        <f t="shared" si="89"/>
        <v>0.71909090909090911</v>
      </c>
      <c r="BV361" s="38">
        <v>3.4000000000000002E-2</v>
      </c>
      <c r="BW361" s="38">
        <v>0.35899999999999999</v>
      </c>
      <c r="BX361" s="38">
        <v>0.127</v>
      </c>
      <c r="BY361" s="40">
        <f t="shared" si="90"/>
        <v>64921.996872868353</v>
      </c>
      <c r="BZ361" s="43">
        <v>3.41</v>
      </c>
      <c r="CA361" s="43">
        <f t="shared" si="94"/>
        <v>0.25534222751607089</v>
      </c>
      <c r="CB361" s="43">
        <f>(BX361/BT361^3)*100000</f>
        <v>0.95040892570205526</v>
      </c>
      <c r="CC361" s="89"/>
      <c r="CD361" s="89"/>
      <c r="CE361" s="89"/>
      <c r="CF361" s="89"/>
      <c r="CG361" s="89"/>
      <c r="CH361" s="89"/>
      <c r="CI361" s="89"/>
      <c r="CJ361" s="89"/>
      <c r="CK361" s="89"/>
      <c r="CL361" s="89"/>
      <c r="CM361" s="89"/>
      <c r="CN361" s="89"/>
      <c r="CO361" s="89"/>
      <c r="CP361" s="89"/>
    </row>
    <row r="362" spans="1:94" s="138" customFormat="1" x14ac:dyDescent="0.25">
      <c r="A362" s="37" t="s">
        <v>69</v>
      </c>
      <c r="B362" s="37">
        <v>10</v>
      </c>
      <c r="C362" s="37">
        <v>2</v>
      </c>
      <c r="D362" s="38">
        <f t="shared" si="82"/>
        <v>0.80937128447999995</v>
      </c>
      <c r="E362" s="39">
        <v>37368</v>
      </c>
      <c r="F362" s="37">
        <v>1</v>
      </c>
      <c r="G362" s="37" t="s">
        <v>70</v>
      </c>
      <c r="H362" s="37" t="s">
        <v>71</v>
      </c>
      <c r="I362" s="37">
        <v>111</v>
      </c>
      <c r="J362" s="37">
        <v>35</v>
      </c>
      <c r="K362" s="37"/>
      <c r="L362" s="37"/>
      <c r="M362" s="31">
        <f t="shared" si="83"/>
        <v>73</v>
      </c>
      <c r="N362" s="39">
        <v>37375</v>
      </c>
      <c r="O362" s="40">
        <v>880276</v>
      </c>
      <c r="P362" s="37"/>
      <c r="Q362" s="40"/>
      <c r="R362" s="37"/>
      <c r="S362" s="37"/>
      <c r="T362" s="37"/>
      <c r="U362" s="37"/>
      <c r="V362" s="40">
        <f t="shared" si="84"/>
        <v>880276</v>
      </c>
      <c r="W362" s="40">
        <f t="shared" si="85"/>
        <v>1087604.6838819522</v>
      </c>
      <c r="X362" s="40">
        <f t="shared" si="86"/>
        <v>440138</v>
      </c>
      <c r="Y362" s="39">
        <v>37427</v>
      </c>
      <c r="Z362" s="13">
        <f t="shared" si="87"/>
        <v>7</v>
      </c>
      <c r="AA362" s="37">
        <f t="shared" si="88"/>
        <v>52</v>
      </c>
      <c r="AB362" s="37">
        <v>0</v>
      </c>
      <c r="AC362" s="41">
        <v>2.1</v>
      </c>
      <c r="AD362" s="41">
        <v>30.5</v>
      </c>
      <c r="AE362" s="41">
        <v>24.7</v>
      </c>
      <c r="AF362" s="41">
        <v>32.700000000000003</v>
      </c>
      <c r="AG362" s="41">
        <v>29.603999999999999</v>
      </c>
      <c r="AH362" s="13">
        <v>42</v>
      </c>
      <c r="AI362" s="13">
        <v>40</v>
      </c>
      <c r="AJ362" s="13">
        <v>53</v>
      </c>
      <c r="AK362" s="13">
        <v>46.285714285714285</v>
      </c>
      <c r="AL362" s="18">
        <v>8.9</v>
      </c>
      <c r="AM362" s="18">
        <v>8.9</v>
      </c>
      <c r="AN362" s="18">
        <v>9.9</v>
      </c>
      <c r="AO362" s="18">
        <v>9.350914396992529</v>
      </c>
      <c r="AP362" s="21">
        <v>96.5</v>
      </c>
      <c r="AQ362" s="21">
        <v>800</v>
      </c>
      <c r="AR362" s="21">
        <v>66</v>
      </c>
      <c r="AS362" s="21">
        <v>27.5</v>
      </c>
      <c r="AT362" s="14">
        <v>25</v>
      </c>
      <c r="AU362" s="14">
        <v>170</v>
      </c>
      <c r="AV362" s="14">
        <v>20</v>
      </c>
      <c r="AW362" s="14">
        <v>215</v>
      </c>
      <c r="AX362" s="14">
        <v>0</v>
      </c>
      <c r="AY362" s="14">
        <v>0</v>
      </c>
      <c r="AZ362" s="14">
        <v>0</v>
      </c>
      <c r="BA362" s="14">
        <v>0</v>
      </c>
      <c r="BB362" s="14">
        <v>75</v>
      </c>
      <c r="BC362" s="14">
        <v>450</v>
      </c>
      <c r="BD362" s="14">
        <v>1240</v>
      </c>
      <c r="BE362" s="14">
        <v>1240</v>
      </c>
      <c r="BF362" s="14">
        <v>23.333333333333332</v>
      </c>
      <c r="BG362" s="14">
        <v>76.388888888888886</v>
      </c>
      <c r="BH362" s="14">
        <v>119.44444444444444</v>
      </c>
      <c r="BI362" s="14">
        <v>219.16666666666666</v>
      </c>
      <c r="BJ362" s="14">
        <v>20</v>
      </c>
      <c r="BK362" s="14">
        <v>15</v>
      </c>
      <c r="BL362" s="14">
        <v>0</v>
      </c>
      <c r="BM362" s="14">
        <v>77.5</v>
      </c>
      <c r="BN362" s="14">
        <v>17993</v>
      </c>
      <c r="BO362" s="19">
        <f>BN362/(O362)*100</f>
        <v>2.0440180125324328</v>
      </c>
      <c r="BP362" s="19">
        <f t="shared" si="93"/>
        <v>2.0440180125324328</v>
      </c>
      <c r="BQ362" s="37" t="s">
        <v>72</v>
      </c>
      <c r="BR362" s="31">
        <v>21</v>
      </c>
      <c r="BS362" s="31">
        <v>49</v>
      </c>
      <c r="BT362" s="43">
        <v>32.17</v>
      </c>
      <c r="BU362" s="43">
        <f t="shared" si="89"/>
        <v>0.61865384615384622</v>
      </c>
      <c r="BV362" s="38">
        <v>9.2999999999999999E-2</v>
      </c>
      <c r="BW362" s="38">
        <v>0.96199999999999997</v>
      </c>
      <c r="BX362" s="38">
        <v>0.316</v>
      </c>
      <c r="BY362" s="40">
        <f t="shared" si="90"/>
        <v>22230.835643693532</v>
      </c>
      <c r="BZ362" s="43">
        <v>4.45</v>
      </c>
      <c r="CA362" s="43">
        <f t="shared" si="94"/>
        <v>0.10573259110854671</v>
      </c>
      <c r="CB362" s="43">
        <f>(BX362/BT362^3)*100000</f>
        <v>0.94914791905524398</v>
      </c>
      <c r="CC362" s="89"/>
      <c r="CD362" s="89"/>
      <c r="CE362" s="89"/>
      <c r="CF362" s="89"/>
      <c r="CG362" s="89"/>
      <c r="CH362" s="89"/>
      <c r="CI362" s="89"/>
      <c r="CJ362" s="89"/>
      <c r="CK362" s="89"/>
      <c r="CL362" s="89"/>
      <c r="CM362" s="89"/>
      <c r="CN362" s="89"/>
      <c r="CO362" s="89"/>
      <c r="CP362" s="89"/>
    </row>
    <row r="363" spans="1:94" s="138" customFormat="1" x14ac:dyDescent="0.25">
      <c r="A363" s="15" t="s">
        <v>69</v>
      </c>
      <c r="B363" s="15">
        <v>2</v>
      </c>
      <c r="C363" s="15">
        <v>2</v>
      </c>
      <c r="D363" s="16">
        <f t="shared" si="82"/>
        <v>0.80937128447999995</v>
      </c>
      <c r="E363" s="17">
        <v>37030</v>
      </c>
      <c r="F363" s="15">
        <v>2</v>
      </c>
      <c r="G363" s="15" t="s">
        <v>70</v>
      </c>
      <c r="H363" s="15" t="s">
        <v>71</v>
      </c>
      <c r="I363" s="15">
        <v>1</v>
      </c>
      <c r="J363" s="15"/>
      <c r="K363" s="15">
        <v>14</v>
      </c>
      <c r="L363" s="15">
        <v>19</v>
      </c>
      <c r="M363" s="13">
        <f t="shared" si="83"/>
        <v>11.333333333333334</v>
      </c>
      <c r="N363" s="17">
        <v>37037</v>
      </c>
      <c r="O363" s="14">
        <v>917374</v>
      </c>
      <c r="P363" s="17">
        <v>37040</v>
      </c>
      <c r="Q363" s="14">
        <v>948060</v>
      </c>
      <c r="R363" s="15"/>
      <c r="S363" s="15"/>
      <c r="T363" s="15"/>
      <c r="U363" s="15"/>
      <c r="V363" s="14">
        <f t="shared" si="84"/>
        <v>1865434</v>
      </c>
      <c r="W363" s="14">
        <f t="shared" si="85"/>
        <v>2304793.9008591007</v>
      </c>
      <c r="X363" s="14">
        <f t="shared" si="86"/>
        <v>932717</v>
      </c>
      <c r="Y363" s="17">
        <v>37071</v>
      </c>
      <c r="Z363" s="13">
        <f t="shared" si="87"/>
        <v>7</v>
      </c>
      <c r="AA363" s="15">
        <f t="shared" si="88"/>
        <v>34</v>
      </c>
      <c r="AB363" s="13">
        <v>18</v>
      </c>
      <c r="AC363" s="18">
        <v>3.6</v>
      </c>
      <c r="AD363" s="18">
        <v>30.1</v>
      </c>
      <c r="AE363" s="18">
        <v>29.2</v>
      </c>
      <c r="AF363" s="18">
        <v>32.4</v>
      </c>
      <c r="AG363" s="18">
        <v>31.034374999999994</v>
      </c>
      <c r="AH363" s="13">
        <v>42</v>
      </c>
      <c r="AI363" s="13">
        <v>49</v>
      </c>
      <c r="AJ363" s="13">
        <v>60</v>
      </c>
      <c r="AK363" s="13">
        <v>54.18181818181818</v>
      </c>
      <c r="AL363" s="18">
        <v>9.1</v>
      </c>
      <c r="AM363" s="18">
        <v>8.9</v>
      </c>
      <c r="AN363" s="18">
        <v>9.1</v>
      </c>
      <c r="AO363" s="18">
        <v>8.988587013161732</v>
      </c>
      <c r="AP363" s="21">
        <v>24</v>
      </c>
      <c r="AQ363" s="21">
        <v>315</v>
      </c>
      <c r="AR363" s="21">
        <v>9</v>
      </c>
      <c r="AS363" s="21">
        <v>3.75</v>
      </c>
      <c r="AT363" s="14">
        <v>35</v>
      </c>
      <c r="AU363" s="14">
        <v>130</v>
      </c>
      <c r="AV363" s="14">
        <v>0</v>
      </c>
      <c r="AW363" s="14">
        <v>165</v>
      </c>
      <c r="AX363" s="14">
        <v>0</v>
      </c>
      <c r="AY363" s="14">
        <v>0</v>
      </c>
      <c r="AZ363" s="14">
        <v>0</v>
      </c>
      <c r="BA363" s="14">
        <v>10</v>
      </c>
      <c r="BB363" s="14">
        <v>340</v>
      </c>
      <c r="BC363" s="14">
        <v>560</v>
      </c>
      <c r="BD363" s="14">
        <v>15</v>
      </c>
      <c r="BE363" s="14">
        <v>900</v>
      </c>
      <c r="BF363" s="14">
        <v>105.76923076923077</v>
      </c>
      <c r="BG363" s="14">
        <v>109.61538461538461</v>
      </c>
      <c r="BH363" s="14">
        <v>1.1538461538461537</v>
      </c>
      <c r="BI363" s="14">
        <v>216.53846153846155</v>
      </c>
      <c r="BJ363" s="14">
        <v>65</v>
      </c>
      <c r="BK363" s="14">
        <v>35</v>
      </c>
      <c r="BL363" s="14">
        <v>0</v>
      </c>
      <c r="BM363" s="14">
        <v>95</v>
      </c>
      <c r="BN363" s="14">
        <v>8077</v>
      </c>
      <c r="BO363" s="19">
        <f>BN363/(Q363)*100</f>
        <v>0.85195029850431403</v>
      </c>
      <c r="BP363" s="19">
        <f t="shared" si="93"/>
        <v>0.43298235156001236</v>
      </c>
      <c r="BQ363" s="15" t="s">
        <v>72</v>
      </c>
      <c r="BR363" s="13">
        <v>20</v>
      </c>
      <c r="BS363" s="13">
        <v>45</v>
      </c>
      <c r="BT363" s="19">
        <v>33.43</v>
      </c>
      <c r="BU363" s="19">
        <f t="shared" si="89"/>
        <v>0.9832352941176471</v>
      </c>
      <c r="BV363" s="16">
        <v>6.7000000000000004E-2</v>
      </c>
      <c r="BW363" s="16">
        <v>0.7</v>
      </c>
      <c r="BX363" s="16">
        <v>0.32500000000000001</v>
      </c>
      <c r="BY363" s="14">
        <f t="shared" si="90"/>
        <v>9979.3508305514733</v>
      </c>
      <c r="BZ363" s="19">
        <v>2.68</v>
      </c>
      <c r="CA363" s="19">
        <f t="shared" si="94"/>
        <v>9.7388591519412246E-2</v>
      </c>
      <c r="CB363" s="19"/>
      <c r="CC363" s="89"/>
      <c r="CD363" s="89"/>
      <c r="CE363" s="89"/>
      <c r="CF363" s="89"/>
      <c r="CG363" s="89"/>
      <c r="CH363" s="89"/>
      <c r="CI363" s="89"/>
      <c r="CJ363" s="89"/>
      <c r="CK363" s="89"/>
      <c r="CL363" s="89"/>
      <c r="CM363" s="89"/>
      <c r="CN363" s="89"/>
      <c r="CO363" s="89"/>
      <c r="CP363" s="89"/>
    </row>
    <row r="364" spans="1:94" s="138" customFormat="1" x14ac:dyDescent="0.25">
      <c r="A364" s="37" t="s">
        <v>69</v>
      </c>
      <c r="B364" s="37">
        <v>13</v>
      </c>
      <c r="C364" s="37">
        <v>0.5</v>
      </c>
      <c r="D364" s="38">
        <f t="shared" si="82"/>
        <v>0.20234282111999999</v>
      </c>
      <c r="E364" s="39">
        <v>37830</v>
      </c>
      <c r="F364" s="37">
        <v>1</v>
      </c>
      <c r="G364" s="37" t="s">
        <v>70</v>
      </c>
      <c r="H364" s="37" t="s">
        <v>71</v>
      </c>
      <c r="I364" s="37">
        <v>0</v>
      </c>
      <c r="J364" s="37">
        <v>0</v>
      </c>
      <c r="K364" s="37"/>
      <c r="L364" s="37"/>
      <c r="M364" s="31">
        <f t="shared" si="83"/>
        <v>0</v>
      </c>
      <c r="N364" s="39">
        <v>37838</v>
      </c>
      <c r="O364" s="40">
        <v>260602</v>
      </c>
      <c r="P364" s="37"/>
      <c r="Q364" s="40"/>
      <c r="R364" s="37"/>
      <c r="S364" s="37"/>
      <c r="T364" s="37"/>
      <c r="U364" s="37"/>
      <c r="V364" s="40">
        <f t="shared" si="84"/>
        <v>260602</v>
      </c>
      <c r="W364" s="40">
        <f t="shared" si="85"/>
        <v>1287923.1324221245</v>
      </c>
      <c r="X364" s="40">
        <f t="shared" si="86"/>
        <v>521204</v>
      </c>
      <c r="Y364" s="39">
        <v>37872</v>
      </c>
      <c r="Z364" s="13">
        <f t="shared" si="87"/>
        <v>8</v>
      </c>
      <c r="AA364" s="37">
        <f t="shared" si="88"/>
        <v>34</v>
      </c>
      <c r="AB364" s="37">
        <v>13</v>
      </c>
      <c r="AC364" s="41">
        <v>0.2</v>
      </c>
      <c r="AD364" s="41">
        <v>32.4</v>
      </c>
      <c r="AE364" s="41">
        <v>30.1</v>
      </c>
      <c r="AF364" s="41">
        <v>34.1</v>
      </c>
      <c r="AG364" s="41">
        <v>32.446874999999999</v>
      </c>
      <c r="AH364" s="13">
        <v>42</v>
      </c>
      <c r="AI364" s="13">
        <v>40</v>
      </c>
      <c r="AJ364" s="13">
        <v>45</v>
      </c>
      <c r="AK364" s="13">
        <v>42.875</v>
      </c>
      <c r="AL364" s="18">
        <v>9.6</v>
      </c>
      <c r="AM364" s="18">
        <v>8.6</v>
      </c>
      <c r="AN364" s="18">
        <v>9.9</v>
      </c>
      <c r="AO364" s="18">
        <v>9.358861340420761</v>
      </c>
      <c r="AP364" s="21">
        <v>13</v>
      </c>
      <c r="AQ364" s="21">
        <v>187.5</v>
      </c>
      <c r="AR364" s="21">
        <v>18</v>
      </c>
      <c r="AS364" s="21">
        <v>7.5</v>
      </c>
      <c r="AT364" s="14">
        <v>15</v>
      </c>
      <c r="AU364" s="14">
        <v>5</v>
      </c>
      <c r="AV364" s="14">
        <v>1325</v>
      </c>
      <c r="AW364" s="14">
        <v>1345</v>
      </c>
      <c r="AX364" s="14">
        <v>0</v>
      </c>
      <c r="AY364" s="14">
        <v>0</v>
      </c>
      <c r="AZ364" s="14">
        <v>0</v>
      </c>
      <c r="BA364" s="14">
        <v>15</v>
      </c>
      <c r="BB364" s="14">
        <v>155</v>
      </c>
      <c r="BC364" s="14">
        <v>230</v>
      </c>
      <c r="BD364" s="14">
        <v>2145</v>
      </c>
      <c r="BE364" s="14">
        <v>2270</v>
      </c>
      <c r="BF364" s="14">
        <v>23.846153846153847</v>
      </c>
      <c r="BG364" s="14">
        <v>26.153846153846153</v>
      </c>
      <c r="BH364" s="14">
        <v>566.15384615384619</v>
      </c>
      <c r="BI364" s="14">
        <v>616.15384615384619</v>
      </c>
      <c r="BJ364" s="14">
        <v>15</v>
      </c>
      <c r="BK364" s="14">
        <v>5</v>
      </c>
      <c r="BL364" s="14">
        <v>120</v>
      </c>
      <c r="BM364" s="14">
        <v>145</v>
      </c>
      <c r="BN364" s="14">
        <v>0</v>
      </c>
      <c r="BO364" s="19">
        <f>BN364/(O364)*100</f>
        <v>0</v>
      </c>
      <c r="BP364" s="19">
        <f t="shared" si="93"/>
        <v>0</v>
      </c>
      <c r="BQ364" s="37" t="s">
        <v>73</v>
      </c>
      <c r="BR364" s="31"/>
      <c r="BS364" s="31"/>
      <c r="BT364" s="43"/>
      <c r="BU364" s="43">
        <f t="shared" si="89"/>
        <v>0</v>
      </c>
      <c r="BV364" s="38"/>
      <c r="BW364" s="38"/>
      <c r="BX364" s="38"/>
      <c r="BY364" s="40">
        <f t="shared" si="90"/>
        <v>0</v>
      </c>
      <c r="BZ364" s="43">
        <v>0</v>
      </c>
      <c r="CA364" s="43">
        <f t="shared" si="94"/>
        <v>0</v>
      </c>
      <c r="CB364" s="43" t="e">
        <f>(BX364/BT364^3)*100000</f>
        <v>#DIV/0!</v>
      </c>
      <c r="CC364" s="89"/>
      <c r="CD364" s="89"/>
      <c r="CE364" s="89"/>
      <c r="CF364" s="89"/>
      <c r="CG364" s="89"/>
      <c r="CH364" s="89"/>
      <c r="CI364" s="89"/>
      <c r="CJ364" s="89"/>
      <c r="CK364" s="89"/>
      <c r="CL364" s="89"/>
      <c r="CM364" s="89"/>
      <c r="CN364" s="89"/>
      <c r="CO364" s="89"/>
      <c r="CP364" s="89"/>
    </row>
    <row r="365" spans="1:94" s="138" customFormat="1" x14ac:dyDescent="0.25">
      <c r="A365" s="12" t="s">
        <v>69</v>
      </c>
      <c r="B365" s="15">
        <v>14</v>
      </c>
      <c r="C365" s="15">
        <v>0.5</v>
      </c>
      <c r="D365" s="16">
        <f t="shared" si="82"/>
        <v>0.20234282111999999</v>
      </c>
      <c r="E365" s="17">
        <v>40323</v>
      </c>
      <c r="F365" s="13">
        <v>2</v>
      </c>
      <c r="G365" s="13" t="s">
        <v>70</v>
      </c>
      <c r="H365" s="13" t="s">
        <v>71</v>
      </c>
      <c r="I365" s="15">
        <v>26</v>
      </c>
      <c r="J365" s="15"/>
      <c r="K365" s="15">
        <v>32</v>
      </c>
      <c r="L365" s="15">
        <v>103</v>
      </c>
      <c r="M365" s="13">
        <f t="shared" si="83"/>
        <v>53.666666666666664</v>
      </c>
      <c r="N365" s="17">
        <v>40331</v>
      </c>
      <c r="O365" s="14">
        <v>202436</v>
      </c>
      <c r="P365" s="17">
        <v>40336</v>
      </c>
      <c r="Q365" s="14">
        <v>201978</v>
      </c>
      <c r="R365" s="17"/>
      <c r="S365" s="13"/>
      <c r="T365" s="17"/>
      <c r="U365" s="17"/>
      <c r="V365" s="14">
        <f t="shared" si="84"/>
        <v>404414</v>
      </c>
      <c r="W365" s="14">
        <f t="shared" si="85"/>
        <v>1998657.5148132441</v>
      </c>
      <c r="X365" s="14">
        <f t="shared" si="86"/>
        <v>808828</v>
      </c>
      <c r="Y365" s="17">
        <v>40358</v>
      </c>
      <c r="Z365" s="13">
        <f t="shared" si="87"/>
        <v>8</v>
      </c>
      <c r="AA365" s="13">
        <f t="shared" si="88"/>
        <v>27</v>
      </c>
      <c r="AB365" s="13">
        <v>8</v>
      </c>
      <c r="AC365" s="18">
        <v>3.8</v>
      </c>
      <c r="AD365" s="18">
        <v>31.6</v>
      </c>
      <c r="AE365" s="18">
        <v>30.3</v>
      </c>
      <c r="AF365" s="18">
        <v>33.4</v>
      </c>
      <c r="AG365" s="18">
        <v>32.128</v>
      </c>
      <c r="AH365" s="13">
        <v>42</v>
      </c>
      <c r="AI365" s="13">
        <v>41</v>
      </c>
      <c r="AJ365" s="13">
        <v>44</v>
      </c>
      <c r="AK365" s="18">
        <v>42.166666666666664</v>
      </c>
      <c r="AL365" s="18">
        <v>8.5</v>
      </c>
      <c r="AM365" s="18">
        <v>8.4</v>
      </c>
      <c r="AN365" s="18">
        <v>8.9</v>
      </c>
      <c r="AO365" s="18">
        <v>8.6487829329837993</v>
      </c>
      <c r="AP365" s="21">
        <v>0</v>
      </c>
      <c r="AQ365" s="21">
        <v>162.5</v>
      </c>
      <c r="AR365" s="21">
        <v>10.95</v>
      </c>
      <c r="AS365" s="21">
        <v>4.9000000000000004</v>
      </c>
      <c r="AT365" s="14">
        <v>75</v>
      </c>
      <c r="AU365" s="14">
        <v>660</v>
      </c>
      <c r="AV365" s="14">
        <v>15</v>
      </c>
      <c r="AW365" s="14">
        <v>750</v>
      </c>
      <c r="AX365" s="14">
        <v>10</v>
      </c>
      <c r="AY365" s="14">
        <v>250</v>
      </c>
      <c r="AZ365" s="14">
        <v>0</v>
      </c>
      <c r="BA365" s="14">
        <v>260</v>
      </c>
      <c r="BB365" s="14">
        <v>10</v>
      </c>
      <c r="BC365" s="14">
        <v>250</v>
      </c>
      <c r="BD365" s="14">
        <v>0</v>
      </c>
      <c r="BE365" s="14">
        <v>260</v>
      </c>
      <c r="BF365" s="14">
        <v>10</v>
      </c>
      <c r="BG365" s="14">
        <v>250</v>
      </c>
      <c r="BH365" s="14">
        <v>0</v>
      </c>
      <c r="BI365" s="14">
        <v>260</v>
      </c>
      <c r="BJ365" s="14">
        <v>10</v>
      </c>
      <c r="BK365" s="14">
        <v>250</v>
      </c>
      <c r="BL365" s="14">
        <v>0</v>
      </c>
      <c r="BM365" s="14">
        <v>260</v>
      </c>
      <c r="BN365" s="14">
        <v>175976</v>
      </c>
      <c r="BO365" s="19">
        <v>87.13</v>
      </c>
      <c r="BP365" s="19">
        <f>((BN365/(O365+Q365+S365+U365))*100)</f>
        <v>43.513824941767595</v>
      </c>
      <c r="BQ365" s="15" t="s">
        <v>72</v>
      </c>
      <c r="BR365" s="13">
        <v>18</v>
      </c>
      <c r="BS365" s="13">
        <v>39</v>
      </c>
      <c r="BT365" s="19">
        <v>24.59</v>
      </c>
      <c r="BU365" s="19">
        <f t="shared" si="89"/>
        <v>0.91074074074074074</v>
      </c>
      <c r="BV365" s="16">
        <v>4.3999999999999997E-2</v>
      </c>
      <c r="BW365" s="16">
        <v>0.48799999999999999</v>
      </c>
      <c r="BX365" s="16">
        <v>0.13200000000000001</v>
      </c>
      <c r="BY365" s="14">
        <f t="shared" si="90"/>
        <v>869692.33218131785</v>
      </c>
      <c r="BZ365" s="19">
        <v>21</v>
      </c>
      <c r="CA365" s="19">
        <f t="shared" si="94"/>
        <v>3.8438614894892389</v>
      </c>
      <c r="CB365" s="19">
        <f>(BX365/BT365^3)*100000</f>
        <v>0.88776566630606868</v>
      </c>
      <c r="CC365" s="89"/>
      <c r="CD365" s="89"/>
      <c r="CE365" s="89"/>
      <c r="CF365" s="89"/>
      <c r="CG365" s="89"/>
      <c r="CH365" s="89"/>
      <c r="CI365" s="89"/>
      <c r="CJ365" s="89"/>
      <c r="CK365" s="89"/>
      <c r="CL365" s="89"/>
      <c r="CM365" s="89"/>
      <c r="CN365" s="89"/>
      <c r="CO365" s="89"/>
      <c r="CP365" s="89"/>
    </row>
    <row r="366" spans="1:94" s="138" customFormat="1" x14ac:dyDescent="0.25">
      <c r="A366" s="12" t="s">
        <v>69</v>
      </c>
      <c r="B366" s="15">
        <v>16</v>
      </c>
      <c r="C366" s="15">
        <v>0.5</v>
      </c>
      <c r="D366" s="16">
        <f t="shared" si="82"/>
        <v>0.20234282111999999</v>
      </c>
      <c r="E366" s="17">
        <v>40323</v>
      </c>
      <c r="F366" s="13">
        <v>2</v>
      </c>
      <c r="G366" s="13" t="s">
        <v>70</v>
      </c>
      <c r="H366" s="13" t="s">
        <v>71</v>
      </c>
      <c r="I366" s="15">
        <v>44</v>
      </c>
      <c r="J366" s="15"/>
      <c r="K366" s="15">
        <v>58</v>
      </c>
      <c r="L366" s="15">
        <v>105</v>
      </c>
      <c r="M366" s="13">
        <f t="shared" si="83"/>
        <v>69</v>
      </c>
      <c r="N366" s="17">
        <v>40331</v>
      </c>
      <c r="O366" s="14">
        <v>207016</v>
      </c>
      <c r="P366" s="17">
        <v>40336</v>
      </c>
      <c r="Q366" s="14">
        <v>203810</v>
      </c>
      <c r="R366" s="17"/>
      <c r="S366" s="13"/>
      <c r="T366" s="17"/>
      <c r="U366" s="17"/>
      <c r="V366" s="14">
        <f t="shared" si="84"/>
        <v>410826</v>
      </c>
      <c r="W366" s="14">
        <f t="shared" si="85"/>
        <v>2030346.3089325936</v>
      </c>
      <c r="X366" s="14">
        <f t="shared" si="86"/>
        <v>821652</v>
      </c>
      <c r="Y366" s="17">
        <v>40358</v>
      </c>
      <c r="Z366" s="13">
        <f t="shared" si="87"/>
        <v>8</v>
      </c>
      <c r="AA366" s="13">
        <f t="shared" si="88"/>
        <v>27</v>
      </c>
      <c r="AB366" s="13">
        <v>8</v>
      </c>
      <c r="AC366" s="18">
        <v>3.5</v>
      </c>
      <c r="AD366" s="18">
        <v>31.3</v>
      </c>
      <c r="AE366" s="18">
        <v>30.4</v>
      </c>
      <c r="AF366" s="18">
        <v>33.4</v>
      </c>
      <c r="AG366" s="18">
        <v>32.148000000000003</v>
      </c>
      <c r="AH366" s="13">
        <v>42</v>
      </c>
      <c r="AI366" s="13">
        <v>40</v>
      </c>
      <c r="AJ366" s="13">
        <v>43</v>
      </c>
      <c r="AK366" s="18">
        <v>40.833333333333336</v>
      </c>
      <c r="AL366" s="18">
        <v>8.5</v>
      </c>
      <c r="AM366" s="18">
        <v>8.4</v>
      </c>
      <c r="AN366" s="18">
        <v>8.9</v>
      </c>
      <c r="AO366" s="18">
        <v>8.7140237087074368</v>
      </c>
      <c r="AP366" s="21">
        <v>0</v>
      </c>
      <c r="AQ366" s="21">
        <v>162.5</v>
      </c>
      <c r="AR366" s="21">
        <v>10.95</v>
      </c>
      <c r="AS366" s="21">
        <v>4.9000000000000004</v>
      </c>
      <c r="AT366" s="14">
        <v>25</v>
      </c>
      <c r="AU366" s="14">
        <v>510</v>
      </c>
      <c r="AV366" s="14">
        <v>40</v>
      </c>
      <c r="AW366" s="14">
        <v>575</v>
      </c>
      <c r="AX366" s="14">
        <v>5</v>
      </c>
      <c r="AY366" s="14">
        <v>165</v>
      </c>
      <c r="AZ366" s="14">
        <v>0</v>
      </c>
      <c r="BA366" s="14">
        <v>170</v>
      </c>
      <c r="BB366" s="14">
        <v>5</v>
      </c>
      <c r="BC366" s="14">
        <v>165</v>
      </c>
      <c r="BD366" s="14">
        <v>0</v>
      </c>
      <c r="BE366" s="14">
        <v>170</v>
      </c>
      <c r="BF366" s="14">
        <v>5</v>
      </c>
      <c r="BG366" s="14">
        <v>165</v>
      </c>
      <c r="BH366" s="14">
        <v>0</v>
      </c>
      <c r="BI366" s="14">
        <v>170</v>
      </c>
      <c r="BJ366" s="14">
        <v>5</v>
      </c>
      <c r="BK366" s="14">
        <v>165</v>
      </c>
      <c r="BL366" s="14">
        <v>0</v>
      </c>
      <c r="BM366" s="14">
        <v>170</v>
      </c>
      <c r="BN366" s="14">
        <v>204835</v>
      </c>
      <c r="BO366" s="19">
        <v>100.5</v>
      </c>
      <c r="BP366" s="19">
        <f>((BN366/(O366+Q366+S366+U366))*100)</f>
        <v>49.859307833486682</v>
      </c>
      <c r="BQ366" s="15" t="s">
        <v>72</v>
      </c>
      <c r="BR366" s="13">
        <v>19</v>
      </c>
      <c r="BS366" s="13">
        <v>39</v>
      </c>
      <c r="BT366" s="19">
        <v>26.99</v>
      </c>
      <c r="BU366" s="19">
        <f t="shared" si="89"/>
        <v>0.99962962962962953</v>
      </c>
      <c r="BV366" s="16">
        <v>5.6000000000000001E-2</v>
      </c>
      <c r="BW366" s="16">
        <v>0.51600000000000001</v>
      </c>
      <c r="BX366" s="16">
        <v>0.19</v>
      </c>
      <c r="BY366" s="14">
        <f t="shared" si="90"/>
        <v>1012316.6162565363</v>
      </c>
      <c r="BZ366" s="19">
        <v>23.5</v>
      </c>
      <c r="CA366" s="11">
        <f t="shared" si="94"/>
        <v>4.3014640477617672</v>
      </c>
      <c r="CB366" s="11"/>
      <c r="CC366" s="89"/>
      <c r="CD366" s="89"/>
      <c r="CE366" s="89"/>
      <c r="CF366" s="89"/>
      <c r="CG366" s="89"/>
      <c r="CH366" s="89"/>
      <c r="CI366" s="89"/>
      <c r="CJ366" s="89"/>
      <c r="CK366" s="89"/>
      <c r="CL366" s="89"/>
      <c r="CM366" s="89"/>
      <c r="CN366" s="89"/>
      <c r="CO366" s="89"/>
      <c r="CP366" s="89"/>
    </row>
    <row r="367" spans="1:94" s="138" customFormat="1" x14ac:dyDescent="0.25">
      <c r="A367" s="15" t="s">
        <v>69</v>
      </c>
      <c r="B367" s="15">
        <v>1</v>
      </c>
      <c r="C367" s="15">
        <v>2</v>
      </c>
      <c r="D367" s="16">
        <f t="shared" si="82"/>
        <v>0.80937128447999995</v>
      </c>
      <c r="E367" s="17">
        <v>37005</v>
      </c>
      <c r="F367" s="15">
        <v>2</v>
      </c>
      <c r="G367" s="15" t="s">
        <v>70</v>
      </c>
      <c r="H367" s="15" t="s">
        <v>71</v>
      </c>
      <c r="I367" s="15">
        <v>0</v>
      </c>
      <c r="J367" s="15">
        <v>0</v>
      </c>
      <c r="K367" s="15">
        <v>0</v>
      </c>
      <c r="L367" s="15">
        <v>2</v>
      </c>
      <c r="M367" s="13">
        <f t="shared" si="83"/>
        <v>0.5</v>
      </c>
      <c r="N367" s="17">
        <v>37013</v>
      </c>
      <c r="O367" s="14">
        <v>829896</v>
      </c>
      <c r="P367" s="17">
        <v>37017</v>
      </c>
      <c r="Q367" s="14">
        <v>880276</v>
      </c>
      <c r="R367" s="15"/>
      <c r="S367" s="15"/>
      <c r="T367" s="15"/>
      <c r="U367" s="15"/>
      <c r="V367" s="14">
        <f t="shared" si="84"/>
        <v>1710172</v>
      </c>
      <c r="W367" s="14">
        <f t="shared" si="85"/>
        <v>2112963.5221723258</v>
      </c>
      <c r="X367" s="14">
        <f t="shared" si="86"/>
        <v>855086</v>
      </c>
      <c r="Y367" s="17">
        <v>37047</v>
      </c>
      <c r="Z367" s="13">
        <f t="shared" si="87"/>
        <v>8</v>
      </c>
      <c r="AA367" s="15">
        <f t="shared" si="88"/>
        <v>34</v>
      </c>
      <c r="AB367" s="13">
        <v>25</v>
      </c>
      <c r="AC367" s="18">
        <v>3.5</v>
      </c>
      <c r="AD367" s="18">
        <v>28.3</v>
      </c>
      <c r="AE367" s="18">
        <v>26.1</v>
      </c>
      <c r="AF367" s="18">
        <v>31.8</v>
      </c>
      <c r="AG367" s="18">
        <v>28.668749999999996</v>
      </c>
      <c r="AH367" s="13">
        <v>42</v>
      </c>
      <c r="AI367" s="13">
        <v>40</v>
      </c>
      <c r="AJ367" s="13">
        <v>49</v>
      </c>
      <c r="AK367" s="13">
        <v>44.9</v>
      </c>
      <c r="AL367" s="18">
        <v>9.4</v>
      </c>
      <c r="AM367" s="18">
        <v>8.8000000000000007</v>
      </c>
      <c r="AN367" s="18">
        <v>9.6</v>
      </c>
      <c r="AO367" s="18">
        <v>9.3977181995848067</v>
      </c>
      <c r="AP367" s="21">
        <v>16</v>
      </c>
      <c r="AQ367" s="21">
        <v>600</v>
      </c>
      <c r="AR367" s="21">
        <v>34</v>
      </c>
      <c r="AS367" s="21">
        <v>12.5</v>
      </c>
      <c r="AT367" s="14">
        <v>15</v>
      </c>
      <c r="AU367" s="14">
        <v>135</v>
      </c>
      <c r="AV367" s="14">
        <v>0</v>
      </c>
      <c r="AW367" s="14">
        <v>150</v>
      </c>
      <c r="AX367" s="14">
        <v>10</v>
      </c>
      <c r="AY367" s="14">
        <v>0</v>
      </c>
      <c r="AZ367" s="14">
        <v>0</v>
      </c>
      <c r="BA367" s="14">
        <v>15</v>
      </c>
      <c r="BB367" s="14">
        <v>1240</v>
      </c>
      <c r="BC367" s="14">
        <v>1080</v>
      </c>
      <c r="BD367" s="14">
        <v>0</v>
      </c>
      <c r="BE367" s="14">
        <v>1960</v>
      </c>
      <c r="BF367" s="14">
        <v>311.92307692307691</v>
      </c>
      <c r="BG367" s="14">
        <v>190.76923076923077</v>
      </c>
      <c r="BH367" s="14">
        <v>0</v>
      </c>
      <c r="BI367" s="14">
        <v>502.69230769230768</v>
      </c>
      <c r="BJ367" s="14">
        <v>105</v>
      </c>
      <c r="BK367" s="14">
        <v>35</v>
      </c>
      <c r="BL367" s="14">
        <v>0</v>
      </c>
      <c r="BM367" s="14">
        <v>260</v>
      </c>
      <c r="BN367" s="14">
        <v>0</v>
      </c>
      <c r="BO367" s="19">
        <f>BN367/(Q367)*100</f>
        <v>0</v>
      </c>
      <c r="BP367" s="19">
        <f>BN367/(O367+Q367)*100</f>
        <v>0</v>
      </c>
      <c r="BQ367" s="15" t="s">
        <v>73</v>
      </c>
      <c r="BR367" s="13"/>
      <c r="BS367" s="13"/>
      <c r="BT367" s="19"/>
      <c r="BU367" s="19">
        <f t="shared" si="89"/>
        <v>0</v>
      </c>
      <c r="BV367" s="16"/>
      <c r="BW367" s="16"/>
      <c r="BX367" s="16"/>
      <c r="BY367" s="14">
        <f t="shared" si="90"/>
        <v>0</v>
      </c>
      <c r="BZ367" s="19">
        <v>0</v>
      </c>
      <c r="CA367" s="19">
        <f t="shared" si="94"/>
        <v>0</v>
      </c>
      <c r="CB367" s="19"/>
      <c r="CC367" s="89"/>
      <c r="CD367" s="89"/>
      <c r="CE367" s="89"/>
      <c r="CF367" s="89"/>
      <c r="CG367" s="89"/>
      <c r="CH367" s="89"/>
      <c r="CI367" s="89"/>
      <c r="CJ367" s="89"/>
      <c r="CK367" s="89"/>
      <c r="CL367" s="89"/>
      <c r="CM367" s="89"/>
      <c r="CN367" s="89"/>
      <c r="CO367" s="89"/>
      <c r="CP367" s="89"/>
    </row>
    <row r="368" spans="1:94" s="138" customFormat="1" x14ac:dyDescent="0.25">
      <c r="A368" s="37" t="s">
        <v>69</v>
      </c>
      <c r="B368" s="37">
        <v>13</v>
      </c>
      <c r="C368" s="37">
        <v>0.5</v>
      </c>
      <c r="D368" s="38">
        <f t="shared" si="82"/>
        <v>0.20234282111999999</v>
      </c>
      <c r="E368" s="39">
        <v>37784</v>
      </c>
      <c r="F368" s="37">
        <v>1</v>
      </c>
      <c r="G368" s="37" t="s">
        <v>70</v>
      </c>
      <c r="H368" s="37" t="s">
        <v>71</v>
      </c>
      <c r="I368" s="37">
        <v>11</v>
      </c>
      <c r="J368" s="37"/>
      <c r="K368" s="37"/>
      <c r="L368" s="37"/>
      <c r="M368" s="31">
        <f t="shared" si="83"/>
        <v>11</v>
      </c>
      <c r="N368" s="39">
        <v>37793</v>
      </c>
      <c r="O368" s="40">
        <v>235412</v>
      </c>
      <c r="P368" s="37"/>
      <c r="Q368" s="40"/>
      <c r="R368" s="37"/>
      <c r="S368" s="37"/>
      <c r="T368" s="37"/>
      <c r="U368" s="37"/>
      <c r="V368" s="40">
        <f t="shared" si="84"/>
        <v>235412</v>
      </c>
      <c r="W368" s="40">
        <f t="shared" si="85"/>
        <v>1163431.4412389665</v>
      </c>
      <c r="X368" s="40">
        <f t="shared" si="86"/>
        <v>470824</v>
      </c>
      <c r="Y368" s="39">
        <v>37823</v>
      </c>
      <c r="Z368" s="13">
        <f t="shared" si="87"/>
        <v>9</v>
      </c>
      <c r="AA368" s="37">
        <f t="shared" si="88"/>
        <v>30</v>
      </c>
      <c r="AB368" s="37">
        <v>5</v>
      </c>
      <c r="AC368" s="41">
        <v>2.4</v>
      </c>
      <c r="AD368" s="41">
        <v>34.1</v>
      </c>
      <c r="AE368" s="41">
        <v>27.4</v>
      </c>
      <c r="AF368" s="41">
        <v>34.5</v>
      </c>
      <c r="AG368" s="41">
        <v>31.918518518518518</v>
      </c>
      <c r="AH368" s="13">
        <v>42</v>
      </c>
      <c r="AI368" s="13">
        <v>37</v>
      </c>
      <c r="AJ368" s="13">
        <v>45</v>
      </c>
      <c r="AK368" s="13">
        <v>41.285714285714285</v>
      </c>
      <c r="AL368" s="18">
        <v>9.1</v>
      </c>
      <c r="AM368" s="18">
        <v>8.6</v>
      </c>
      <c r="AN368" s="18">
        <v>9.1999999999999993</v>
      </c>
      <c r="AO368" s="18">
        <v>8.9986165859836191</v>
      </c>
      <c r="AP368" s="21">
        <v>52</v>
      </c>
      <c r="AQ368" s="21">
        <v>200</v>
      </c>
      <c r="AR368" s="21">
        <v>15</v>
      </c>
      <c r="AS368" s="21">
        <v>6.25</v>
      </c>
      <c r="AT368" s="14">
        <v>0</v>
      </c>
      <c r="AU368" s="14">
        <v>25</v>
      </c>
      <c r="AV368" s="14">
        <v>1440</v>
      </c>
      <c r="AW368" s="14">
        <v>1465</v>
      </c>
      <c r="AX368" s="14">
        <v>0</v>
      </c>
      <c r="AY368" s="14">
        <v>5</v>
      </c>
      <c r="AZ368" s="14">
        <v>10</v>
      </c>
      <c r="BA368" s="14">
        <v>65</v>
      </c>
      <c r="BB368" s="14">
        <v>250</v>
      </c>
      <c r="BC368" s="14">
        <v>100</v>
      </c>
      <c r="BD368" s="14">
        <v>1830</v>
      </c>
      <c r="BE368" s="14">
        <v>2100</v>
      </c>
      <c r="BF368" s="14">
        <v>47.5</v>
      </c>
      <c r="BG368" s="14">
        <v>37.5</v>
      </c>
      <c r="BH368" s="14">
        <v>377</v>
      </c>
      <c r="BI368" s="14">
        <v>462</v>
      </c>
      <c r="BJ368" s="14">
        <v>27.5</v>
      </c>
      <c r="BK368" s="14">
        <v>30</v>
      </c>
      <c r="BL368" s="14">
        <v>147.5</v>
      </c>
      <c r="BM368" s="14">
        <v>207.5</v>
      </c>
      <c r="BN368" s="14">
        <v>0</v>
      </c>
      <c r="BO368" s="19">
        <f>BN368/(O368)*100</f>
        <v>0</v>
      </c>
      <c r="BP368" s="19">
        <f>BN368/(O368+Q368)*100</f>
        <v>0</v>
      </c>
      <c r="BQ368" s="37" t="s">
        <v>73</v>
      </c>
      <c r="BR368" s="31"/>
      <c r="BS368" s="31"/>
      <c r="BT368" s="43"/>
      <c r="BU368" s="43">
        <f t="shared" si="89"/>
        <v>0</v>
      </c>
      <c r="BV368" s="38"/>
      <c r="BW368" s="38"/>
      <c r="BX368" s="38"/>
      <c r="BY368" s="40">
        <f t="shared" si="90"/>
        <v>0</v>
      </c>
      <c r="BZ368" s="43">
        <v>0</v>
      </c>
      <c r="CA368" s="43">
        <f t="shared" si="94"/>
        <v>0</v>
      </c>
      <c r="CB368" s="43" t="e">
        <f>(BX368/BT368^3)*100000</f>
        <v>#DIV/0!</v>
      </c>
      <c r="CC368" s="89"/>
      <c r="CD368" s="89"/>
      <c r="CE368" s="89"/>
      <c r="CF368" s="89"/>
      <c r="CG368" s="89"/>
      <c r="CH368" s="89"/>
      <c r="CI368" s="89"/>
      <c r="CJ368" s="89"/>
      <c r="CK368" s="89"/>
      <c r="CL368" s="89"/>
      <c r="CM368" s="89"/>
      <c r="CN368" s="89"/>
      <c r="CO368" s="89"/>
      <c r="CP368" s="89"/>
    </row>
    <row r="369" spans="1:94" s="138" customFormat="1" x14ac:dyDescent="0.25">
      <c r="A369" s="4" t="s">
        <v>69</v>
      </c>
      <c r="B369" s="4">
        <v>33</v>
      </c>
      <c r="C369" s="4">
        <v>1</v>
      </c>
      <c r="D369" s="6">
        <f t="shared" si="82"/>
        <v>0.40468564223999998</v>
      </c>
      <c r="E369" s="8">
        <v>39658</v>
      </c>
      <c r="F369" s="4">
        <v>2</v>
      </c>
      <c r="G369" s="4" t="s">
        <v>70</v>
      </c>
      <c r="H369" s="4" t="s">
        <v>71</v>
      </c>
      <c r="I369" s="4">
        <v>46</v>
      </c>
      <c r="J369" s="4">
        <v>105</v>
      </c>
      <c r="K369" s="4">
        <v>18</v>
      </c>
      <c r="L369" s="4"/>
      <c r="M369" s="13">
        <f t="shared" si="83"/>
        <v>56.333333333333336</v>
      </c>
      <c r="N369" s="8">
        <v>39667</v>
      </c>
      <c r="O369" s="5">
        <v>410826</v>
      </c>
      <c r="P369" s="8">
        <v>39670</v>
      </c>
      <c r="Q369" s="5">
        <v>404872</v>
      </c>
      <c r="R369" s="4"/>
      <c r="S369" s="5"/>
      <c r="T369" s="4"/>
      <c r="U369" s="9"/>
      <c r="V369" s="14">
        <f t="shared" si="84"/>
        <v>815698</v>
      </c>
      <c r="W369" s="14">
        <f t="shared" si="85"/>
        <v>2015633.6545200385</v>
      </c>
      <c r="X369" s="14">
        <f t="shared" si="86"/>
        <v>815698</v>
      </c>
      <c r="Y369" s="8">
        <v>39701</v>
      </c>
      <c r="Z369" s="13">
        <f t="shared" si="87"/>
        <v>9</v>
      </c>
      <c r="AA369" s="4">
        <f t="shared" si="88"/>
        <v>34</v>
      </c>
      <c r="AB369" s="4">
        <v>1</v>
      </c>
      <c r="AC369" s="10">
        <v>3.1</v>
      </c>
      <c r="AD369" s="10">
        <v>32.200000000000003</v>
      </c>
      <c r="AE369" s="10">
        <v>27.8</v>
      </c>
      <c r="AF369" s="10">
        <v>32.5</v>
      </c>
      <c r="AG369" s="10">
        <v>30.84375</v>
      </c>
      <c r="AH369" s="9">
        <v>42</v>
      </c>
      <c r="AI369" s="9">
        <v>32</v>
      </c>
      <c r="AJ369" s="9">
        <v>44</v>
      </c>
      <c r="AK369" s="9">
        <v>39.444444444444443</v>
      </c>
      <c r="AL369" s="10">
        <v>9.1999999999999993</v>
      </c>
      <c r="AM369" s="10">
        <v>8.3000000000000007</v>
      </c>
      <c r="AN369" s="10">
        <v>9</v>
      </c>
      <c r="AO369" s="10">
        <v>8.8495107433832256</v>
      </c>
      <c r="AP369" s="21">
        <f>2*111</f>
        <v>222</v>
      </c>
      <c r="AQ369" s="20">
        <v>400</v>
      </c>
      <c r="AR369" s="20">
        <v>33.5</v>
      </c>
      <c r="AS369" s="20">
        <v>14.25</v>
      </c>
      <c r="AT369" s="5">
        <v>15</v>
      </c>
      <c r="AU369" s="5">
        <v>25</v>
      </c>
      <c r="AV369" s="5">
        <v>2310</v>
      </c>
      <c r="AW369" s="5">
        <v>2350</v>
      </c>
      <c r="AX369" s="5">
        <v>0</v>
      </c>
      <c r="AY369" s="5">
        <v>0</v>
      </c>
      <c r="AZ369" s="5">
        <v>0</v>
      </c>
      <c r="BA369" s="5">
        <v>0</v>
      </c>
      <c r="BB369" s="5">
        <v>45</v>
      </c>
      <c r="BC369" s="5">
        <v>325</v>
      </c>
      <c r="BD369" s="5">
        <v>3485</v>
      </c>
      <c r="BE369" s="5">
        <v>3850</v>
      </c>
      <c r="BF369" s="5">
        <v>13.214285714285714</v>
      </c>
      <c r="BG369" s="5">
        <v>58.571428571428569</v>
      </c>
      <c r="BH369" s="5">
        <v>336.78571428571428</v>
      </c>
      <c r="BI369" s="5">
        <v>408.57142857142856</v>
      </c>
      <c r="BJ369" s="5">
        <v>5</v>
      </c>
      <c r="BK369" s="5">
        <v>7.5</v>
      </c>
      <c r="BL369" s="5">
        <v>12.5</v>
      </c>
      <c r="BM369" s="5">
        <v>57.5</v>
      </c>
      <c r="BN369" s="5">
        <v>56913</v>
      </c>
      <c r="BO369" s="11">
        <f>BN369/Q369*100</f>
        <v>14.057035309925112</v>
      </c>
      <c r="BP369" s="11">
        <f>(BN369)/(O369+Q369+S369+U369)*100</f>
        <v>6.9772146063861866</v>
      </c>
      <c r="BQ369" s="4" t="s">
        <v>72</v>
      </c>
      <c r="BR369" s="9">
        <v>30</v>
      </c>
      <c r="BS369" s="9">
        <v>57</v>
      </c>
      <c r="BT369" s="11">
        <v>40.58</v>
      </c>
      <c r="BU369" s="19">
        <f t="shared" si="89"/>
        <v>1.1935294117647057</v>
      </c>
      <c r="BV369" s="6">
        <v>0.27900000000000003</v>
      </c>
      <c r="BW369" s="6">
        <v>1.6140000000000001</v>
      </c>
      <c r="BX369" s="6">
        <v>0.64300000000000002</v>
      </c>
      <c r="BY369" s="5">
        <f t="shared" si="90"/>
        <v>140635.08575440783</v>
      </c>
      <c r="BZ369" s="11">
        <v>28.27</v>
      </c>
      <c r="CA369" s="19">
        <f t="shared" si="94"/>
        <v>2.0546085688461071</v>
      </c>
      <c r="CB369" s="19"/>
      <c r="CC369" s="89"/>
      <c r="CD369" s="89"/>
      <c r="CE369" s="89"/>
      <c r="CF369" s="89"/>
      <c r="CG369" s="89"/>
      <c r="CH369" s="89"/>
      <c r="CI369" s="89"/>
      <c r="CJ369" s="89"/>
      <c r="CK369" s="89"/>
      <c r="CL369" s="89"/>
      <c r="CM369" s="89"/>
      <c r="CN369" s="89"/>
      <c r="CO369" s="89"/>
      <c r="CP369" s="89"/>
    </row>
    <row r="370" spans="1:94" s="138" customFormat="1" x14ac:dyDescent="0.25">
      <c r="A370" s="37" t="s">
        <v>69</v>
      </c>
      <c r="B370" s="37">
        <v>3</v>
      </c>
      <c r="C370" s="37">
        <v>2</v>
      </c>
      <c r="D370" s="38">
        <f t="shared" si="82"/>
        <v>0.80937128447999995</v>
      </c>
      <c r="E370" s="39">
        <v>38902</v>
      </c>
      <c r="F370" s="37">
        <v>1</v>
      </c>
      <c r="G370" s="37" t="s">
        <v>70</v>
      </c>
      <c r="H370" s="37" t="s">
        <v>71</v>
      </c>
      <c r="I370" s="37">
        <v>447</v>
      </c>
      <c r="J370" s="37">
        <v>512</v>
      </c>
      <c r="K370" s="37"/>
      <c r="L370" s="37"/>
      <c r="M370" s="31">
        <f t="shared" si="83"/>
        <v>479.5</v>
      </c>
      <c r="N370" s="39">
        <v>38912</v>
      </c>
      <c r="O370" s="40">
        <v>877070</v>
      </c>
      <c r="P370" s="37"/>
      <c r="Q370" s="40"/>
      <c r="R370" s="37"/>
      <c r="S370" s="37"/>
      <c r="T370" s="37"/>
      <c r="U370" s="37"/>
      <c r="V370" s="40">
        <f t="shared" si="84"/>
        <v>877070</v>
      </c>
      <c r="W370" s="40">
        <f t="shared" si="85"/>
        <v>1083643.5846170336</v>
      </c>
      <c r="X370" s="40">
        <f t="shared" si="86"/>
        <v>438535</v>
      </c>
      <c r="Y370" s="39">
        <v>38951</v>
      </c>
      <c r="Z370" s="13">
        <f t="shared" si="87"/>
        <v>10</v>
      </c>
      <c r="AA370" s="31">
        <f t="shared" si="88"/>
        <v>39</v>
      </c>
      <c r="AB370" s="37">
        <v>4</v>
      </c>
      <c r="AC370" s="37">
        <v>2.2999999999999998</v>
      </c>
      <c r="AD370" s="37">
        <v>31.2</v>
      </c>
      <c r="AE370" s="37">
        <v>28.8</v>
      </c>
      <c r="AF370" s="37">
        <v>33.799999999999997</v>
      </c>
      <c r="AG370" s="41">
        <v>31.797297297297298</v>
      </c>
      <c r="AH370" s="15">
        <v>42</v>
      </c>
      <c r="AI370" s="15">
        <v>40</v>
      </c>
      <c r="AJ370" s="15">
        <v>63</v>
      </c>
      <c r="AK370" s="13">
        <v>47</v>
      </c>
      <c r="AL370" s="15">
        <v>9.1</v>
      </c>
      <c r="AM370" s="15">
        <v>9</v>
      </c>
      <c r="AN370" s="15">
        <v>9.5</v>
      </c>
      <c r="AO370" s="18">
        <v>9.2342245223419681</v>
      </c>
      <c r="AP370" s="21">
        <v>376</v>
      </c>
      <c r="AQ370" s="21">
        <v>325</v>
      </c>
      <c r="AR370" s="21">
        <v>0</v>
      </c>
      <c r="AS370" s="21">
        <v>12</v>
      </c>
      <c r="AT370" s="14">
        <v>35</v>
      </c>
      <c r="AU370" s="14">
        <v>70</v>
      </c>
      <c r="AV370" s="14">
        <v>0</v>
      </c>
      <c r="AW370" s="14">
        <v>105</v>
      </c>
      <c r="AX370" s="14">
        <v>0</v>
      </c>
      <c r="AY370" s="14">
        <v>5</v>
      </c>
      <c r="AZ370" s="14">
        <v>0</v>
      </c>
      <c r="BA370" s="14">
        <v>20</v>
      </c>
      <c r="BB370" s="14">
        <v>980</v>
      </c>
      <c r="BC370" s="14">
        <v>475</v>
      </c>
      <c r="BD370" s="14">
        <v>0</v>
      </c>
      <c r="BE370" s="14">
        <v>1455</v>
      </c>
      <c r="BF370" s="14">
        <v>141.25</v>
      </c>
      <c r="BG370" s="14">
        <v>109.6875</v>
      </c>
      <c r="BH370" s="14">
        <v>0</v>
      </c>
      <c r="BI370" s="14">
        <v>250.9375</v>
      </c>
      <c r="BJ370" s="14">
        <v>30</v>
      </c>
      <c r="BK370" s="14">
        <v>30</v>
      </c>
      <c r="BL370" s="14">
        <v>0</v>
      </c>
      <c r="BM370" s="14">
        <v>65</v>
      </c>
      <c r="BN370" s="14">
        <v>165165</v>
      </c>
      <c r="BO370" s="19">
        <f>BN370/O370*100</f>
        <v>18.831450169313737</v>
      </c>
      <c r="BP370" s="19">
        <f>BN370/(O370+Q370)*100</f>
        <v>18.831450169313737</v>
      </c>
      <c r="BQ370" s="37" t="s">
        <v>72</v>
      </c>
      <c r="BR370" s="31">
        <v>18</v>
      </c>
      <c r="BS370" s="31">
        <v>51</v>
      </c>
      <c r="BT370" s="43">
        <v>25.58</v>
      </c>
      <c r="BU370" s="43">
        <f t="shared" si="89"/>
        <v>0.65589743589743588</v>
      </c>
      <c r="BV370" s="38">
        <v>0.05</v>
      </c>
      <c r="BW370" s="38">
        <v>0.98899999999999999</v>
      </c>
      <c r="BX370" s="38">
        <v>0.17399999999999999</v>
      </c>
      <c r="BY370" s="40">
        <f t="shared" si="90"/>
        <v>204065.80165012184</v>
      </c>
      <c r="BZ370" s="43">
        <v>15.91</v>
      </c>
      <c r="CA370" s="35">
        <f t="shared" si="94"/>
        <v>0.50403161783879491</v>
      </c>
      <c r="CB370" s="35">
        <f>(BX370/BT370^3)*100000</f>
        <v>1.0395553740125971</v>
      </c>
      <c r="CC370" s="89"/>
      <c r="CD370" s="89"/>
      <c r="CE370" s="89"/>
      <c r="CF370" s="89"/>
      <c r="CG370" s="89"/>
      <c r="CH370" s="89"/>
      <c r="CI370" s="89"/>
      <c r="CJ370" s="89"/>
      <c r="CK370" s="89"/>
      <c r="CL370" s="89"/>
      <c r="CM370" s="89"/>
      <c r="CN370" s="89"/>
      <c r="CO370" s="89"/>
      <c r="CP370" s="89"/>
    </row>
    <row r="371" spans="1:94" s="138" customFormat="1" x14ac:dyDescent="0.25">
      <c r="A371" s="37" t="s">
        <v>69</v>
      </c>
      <c r="B371" s="37">
        <v>8</v>
      </c>
      <c r="C371" s="37">
        <v>2</v>
      </c>
      <c r="D371" s="38">
        <f t="shared" si="82"/>
        <v>0.80937128447999995</v>
      </c>
      <c r="E371" s="39">
        <v>39210</v>
      </c>
      <c r="F371" s="37">
        <v>1</v>
      </c>
      <c r="G371" s="37" t="s">
        <v>70</v>
      </c>
      <c r="H371" s="37" t="s">
        <v>71</v>
      </c>
      <c r="I371" s="37">
        <v>508</v>
      </c>
      <c r="J371" s="37">
        <v>334</v>
      </c>
      <c r="K371" s="37"/>
      <c r="L371" s="37"/>
      <c r="M371" s="31">
        <f t="shared" si="83"/>
        <v>421</v>
      </c>
      <c r="N371" s="39">
        <v>39220</v>
      </c>
      <c r="O371" s="40">
        <v>859665</v>
      </c>
      <c r="P371" s="37"/>
      <c r="Q371" s="40"/>
      <c r="R371" s="37"/>
      <c r="S371" s="40"/>
      <c r="T371" s="37"/>
      <c r="U371" s="37"/>
      <c r="V371" s="40">
        <f t="shared" si="84"/>
        <v>859665</v>
      </c>
      <c r="W371" s="40">
        <f t="shared" si="85"/>
        <v>1062139.2387948534</v>
      </c>
      <c r="X371" s="40">
        <f t="shared" si="86"/>
        <v>429832.5</v>
      </c>
      <c r="Y371" s="39">
        <v>39266</v>
      </c>
      <c r="Z371" s="13">
        <f t="shared" si="87"/>
        <v>10</v>
      </c>
      <c r="AA371" s="37">
        <f t="shared" si="88"/>
        <v>46</v>
      </c>
      <c r="AB371" s="37">
        <v>2</v>
      </c>
      <c r="AC371" s="37">
        <v>2.5</v>
      </c>
      <c r="AD371" s="41">
        <v>24.7</v>
      </c>
      <c r="AE371" s="41">
        <v>24.4</v>
      </c>
      <c r="AF371" s="41">
        <v>32.6</v>
      </c>
      <c r="AG371" s="41">
        <v>29.630232558139543</v>
      </c>
      <c r="AH371" s="18">
        <v>42</v>
      </c>
      <c r="AI371" s="18">
        <v>36</v>
      </c>
      <c r="AJ371" s="18">
        <v>45</v>
      </c>
      <c r="AK371" s="18">
        <v>38.846153846153847</v>
      </c>
      <c r="AL371" s="18">
        <v>9.1</v>
      </c>
      <c r="AM371" s="18">
        <v>8.6</v>
      </c>
      <c r="AN371" s="18">
        <v>9.4</v>
      </c>
      <c r="AO371" s="18">
        <v>9.0116279069767451</v>
      </c>
      <c r="AP371" s="21">
        <v>290</v>
      </c>
      <c r="AQ371" s="21">
        <v>825</v>
      </c>
      <c r="AR371" s="21">
        <v>48</v>
      </c>
      <c r="AS371" s="21">
        <v>20</v>
      </c>
      <c r="AT371" s="14">
        <v>10</v>
      </c>
      <c r="AU371" s="14">
        <v>155</v>
      </c>
      <c r="AV371" s="14">
        <v>880</v>
      </c>
      <c r="AW371" s="14">
        <v>1045</v>
      </c>
      <c r="AX371" s="14">
        <v>0</v>
      </c>
      <c r="AY371" s="14">
        <v>0</v>
      </c>
      <c r="AZ371" s="14">
        <v>0</v>
      </c>
      <c r="BA371" s="14">
        <v>0</v>
      </c>
      <c r="BB371" s="14">
        <v>330</v>
      </c>
      <c r="BC371" s="14">
        <v>1145</v>
      </c>
      <c r="BD371" s="14">
        <v>5665</v>
      </c>
      <c r="BE371" s="14">
        <v>6640</v>
      </c>
      <c r="BF371" s="14">
        <v>54.0625</v>
      </c>
      <c r="BG371" s="14">
        <v>170.3125</v>
      </c>
      <c r="BH371" s="14">
        <v>429.6875</v>
      </c>
      <c r="BI371" s="14">
        <v>675.625</v>
      </c>
      <c r="BJ371" s="14">
        <v>20</v>
      </c>
      <c r="BK371" s="14">
        <v>17.5</v>
      </c>
      <c r="BL371" s="14">
        <v>12.5</v>
      </c>
      <c r="BM371" s="14">
        <v>72.5</v>
      </c>
      <c r="BN371" s="14">
        <v>284534</v>
      </c>
      <c r="BO371" s="19">
        <f>(BN371/O371)*100</f>
        <v>33.098241756963468</v>
      </c>
      <c r="BP371" s="19">
        <f>((BN371)/(O371+Q371+S371+U371))*100</f>
        <v>33.098241756963468</v>
      </c>
      <c r="BQ371" s="37" t="s">
        <v>72</v>
      </c>
      <c r="BR371" s="31">
        <v>24</v>
      </c>
      <c r="BS371" s="31">
        <v>71</v>
      </c>
      <c r="BT371" s="43">
        <v>37.81</v>
      </c>
      <c r="BU371" s="43">
        <f t="shared" si="89"/>
        <v>0.82195652173913047</v>
      </c>
      <c r="BV371" s="38">
        <v>0.11</v>
      </c>
      <c r="BW371" s="38">
        <v>1.29</v>
      </c>
      <c r="BX371" s="38">
        <v>0.51900000000000002</v>
      </c>
      <c r="BY371" s="40">
        <f t="shared" si="90"/>
        <v>351549.41305189213</v>
      </c>
      <c r="BZ371" s="43">
        <v>100.73</v>
      </c>
      <c r="CA371" s="35">
        <f t="shared" si="94"/>
        <v>2.7055353342595181</v>
      </c>
      <c r="CB371" s="35">
        <f>(BX371/BT371^3)*100000</f>
        <v>0.96016821630323812</v>
      </c>
      <c r="CC371" s="89"/>
      <c r="CD371" s="89"/>
      <c r="CE371" s="89"/>
      <c r="CF371" s="89"/>
      <c r="CG371" s="89"/>
      <c r="CH371" s="89"/>
      <c r="CI371" s="89"/>
      <c r="CJ371" s="89"/>
      <c r="CK371" s="89"/>
      <c r="CL371" s="89"/>
      <c r="CM371" s="89"/>
      <c r="CN371" s="89"/>
      <c r="CO371" s="89"/>
      <c r="CP371" s="89"/>
    </row>
    <row r="372" spans="1:94" s="138" customFormat="1" x14ac:dyDescent="0.25">
      <c r="A372" s="15" t="s">
        <v>69</v>
      </c>
      <c r="B372" s="15">
        <v>9</v>
      </c>
      <c r="C372" s="15">
        <v>2</v>
      </c>
      <c r="D372" s="16">
        <f t="shared" si="82"/>
        <v>0.80937128447999995</v>
      </c>
      <c r="E372" s="17">
        <v>39205</v>
      </c>
      <c r="F372" s="15">
        <v>2</v>
      </c>
      <c r="G372" s="15" t="s">
        <v>70</v>
      </c>
      <c r="H372" s="15" t="s">
        <v>71</v>
      </c>
      <c r="I372" s="15">
        <v>14</v>
      </c>
      <c r="J372" s="15">
        <v>13</v>
      </c>
      <c r="K372" s="15">
        <v>158</v>
      </c>
      <c r="L372" s="15">
        <v>142</v>
      </c>
      <c r="M372" s="13">
        <f t="shared" si="83"/>
        <v>81.75</v>
      </c>
      <c r="N372" s="17">
        <v>39215</v>
      </c>
      <c r="O372" s="14">
        <v>838140</v>
      </c>
      <c r="P372" s="17">
        <v>39219</v>
      </c>
      <c r="Q372" s="14">
        <v>753862</v>
      </c>
      <c r="R372" s="15"/>
      <c r="S372" s="14"/>
      <c r="T372" s="15"/>
      <c r="U372" s="15"/>
      <c r="V372" s="14">
        <f t="shared" si="84"/>
        <v>1592002</v>
      </c>
      <c r="W372" s="14">
        <f t="shared" si="85"/>
        <v>1966961.3075324509</v>
      </c>
      <c r="X372" s="14">
        <f t="shared" si="86"/>
        <v>796001</v>
      </c>
      <c r="Y372" s="17">
        <v>39260</v>
      </c>
      <c r="Z372" s="13">
        <f t="shared" si="87"/>
        <v>10</v>
      </c>
      <c r="AA372" s="15">
        <f t="shared" si="88"/>
        <v>45</v>
      </c>
      <c r="AB372" s="15">
        <v>2</v>
      </c>
      <c r="AC372" s="15">
        <v>1.8</v>
      </c>
      <c r="AD372" s="18">
        <v>30.1</v>
      </c>
      <c r="AE372" s="18">
        <v>24.5</v>
      </c>
      <c r="AF372" s="18">
        <v>34.1</v>
      </c>
      <c r="AG372" s="18">
        <v>29.379069767441855</v>
      </c>
      <c r="AH372" s="18">
        <v>42</v>
      </c>
      <c r="AI372" s="18">
        <v>36</v>
      </c>
      <c r="AJ372" s="18">
        <v>45</v>
      </c>
      <c r="AK372" s="18">
        <v>40.5</v>
      </c>
      <c r="AL372" s="18">
        <v>9</v>
      </c>
      <c r="AM372" s="18">
        <v>8.3000000000000007</v>
      </c>
      <c r="AN372" s="18">
        <v>9.4</v>
      </c>
      <c r="AO372" s="18">
        <v>8.9878048780487809</v>
      </c>
      <c r="AP372" s="21">
        <v>230</v>
      </c>
      <c r="AQ372" s="21">
        <v>650</v>
      </c>
      <c r="AR372" s="21">
        <v>58</v>
      </c>
      <c r="AS372" s="21">
        <v>24.5</v>
      </c>
      <c r="AT372" s="14">
        <v>0</v>
      </c>
      <c r="AU372" s="14">
        <v>20</v>
      </c>
      <c r="AV372" s="14">
        <v>0</v>
      </c>
      <c r="AW372" s="14">
        <v>20</v>
      </c>
      <c r="AX372" s="14">
        <v>0</v>
      </c>
      <c r="AY372" s="14">
        <v>0</v>
      </c>
      <c r="AZ372" s="14">
        <v>0</v>
      </c>
      <c r="BA372" s="14">
        <v>0</v>
      </c>
      <c r="BB372" s="14">
        <v>130</v>
      </c>
      <c r="BC372" s="14">
        <v>520</v>
      </c>
      <c r="BD372" s="14">
        <v>470</v>
      </c>
      <c r="BE372" s="14">
        <v>760</v>
      </c>
      <c r="BF372" s="14">
        <v>31.111111111111111</v>
      </c>
      <c r="BG372" s="14">
        <v>63.611111111111114</v>
      </c>
      <c r="BH372" s="14">
        <v>97.5</v>
      </c>
      <c r="BI372" s="14">
        <v>190.72222222222223</v>
      </c>
      <c r="BJ372" s="14">
        <v>25</v>
      </c>
      <c r="BK372" s="14">
        <v>17.5</v>
      </c>
      <c r="BL372" s="14">
        <v>30</v>
      </c>
      <c r="BM372" s="14">
        <v>117.5</v>
      </c>
      <c r="BN372" s="14">
        <v>316960</v>
      </c>
      <c r="BO372" s="19">
        <f>(BN372/Q372)*100</f>
        <v>42.044830486216313</v>
      </c>
      <c r="BP372" s="19">
        <f>((BN372)/(O372+Q372+S372+U372))*100</f>
        <v>19.909522726730241</v>
      </c>
      <c r="BQ372" s="15" t="s">
        <v>72</v>
      </c>
      <c r="BR372" s="13">
        <v>24</v>
      </c>
      <c r="BS372" s="13">
        <v>63</v>
      </c>
      <c r="BT372" s="19">
        <v>37.14</v>
      </c>
      <c r="BU372" s="19">
        <f t="shared" si="89"/>
        <v>0.82533333333333336</v>
      </c>
      <c r="BV372" s="16">
        <v>0.16900000000000001</v>
      </c>
      <c r="BW372" s="16">
        <v>1.0880000000000001</v>
      </c>
      <c r="BX372" s="16">
        <v>0.52700000000000002</v>
      </c>
      <c r="BY372" s="14">
        <f t="shared" si="90"/>
        <v>391612.60854916368</v>
      </c>
      <c r="BZ372" s="19">
        <v>127.27</v>
      </c>
      <c r="CA372" s="19">
        <f t="shared" si="94"/>
        <v>3.4943446554806812</v>
      </c>
      <c r="CB372" s="19">
        <f>(BX372/BT372^3)*100000</f>
        <v>1.0286909450119268</v>
      </c>
      <c r="CC372" s="89"/>
      <c r="CD372" s="89"/>
      <c r="CE372" s="89"/>
      <c r="CF372" s="89"/>
      <c r="CG372" s="89"/>
      <c r="CH372" s="89"/>
      <c r="CI372" s="89"/>
      <c r="CJ372" s="89"/>
      <c r="CK372" s="89"/>
      <c r="CL372" s="89"/>
      <c r="CM372" s="89"/>
      <c r="CN372" s="89"/>
      <c r="CO372" s="89"/>
      <c r="CP372" s="89"/>
    </row>
    <row r="373" spans="1:94" s="138" customFormat="1" x14ac:dyDescent="0.25">
      <c r="A373" s="37" t="s">
        <v>69</v>
      </c>
      <c r="B373" s="37">
        <v>17</v>
      </c>
      <c r="C373" s="37">
        <v>0.5</v>
      </c>
      <c r="D373" s="38">
        <f t="shared" si="82"/>
        <v>0.20234282111999999</v>
      </c>
      <c r="E373" s="39">
        <v>37180</v>
      </c>
      <c r="F373" s="37">
        <v>1</v>
      </c>
      <c r="G373" s="37" t="s">
        <v>70</v>
      </c>
      <c r="H373" s="37" t="s">
        <v>71</v>
      </c>
      <c r="I373" s="37">
        <v>16</v>
      </c>
      <c r="J373" s="37">
        <v>1</v>
      </c>
      <c r="K373" s="37"/>
      <c r="L373" s="37"/>
      <c r="M373" s="31">
        <f t="shared" si="83"/>
        <v>8.5</v>
      </c>
      <c r="N373" s="39">
        <v>37191</v>
      </c>
      <c r="O373" s="40">
        <v>322432</v>
      </c>
      <c r="P373" s="37"/>
      <c r="Q373" s="40"/>
      <c r="R373" s="37"/>
      <c r="S373" s="37"/>
      <c r="T373" s="37"/>
      <c r="U373" s="37"/>
      <c r="V373" s="40">
        <f t="shared" si="84"/>
        <v>322432</v>
      </c>
      <c r="W373" s="40">
        <f t="shared" si="85"/>
        <v>1593493.6471444212</v>
      </c>
      <c r="X373" s="40">
        <f t="shared" si="86"/>
        <v>644864</v>
      </c>
      <c r="Y373" s="39">
        <v>37244</v>
      </c>
      <c r="Z373" s="13">
        <f t="shared" si="87"/>
        <v>11</v>
      </c>
      <c r="AA373" s="37">
        <f t="shared" si="88"/>
        <v>53</v>
      </c>
      <c r="AB373" s="31">
        <v>16</v>
      </c>
      <c r="AC373" s="41">
        <v>4.9000000000000004</v>
      </c>
      <c r="AD373" s="41">
        <v>24.5</v>
      </c>
      <c r="AE373" s="41">
        <v>12.8</v>
      </c>
      <c r="AF373" s="41">
        <v>26.8</v>
      </c>
      <c r="AG373" s="41">
        <v>21.796078431372543</v>
      </c>
      <c r="AH373" s="13">
        <v>42</v>
      </c>
      <c r="AI373" s="13">
        <v>30</v>
      </c>
      <c r="AJ373" s="13">
        <v>43</v>
      </c>
      <c r="AK373" s="13">
        <v>36.4</v>
      </c>
      <c r="AL373" s="18">
        <v>9</v>
      </c>
      <c r="AM373" s="18">
        <v>9</v>
      </c>
      <c r="AN373" s="18">
        <v>9.6999999999999993</v>
      </c>
      <c r="AO373" s="18">
        <v>9.4158087813923643</v>
      </c>
      <c r="AP373" s="21">
        <v>105</v>
      </c>
      <c r="AQ373" s="21">
        <v>212.5</v>
      </c>
      <c r="AR373" s="21">
        <v>9</v>
      </c>
      <c r="AS373" s="21">
        <v>3.75</v>
      </c>
      <c r="AT373" s="14">
        <v>170</v>
      </c>
      <c r="AU373" s="14">
        <v>1610</v>
      </c>
      <c r="AV373" s="14">
        <v>0</v>
      </c>
      <c r="AW373" s="14">
        <v>1780</v>
      </c>
      <c r="AX373" s="14">
        <v>0</v>
      </c>
      <c r="AY373" s="14">
        <v>0</v>
      </c>
      <c r="AZ373" s="14">
        <v>0</v>
      </c>
      <c r="BA373" s="14">
        <v>5</v>
      </c>
      <c r="BB373" s="14">
        <v>445</v>
      </c>
      <c r="BC373" s="14">
        <v>485</v>
      </c>
      <c r="BD373" s="14">
        <v>960</v>
      </c>
      <c r="BE373" s="14">
        <v>1065</v>
      </c>
      <c r="BF373" s="14">
        <v>76.75</v>
      </c>
      <c r="BG373" s="14">
        <v>59.75</v>
      </c>
      <c r="BH373" s="14">
        <v>146.5</v>
      </c>
      <c r="BI373" s="14">
        <v>283</v>
      </c>
      <c r="BJ373" s="14">
        <v>15</v>
      </c>
      <c r="BK373" s="14">
        <v>15</v>
      </c>
      <c r="BL373" s="14">
        <v>25</v>
      </c>
      <c r="BM373" s="14">
        <v>80</v>
      </c>
      <c r="BN373" s="14">
        <v>0</v>
      </c>
      <c r="BO373" s="19">
        <f>BN373/(O373)*100</f>
        <v>0</v>
      </c>
      <c r="BP373" s="19">
        <f>BN373/(O373+Q373)*100</f>
        <v>0</v>
      </c>
      <c r="BQ373" s="37" t="s">
        <v>73</v>
      </c>
      <c r="BR373" s="31"/>
      <c r="BS373" s="31"/>
      <c r="BT373" s="43"/>
      <c r="BU373" s="43">
        <f t="shared" si="89"/>
        <v>0</v>
      </c>
      <c r="BV373" s="38"/>
      <c r="BW373" s="38"/>
      <c r="BX373" s="38"/>
      <c r="BY373" s="40">
        <f t="shared" si="90"/>
        <v>0</v>
      </c>
      <c r="BZ373" s="43">
        <v>0</v>
      </c>
      <c r="CA373" s="43">
        <f t="shared" si="94"/>
        <v>0</v>
      </c>
      <c r="CB373" s="43" t="e">
        <f>(BX373/BT373^3)*100000</f>
        <v>#DIV/0!</v>
      </c>
      <c r="CC373" s="89"/>
      <c r="CD373" s="89"/>
      <c r="CE373" s="89"/>
      <c r="CF373" s="89"/>
      <c r="CG373" s="89"/>
      <c r="CH373" s="89"/>
      <c r="CI373" s="89"/>
      <c r="CJ373" s="89"/>
      <c r="CK373" s="89"/>
      <c r="CL373" s="89"/>
      <c r="CM373" s="89"/>
      <c r="CN373" s="89"/>
      <c r="CO373" s="89"/>
      <c r="CP373" s="89"/>
    </row>
    <row r="374" spans="1:94" s="138" customFormat="1" x14ac:dyDescent="0.25">
      <c r="A374" s="27" t="s">
        <v>69</v>
      </c>
      <c r="B374" s="30">
        <v>28</v>
      </c>
      <c r="C374" s="27">
        <v>1</v>
      </c>
      <c r="D374" s="27">
        <f t="shared" si="82"/>
        <v>0.40468564223999998</v>
      </c>
      <c r="E374" s="29">
        <v>40085</v>
      </c>
      <c r="F374" s="27">
        <v>1</v>
      </c>
      <c r="G374" s="27" t="s">
        <v>70</v>
      </c>
      <c r="H374" s="27" t="s">
        <v>71</v>
      </c>
      <c r="I374" s="27">
        <v>182</v>
      </c>
      <c r="J374" s="27">
        <v>463</v>
      </c>
      <c r="K374" s="27"/>
      <c r="L374" s="27"/>
      <c r="M374" s="31">
        <f t="shared" si="83"/>
        <v>322.5</v>
      </c>
      <c r="N374" s="29">
        <v>40096</v>
      </c>
      <c r="O374" s="32">
        <v>411742</v>
      </c>
      <c r="P374" s="27"/>
      <c r="Q374" s="32"/>
      <c r="R374" s="27"/>
      <c r="S374" s="32"/>
      <c r="T374" s="27"/>
      <c r="U374" s="32"/>
      <c r="V374" s="40">
        <f t="shared" si="84"/>
        <v>411742</v>
      </c>
      <c r="W374" s="40">
        <f t="shared" si="85"/>
        <v>1017436.639760536</v>
      </c>
      <c r="X374" s="40">
        <f t="shared" si="86"/>
        <v>411742</v>
      </c>
      <c r="Y374" s="29">
        <v>40150</v>
      </c>
      <c r="Z374" s="13">
        <f t="shared" si="87"/>
        <v>11</v>
      </c>
      <c r="AA374" s="27">
        <f t="shared" si="88"/>
        <v>54</v>
      </c>
      <c r="AB374" s="27">
        <v>3</v>
      </c>
      <c r="AC374" s="33">
        <v>4.0999999999999996</v>
      </c>
      <c r="AD374" s="33">
        <v>26.5</v>
      </c>
      <c r="AE374" s="33">
        <v>15.4</v>
      </c>
      <c r="AF374" s="33">
        <v>30.2</v>
      </c>
      <c r="AG374" s="33">
        <v>22.933333333333337</v>
      </c>
      <c r="AH374" s="4">
        <v>42</v>
      </c>
      <c r="AI374" s="4">
        <v>37</v>
      </c>
      <c r="AJ374" s="4">
        <v>45</v>
      </c>
      <c r="AK374" s="10">
        <v>41.53846153846154</v>
      </c>
      <c r="AL374" s="4">
        <v>8.4</v>
      </c>
      <c r="AM374" s="4">
        <v>8.4</v>
      </c>
      <c r="AN374" s="10">
        <v>9.1999999999999993</v>
      </c>
      <c r="AO374" s="10">
        <v>8.8631647105323967</v>
      </c>
      <c r="AP374" s="20">
        <v>504</v>
      </c>
      <c r="AQ374" s="20">
        <v>275</v>
      </c>
      <c r="AR374" s="20">
        <v>26</v>
      </c>
      <c r="AS374" s="20">
        <v>11.5</v>
      </c>
      <c r="AT374" s="5">
        <v>125</v>
      </c>
      <c r="AU374" s="5">
        <v>325</v>
      </c>
      <c r="AV374" s="5">
        <v>350</v>
      </c>
      <c r="AW374" s="5">
        <v>800</v>
      </c>
      <c r="AX374" s="5">
        <v>0</v>
      </c>
      <c r="AY374" s="5">
        <v>0</v>
      </c>
      <c r="AZ374" s="5">
        <v>0</v>
      </c>
      <c r="BA374" s="5">
        <v>30</v>
      </c>
      <c r="BB374" s="5">
        <v>430</v>
      </c>
      <c r="BC374" s="5">
        <v>1010</v>
      </c>
      <c r="BD374" s="5">
        <v>60</v>
      </c>
      <c r="BE374" s="5">
        <v>1085</v>
      </c>
      <c r="BF374" s="5">
        <v>76.666666666666671</v>
      </c>
      <c r="BG374" s="5">
        <v>165</v>
      </c>
      <c r="BH374" s="5">
        <v>5.333333333333333</v>
      </c>
      <c r="BI374" s="5">
        <v>229</v>
      </c>
      <c r="BJ374" s="5">
        <v>35</v>
      </c>
      <c r="BK374" s="5">
        <v>60</v>
      </c>
      <c r="BL374" s="5">
        <v>0</v>
      </c>
      <c r="BM374" s="5">
        <v>105</v>
      </c>
      <c r="BN374" s="5">
        <v>112294</v>
      </c>
      <c r="BO374" s="11">
        <f>BN374/O374*100</f>
        <v>27.272903905843947</v>
      </c>
      <c r="BP374" s="11">
        <f>(BN374)/(O374+Q374+S374+U374)*100</f>
        <v>27.272903905843947</v>
      </c>
      <c r="BQ374" s="27" t="s">
        <v>72</v>
      </c>
      <c r="BR374" s="30">
        <v>19</v>
      </c>
      <c r="BS374" s="30">
        <v>63</v>
      </c>
      <c r="BT374" s="35">
        <v>29.25</v>
      </c>
      <c r="BU374" s="43">
        <f t="shared" si="89"/>
        <v>0.54166666666666663</v>
      </c>
      <c r="BV374" s="28">
        <v>7.2999999999999995E-2</v>
      </c>
      <c r="BW374" s="28">
        <v>0.32700000000000001</v>
      </c>
      <c r="BX374" s="28">
        <v>0.27400000000000002</v>
      </c>
      <c r="BY374" s="32">
        <f t="shared" si="90"/>
        <v>277484.51706473867</v>
      </c>
      <c r="BZ374" s="35">
        <v>28.77</v>
      </c>
      <c r="CA374" s="43">
        <f t="shared" si="94"/>
        <v>1.3165225601500643</v>
      </c>
      <c r="CB374" s="43">
        <f>(BX374/BT374^3)*100000</f>
        <v>1.0948962077605515</v>
      </c>
      <c r="CC374" s="89"/>
      <c r="CD374" s="89"/>
      <c r="CE374" s="89"/>
      <c r="CF374" s="89"/>
      <c r="CG374" s="89"/>
      <c r="CH374" s="89"/>
      <c r="CI374" s="89"/>
      <c r="CJ374" s="89"/>
      <c r="CK374" s="89"/>
      <c r="CL374" s="89"/>
      <c r="CM374" s="89"/>
      <c r="CN374" s="89"/>
      <c r="CO374" s="89"/>
      <c r="CP374" s="89"/>
    </row>
    <row r="375" spans="1:94" s="138" customFormat="1" x14ac:dyDescent="0.25">
      <c r="A375" s="37" t="s">
        <v>69</v>
      </c>
      <c r="B375" s="37">
        <v>9</v>
      </c>
      <c r="C375" s="37">
        <v>2</v>
      </c>
      <c r="D375" s="38">
        <f t="shared" si="82"/>
        <v>0.80937128447999995</v>
      </c>
      <c r="E375" s="39">
        <v>37833</v>
      </c>
      <c r="F375" s="37">
        <v>1</v>
      </c>
      <c r="G375" s="37" t="s">
        <v>70</v>
      </c>
      <c r="H375" s="37" t="s">
        <v>71</v>
      </c>
      <c r="I375" s="37">
        <v>5</v>
      </c>
      <c r="J375" s="37">
        <v>255</v>
      </c>
      <c r="K375" s="37"/>
      <c r="L375" s="37"/>
      <c r="M375" s="31">
        <f t="shared" si="83"/>
        <v>130</v>
      </c>
      <c r="N375" s="39">
        <v>37844</v>
      </c>
      <c r="O375" s="40">
        <v>775852</v>
      </c>
      <c r="P375" s="37"/>
      <c r="Q375" s="40"/>
      <c r="R375" s="37"/>
      <c r="S375" s="37"/>
      <c r="T375" s="37"/>
      <c r="U375" s="37"/>
      <c r="V375" s="40">
        <f t="shared" si="84"/>
        <v>775852</v>
      </c>
      <c r="W375" s="40">
        <f t="shared" si="85"/>
        <v>958586.02211031585</v>
      </c>
      <c r="X375" s="40">
        <f t="shared" si="86"/>
        <v>387926</v>
      </c>
      <c r="Y375" s="39">
        <v>37903</v>
      </c>
      <c r="Z375" s="13">
        <f t="shared" si="87"/>
        <v>11</v>
      </c>
      <c r="AA375" s="37">
        <f t="shared" si="88"/>
        <v>59</v>
      </c>
      <c r="AB375" s="37">
        <v>10</v>
      </c>
      <c r="AC375" s="41">
        <v>1.2</v>
      </c>
      <c r="AD375" s="41">
        <v>32</v>
      </c>
      <c r="AE375" s="41">
        <v>24.5</v>
      </c>
      <c r="AF375" s="41">
        <v>33.6</v>
      </c>
      <c r="AG375" s="41">
        <v>30.175438596491233</v>
      </c>
      <c r="AH375" s="13">
        <v>42</v>
      </c>
      <c r="AI375" s="13">
        <v>28</v>
      </c>
      <c r="AJ375" s="13">
        <v>46</v>
      </c>
      <c r="AK375" s="13">
        <v>37.733333333333334</v>
      </c>
      <c r="AL375" s="18">
        <v>9.1</v>
      </c>
      <c r="AM375" s="18">
        <v>8.6</v>
      </c>
      <c r="AN375" s="18">
        <v>10</v>
      </c>
      <c r="AO375" s="18">
        <v>9.1249702431637747</v>
      </c>
      <c r="AP375" s="21">
        <v>304</v>
      </c>
      <c r="AQ375" s="21">
        <v>950</v>
      </c>
      <c r="AR375" s="21">
        <v>78</v>
      </c>
      <c r="AS375" s="21">
        <v>32.5</v>
      </c>
      <c r="AT375" s="14">
        <v>65</v>
      </c>
      <c r="AU375" s="14">
        <v>455</v>
      </c>
      <c r="AV375" s="14">
        <v>1835</v>
      </c>
      <c r="AW375" s="14">
        <v>2355</v>
      </c>
      <c r="AX375" s="14">
        <v>0</v>
      </c>
      <c r="AY375" s="14">
        <v>0</v>
      </c>
      <c r="AZ375" s="14">
        <v>0</v>
      </c>
      <c r="BA375" s="14">
        <v>5</v>
      </c>
      <c r="BB375" s="14">
        <v>640</v>
      </c>
      <c r="BC375" s="14">
        <v>380</v>
      </c>
      <c r="BD375" s="14">
        <v>3815</v>
      </c>
      <c r="BE375" s="14">
        <v>4260</v>
      </c>
      <c r="BF375" s="14">
        <v>58.18181818181818</v>
      </c>
      <c r="BG375" s="14">
        <v>48.18181818181818</v>
      </c>
      <c r="BH375" s="14">
        <v>545</v>
      </c>
      <c r="BI375" s="14">
        <v>666.36363636363637</v>
      </c>
      <c r="BJ375" s="14">
        <v>5</v>
      </c>
      <c r="BK375" s="14">
        <v>12.5</v>
      </c>
      <c r="BL375" s="14">
        <v>190</v>
      </c>
      <c r="BM375" s="14">
        <v>262.5</v>
      </c>
      <c r="BN375" s="14">
        <v>116010</v>
      </c>
      <c r="BO375" s="19">
        <f>BN375/(O375)*100</f>
        <v>14.9525940514428</v>
      </c>
      <c r="BP375" s="19">
        <f>BN375/(O375+Q375)*100</f>
        <v>14.9525940514428</v>
      </c>
      <c r="BQ375" s="37" t="s">
        <v>72</v>
      </c>
      <c r="BR375" s="31">
        <v>43</v>
      </c>
      <c r="BS375" s="31">
        <v>80</v>
      </c>
      <c r="BT375" s="43">
        <v>54.95</v>
      </c>
      <c r="BU375" s="43">
        <f t="shared" si="89"/>
        <v>0.93135593220338986</v>
      </c>
      <c r="BV375" s="38">
        <v>0.66900000000000004</v>
      </c>
      <c r="BW375" s="38">
        <v>4.1719999999999997</v>
      </c>
      <c r="BX375" s="38">
        <v>1.4730000000000001</v>
      </c>
      <c r="BY375" s="40">
        <f t="shared" si="90"/>
        <v>143333.47652002927</v>
      </c>
      <c r="BZ375" s="43">
        <v>134.86000000000001</v>
      </c>
      <c r="CA375" s="35">
        <f t="shared" si="94"/>
        <v>2.8241213342933835</v>
      </c>
      <c r="CB375" s="35"/>
      <c r="CC375" s="89"/>
      <c r="CD375" s="89"/>
      <c r="CE375" s="89"/>
      <c r="CF375" s="89"/>
      <c r="CG375" s="89"/>
      <c r="CH375" s="89"/>
      <c r="CI375" s="89"/>
      <c r="CJ375" s="89"/>
      <c r="CK375" s="89"/>
      <c r="CL375" s="89"/>
      <c r="CM375" s="89"/>
      <c r="CN375" s="89"/>
      <c r="CO375" s="89"/>
      <c r="CP375" s="89"/>
    </row>
    <row r="376" spans="1:94" s="138" customFormat="1" x14ac:dyDescent="0.25">
      <c r="A376" s="37" t="s">
        <v>69</v>
      </c>
      <c r="B376" s="37">
        <v>10</v>
      </c>
      <c r="C376" s="37">
        <v>2</v>
      </c>
      <c r="D376" s="38">
        <f t="shared" si="82"/>
        <v>0.80937128447999995</v>
      </c>
      <c r="E376" s="39">
        <v>39213</v>
      </c>
      <c r="F376" s="37">
        <v>1</v>
      </c>
      <c r="G376" s="37" t="s">
        <v>70</v>
      </c>
      <c r="H376" s="37" t="s">
        <v>71</v>
      </c>
      <c r="I376" s="37">
        <v>204</v>
      </c>
      <c r="J376" s="37">
        <v>652</v>
      </c>
      <c r="K376" s="37"/>
      <c r="L376" s="37"/>
      <c r="M376" s="31">
        <f t="shared" si="83"/>
        <v>428</v>
      </c>
      <c r="N376" s="39">
        <v>39225</v>
      </c>
      <c r="O376" s="40">
        <v>838598</v>
      </c>
      <c r="P376" s="37"/>
      <c r="Q376" s="40"/>
      <c r="R376" s="37"/>
      <c r="S376" s="40"/>
      <c r="T376" s="37"/>
      <c r="U376" s="37"/>
      <c r="V376" s="40">
        <f t="shared" si="84"/>
        <v>838598</v>
      </c>
      <c r="W376" s="40">
        <f t="shared" si="85"/>
        <v>1036110.3934380097</v>
      </c>
      <c r="X376" s="40">
        <f t="shared" si="86"/>
        <v>419299</v>
      </c>
      <c r="Y376" s="39">
        <v>39274</v>
      </c>
      <c r="Z376" s="13">
        <f t="shared" si="87"/>
        <v>12</v>
      </c>
      <c r="AA376" s="37">
        <f t="shared" si="88"/>
        <v>49</v>
      </c>
      <c r="AB376" s="37">
        <v>1</v>
      </c>
      <c r="AC376" s="37">
        <v>2.7</v>
      </c>
      <c r="AD376" s="41">
        <v>28.4</v>
      </c>
      <c r="AE376" s="41">
        <v>24.8</v>
      </c>
      <c r="AF376" s="41">
        <v>32.4</v>
      </c>
      <c r="AG376" s="41">
        <v>30.091304347826082</v>
      </c>
      <c r="AH376" s="18">
        <v>42</v>
      </c>
      <c r="AI376" s="18">
        <v>25</v>
      </c>
      <c r="AJ376" s="18">
        <v>45</v>
      </c>
      <c r="AK376" s="18">
        <v>37.642857142857146</v>
      </c>
      <c r="AL376" s="18">
        <v>8.8000000000000007</v>
      </c>
      <c r="AM376" s="18">
        <v>8.3000000000000007</v>
      </c>
      <c r="AN376" s="18">
        <v>9.3000000000000007</v>
      </c>
      <c r="AO376" s="18">
        <v>8.926086956521738</v>
      </c>
      <c r="AP376" s="21">
        <v>343</v>
      </c>
      <c r="AQ376" s="21">
        <v>575</v>
      </c>
      <c r="AR376" s="21">
        <v>47</v>
      </c>
      <c r="AS376" s="21">
        <v>20</v>
      </c>
      <c r="AT376" s="14">
        <v>0</v>
      </c>
      <c r="AU376" s="14">
        <v>125</v>
      </c>
      <c r="AV376" s="14">
        <v>5</v>
      </c>
      <c r="AW376" s="14">
        <v>130</v>
      </c>
      <c r="AX376" s="14">
        <v>0</v>
      </c>
      <c r="AY376" s="14">
        <v>0</v>
      </c>
      <c r="AZ376" s="14">
        <v>0</v>
      </c>
      <c r="BA376" s="14">
        <v>10</v>
      </c>
      <c r="BB376" s="14">
        <v>90</v>
      </c>
      <c r="BC376" s="14">
        <v>850</v>
      </c>
      <c r="BD376" s="14">
        <v>125</v>
      </c>
      <c r="BE376" s="14">
        <v>930</v>
      </c>
      <c r="BF376" s="14">
        <v>33.666666666666664</v>
      </c>
      <c r="BG376" s="14">
        <v>216.66666666666666</v>
      </c>
      <c r="BH376" s="14">
        <v>24.666666666666668</v>
      </c>
      <c r="BI376" s="14">
        <v>274.33333333333331</v>
      </c>
      <c r="BJ376" s="14">
        <v>20</v>
      </c>
      <c r="BK376" s="14">
        <v>125</v>
      </c>
      <c r="BL376" s="14">
        <v>10</v>
      </c>
      <c r="BM376" s="14">
        <v>180</v>
      </c>
      <c r="BN376" s="14">
        <v>248482</v>
      </c>
      <c r="BO376" s="19">
        <f>(BN376/O376)*100</f>
        <v>29.630645434403611</v>
      </c>
      <c r="BP376" s="19">
        <f>((BN376)/(O376+Q376+S376+U376))*100</f>
        <v>29.630645434403611</v>
      </c>
      <c r="BQ376" s="37" t="s">
        <v>72</v>
      </c>
      <c r="BR376" s="31">
        <v>23</v>
      </c>
      <c r="BS376" s="31">
        <v>63</v>
      </c>
      <c r="BT376" s="43">
        <v>37.270000000000003</v>
      </c>
      <c r="BU376" s="43">
        <f t="shared" si="89"/>
        <v>0.7606122448979592</v>
      </c>
      <c r="BV376" s="38">
        <v>8.9999999999999993E-3</v>
      </c>
      <c r="BW376" s="38">
        <v>2.0459999999999998</v>
      </c>
      <c r="BX376" s="38">
        <v>0.47199999999999998</v>
      </c>
      <c r="BY376" s="40">
        <f t="shared" si="90"/>
        <v>307006.19698862091</v>
      </c>
      <c r="BZ376" s="43">
        <v>78.819999999999993</v>
      </c>
      <c r="CA376" s="35">
        <f t="shared" si="94"/>
        <v>1.9874332823716296</v>
      </c>
      <c r="CB376" s="35">
        <f>(BX376/BT376^3)*100000</f>
        <v>0.91172490934401118</v>
      </c>
      <c r="CC376" s="89"/>
      <c r="CD376" s="89"/>
      <c r="CE376" s="89"/>
      <c r="CF376" s="89"/>
      <c r="CG376" s="89"/>
      <c r="CH376" s="89"/>
      <c r="CI376" s="89"/>
      <c r="CJ376" s="89"/>
      <c r="CK376" s="89"/>
      <c r="CL376" s="89"/>
      <c r="CM376" s="89"/>
      <c r="CN376" s="89"/>
      <c r="CO376" s="89"/>
      <c r="CP376" s="89"/>
    </row>
    <row r="377" spans="1:94" s="138" customFormat="1" x14ac:dyDescent="0.25">
      <c r="A377" s="46" t="s">
        <v>69</v>
      </c>
      <c r="B377" s="37">
        <v>8</v>
      </c>
      <c r="C377" s="37">
        <v>2</v>
      </c>
      <c r="D377" s="38">
        <f t="shared" si="82"/>
        <v>0.80937128447999995</v>
      </c>
      <c r="E377" s="39">
        <v>40301</v>
      </c>
      <c r="F377" s="31">
        <v>1</v>
      </c>
      <c r="G377" s="37" t="s">
        <v>70</v>
      </c>
      <c r="H377" s="31" t="s">
        <v>71</v>
      </c>
      <c r="I377" s="37">
        <v>657</v>
      </c>
      <c r="J377" s="37">
        <v>29</v>
      </c>
      <c r="K377" s="37"/>
      <c r="L377" s="37"/>
      <c r="M377" s="31">
        <f t="shared" si="83"/>
        <v>343</v>
      </c>
      <c r="N377" s="39">
        <v>40313</v>
      </c>
      <c r="O377" s="40">
        <v>885314</v>
      </c>
      <c r="P377" s="39"/>
      <c r="Q377" s="40"/>
      <c r="R377" s="39"/>
      <c r="S377" s="31"/>
      <c r="T377" s="39"/>
      <c r="U377" s="39"/>
      <c r="V377" s="40">
        <f t="shared" si="84"/>
        <v>885314</v>
      </c>
      <c r="W377" s="40">
        <f t="shared" si="85"/>
        <v>1093829.2684411102</v>
      </c>
      <c r="X377" s="40">
        <f t="shared" si="86"/>
        <v>442657</v>
      </c>
      <c r="Y377" s="39">
        <v>40352</v>
      </c>
      <c r="Z377" s="13">
        <f t="shared" si="87"/>
        <v>12</v>
      </c>
      <c r="AA377" s="31">
        <f t="shared" si="88"/>
        <v>39</v>
      </c>
      <c r="AB377" s="31">
        <v>5</v>
      </c>
      <c r="AC377" s="41">
        <v>3.1</v>
      </c>
      <c r="AD377" s="41">
        <v>26.7</v>
      </c>
      <c r="AE377" s="41">
        <v>27</v>
      </c>
      <c r="AF377" s="41">
        <v>34.299999999999997</v>
      </c>
      <c r="AG377" s="41">
        <v>31.221621621621615</v>
      </c>
      <c r="AH377" s="13">
        <v>42</v>
      </c>
      <c r="AI377" s="13">
        <v>38</v>
      </c>
      <c r="AJ377" s="13">
        <v>45</v>
      </c>
      <c r="AK377" s="18">
        <v>42.7</v>
      </c>
      <c r="AL377" s="18">
        <v>8.9</v>
      </c>
      <c r="AM377" s="18">
        <v>8.5</v>
      </c>
      <c r="AN377" s="18">
        <v>9.1999999999999993</v>
      </c>
      <c r="AO377" s="18">
        <v>8.7487376174390104</v>
      </c>
      <c r="AP377" s="21">
        <v>476</v>
      </c>
      <c r="AQ377" s="21">
        <v>550</v>
      </c>
      <c r="AR377" s="21">
        <v>38</v>
      </c>
      <c r="AS377" s="21">
        <v>11.75</v>
      </c>
      <c r="AT377" s="14">
        <v>85</v>
      </c>
      <c r="AU377" s="14">
        <v>540</v>
      </c>
      <c r="AV377" s="14">
        <v>0</v>
      </c>
      <c r="AW377" s="14">
        <v>625</v>
      </c>
      <c r="AX377" s="14">
        <v>0</v>
      </c>
      <c r="AY377" s="14">
        <v>0</v>
      </c>
      <c r="AZ377" s="14">
        <v>0</v>
      </c>
      <c r="BA377" s="14">
        <v>0</v>
      </c>
      <c r="BB377" s="14">
        <v>220</v>
      </c>
      <c r="BC377" s="14">
        <v>675</v>
      </c>
      <c r="BD377" s="14">
        <v>160</v>
      </c>
      <c r="BE377" s="14">
        <v>730</v>
      </c>
      <c r="BF377" s="14">
        <v>42.692307692307693</v>
      </c>
      <c r="BG377" s="14">
        <v>185.76923076923077</v>
      </c>
      <c r="BH377" s="14">
        <v>16.53846153846154</v>
      </c>
      <c r="BI377" s="14">
        <v>245</v>
      </c>
      <c r="BJ377" s="14">
        <v>20</v>
      </c>
      <c r="BK377" s="14">
        <v>65</v>
      </c>
      <c r="BL377" s="14">
        <v>0</v>
      </c>
      <c r="BM377" s="14">
        <v>135</v>
      </c>
      <c r="BN377" s="14">
        <v>377458</v>
      </c>
      <c r="BO377" s="19">
        <v>42.64</v>
      </c>
      <c r="BP377" s="19">
        <f>((BN377/(O377+Q377+S377+U377))*100)</f>
        <v>42.635494299197802</v>
      </c>
      <c r="BQ377" s="37" t="s">
        <v>72</v>
      </c>
      <c r="BR377" s="31">
        <v>20</v>
      </c>
      <c r="BS377" s="31">
        <v>55</v>
      </c>
      <c r="BT377" s="43">
        <v>31.18</v>
      </c>
      <c r="BU377" s="43">
        <f t="shared" si="89"/>
        <v>0.79948717948717951</v>
      </c>
      <c r="BV377" s="38">
        <v>4.3999999999999997E-2</v>
      </c>
      <c r="BW377" s="38">
        <v>1.61</v>
      </c>
      <c r="BX377" s="38">
        <v>0.26400000000000001</v>
      </c>
      <c r="BY377" s="40">
        <f t="shared" si="90"/>
        <v>466359.51538916648</v>
      </c>
      <c r="BZ377" s="43">
        <v>81.55</v>
      </c>
      <c r="CA377" s="35">
        <f t="shared" si="94"/>
        <v>2.5835184434163248</v>
      </c>
      <c r="CB377" s="35">
        <f>(BX377/BT377^3)*100000</f>
        <v>0.87091464650912942</v>
      </c>
      <c r="CC377" s="89"/>
      <c r="CD377" s="89"/>
      <c r="CE377" s="89"/>
      <c r="CF377" s="89"/>
      <c r="CG377" s="89"/>
      <c r="CH377" s="89"/>
      <c r="CI377" s="89"/>
      <c r="CJ377" s="89"/>
      <c r="CK377" s="89"/>
      <c r="CL377" s="89"/>
      <c r="CM377" s="89"/>
      <c r="CN377" s="89"/>
      <c r="CO377" s="89"/>
      <c r="CP377" s="89"/>
    </row>
    <row r="378" spans="1:94" s="138" customFormat="1" x14ac:dyDescent="0.25">
      <c r="A378" s="37" t="s">
        <v>69</v>
      </c>
      <c r="B378" s="37">
        <v>7</v>
      </c>
      <c r="C378" s="37">
        <v>2</v>
      </c>
      <c r="D378" s="38">
        <f t="shared" si="82"/>
        <v>0.80937128447999995</v>
      </c>
      <c r="E378" s="39">
        <v>37829</v>
      </c>
      <c r="F378" s="37">
        <v>1</v>
      </c>
      <c r="G378" s="37" t="s">
        <v>70</v>
      </c>
      <c r="H378" s="37" t="s">
        <v>71</v>
      </c>
      <c r="I378" s="37">
        <v>25</v>
      </c>
      <c r="J378" s="37">
        <v>6</v>
      </c>
      <c r="K378" s="37"/>
      <c r="L378" s="37"/>
      <c r="M378" s="31">
        <f t="shared" si="83"/>
        <v>15.5</v>
      </c>
      <c r="N378" s="39">
        <v>37843</v>
      </c>
      <c r="O378" s="40">
        <v>870960</v>
      </c>
      <c r="P378" s="37"/>
      <c r="Q378" s="40"/>
      <c r="R378" s="37"/>
      <c r="S378" s="37"/>
      <c r="T378" s="37"/>
      <c r="U378" s="37"/>
      <c r="V378" s="40">
        <f t="shared" si="84"/>
        <v>870960</v>
      </c>
      <c r="W378" s="40">
        <f t="shared" si="85"/>
        <v>1076094.5152132118</v>
      </c>
      <c r="X378" s="40">
        <f t="shared" si="86"/>
        <v>435480</v>
      </c>
      <c r="Y378" s="39">
        <v>37908</v>
      </c>
      <c r="Z378" s="13">
        <f t="shared" si="87"/>
        <v>14</v>
      </c>
      <c r="AA378" s="37">
        <f t="shared" si="88"/>
        <v>65</v>
      </c>
      <c r="AB378" s="37">
        <v>11</v>
      </c>
      <c r="AC378" s="41">
        <v>2.5</v>
      </c>
      <c r="AD378" s="41">
        <v>31.6</v>
      </c>
      <c r="AE378" s="41">
        <v>24.5</v>
      </c>
      <c r="AF378" s="41">
        <v>33.799999999999997</v>
      </c>
      <c r="AG378" s="41">
        <v>30.155555555555555</v>
      </c>
      <c r="AH378" s="13">
        <v>42</v>
      </c>
      <c r="AI378" s="13">
        <v>29</v>
      </c>
      <c r="AJ378" s="13">
        <v>46</v>
      </c>
      <c r="AK378" s="13">
        <v>38.200000000000003</v>
      </c>
      <c r="AL378" s="18">
        <v>9.1</v>
      </c>
      <c r="AM378" s="18">
        <v>8.8000000000000007</v>
      </c>
      <c r="AN378" s="18">
        <v>10</v>
      </c>
      <c r="AO378" s="18">
        <v>9.281157650151691</v>
      </c>
      <c r="AP378" s="21">
        <v>308</v>
      </c>
      <c r="AQ378" s="21">
        <v>1100</v>
      </c>
      <c r="AR378" s="21">
        <v>108</v>
      </c>
      <c r="AS378" s="21">
        <v>45</v>
      </c>
      <c r="AT378" s="14">
        <v>255</v>
      </c>
      <c r="AU378" s="14">
        <v>100</v>
      </c>
      <c r="AV378" s="14">
        <v>1770</v>
      </c>
      <c r="AW378" s="14">
        <v>2125</v>
      </c>
      <c r="AX378" s="14">
        <v>0</v>
      </c>
      <c r="AY378" s="14">
        <v>0</v>
      </c>
      <c r="AZ378" s="14">
        <v>0</v>
      </c>
      <c r="BA378" s="14">
        <v>0</v>
      </c>
      <c r="BB378" s="14">
        <v>285</v>
      </c>
      <c r="BC378" s="14">
        <v>145</v>
      </c>
      <c r="BD378" s="14">
        <v>2930</v>
      </c>
      <c r="BE378" s="14">
        <v>3220</v>
      </c>
      <c r="BF378" s="14">
        <v>30</v>
      </c>
      <c r="BG378" s="14">
        <v>17.399999999999999</v>
      </c>
      <c r="BH378" s="14">
        <v>354.16</v>
      </c>
      <c r="BI378" s="14">
        <v>401.56</v>
      </c>
      <c r="BJ378" s="14">
        <v>5</v>
      </c>
      <c r="BK378" s="14">
        <v>5</v>
      </c>
      <c r="BL378" s="14">
        <v>55</v>
      </c>
      <c r="BM378" s="14">
        <v>80</v>
      </c>
      <c r="BN378" s="14">
        <v>28139</v>
      </c>
      <c r="BO378" s="19">
        <f>BN378/(O378)*100</f>
        <v>3.2308027923211169</v>
      </c>
      <c r="BP378" s="19">
        <f>BN378/(O378+Q378)*100</f>
        <v>3.2308027923211169</v>
      </c>
      <c r="BQ378" s="37" t="s">
        <v>72</v>
      </c>
      <c r="BR378" s="31">
        <v>51</v>
      </c>
      <c r="BS378" s="31">
        <v>94</v>
      </c>
      <c r="BT378" s="43">
        <v>61.97</v>
      </c>
      <c r="BU378" s="43">
        <f t="shared" si="89"/>
        <v>0.95338461538461539</v>
      </c>
      <c r="BV378" s="38">
        <v>1.0469999999999999</v>
      </c>
      <c r="BW378" s="38">
        <v>7.2919999999999998</v>
      </c>
      <c r="BX378" s="38">
        <v>2.0979999999999999</v>
      </c>
      <c r="BY378" s="40">
        <f t="shared" si="90"/>
        <v>34766.49164552283</v>
      </c>
      <c r="BZ378" s="43">
        <v>52.64</v>
      </c>
      <c r="CA378" s="43">
        <f t="shared" si="94"/>
        <v>1.0005867138793525</v>
      </c>
      <c r="CB378" s="43"/>
      <c r="CC378" s="89"/>
      <c r="CD378" s="89"/>
      <c r="CE378" s="89"/>
      <c r="CF378" s="89"/>
      <c r="CG378" s="89"/>
      <c r="CH378" s="89"/>
      <c r="CI378" s="89"/>
      <c r="CJ378" s="89"/>
      <c r="CK378" s="89"/>
      <c r="CL378" s="89"/>
      <c r="CM378" s="89"/>
      <c r="CN378" s="89"/>
      <c r="CO378" s="89"/>
      <c r="CP378" s="89"/>
    </row>
    <row r="379" spans="1:94" s="138" customFormat="1" x14ac:dyDescent="0.25">
      <c r="A379" s="37" t="s">
        <v>69</v>
      </c>
      <c r="B379" s="37">
        <v>5</v>
      </c>
      <c r="C379" s="37">
        <v>2</v>
      </c>
      <c r="D379" s="38">
        <f t="shared" si="82"/>
        <v>0.80937128447999995</v>
      </c>
      <c r="E379" s="39">
        <v>37059</v>
      </c>
      <c r="F379" s="37">
        <v>1</v>
      </c>
      <c r="G379" s="37" t="s">
        <v>70</v>
      </c>
      <c r="H379" s="37" t="s">
        <v>71</v>
      </c>
      <c r="I379" s="37">
        <v>0</v>
      </c>
      <c r="J379" s="37">
        <v>145</v>
      </c>
      <c r="K379" s="37"/>
      <c r="L379" s="37"/>
      <c r="M379" s="31">
        <f t="shared" si="83"/>
        <v>72.5</v>
      </c>
      <c r="N379" s="44">
        <v>37074</v>
      </c>
      <c r="O379" s="45">
        <v>991112</v>
      </c>
      <c r="P379" s="37"/>
      <c r="Q379" s="40"/>
      <c r="R379" s="37"/>
      <c r="S379" s="37"/>
      <c r="T379" s="37"/>
      <c r="U379" s="37"/>
      <c r="V379" s="40">
        <f t="shared" si="84"/>
        <v>991112</v>
      </c>
      <c r="W379" s="40">
        <f t="shared" si="85"/>
        <v>1224545.5441834261</v>
      </c>
      <c r="X379" s="40">
        <f t="shared" si="86"/>
        <v>495556</v>
      </c>
      <c r="Y379" s="39">
        <v>37112</v>
      </c>
      <c r="Z379" s="13">
        <f t="shared" si="87"/>
        <v>15</v>
      </c>
      <c r="AA379" s="37">
        <f t="shared" si="88"/>
        <v>38</v>
      </c>
      <c r="AB379" s="31">
        <v>8</v>
      </c>
      <c r="AC379" s="41">
        <v>1.6</v>
      </c>
      <c r="AD379" s="41">
        <v>29.9</v>
      </c>
      <c r="AE379" s="41">
        <v>28.6</v>
      </c>
      <c r="AF379" s="41">
        <v>32.700000000000003</v>
      </c>
      <c r="AG379" s="41">
        <v>31.450000000000006</v>
      </c>
      <c r="AH379" s="13">
        <v>42</v>
      </c>
      <c r="AI379" s="13">
        <v>44</v>
      </c>
      <c r="AJ379" s="13">
        <v>54</v>
      </c>
      <c r="AK379" s="13">
        <v>49.6</v>
      </c>
      <c r="AL379" s="18">
        <v>9</v>
      </c>
      <c r="AM379" s="18">
        <v>8.9</v>
      </c>
      <c r="AN379" s="18">
        <v>9.4</v>
      </c>
      <c r="AO379" s="18">
        <v>9.0482340814011923</v>
      </c>
      <c r="AP379" s="21">
        <v>78</v>
      </c>
      <c r="AQ379" s="21">
        <v>375</v>
      </c>
      <c r="AR379" s="21">
        <v>9</v>
      </c>
      <c r="AS379" s="21">
        <v>3.25</v>
      </c>
      <c r="AT379" s="14">
        <v>125</v>
      </c>
      <c r="AU379" s="14">
        <v>25</v>
      </c>
      <c r="AV379" s="14">
        <v>0</v>
      </c>
      <c r="AW379" s="14">
        <v>150</v>
      </c>
      <c r="AX379" s="14">
        <v>0</v>
      </c>
      <c r="AY379" s="14">
        <v>0</v>
      </c>
      <c r="AZ379" s="14">
        <v>0</v>
      </c>
      <c r="BA379" s="14">
        <v>0</v>
      </c>
      <c r="BB379" s="14">
        <v>240</v>
      </c>
      <c r="BC379" s="14">
        <v>250</v>
      </c>
      <c r="BD379" s="14">
        <v>0</v>
      </c>
      <c r="BE379" s="14">
        <v>440</v>
      </c>
      <c r="BF379" s="14">
        <v>62.333333333333336</v>
      </c>
      <c r="BG379" s="14">
        <v>61.666666666666664</v>
      </c>
      <c r="BH379" s="14">
        <v>0</v>
      </c>
      <c r="BI379" s="14">
        <v>124</v>
      </c>
      <c r="BJ379" s="14">
        <v>20</v>
      </c>
      <c r="BK379" s="14">
        <v>50</v>
      </c>
      <c r="BL379" s="14">
        <v>0</v>
      </c>
      <c r="BM379" s="14">
        <v>55</v>
      </c>
      <c r="BN379" s="14">
        <v>95688</v>
      </c>
      <c r="BO379" s="19">
        <f>BN379/(O379)*100</f>
        <v>9.6546101752375115</v>
      </c>
      <c r="BP379" s="19">
        <f>BN379/(O379+Q379)*100</f>
        <v>9.6546101752375115</v>
      </c>
      <c r="BQ379" s="37" t="s">
        <v>72</v>
      </c>
      <c r="BR379" s="31">
        <v>16</v>
      </c>
      <c r="BS379" s="31">
        <v>35</v>
      </c>
      <c r="BT379" s="43">
        <v>24.6</v>
      </c>
      <c r="BU379" s="43">
        <f t="shared" si="89"/>
        <v>0.64736842105263159</v>
      </c>
      <c r="BV379" s="38">
        <v>5.8000000000000003E-2</v>
      </c>
      <c r="BW379" s="38">
        <v>0.34699999999999998</v>
      </c>
      <c r="BX379" s="38">
        <v>0.14599999999999999</v>
      </c>
      <c r="BY379" s="40">
        <f t="shared" si="90"/>
        <v>118225.0987091506</v>
      </c>
      <c r="BZ379" s="43">
        <v>12.27</v>
      </c>
      <c r="CA379" s="43">
        <f t="shared" si="94"/>
        <v>0.39894513560554196</v>
      </c>
      <c r="CB379" s="43">
        <f>(BX379/BT379^3)*100000</f>
        <v>0.98072565100031295</v>
      </c>
      <c r="CC379" s="89"/>
      <c r="CD379" s="89"/>
      <c r="CE379" s="89"/>
      <c r="CF379" s="89"/>
      <c r="CG379" s="89"/>
      <c r="CH379" s="89"/>
      <c r="CI379" s="89"/>
      <c r="CJ379" s="89"/>
      <c r="CK379" s="89"/>
      <c r="CL379" s="89"/>
      <c r="CM379" s="89"/>
      <c r="CN379" s="89"/>
      <c r="CO379" s="89"/>
      <c r="CP379" s="89"/>
    </row>
    <row r="380" spans="1:94" s="138" customFormat="1" x14ac:dyDescent="0.25">
      <c r="A380" s="46" t="s">
        <v>69</v>
      </c>
      <c r="B380" s="37">
        <v>3</v>
      </c>
      <c r="C380" s="37">
        <v>2</v>
      </c>
      <c r="D380" s="38">
        <f t="shared" si="82"/>
        <v>0.80937128447999995</v>
      </c>
      <c r="E380" s="39">
        <v>40306</v>
      </c>
      <c r="F380" s="31">
        <v>1</v>
      </c>
      <c r="G380" s="31" t="s">
        <v>70</v>
      </c>
      <c r="H380" s="31" t="s">
        <v>71</v>
      </c>
      <c r="I380" s="37">
        <v>186</v>
      </c>
      <c r="J380" s="37">
        <v>170</v>
      </c>
      <c r="K380" s="37"/>
      <c r="L380" s="37"/>
      <c r="M380" s="31">
        <f t="shared" si="83"/>
        <v>178</v>
      </c>
      <c r="N380" s="39">
        <v>40323</v>
      </c>
      <c r="O380" s="40">
        <v>766234</v>
      </c>
      <c r="P380" s="39"/>
      <c r="Q380" s="40"/>
      <c r="R380" s="39"/>
      <c r="S380" s="31"/>
      <c r="T380" s="39"/>
      <c r="U380" s="39"/>
      <c r="V380" s="40">
        <f t="shared" si="84"/>
        <v>766234</v>
      </c>
      <c r="W380" s="40">
        <f t="shared" si="85"/>
        <v>946702.72431555996</v>
      </c>
      <c r="X380" s="40">
        <f t="shared" si="86"/>
        <v>383117</v>
      </c>
      <c r="Y380" s="39">
        <v>40366</v>
      </c>
      <c r="Z380" s="13">
        <f t="shared" si="87"/>
        <v>17</v>
      </c>
      <c r="AA380" s="31">
        <f t="shared" si="88"/>
        <v>43</v>
      </c>
      <c r="AB380" s="31">
        <v>5</v>
      </c>
      <c r="AC380" s="41">
        <v>2.5</v>
      </c>
      <c r="AD380" s="41">
        <v>26.9</v>
      </c>
      <c r="AE380" s="41">
        <v>28.7</v>
      </c>
      <c r="AF380" s="41">
        <v>32.9</v>
      </c>
      <c r="AG380" s="41">
        <v>31.365853658536587</v>
      </c>
      <c r="AH380" s="13">
        <v>42</v>
      </c>
      <c r="AI380" s="13">
        <v>37</v>
      </c>
      <c r="AJ380" s="13">
        <v>46</v>
      </c>
      <c r="AK380" s="18">
        <v>42.6</v>
      </c>
      <c r="AL380" s="18">
        <v>8.6</v>
      </c>
      <c r="AM380" s="18">
        <v>8.4</v>
      </c>
      <c r="AN380" s="18">
        <v>9.3000000000000007</v>
      </c>
      <c r="AO380" s="18">
        <v>8.9549668260208453</v>
      </c>
      <c r="AP380" s="21">
        <v>442</v>
      </c>
      <c r="AQ380" s="21">
        <v>600</v>
      </c>
      <c r="AR380" s="21">
        <v>33</v>
      </c>
      <c r="AS380" s="21">
        <v>9.75</v>
      </c>
      <c r="AT380" s="14">
        <v>15</v>
      </c>
      <c r="AU380" s="14">
        <v>80</v>
      </c>
      <c r="AV380" s="14">
        <v>0</v>
      </c>
      <c r="AW380" s="14">
        <v>95</v>
      </c>
      <c r="AX380" s="14">
        <v>0</v>
      </c>
      <c r="AY380" s="14">
        <v>0</v>
      </c>
      <c r="AZ380" s="14">
        <v>0</v>
      </c>
      <c r="BA380" s="14">
        <v>0</v>
      </c>
      <c r="BB380" s="14">
        <v>430</v>
      </c>
      <c r="BC380" s="14">
        <v>1065</v>
      </c>
      <c r="BD380" s="14">
        <v>1015</v>
      </c>
      <c r="BE380" s="14">
        <v>1505</v>
      </c>
      <c r="BF380" s="14">
        <v>114.66666666666667</v>
      </c>
      <c r="BG380" s="14">
        <v>145.66666666666666</v>
      </c>
      <c r="BH380" s="14">
        <v>78</v>
      </c>
      <c r="BI380" s="14">
        <v>341.33333333333331</v>
      </c>
      <c r="BJ380" s="14">
        <v>45</v>
      </c>
      <c r="BK380" s="14">
        <v>40</v>
      </c>
      <c r="BL380" s="14">
        <v>0</v>
      </c>
      <c r="BM380" s="14">
        <v>180</v>
      </c>
      <c r="BN380" s="14">
        <v>71800</v>
      </c>
      <c r="BO380" s="19">
        <v>9.3699999999999992</v>
      </c>
      <c r="BP380" s="19">
        <f>((BN380/(O380+Q380+S380+U380))*100)</f>
        <v>9.3705056157779474</v>
      </c>
      <c r="BQ380" s="37" t="s">
        <v>72</v>
      </c>
      <c r="BR380" s="31">
        <v>18</v>
      </c>
      <c r="BS380" s="31">
        <v>74</v>
      </c>
      <c r="BT380" s="43">
        <v>30.09</v>
      </c>
      <c r="BU380" s="43">
        <f t="shared" si="89"/>
        <v>0.69976744186046513</v>
      </c>
      <c r="BV380" s="38">
        <v>5.3999999999999999E-2</v>
      </c>
      <c r="BW380" s="38">
        <v>1.44</v>
      </c>
      <c r="BX380" s="38">
        <v>0.314</v>
      </c>
      <c r="BY380" s="40">
        <f t="shared" si="90"/>
        <v>88710.831946712366</v>
      </c>
      <c r="BZ380" s="43">
        <v>15.41</v>
      </c>
      <c r="CA380" s="35">
        <f t="shared" si="94"/>
        <v>0.4427783637684905</v>
      </c>
      <c r="CB380" s="35">
        <f>(BX380/BT380^3)*100000</f>
        <v>1.1525587837033853</v>
      </c>
      <c r="CC380" s="89"/>
      <c r="CD380" s="89"/>
      <c r="CE380" s="89"/>
      <c r="CF380" s="89"/>
      <c r="CG380" s="89"/>
      <c r="CH380" s="89"/>
      <c r="CI380" s="89"/>
      <c r="CJ380" s="89"/>
      <c r="CK380" s="89"/>
      <c r="CL380" s="89"/>
      <c r="CM380" s="89"/>
      <c r="CN380" s="89"/>
      <c r="CO380" s="89"/>
      <c r="CP380" s="89"/>
    </row>
    <row r="381" spans="1:94" s="138" customFormat="1" x14ac:dyDescent="0.25">
      <c r="A381" s="37" t="s">
        <v>69</v>
      </c>
      <c r="B381" s="37">
        <v>30</v>
      </c>
      <c r="C381" s="37">
        <v>1</v>
      </c>
      <c r="D381" s="38">
        <f t="shared" si="82"/>
        <v>0.40468564223999998</v>
      </c>
      <c r="E381" s="39">
        <v>37476</v>
      </c>
      <c r="F381" s="37">
        <v>1</v>
      </c>
      <c r="G381" s="37" t="s">
        <v>70</v>
      </c>
      <c r="H381" s="37" t="s">
        <v>71</v>
      </c>
      <c r="I381" s="37">
        <v>213</v>
      </c>
      <c r="J381" s="37">
        <v>56</v>
      </c>
      <c r="K381" s="37"/>
      <c r="L381" s="37"/>
      <c r="M381" s="31">
        <f t="shared" si="83"/>
        <v>134.5</v>
      </c>
      <c r="N381" s="39">
        <v>37482</v>
      </c>
      <c r="O381" s="40">
        <v>396628</v>
      </c>
      <c r="P381" s="37"/>
      <c r="Q381" s="40"/>
      <c r="R381" s="37"/>
      <c r="S381" s="37"/>
      <c r="T381" s="37"/>
      <c r="U381" s="37"/>
      <c r="V381" s="40">
        <f t="shared" si="84"/>
        <v>396628</v>
      </c>
      <c r="W381" s="40">
        <f t="shared" si="85"/>
        <v>980089.13240558864</v>
      </c>
      <c r="X381" s="40">
        <f t="shared" si="86"/>
        <v>396628</v>
      </c>
      <c r="Y381" s="39">
        <v>37519</v>
      </c>
      <c r="Z381" s="13">
        <f t="shared" si="87"/>
        <v>6</v>
      </c>
      <c r="AA381" s="37">
        <f t="shared" si="88"/>
        <v>37</v>
      </c>
      <c r="AB381" s="37">
        <v>13</v>
      </c>
      <c r="AC381" s="41">
        <v>2.5</v>
      </c>
      <c r="AD381" s="41">
        <v>29.7</v>
      </c>
      <c r="AE381" s="41">
        <v>28.2</v>
      </c>
      <c r="AF381" s="41">
        <v>32.700000000000003</v>
      </c>
      <c r="AG381" s="41">
        <v>31.068571428571431</v>
      </c>
      <c r="AH381" s="13">
        <v>43</v>
      </c>
      <c r="AI381" s="13">
        <v>32</v>
      </c>
      <c r="AJ381" s="13">
        <v>45</v>
      </c>
      <c r="AK381" s="13">
        <v>41.090909090909093</v>
      </c>
      <c r="AL381" s="18">
        <v>8.8000000000000007</v>
      </c>
      <c r="AM381" s="18">
        <v>8.9</v>
      </c>
      <c r="AN381" s="18">
        <v>9.1999999999999993</v>
      </c>
      <c r="AO381" s="18">
        <v>9.0841176472782443</v>
      </c>
      <c r="AP381" s="21">
        <v>18.5</v>
      </c>
      <c r="AQ381" s="21">
        <v>325</v>
      </c>
      <c r="AR381" s="21">
        <v>42</v>
      </c>
      <c r="AS381" s="21">
        <v>17.5</v>
      </c>
      <c r="AT381" s="14">
        <v>155</v>
      </c>
      <c r="AU381" s="14">
        <v>1020</v>
      </c>
      <c r="AV381" s="14">
        <v>25</v>
      </c>
      <c r="AW381" s="14">
        <v>1200</v>
      </c>
      <c r="AX381" s="14">
        <v>0</v>
      </c>
      <c r="AY381" s="14">
        <v>0</v>
      </c>
      <c r="AZ381" s="14">
        <v>75</v>
      </c>
      <c r="BA381" s="14">
        <v>150</v>
      </c>
      <c r="BB381" s="14">
        <v>445</v>
      </c>
      <c r="BC381" s="14">
        <v>1060</v>
      </c>
      <c r="BD381" s="14">
        <v>3405</v>
      </c>
      <c r="BE381" s="14">
        <v>4565</v>
      </c>
      <c r="BF381" s="14">
        <v>130.66666666666666</v>
      </c>
      <c r="BG381" s="14">
        <v>256.66666666666669</v>
      </c>
      <c r="BH381" s="14">
        <v>1288.3333333333333</v>
      </c>
      <c r="BI381" s="14">
        <v>1675</v>
      </c>
      <c r="BJ381" s="14">
        <v>90</v>
      </c>
      <c r="BK381" s="14">
        <v>50</v>
      </c>
      <c r="BL381" s="14">
        <v>1015</v>
      </c>
      <c r="BM381" s="14">
        <v>1700</v>
      </c>
      <c r="BN381" s="14">
        <v>368031</v>
      </c>
      <c r="BO381" s="19">
        <f>BN381/(O381)*100</f>
        <v>92.789969442399425</v>
      </c>
      <c r="BP381" s="19">
        <f t="shared" ref="BP381:BP386" si="95">BN381/(O381+Q381)*100</f>
        <v>92.789969442399425</v>
      </c>
      <c r="BQ381" s="37" t="s">
        <v>72</v>
      </c>
      <c r="BR381" s="31">
        <v>27</v>
      </c>
      <c r="BS381" s="31">
        <v>39</v>
      </c>
      <c r="BT381" s="43">
        <v>30.62</v>
      </c>
      <c r="BU381" s="43">
        <f t="shared" si="89"/>
        <v>0.82756756756756755</v>
      </c>
      <c r="BV381" s="38">
        <v>0.154</v>
      </c>
      <c r="BW381" s="38">
        <v>2.7890000000000001</v>
      </c>
      <c r="BX381" s="38">
        <v>0.28100000000000003</v>
      </c>
      <c r="BY381" s="40">
        <f t="shared" si="90"/>
        <v>909424.40646742331</v>
      </c>
      <c r="BZ381" s="43">
        <v>91.36</v>
      </c>
      <c r="CA381" s="35">
        <f t="shared" si="94"/>
        <v>6.1014993650919536</v>
      </c>
      <c r="CB381" s="35"/>
      <c r="CC381" s="89"/>
      <c r="CD381" s="89"/>
      <c r="CE381" s="89"/>
      <c r="CF381" s="89"/>
      <c r="CG381" s="89"/>
      <c r="CH381" s="89"/>
      <c r="CI381" s="89"/>
      <c r="CJ381" s="89"/>
      <c r="CK381" s="89"/>
      <c r="CL381" s="89"/>
      <c r="CM381" s="89"/>
      <c r="CN381" s="89"/>
      <c r="CO381" s="89"/>
      <c r="CP381" s="89"/>
    </row>
    <row r="382" spans="1:94" s="138" customFormat="1" x14ac:dyDescent="0.25">
      <c r="A382" s="4" t="s">
        <v>69</v>
      </c>
      <c r="B382" s="4">
        <v>15</v>
      </c>
      <c r="C382" s="4">
        <v>0.5</v>
      </c>
      <c r="D382" s="6">
        <f t="shared" si="82"/>
        <v>0.20234282111999999</v>
      </c>
      <c r="E382" s="8">
        <v>38912</v>
      </c>
      <c r="F382" s="4">
        <v>2</v>
      </c>
      <c r="G382" s="4" t="s">
        <v>70</v>
      </c>
      <c r="H382" s="4" t="s">
        <v>71</v>
      </c>
      <c r="I382" s="4">
        <v>2</v>
      </c>
      <c r="J382" s="4">
        <v>26</v>
      </c>
      <c r="K382" s="4">
        <v>97</v>
      </c>
      <c r="L382" s="4"/>
      <c r="M382" s="13">
        <f t="shared" si="83"/>
        <v>41.666666666666664</v>
      </c>
      <c r="N382" s="8">
        <v>38918</v>
      </c>
      <c r="O382" s="5">
        <v>257854</v>
      </c>
      <c r="P382" s="8">
        <v>38921</v>
      </c>
      <c r="Q382" s="5">
        <v>254190</v>
      </c>
      <c r="R382" s="4"/>
      <c r="S382" s="4"/>
      <c r="T382" s="4"/>
      <c r="U382" s="4"/>
      <c r="V382" s="14">
        <f t="shared" si="84"/>
        <v>512044</v>
      </c>
      <c r="W382" s="14">
        <f t="shared" si="85"/>
        <v>2530576.5589594645</v>
      </c>
      <c r="X382" s="14">
        <f t="shared" si="86"/>
        <v>1024088</v>
      </c>
      <c r="Y382" s="8">
        <v>38951</v>
      </c>
      <c r="Z382" s="13">
        <f t="shared" si="87"/>
        <v>6</v>
      </c>
      <c r="AA382" s="9">
        <f t="shared" si="88"/>
        <v>33</v>
      </c>
      <c r="AB382" s="4">
        <v>9</v>
      </c>
      <c r="AC382" s="4">
        <v>3.2</v>
      </c>
      <c r="AD382" s="4">
        <v>31.9</v>
      </c>
      <c r="AE382" s="4">
        <v>29.5</v>
      </c>
      <c r="AF382" s="4">
        <v>33.799999999999997</v>
      </c>
      <c r="AG382" s="10">
        <v>31.864516129032264</v>
      </c>
      <c r="AH382" s="4">
        <v>43</v>
      </c>
      <c r="AI382" s="4">
        <v>43</v>
      </c>
      <c r="AJ382" s="4">
        <v>55</v>
      </c>
      <c r="AK382" s="9">
        <v>48.909090909090907</v>
      </c>
      <c r="AL382" s="4">
        <v>9.5</v>
      </c>
      <c r="AM382" s="4">
        <v>9.1</v>
      </c>
      <c r="AN382" s="4">
        <v>9.5</v>
      </c>
      <c r="AO382" s="10">
        <v>9.2316211789532687</v>
      </c>
      <c r="AP382" s="20">
        <v>162</v>
      </c>
      <c r="AQ382" s="20">
        <v>73</v>
      </c>
      <c r="AR382" s="20">
        <v>0</v>
      </c>
      <c r="AS382" s="20">
        <v>4.375</v>
      </c>
      <c r="AT382" s="5">
        <v>40</v>
      </c>
      <c r="AU382" s="5">
        <v>455</v>
      </c>
      <c r="AV382" s="5">
        <v>0</v>
      </c>
      <c r="AW382" s="5">
        <v>495</v>
      </c>
      <c r="AX382" s="5">
        <v>0</v>
      </c>
      <c r="AY382" s="5">
        <v>10</v>
      </c>
      <c r="AZ382" s="5">
        <v>0</v>
      </c>
      <c r="BA382" s="5">
        <v>10</v>
      </c>
      <c r="BB382" s="5">
        <v>235</v>
      </c>
      <c r="BC382" s="5">
        <v>255</v>
      </c>
      <c r="BD382" s="5">
        <v>0</v>
      </c>
      <c r="BE382" s="5">
        <v>445</v>
      </c>
      <c r="BF382" s="5">
        <v>63</v>
      </c>
      <c r="BG382" s="5">
        <v>88.461538461538467</v>
      </c>
      <c r="BH382" s="5">
        <v>0</v>
      </c>
      <c r="BI382" s="5">
        <v>147.30769230769232</v>
      </c>
      <c r="BJ382" s="5">
        <v>15</v>
      </c>
      <c r="BK382" s="5">
        <v>50</v>
      </c>
      <c r="BL382" s="5">
        <v>0</v>
      </c>
      <c r="BM382" s="5">
        <v>145</v>
      </c>
      <c r="BN382" s="5">
        <v>33513</v>
      </c>
      <c r="BO382" s="11">
        <f>BN382/Q382*100</f>
        <v>13.184232267201699</v>
      </c>
      <c r="BP382" s="11">
        <f t="shared" si="95"/>
        <v>6.544945356258447</v>
      </c>
      <c r="BQ382" s="4" t="s">
        <v>72</v>
      </c>
      <c r="BR382" s="9">
        <v>25</v>
      </c>
      <c r="BS382" s="9">
        <v>43</v>
      </c>
      <c r="BT382" s="11">
        <v>32.340000000000003</v>
      </c>
      <c r="BU382" s="19">
        <f t="shared" si="89"/>
        <v>0.98000000000000009</v>
      </c>
      <c r="BV382" s="6">
        <v>0.13100000000000001</v>
      </c>
      <c r="BW382" s="6">
        <v>0.60199999999999998</v>
      </c>
      <c r="BX382" s="6">
        <v>0.28799999999999998</v>
      </c>
      <c r="BY382" s="5">
        <f t="shared" si="90"/>
        <v>165624.85298218226</v>
      </c>
      <c r="BZ382" s="11">
        <v>7.68</v>
      </c>
      <c r="CA382" s="19">
        <f t="shared" si="94"/>
        <v>1.1501632301017151</v>
      </c>
      <c r="CB382" s="19">
        <f>(BX382/BT382^3)*100000</f>
        <v>0.85147605833349183</v>
      </c>
      <c r="CC382" s="89"/>
      <c r="CD382" s="89"/>
      <c r="CE382" s="89"/>
      <c r="CF382" s="89"/>
      <c r="CG382" s="89"/>
      <c r="CH382" s="89"/>
      <c r="CI382" s="89"/>
      <c r="CJ382" s="89"/>
      <c r="CK382" s="89"/>
      <c r="CL382" s="89"/>
      <c r="CM382" s="89"/>
      <c r="CN382" s="89"/>
      <c r="CO382" s="89"/>
      <c r="CP382" s="89"/>
    </row>
    <row r="383" spans="1:94" s="138" customFormat="1" x14ac:dyDescent="0.25">
      <c r="A383" s="37" t="s">
        <v>69</v>
      </c>
      <c r="B383" s="37">
        <v>7</v>
      </c>
      <c r="C383" s="37">
        <v>2</v>
      </c>
      <c r="D383" s="38">
        <f t="shared" si="82"/>
        <v>0.80937128447999995</v>
      </c>
      <c r="E383" s="39">
        <v>37368</v>
      </c>
      <c r="F383" s="37">
        <v>1</v>
      </c>
      <c r="G383" s="37" t="s">
        <v>70</v>
      </c>
      <c r="H383" s="37" t="s">
        <v>71</v>
      </c>
      <c r="I383" s="37">
        <v>289</v>
      </c>
      <c r="J383" s="37">
        <v>128</v>
      </c>
      <c r="K383" s="37"/>
      <c r="L383" s="37"/>
      <c r="M383" s="31">
        <f t="shared" si="83"/>
        <v>208.5</v>
      </c>
      <c r="N383" s="39">
        <v>37375</v>
      </c>
      <c r="O383" s="40">
        <v>794630</v>
      </c>
      <c r="P383" s="37"/>
      <c r="Q383" s="40"/>
      <c r="R383" s="37"/>
      <c r="S383" s="37"/>
      <c r="T383" s="37"/>
      <c r="U383" s="37"/>
      <c r="V383" s="40">
        <f t="shared" si="84"/>
        <v>794630</v>
      </c>
      <c r="W383" s="40">
        <f t="shared" si="85"/>
        <v>981786.74637626798</v>
      </c>
      <c r="X383" s="40">
        <f t="shared" si="86"/>
        <v>397315</v>
      </c>
      <c r="Y383" s="39">
        <v>37432</v>
      </c>
      <c r="Z383" s="13">
        <f t="shared" si="87"/>
        <v>7</v>
      </c>
      <c r="AA383" s="37">
        <f t="shared" si="88"/>
        <v>57</v>
      </c>
      <c r="AB383" s="37">
        <v>0</v>
      </c>
      <c r="AC383" s="41">
        <v>1.9</v>
      </c>
      <c r="AD383" s="41">
        <v>30.2</v>
      </c>
      <c r="AE383" s="41">
        <v>25.7</v>
      </c>
      <c r="AF383" s="41">
        <v>33</v>
      </c>
      <c r="AG383" s="41">
        <v>29.767272727272733</v>
      </c>
      <c r="AH383" s="13">
        <v>43</v>
      </c>
      <c r="AI383" s="13">
        <v>41</v>
      </c>
      <c r="AJ383" s="13">
        <v>53</v>
      </c>
      <c r="AK383" s="13">
        <v>46.8125</v>
      </c>
      <c r="AL383" s="18">
        <v>9</v>
      </c>
      <c r="AM383" s="18">
        <v>8.9</v>
      </c>
      <c r="AN383" s="18">
        <v>9.8000000000000007</v>
      </c>
      <c r="AO383" s="18">
        <v>9.3962297806854735</v>
      </c>
      <c r="AP383" s="21">
        <v>51</v>
      </c>
      <c r="AQ383" s="21">
        <v>775</v>
      </c>
      <c r="AR383" s="21">
        <v>72</v>
      </c>
      <c r="AS383" s="21">
        <v>30</v>
      </c>
      <c r="AT383" s="14">
        <v>15</v>
      </c>
      <c r="AU383" s="14">
        <v>130</v>
      </c>
      <c r="AV383" s="14">
        <v>5</v>
      </c>
      <c r="AW383" s="14">
        <v>150</v>
      </c>
      <c r="AX383" s="14">
        <v>0</v>
      </c>
      <c r="AY383" s="14">
        <v>0</v>
      </c>
      <c r="AZ383" s="14">
        <v>0</v>
      </c>
      <c r="BA383" s="14">
        <v>0</v>
      </c>
      <c r="BB383" s="14">
        <v>650</v>
      </c>
      <c r="BC383" s="14">
        <v>350</v>
      </c>
      <c r="BD383" s="14">
        <v>10</v>
      </c>
      <c r="BE383" s="14">
        <v>650</v>
      </c>
      <c r="BF383" s="14">
        <v>95</v>
      </c>
      <c r="BG383" s="14">
        <v>41.428571428571431</v>
      </c>
      <c r="BH383" s="14">
        <v>1.4285714285714286</v>
      </c>
      <c r="BI383" s="14">
        <v>137.85714285714286</v>
      </c>
      <c r="BJ383" s="14">
        <v>35</v>
      </c>
      <c r="BK383" s="14">
        <v>10</v>
      </c>
      <c r="BL383" s="14">
        <v>0</v>
      </c>
      <c r="BM383" s="14">
        <v>80</v>
      </c>
      <c r="BN383" s="14">
        <v>0</v>
      </c>
      <c r="BO383" s="19">
        <f>BN383/(O383)*100</f>
        <v>0</v>
      </c>
      <c r="BP383" s="19">
        <f t="shared" si="95"/>
        <v>0</v>
      </c>
      <c r="BQ383" s="37" t="s">
        <v>73</v>
      </c>
      <c r="BR383" s="31"/>
      <c r="BS383" s="31"/>
      <c r="BT383" s="43"/>
      <c r="BU383" s="43">
        <f t="shared" si="89"/>
        <v>0</v>
      </c>
      <c r="BV383" s="38"/>
      <c r="BW383" s="38"/>
      <c r="BX383" s="38"/>
      <c r="BY383" s="40">
        <f t="shared" si="90"/>
        <v>0</v>
      </c>
      <c r="BZ383" s="43">
        <v>0</v>
      </c>
      <c r="CA383" s="43">
        <f t="shared" si="94"/>
        <v>0</v>
      </c>
      <c r="CB383" s="43" t="e">
        <f>(BX383/BT383^3)*100000</f>
        <v>#DIV/0!</v>
      </c>
      <c r="CC383" s="89"/>
      <c r="CD383" s="89"/>
      <c r="CE383" s="89"/>
      <c r="CF383" s="89"/>
      <c r="CG383" s="89"/>
      <c r="CH383" s="89"/>
      <c r="CI383" s="89"/>
      <c r="CJ383" s="89"/>
      <c r="CK383" s="89"/>
      <c r="CL383" s="89"/>
      <c r="CM383" s="89"/>
      <c r="CN383" s="89"/>
      <c r="CO383" s="89"/>
      <c r="CP383" s="89"/>
    </row>
    <row r="384" spans="1:94" s="138" customFormat="1" x14ac:dyDescent="0.25">
      <c r="A384" s="15" t="s">
        <v>69</v>
      </c>
      <c r="B384" s="15">
        <v>16</v>
      </c>
      <c r="C384" s="15">
        <v>0.5</v>
      </c>
      <c r="D384" s="16">
        <f t="shared" si="82"/>
        <v>0.20234282111999999</v>
      </c>
      <c r="E384" s="17">
        <v>37074</v>
      </c>
      <c r="F384" s="15">
        <v>2</v>
      </c>
      <c r="G384" s="15" t="s">
        <v>70</v>
      </c>
      <c r="H384" s="15" t="s">
        <v>71</v>
      </c>
      <c r="I384" s="15">
        <v>0</v>
      </c>
      <c r="J384" s="15">
        <v>1</v>
      </c>
      <c r="K384" s="15">
        <v>0</v>
      </c>
      <c r="L384" s="15">
        <v>0</v>
      </c>
      <c r="M384" s="13">
        <f t="shared" si="83"/>
        <v>0.25</v>
      </c>
      <c r="N384" s="17">
        <v>37081</v>
      </c>
      <c r="O384" s="14">
        <v>291288</v>
      </c>
      <c r="P384" s="17">
        <v>37086</v>
      </c>
      <c r="Q384" s="14">
        <v>213886</v>
      </c>
      <c r="R384" s="15"/>
      <c r="S384" s="15"/>
      <c r="T384" s="15"/>
      <c r="U384" s="15"/>
      <c r="V384" s="14">
        <f t="shared" si="84"/>
        <v>505174</v>
      </c>
      <c r="W384" s="14">
        <f t="shared" si="85"/>
        <v>2496624.2795458757</v>
      </c>
      <c r="X384" s="14">
        <f t="shared" si="86"/>
        <v>1010348</v>
      </c>
      <c r="Y384" s="17">
        <v>37102</v>
      </c>
      <c r="Z384" s="13">
        <f t="shared" si="87"/>
        <v>7</v>
      </c>
      <c r="AA384" s="15">
        <f t="shared" si="88"/>
        <v>21</v>
      </c>
      <c r="AB384" s="13"/>
      <c r="AC384" s="18">
        <v>3.8</v>
      </c>
      <c r="AD384" s="18">
        <v>32.6</v>
      </c>
      <c r="AE384" s="18">
        <v>32</v>
      </c>
      <c r="AF384" s="18">
        <v>34.200000000000003</v>
      </c>
      <c r="AG384" s="18">
        <v>32.842105263157897</v>
      </c>
      <c r="AH384" s="13">
        <v>43</v>
      </c>
      <c r="AI384" s="13">
        <v>47</v>
      </c>
      <c r="AJ384" s="13">
        <v>54</v>
      </c>
      <c r="AK384" s="13">
        <v>49.666666666666664</v>
      </c>
      <c r="AL384" s="18">
        <v>9.4</v>
      </c>
      <c r="AM384" s="18">
        <v>9</v>
      </c>
      <c r="AN384" s="18">
        <v>9.3000000000000007</v>
      </c>
      <c r="AO384" s="18">
        <v>9.1809617613225036</v>
      </c>
      <c r="AP384" s="21">
        <v>0</v>
      </c>
      <c r="AQ384" s="21">
        <v>75</v>
      </c>
      <c r="AR384" s="21">
        <v>1.5</v>
      </c>
      <c r="AS384" s="21">
        <v>0.75</v>
      </c>
      <c r="AT384" s="14">
        <v>130</v>
      </c>
      <c r="AU384" s="14">
        <v>330</v>
      </c>
      <c r="AV384" s="14">
        <v>0</v>
      </c>
      <c r="AW384" s="14">
        <v>460</v>
      </c>
      <c r="AX384" s="14">
        <v>15</v>
      </c>
      <c r="AY384" s="14">
        <v>0</v>
      </c>
      <c r="AZ384" s="14">
        <v>0</v>
      </c>
      <c r="BA384" s="14">
        <v>30</v>
      </c>
      <c r="BB384" s="14">
        <v>125</v>
      </c>
      <c r="BC384" s="14">
        <v>50</v>
      </c>
      <c r="BD384" s="14">
        <v>0</v>
      </c>
      <c r="BE384" s="14">
        <v>170</v>
      </c>
      <c r="BF384" s="14">
        <v>65.625</v>
      </c>
      <c r="BG384" s="14">
        <v>17.5</v>
      </c>
      <c r="BH384" s="14">
        <v>0</v>
      </c>
      <c r="BI384" s="14">
        <v>83.125</v>
      </c>
      <c r="BJ384" s="14">
        <v>57.5</v>
      </c>
      <c r="BK384" s="14">
        <v>10</v>
      </c>
      <c r="BL384" s="14">
        <v>0</v>
      </c>
      <c r="BM384" s="14">
        <v>62.5</v>
      </c>
      <c r="BN384" s="14">
        <v>0</v>
      </c>
      <c r="BO384" s="19">
        <f>BN384/(Q384)*100</f>
        <v>0</v>
      </c>
      <c r="BP384" s="19">
        <f t="shared" si="95"/>
        <v>0</v>
      </c>
      <c r="BQ384" s="15" t="s">
        <v>73</v>
      </c>
      <c r="BR384" s="13"/>
      <c r="BS384" s="13"/>
      <c r="BT384" s="19"/>
      <c r="BU384" s="19">
        <f t="shared" si="89"/>
        <v>0</v>
      </c>
      <c r="BV384" s="16"/>
      <c r="BW384" s="16"/>
      <c r="BX384" s="16"/>
      <c r="BY384" s="14">
        <f t="shared" si="90"/>
        <v>0</v>
      </c>
      <c r="BZ384" s="19">
        <v>0</v>
      </c>
      <c r="CA384" s="11">
        <f t="shared" si="94"/>
        <v>0</v>
      </c>
      <c r="CB384" s="11"/>
      <c r="CC384" s="89"/>
      <c r="CD384" s="89"/>
      <c r="CE384" s="89"/>
      <c r="CF384" s="89"/>
      <c r="CG384" s="89"/>
      <c r="CH384" s="89"/>
      <c r="CI384" s="89"/>
      <c r="CJ384" s="89"/>
      <c r="CK384" s="89"/>
      <c r="CL384" s="89"/>
      <c r="CM384" s="89"/>
      <c r="CN384" s="89"/>
      <c r="CO384" s="89"/>
      <c r="CP384" s="89"/>
    </row>
    <row r="385" spans="1:80" x14ac:dyDescent="0.25">
      <c r="A385" s="4" t="s">
        <v>69</v>
      </c>
      <c r="B385" s="4">
        <v>16</v>
      </c>
      <c r="C385" s="4">
        <v>0.5</v>
      </c>
      <c r="D385" s="6">
        <f t="shared" si="82"/>
        <v>0.20234282111999999</v>
      </c>
      <c r="E385" s="8">
        <v>38926</v>
      </c>
      <c r="F385" s="4">
        <v>2</v>
      </c>
      <c r="G385" s="4" t="s">
        <v>70</v>
      </c>
      <c r="H385" s="4" t="s">
        <v>71</v>
      </c>
      <c r="I385" s="4">
        <v>1</v>
      </c>
      <c r="J385" s="4">
        <v>0</v>
      </c>
      <c r="K385" s="4">
        <v>290</v>
      </c>
      <c r="L385" s="4">
        <v>197</v>
      </c>
      <c r="M385" s="13">
        <f t="shared" si="83"/>
        <v>122</v>
      </c>
      <c r="N385" s="8">
        <v>38933</v>
      </c>
      <c r="O385" s="5">
        <v>231748</v>
      </c>
      <c r="P385" s="8">
        <v>38937</v>
      </c>
      <c r="Q385" s="5">
        <v>240450</v>
      </c>
      <c r="V385" s="14">
        <f t="shared" si="84"/>
        <v>472198</v>
      </c>
      <c r="W385" s="14">
        <f t="shared" si="85"/>
        <v>2333653.3383606509</v>
      </c>
      <c r="X385" s="14">
        <f t="shared" si="86"/>
        <v>944396</v>
      </c>
      <c r="Y385" s="8">
        <v>38981</v>
      </c>
      <c r="Z385" s="13">
        <f t="shared" si="87"/>
        <v>7</v>
      </c>
      <c r="AA385" s="4">
        <f t="shared" si="88"/>
        <v>48</v>
      </c>
      <c r="AB385" s="4">
        <v>10</v>
      </c>
      <c r="AC385" s="4">
        <v>2.8</v>
      </c>
      <c r="AD385" s="4">
        <v>32.1</v>
      </c>
      <c r="AE385" s="4">
        <v>28.3</v>
      </c>
      <c r="AF385" s="4">
        <v>35</v>
      </c>
      <c r="AG385" s="10">
        <v>31.134782608695645</v>
      </c>
      <c r="AH385" s="4">
        <v>43</v>
      </c>
      <c r="AI385" s="4">
        <v>41</v>
      </c>
      <c r="AJ385" s="4">
        <v>56</v>
      </c>
      <c r="AK385" s="9">
        <v>51.07692307692308</v>
      </c>
      <c r="AL385" s="4">
        <v>9.3000000000000007</v>
      </c>
      <c r="AM385" s="4">
        <v>9</v>
      </c>
      <c r="AN385" s="4">
        <v>9.4</v>
      </c>
      <c r="AO385" s="10">
        <v>9.23560527626063</v>
      </c>
      <c r="AP385" s="20">
        <v>246</v>
      </c>
      <c r="AQ385" s="20">
        <v>71</v>
      </c>
      <c r="AR385" s="20">
        <v>0</v>
      </c>
      <c r="AS385" s="20">
        <v>2</v>
      </c>
      <c r="AT385" s="5">
        <v>125</v>
      </c>
      <c r="AU385" s="5">
        <v>1165</v>
      </c>
      <c r="AV385" s="5">
        <v>0</v>
      </c>
      <c r="AW385" s="5">
        <v>1290</v>
      </c>
      <c r="AX385" s="5">
        <v>0</v>
      </c>
      <c r="AY385" s="5">
        <v>10</v>
      </c>
      <c r="AZ385" s="5">
        <v>0</v>
      </c>
      <c r="BA385" s="5">
        <v>10</v>
      </c>
      <c r="BB385" s="5">
        <v>140</v>
      </c>
      <c r="BC385" s="5">
        <v>245</v>
      </c>
      <c r="BD385" s="5">
        <v>0</v>
      </c>
      <c r="BE385" s="5">
        <v>340</v>
      </c>
      <c r="BF385" s="5">
        <v>42.1875</v>
      </c>
      <c r="BG385" s="5">
        <v>68.75</v>
      </c>
      <c r="BH385" s="5">
        <v>0</v>
      </c>
      <c r="BI385" s="5">
        <v>110.9375</v>
      </c>
      <c r="BJ385" s="5">
        <v>35</v>
      </c>
      <c r="BK385" s="5">
        <v>60</v>
      </c>
      <c r="BL385" s="5">
        <v>0</v>
      </c>
      <c r="BM385" s="5">
        <v>70</v>
      </c>
      <c r="BN385" s="5">
        <v>0</v>
      </c>
      <c r="BO385" s="11">
        <f>BN385/O385*100</f>
        <v>0</v>
      </c>
      <c r="BP385" s="11">
        <f t="shared" si="95"/>
        <v>0</v>
      </c>
      <c r="BQ385" s="4" t="s">
        <v>73</v>
      </c>
      <c r="BU385" s="19">
        <f t="shared" si="89"/>
        <v>0</v>
      </c>
      <c r="BY385" s="5">
        <f t="shared" si="90"/>
        <v>0</v>
      </c>
      <c r="CA385" s="19">
        <f t="shared" si="94"/>
        <v>0</v>
      </c>
      <c r="CB385" s="19"/>
    </row>
    <row r="386" spans="1:80" x14ac:dyDescent="0.25">
      <c r="A386" s="37" t="s">
        <v>69</v>
      </c>
      <c r="B386" s="37">
        <v>15</v>
      </c>
      <c r="C386" s="37">
        <v>0.5</v>
      </c>
      <c r="D386" s="38">
        <f t="shared" ref="D386:D449" si="96">C386*0.40468564224</f>
        <v>0.20234282111999999</v>
      </c>
      <c r="E386" s="39">
        <v>37160</v>
      </c>
      <c r="F386" s="37">
        <v>1</v>
      </c>
      <c r="G386" s="37" t="s">
        <v>70</v>
      </c>
      <c r="H386" s="37" t="s">
        <v>71</v>
      </c>
      <c r="I386" s="37">
        <v>45</v>
      </c>
      <c r="J386" s="37">
        <v>24</v>
      </c>
      <c r="K386" s="37"/>
      <c r="L386" s="37"/>
      <c r="M386" s="31">
        <f t="shared" ref="M386:M449" si="97">AVERAGE(I386:L386)</f>
        <v>34.5</v>
      </c>
      <c r="N386" s="39">
        <v>37168</v>
      </c>
      <c r="O386" s="40">
        <v>218924</v>
      </c>
      <c r="P386" s="37"/>
      <c r="Q386" s="40"/>
      <c r="R386" s="37"/>
      <c r="S386" s="37"/>
      <c r="T386" s="37"/>
      <c r="U386" s="37"/>
      <c r="V386" s="40">
        <f t="shared" ref="V386:V449" si="98">SUM(U386,S386,Q386,O386)</f>
        <v>218924</v>
      </c>
      <c r="W386" s="40">
        <f t="shared" ref="W386:W449" si="99">V386/D386</f>
        <v>1081945.9706463541</v>
      </c>
      <c r="X386" s="40">
        <f t="shared" ref="X386:X449" si="100">V386/C386</f>
        <v>437848</v>
      </c>
      <c r="Y386" s="39">
        <v>37210</v>
      </c>
      <c r="Z386" s="13">
        <f t="shared" ref="Z386:Z449" si="101">N386-E386</f>
        <v>8</v>
      </c>
      <c r="AA386" s="37">
        <f t="shared" ref="AA386:AA449" si="102">Y386-N386</f>
        <v>42</v>
      </c>
      <c r="AB386" s="31">
        <v>5</v>
      </c>
      <c r="AC386" s="41">
        <v>4.2</v>
      </c>
      <c r="AD386" s="41">
        <v>27.7</v>
      </c>
      <c r="AE386" s="41">
        <v>22.3</v>
      </c>
      <c r="AF386" s="41">
        <v>30.6</v>
      </c>
      <c r="AG386" s="41">
        <v>26.092499999999994</v>
      </c>
      <c r="AH386" s="13">
        <v>43</v>
      </c>
      <c r="AI386" s="13">
        <v>42</v>
      </c>
      <c r="AJ386" s="13">
        <v>45</v>
      </c>
      <c r="AK386" s="13">
        <v>44.083333333333336</v>
      </c>
      <c r="AL386" s="18">
        <v>8.6</v>
      </c>
      <c r="AM386" s="18">
        <v>8.6999999999999993</v>
      </c>
      <c r="AN386" s="18">
        <v>9.6</v>
      </c>
      <c r="AO386" s="18">
        <v>9.174168587956899</v>
      </c>
      <c r="AP386" s="21">
        <v>76</v>
      </c>
      <c r="AQ386" s="21">
        <v>237.5</v>
      </c>
      <c r="AR386" s="21">
        <v>18</v>
      </c>
      <c r="AS386" s="21">
        <v>7.5</v>
      </c>
      <c r="AT386" s="14">
        <v>70</v>
      </c>
      <c r="AU386" s="14">
        <v>270</v>
      </c>
      <c r="AV386" s="14">
        <v>0</v>
      </c>
      <c r="AW386" s="14">
        <v>340</v>
      </c>
      <c r="AX386" s="14">
        <v>0</v>
      </c>
      <c r="AY386" s="14">
        <v>10</v>
      </c>
      <c r="AZ386" s="14">
        <v>0</v>
      </c>
      <c r="BA386" s="14">
        <v>15</v>
      </c>
      <c r="BB386" s="14">
        <v>45</v>
      </c>
      <c r="BC386" s="14">
        <v>105</v>
      </c>
      <c r="BD386" s="14">
        <v>240</v>
      </c>
      <c r="BE386" s="14">
        <v>300</v>
      </c>
      <c r="BF386" s="14">
        <v>10.625</v>
      </c>
      <c r="BG386" s="14">
        <v>41.875</v>
      </c>
      <c r="BH386" s="14">
        <v>35.9375</v>
      </c>
      <c r="BI386" s="14">
        <v>88.4375</v>
      </c>
      <c r="BJ386" s="14">
        <v>5</v>
      </c>
      <c r="BK386" s="14">
        <v>35</v>
      </c>
      <c r="BL386" s="14">
        <v>2.5</v>
      </c>
      <c r="BM386" s="14">
        <v>57.5</v>
      </c>
      <c r="BN386" s="14">
        <v>66017</v>
      </c>
      <c r="BO386" s="19">
        <f>BN386/(O386)*100</f>
        <v>30.155213681460229</v>
      </c>
      <c r="BP386" s="19">
        <f t="shared" si="95"/>
        <v>30.155213681460229</v>
      </c>
      <c r="BQ386" s="37" t="s">
        <v>72</v>
      </c>
      <c r="BR386" s="31">
        <v>17</v>
      </c>
      <c r="BS386" s="31">
        <v>38</v>
      </c>
      <c r="BT386" s="43">
        <v>23.8</v>
      </c>
      <c r="BU386" s="43">
        <f t="shared" ref="BU386:BU449" si="103">BT386/AA386</f>
        <v>0.56666666666666665</v>
      </c>
      <c r="BV386" s="38">
        <v>5.0999999999999997E-2</v>
      </c>
      <c r="BW386" s="38">
        <v>0.34300000000000003</v>
      </c>
      <c r="BX386" s="38">
        <v>0.112</v>
      </c>
      <c r="BY386" s="40">
        <f t="shared" ref="BY386:BY449" si="104">BN386/(C386*0.40468564224)</f>
        <v>326263.1193663571</v>
      </c>
      <c r="BZ386" s="43">
        <v>7.23</v>
      </c>
      <c r="CA386" s="35">
        <f t="shared" si="94"/>
        <v>0.85074852762266928</v>
      </c>
      <c r="CB386" s="35">
        <f>(BX386/BT386^3)*100000</f>
        <v>0.83078213984555749</v>
      </c>
    </row>
    <row r="387" spans="1:80" x14ac:dyDescent="0.25">
      <c r="A387" s="37" t="s">
        <v>69</v>
      </c>
      <c r="B387" s="31">
        <v>7</v>
      </c>
      <c r="C387" s="37">
        <v>2</v>
      </c>
      <c r="D387" s="37">
        <f t="shared" si="96"/>
        <v>0.80937128447999995</v>
      </c>
      <c r="E387" s="39">
        <v>40069</v>
      </c>
      <c r="F387" s="37">
        <v>1</v>
      </c>
      <c r="G387" s="37" t="s">
        <v>70</v>
      </c>
      <c r="H387" s="37" t="s">
        <v>71</v>
      </c>
      <c r="I387" s="37">
        <v>92</v>
      </c>
      <c r="J387" s="37">
        <v>186</v>
      </c>
      <c r="K387" s="37"/>
      <c r="L387" s="37"/>
      <c r="M387" s="31">
        <f t="shared" si="97"/>
        <v>139</v>
      </c>
      <c r="N387" s="39">
        <v>40077</v>
      </c>
      <c r="O387" s="40">
        <v>810660</v>
      </c>
      <c r="P387" s="37"/>
      <c r="Q387" s="40"/>
      <c r="R387" s="37"/>
      <c r="S387" s="40"/>
      <c r="T387" s="37"/>
      <c r="U387" s="40"/>
      <c r="V387" s="40">
        <f t="shared" si="98"/>
        <v>810660</v>
      </c>
      <c r="W387" s="40">
        <f t="shared" si="99"/>
        <v>1001592.2427008613</v>
      </c>
      <c r="X387" s="40">
        <f t="shared" si="100"/>
        <v>405330</v>
      </c>
      <c r="Y387" s="39">
        <v>40122</v>
      </c>
      <c r="Z387" s="13">
        <f t="shared" si="101"/>
        <v>8</v>
      </c>
      <c r="AA387" s="37">
        <f t="shared" si="102"/>
        <v>45</v>
      </c>
      <c r="AB387" s="37">
        <v>2</v>
      </c>
      <c r="AC387" s="41">
        <v>3.4</v>
      </c>
      <c r="AD387" s="41">
        <v>30.9</v>
      </c>
      <c r="AE387" s="41">
        <v>20.3</v>
      </c>
      <c r="AF387" s="41">
        <v>31.6</v>
      </c>
      <c r="AG387" s="41">
        <v>26.340476190476185</v>
      </c>
      <c r="AH387" s="15">
        <v>43</v>
      </c>
      <c r="AI387" s="15">
        <v>38</v>
      </c>
      <c r="AJ387" s="15">
        <v>48</v>
      </c>
      <c r="AK387" s="18">
        <v>43.909090909090907</v>
      </c>
      <c r="AL387" s="15">
        <v>8.4</v>
      </c>
      <c r="AM387" s="15">
        <v>8.4</v>
      </c>
      <c r="AN387" s="18">
        <v>9.1999999999999993</v>
      </c>
      <c r="AO387" s="18">
        <v>8.8235317914981604</v>
      </c>
      <c r="AP387" s="21">
        <v>598</v>
      </c>
      <c r="AQ387" s="21">
        <v>575</v>
      </c>
      <c r="AR387" s="21">
        <v>28</v>
      </c>
      <c r="AS387" s="21">
        <v>13</v>
      </c>
      <c r="AT387" s="14">
        <v>115</v>
      </c>
      <c r="AU387" s="14">
        <v>1045</v>
      </c>
      <c r="AV387" s="14">
        <v>10</v>
      </c>
      <c r="AW387" s="14">
        <v>1170</v>
      </c>
      <c r="AX387" s="14">
        <v>0</v>
      </c>
      <c r="AY387" s="14">
        <v>0</v>
      </c>
      <c r="AZ387" s="14">
        <v>0</v>
      </c>
      <c r="BA387" s="14">
        <v>25</v>
      </c>
      <c r="BB387" s="14">
        <v>110</v>
      </c>
      <c r="BC387" s="14">
        <v>190</v>
      </c>
      <c r="BD387" s="14">
        <v>270</v>
      </c>
      <c r="BE387" s="14">
        <v>325</v>
      </c>
      <c r="BF387" s="14">
        <v>25.333333333333332</v>
      </c>
      <c r="BG387" s="14">
        <v>72.666666666666671</v>
      </c>
      <c r="BH387" s="14">
        <v>35</v>
      </c>
      <c r="BI387" s="14">
        <v>132.66666666666666</v>
      </c>
      <c r="BJ387" s="14">
        <v>10</v>
      </c>
      <c r="BK387" s="14">
        <v>60</v>
      </c>
      <c r="BL387" s="14">
        <v>0</v>
      </c>
      <c r="BM387" s="14">
        <v>110</v>
      </c>
      <c r="BN387" s="14">
        <v>540894</v>
      </c>
      <c r="BO387" s="19">
        <f>BN387/O387*100</f>
        <v>66.722670416697511</v>
      </c>
      <c r="BP387" s="19">
        <f>(BN387)/(O387+Q387+S387+U387)*100</f>
        <v>66.722670416697511</v>
      </c>
      <c r="BQ387" s="37" t="s">
        <v>72</v>
      </c>
      <c r="BR387" s="31">
        <v>27</v>
      </c>
      <c r="BS387" s="31">
        <v>47</v>
      </c>
      <c r="BT387" s="43">
        <v>34.619999999999997</v>
      </c>
      <c r="BU387" s="43">
        <f t="shared" si="103"/>
        <v>0.76933333333333331</v>
      </c>
      <c r="BV387" s="38">
        <v>0.14899999999999999</v>
      </c>
      <c r="BW387" s="38">
        <v>0.48</v>
      </c>
      <c r="BX387" s="38">
        <v>0.32200000000000001</v>
      </c>
      <c r="BY387" s="40">
        <f t="shared" si="104"/>
        <v>668289.09101650468</v>
      </c>
      <c r="BZ387" s="43">
        <v>145.13999999999999</v>
      </c>
      <c r="CA387" s="43">
        <f t="shared" si="94"/>
        <v>3.9849861184604864</v>
      </c>
      <c r="CB387" s="43">
        <f>(BX387/BT387^3)*100000</f>
        <v>0.77602315702920321</v>
      </c>
    </row>
    <row r="388" spans="1:80" x14ac:dyDescent="0.25">
      <c r="A388" s="27" t="s">
        <v>69</v>
      </c>
      <c r="B388" s="27">
        <v>30</v>
      </c>
      <c r="C388" s="27">
        <v>1</v>
      </c>
      <c r="D388" s="28">
        <f t="shared" si="96"/>
        <v>0.40468564223999998</v>
      </c>
      <c r="E388" s="29">
        <v>38872</v>
      </c>
      <c r="F388" s="27">
        <v>1</v>
      </c>
      <c r="G388" s="27" t="s">
        <v>70</v>
      </c>
      <c r="H388" s="27" t="s">
        <v>71</v>
      </c>
      <c r="I388" s="27">
        <v>67</v>
      </c>
      <c r="J388" s="27">
        <v>143</v>
      </c>
      <c r="K388" s="27"/>
      <c r="L388" s="27"/>
      <c r="M388" s="31">
        <f t="shared" si="97"/>
        <v>105</v>
      </c>
      <c r="N388" s="29">
        <v>38881</v>
      </c>
      <c r="O388" s="32">
        <v>408536</v>
      </c>
      <c r="P388" s="27"/>
      <c r="Q388" s="32"/>
      <c r="R388" s="27"/>
      <c r="S388" s="27"/>
      <c r="T388" s="27"/>
      <c r="U388" s="27"/>
      <c r="V388" s="40">
        <f t="shared" si="98"/>
        <v>408536</v>
      </c>
      <c r="W388" s="40">
        <f t="shared" si="99"/>
        <v>1009514.4412306986</v>
      </c>
      <c r="X388" s="40">
        <f t="shared" si="100"/>
        <v>408536</v>
      </c>
      <c r="Y388" s="29">
        <v>38923</v>
      </c>
      <c r="Z388" s="13">
        <f t="shared" si="101"/>
        <v>9</v>
      </c>
      <c r="AA388" s="30">
        <f t="shared" si="102"/>
        <v>42</v>
      </c>
      <c r="AB388" s="27">
        <v>7</v>
      </c>
      <c r="AC388" s="27">
        <v>3.2</v>
      </c>
      <c r="AD388" s="27">
        <v>31.7</v>
      </c>
      <c r="AE388" s="27">
        <v>27</v>
      </c>
      <c r="AF388" s="27">
        <v>33.200000000000003</v>
      </c>
      <c r="AG388" s="33">
        <v>31.03846153846154</v>
      </c>
      <c r="AH388" s="4">
        <v>43</v>
      </c>
      <c r="AI388" s="4">
        <v>44</v>
      </c>
      <c r="AJ388" s="4">
        <v>50</v>
      </c>
      <c r="AK388" s="9">
        <v>46.571428571428569</v>
      </c>
      <c r="AL388" s="4">
        <v>9.4</v>
      </c>
      <c r="AM388" s="4">
        <v>9</v>
      </c>
      <c r="AN388" s="4">
        <v>9.6999999999999993</v>
      </c>
      <c r="AO388" s="10">
        <v>9.3136610047110615</v>
      </c>
      <c r="AP388" s="20">
        <v>188</v>
      </c>
      <c r="AQ388" s="20">
        <v>199</v>
      </c>
      <c r="AR388" s="20">
        <v>9</v>
      </c>
      <c r="AS388" s="20">
        <v>7.5</v>
      </c>
      <c r="AT388" s="5">
        <v>250</v>
      </c>
      <c r="AU388" s="5">
        <v>1565</v>
      </c>
      <c r="AV388" s="5">
        <v>0</v>
      </c>
      <c r="AW388" s="5">
        <v>1815</v>
      </c>
      <c r="AX388" s="5">
        <v>25</v>
      </c>
      <c r="AY388" s="5">
        <v>0</v>
      </c>
      <c r="AZ388" s="5">
        <v>0</v>
      </c>
      <c r="BA388" s="5">
        <v>75</v>
      </c>
      <c r="BB388" s="5">
        <v>320</v>
      </c>
      <c r="BC388" s="5">
        <v>725</v>
      </c>
      <c r="BD388" s="5">
        <v>0</v>
      </c>
      <c r="BE388" s="5">
        <v>1040</v>
      </c>
      <c r="BF388" s="5">
        <v>139.54545454545453</v>
      </c>
      <c r="BG388" s="5">
        <v>162.72727272727272</v>
      </c>
      <c r="BH388" s="5">
        <v>0</v>
      </c>
      <c r="BI388" s="5">
        <v>311.36363636363637</v>
      </c>
      <c r="BJ388" s="5">
        <v>85</v>
      </c>
      <c r="BK388" s="5">
        <v>90</v>
      </c>
      <c r="BL388" s="5">
        <v>0</v>
      </c>
      <c r="BM388" s="5">
        <v>200</v>
      </c>
      <c r="BN388" s="5">
        <v>117818</v>
      </c>
      <c r="BO388" s="11">
        <f>BN388/O388*100</f>
        <v>28.839074157479388</v>
      </c>
      <c r="BP388" s="11">
        <f>BN388/(O388+Q388)*100</f>
        <v>28.839074157479388</v>
      </c>
      <c r="BQ388" s="27" t="s">
        <v>72</v>
      </c>
      <c r="BR388" s="30">
        <v>22</v>
      </c>
      <c r="BS388" s="30">
        <v>95</v>
      </c>
      <c r="BT388" s="35">
        <v>30.41</v>
      </c>
      <c r="BU388" s="43">
        <f t="shared" si="103"/>
        <v>0.72404761904761905</v>
      </c>
      <c r="BV388" s="28">
        <v>8.2000000000000003E-2</v>
      </c>
      <c r="BW388" s="28">
        <v>0.35599999999999998</v>
      </c>
      <c r="BX388" s="28">
        <v>0.318</v>
      </c>
      <c r="BY388" s="32">
        <f t="shared" si="104"/>
        <v>291134.61833698489</v>
      </c>
      <c r="BZ388" s="35">
        <v>20.41</v>
      </c>
      <c r="CA388" s="43">
        <f t="shared" si="94"/>
        <v>1.2008144847011535</v>
      </c>
      <c r="CB388" s="43"/>
    </row>
    <row r="389" spans="1:80" x14ac:dyDescent="0.25">
      <c r="A389" s="37" t="s">
        <v>69</v>
      </c>
      <c r="B389" s="37">
        <v>2</v>
      </c>
      <c r="C389" s="37">
        <v>2</v>
      </c>
      <c r="D389" s="38">
        <f t="shared" si="96"/>
        <v>0.80937128447999995</v>
      </c>
      <c r="E389" s="39">
        <v>38915</v>
      </c>
      <c r="F389" s="37">
        <v>1</v>
      </c>
      <c r="G389" s="37" t="s">
        <v>70</v>
      </c>
      <c r="H389" s="37" t="s">
        <v>71</v>
      </c>
      <c r="I389" s="37">
        <v>762</v>
      </c>
      <c r="J389" s="37">
        <v>684</v>
      </c>
      <c r="K389" s="37"/>
      <c r="L389" s="37"/>
      <c r="M389" s="31">
        <f t="shared" si="97"/>
        <v>723</v>
      </c>
      <c r="N389" s="39">
        <v>38924</v>
      </c>
      <c r="O389" s="40">
        <v>829896</v>
      </c>
      <c r="P389" s="37"/>
      <c r="Q389" s="40"/>
      <c r="R389" s="37"/>
      <c r="S389" s="37"/>
      <c r="T389" s="37"/>
      <c r="U389" s="37"/>
      <c r="V389" s="40">
        <f t="shared" si="98"/>
        <v>829896</v>
      </c>
      <c r="W389" s="40">
        <f t="shared" si="99"/>
        <v>1025358.8382903733</v>
      </c>
      <c r="X389" s="40">
        <f t="shared" si="100"/>
        <v>414948</v>
      </c>
      <c r="Y389" s="39">
        <v>38967</v>
      </c>
      <c r="Z389" s="13">
        <f t="shared" si="101"/>
        <v>9</v>
      </c>
      <c r="AA389" s="31">
        <f t="shared" si="102"/>
        <v>43</v>
      </c>
      <c r="AB389" s="37">
        <v>3</v>
      </c>
      <c r="AC389" s="37">
        <v>3.4</v>
      </c>
      <c r="AD389" s="37">
        <v>29.2</v>
      </c>
      <c r="AE389" s="37">
        <v>29.3</v>
      </c>
      <c r="AF389" s="37">
        <v>32.4</v>
      </c>
      <c r="AG389" s="41">
        <v>31.205000000000005</v>
      </c>
      <c r="AH389" s="15">
        <v>43</v>
      </c>
      <c r="AI389" s="15">
        <v>40</v>
      </c>
      <c r="AJ389" s="15">
        <v>55</v>
      </c>
      <c r="AK389" s="13">
        <v>48.07692307692308</v>
      </c>
      <c r="AL389" s="15">
        <v>9.1999999999999993</v>
      </c>
      <c r="AM389" s="15">
        <v>9</v>
      </c>
      <c r="AN389" s="15">
        <v>9.6999999999999993</v>
      </c>
      <c r="AO389" s="18">
        <v>9.2091086615641764</v>
      </c>
      <c r="AP389" s="21">
        <v>558</v>
      </c>
      <c r="AQ389" s="21">
        <v>150</v>
      </c>
      <c r="AR389" s="21">
        <v>0</v>
      </c>
      <c r="AS389" s="21">
        <v>12</v>
      </c>
      <c r="AT389" s="14">
        <v>50</v>
      </c>
      <c r="AU389" s="14">
        <v>430</v>
      </c>
      <c r="AV389" s="14">
        <v>0</v>
      </c>
      <c r="AW389" s="14">
        <v>480</v>
      </c>
      <c r="AX389" s="14">
        <v>5</v>
      </c>
      <c r="AY389" s="14">
        <v>20</v>
      </c>
      <c r="AZ389" s="14">
        <v>0</v>
      </c>
      <c r="BA389" s="14">
        <v>20</v>
      </c>
      <c r="BB389" s="14">
        <v>425</v>
      </c>
      <c r="BC389" s="14">
        <v>920</v>
      </c>
      <c r="BD389" s="14">
        <v>5</v>
      </c>
      <c r="BE389" s="14">
        <v>1180</v>
      </c>
      <c r="BF389" s="14">
        <v>80</v>
      </c>
      <c r="BG389" s="14">
        <v>167.66666666666666</v>
      </c>
      <c r="BH389" s="14">
        <v>0.33333333333333331</v>
      </c>
      <c r="BI389" s="14">
        <v>239.33333333333334</v>
      </c>
      <c r="BJ389" s="14">
        <v>42.5</v>
      </c>
      <c r="BK389" s="14">
        <v>85</v>
      </c>
      <c r="BL389" s="14">
        <v>0</v>
      </c>
      <c r="BM389" s="14">
        <v>135</v>
      </c>
      <c r="BN389" s="14">
        <v>167761</v>
      </c>
      <c r="BO389" s="19">
        <f>BN389/O389*100</f>
        <v>20.214701601164485</v>
      </c>
      <c r="BP389" s="19">
        <f>BN389/(O389+Q389)*100</f>
        <v>20.214701601164485</v>
      </c>
      <c r="BQ389" s="37" t="s">
        <v>72</v>
      </c>
      <c r="BR389" s="31">
        <v>16</v>
      </c>
      <c r="BS389" s="31">
        <v>88</v>
      </c>
      <c r="BT389" s="43">
        <v>26.2</v>
      </c>
      <c r="BU389" s="43">
        <f t="shared" si="103"/>
        <v>0.6093023255813953</v>
      </c>
      <c r="BV389" s="38">
        <v>4.7E-2</v>
      </c>
      <c r="BW389" s="38">
        <v>3.45</v>
      </c>
      <c r="BX389" s="38">
        <v>0.34599999999999997</v>
      </c>
      <c r="BY389" s="40">
        <f t="shared" si="104"/>
        <v>207273.22950156563</v>
      </c>
      <c r="BZ389" s="43">
        <v>20.64</v>
      </c>
      <c r="CA389" s="43">
        <f t="shared" si="94"/>
        <v>0.59305291552119688</v>
      </c>
      <c r="CB389" s="43"/>
    </row>
    <row r="390" spans="1:80" x14ac:dyDescent="0.25">
      <c r="A390" s="15" t="s">
        <v>69</v>
      </c>
      <c r="B390" s="15">
        <v>26</v>
      </c>
      <c r="C390" s="15">
        <v>1</v>
      </c>
      <c r="D390" s="16">
        <f t="shared" si="96"/>
        <v>0.40468564223999998</v>
      </c>
      <c r="E390" s="17">
        <v>37174</v>
      </c>
      <c r="F390" s="15">
        <v>2</v>
      </c>
      <c r="G390" s="15" t="s">
        <v>70</v>
      </c>
      <c r="H390" s="15" t="s">
        <v>71</v>
      </c>
      <c r="I390" s="15">
        <v>14</v>
      </c>
      <c r="J390" s="15">
        <v>8</v>
      </c>
      <c r="K390" s="15"/>
      <c r="L390" s="15"/>
      <c r="M390" s="13">
        <f t="shared" si="97"/>
        <v>11</v>
      </c>
      <c r="N390" s="23">
        <v>37183</v>
      </c>
      <c r="O390" s="24">
        <v>244572</v>
      </c>
      <c r="P390" s="23">
        <v>37185</v>
      </c>
      <c r="Q390" s="24">
        <v>226252</v>
      </c>
      <c r="R390" s="15"/>
      <c r="S390" s="15"/>
      <c r="T390" s="15"/>
      <c r="U390" s="15"/>
      <c r="V390" s="14">
        <f t="shared" si="98"/>
        <v>470824</v>
      </c>
      <c r="W390" s="14">
        <f t="shared" si="99"/>
        <v>1163431.4412389665</v>
      </c>
      <c r="X390" s="14">
        <f t="shared" si="100"/>
        <v>470824</v>
      </c>
      <c r="Y390" s="17">
        <v>37223</v>
      </c>
      <c r="Z390" s="13">
        <f t="shared" si="101"/>
        <v>9</v>
      </c>
      <c r="AA390" s="15">
        <f t="shared" si="102"/>
        <v>40</v>
      </c>
      <c r="AB390" s="13">
        <v>9</v>
      </c>
      <c r="AC390" s="18">
        <v>4.3</v>
      </c>
      <c r="AD390" s="18">
        <v>24.9</v>
      </c>
      <c r="AE390" s="18">
        <v>18.100000000000001</v>
      </c>
      <c r="AF390" s="18">
        <v>28.7</v>
      </c>
      <c r="AG390" s="18">
        <v>24.641025641025649</v>
      </c>
      <c r="AH390" s="13">
        <v>43</v>
      </c>
      <c r="AI390" s="13">
        <v>25</v>
      </c>
      <c r="AJ390" s="13">
        <v>45</v>
      </c>
      <c r="AK390" s="13">
        <v>39</v>
      </c>
      <c r="AL390" s="18">
        <v>8.8000000000000007</v>
      </c>
      <c r="AM390" s="18">
        <v>8.6999999999999993</v>
      </c>
      <c r="AN390" s="18">
        <v>9.9</v>
      </c>
      <c r="AO390" s="18">
        <v>9.0328763587378837</v>
      </c>
      <c r="AP390" s="21">
        <v>104</v>
      </c>
      <c r="AQ390" s="21">
        <v>400</v>
      </c>
      <c r="AR390" s="21">
        <v>24</v>
      </c>
      <c r="AS390" s="21">
        <v>10</v>
      </c>
      <c r="AT390" s="14">
        <v>10</v>
      </c>
      <c r="AU390" s="14">
        <v>280</v>
      </c>
      <c r="AV390" s="14">
        <v>0</v>
      </c>
      <c r="AW390" s="14">
        <v>290</v>
      </c>
      <c r="AX390" s="14">
        <v>0</v>
      </c>
      <c r="AY390" s="14">
        <v>5</v>
      </c>
      <c r="AZ390" s="14">
        <v>0</v>
      </c>
      <c r="BA390" s="14">
        <v>5</v>
      </c>
      <c r="BB390" s="14">
        <v>365</v>
      </c>
      <c r="BC390" s="14">
        <v>1540</v>
      </c>
      <c r="BD390" s="14">
        <v>75</v>
      </c>
      <c r="BE390" s="14">
        <v>1740</v>
      </c>
      <c r="BF390" s="14">
        <v>100.38461538461539</v>
      </c>
      <c r="BG390" s="14">
        <v>200.38461538461539</v>
      </c>
      <c r="BH390" s="14">
        <v>12.307692307692308</v>
      </c>
      <c r="BI390" s="14">
        <v>313.07692307692309</v>
      </c>
      <c r="BJ390" s="14">
        <v>20</v>
      </c>
      <c r="BK390" s="14">
        <v>70</v>
      </c>
      <c r="BL390" s="14">
        <v>0</v>
      </c>
      <c r="BM390" s="14">
        <v>135</v>
      </c>
      <c r="BN390" s="14">
        <v>95431</v>
      </c>
      <c r="BO390" s="19">
        <f>BN390/(Q390)*100</f>
        <v>42.1790746601135</v>
      </c>
      <c r="BP390" s="19">
        <f>BN390/(O390+Q390)*100</f>
        <v>20.268932764684894</v>
      </c>
      <c r="BQ390" s="15" t="s">
        <v>72</v>
      </c>
      <c r="BR390" s="13">
        <v>22</v>
      </c>
      <c r="BS390" s="13">
        <v>41</v>
      </c>
      <c r="BT390" s="19">
        <v>31.08</v>
      </c>
      <c r="BU390" s="19">
        <f t="shared" si="103"/>
        <v>0.77699999999999991</v>
      </c>
      <c r="BV390" s="16">
        <v>9.6000000000000002E-2</v>
      </c>
      <c r="BW390" s="16">
        <v>0.49299999999999999</v>
      </c>
      <c r="BX390" s="16">
        <v>0.23499999999999999</v>
      </c>
      <c r="BY390" s="14">
        <f t="shared" si="104"/>
        <v>235815.13658793058</v>
      </c>
      <c r="BZ390" s="19">
        <v>20.64</v>
      </c>
      <c r="CA390" s="19">
        <f t="shared" si="94"/>
        <v>1.2750637683705732</v>
      </c>
      <c r="CB390" s="19"/>
    </row>
    <row r="391" spans="1:80" x14ac:dyDescent="0.25">
      <c r="A391" s="4" t="s">
        <v>69</v>
      </c>
      <c r="B391" s="4">
        <v>16</v>
      </c>
      <c r="C391" s="4">
        <v>0.5</v>
      </c>
      <c r="D391" s="6">
        <f t="shared" si="96"/>
        <v>0.20234282111999999</v>
      </c>
      <c r="E391" s="8">
        <v>39218</v>
      </c>
      <c r="F391" s="4">
        <v>2</v>
      </c>
      <c r="G391" s="4" t="s">
        <v>70</v>
      </c>
      <c r="H391" s="4" t="s">
        <v>71</v>
      </c>
      <c r="I391" s="4">
        <v>29</v>
      </c>
      <c r="K391" s="4">
        <v>11</v>
      </c>
      <c r="L391" s="4">
        <v>125</v>
      </c>
      <c r="M391" s="13">
        <f t="shared" si="97"/>
        <v>55</v>
      </c>
      <c r="N391" s="8">
        <v>39228</v>
      </c>
      <c r="O391" s="5">
        <v>201062</v>
      </c>
      <c r="P391" s="8">
        <v>39231</v>
      </c>
      <c r="Q391" s="5">
        <v>188238</v>
      </c>
      <c r="S391" s="5"/>
      <c r="V391" s="14">
        <f t="shared" si="98"/>
        <v>389300</v>
      </c>
      <c r="W391" s="14">
        <f t="shared" si="99"/>
        <v>1923962.5001033496</v>
      </c>
      <c r="X391" s="14">
        <f t="shared" si="100"/>
        <v>778600</v>
      </c>
      <c r="Y391" s="8">
        <v>39275</v>
      </c>
      <c r="Z391" s="13">
        <f t="shared" si="101"/>
        <v>10</v>
      </c>
      <c r="AA391" s="4">
        <f t="shared" si="102"/>
        <v>47</v>
      </c>
      <c r="AB391" s="4">
        <v>3</v>
      </c>
      <c r="AC391" s="4">
        <v>3</v>
      </c>
      <c r="AD391" s="10">
        <v>24.4</v>
      </c>
      <c r="AE391" s="10">
        <v>26</v>
      </c>
      <c r="AF391" s="10">
        <v>33.299999999999997</v>
      </c>
      <c r="AG391" s="10">
        <v>30.720454545454551</v>
      </c>
      <c r="AH391" s="10">
        <v>43</v>
      </c>
      <c r="AI391" s="10">
        <v>22</v>
      </c>
      <c r="AJ391" s="10">
        <v>45</v>
      </c>
      <c r="AK391" s="10">
        <v>37</v>
      </c>
      <c r="AL391" s="10">
        <v>8.6999999999999993</v>
      </c>
      <c r="AM391" s="10">
        <v>8.5</v>
      </c>
      <c r="AN391" s="10">
        <v>9.6</v>
      </c>
      <c r="AO391" s="10">
        <v>8.9044444444444437</v>
      </c>
      <c r="AP391" s="20">
        <v>110</v>
      </c>
      <c r="AQ391" s="20">
        <v>142.5</v>
      </c>
      <c r="AR391" s="20">
        <v>16.5</v>
      </c>
      <c r="AS391" s="20">
        <v>6.9499999999999984</v>
      </c>
      <c r="AT391" s="5">
        <v>40</v>
      </c>
      <c r="AU391" s="5">
        <v>230</v>
      </c>
      <c r="AV391" s="5">
        <v>0</v>
      </c>
      <c r="AW391" s="5">
        <v>270</v>
      </c>
      <c r="AX391" s="5">
        <v>0</v>
      </c>
      <c r="AY391" s="5">
        <v>0</v>
      </c>
      <c r="AZ391" s="5">
        <v>0</v>
      </c>
      <c r="BA391" s="5">
        <v>5</v>
      </c>
      <c r="BB391" s="5">
        <v>140</v>
      </c>
      <c r="BC391" s="5">
        <v>400</v>
      </c>
      <c r="BD391" s="5">
        <v>135</v>
      </c>
      <c r="BE391" s="5">
        <v>540</v>
      </c>
      <c r="BF391" s="5">
        <v>16.176470588235293</v>
      </c>
      <c r="BG391" s="5">
        <v>62.647058823529413</v>
      </c>
      <c r="BH391" s="5">
        <v>11.764705882352942</v>
      </c>
      <c r="BI391" s="5">
        <v>90.588235294117652</v>
      </c>
      <c r="BJ391" s="5">
        <v>5</v>
      </c>
      <c r="BK391" s="5">
        <v>15</v>
      </c>
      <c r="BL391" s="5">
        <v>0</v>
      </c>
      <c r="BM391" s="5">
        <v>20</v>
      </c>
      <c r="BN391" s="5">
        <v>19443</v>
      </c>
      <c r="BO391" s="11">
        <f>(BN391/Q391)*100</f>
        <v>10.328945271411724</v>
      </c>
      <c r="BP391" s="11">
        <f>((BN391)/(O391+Q391+S391+U391))*100</f>
        <v>4.9943488312355511</v>
      </c>
      <c r="BQ391" s="4" t="s">
        <v>72</v>
      </c>
      <c r="BR391" s="9">
        <v>25</v>
      </c>
      <c r="BS391" s="9">
        <v>85</v>
      </c>
      <c r="BT391" s="11">
        <v>45.08</v>
      </c>
      <c r="BU391" s="19">
        <f t="shared" si="103"/>
        <v>0.95914893617021268</v>
      </c>
      <c r="BV391" s="6">
        <v>0.126</v>
      </c>
      <c r="BW391" s="6">
        <v>3.3279999999999998</v>
      </c>
      <c r="BX391" s="6">
        <v>0.83899999999999997</v>
      </c>
      <c r="BY391" s="5">
        <f t="shared" si="104"/>
        <v>96089.398637321923</v>
      </c>
      <c r="BZ391" s="11">
        <v>17.23</v>
      </c>
      <c r="CA391" s="19">
        <f t="shared" si="94"/>
        <v>1.8117556266720252</v>
      </c>
      <c r="CB391" s="19"/>
    </row>
    <row r="392" spans="1:80" x14ac:dyDescent="0.25">
      <c r="A392" s="37" t="s">
        <v>69</v>
      </c>
      <c r="B392" s="31">
        <v>4</v>
      </c>
      <c r="C392" s="37">
        <v>2</v>
      </c>
      <c r="D392" s="37">
        <f t="shared" si="96"/>
        <v>0.80937128447999995</v>
      </c>
      <c r="E392" s="39">
        <v>40085</v>
      </c>
      <c r="F392" s="37">
        <v>1</v>
      </c>
      <c r="G392" s="37" t="s">
        <v>70</v>
      </c>
      <c r="H392" s="37" t="s">
        <v>71</v>
      </c>
      <c r="I392" s="37">
        <v>223</v>
      </c>
      <c r="J392" s="37">
        <v>178</v>
      </c>
      <c r="K392" s="37"/>
      <c r="L392" s="37"/>
      <c r="M392" s="31">
        <f t="shared" si="97"/>
        <v>200.5</v>
      </c>
      <c r="N392" s="39">
        <v>40096</v>
      </c>
      <c r="O392" s="40">
        <v>827606</v>
      </c>
      <c r="P392" s="37"/>
      <c r="Q392" s="40"/>
      <c r="R392" s="37"/>
      <c r="S392" s="40"/>
      <c r="T392" s="37"/>
      <c r="U392" s="40"/>
      <c r="V392" s="40">
        <f t="shared" si="98"/>
        <v>827606</v>
      </c>
      <c r="W392" s="40">
        <f t="shared" si="99"/>
        <v>1022529.4816725743</v>
      </c>
      <c r="X392" s="40">
        <f t="shared" si="100"/>
        <v>413803</v>
      </c>
      <c r="Y392" s="39">
        <v>40149</v>
      </c>
      <c r="Z392" s="13">
        <f t="shared" si="101"/>
        <v>11</v>
      </c>
      <c r="AA392" s="37">
        <f t="shared" si="102"/>
        <v>53</v>
      </c>
      <c r="AB392" s="37">
        <v>4</v>
      </c>
      <c r="AC392" s="41">
        <v>4</v>
      </c>
      <c r="AD392" s="41">
        <v>23.2</v>
      </c>
      <c r="AE392" s="41">
        <v>16.2</v>
      </c>
      <c r="AF392" s="41">
        <v>30.5</v>
      </c>
      <c r="AG392" s="41">
        <v>22.765999999999998</v>
      </c>
      <c r="AH392" s="15">
        <v>43</v>
      </c>
      <c r="AI392" s="15">
        <v>40</v>
      </c>
      <c r="AJ392" s="15">
        <v>47</v>
      </c>
      <c r="AK392" s="18">
        <v>42.692307692307693</v>
      </c>
      <c r="AL392" s="15">
        <v>8.5</v>
      </c>
      <c r="AM392" s="15">
        <v>8.4</v>
      </c>
      <c r="AN392" s="18">
        <v>9.1999999999999993</v>
      </c>
      <c r="AO392" s="18">
        <v>8.8130810924953487</v>
      </c>
      <c r="AP392" s="21">
        <v>616</v>
      </c>
      <c r="AQ392" s="21">
        <v>550</v>
      </c>
      <c r="AR392" s="21">
        <v>32</v>
      </c>
      <c r="AS392" s="21">
        <v>13</v>
      </c>
      <c r="AT392" s="14">
        <v>190</v>
      </c>
      <c r="AU392" s="14">
        <v>595</v>
      </c>
      <c r="AV392" s="14">
        <v>5</v>
      </c>
      <c r="AW392" s="14">
        <v>790</v>
      </c>
      <c r="AX392" s="14">
        <v>0</v>
      </c>
      <c r="AY392" s="14">
        <v>0</v>
      </c>
      <c r="AZ392" s="14">
        <v>0</v>
      </c>
      <c r="BA392" s="14">
        <v>0</v>
      </c>
      <c r="BB392" s="14">
        <v>655</v>
      </c>
      <c r="BC392" s="14">
        <v>505</v>
      </c>
      <c r="BD392" s="14">
        <v>0</v>
      </c>
      <c r="BE392" s="14">
        <v>1160</v>
      </c>
      <c r="BF392" s="14">
        <v>118.125</v>
      </c>
      <c r="BG392" s="14">
        <v>54.375</v>
      </c>
      <c r="BH392" s="14">
        <v>0</v>
      </c>
      <c r="BI392" s="14">
        <v>172.5</v>
      </c>
      <c r="BJ392" s="14">
        <v>22.5</v>
      </c>
      <c r="BK392" s="14">
        <v>17.5</v>
      </c>
      <c r="BL392" s="14">
        <v>0</v>
      </c>
      <c r="BM392" s="14">
        <v>30</v>
      </c>
      <c r="BN392" s="14">
        <v>310279</v>
      </c>
      <c r="BO392" s="19">
        <f>BN392/O392*100</f>
        <v>37.491149170015689</v>
      </c>
      <c r="BP392" s="19">
        <f>(BN392)/(O392+Q392+S392+U392)*100</f>
        <v>37.491149170015689</v>
      </c>
      <c r="BQ392" s="37" t="s">
        <v>72</v>
      </c>
      <c r="BR392" s="31">
        <v>15</v>
      </c>
      <c r="BS392" s="31">
        <v>33</v>
      </c>
      <c r="BT392" s="43">
        <v>23.09</v>
      </c>
      <c r="BU392" s="43">
        <f t="shared" si="103"/>
        <v>0.43566037735849056</v>
      </c>
      <c r="BV392" s="38">
        <v>2.5999999999999999E-2</v>
      </c>
      <c r="BW392" s="38">
        <v>0.32200000000000001</v>
      </c>
      <c r="BX392" s="38">
        <v>0.10100000000000001</v>
      </c>
      <c r="BY392" s="40">
        <f t="shared" si="104"/>
        <v>383358.05328125297</v>
      </c>
      <c r="BZ392" s="43">
        <v>30.09</v>
      </c>
      <c r="CA392" s="43">
        <f t="shared" si="94"/>
        <v>0.70145291776858532</v>
      </c>
      <c r="CB392" s="43">
        <f t="shared" ref="CB392:CB402" si="105">(BX392/BT392^3)*100000</f>
        <v>0.8204451934004664</v>
      </c>
    </row>
    <row r="393" spans="1:80" x14ac:dyDescent="0.25">
      <c r="A393" s="37" t="s">
        <v>69</v>
      </c>
      <c r="B393" s="37">
        <v>10</v>
      </c>
      <c r="C393" s="37">
        <v>2</v>
      </c>
      <c r="D393" s="38">
        <f t="shared" si="96"/>
        <v>0.80937128447999995</v>
      </c>
      <c r="E393" s="39">
        <v>37826</v>
      </c>
      <c r="F393" s="37">
        <v>1</v>
      </c>
      <c r="G393" s="37" t="s">
        <v>70</v>
      </c>
      <c r="H393" s="37" t="s">
        <v>71</v>
      </c>
      <c r="I393" s="37">
        <v>20</v>
      </c>
      <c r="J393" s="37">
        <v>54</v>
      </c>
      <c r="K393" s="37"/>
      <c r="L393" s="37"/>
      <c r="M393" s="31">
        <f t="shared" si="97"/>
        <v>37</v>
      </c>
      <c r="N393" s="39">
        <v>37839</v>
      </c>
      <c r="O393" s="40">
        <v>988822</v>
      </c>
      <c r="P393" s="37"/>
      <c r="Q393" s="40"/>
      <c r="R393" s="37"/>
      <c r="S393" s="37"/>
      <c r="T393" s="37"/>
      <c r="U393" s="37"/>
      <c r="V393" s="40">
        <f t="shared" si="98"/>
        <v>988822</v>
      </c>
      <c r="W393" s="40">
        <f t="shared" si="99"/>
        <v>1221716.1875656268</v>
      </c>
      <c r="X393" s="40">
        <f t="shared" si="100"/>
        <v>494411</v>
      </c>
      <c r="Y393" s="39">
        <v>37888</v>
      </c>
      <c r="Z393" s="13">
        <f t="shared" si="101"/>
        <v>13</v>
      </c>
      <c r="AA393" s="37">
        <f t="shared" si="102"/>
        <v>49</v>
      </c>
      <c r="AB393" s="37">
        <v>12</v>
      </c>
      <c r="AC393" s="41">
        <v>1.8</v>
      </c>
      <c r="AD393" s="41">
        <v>32.799999999999997</v>
      </c>
      <c r="AE393" s="41">
        <v>24.4</v>
      </c>
      <c r="AF393" s="41">
        <v>33.1</v>
      </c>
      <c r="AG393" s="41">
        <v>30.838297872340437</v>
      </c>
      <c r="AH393" s="13">
        <v>43</v>
      </c>
      <c r="AI393" s="13">
        <v>30</v>
      </c>
      <c r="AJ393" s="13">
        <v>47</v>
      </c>
      <c r="AK393" s="13">
        <v>41.07692307692308</v>
      </c>
      <c r="AL393" s="18">
        <v>9.4</v>
      </c>
      <c r="AM393" s="18">
        <v>8.6</v>
      </c>
      <c r="AN393" s="18">
        <v>9.8000000000000007</v>
      </c>
      <c r="AO393" s="18">
        <v>9.3353793848179301</v>
      </c>
      <c r="AP393" s="21">
        <v>197</v>
      </c>
      <c r="AQ393" s="21">
        <v>900</v>
      </c>
      <c r="AR393" s="21">
        <v>72</v>
      </c>
      <c r="AS393" s="21">
        <v>80</v>
      </c>
      <c r="AT393" s="14">
        <v>80</v>
      </c>
      <c r="AU393" s="14">
        <v>10</v>
      </c>
      <c r="AV393" s="14">
        <v>2420</v>
      </c>
      <c r="AW393" s="14">
        <v>2510</v>
      </c>
      <c r="AX393" s="14">
        <v>0</v>
      </c>
      <c r="AY393" s="14">
        <v>0</v>
      </c>
      <c r="AZ393" s="14">
        <v>10</v>
      </c>
      <c r="BA393" s="14">
        <v>15</v>
      </c>
      <c r="BB393" s="14">
        <v>185</v>
      </c>
      <c r="BC393" s="14">
        <v>670</v>
      </c>
      <c r="BD393" s="14">
        <v>3275</v>
      </c>
      <c r="BE393" s="14">
        <v>3405</v>
      </c>
      <c r="BF393" s="14">
        <v>33.611111111111114</v>
      </c>
      <c r="BG393" s="14">
        <v>43.611111111111114</v>
      </c>
      <c r="BH393" s="14">
        <v>344.16666666666669</v>
      </c>
      <c r="BI393" s="14">
        <v>422.5</v>
      </c>
      <c r="BJ393" s="14">
        <v>7.5</v>
      </c>
      <c r="BK393" s="14">
        <v>0</v>
      </c>
      <c r="BL393" s="14">
        <v>90</v>
      </c>
      <c r="BM393" s="14">
        <v>140</v>
      </c>
      <c r="BN393" s="14">
        <v>39334</v>
      </c>
      <c r="BO393" s="19">
        <f>BN393/(O393)*100</f>
        <v>3.9778645701653077</v>
      </c>
      <c r="BP393" s="19">
        <f>BN393/(O393+Q393)*100</f>
        <v>3.9778645701653077</v>
      </c>
      <c r="BQ393" s="37" t="s">
        <v>72</v>
      </c>
      <c r="BR393" s="31">
        <v>36</v>
      </c>
      <c r="BS393" s="31">
        <v>64</v>
      </c>
      <c r="BT393" s="43">
        <v>45.12</v>
      </c>
      <c r="BU393" s="43">
        <f t="shared" si="103"/>
        <v>0.92081632653061218</v>
      </c>
      <c r="BV393" s="38">
        <v>0.38419999999999999</v>
      </c>
      <c r="BW393" s="38">
        <v>2.7429999999999999</v>
      </c>
      <c r="BX393" s="38">
        <v>0.80500000000000005</v>
      </c>
      <c r="BY393" s="40">
        <f t="shared" si="104"/>
        <v>48598.21537314741</v>
      </c>
      <c r="BZ393" s="43">
        <v>26.41</v>
      </c>
      <c r="CA393" s="43">
        <f t="shared" si="94"/>
        <v>0.66592378821916709</v>
      </c>
      <c r="CB393" s="43">
        <f t="shared" si="105"/>
        <v>0.87637223003912312</v>
      </c>
    </row>
    <row r="394" spans="1:80" x14ac:dyDescent="0.25">
      <c r="A394" s="37" t="s">
        <v>69</v>
      </c>
      <c r="B394" s="31">
        <v>5</v>
      </c>
      <c r="C394" s="37">
        <v>2</v>
      </c>
      <c r="D394" s="37">
        <f t="shared" si="96"/>
        <v>0.80937128447999995</v>
      </c>
      <c r="E394" s="39">
        <v>39951</v>
      </c>
      <c r="F394" s="37">
        <v>1</v>
      </c>
      <c r="G394" s="37" t="s">
        <v>70</v>
      </c>
      <c r="H394" s="37" t="s">
        <v>71</v>
      </c>
      <c r="I394" s="37">
        <v>172</v>
      </c>
      <c r="J394" s="37">
        <v>22</v>
      </c>
      <c r="K394" s="37"/>
      <c r="L394" s="37"/>
      <c r="M394" s="31">
        <f t="shared" si="97"/>
        <v>97</v>
      </c>
      <c r="N394" s="39">
        <v>39966</v>
      </c>
      <c r="O394" s="40">
        <v>850506</v>
      </c>
      <c r="P394" s="37"/>
      <c r="Q394" s="40"/>
      <c r="R394" s="37"/>
      <c r="S394" s="40"/>
      <c r="T394" s="37"/>
      <c r="U394" s="40"/>
      <c r="V394" s="40">
        <f t="shared" si="98"/>
        <v>850506</v>
      </c>
      <c r="W394" s="40">
        <f t="shared" si="99"/>
        <v>1050823.0478505646</v>
      </c>
      <c r="X394" s="40">
        <f t="shared" si="100"/>
        <v>425253</v>
      </c>
      <c r="Y394" s="39">
        <v>40016</v>
      </c>
      <c r="Z394" s="13">
        <f t="shared" si="101"/>
        <v>15</v>
      </c>
      <c r="AA394" s="37">
        <f t="shared" si="102"/>
        <v>50</v>
      </c>
      <c r="AB394" s="37">
        <v>2</v>
      </c>
      <c r="AC394" s="41">
        <v>3.3</v>
      </c>
      <c r="AD394" s="41">
        <v>29.8</v>
      </c>
      <c r="AE394" s="41">
        <v>29.1</v>
      </c>
      <c r="AF394" s="41">
        <v>33.4</v>
      </c>
      <c r="AG394" s="41">
        <v>31.329166666666669</v>
      </c>
      <c r="AH394" s="15">
        <v>43</v>
      </c>
      <c r="AI394" s="15">
        <v>43</v>
      </c>
      <c r="AJ394" s="15">
        <v>59</v>
      </c>
      <c r="AK394" s="18">
        <v>51.214285714285715</v>
      </c>
      <c r="AL394" s="15">
        <v>9.1999999999999993</v>
      </c>
      <c r="AM394" s="15">
        <v>8.9</v>
      </c>
      <c r="AN394" s="18">
        <v>9.6</v>
      </c>
      <c r="AO394" s="18">
        <v>9.2778817425692548</v>
      </c>
      <c r="AP394" s="21">
        <v>492</v>
      </c>
      <c r="AQ394" s="21">
        <v>525</v>
      </c>
      <c r="AR394" s="21">
        <v>42</v>
      </c>
      <c r="AS394" s="21">
        <v>16</v>
      </c>
      <c r="AT394" s="14">
        <v>30</v>
      </c>
      <c r="AU394" s="14">
        <v>5</v>
      </c>
      <c r="AV394" s="14">
        <v>0</v>
      </c>
      <c r="AW394" s="14">
        <v>35</v>
      </c>
      <c r="AX394" s="14">
        <v>0</v>
      </c>
      <c r="AY394" s="14">
        <v>0</v>
      </c>
      <c r="AZ394" s="14">
        <v>0</v>
      </c>
      <c r="BA394" s="14">
        <v>45</v>
      </c>
      <c r="BB394" s="14">
        <v>285</v>
      </c>
      <c r="BC394" s="14">
        <v>615</v>
      </c>
      <c r="BD394" s="14">
        <v>55</v>
      </c>
      <c r="BE394" s="14">
        <v>700</v>
      </c>
      <c r="BF394" s="14">
        <v>90</v>
      </c>
      <c r="BG394" s="14">
        <v>111.76470588235294</v>
      </c>
      <c r="BH394" s="14">
        <v>4.4117647058823533</v>
      </c>
      <c r="BI394" s="14">
        <v>206.1764705882353</v>
      </c>
      <c r="BJ394" s="14">
        <v>55</v>
      </c>
      <c r="BK394" s="14">
        <v>65</v>
      </c>
      <c r="BL394" s="14">
        <v>0</v>
      </c>
      <c r="BM394" s="14">
        <v>165</v>
      </c>
      <c r="BN394" s="14">
        <v>7353</v>
      </c>
      <c r="BO394" s="19">
        <f>BN394/O394*100</f>
        <v>0.86454416547325952</v>
      </c>
      <c r="BP394" s="19">
        <f>(BN394)/(O394+Q394+S394+U394)*100</f>
        <v>0.86454416547325952</v>
      </c>
      <c r="BQ394" s="37" t="s">
        <v>72</v>
      </c>
      <c r="BR394" s="31">
        <v>32</v>
      </c>
      <c r="BS394" s="31">
        <v>70</v>
      </c>
      <c r="BT394" s="43">
        <v>41.15</v>
      </c>
      <c r="BU394" s="43">
        <f t="shared" si="103"/>
        <v>0.82299999999999995</v>
      </c>
      <c r="BV394" s="38">
        <v>0.27500000000000002</v>
      </c>
      <c r="BW394" s="38">
        <v>2.8260000000000001</v>
      </c>
      <c r="BX394" s="38">
        <v>0.628</v>
      </c>
      <c r="BY394" s="40">
        <f t="shared" si="104"/>
        <v>9084.8293496403348</v>
      </c>
      <c r="BZ394" s="43">
        <v>4.7300000000000004</v>
      </c>
      <c r="CA394" s="43">
        <f t="shared" si="94"/>
        <v>0.11688084543396922</v>
      </c>
      <c r="CB394" s="43">
        <f t="shared" si="105"/>
        <v>0.90126005933100461</v>
      </c>
    </row>
    <row r="395" spans="1:80" x14ac:dyDescent="0.25">
      <c r="A395" s="37" t="s">
        <v>69</v>
      </c>
      <c r="B395" s="37">
        <v>5</v>
      </c>
      <c r="C395" s="37">
        <v>2</v>
      </c>
      <c r="D395" s="38">
        <f t="shared" si="96"/>
        <v>0.80937128447999995</v>
      </c>
      <c r="E395" s="39">
        <v>37374</v>
      </c>
      <c r="F395" s="37">
        <v>1</v>
      </c>
      <c r="G395" s="37" t="s">
        <v>70</v>
      </c>
      <c r="H395" s="37" t="s">
        <v>71</v>
      </c>
      <c r="I395" s="37">
        <v>202</v>
      </c>
      <c r="J395" s="37">
        <v>258</v>
      </c>
      <c r="K395" s="37"/>
      <c r="L395" s="37"/>
      <c r="M395" s="31">
        <f t="shared" si="97"/>
        <v>230</v>
      </c>
      <c r="N395" s="39">
        <v>37379</v>
      </c>
      <c r="O395" s="40">
        <v>768982</v>
      </c>
      <c r="P395" s="37"/>
      <c r="Q395" s="40"/>
      <c r="R395" s="37"/>
      <c r="S395" s="37"/>
      <c r="T395" s="37"/>
      <c r="U395" s="37"/>
      <c r="V395" s="40">
        <f t="shared" si="98"/>
        <v>768982</v>
      </c>
      <c r="W395" s="40">
        <f t="shared" si="99"/>
        <v>950097.95225691877</v>
      </c>
      <c r="X395" s="40">
        <f t="shared" si="100"/>
        <v>384491</v>
      </c>
      <c r="Y395" s="39">
        <v>37434</v>
      </c>
      <c r="Z395" s="13">
        <f t="shared" si="101"/>
        <v>5</v>
      </c>
      <c r="AA395" s="37">
        <f t="shared" si="102"/>
        <v>55</v>
      </c>
      <c r="AB395" s="37">
        <v>0</v>
      </c>
      <c r="AC395" s="41">
        <v>2</v>
      </c>
      <c r="AD395" s="41">
        <v>29.9</v>
      </c>
      <c r="AE395" s="41">
        <v>24.8</v>
      </c>
      <c r="AF395" s="41">
        <v>33</v>
      </c>
      <c r="AG395" s="41">
        <v>29.581132075471693</v>
      </c>
      <c r="AH395" s="13">
        <v>44</v>
      </c>
      <c r="AI395" s="13">
        <v>45</v>
      </c>
      <c r="AJ395" s="13">
        <v>49</v>
      </c>
      <c r="AK395" s="13">
        <v>46.6</v>
      </c>
      <c r="AL395" s="18">
        <v>8.9</v>
      </c>
      <c r="AM395" s="18">
        <v>8.9</v>
      </c>
      <c r="AN395" s="18">
        <v>9.9</v>
      </c>
      <c r="AO395" s="18">
        <v>9.3221460266791425</v>
      </c>
      <c r="AP395" s="21">
        <v>73.5</v>
      </c>
      <c r="AQ395" s="21">
        <v>750</v>
      </c>
      <c r="AR395" s="21">
        <v>84</v>
      </c>
      <c r="AS395" s="21">
        <v>35</v>
      </c>
      <c r="AT395" s="14">
        <v>10</v>
      </c>
      <c r="AU395" s="14">
        <v>20</v>
      </c>
      <c r="AV395" s="14">
        <v>0</v>
      </c>
      <c r="AW395" s="14">
        <v>30</v>
      </c>
      <c r="AX395" s="14">
        <v>0</v>
      </c>
      <c r="AY395" s="14">
        <v>5</v>
      </c>
      <c r="AZ395" s="14">
        <v>0</v>
      </c>
      <c r="BA395" s="14">
        <v>35</v>
      </c>
      <c r="BB395" s="14">
        <v>270</v>
      </c>
      <c r="BC395" s="14">
        <v>320</v>
      </c>
      <c r="BD395" s="14">
        <v>2060</v>
      </c>
      <c r="BE395" s="14">
        <v>2170</v>
      </c>
      <c r="BF395" s="14">
        <v>65.75</v>
      </c>
      <c r="BG395" s="14">
        <v>70.5</v>
      </c>
      <c r="BH395" s="14">
        <v>195.5</v>
      </c>
      <c r="BI395" s="14">
        <v>331.75</v>
      </c>
      <c r="BJ395" s="14">
        <v>40</v>
      </c>
      <c r="BK395" s="14">
        <v>50</v>
      </c>
      <c r="BL395" s="14">
        <v>0</v>
      </c>
      <c r="BM395" s="14">
        <v>122.5</v>
      </c>
      <c r="BN395" s="14">
        <v>102776</v>
      </c>
      <c r="BO395" s="19">
        <f>BN395/(O395)*100</f>
        <v>13.365202306425896</v>
      </c>
      <c r="BP395" s="19">
        <f t="shared" ref="BP395:BP404" si="106">BN395/(O395+Q395)*100</f>
        <v>13.365202306425896</v>
      </c>
      <c r="BQ395" s="37" t="s">
        <v>72</v>
      </c>
      <c r="BR395" s="31">
        <v>19</v>
      </c>
      <c r="BS395" s="31">
        <v>35</v>
      </c>
      <c r="BT395" s="43">
        <v>26.79</v>
      </c>
      <c r="BU395" s="43">
        <f t="shared" si="103"/>
        <v>0.48709090909090907</v>
      </c>
      <c r="BV395" s="38">
        <v>6.4000000000000001E-2</v>
      </c>
      <c r="BW395" s="38">
        <v>0.35199999999999998</v>
      </c>
      <c r="BX395" s="38">
        <v>0.154</v>
      </c>
      <c r="BY395" s="40">
        <f t="shared" si="104"/>
        <v>126982.51342834694</v>
      </c>
      <c r="BZ395" s="43">
        <v>15.05</v>
      </c>
      <c r="CA395" s="35">
        <f t="shared" si="94"/>
        <v>0.33808509009825805</v>
      </c>
      <c r="CB395" s="35">
        <f t="shared" si="105"/>
        <v>0.80094478868929253</v>
      </c>
    </row>
    <row r="396" spans="1:80" x14ac:dyDescent="0.25">
      <c r="A396" s="37" t="s">
        <v>69</v>
      </c>
      <c r="B396" s="37">
        <v>18</v>
      </c>
      <c r="C396" s="37">
        <v>0.5</v>
      </c>
      <c r="D396" s="38">
        <f t="shared" si="96"/>
        <v>0.20234282111999999</v>
      </c>
      <c r="E396" s="39">
        <v>37370</v>
      </c>
      <c r="F396" s="37">
        <v>1</v>
      </c>
      <c r="G396" s="37" t="s">
        <v>70</v>
      </c>
      <c r="H396" s="37" t="s">
        <v>71</v>
      </c>
      <c r="I396" s="37">
        <v>19</v>
      </c>
      <c r="J396" s="37">
        <v>21</v>
      </c>
      <c r="K396" s="37"/>
      <c r="L396" s="37"/>
      <c r="M396" s="31">
        <f t="shared" si="97"/>
        <v>20</v>
      </c>
      <c r="N396" s="39">
        <v>37376</v>
      </c>
      <c r="O396" s="40">
        <v>258770</v>
      </c>
      <c r="P396" s="37"/>
      <c r="Q396" s="40"/>
      <c r="R396" s="37"/>
      <c r="S396" s="37"/>
      <c r="T396" s="37"/>
      <c r="U396" s="37"/>
      <c r="V396" s="40">
        <f t="shared" si="98"/>
        <v>258770</v>
      </c>
      <c r="W396" s="40">
        <f t="shared" si="99"/>
        <v>1278869.1912451675</v>
      </c>
      <c r="X396" s="40">
        <f t="shared" si="100"/>
        <v>517540</v>
      </c>
      <c r="Y396" s="39">
        <v>37420</v>
      </c>
      <c r="Z396" s="13">
        <f t="shared" si="101"/>
        <v>6</v>
      </c>
      <c r="AA396" s="37">
        <f t="shared" si="102"/>
        <v>44</v>
      </c>
      <c r="AB396" s="37">
        <v>0</v>
      </c>
      <c r="AC396" s="41">
        <v>1.6</v>
      </c>
      <c r="AD396" s="41">
        <v>29.8</v>
      </c>
      <c r="AE396" s="41">
        <v>25.8</v>
      </c>
      <c r="AF396" s="41">
        <v>32.9</v>
      </c>
      <c r="AG396" s="41">
        <v>29.519047619047623</v>
      </c>
      <c r="AH396" s="13">
        <v>44</v>
      </c>
      <c r="AI396" s="13">
        <v>42</v>
      </c>
      <c r="AJ396" s="13">
        <v>52</v>
      </c>
      <c r="AK396" s="13">
        <v>47.75</v>
      </c>
      <c r="AL396" s="18">
        <v>9.5</v>
      </c>
      <c r="AM396" s="18">
        <v>9</v>
      </c>
      <c r="AN396" s="18">
        <v>9.8000000000000007</v>
      </c>
      <c r="AO396" s="18">
        <v>9.5258831864531732</v>
      </c>
      <c r="AP396" s="21">
        <v>10.5</v>
      </c>
      <c r="AQ396" s="21">
        <v>175</v>
      </c>
      <c r="AR396" s="21">
        <v>12</v>
      </c>
      <c r="AS396" s="21">
        <v>5.25</v>
      </c>
      <c r="AT396" s="14">
        <v>30</v>
      </c>
      <c r="AU396" s="14">
        <v>70</v>
      </c>
      <c r="AV396" s="14">
        <v>0</v>
      </c>
      <c r="AW396" s="14">
        <v>100</v>
      </c>
      <c r="AX396" s="14">
        <v>10</v>
      </c>
      <c r="AY396" s="14">
        <v>0</v>
      </c>
      <c r="AZ396" s="14">
        <v>0</v>
      </c>
      <c r="BA396" s="14">
        <v>20</v>
      </c>
      <c r="BB396" s="14">
        <v>120</v>
      </c>
      <c r="BC396" s="14">
        <v>190</v>
      </c>
      <c r="BD396" s="14">
        <v>1100</v>
      </c>
      <c r="BE396" s="14">
        <v>1160</v>
      </c>
      <c r="BF396" s="14">
        <v>36.470588235294116</v>
      </c>
      <c r="BG396" s="14">
        <v>44.117647058823529</v>
      </c>
      <c r="BH396" s="14">
        <v>120.88235294117646</v>
      </c>
      <c r="BI396" s="14">
        <v>201.47058823529412</v>
      </c>
      <c r="BJ396" s="14">
        <v>20</v>
      </c>
      <c r="BK396" s="14">
        <v>40</v>
      </c>
      <c r="BL396" s="14">
        <v>15</v>
      </c>
      <c r="BM396" s="14">
        <v>80</v>
      </c>
      <c r="BN396" s="14">
        <v>0</v>
      </c>
      <c r="BO396" s="19">
        <f>BN396/(O396)*100</f>
        <v>0</v>
      </c>
      <c r="BP396" s="19">
        <f t="shared" si="106"/>
        <v>0</v>
      </c>
      <c r="BQ396" s="37" t="s">
        <v>73</v>
      </c>
      <c r="BR396" s="31"/>
      <c r="BS396" s="31"/>
      <c r="BT396" s="43"/>
      <c r="BU396" s="43">
        <f t="shared" si="103"/>
        <v>0</v>
      </c>
      <c r="BV396" s="38"/>
      <c r="BW396" s="38"/>
      <c r="BX396" s="38"/>
      <c r="BY396" s="40">
        <f t="shared" si="104"/>
        <v>0</v>
      </c>
      <c r="BZ396" s="43">
        <v>0</v>
      </c>
      <c r="CA396" s="43">
        <f t="shared" si="94"/>
        <v>0</v>
      </c>
      <c r="CB396" s="43" t="e">
        <f t="shared" si="105"/>
        <v>#DIV/0!</v>
      </c>
    </row>
    <row r="397" spans="1:80" x14ac:dyDescent="0.25">
      <c r="A397" s="37" t="s">
        <v>69</v>
      </c>
      <c r="B397" s="37">
        <v>13</v>
      </c>
      <c r="C397" s="37">
        <v>0.5</v>
      </c>
      <c r="D397" s="38">
        <f t="shared" si="96"/>
        <v>0.20234282111999999</v>
      </c>
      <c r="E397" s="39">
        <v>37447</v>
      </c>
      <c r="F397" s="37">
        <v>1</v>
      </c>
      <c r="G397" s="37" t="s">
        <v>70</v>
      </c>
      <c r="H397" s="37" t="s">
        <v>71</v>
      </c>
      <c r="I397" s="37">
        <v>57</v>
      </c>
      <c r="J397" s="37">
        <v>65</v>
      </c>
      <c r="K397" s="37"/>
      <c r="L397" s="37"/>
      <c r="M397" s="31">
        <f t="shared" si="97"/>
        <v>61</v>
      </c>
      <c r="N397" s="39">
        <v>37453</v>
      </c>
      <c r="O397" s="40">
        <v>267472</v>
      </c>
      <c r="P397" s="37"/>
      <c r="Q397" s="40"/>
      <c r="R397" s="37"/>
      <c r="S397" s="37"/>
      <c r="T397" s="37"/>
      <c r="U397" s="37"/>
      <c r="V397" s="40">
        <f t="shared" si="98"/>
        <v>267472</v>
      </c>
      <c r="W397" s="40">
        <f t="shared" si="99"/>
        <v>1321875.4118357131</v>
      </c>
      <c r="X397" s="40">
        <f t="shared" si="100"/>
        <v>534944</v>
      </c>
      <c r="Y397" s="39">
        <v>37488</v>
      </c>
      <c r="Z397" s="13">
        <f t="shared" si="101"/>
        <v>6</v>
      </c>
      <c r="AA397" s="37">
        <f t="shared" si="102"/>
        <v>35</v>
      </c>
      <c r="AB397" s="37">
        <v>17</v>
      </c>
      <c r="AC397" s="41">
        <v>3.2</v>
      </c>
      <c r="AD397" s="41">
        <v>28.9</v>
      </c>
      <c r="AE397" s="41">
        <v>29.9</v>
      </c>
      <c r="AF397" s="41">
        <v>34</v>
      </c>
      <c r="AG397" s="41">
        <v>32.324242424242428</v>
      </c>
      <c r="AH397" s="13">
        <v>44</v>
      </c>
      <c r="AI397" s="13">
        <v>35</v>
      </c>
      <c r="AJ397" s="13">
        <v>47</v>
      </c>
      <c r="AK397" s="13">
        <v>42.909090909090907</v>
      </c>
      <c r="AL397" s="18">
        <v>9.3000000000000007</v>
      </c>
      <c r="AM397" s="18">
        <v>8.5</v>
      </c>
      <c r="AN397" s="18">
        <v>9.3000000000000007</v>
      </c>
      <c r="AO397" s="18">
        <v>9.0222635632417951</v>
      </c>
      <c r="AP397" s="21">
        <v>15</v>
      </c>
      <c r="AQ397" s="21">
        <v>162.5</v>
      </c>
      <c r="AR397" s="21">
        <v>15</v>
      </c>
      <c r="AS397" s="21">
        <v>6.2249999999999996</v>
      </c>
      <c r="AT397" s="14">
        <v>10</v>
      </c>
      <c r="AU397" s="14">
        <v>240</v>
      </c>
      <c r="AV397" s="14">
        <v>5</v>
      </c>
      <c r="AW397" s="14">
        <v>255</v>
      </c>
      <c r="AX397" s="14">
        <v>0</v>
      </c>
      <c r="AY397" s="14">
        <v>15</v>
      </c>
      <c r="AZ397" s="14">
        <v>0</v>
      </c>
      <c r="BA397" s="14">
        <v>425</v>
      </c>
      <c r="BB397" s="14">
        <v>190</v>
      </c>
      <c r="BC397" s="14">
        <v>760</v>
      </c>
      <c r="BD397" s="14">
        <v>5800</v>
      </c>
      <c r="BE397" s="14">
        <v>5880</v>
      </c>
      <c r="BF397" s="14">
        <v>57.5</v>
      </c>
      <c r="BG397" s="14">
        <v>213.57142857142858</v>
      </c>
      <c r="BH397" s="14">
        <v>1202.8571428571429</v>
      </c>
      <c r="BI397" s="14">
        <v>1473.9285714285713</v>
      </c>
      <c r="BJ397" s="14">
        <v>30</v>
      </c>
      <c r="BK397" s="14">
        <v>87.5</v>
      </c>
      <c r="BL397" s="14">
        <v>867.5</v>
      </c>
      <c r="BM397" s="14">
        <v>1150</v>
      </c>
      <c r="BN397" s="14">
        <v>210656</v>
      </c>
      <c r="BO397" s="19">
        <f>BN397/(O397)*100</f>
        <v>78.758150385834782</v>
      </c>
      <c r="BP397" s="19">
        <f t="shared" si="106"/>
        <v>78.758150385834782</v>
      </c>
      <c r="BQ397" s="37" t="s">
        <v>72</v>
      </c>
      <c r="BR397" s="31">
        <v>29</v>
      </c>
      <c r="BS397" s="31">
        <v>38</v>
      </c>
      <c r="BT397" s="43">
        <v>32.090000000000003</v>
      </c>
      <c r="BU397" s="43">
        <f t="shared" si="103"/>
        <v>0.91685714285714293</v>
      </c>
      <c r="BV397" s="38">
        <v>0.17</v>
      </c>
      <c r="BW397" s="38">
        <v>0.35699999999999998</v>
      </c>
      <c r="BX397" s="38">
        <v>0.23799999999999999</v>
      </c>
      <c r="BY397" s="40">
        <f t="shared" si="104"/>
        <v>1041084.6247669437</v>
      </c>
      <c r="BZ397" s="43">
        <v>51.59</v>
      </c>
      <c r="CA397" s="43">
        <f t="shared" si="94"/>
        <v>7.2846666456520346</v>
      </c>
      <c r="CB397" s="43">
        <f t="shared" si="105"/>
        <v>0.72022435906072146</v>
      </c>
    </row>
    <row r="398" spans="1:80" x14ac:dyDescent="0.25">
      <c r="A398" s="27" t="s">
        <v>69</v>
      </c>
      <c r="B398" s="27">
        <v>17</v>
      </c>
      <c r="C398" s="27">
        <v>0.5</v>
      </c>
      <c r="D398" s="28">
        <f t="shared" si="96"/>
        <v>0.20234282111999999</v>
      </c>
      <c r="E398" s="29">
        <v>38923</v>
      </c>
      <c r="F398" s="27">
        <v>1</v>
      </c>
      <c r="G398" s="27" t="s">
        <v>70</v>
      </c>
      <c r="H398" s="27" t="s">
        <v>71</v>
      </c>
      <c r="I398" s="27">
        <v>25</v>
      </c>
      <c r="J398" s="27">
        <v>43</v>
      </c>
      <c r="K398" s="27"/>
      <c r="L398" s="27"/>
      <c r="M398" s="31">
        <f t="shared" si="97"/>
        <v>34</v>
      </c>
      <c r="N398" s="29">
        <v>38929</v>
      </c>
      <c r="O398" s="32">
        <v>225794</v>
      </c>
      <c r="P398" s="27"/>
      <c r="Q398" s="32"/>
      <c r="R398" s="27"/>
      <c r="S398" s="27"/>
      <c r="T398" s="27"/>
      <c r="U398" s="27"/>
      <c r="V398" s="40">
        <f t="shared" si="98"/>
        <v>225794</v>
      </c>
      <c r="W398" s="40">
        <f t="shared" si="99"/>
        <v>1115898.2500599427</v>
      </c>
      <c r="X398" s="40">
        <f t="shared" si="100"/>
        <v>451588</v>
      </c>
      <c r="Y398" s="29">
        <v>38974</v>
      </c>
      <c r="Z398" s="13">
        <f t="shared" si="101"/>
        <v>6</v>
      </c>
      <c r="AA398" s="27">
        <f t="shared" si="102"/>
        <v>45</v>
      </c>
      <c r="AB398" s="27">
        <v>7</v>
      </c>
      <c r="AC398" s="27">
        <v>3.7</v>
      </c>
      <c r="AD398" s="27">
        <v>31.8</v>
      </c>
      <c r="AE398" s="27">
        <v>28.6</v>
      </c>
      <c r="AF398" s="27">
        <v>33</v>
      </c>
      <c r="AG398" s="33">
        <v>31.016279069767439</v>
      </c>
      <c r="AH398" s="4">
        <v>44</v>
      </c>
      <c r="AI398" s="4">
        <v>44</v>
      </c>
      <c r="AJ398" s="4">
        <v>60</v>
      </c>
      <c r="AK398" s="9">
        <v>52.07692307692308</v>
      </c>
      <c r="AL398" s="4">
        <v>9.4</v>
      </c>
      <c r="AM398" s="4">
        <v>8.6999999999999993</v>
      </c>
      <c r="AN398" s="4">
        <v>90</v>
      </c>
      <c r="AO398" s="10">
        <v>9.6900475304023139</v>
      </c>
      <c r="AP398" s="20">
        <v>210</v>
      </c>
      <c r="AQ398" s="20">
        <v>62</v>
      </c>
      <c r="AR398" s="20">
        <v>0</v>
      </c>
      <c r="AS398" s="20">
        <v>4.75</v>
      </c>
      <c r="AT398" s="5">
        <v>60</v>
      </c>
      <c r="AU398" s="5">
        <v>395</v>
      </c>
      <c r="AV398" s="5">
        <v>0</v>
      </c>
      <c r="AW398" s="5">
        <v>455</v>
      </c>
      <c r="AX398" s="5">
        <v>10</v>
      </c>
      <c r="AY398" s="5">
        <v>10</v>
      </c>
      <c r="AZ398" s="5">
        <v>0</v>
      </c>
      <c r="BA398" s="5">
        <v>25</v>
      </c>
      <c r="BB398" s="5">
        <v>195</v>
      </c>
      <c r="BC398" s="5">
        <v>310</v>
      </c>
      <c r="BD398" s="5">
        <v>0</v>
      </c>
      <c r="BE398" s="5">
        <v>440</v>
      </c>
      <c r="BF398" s="5">
        <v>76.25</v>
      </c>
      <c r="BG398" s="5">
        <v>98.4375</v>
      </c>
      <c r="BH398" s="5">
        <v>0</v>
      </c>
      <c r="BI398" s="5">
        <v>175</v>
      </c>
      <c r="BJ398" s="5">
        <v>72.5</v>
      </c>
      <c r="BK398" s="5">
        <v>97.5</v>
      </c>
      <c r="BL398" s="5">
        <v>0</v>
      </c>
      <c r="BM398" s="5">
        <v>167.5</v>
      </c>
      <c r="BN398" s="5">
        <v>12870</v>
      </c>
      <c r="BO398" s="11">
        <f>BN398/O398*100</f>
        <v>5.6998857365563298</v>
      </c>
      <c r="BP398" s="11">
        <f t="shared" si="106"/>
        <v>5.6998857365563298</v>
      </c>
      <c r="BQ398" s="27" t="s">
        <v>72</v>
      </c>
      <c r="BR398" s="30">
        <v>28</v>
      </c>
      <c r="BS398" s="30">
        <v>49</v>
      </c>
      <c r="BT398" s="35">
        <v>35.31</v>
      </c>
      <c r="BU398" s="43">
        <f t="shared" si="103"/>
        <v>0.78466666666666673</v>
      </c>
      <c r="BV398" s="28">
        <v>0.19</v>
      </c>
      <c r="BW398" s="28">
        <v>0.70699999999999996</v>
      </c>
      <c r="BX398" s="28">
        <v>0.39200000000000002</v>
      </c>
      <c r="BY398" s="32">
        <f t="shared" si="104"/>
        <v>63604.925189648362</v>
      </c>
      <c r="BZ398" s="35">
        <v>4.55</v>
      </c>
      <c r="CA398" s="43">
        <f t="shared" si="94"/>
        <v>0.49970199363360102</v>
      </c>
      <c r="CB398" s="43">
        <f t="shared" si="105"/>
        <v>0.89041591602307901</v>
      </c>
    </row>
    <row r="399" spans="1:80" x14ac:dyDescent="0.25">
      <c r="A399" s="37" t="s">
        <v>69</v>
      </c>
      <c r="B399" s="37">
        <v>29</v>
      </c>
      <c r="C399" s="37">
        <v>1</v>
      </c>
      <c r="D399" s="38">
        <f t="shared" si="96"/>
        <v>0.40468564223999998</v>
      </c>
      <c r="E399" s="39">
        <v>37844</v>
      </c>
      <c r="F399" s="37">
        <v>1</v>
      </c>
      <c r="G399" s="37" t="s">
        <v>70</v>
      </c>
      <c r="H399" s="37" t="s">
        <v>71</v>
      </c>
      <c r="I399" s="37">
        <v>150</v>
      </c>
      <c r="J399" s="37">
        <v>124</v>
      </c>
      <c r="K399" s="37"/>
      <c r="L399" s="37"/>
      <c r="M399" s="31">
        <f t="shared" si="97"/>
        <v>137</v>
      </c>
      <c r="N399" s="39">
        <v>37850</v>
      </c>
      <c r="O399" s="40">
        <v>404872</v>
      </c>
      <c r="P399" s="37"/>
      <c r="Q399" s="40"/>
      <c r="R399" s="37"/>
      <c r="S399" s="37"/>
      <c r="T399" s="37"/>
      <c r="U399" s="37"/>
      <c r="V399" s="40">
        <f t="shared" si="98"/>
        <v>404872</v>
      </c>
      <c r="W399" s="40">
        <f t="shared" si="99"/>
        <v>1000460.5000537417</v>
      </c>
      <c r="X399" s="40">
        <f t="shared" si="100"/>
        <v>404872</v>
      </c>
      <c r="Y399" s="39">
        <v>37887</v>
      </c>
      <c r="Z399" s="13">
        <f t="shared" si="101"/>
        <v>6</v>
      </c>
      <c r="AA399" s="37">
        <f t="shared" si="102"/>
        <v>37</v>
      </c>
      <c r="AB399" s="37">
        <v>9</v>
      </c>
      <c r="AC399" s="41">
        <v>1.9</v>
      </c>
      <c r="AD399" s="41">
        <v>33.5</v>
      </c>
      <c r="AE399" s="41">
        <v>25</v>
      </c>
      <c r="AF399" s="41">
        <v>33.299999999999997</v>
      </c>
      <c r="AG399" s="41">
        <v>31.065714285714296</v>
      </c>
      <c r="AH399" s="13">
        <v>44</v>
      </c>
      <c r="AI399" s="13">
        <v>30</v>
      </c>
      <c r="AJ399" s="13">
        <v>47</v>
      </c>
      <c r="AK399" s="13">
        <v>41.222222222222221</v>
      </c>
      <c r="AL399" s="18">
        <v>9.1</v>
      </c>
      <c r="AM399" s="18">
        <v>8.8000000000000007</v>
      </c>
      <c r="AN399" s="18">
        <v>9.6999999999999993</v>
      </c>
      <c r="AO399" s="18">
        <v>9.1546913113959008</v>
      </c>
      <c r="AP399" s="21">
        <v>128</v>
      </c>
      <c r="AQ399" s="21">
        <v>375</v>
      </c>
      <c r="AR399" s="21">
        <v>39</v>
      </c>
      <c r="AS399" s="21">
        <v>16.25</v>
      </c>
      <c r="AT399" s="14">
        <v>20</v>
      </c>
      <c r="AU399" s="14">
        <v>15</v>
      </c>
      <c r="AV399" s="14">
        <v>190</v>
      </c>
      <c r="AW399" s="14">
        <v>225</v>
      </c>
      <c r="AX399" s="14">
        <v>0</v>
      </c>
      <c r="AY399" s="14">
        <v>0</v>
      </c>
      <c r="AZ399" s="14">
        <v>5</v>
      </c>
      <c r="BA399" s="14">
        <v>20</v>
      </c>
      <c r="BB399" s="14">
        <v>1100</v>
      </c>
      <c r="BC399" s="14">
        <v>440</v>
      </c>
      <c r="BD399" s="14">
        <v>6880</v>
      </c>
      <c r="BE399" s="14">
        <v>6915</v>
      </c>
      <c r="BF399" s="14">
        <v>105.9375</v>
      </c>
      <c r="BG399" s="14">
        <v>90.625</v>
      </c>
      <c r="BH399" s="14">
        <v>2352.1875</v>
      </c>
      <c r="BI399" s="14">
        <v>2548.75</v>
      </c>
      <c r="BJ399" s="14">
        <v>20</v>
      </c>
      <c r="BK399" s="14">
        <v>35</v>
      </c>
      <c r="BL399" s="14">
        <v>2162.5</v>
      </c>
      <c r="BM399" s="14">
        <v>2217.5</v>
      </c>
      <c r="BN399" s="14">
        <v>45638</v>
      </c>
      <c r="BO399" s="19">
        <f>BN399/(O399)*100</f>
        <v>11.272204548598076</v>
      </c>
      <c r="BP399" s="19">
        <f t="shared" si="106"/>
        <v>11.272204548598076</v>
      </c>
      <c r="BQ399" s="37" t="s">
        <v>72</v>
      </c>
      <c r="BR399" s="31">
        <v>31</v>
      </c>
      <c r="BS399" s="31">
        <v>54</v>
      </c>
      <c r="BT399" s="43">
        <v>45.25</v>
      </c>
      <c r="BU399" s="43">
        <f t="shared" si="103"/>
        <v>1.222972972972973</v>
      </c>
      <c r="BV399" s="38">
        <v>0.3</v>
      </c>
      <c r="BW399" s="38">
        <v>1.7</v>
      </c>
      <c r="BX399" s="38">
        <v>0.83</v>
      </c>
      <c r="BY399" s="40">
        <f t="shared" si="104"/>
        <v>112773.95399398492</v>
      </c>
      <c r="BZ399" s="43">
        <v>39.36</v>
      </c>
      <c r="CA399" s="35">
        <f t="shared" si="94"/>
        <v>2.6286669769047641</v>
      </c>
      <c r="CB399" s="35">
        <f t="shared" si="105"/>
        <v>0.89582327457472422</v>
      </c>
    </row>
    <row r="400" spans="1:80" x14ac:dyDescent="0.25">
      <c r="A400" s="37" t="s">
        <v>69</v>
      </c>
      <c r="B400" s="37">
        <v>7</v>
      </c>
      <c r="C400" s="37">
        <v>2</v>
      </c>
      <c r="D400" s="38">
        <f t="shared" si="96"/>
        <v>0.80937128447999995</v>
      </c>
      <c r="E400" s="39">
        <v>38921</v>
      </c>
      <c r="F400" s="37">
        <v>1</v>
      </c>
      <c r="G400" s="37" t="s">
        <v>70</v>
      </c>
      <c r="H400" s="37" t="s">
        <v>71</v>
      </c>
      <c r="I400" s="37">
        <v>446</v>
      </c>
      <c r="J400" s="37">
        <v>226</v>
      </c>
      <c r="K400" s="37"/>
      <c r="L400" s="37"/>
      <c r="M400" s="31">
        <f t="shared" si="97"/>
        <v>336</v>
      </c>
      <c r="N400" s="39">
        <v>38927</v>
      </c>
      <c r="O400" s="40">
        <v>829438</v>
      </c>
      <c r="P400" s="37"/>
      <c r="Q400" s="40"/>
      <c r="R400" s="37"/>
      <c r="S400" s="37"/>
      <c r="T400" s="37"/>
      <c r="U400" s="37"/>
      <c r="V400" s="40">
        <f t="shared" si="98"/>
        <v>829438</v>
      </c>
      <c r="W400" s="40">
        <f t="shared" si="99"/>
        <v>1024792.9669668135</v>
      </c>
      <c r="X400" s="40">
        <f t="shared" si="100"/>
        <v>414719</v>
      </c>
      <c r="Y400" s="39">
        <v>38974</v>
      </c>
      <c r="Z400" s="13">
        <f t="shared" si="101"/>
        <v>6</v>
      </c>
      <c r="AA400" s="37">
        <f t="shared" si="102"/>
        <v>47</v>
      </c>
      <c r="AB400" s="37">
        <v>4</v>
      </c>
      <c r="AC400" s="37">
        <v>3.8</v>
      </c>
      <c r="AD400" s="37">
        <v>32.1</v>
      </c>
      <c r="AE400" s="37">
        <v>28.8</v>
      </c>
      <c r="AF400" s="37">
        <v>33.4</v>
      </c>
      <c r="AG400" s="41">
        <v>31.437777777777775</v>
      </c>
      <c r="AH400" s="15">
        <v>44</v>
      </c>
      <c r="AI400" s="15">
        <v>42</v>
      </c>
      <c r="AJ400" s="15">
        <v>56</v>
      </c>
      <c r="AK400" s="13">
        <v>50.357142857142854</v>
      </c>
      <c r="AL400" s="15">
        <v>9.1</v>
      </c>
      <c r="AM400" s="15">
        <v>8.9</v>
      </c>
      <c r="AN400" s="15">
        <v>9.5</v>
      </c>
      <c r="AO400" s="18">
        <v>9.1583694530284152</v>
      </c>
      <c r="AP400" s="21">
        <v>578</v>
      </c>
      <c r="AQ400" s="21">
        <v>190</v>
      </c>
      <c r="AR400" s="21">
        <v>0</v>
      </c>
      <c r="AS400" s="21">
        <v>12</v>
      </c>
      <c r="AT400" s="14">
        <v>30</v>
      </c>
      <c r="AU400" s="14">
        <v>220</v>
      </c>
      <c r="AV400" s="14">
        <v>0</v>
      </c>
      <c r="AW400" s="14">
        <v>250</v>
      </c>
      <c r="AX400" s="14">
        <v>0</v>
      </c>
      <c r="AY400" s="14">
        <v>15</v>
      </c>
      <c r="AZ400" s="14">
        <v>0</v>
      </c>
      <c r="BA400" s="14">
        <v>40</v>
      </c>
      <c r="BB400" s="14">
        <v>350</v>
      </c>
      <c r="BC400" s="14">
        <v>470</v>
      </c>
      <c r="BD400" s="14">
        <v>5</v>
      </c>
      <c r="BE400" s="14">
        <v>705</v>
      </c>
      <c r="BF400" s="14">
        <v>96.5625</v>
      </c>
      <c r="BG400" s="14">
        <v>205.625</v>
      </c>
      <c r="BH400" s="14">
        <v>0.3125</v>
      </c>
      <c r="BI400" s="14">
        <v>302.5</v>
      </c>
      <c r="BJ400" s="14">
        <v>55</v>
      </c>
      <c r="BK400" s="14">
        <v>137.5</v>
      </c>
      <c r="BL400" s="14">
        <v>0</v>
      </c>
      <c r="BM400" s="14">
        <v>320</v>
      </c>
      <c r="BN400" s="14">
        <v>267449</v>
      </c>
      <c r="BO400" s="19">
        <f>BN400/O400*100</f>
        <v>32.244604177768558</v>
      </c>
      <c r="BP400" s="19">
        <f t="shared" si="106"/>
        <v>32.244604177768558</v>
      </c>
      <c r="BQ400" s="37" t="s">
        <v>72</v>
      </c>
      <c r="BR400" s="31">
        <v>21</v>
      </c>
      <c r="BS400" s="31">
        <v>70</v>
      </c>
      <c r="BT400" s="43">
        <v>32.86</v>
      </c>
      <c r="BU400" s="43">
        <f t="shared" si="103"/>
        <v>0.69914893617021279</v>
      </c>
      <c r="BV400" s="38">
        <v>8.9999999999999993E-3</v>
      </c>
      <c r="BW400" s="38">
        <v>0.45700000000000002</v>
      </c>
      <c r="BX400" s="38">
        <v>0.34399999999999997</v>
      </c>
      <c r="BY400" s="40">
        <f t="shared" si="104"/>
        <v>330440.43584005954</v>
      </c>
      <c r="BZ400" s="43">
        <v>49.86</v>
      </c>
      <c r="CA400" s="35">
        <f t="shared" si="94"/>
        <v>1.3107100340375388</v>
      </c>
      <c r="CB400" s="35">
        <f t="shared" si="105"/>
        <v>0.96951775154614395</v>
      </c>
    </row>
    <row r="401" spans="1:94" x14ac:dyDescent="0.25">
      <c r="A401" s="37" t="s">
        <v>69</v>
      </c>
      <c r="B401" s="37">
        <v>4</v>
      </c>
      <c r="C401" s="37">
        <v>2</v>
      </c>
      <c r="D401" s="38">
        <f t="shared" si="96"/>
        <v>0.80937128447999995</v>
      </c>
      <c r="E401" s="39">
        <v>37372</v>
      </c>
      <c r="F401" s="37">
        <v>1</v>
      </c>
      <c r="G401" s="37" t="s">
        <v>70</v>
      </c>
      <c r="H401" s="37" t="s">
        <v>71</v>
      </c>
      <c r="I401" s="37">
        <v>359</v>
      </c>
      <c r="J401" s="37">
        <v>654</v>
      </c>
      <c r="K401" s="37"/>
      <c r="L401" s="37"/>
      <c r="M401" s="31">
        <f t="shared" si="97"/>
        <v>506.5</v>
      </c>
      <c r="N401" s="39">
        <v>37379</v>
      </c>
      <c r="O401" s="40">
        <v>831728</v>
      </c>
      <c r="P401" s="37"/>
      <c r="Q401" s="40"/>
      <c r="R401" s="37"/>
      <c r="S401" s="37"/>
      <c r="T401" s="37"/>
      <c r="U401" s="37"/>
      <c r="V401" s="40">
        <f t="shared" si="98"/>
        <v>831728</v>
      </c>
      <c r="W401" s="40">
        <f t="shared" si="99"/>
        <v>1027622.3235846126</v>
      </c>
      <c r="X401" s="40">
        <f t="shared" si="100"/>
        <v>415864</v>
      </c>
      <c r="Y401" s="39">
        <v>37425</v>
      </c>
      <c r="Z401" s="13">
        <f t="shared" si="101"/>
        <v>7</v>
      </c>
      <c r="AA401" s="37">
        <f t="shared" si="102"/>
        <v>46</v>
      </c>
      <c r="AB401" s="37">
        <v>0</v>
      </c>
      <c r="AC401" s="41">
        <v>1.6</v>
      </c>
      <c r="AD401" s="41">
        <v>30.1</v>
      </c>
      <c r="AE401" s="41">
        <v>25.3</v>
      </c>
      <c r="AF401" s="41">
        <v>33</v>
      </c>
      <c r="AG401" s="41">
        <v>29.395348837209301</v>
      </c>
      <c r="AH401" s="13">
        <v>44</v>
      </c>
      <c r="AI401" s="13">
        <v>41</v>
      </c>
      <c r="AJ401" s="13">
        <v>55</v>
      </c>
      <c r="AK401" s="13">
        <v>46.692307692307693</v>
      </c>
      <c r="AL401" s="18">
        <v>9</v>
      </c>
      <c r="AM401" s="18">
        <v>8.8000000000000007</v>
      </c>
      <c r="AN401" s="18">
        <v>9.8000000000000007</v>
      </c>
      <c r="AO401" s="18">
        <v>9.3962203754104561</v>
      </c>
      <c r="AP401" s="21">
        <v>83</v>
      </c>
      <c r="AQ401" s="21">
        <v>750</v>
      </c>
      <c r="AR401" s="21">
        <v>60</v>
      </c>
      <c r="AS401" s="21">
        <v>25</v>
      </c>
      <c r="AT401" s="14">
        <v>35</v>
      </c>
      <c r="AU401" s="14">
        <v>45</v>
      </c>
      <c r="AV401" s="14">
        <v>0</v>
      </c>
      <c r="AW401" s="14">
        <v>80</v>
      </c>
      <c r="AX401" s="14">
        <v>0</v>
      </c>
      <c r="AY401" s="14">
        <v>0</v>
      </c>
      <c r="AZ401" s="14">
        <v>0</v>
      </c>
      <c r="BA401" s="14">
        <v>5</v>
      </c>
      <c r="BB401" s="14">
        <v>240</v>
      </c>
      <c r="BC401" s="14">
        <v>275</v>
      </c>
      <c r="BD401" s="14">
        <v>20</v>
      </c>
      <c r="BE401" s="14">
        <v>385</v>
      </c>
      <c r="BF401" s="14">
        <v>50.625</v>
      </c>
      <c r="BG401" s="14">
        <v>68.4375</v>
      </c>
      <c r="BH401" s="14">
        <v>3.4375</v>
      </c>
      <c r="BI401" s="14">
        <v>122.5</v>
      </c>
      <c r="BJ401" s="14">
        <v>30</v>
      </c>
      <c r="BK401" s="14">
        <v>37.5</v>
      </c>
      <c r="BL401" s="14">
        <v>0</v>
      </c>
      <c r="BM401" s="14">
        <v>75</v>
      </c>
      <c r="BN401" s="14">
        <v>186390</v>
      </c>
      <c r="BO401" s="19">
        <f>BN401/(O401)*100</f>
        <v>22.409970567300849</v>
      </c>
      <c r="BP401" s="19">
        <f t="shared" si="106"/>
        <v>22.409970567300849</v>
      </c>
      <c r="BQ401" s="37" t="s">
        <v>72</v>
      </c>
      <c r="BR401" s="31">
        <v>29</v>
      </c>
      <c r="BS401" s="31">
        <v>39</v>
      </c>
      <c r="BT401" s="43">
        <v>32.22</v>
      </c>
      <c r="BU401" s="43">
        <f t="shared" si="103"/>
        <v>0.70043478260869563</v>
      </c>
      <c r="BV401" s="38">
        <v>0.17699999999999999</v>
      </c>
      <c r="BW401" s="38">
        <v>0.42</v>
      </c>
      <c r="BX401" s="38">
        <v>0.253</v>
      </c>
      <c r="BY401" s="40">
        <f t="shared" si="104"/>
        <v>230289.86025832474</v>
      </c>
      <c r="BZ401" s="43">
        <v>43.18</v>
      </c>
      <c r="CA401" s="35">
        <f t="shared" si="94"/>
        <v>1.1597837360600216</v>
      </c>
      <c r="CB401" s="35">
        <f t="shared" si="105"/>
        <v>0.75638675076172912</v>
      </c>
    </row>
    <row r="402" spans="1:94" x14ac:dyDescent="0.25">
      <c r="A402" s="15" t="s">
        <v>69</v>
      </c>
      <c r="B402" s="15">
        <v>8</v>
      </c>
      <c r="C402" s="15">
        <v>2</v>
      </c>
      <c r="D402" s="16">
        <f t="shared" si="96"/>
        <v>0.80937128447999995</v>
      </c>
      <c r="E402" s="17">
        <v>37844</v>
      </c>
      <c r="F402" s="15">
        <v>2</v>
      </c>
      <c r="G402" s="15" t="s">
        <v>70</v>
      </c>
      <c r="H402" s="15" t="s">
        <v>71</v>
      </c>
      <c r="I402" s="15">
        <v>0</v>
      </c>
      <c r="J402" s="15">
        <v>0</v>
      </c>
      <c r="K402" s="15">
        <v>0</v>
      </c>
      <c r="L402" s="15">
        <v>0</v>
      </c>
      <c r="M402" s="13">
        <f t="shared" si="97"/>
        <v>0</v>
      </c>
      <c r="N402" s="17">
        <v>37851</v>
      </c>
      <c r="O402" s="14">
        <v>866994</v>
      </c>
      <c r="P402" s="17">
        <v>37855</v>
      </c>
      <c r="Q402" s="14">
        <v>845010</v>
      </c>
      <c r="R402" s="15"/>
      <c r="S402" s="15"/>
      <c r="T402" s="15"/>
      <c r="U402" s="15"/>
      <c r="V402" s="14">
        <f t="shared" si="98"/>
        <v>1712004</v>
      </c>
      <c r="W402" s="14">
        <f t="shared" si="99"/>
        <v>2115227.0074665649</v>
      </c>
      <c r="X402" s="14">
        <f t="shared" si="100"/>
        <v>856002</v>
      </c>
      <c r="Y402" s="17">
        <v>37886</v>
      </c>
      <c r="Z402" s="13">
        <f t="shared" si="101"/>
        <v>7</v>
      </c>
      <c r="AA402" s="15">
        <f t="shared" si="102"/>
        <v>35</v>
      </c>
      <c r="AB402" s="15"/>
      <c r="AC402" s="18">
        <v>0.4</v>
      </c>
      <c r="AD402" s="18">
        <v>33.5</v>
      </c>
      <c r="AE402" s="18">
        <v>23.2</v>
      </c>
      <c r="AF402" s="18">
        <v>33.1</v>
      </c>
      <c r="AG402" s="18">
        <v>30.717647058823527</v>
      </c>
      <c r="AH402" s="13">
        <v>44</v>
      </c>
      <c r="AI402" s="13">
        <v>38</v>
      </c>
      <c r="AJ402" s="13">
        <v>44</v>
      </c>
      <c r="AK402" s="13">
        <v>40.625</v>
      </c>
      <c r="AL402" s="18">
        <v>9.1999999999999993</v>
      </c>
      <c r="AM402" s="18">
        <v>8.3000000000000007</v>
      </c>
      <c r="AN402" s="18">
        <v>9.5</v>
      </c>
      <c r="AO402" s="18">
        <v>8.9126451564023039</v>
      </c>
      <c r="AP402" s="21">
        <v>0</v>
      </c>
      <c r="AQ402" s="21">
        <v>575</v>
      </c>
      <c r="AR402" s="21">
        <v>86</v>
      </c>
      <c r="AS402" s="21">
        <v>15</v>
      </c>
      <c r="AT402" s="14">
        <v>15</v>
      </c>
      <c r="AU402" s="14">
        <v>5</v>
      </c>
      <c r="AV402" s="14">
        <v>165</v>
      </c>
      <c r="AW402" s="14">
        <v>185</v>
      </c>
      <c r="AX402" s="14">
        <v>0</v>
      </c>
      <c r="AY402" s="14">
        <v>0</v>
      </c>
      <c r="AZ402" s="14">
        <v>0</v>
      </c>
      <c r="BA402" s="14">
        <v>30</v>
      </c>
      <c r="BB402" s="14">
        <v>320</v>
      </c>
      <c r="BC402" s="14">
        <v>850</v>
      </c>
      <c r="BD402" s="14">
        <v>4075</v>
      </c>
      <c r="BE402" s="14">
        <v>4110</v>
      </c>
      <c r="BF402" s="14">
        <v>102.5</v>
      </c>
      <c r="BG402" s="14">
        <v>164.64285714285714</v>
      </c>
      <c r="BH402" s="14">
        <v>949.28571428571433</v>
      </c>
      <c r="BI402" s="14">
        <v>1216.0714285714287</v>
      </c>
      <c r="BJ402" s="14">
        <v>35</v>
      </c>
      <c r="BK402" s="14">
        <v>50</v>
      </c>
      <c r="BL402" s="14">
        <v>312.5</v>
      </c>
      <c r="BM402" s="14">
        <v>835</v>
      </c>
      <c r="BN402" s="14">
        <v>0</v>
      </c>
      <c r="BO402" s="19">
        <f>BN402/(Q402)*100</f>
        <v>0</v>
      </c>
      <c r="BP402" s="19">
        <f t="shared" si="106"/>
        <v>0</v>
      </c>
      <c r="BQ402" s="15" t="s">
        <v>73</v>
      </c>
      <c r="BR402" s="13"/>
      <c r="BS402" s="13"/>
      <c r="BT402" s="19"/>
      <c r="BU402" s="19">
        <f t="shared" si="103"/>
        <v>0</v>
      </c>
      <c r="BV402" s="16"/>
      <c r="BW402" s="16"/>
      <c r="BX402" s="16"/>
      <c r="BY402" s="14">
        <f t="shared" si="104"/>
        <v>0</v>
      </c>
      <c r="BZ402" s="19">
        <v>0</v>
      </c>
      <c r="CA402" s="19">
        <f t="shared" si="94"/>
        <v>0</v>
      </c>
      <c r="CB402" s="19" t="e">
        <f t="shared" si="105"/>
        <v>#DIV/0!</v>
      </c>
    </row>
    <row r="403" spans="1:94" x14ac:dyDescent="0.25">
      <c r="A403" s="15" t="s">
        <v>69</v>
      </c>
      <c r="B403" s="15">
        <v>5</v>
      </c>
      <c r="C403" s="15">
        <v>2</v>
      </c>
      <c r="D403" s="16">
        <f t="shared" si="96"/>
        <v>0.80937128447999995</v>
      </c>
      <c r="E403" s="17">
        <v>37483</v>
      </c>
      <c r="F403" s="15">
        <v>2</v>
      </c>
      <c r="G403" s="15" t="s">
        <v>70</v>
      </c>
      <c r="H403" s="15" t="s">
        <v>71</v>
      </c>
      <c r="I403" s="15">
        <v>0</v>
      </c>
      <c r="J403" s="15">
        <v>1</v>
      </c>
      <c r="K403" s="15">
        <v>338</v>
      </c>
      <c r="L403" s="15">
        <v>297</v>
      </c>
      <c r="M403" s="13">
        <f t="shared" si="97"/>
        <v>159</v>
      </c>
      <c r="N403" s="17">
        <v>37491</v>
      </c>
      <c r="O403" s="14">
        <v>798294</v>
      </c>
      <c r="P403" s="17">
        <v>37495</v>
      </c>
      <c r="Q403" s="14">
        <v>910504</v>
      </c>
      <c r="R403" s="15"/>
      <c r="S403" s="15"/>
      <c r="T403" s="15"/>
      <c r="U403" s="15"/>
      <c r="V403" s="14">
        <f t="shared" si="98"/>
        <v>1708798</v>
      </c>
      <c r="W403" s="14">
        <f t="shared" si="99"/>
        <v>2111265.9082016461</v>
      </c>
      <c r="X403" s="14">
        <f t="shared" si="100"/>
        <v>854399</v>
      </c>
      <c r="Y403" s="17">
        <v>37531</v>
      </c>
      <c r="Z403" s="13">
        <f t="shared" si="101"/>
        <v>8</v>
      </c>
      <c r="AA403" s="15">
        <f t="shared" si="102"/>
        <v>40</v>
      </c>
      <c r="AB403" s="15">
        <v>24</v>
      </c>
      <c r="AC403" s="18">
        <v>3.3</v>
      </c>
      <c r="AD403" s="18">
        <v>31.5</v>
      </c>
      <c r="AE403" s="18">
        <v>26.7</v>
      </c>
      <c r="AF403" s="18">
        <v>32</v>
      </c>
      <c r="AG403" s="18">
        <v>29.802631578947373</v>
      </c>
      <c r="AH403" s="13">
        <v>44</v>
      </c>
      <c r="AI403" s="13">
        <v>38</v>
      </c>
      <c r="AJ403" s="13">
        <v>46</v>
      </c>
      <c r="AK403" s="13">
        <v>41.769230769230766</v>
      </c>
      <c r="AL403" s="18">
        <v>9</v>
      </c>
      <c r="AM403" s="18">
        <v>8.6999999999999993</v>
      </c>
      <c r="AN403" s="18">
        <v>9.4</v>
      </c>
      <c r="AO403" s="18">
        <v>9.0246476038381047</v>
      </c>
      <c r="AP403" s="21">
        <v>46</v>
      </c>
      <c r="AQ403" s="21">
        <v>750</v>
      </c>
      <c r="AR403" s="21">
        <v>60</v>
      </c>
      <c r="AS403" s="21">
        <v>25</v>
      </c>
      <c r="AT403" s="14">
        <v>90</v>
      </c>
      <c r="AU403" s="14">
        <v>120</v>
      </c>
      <c r="AV403" s="14">
        <v>55</v>
      </c>
      <c r="AW403" s="14">
        <v>265</v>
      </c>
      <c r="AX403" s="14">
        <v>5</v>
      </c>
      <c r="AY403" s="14">
        <v>15</v>
      </c>
      <c r="AZ403" s="14">
        <v>10</v>
      </c>
      <c r="BA403" s="14">
        <v>40</v>
      </c>
      <c r="BB403" s="14">
        <v>205</v>
      </c>
      <c r="BC403" s="14">
        <v>665</v>
      </c>
      <c r="BD403" s="14">
        <v>2420</v>
      </c>
      <c r="BE403" s="14">
        <v>2990</v>
      </c>
      <c r="BF403" s="14">
        <v>46.875</v>
      </c>
      <c r="BG403" s="14">
        <v>157.8125</v>
      </c>
      <c r="BH403" s="14">
        <v>603.4375</v>
      </c>
      <c r="BI403" s="14">
        <v>808.125</v>
      </c>
      <c r="BJ403" s="14">
        <v>35</v>
      </c>
      <c r="BK403" s="14">
        <v>102.5</v>
      </c>
      <c r="BL403" s="14">
        <v>260</v>
      </c>
      <c r="BM403" s="14">
        <v>517.5</v>
      </c>
      <c r="BN403" s="14">
        <v>489633</v>
      </c>
      <c r="BO403" s="19">
        <f>BN403/(Q403)*100</f>
        <v>53.776040522611659</v>
      </c>
      <c r="BP403" s="19">
        <f t="shared" si="106"/>
        <v>28.653650109609213</v>
      </c>
      <c r="BQ403" s="15" t="s">
        <v>72</v>
      </c>
      <c r="BR403" s="13">
        <v>26</v>
      </c>
      <c r="BS403" s="13">
        <v>50</v>
      </c>
      <c r="BT403" s="19">
        <v>32.46</v>
      </c>
      <c r="BU403" s="19">
        <f t="shared" si="103"/>
        <v>0.8115</v>
      </c>
      <c r="BV403" s="16">
        <v>0.16800000000000001</v>
      </c>
      <c r="BW403" s="16">
        <v>0.94499999999999995</v>
      </c>
      <c r="BX403" s="16">
        <v>0.27300000000000002</v>
      </c>
      <c r="BY403" s="14">
        <f t="shared" si="104"/>
        <v>604954.74621956283</v>
      </c>
      <c r="BZ403" s="19">
        <v>129.77000000000001</v>
      </c>
      <c r="CA403" s="19">
        <f t="shared" si="94"/>
        <v>4.0083581691242562</v>
      </c>
      <c r="CB403" s="19"/>
    </row>
    <row r="404" spans="1:94" x14ac:dyDescent="0.25">
      <c r="A404" s="15" t="s">
        <v>69</v>
      </c>
      <c r="B404" s="15">
        <v>14</v>
      </c>
      <c r="C404" s="15">
        <v>0.5</v>
      </c>
      <c r="D404" s="16">
        <f t="shared" si="96"/>
        <v>0.20234282111999999</v>
      </c>
      <c r="E404" s="17">
        <v>37069</v>
      </c>
      <c r="F404" s="15">
        <v>2</v>
      </c>
      <c r="G404" s="15" t="s">
        <v>70</v>
      </c>
      <c r="H404" s="15" t="s">
        <v>71</v>
      </c>
      <c r="I404" s="15">
        <v>1</v>
      </c>
      <c r="J404" s="15">
        <v>0</v>
      </c>
      <c r="K404" s="15">
        <v>1</v>
      </c>
      <c r="L404" s="15">
        <v>0</v>
      </c>
      <c r="M404" s="13">
        <f t="shared" si="97"/>
        <v>0.5</v>
      </c>
      <c r="N404" s="17">
        <v>37078</v>
      </c>
      <c r="O404" s="14">
        <v>242740</v>
      </c>
      <c r="P404" s="17">
        <v>37082</v>
      </c>
      <c r="Q404" s="14">
        <v>214344</v>
      </c>
      <c r="R404" s="15"/>
      <c r="S404" s="15"/>
      <c r="T404" s="15"/>
      <c r="U404" s="15"/>
      <c r="V404" s="14">
        <f t="shared" si="98"/>
        <v>457084</v>
      </c>
      <c r="W404" s="14">
        <f t="shared" si="99"/>
        <v>2258958.3236507564</v>
      </c>
      <c r="X404" s="14">
        <f t="shared" si="100"/>
        <v>914168</v>
      </c>
      <c r="Y404" s="17">
        <v>37101</v>
      </c>
      <c r="Z404" s="13">
        <f t="shared" si="101"/>
        <v>9</v>
      </c>
      <c r="AA404" s="15">
        <f t="shared" si="102"/>
        <v>23</v>
      </c>
      <c r="AB404" s="13"/>
      <c r="AC404" s="18">
        <v>3.7</v>
      </c>
      <c r="AD404" s="18">
        <v>32.799999999999997</v>
      </c>
      <c r="AE404" s="18">
        <v>30.9</v>
      </c>
      <c r="AF404" s="18">
        <v>33.6</v>
      </c>
      <c r="AG404" s="18">
        <v>32.480952380952381</v>
      </c>
      <c r="AH404" s="13">
        <v>44</v>
      </c>
      <c r="AI404" s="13">
        <v>43</v>
      </c>
      <c r="AJ404" s="13">
        <v>53</v>
      </c>
      <c r="AK404" s="13">
        <v>49.142857142857146</v>
      </c>
      <c r="AL404" s="18">
        <v>9.3000000000000007</v>
      </c>
      <c r="AM404" s="18">
        <v>9</v>
      </c>
      <c r="AN404" s="18">
        <v>9.6</v>
      </c>
      <c r="AO404" s="18">
        <v>9.1983469678667475</v>
      </c>
      <c r="AP404" s="21">
        <v>0</v>
      </c>
      <c r="AQ404" s="21">
        <v>100</v>
      </c>
      <c r="AR404" s="21">
        <v>1.5</v>
      </c>
      <c r="AS404" s="21">
        <v>0.75</v>
      </c>
      <c r="AT404" s="14">
        <v>10</v>
      </c>
      <c r="AU404" s="14">
        <v>30</v>
      </c>
      <c r="AV404" s="14">
        <v>0</v>
      </c>
      <c r="AW404" s="14">
        <v>40</v>
      </c>
      <c r="AX404" s="14">
        <v>0</v>
      </c>
      <c r="AY404" s="14">
        <v>0</v>
      </c>
      <c r="AZ404" s="14">
        <v>0</v>
      </c>
      <c r="BA404" s="14">
        <v>10</v>
      </c>
      <c r="BB404" s="14">
        <v>85</v>
      </c>
      <c r="BC404" s="14">
        <v>50</v>
      </c>
      <c r="BD404" s="14">
        <v>0</v>
      </c>
      <c r="BE404" s="14">
        <v>105</v>
      </c>
      <c r="BF404" s="14">
        <v>24.444444444444443</v>
      </c>
      <c r="BG404" s="14">
        <v>22.222222222222221</v>
      </c>
      <c r="BH404" s="14">
        <v>0</v>
      </c>
      <c r="BI404" s="14">
        <v>46.666666666666664</v>
      </c>
      <c r="BJ404" s="14">
        <v>10</v>
      </c>
      <c r="BK404" s="14">
        <v>20</v>
      </c>
      <c r="BL404" s="14">
        <v>0</v>
      </c>
      <c r="BM404" s="14">
        <v>35</v>
      </c>
      <c r="BN404" s="14">
        <v>0</v>
      </c>
      <c r="BO404" s="19">
        <f>BN404/(Q404)*100</f>
        <v>0</v>
      </c>
      <c r="BP404" s="19">
        <f t="shared" si="106"/>
        <v>0</v>
      </c>
      <c r="BQ404" s="15" t="s">
        <v>73</v>
      </c>
      <c r="BR404" s="13"/>
      <c r="BS404" s="13"/>
      <c r="BT404" s="19"/>
      <c r="BU404" s="19">
        <f t="shared" si="103"/>
        <v>0</v>
      </c>
      <c r="BV404" s="16"/>
      <c r="BW404" s="16"/>
      <c r="BX404" s="16"/>
      <c r="BY404" s="14">
        <f t="shared" si="104"/>
        <v>0</v>
      </c>
      <c r="BZ404" s="19">
        <v>0</v>
      </c>
      <c r="CA404" s="19">
        <f t="shared" si="94"/>
        <v>0</v>
      </c>
      <c r="CB404" s="19" t="e">
        <f>(BX404/BT404^3)*100000</f>
        <v>#DIV/0!</v>
      </c>
    </row>
    <row r="405" spans="1:94" x14ac:dyDescent="0.25">
      <c r="A405" s="37" t="s">
        <v>69</v>
      </c>
      <c r="B405" s="31">
        <v>1</v>
      </c>
      <c r="C405" s="37">
        <v>2</v>
      </c>
      <c r="D405" s="37">
        <f t="shared" si="96"/>
        <v>0.80937128447999995</v>
      </c>
      <c r="E405" s="39">
        <v>39963</v>
      </c>
      <c r="F405" s="37">
        <v>1</v>
      </c>
      <c r="G405" s="37" t="s">
        <v>70</v>
      </c>
      <c r="H405" s="37" t="s">
        <v>71</v>
      </c>
      <c r="I405" s="37">
        <v>101</v>
      </c>
      <c r="J405" s="37">
        <v>21</v>
      </c>
      <c r="K405" s="37"/>
      <c r="L405" s="37"/>
      <c r="M405" s="31">
        <f t="shared" si="97"/>
        <v>61</v>
      </c>
      <c r="N405" s="39">
        <v>39973</v>
      </c>
      <c r="O405" s="40">
        <v>685168</v>
      </c>
      <c r="P405" s="37"/>
      <c r="Q405" s="40"/>
      <c r="R405" s="37"/>
      <c r="S405" s="40"/>
      <c r="T405" s="37"/>
      <c r="U405" s="40"/>
      <c r="V405" s="40">
        <f t="shared" si="98"/>
        <v>685168</v>
      </c>
      <c r="W405" s="40">
        <f t="shared" si="99"/>
        <v>846543.5000454738</v>
      </c>
      <c r="X405" s="40">
        <f t="shared" si="100"/>
        <v>342584</v>
      </c>
      <c r="Y405" s="39">
        <v>40032</v>
      </c>
      <c r="Z405" s="13">
        <f t="shared" si="101"/>
        <v>10</v>
      </c>
      <c r="AA405" s="37">
        <f t="shared" si="102"/>
        <v>59</v>
      </c>
      <c r="AB405" s="37">
        <v>2</v>
      </c>
      <c r="AC405" s="41">
        <v>3.7</v>
      </c>
      <c r="AD405" s="41">
        <v>30.1</v>
      </c>
      <c r="AE405" s="41">
        <v>30.2</v>
      </c>
      <c r="AF405" s="41">
        <v>33.299999999999997</v>
      </c>
      <c r="AG405" s="41">
        <v>31.556140350877193</v>
      </c>
      <c r="AH405" s="15">
        <v>44</v>
      </c>
      <c r="AI405" s="15">
        <v>45</v>
      </c>
      <c r="AJ405" s="15">
        <v>65</v>
      </c>
      <c r="AK405" s="18">
        <v>53.1875</v>
      </c>
      <c r="AL405" s="15">
        <v>9</v>
      </c>
      <c r="AM405" s="15">
        <v>8.9</v>
      </c>
      <c r="AN405" s="18">
        <v>9.6999999999999993</v>
      </c>
      <c r="AO405" s="18">
        <v>9.1038711522587121</v>
      </c>
      <c r="AP405" s="21">
        <v>458</v>
      </c>
      <c r="AQ405" s="21">
        <v>540</v>
      </c>
      <c r="AR405" s="21">
        <v>20</v>
      </c>
      <c r="AS405" s="21">
        <v>7</v>
      </c>
      <c r="AT405" s="14">
        <v>55</v>
      </c>
      <c r="AU405" s="14">
        <v>185</v>
      </c>
      <c r="AV405" s="14">
        <v>0</v>
      </c>
      <c r="AW405" s="14">
        <v>240</v>
      </c>
      <c r="AX405" s="14">
        <v>10</v>
      </c>
      <c r="AY405" s="14">
        <v>15</v>
      </c>
      <c r="AZ405" s="14">
        <v>0</v>
      </c>
      <c r="BA405" s="14">
        <v>55</v>
      </c>
      <c r="BB405" s="14">
        <v>460</v>
      </c>
      <c r="BC405" s="14">
        <v>885</v>
      </c>
      <c r="BD405" s="14">
        <v>10</v>
      </c>
      <c r="BE405" s="14">
        <v>1175</v>
      </c>
      <c r="BF405" s="14">
        <v>95.555555555555557</v>
      </c>
      <c r="BG405" s="14">
        <v>186.11111111111111</v>
      </c>
      <c r="BH405" s="14">
        <v>0.55555555555555558</v>
      </c>
      <c r="BI405" s="14">
        <v>282.77777777777777</v>
      </c>
      <c r="BJ405" s="14">
        <v>40</v>
      </c>
      <c r="BK405" s="14">
        <v>112.5</v>
      </c>
      <c r="BL405" s="14">
        <v>0</v>
      </c>
      <c r="BM405" s="14">
        <v>157.5</v>
      </c>
      <c r="BN405" s="14">
        <v>55056</v>
      </c>
      <c r="BO405" s="19">
        <f>BN405/O405*100</f>
        <v>8.0354015365574565</v>
      </c>
      <c r="BP405" s="19">
        <f>(BN405)/(O405+Q405+S405+U405)*100</f>
        <v>8.0354015365574565</v>
      </c>
      <c r="BQ405" s="37" t="s">
        <v>72</v>
      </c>
      <c r="BR405" s="31">
        <v>18</v>
      </c>
      <c r="BS405" s="31">
        <v>111</v>
      </c>
      <c r="BT405" s="43">
        <v>28.84</v>
      </c>
      <c r="BU405" s="43">
        <f t="shared" si="103"/>
        <v>0.48881355932203391</v>
      </c>
      <c r="BV405" s="38">
        <v>7.1999999999999995E-2</v>
      </c>
      <c r="BW405" s="38">
        <v>4.1909999999999998</v>
      </c>
      <c r="BX405" s="38">
        <v>0.48499999999999999</v>
      </c>
      <c r="BY405" s="40">
        <f t="shared" si="104"/>
        <v>68023.169410281276</v>
      </c>
      <c r="BZ405" s="43">
        <v>9.64</v>
      </c>
      <c r="CA405" s="35">
        <f t="shared" si="94"/>
        <v>0.20187253197826052</v>
      </c>
      <c r="CB405" s="35">
        <f>(BX405/BT405^3)*100000</f>
        <v>2.0218827659724963</v>
      </c>
    </row>
    <row r="406" spans="1:94" x14ac:dyDescent="0.25">
      <c r="A406" s="15" t="s">
        <v>69</v>
      </c>
      <c r="B406" s="15">
        <v>7</v>
      </c>
      <c r="C406" s="15">
        <v>2</v>
      </c>
      <c r="D406" s="16">
        <f t="shared" si="96"/>
        <v>0.80937128447999995</v>
      </c>
      <c r="E406" s="17">
        <v>39243</v>
      </c>
      <c r="F406" s="15">
        <v>3</v>
      </c>
      <c r="G406" s="15" t="s">
        <v>70</v>
      </c>
      <c r="H406" s="15" t="s">
        <v>71</v>
      </c>
      <c r="I406" s="15">
        <v>29</v>
      </c>
      <c r="J406" s="15">
        <v>26</v>
      </c>
      <c r="K406" s="15"/>
      <c r="L406" s="15"/>
      <c r="M406" s="13">
        <f t="shared" si="97"/>
        <v>27.5</v>
      </c>
      <c r="N406" s="17">
        <v>39254</v>
      </c>
      <c r="O406" s="14">
        <v>856460</v>
      </c>
      <c r="P406" s="17">
        <v>39258</v>
      </c>
      <c r="Q406" s="14">
        <v>311898</v>
      </c>
      <c r="R406" s="17">
        <v>39259</v>
      </c>
      <c r="S406" s="14">
        <v>352202</v>
      </c>
      <c r="T406" s="15"/>
      <c r="U406" s="15"/>
      <c r="V406" s="14">
        <f t="shared" si="98"/>
        <v>1520560</v>
      </c>
      <c r="W406" s="14">
        <f t="shared" si="99"/>
        <v>1878692.7942185649</v>
      </c>
      <c r="X406" s="14">
        <f t="shared" si="100"/>
        <v>760280</v>
      </c>
      <c r="Y406" s="17">
        <v>39285</v>
      </c>
      <c r="Z406" s="13">
        <f t="shared" si="101"/>
        <v>11</v>
      </c>
      <c r="AA406" s="15">
        <f t="shared" si="102"/>
        <v>31</v>
      </c>
      <c r="AB406" s="15">
        <v>4</v>
      </c>
      <c r="AC406" s="15">
        <v>3.9</v>
      </c>
      <c r="AD406" s="18">
        <v>30.6</v>
      </c>
      <c r="AE406" s="18">
        <v>25.7</v>
      </c>
      <c r="AF406" s="18">
        <v>31.7</v>
      </c>
      <c r="AG406" s="18">
        <v>29.81851851851852</v>
      </c>
      <c r="AH406" s="18">
        <v>44</v>
      </c>
      <c r="AI406" s="18">
        <v>30</v>
      </c>
      <c r="AJ406" s="18">
        <v>44</v>
      </c>
      <c r="AK406" s="18">
        <v>36.375</v>
      </c>
      <c r="AL406" s="18">
        <v>9.1999999999999993</v>
      </c>
      <c r="AM406" s="18">
        <v>8.8000000000000007</v>
      </c>
      <c r="AN406" s="18">
        <v>9.6</v>
      </c>
      <c r="AO406" s="18">
        <v>9.2615384615384624</v>
      </c>
      <c r="AP406" s="21">
        <v>92</v>
      </c>
      <c r="AQ406" s="21">
        <v>650</v>
      </c>
      <c r="AR406" s="21">
        <v>40</v>
      </c>
      <c r="AS406" s="21">
        <v>16.5</v>
      </c>
      <c r="AT406" s="14">
        <v>0</v>
      </c>
      <c r="AU406" s="14">
        <v>25</v>
      </c>
      <c r="AV406" s="14">
        <v>4490</v>
      </c>
      <c r="AW406" s="14">
        <v>4515</v>
      </c>
      <c r="AX406" s="14">
        <v>0</v>
      </c>
      <c r="AY406" s="14">
        <v>0</v>
      </c>
      <c r="AZ406" s="14">
        <v>0</v>
      </c>
      <c r="BA406" s="14">
        <v>10</v>
      </c>
      <c r="BB406" s="14">
        <v>35</v>
      </c>
      <c r="BC406" s="14">
        <v>80</v>
      </c>
      <c r="BD406" s="14">
        <v>1610</v>
      </c>
      <c r="BE406" s="14">
        <v>1640</v>
      </c>
      <c r="BF406" s="14">
        <v>9</v>
      </c>
      <c r="BG406" s="14">
        <v>30.5</v>
      </c>
      <c r="BH406" s="14">
        <v>211</v>
      </c>
      <c r="BI406" s="14">
        <v>250.5</v>
      </c>
      <c r="BJ406" s="14">
        <v>5</v>
      </c>
      <c r="BK406" s="14">
        <v>17.5</v>
      </c>
      <c r="BL406" s="14">
        <v>50</v>
      </c>
      <c r="BM406" s="14">
        <v>90</v>
      </c>
      <c r="BN406" s="14">
        <v>0</v>
      </c>
      <c r="BO406" s="19">
        <f>(BN406/O406)*100</f>
        <v>0</v>
      </c>
      <c r="BP406" s="19">
        <f>((BN406)/(O406+Q406+S406+U406))*100</f>
        <v>0</v>
      </c>
      <c r="BQ406" s="15" t="s">
        <v>73</v>
      </c>
      <c r="BR406" s="13"/>
      <c r="BS406" s="13"/>
      <c r="BT406" s="19"/>
      <c r="BU406" s="19">
        <f t="shared" si="103"/>
        <v>0</v>
      </c>
      <c r="BV406" s="16"/>
      <c r="BW406" s="16"/>
      <c r="BX406" s="16"/>
      <c r="BY406" s="14">
        <f t="shared" si="104"/>
        <v>0</v>
      </c>
      <c r="BZ406" s="19">
        <v>0</v>
      </c>
      <c r="CA406" s="19">
        <f t="shared" si="94"/>
        <v>0</v>
      </c>
      <c r="CB406" s="19"/>
    </row>
    <row r="407" spans="1:94" x14ac:dyDescent="0.25">
      <c r="A407" s="27" t="s">
        <v>69</v>
      </c>
      <c r="B407" s="27">
        <v>25</v>
      </c>
      <c r="C407" s="27">
        <v>1</v>
      </c>
      <c r="D407" s="28">
        <f t="shared" si="96"/>
        <v>0.40468564223999998</v>
      </c>
      <c r="E407" s="29">
        <v>38894</v>
      </c>
      <c r="F407" s="27">
        <v>1</v>
      </c>
      <c r="G407" s="27" t="s">
        <v>70</v>
      </c>
      <c r="H407" s="27" t="s">
        <v>71</v>
      </c>
      <c r="I407" s="27">
        <v>6</v>
      </c>
      <c r="J407" s="27">
        <v>4</v>
      </c>
      <c r="K407" s="27"/>
      <c r="L407" s="27"/>
      <c r="M407" s="31">
        <f t="shared" si="97"/>
        <v>5</v>
      </c>
      <c r="N407" s="29">
        <v>38907</v>
      </c>
      <c r="O407" s="32">
        <v>387468</v>
      </c>
      <c r="P407" s="27"/>
      <c r="Q407" s="32"/>
      <c r="R407" s="27"/>
      <c r="S407" s="27"/>
      <c r="T407" s="27"/>
      <c r="U407" s="27"/>
      <c r="V407" s="40">
        <f t="shared" si="98"/>
        <v>387468</v>
      </c>
      <c r="W407" s="40">
        <f t="shared" si="99"/>
        <v>957454.27946319629</v>
      </c>
      <c r="X407" s="40">
        <f t="shared" si="100"/>
        <v>387468</v>
      </c>
      <c r="Y407" s="29">
        <v>38947</v>
      </c>
      <c r="Z407" s="13">
        <f t="shared" si="101"/>
        <v>13</v>
      </c>
      <c r="AA407" s="30">
        <f t="shared" si="102"/>
        <v>40</v>
      </c>
      <c r="AB407" s="27">
        <v>8</v>
      </c>
      <c r="AC407" s="27">
        <v>2.4</v>
      </c>
      <c r="AD407" s="27">
        <v>32.700000000000003</v>
      </c>
      <c r="AE407" s="27">
        <v>29.5</v>
      </c>
      <c r="AF407" s="27">
        <v>33.200000000000003</v>
      </c>
      <c r="AG407" s="33">
        <v>31.984210526315792</v>
      </c>
      <c r="AH407" s="4">
        <v>44</v>
      </c>
      <c r="AI407" s="4">
        <v>44</v>
      </c>
      <c r="AJ407" s="4">
        <v>52</v>
      </c>
      <c r="AK407" s="9">
        <v>49.833333333333336</v>
      </c>
      <c r="AL407" s="4">
        <v>9.3000000000000007</v>
      </c>
      <c r="AM407" s="4">
        <v>9</v>
      </c>
      <c r="AN407" s="4">
        <v>9.6</v>
      </c>
      <c r="AO407" s="10">
        <v>9.243895534522002</v>
      </c>
      <c r="AP407" s="20">
        <v>266</v>
      </c>
      <c r="AQ407" s="20">
        <v>100</v>
      </c>
      <c r="AR407" s="20">
        <v>0</v>
      </c>
      <c r="AS407" s="20">
        <v>11</v>
      </c>
      <c r="AT407" s="5">
        <v>45</v>
      </c>
      <c r="AU407" s="5">
        <v>205</v>
      </c>
      <c r="AV407" s="5">
        <v>0</v>
      </c>
      <c r="AW407" s="5">
        <v>330</v>
      </c>
      <c r="AX407" s="5">
        <v>0</v>
      </c>
      <c r="AY407" s="5">
        <v>30</v>
      </c>
      <c r="AZ407" s="5">
        <v>0</v>
      </c>
      <c r="BA407" s="5">
        <v>60</v>
      </c>
      <c r="BB407" s="5">
        <v>160</v>
      </c>
      <c r="BC407" s="5">
        <v>250</v>
      </c>
      <c r="BD407" s="5">
        <v>305</v>
      </c>
      <c r="BE407" s="5">
        <v>370</v>
      </c>
      <c r="BF407" s="5">
        <v>49.0625</v>
      </c>
      <c r="BG407" s="5">
        <v>96.25</v>
      </c>
      <c r="BH407" s="5">
        <v>19.0625</v>
      </c>
      <c r="BI407" s="5">
        <v>164.6875</v>
      </c>
      <c r="BJ407" s="5">
        <v>40</v>
      </c>
      <c r="BK407" s="5">
        <v>90</v>
      </c>
      <c r="BL407" s="5">
        <v>0</v>
      </c>
      <c r="BM407" s="5">
        <v>137.5</v>
      </c>
      <c r="BN407" s="5">
        <v>111817</v>
      </c>
      <c r="BO407" s="11">
        <f>BN407/O407*100</f>
        <v>28.858383143898337</v>
      </c>
      <c r="BP407" s="11">
        <f>BN407/(O407+Q407)*100</f>
        <v>28.858383143898337</v>
      </c>
      <c r="BQ407" s="27" t="s">
        <v>72</v>
      </c>
      <c r="BR407" s="30">
        <v>19</v>
      </c>
      <c r="BS407" s="30">
        <v>40</v>
      </c>
      <c r="BT407" s="35">
        <v>27.74</v>
      </c>
      <c r="BU407" s="43">
        <f t="shared" si="103"/>
        <v>0.69350000000000001</v>
      </c>
      <c r="BV407" s="28">
        <v>7.2999999999999995E-2</v>
      </c>
      <c r="BW407" s="28">
        <v>0.217</v>
      </c>
      <c r="BX407" s="28">
        <v>0.17499999999999999</v>
      </c>
      <c r="BY407" s="32">
        <f t="shared" si="104"/>
        <v>276305.82439514028</v>
      </c>
      <c r="BZ407" s="35">
        <v>22.86</v>
      </c>
      <c r="CA407" s="35">
        <f t="shared" si="94"/>
        <v>1.4122072550848501</v>
      </c>
      <c r="CB407" s="35"/>
    </row>
    <row r="408" spans="1:94" x14ac:dyDescent="0.25">
      <c r="A408" s="37" t="s">
        <v>69</v>
      </c>
      <c r="B408" s="37">
        <v>4</v>
      </c>
      <c r="C408" s="37">
        <v>2</v>
      </c>
      <c r="D408" s="38">
        <f t="shared" si="96"/>
        <v>0.80937128447999995</v>
      </c>
      <c r="E408" s="39">
        <v>39638</v>
      </c>
      <c r="F408" s="37">
        <v>1</v>
      </c>
      <c r="G408" s="37" t="s">
        <v>70</v>
      </c>
      <c r="H408" s="37" t="s">
        <v>71</v>
      </c>
      <c r="I408" s="37"/>
      <c r="J408" s="37">
        <v>65</v>
      </c>
      <c r="K408" s="37"/>
      <c r="L408" s="37"/>
      <c r="M408" s="31">
        <f t="shared" si="97"/>
        <v>65</v>
      </c>
      <c r="N408" s="39">
        <v>39651</v>
      </c>
      <c r="O408" s="40">
        <v>871574</v>
      </c>
      <c r="P408" s="37"/>
      <c r="Q408" s="40"/>
      <c r="R408" s="37"/>
      <c r="S408" s="40"/>
      <c r="T408" s="37"/>
      <c r="U408" s="31"/>
      <c r="V408" s="40">
        <f t="shared" si="98"/>
        <v>871574</v>
      </c>
      <c r="W408" s="40">
        <f t="shared" si="99"/>
        <v>1076853.128734316</v>
      </c>
      <c r="X408" s="40">
        <f t="shared" si="100"/>
        <v>435787</v>
      </c>
      <c r="Y408" s="39">
        <v>39686</v>
      </c>
      <c r="Z408" s="13">
        <f t="shared" si="101"/>
        <v>13</v>
      </c>
      <c r="AA408" s="37">
        <f t="shared" si="102"/>
        <v>35</v>
      </c>
      <c r="AB408" s="37">
        <v>5</v>
      </c>
      <c r="AC408" s="41">
        <v>2.8</v>
      </c>
      <c r="AD408" s="41">
        <v>31.7</v>
      </c>
      <c r="AE408" s="41">
        <v>27.4</v>
      </c>
      <c r="AF408" s="41">
        <v>33.200000000000003</v>
      </c>
      <c r="AG408" s="41">
        <v>30.687878787878791</v>
      </c>
      <c r="AH408" s="13">
        <v>44</v>
      </c>
      <c r="AI408" s="13">
        <v>37</v>
      </c>
      <c r="AJ408" s="13">
        <v>41</v>
      </c>
      <c r="AK408" s="13">
        <v>39.6</v>
      </c>
      <c r="AL408" s="18">
        <v>9</v>
      </c>
      <c r="AM408" s="18">
        <v>8.5</v>
      </c>
      <c r="AN408" s="18">
        <v>9.6</v>
      </c>
      <c r="AO408" s="18">
        <v>9.0052413659947028</v>
      </c>
      <c r="AP408" s="21">
        <f>123*2</f>
        <v>246</v>
      </c>
      <c r="AQ408" s="21">
        <v>525</v>
      </c>
      <c r="AR408" s="21">
        <v>44</v>
      </c>
      <c r="AS408" s="21">
        <v>18.5</v>
      </c>
      <c r="AT408" s="14">
        <v>110</v>
      </c>
      <c r="AU408" s="14">
        <v>565</v>
      </c>
      <c r="AV408" s="14">
        <v>0</v>
      </c>
      <c r="AW408" s="14">
        <v>675</v>
      </c>
      <c r="AX408" s="14">
        <v>0</v>
      </c>
      <c r="AY408" s="14">
        <v>0</v>
      </c>
      <c r="AZ408" s="14">
        <v>0</v>
      </c>
      <c r="BA408" s="14">
        <v>50</v>
      </c>
      <c r="BB408" s="14">
        <v>265</v>
      </c>
      <c r="BC408" s="14">
        <v>640</v>
      </c>
      <c r="BD408" s="14">
        <v>4545</v>
      </c>
      <c r="BE408" s="14">
        <v>4660</v>
      </c>
      <c r="BF408" s="14">
        <v>57.272727272727273</v>
      </c>
      <c r="BG408" s="14">
        <v>137.27272727272728</v>
      </c>
      <c r="BH408" s="14">
        <v>1639.5454545454545</v>
      </c>
      <c r="BI408" s="14">
        <v>1834.090909090909</v>
      </c>
      <c r="BJ408" s="14">
        <v>25</v>
      </c>
      <c r="BK408" s="14">
        <v>25</v>
      </c>
      <c r="BL408" s="14">
        <v>1065</v>
      </c>
      <c r="BM408" s="14">
        <v>1730</v>
      </c>
      <c r="BN408" s="14">
        <v>100803</v>
      </c>
      <c r="BO408" s="19">
        <f>BN408/O408*100</f>
        <v>11.565627244502474</v>
      </c>
      <c r="BP408" s="19">
        <f>(BN408)/(O408+Q408+S408+U408)*100</f>
        <v>11.565627244502474</v>
      </c>
      <c r="BQ408" s="37" t="s">
        <v>72</v>
      </c>
      <c r="BR408" s="31">
        <v>28</v>
      </c>
      <c r="BS408" s="31">
        <v>50</v>
      </c>
      <c r="BT408" s="43">
        <v>34.9</v>
      </c>
      <c r="BU408" s="43">
        <f t="shared" si="103"/>
        <v>0.99714285714285711</v>
      </c>
      <c r="BV408" s="38">
        <v>0.16400000000000001</v>
      </c>
      <c r="BW408" s="38">
        <v>0.70499999999999996</v>
      </c>
      <c r="BX408" s="38">
        <v>0.36199999999999999</v>
      </c>
      <c r="BY408" s="40">
        <f t="shared" si="104"/>
        <v>124544.81884017335</v>
      </c>
      <c r="BZ408" s="43">
        <v>30.05</v>
      </c>
      <c r="CA408" s="35">
        <f t="shared" si="94"/>
        <v>1.06078810186976</v>
      </c>
      <c r="CB408" s="35">
        <f>(BX408/BT408^3)*100000</f>
        <v>0.85159340536417738</v>
      </c>
    </row>
    <row r="409" spans="1:94" x14ac:dyDescent="0.25">
      <c r="A409" s="12" t="s">
        <v>69</v>
      </c>
      <c r="B409" s="15">
        <v>25</v>
      </c>
      <c r="C409" s="15">
        <v>1</v>
      </c>
      <c r="D409" s="16">
        <f t="shared" si="96"/>
        <v>0.40468564223999998</v>
      </c>
      <c r="E409" s="17">
        <v>40306</v>
      </c>
      <c r="F409" s="13">
        <v>2</v>
      </c>
      <c r="G409" s="13" t="s">
        <v>70</v>
      </c>
      <c r="H409" s="13" t="s">
        <v>71</v>
      </c>
      <c r="I409" s="15">
        <v>10</v>
      </c>
      <c r="J409" s="15"/>
      <c r="K409" s="15">
        <v>250</v>
      </c>
      <c r="L409" s="15">
        <v>226</v>
      </c>
      <c r="M409" s="13">
        <f t="shared" si="97"/>
        <v>162</v>
      </c>
      <c r="N409" s="17">
        <v>40319</v>
      </c>
      <c r="O409" s="14">
        <v>388842</v>
      </c>
      <c r="P409" s="17">
        <v>40322</v>
      </c>
      <c r="Q409" s="14">
        <v>377850</v>
      </c>
      <c r="R409" s="17"/>
      <c r="S409" s="13"/>
      <c r="T409" s="17"/>
      <c r="U409" s="17"/>
      <c r="V409" s="14">
        <f t="shared" si="98"/>
        <v>766692</v>
      </c>
      <c r="W409" s="14">
        <f t="shared" si="99"/>
        <v>1894537.1912782395</v>
      </c>
      <c r="X409" s="14">
        <f t="shared" si="100"/>
        <v>766692</v>
      </c>
      <c r="Y409" s="17">
        <v>40366</v>
      </c>
      <c r="Z409" s="13">
        <f t="shared" si="101"/>
        <v>13</v>
      </c>
      <c r="AA409" s="13">
        <f t="shared" si="102"/>
        <v>47</v>
      </c>
      <c r="AB409" s="13">
        <v>8</v>
      </c>
      <c r="AC409" s="18">
        <v>3.7</v>
      </c>
      <c r="AD409" s="18">
        <v>30.9</v>
      </c>
      <c r="AE409" s="15">
        <v>27.1</v>
      </c>
      <c r="AF409" s="15">
        <v>33.799999999999997</v>
      </c>
      <c r="AG409" s="18">
        <v>31.339130434782593</v>
      </c>
      <c r="AH409" s="13">
        <v>44</v>
      </c>
      <c r="AI409" s="15">
        <v>36</v>
      </c>
      <c r="AJ409" s="15">
        <v>47</v>
      </c>
      <c r="AK409" s="18">
        <v>43.454545454545453</v>
      </c>
      <c r="AL409" s="18">
        <v>9.1</v>
      </c>
      <c r="AM409" s="15">
        <v>8.4</v>
      </c>
      <c r="AN409" s="15">
        <v>9.3000000000000007</v>
      </c>
      <c r="AO409" s="18">
        <v>9.0083860117316394</v>
      </c>
      <c r="AP409" s="21">
        <v>322</v>
      </c>
      <c r="AQ409" s="21">
        <v>270</v>
      </c>
      <c r="AR409" s="21">
        <v>15.5</v>
      </c>
      <c r="AS409" s="21">
        <v>3.25</v>
      </c>
      <c r="AT409" s="14">
        <v>200</v>
      </c>
      <c r="AU409" s="14">
        <v>210</v>
      </c>
      <c r="AV409" s="14">
        <v>0</v>
      </c>
      <c r="AW409" s="14">
        <v>410</v>
      </c>
      <c r="AX409" s="14">
        <v>0</v>
      </c>
      <c r="AY409" s="14">
        <v>5</v>
      </c>
      <c r="AZ409" s="14">
        <v>0</v>
      </c>
      <c r="BA409" s="14">
        <v>10</v>
      </c>
      <c r="BB409" s="14">
        <v>185</v>
      </c>
      <c r="BC409" s="14">
        <v>105</v>
      </c>
      <c r="BD409" s="14">
        <v>185</v>
      </c>
      <c r="BE409" s="14">
        <v>310</v>
      </c>
      <c r="BF409" s="14">
        <v>41.666666666666664</v>
      </c>
      <c r="BG409" s="14">
        <v>35.666666666666664</v>
      </c>
      <c r="BH409" s="14">
        <v>20</v>
      </c>
      <c r="BI409" s="14">
        <v>95.333333333333329</v>
      </c>
      <c r="BJ409" s="14">
        <v>15</v>
      </c>
      <c r="BK409" s="14">
        <v>25</v>
      </c>
      <c r="BL409" s="14">
        <v>0</v>
      </c>
      <c r="BM409" s="14">
        <v>80</v>
      </c>
      <c r="BN409" s="14">
        <v>5994</v>
      </c>
      <c r="BO409" s="19">
        <v>1.59</v>
      </c>
      <c r="BP409" s="19">
        <f>((BN409/(O409+Q409+S409+U409))*100)</f>
        <v>0.78180025355683891</v>
      </c>
      <c r="BQ409" s="15" t="s">
        <v>72</v>
      </c>
      <c r="BR409" s="13">
        <v>21</v>
      </c>
      <c r="BS409" s="13">
        <v>101</v>
      </c>
      <c r="BT409" s="19">
        <v>46.64</v>
      </c>
      <c r="BU409" s="19">
        <f t="shared" si="103"/>
        <v>0.99234042553191493</v>
      </c>
      <c r="BV409" s="16">
        <v>0.10100000000000001</v>
      </c>
      <c r="BW409" s="16">
        <v>2.8540000000000001</v>
      </c>
      <c r="BX409" s="16">
        <v>1.268</v>
      </c>
      <c r="BY409" s="14">
        <f t="shared" si="104"/>
        <v>14811.496565141892</v>
      </c>
      <c r="BZ409" s="19">
        <v>7.23</v>
      </c>
      <c r="CA409" s="19">
        <f t="shared" si="94"/>
        <v>0.38012168255480966</v>
      </c>
      <c r="CB409" s="19"/>
    </row>
    <row r="410" spans="1:94" x14ac:dyDescent="0.25">
      <c r="A410" s="27" t="s">
        <v>69</v>
      </c>
      <c r="B410" s="30">
        <v>31</v>
      </c>
      <c r="C410" s="27">
        <v>1</v>
      </c>
      <c r="D410" s="27">
        <f t="shared" si="96"/>
        <v>0.40468564223999998</v>
      </c>
      <c r="E410" s="29">
        <v>40082</v>
      </c>
      <c r="F410" s="27">
        <v>1</v>
      </c>
      <c r="G410" s="27" t="s">
        <v>70</v>
      </c>
      <c r="H410" s="27" t="s">
        <v>71</v>
      </c>
      <c r="I410" s="27">
        <v>91</v>
      </c>
      <c r="J410" s="27">
        <v>824</v>
      </c>
      <c r="K410" s="27"/>
      <c r="L410" s="27"/>
      <c r="M410" s="31">
        <f t="shared" si="97"/>
        <v>457.5</v>
      </c>
      <c r="N410" s="29">
        <v>40096</v>
      </c>
      <c r="O410" s="32">
        <v>410826</v>
      </c>
      <c r="P410" s="27"/>
      <c r="Q410" s="32"/>
      <c r="R410" s="27"/>
      <c r="S410" s="32"/>
      <c r="T410" s="27"/>
      <c r="U410" s="32"/>
      <c r="V410" s="40">
        <f t="shared" si="98"/>
        <v>410826</v>
      </c>
      <c r="W410" s="40">
        <f t="shared" si="99"/>
        <v>1015173.1544662968</v>
      </c>
      <c r="X410" s="40">
        <f t="shared" si="100"/>
        <v>410826</v>
      </c>
      <c r="Y410" s="29">
        <v>40149</v>
      </c>
      <c r="Z410" s="13">
        <f t="shared" si="101"/>
        <v>14</v>
      </c>
      <c r="AA410" s="27">
        <f t="shared" si="102"/>
        <v>53</v>
      </c>
      <c r="AB410" s="27">
        <v>3</v>
      </c>
      <c r="AC410" s="33">
        <v>3.6</v>
      </c>
      <c r="AD410" s="33">
        <v>23.5</v>
      </c>
      <c r="AE410" s="33">
        <v>16.5</v>
      </c>
      <c r="AF410" s="33">
        <v>30.3</v>
      </c>
      <c r="AG410" s="33">
        <v>22.789999999999996</v>
      </c>
      <c r="AH410" s="4">
        <v>44</v>
      </c>
      <c r="AI410" s="4">
        <v>40</v>
      </c>
      <c r="AJ410" s="4">
        <v>50</v>
      </c>
      <c r="AK410" s="10">
        <v>44.230769230769234</v>
      </c>
      <c r="AL410" s="4">
        <v>8.5</v>
      </c>
      <c r="AM410" s="4">
        <v>8.1999999999999993</v>
      </c>
      <c r="AN410" s="10">
        <v>9.1</v>
      </c>
      <c r="AO410" s="10">
        <v>8.6479224474362617</v>
      </c>
      <c r="AP410" s="20">
        <v>522</v>
      </c>
      <c r="AQ410" s="20">
        <v>300</v>
      </c>
      <c r="AR410" s="20">
        <v>23</v>
      </c>
      <c r="AS410" s="20">
        <v>10.75</v>
      </c>
      <c r="AT410" s="5">
        <v>290</v>
      </c>
      <c r="AU410" s="5">
        <v>50</v>
      </c>
      <c r="AV410" s="5">
        <v>830</v>
      </c>
      <c r="AW410" s="5">
        <v>1170</v>
      </c>
      <c r="AX410" s="5">
        <v>0</v>
      </c>
      <c r="AY410" s="5">
        <v>0</v>
      </c>
      <c r="AZ410" s="5">
        <v>0</v>
      </c>
      <c r="BA410" s="5">
        <v>0</v>
      </c>
      <c r="BB410" s="5">
        <v>90</v>
      </c>
      <c r="BC410" s="5">
        <v>90</v>
      </c>
      <c r="BD410" s="5">
        <v>160</v>
      </c>
      <c r="BE410" s="5">
        <v>210</v>
      </c>
      <c r="BF410" s="5">
        <v>20.9375</v>
      </c>
      <c r="BG410" s="5">
        <v>17.8125</v>
      </c>
      <c r="BH410" s="5">
        <v>10.9375</v>
      </c>
      <c r="BI410" s="5">
        <v>49.6875</v>
      </c>
      <c r="BJ410" s="5">
        <v>12.5</v>
      </c>
      <c r="BK410" s="5">
        <v>7.5</v>
      </c>
      <c r="BL410" s="5">
        <v>0</v>
      </c>
      <c r="BM410" s="5">
        <v>40</v>
      </c>
      <c r="BN410" s="5">
        <v>33327</v>
      </c>
      <c r="BO410" s="11">
        <f>BN410/O410*100</f>
        <v>8.112193483372522</v>
      </c>
      <c r="BP410" s="11">
        <f>(BN410)/(O410+Q410+S410+U410)*100</f>
        <v>8.112193483372522</v>
      </c>
      <c r="BQ410" s="27" t="s">
        <v>72</v>
      </c>
      <c r="BR410" s="30">
        <v>22</v>
      </c>
      <c r="BS410" s="30">
        <v>60</v>
      </c>
      <c r="BT410" s="35">
        <v>34.71</v>
      </c>
      <c r="BU410" s="43">
        <f t="shared" si="103"/>
        <v>0.65490566037735853</v>
      </c>
      <c r="BV410" s="28">
        <v>8.5000000000000006E-2</v>
      </c>
      <c r="BW410" s="28">
        <v>0.70199999999999996</v>
      </c>
      <c r="BX410" s="28">
        <v>0.373</v>
      </c>
      <c r="BY410" s="32">
        <f t="shared" si="104"/>
        <v>82352.810481562192</v>
      </c>
      <c r="BZ410" s="35">
        <v>12.77</v>
      </c>
      <c r="CA410" s="35">
        <f t="shared" si="94"/>
        <v>0.59538409836522677</v>
      </c>
      <c r="CB410" s="35">
        <f t="shared" ref="CB410:CB421" si="107">(BX410/BT410^3)*100000</f>
        <v>0.89195920300533638</v>
      </c>
    </row>
    <row r="411" spans="1:94" x14ac:dyDescent="0.25">
      <c r="A411" s="27" t="s">
        <v>69</v>
      </c>
      <c r="B411" s="27">
        <v>31</v>
      </c>
      <c r="C411" s="27">
        <v>1</v>
      </c>
      <c r="D411" s="28">
        <f t="shared" si="96"/>
        <v>0.40468564223999998</v>
      </c>
      <c r="E411" s="29">
        <v>38978</v>
      </c>
      <c r="F411" s="27">
        <v>1</v>
      </c>
      <c r="G411" s="27" t="s">
        <v>70</v>
      </c>
      <c r="H411" s="27" t="s">
        <v>71</v>
      </c>
      <c r="I411" s="27">
        <v>175</v>
      </c>
      <c r="J411" s="27">
        <v>342</v>
      </c>
      <c r="K411" s="27"/>
      <c r="L411" s="27"/>
      <c r="M411" s="31">
        <f t="shared" si="97"/>
        <v>258.5</v>
      </c>
      <c r="N411" s="29">
        <v>38994</v>
      </c>
      <c r="O411" s="32">
        <v>339376</v>
      </c>
      <c r="P411" s="27"/>
      <c r="Q411" s="32"/>
      <c r="R411" s="27"/>
      <c r="S411" s="27"/>
      <c r="T411" s="27"/>
      <c r="U411" s="27"/>
      <c r="V411" s="40">
        <f t="shared" si="98"/>
        <v>339376</v>
      </c>
      <c r="W411" s="40">
        <f t="shared" si="99"/>
        <v>838616.35940800712</v>
      </c>
      <c r="X411" s="40">
        <f t="shared" si="100"/>
        <v>339376</v>
      </c>
      <c r="Y411" s="29">
        <v>39036</v>
      </c>
      <c r="Z411" s="13">
        <f t="shared" si="101"/>
        <v>16</v>
      </c>
      <c r="AA411" s="30">
        <f t="shared" si="102"/>
        <v>42</v>
      </c>
      <c r="AB411" s="27">
        <v>3</v>
      </c>
      <c r="AC411" s="27">
        <v>3.8</v>
      </c>
      <c r="AD411" s="27">
        <v>29.9</v>
      </c>
      <c r="AE411" s="27">
        <v>20.8</v>
      </c>
      <c r="AF411" s="27">
        <v>30.1</v>
      </c>
      <c r="AG411" s="33">
        <v>25.462499999999999</v>
      </c>
      <c r="AH411" s="4">
        <v>44</v>
      </c>
      <c r="AI411" s="4">
        <v>36</v>
      </c>
      <c r="AJ411" s="4">
        <v>45</v>
      </c>
      <c r="AK411" s="9">
        <v>40.9</v>
      </c>
      <c r="AL411" s="4">
        <v>8.6999999999999993</v>
      </c>
      <c r="AM411" s="4">
        <v>8.1999999999999993</v>
      </c>
      <c r="AN411" s="4">
        <v>9.1</v>
      </c>
      <c r="AO411" s="10">
        <v>8.8889347523493409</v>
      </c>
      <c r="AP411" s="20">
        <v>244</v>
      </c>
      <c r="AQ411" s="20">
        <v>300</v>
      </c>
      <c r="AR411" s="20">
        <v>17.5</v>
      </c>
      <c r="AS411" s="20">
        <v>10.125</v>
      </c>
      <c r="AT411" s="5">
        <v>185</v>
      </c>
      <c r="AU411" s="5">
        <v>10</v>
      </c>
      <c r="AV411" s="5">
        <v>0</v>
      </c>
      <c r="AW411" s="5">
        <v>195</v>
      </c>
      <c r="AX411" s="5">
        <v>0</v>
      </c>
      <c r="AY411" s="5">
        <v>0</v>
      </c>
      <c r="AZ411" s="5">
        <v>0</v>
      </c>
      <c r="BA411" s="5">
        <v>5</v>
      </c>
      <c r="BB411" s="5">
        <v>35</v>
      </c>
      <c r="BC411" s="5">
        <v>30</v>
      </c>
      <c r="BD411" s="5">
        <v>10</v>
      </c>
      <c r="BE411" s="5">
        <v>50</v>
      </c>
      <c r="BF411" s="5">
        <v>8.4615384615384617</v>
      </c>
      <c r="BG411" s="5">
        <v>9.615384615384615</v>
      </c>
      <c r="BH411" s="5">
        <v>0.76923076923076927</v>
      </c>
      <c r="BI411" s="5">
        <v>18.846153846153847</v>
      </c>
      <c r="BJ411" s="5">
        <v>5</v>
      </c>
      <c r="BK411" s="5">
        <v>10</v>
      </c>
      <c r="BL411" s="5">
        <v>0</v>
      </c>
      <c r="BM411" s="5">
        <v>15</v>
      </c>
      <c r="BN411" s="5">
        <v>0</v>
      </c>
      <c r="BO411" s="11">
        <f>BN411/O411*100</f>
        <v>0</v>
      </c>
      <c r="BP411" s="11">
        <f>BN411/(O411+Q411)*100</f>
        <v>0</v>
      </c>
      <c r="BQ411" s="27" t="s">
        <v>73</v>
      </c>
      <c r="BR411" s="30"/>
      <c r="BS411" s="30"/>
      <c r="BT411" s="35"/>
      <c r="BU411" s="43">
        <f t="shared" si="103"/>
        <v>0</v>
      </c>
      <c r="BV411" s="28"/>
      <c r="BW411" s="28"/>
      <c r="BX411" s="28"/>
      <c r="BY411" s="32">
        <f t="shared" si="104"/>
        <v>0</v>
      </c>
      <c r="BZ411" s="35"/>
      <c r="CA411" s="35">
        <f t="shared" si="94"/>
        <v>0</v>
      </c>
      <c r="CB411" s="35" t="e">
        <f t="shared" si="107"/>
        <v>#DIV/0!</v>
      </c>
    </row>
    <row r="412" spans="1:94" x14ac:dyDescent="0.25">
      <c r="A412" s="15" t="s">
        <v>69</v>
      </c>
      <c r="B412" s="15">
        <v>6</v>
      </c>
      <c r="C412" s="15">
        <v>2</v>
      </c>
      <c r="D412" s="16">
        <f t="shared" si="96"/>
        <v>0.80937128447999995</v>
      </c>
      <c r="E412" s="17">
        <v>39643</v>
      </c>
      <c r="F412" s="15">
        <v>2</v>
      </c>
      <c r="G412" s="15" t="s">
        <v>70</v>
      </c>
      <c r="H412" s="15" t="s">
        <v>71</v>
      </c>
      <c r="I412" s="15">
        <v>13</v>
      </c>
      <c r="J412" s="15">
        <v>11</v>
      </c>
      <c r="K412" s="15"/>
      <c r="L412" s="15">
        <v>15</v>
      </c>
      <c r="M412" s="13">
        <f t="shared" si="97"/>
        <v>13</v>
      </c>
      <c r="N412" s="17">
        <v>39646</v>
      </c>
      <c r="O412" s="14">
        <v>834018</v>
      </c>
      <c r="P412" s="17">
        <v>39650</v>
      </c>
      <c r="Q412" s="14">
        <v>714092</v>
      </c>
      <c r="R412" s="15"/>
      <c r="S412" s="14"/>
      <c r="T412" s="15"/>
      <c r="U412" s="13"/>
      <c r="V412" s="14">
        <f t="shared" si="98"/>
        <v>1548110</v>
      </c>
      <c r="W412" s="14">
        <f t="shared" si="99"/>
        <v>1912731.5605156668</v>
      </c>
      <c r="X412" s="14">
        <f t="shared" si="100"/>
        <v>774055</v>
      </c>
      <c r="Y412" s="17">
        <v>39680</v>
      </c>
      <c r="Z412" s="13">
        <f t="shared" si="101"/>
        <v>3</v>
      </c>
      <c r="AA412" s="15">
        <f t="shared" si="102"/>
        <v>34</v>
      </c>
      <c r="AB412" s="15">
        <v>0</v>
      </c>
      <c r="AC412" s="18">
        <v>1.6</v>
      </c>
      <c r="AD412" s="18">
        <v>31.2</v>
      </c>
      <c r="AE412" s="18">
        <v>27.4</v>
      </c>
      <c r="AF412" s="18">
        <v>32.6</v>
      </c>
      <c r="AG412" s="18">
        <v>30.971875000000004</v>
      </c>
      <c r="AH412" s="13">
        <v>45</v>
      </c>
      <c r="AI412" s="13">
        <v>33</v>
      </c>
      <c r="AJ412" s="13">
        <v>45</v>
      </c>
      <c r="AK412" s="13">
        <v>41.3</v>
      </c>
      <c r="AL412" s="18">
        <v>8.9</v>
      </c>
      <c r="AM412" s="18">
        <v>8.6</v>
      </c>
      <c r="AN412" s="18">
        <v>9.4</v>
      </c>
      <c r="AO412" s="18">
        <v>9.0074305603276805</v>
      </c>
      <c r="AP412" s="21">
        <f>2*138</f>
        <v>276</v>
      </c>
      <c r="AQ412" s="21">
        <v>600</v>
      </c>
      <c r="AR412" s="21">
        <v>35</v>
      </c>
      <c r="AS412" s="21">
        <v>16</v>
      </c>
      <c r="AT412" s="14">
        <v>20</v>
      </c>
      <c r="AU412" s="14">
        <v>80</v>
      </c>
      <c r="AV412" s="14">
        <v>0</v>
      </c>
      <c r="AW412" s="14">
        <v>100</v>
      </c>
      <c r="AX412" s="14">
        <v>0</v>
      </c>
      <c r="AY412" s="14">
        <v>5</v>
      </c>
      <c r="AZ412" s="14">
        <v>0</v>
      </c>
      <c r="BA412" s="14">
        <v>30</v>
      </c>
      <c r="BB412" s="14">
        <v>75</v>
      </c>
      <c r="BC412" s="14">
        <v>190</v>
      </c>
      <c r="BD412" s="14">
        <v>1705</v>
      </c>
      <c r="BE412" s="14">
        <v>1740</v>
      </c>
      <c r="BF412" s="14">
        <v>25</v>
      </c>
      <c r="BG412" s="14">
        <v>52.083333333333336</v>
      </c>
      <c r="BH412" s="14">
        <v>299.16666666666669</v>
      </c>
      <c r="BI412" s="14">
        <v>400.83333333333331</v>
      </c>
      <c r="BJ412" s="14">
        <v>15</v>
      </c>
      <c r="BK412" s="14">
        <v>27.5</v>
      </c>
      <c r="BL412" s="14">
        <v>80</v>
      </c>
      <c r="BM412" s="14">
        <v>212.5</v>
      </c>
      <c r="BN412" s="14">
        <v>8338</v>
      </c>
      <c r="BO412" s="19">
        <f>BN412/Q412*100</f>
        <v>1.1676366630630228</v>
      </c>
      <c r="BP412" s="19">
        <f>(BN412)/(O412+Q412+S412+U412)*100</f>
        <v>0.53859221889917386</v>
      </c>
      <c r="BQ412" s="15" t="s">
        <v>72</v>
      </c>
      <c r="BR412" s="13">
        <v>18</v>
      </c>
      <c r="BS412" s="13">
        <v>56</v>
      </c>
      <c r="BT412" s="19">
        <v>46.04</v>
      </c>
      <c r="BU412" s="19">
        <f t="shared" si="103"/>
        <v>1.3541176470588234</v>
      </c>
      <c r="BV412" s="16">
        <v>6.9000000000000006E-2</v>
      </c>
      <c r="BW412" s="16">
        <v>1.24</v>
      </c>
      <c r="BX412" s="16">
        <v>0.78300000000000003</v>
      </c>
      <c r="BY412" s="14">
        <f t="shared" si="104"/>
        <v>10301.823353366124</v>
      </c>
      <c r="BZ412" s="19">
        <v>6.59</v>
      </c>
      <c r="CA412" s="11">
        <f t="shared" si="94"/>
        <v>0.23947418586303229</v>
      </c>
      <c r="CB412" s="11">
        <f t="shared" si="107"/>
        <v>0.80233514683740026</v>
      </c>
    </row>
    <row r="413" spans="1:94" s="181" customFormat="1" x14ac:dyDescent="0.25">
      <c r="A413" s="37" t="s">
        <v>69</v>
      </c>
      <c r="B413" s="37">
        <v>32</v>
      </c>
      <c r="C413" s="37">
        <v>1</v>
      </c>
      <c r="D413" s="38">
        <f t="shared" si="96"/>
        <v>0.40468564223999998</v>
      </c>
      <c r="E413" s="39">
        <v>37485</v>
      </c>
      <c r="F413" s="37">
        <v>1</v>
      </c>
      <c r="G413" s="37" t="s">
        <v>70</v>
      </c>
      <c r="H413" s="37" t="s">
        <v>71</v>
      </c>
      <c r="I413" s="37">
        <v>150</v>
      </c>
      <c r="J413" s="37">
        <v>148</v>
      </c>
      <c r="K413" s="37"/>
      <c r="L413" s="37"/>
      <c r="M413" s="31">
        <f t="shared" si="97"/>
        <v>149</v>
      </c>
      <c r="N413" s="39">
        <v>37489</v>
      </c>
      <c r="O413" s="40">
        <v>421818</v>
      </c>
      <c r="P413" s="37"/>
      <c r="Q413" s="40"/>
      <c r="R413" s="37"/>
      <c r="S413" s="37"/>
      <c r="T413" s="37"/>
      <c r="U413" s="37"/>
      <c r="V413" s="40">
        <f t="shared" si="98"/>
        <v>421818</v>
      </c>
      <c r="W413" s="40">
        <f t="shared" si="99"/>
        <v>1042334.9779971676</v>
      </c>
      <c r="X413" s="40">
        <f t="shared" si="100"/>
        <v>421818</v>
      </c>
      <c r="Y413" s="39">
        <v>37523</v>
      </c>
      <c r="Z413" s="13">
        <f t="shared" si="101"/>
        <v>4</v>
      </c>
      <c r="AA413" s="37">
        <f t="shared" si="102"/>
        <v>34</v>
      </c>
      <c r="AB413" s="37">
        <v>19</v>
      </c>
      <c r="AC413" s="41">
        <v>1.4</v>
      </c>
      <c r="AD413" s="41">
        <v>31.8</v>
      </c>
      <c r="AE413" s="41">
        <v>28</v>
      </c>
      <c r="AF413" s="41">
        <v>32.700000000000003</v>
      </c>
      <c r="AG413" s="41">
        <v>30.803124999999994</v>
      </c>
      <c r="AH413" s="13">
        <v>45</v>
      </c>
      <c r="AI413" s="13">
        <v>40</v>
      </c>
      <c r="AJ413" s="13">
        <v>52</v>
      </c>
      <c r="AK413" s="13">
        <v>45.636363636363633</v>
      </c>
      <c r="AL413" s="18">
        <v>8.8000000000000007</v>
      </c>
      <c r="AM413" s="18">
        <v>8.9</v>
      </c>
      <c r="AN413" s="18">
        <v>9.3000000000000007</v>
      </c>
      <c r="AO413" s="18">
        <v>9.0407073635483837</v>
      </c>
      <c r="AP413" s="21">
        <v>21</v>
      </c>
      <c r="AQ413" s="21">
        <v>325</v>
      </c>
      <c r="AR413" s="21">
        <v>27</v>
      </c>
      <c r="AS413" s="21">
        <v>11.25</v>
      </c>
      <c r="AT413" s="14">
        <v>145</v>
      </c>
      <c r="AU413" s="14">
        <v>300</v>
      </c>
      <c r="AV413" s="14">
        <v>5</v>
      </c>
      <c r="AW413" s="14">
        <v>450</v>
      </c>
      <c r="AX413" s="14">
        <v>10</v>
      </c>
      <c r="AY413" s="14">
        <v>25</v>
      </c>
      <c r="AZ413" s="14">
        <v>35</v>
      </c>
      <c r="BA413" s="14">
        <v>115</v>
      </c>
      <c r="BB413" s="14">
        <v>135</v>
      </c>
      <c r="BC413" s="14">
        <v>435</v>
      </c>
      <c r="BD413" s="14">
        <v>4395</v>
      </c>
      <c r="BE413" s="14">
        <v>4890</v>
      </c>
      <c r="BF413" s="14">
        <v>43.571428571428569</v>
      </c>
      <c r="BG413" s="14">
        <v>201.42857142857142</v>
      </c>
      <c r="BH413" s="14">
        <v>1149.6428571428571</v>
      </c>
      <c r="BI413" s="14">
        <v>1387.5</v>
      </c>
      <c r="BJ413" s="14">
        <v>37.5</v>
      </c>
      <c r="BK413" s="14">
        <v>180</v>
      </c>
      <c r="BL413" s="14">
        <v>842.5</v>
      </c>
      <c r="BM413" s="14">
        <v>1087.5</v>
      </c>
      <c r="BN413" s="14">
        <v>305810</v>
      </c>
      <c r="BO413" s="19">
        <f>BN413/(O413)*100</f>
        <v>72.498091594005004</v>
      </c>
      <c r="BP413" s="19">
        <f t="shared" ref="BP413:BP427" si="108">BN413/(O413+Q413)*100</f>
        <v>72.498091594005004</v>
      </c>
      <c r="BQ413" s="37" t="s">
        <v>72</v>
      </c>
      <c r="BR413" s="31">
        <v>29</v>
      </c>
      <c r="BS413" s="31">
        <v>40</v>
      </c>
      <c r="BT413" s="43">
        <v>32.53</v>
      </c>
      <c r="BU413" s="43">
        <f t="shared" si="103"/>
        <v>0.95676470588235296</v>
      </c>
      <c r="BV413" s="38">
        <v>0.22800000000000001</v>
      </c>
      <c r="BW413" s="38">
        <v>0.66500000000000004</v>
      </c>
      <c r="BX413" s="38">
        <v>0.32200000000000001</v>
      </c>
      <c r="BY413" s="40">
        <f t="shared" si="104"/>
        <v>755672.96706473839</v>
      </c>
      <c r="BZ413" s="43">
        <v>91.09</v>
      </c>
      <c r="CA413" s="43">
        <f t="shared" si="94"/>
        <v>6.6202438817188511</v>
      </c>
      <c r="CB413" s="43">
        <f t="shared" si="107"/>
        <v>0.93541360433864684</v>
      </c>
      <c r="CC413" s="180"/>
      <c r="CD413" s="180"/>
      <c r="CE413" s="180"/>
      <c r="CF413" s="180"/>
      <c r="CG413" s="180"/>
      <c r="CH413" s="180"/>
      <c r="CI413" s="180"/>
      <c r="CJ413" s="180"/>
      <c r="CK413" s="180"/>
      <c r="CL413" s="180"/>
      <c r="CM413" s="180"/>
      <c r="CN413" s="180"/>
      <c r="CO413" s="180"/>
      <c r="CP413" s="180"/>
    </row>
    <row r="414" spans="1:94" x14ac:dyDescent="0.25">
      <c r="A414" s="27" t="s">
        <v>69</v>
      </c>
      <c r="B414" s="27">
        <v>32</v>
      </c>
      <c r="C414" s="27">
        <v>1</v>
      </c>
      <c r="D414" s="28">
        <f t="shared" si="96"/>
        <v>0.40468564223999998</v>
      </c>
      <c r="E414" s="29">
        <v>38868</v>
      </c>
      <c r="F414" s="27">
        <v>1</v>
      </c>
      <c r="G414" s="27" t="s">
        <v>70</v>
      </c>
      <c r="H414" s="27" t="s">
        <v>71</v>
      </c>
      <c r="I414" s="27">
        <v>0</v>
      </c>
      <c r="J414" s="27">
        <v>0</v>
      </c>
      <c r="K414" s="27"/>
      <c r="L414" s="27"/>
      <c r="M414" s="31">
        <f t="shared" si="97"/>
        <v>0</v>
      </c>
      <c r="N414" s="29">
        <v>38872</v>
      </c>
      <c r="O414" s="32">
        <v>432352</v>
      </c>
      <c r="P414" s="27"/>
      <c r="Q414" s="32"/>
      <c r="R414" s="27"/>
      <c r="S414" s="27"/>
      <c r="T414" s="27"/>
      <c r="U414" s="27"/>
      <c r="V414" s="40">
        <f t="shared" si="98"/>
        <v>432352</v>
      </c>
      <c r="W414" s="40">
        <f t="shared" si="99"/>
        <v>1068365.0588809187</v>
      </c>
      <c r="X414" s="40">
        <f t="shared" si="100"/>
        <v>432352</v>
      </c>
      <c r="Y414" s="29">
        <v>38889</v>
      </c>
      <c r="Z414" s="13">
        <f t="shared" si="101"/>
        <v>4</v>
      </c>
      <c r="AA414" s="27">
        <f t="shared" si="102"/>
        <v>17</v>
      </c>
      <c r="AB414" s="27"/>
      <c r="AC414" s="27">
        <v>4.4000000000000004</v>
      </c>
      <c r="AD414" s="27">
        <v>31.6</v>
      </c>
      <c r="AE414" s="27">
        <v>29</v>
      </c>
      <c r="AF414" s="27">
        <v>33.299999999999997</v>
      </c>
      <c r="AG414" s="33">
        <v>31.418749999999999</v>
      </c>
      <c r="AH414" s="4">
        <v>45</v>
      </c>
      <c r="AI414" s="4">
        <v>45</v>
      </c>
      <c r="AJ414" s="4">
        <v>47</v>
      </c>
      <c r="AK414" s="9">
        <v>45.4</v>
      </c>
      <c r="AL414" s="4">
        <v>9.3000000000000007</v>
      </c>
      <c r="AM414" s="4">
        <v>9.1</v>
      </c>
      <c r="AN414" s="4">
        <v>9.8000000000000007</v>
      </c>
      <c r="AO414" s="10">
        <v>9.3810306745521164</v>
      </c>
      <c r="AP414" s="20">
        <v>0</v>
      </c>
      <c r="AQ414" s="20">
        <v>62</v>
      </c>
      <c r="AR414" s="20">
        <v>9</v>
      </c>
      <c r="AS414" s="20">
        <v>5</v>
      </c>
      <c r="AT414" s="5">
        <v>90</v>
      </c>
      <c r="AU414" s="5">
        <v>75</v>
      </c>
      <c r="AV414" s="5">
        <v>0</v>
      </c>
      <c r="AW414" s="5">
        <v>165</v>
      </c>
      <c r="AX414" s="5">
        <v>10</v>
      </c>
      <c r="AY414" s="5">
        <v>15</v>
      </c>
      <c r="AZ414" s="5">
        <v>0</v>
      </c>
      <c r="BA414" s="5">
        <v>25</v>
      </c>
      <c r="BB414" s="5">
        <v>300</v>
      </c>
      <c r="BC414" s="5">
        <v>235</v>
      </c>
      <c r="BD414" s="5">
        <v>0</v>
      </c>
      <c r="BE414" s="5">
        <v>535</v>
      </c>
      <c r="BF414" s="5">
        <v>107.5</v>
      </c>
      <c r="BG414" s="5">
        <v>93.75</v>
      </c>
      <c r="BH414" s="5">
        <v>0</v>
      </c>
      <c r="BI414" s="5">
        <v>201.25</v>
      </c>
      <c r="BJ414" s="5">
        <v>70</v>
      </c>
      <c r="BK414" s="5">
        <v>92.5</v>
      </c>
      <c r="BL414" s="5">
        <v>0</v>
      </c>
      <c r="BM414" s="5">
        <v>192.5</v>
      </c>
      <c r="BN414" s="5">
        <v>0</v>
      </c>
      <c r="BO414" s="11">
        <f>BN414/O414*100</f>
        <v>0</v>
      </c>
      <c r="BP414" s="11">
        <f t="shared" si="108"/>
        <v>0</v>
      </c>
      <c r="BQ414" s="27" t="s">
        <v>73</v>
      </c>
      <c r="BR414" s="30"/>
      <c r="BS414" s="30"/>
      <c r="BT414" s="35"/>
      <c r="BU414" s="43">
        <f t="shared" si="103"/>
        <v>0</v>
      </c>
      <c r="BV414" s="28"/>
      <c r="BW414" s="28"/>
      <c r="BX414" s="28"/>
      <c r="BY414" s="32">
        <f t="shared" si="104"/>
        <v>0</v>
      </c>
      <c r="BZ414" s="35">
        <v>0</v>
      </c>
      <c r="CA414" s="43">
        <f t="shared" si="94"/>
        <v>0</v>
      </c>
      <c r="CB414" s="43" t="e">
        <f t="shared" si="107"/>
        <v>#DIV/0!</v>
      </c>
    </row>
    <row r="415" spans="1:94" x14ac:dyDescent="0.25">
      <c r="A415" s="37" t="s">
        <v>69</v>
      </c>
      <c r="B415" s="37">
        <v>4</v>
      </c>
      <c r="C415" s="37">
        <v>2</v>
      </c>
      <c r="D415" s="38">
        <f t="shared" si="96"/>
        <v>0.80937128447999995</v>
      </c>
      <c r="E415" s="39">
        <v>38870</v>
      </c>
      <c r="F415" s="37">
        <v>1</v>
      </c>
      <c r="G415" s="37" t="s">
        <v>70</v>
      </c>
      <c r="H415" s="37" t="s">
        <v>71</v>
      </c>
      <c r="I415" s="37">
        <v>0</v>
      </c>
      <c r="J415" s="37">
        <v>2</v>
      </c>
      <c r="K415" s="37"/>
      <c r="L415" s="37"/>
      <c r="M415" s="31">
        <f t="shared" si="97"/>
        <v>1</v>
      </c>
      <c r="N415" s="39">
        <v>38874</v>
      </c>
      <c r="O415" s="40">
        <v>839972</v>
      </c>
      <c r="P415" s="37"/>
      <c r="Q415" s="40"/>
      <c r="R415" s="37"/>
      <c r="S415" s="37"/>
      <c r="T415" s="37"/>
      <c r="U415" s="37"/>
      <c r="V415" s="40">
        <f t="shared" si="98"/>
        <v>839972</v>
      </c>
      <c r="W415" s="40">
        <f t="shared" si="99"/>
        <v>1037808.0074086891</v>
      </c>
      <c r="X415" s="40">
        <f t="shared" si="100"/>
        <v>419986</v>
      </c>
      <c r="Y415" s="39">
        <v>38909</v>
      </c>
      <c r="Z415" s="13">
        <f t="shared" si="101"/>
        <v>4</v>
      </c>
      <c r="AA415" s="31">
        <f t="shared" si="102"/>
        <v>35</v>
      </c>
      <c r="AB415" s="37">
        <v>11</v>
      </c>
      <c r="AC415" s="37">
        <v>3.3</v>
      </c>
      <c r="AD415" s="37">
        <v>30.6</v>
      </c>
      <c r="AE415" s="37">
        <v>28.4</v>
      </c>
      <c r="AF415" s="37">
        <v>32.1</v>
      </c>
      <c r="AG415" s="41">
        <v>30.823999999999998</v>
      </c>
      <c r="AH415" s="15">
        <v>45</v>
      </c>
      <c r="AI415" s="15">
        <v>50</v>
      </c>
      <c r="AJ415" s="15">
        <v>59</v>
      </c>
      <c r="AK415" s="13">
        <v>53.2</v>
      </c>
      <c r="AL415" s="15">
        <v>9.5</v>
      </c>
      <c r="AM415" s="15">
        <v>8.8000000000000007</v>
      </c>
      <c r="AN415" s="15">
        <v>9.3000000000000007</v>
      </c>
      <c r="AO415" s="18">
        <v>9.0799146214621658</v>
      </c>
      <c r="AP415" s="21">
        <v>138</v>
      </c>
      <c r="AQ415" s="21">
        <v>75</v>
      </c>
      <c r="AR415" s="21">
        <v>9</v>
      </c>
      <c r="AS415" s="21">
        <v>4.25</v>
      </c>
      <c r="AT415" s="14">
        <v>45</v>
      </c>
      <c r="AU415" s="14">
        <v>145</v>
      </c>
      <c r="AV415" s="14">
        <v>0</v>
      </c>
      <c r="AW415" s="14">
        <v>190</v>
      </c>
      <c r="AX415" s="14">
        <v>20</v>
      </c>
      <c r="AY415" s="14">
        <v>10</v>
      </c>
      <c r="AZ415" s="14">
        <v>0</v>
      </c>
      <c r="BA415" s="14">
        <v>40</v>
      </c>
      <c r="BB415" s="14">
        <v>303</v>
      </c>
      <c r="BC415" s="14">
        <v>460</v>
      </c>
      <c r="BD415" s="14">
        <v>15</v>
      </c>
      <c r="BE415" s="14">
        <v>565</v>
      </c>
      <c r="BF415" s="14">
        <v>140.72727272727272</v>
      </c>
      <c r="BG415" s="14">
        <v>127.72727272727273</v>
      </c>
      <c r="BH415" s="14">
        <v>1.3636363636363635</v>
      </c>
      <c r="BI415" s="14">
        <v>270</v>
      </c>
      <c r="BJ415" s="14">
        <v>130</v>
      </c>
      <c r="BK415" s="14">
        <v>85</v>
      </c>
      <c r="BL415" s="14">
        <v>0</v>
      </c>
      <c r="BM415" s="14">
        <v>285</v>
      </c>
      <c r="BN415" s="14">
        <v>200</v>
      </c>
      <c r="BO415" s="19">
        <f>BN415/O415*100</f>
        <v>2.3810317486773369E-2</v>
      </c>
      <c r="BP415" s="19">
        <f t="shared" si="108"/>
        <v>2.3810317486773369E-2</v>
      </c>
      <c r="BQ415" s="37" t="s">
        <v>72</v>
      </c>
      <c r="BR415" s="31"/>
      <c r="BS415" s="31"/>
      <c r="BT415" s="43"/>
      <c r="BU415" s="43">
        <f t="shared" si="103"/>
        <v>0</v>
      </c>
      <c r="BV415" s="38"/>
      <c r="BW415" s="38"/>
      <c r="BX415" s="38"/>
      <c r="BY415" s="40">
        <f t="shared" si="104"/>
        <v>247.10538146716536</v>
      </c>
      <c r="BZ415" s="43"/>
      <c r="CA415" s="43">
        <f t="shared" si="94"/>
        <v>0</v>
      </c>
      <c r="CB415" s="43" t="e">
        <f t="shared" si="107"/>
        <v>#DIV/0!</v>
      </c>
    </row>
    <row r="416" spans="1:94" x14ac:dyDescent="0.25">
      <c r="A416" s="37" t="s">
        <v>69</v>
      </c>
      <c r="B416" s="37">
        <v>11</v>
      </c>
      <c r="C416" s="37">
        <v>0.5</v>
      </c>
      <c r="D416" s="38">
        <f t="shared" si="96"/>
        <v>0.20234282111999999</v>
      </c>
      <c r="E416" s="39">
        <v>37075</v>
      </c>
      <c r="F416" s="37">
        <v>1</v>
      </c>
      <c r="G416" s="37" t="s">
        <v>70</v>
      </c>
      <c r="H416" s="37" t="s">
        <v>71</v>
      </c>
      <c r="I416" s="37">
        <v>2</v>
      </c>
      <c r="J416" s="37">
        <v>24</v>
      </c>
      <c r="K416" s="37"/>
      <c r="L416" s="37"/>
      <c r="M416" s="31">
        <f t="shared" si="97"/>
        <v>13</v>
      </c>
      <c r="N416" s="39">
        <v>37081</v>
      </c>
      <c r="O416" s="40">
        <v>294036</v>
      </c>
      <c r="P416" s="37"/>
      <c r="Q416" s="40"/>
      <c r="R416" s="37"/>
      <c r="S416" s="37"/>
      <c r="T416" s="37"/>
      <c r="U416" s="37"/>
      <c r="V416" s="40">
        <f t="shared" si="98"/>
        <v>294036</v>
      </c>
      <c r="W416" s="40">
        <f t="shared" si="99"/>
        <v>1453157.5589015887</v>
      </c>
      <c r="X416" s="40">
        <f t="shared" si="100"/>
        <v>588072</v>
      </c>
      <c r="Y416" s="39">
        <v>37110</v>
      </c>
      <c r="Z416" s="13">
        <f t="shared" si="101"/>
        <v>6</v>
      </c>
      <c r="AA416" s="37">
        <f t="shared" si="102"/>
        <v>29</v>
      </c>
      <c r="AB416" s="31">
        <v>10</v>
      </c>
      <c r="AC416" s="41">
        <v>3.9</v>
      </c>
      <c r="AD416" s="41">
        <v>32.5</v>
      </c>
      <c r="AE416" s="41">
        <v>29.5</v>
      </c>
      <c r="AF416" s="41">
        <v>34.700000000000003</v>
      </c>
      <c r="AG416" s="41">
        <v>32.442857142857143</v>
      </c>
      <c r="AH416" s="13">
        <v>45</v>
      </c>
      <c r="AI416" s="13">
        <v>50</v>
      </c>
      <c r="AJ416" s="13">
        <v>56</v>
      </c>
      <c r="AK416" s="13">
        <v>52.125</v>
      </c>
      <c r="AL416" s="18">
        <v>9</v>
      </c>
      <c r="AM416" s="18">
        <v>9</v>
      </c>
      <c r="AN416" s="18">
        <v>9.1999999999999993</v>
      </c>
      <c r="AO416" s="18">
        <v>9.1123027556730207</v>
      </c>
      <c r="AP416" s="21">
        <v>16</v>
      </c>
      <c r="AQ416" s="21">
        <v>99.5</v>
      </c>
      <c r="AR416" s="21">
        <v>1.5</v>
      </c>
      <c r="AS416" s="21">
        <v>0.75</v>
      </c>
      <c r="AT416" s="14">
        <v>70</v>
      </c>
      <c r="AU416" s="14">
        <v>420</v>
      </c>
      <c r="AV416" s="14">
        <v>0</v>
      </c>
      <c r="AW416" s="14">
        <v>490</v>
      </c>
      <c r="AX416" s="14">
        <v>15</v>
      </c>
      <c r="AY416" s="14">
        <v>5</v>
      </c>
      <c r="AZ416" s="14">
        <v>0</v>
      </c>
      <c r="BA416" s="14">
        <v>20</v>
      </c>
      <c r="BB416" s="14">
        <v>165</v>
      </c>
      <c r="BC416" s="14">
        <v>560</v>
      </c>
      <c r="BD416" s="14">
        <v>0</v>
      </c>
      <c r="BE416" s="14">
        <v>725</v>
      </c>
      <c r="BF416" s="14">
        <v>61.25</v>
      </c>
      <c r="BG416" s="14">
        <v>91.25</v>
      </c>
      <c r="BH416" s="14">
        <v>0</v>
      </c>
      <c r="BI416" s="14">
        <v>152.5</v>
      </c>
      <c r="BJ416" s="14">
        <v>45</v>
      </c>
      <c r="BK416" s="14">
        <v>12.5</v>
      </c>
      <c r="BL416" s="14">
        <v>0</v>
      </c>
      <c r="BM416" s="14">
        <v>65</v>
      </c>
      <c r="BN416" s="14">
        <v>0</v>
      </c>
      <c r="BO416" s="19">
        <f>BN416/(O416)*100</f>
        <v>0</v>
      </c>
      <c r="BP416" s="19">
        <f t="shared" si="108"/>
        <v>0</v>
      </c>
      <c r="BQ416" s="37" t="s">
        <v>73</v>
      </c>
      <c r="BR416" s="31"/>
      <c r="BS416" s="31"/>
      <c r="BT416" s="43"/>
      <c r="BU416" s="43">
        <f t="shared" si="103"/>
        <v>0</v>
      </c>
      <c r="BV416" s="38"/>
      <c r="BW416" s="38"/>
      <c r="BX416" s="38"/>
      <c r="BY416" s="40">
        <f t="shared" si="104"/>
        <v>0</v>
      </c>
      <c r="BZ416" s="43">
        <v>0</v>
      </c>
      <c r="CA416" s="35">
        <f t="shared" si="94"/>
        <v>0</v>
      </c>
      <c r="CB416" s="35" t="e">
        <f t="shared" si="107"/>
        <v>#DIV/0!</v>
      </c>
    </row>
    <row r="417" spans="1:80" x14ac:dyDescent="0.25">
      <c r="A417" s="37" t="s">
        <v>69</v>
      </c>
      <c r="B417" s="37">
        <v>11</v>
      </c>
      <c r="C417" s="37">
        <v>0.5</v>
      </c>
      <c r="D417" s="38">
        <f t="shared" si="96"/>
        <v>0.20234282111999999</v>
      </c>
      <c r="E417" s="39">
        <v>37447</v>
      </c>
      <c r="F417" s="37">
        <v>1</v>
      </c>
      <c r="G417" s="37" t="s">
        <v>70</v>
      </c>
      <c r="H417" s="37" t="s">
        <v>71</v>
      </c>
      <c r="I417" s="37">
        <v>5</v>
      </c>
      <c r="J417" s="37">
        <v>82</v>
      </c>
      <c r="K417" s="37"/>
      <c r="L417" s="37"/>
      <c r="M417" s="31">
        <f t="shared" si="97"/>
        <v>43.5</v>
      </c>
      <c r="N417" s="39">
        <v>37453</v>
      </c>
      <c r="O417" s="40">
        <v>256938</v>
      </c>
      <c r="P417" s="37"/>
      <c r="Q417" s="40"/>
      <c r="R417" s="37"/>
      <c r="S417" s="37"/>
      <c r="T417" s="37"/>
      <c r="U417" s="37"/>
      <c r="V417" s="40">
        <f t="shared" si="98"/>
        <v>256938</v>
      </c>
      <c r="W417" s="40">
        <f t="shared" si="99"/>
        <v>1269815.2500682108</v>
      </c>
      <c r="X417" s="40">
        <f t="shared" si="100"/>
        <v>513876</v>
      </c>
      <c r="Y417" s="39">
        <v>37488</v>
      </c>
      <c r="Z417" s="13">
        <f t="shared" si="101"/>
        <v>6</v>
      </c>
      <c r="AA417" s="37">
        <f t="shared" si="102"/>
        <v>35</v>
      </c>
      <c r="AB417" s="37">
        <v>17</v>
      </c>
      <c r="AC417" s="41">
        <v>3.4</v>
      </c>
      <c r="AD417" s="41">
        <v>28.9</v>
      </c>
      <c r="AE417" s="41">
        <v>29.7</v>
      </c>
      <c r="AF417" s="41">
        <v>34.4</v>
      </c>
      <c r="AG417" s="41">
        <v>32.354545454545459</v>
      </c>
      <c r="AH417" s="13">
        <v>45</v>
      </c>
      <c r="AI417" s="13">
        <v>38</v>
      </c>
      <c r="AJ417" s="13">
        <v>46</v>
      </c>
      <c r="AK417" s="13">
        <v>43.4</v>
      </c>
      <c r="AL417" s="18">
        <v>9.4</v>
      </c>
      <c r="AM417" s="18">
        <v>8.9</v>
      </c>
      <c r="AN417" s="18">
        <v>9.3000000000000007</v>
      </c>
      <c r="AO417" s="18">
        <v>9.124256756713029</v>
      </c>
      <c r="AP417" s="21">
        <v>13.5</v>
      </c>
      <c r="AQ417" s="21">
        <v>150</v>
      </c>
      <c r="AR417" s="21">
        <v>16.5</v>
      </c>
      <c r="AS417" s="21">
        <v>6.875</v>
      </c>
      <c r="AT417" s="14">
        <v>20</v>
      </c>
      <c r="AU417" s="14">
        <v>145</v>
      </c>
      <c r="AV417" s="14">
        <v>0</v>
      </c>
      <c r="AW417" s="14">
        <v>165</v>
      </c>
      <c r="AX417" s="14">
        <v>0</v>
      </c>
      <c r="AY417" s="14">
        <v>5</v>
      </c>
      <c r="AZ417" s="14">
        <v>0</v>
      </c>
      <c r="BA417" s="14">
        <v>75</v>
      </c>
      <c r="BB417" s="14">
        <v>260</v>
      </c>
      <c r="BC417" s="14">
        <v>575</v>
      </c>
      <c r="BD417" s="14">
        <v>2220</v>
      </c>
      <c r="BE417" s="14">
        <v>2285</v>
      </c>
      <c r="BF417" s="14">
        <v>60.714285714285715</v>
      </c>
      <c r="BG417" s="14">
        <v>135.71428571428572</v>
      </c>
      <c r="BH417" s="14">
        <v>1072.1428571428571</v>
      </c>
      <c r="BI417" s="14">
        <v>1268.5714285714287</v>
      </c>
      <c r="BJ417" s="14">
        <v>32.5</v>
      </c>
      <c r="BK417" s="14">
        <v>52.5</v>
      </c>
      <c r="BL417" s="14">
        <v>1240</v>
      </c>
      <c r="BM417" s="14">
        <v>1477.5</v>
      </c>
      <c r="BN417" s="14">
        <v>86678</v>
      </c>
      <c r="BO417" s="19">
        <f>BN417/(O417)*100</f>
        <v>33.734986650475989</v>
      </c>
      <c r="BP417" s="19">
        <f t="shared" si="108"/>
        <v>33.734986650475989</v>
      </c>
      <c r="BQ417" s="37" t="s">
        <v>72</v>
      </c>
      <c r="BR417" s="31">
        <v>21</v>
      </c>
      <c r="BS417" s="31">
        <v>43</v>
      </c>
      <c r="BT417" s="43">
        <v>34.83</v>
      </c>
      <c r="BU417" s="43">
        <f t="shared" si="103"/>
        <v>0.99514285714285711</v>
      </c>
      <c r="BV417" s="38">
        <v>7.3999999999999996E-2</v>
      </c>
      <c r="BW417" s="38">
        <v>0.56499999999999995</v>
      </c>
      <c r="BX417" s="38">
        <v>0.315</v>
      </c>
      <c r="BY417" s="40">
        <f t="shared" si="104"/>
        <v>428372.00509621919</v>
      </c>
      <c r="BZ417" s="43">
        <v>27.86</v>
      </c>
      <c r="CA417" s="35">
        <f t="shared" si="94"/>
        <v>3.9339176729572727</v>
      </c>
      <c r="CB417" s="35">
        <f t="shared" si="107"/>
        <v>0.74550426163112693</v>
      </c>
    </row>
    <row r="418" spans="1:80" x14ac:dyDescent="0.25">
      <c r="A418" s="27" t="s">
        <v>69</v>
      </c>
      <c r="B418" s="27">
        <v>11</v>
      </c>
      <c r="C418" s="27">
        <v>0.5</v>
      </c>
      <c r="D418" s="28">
        <f t="shared" si="96"/>
        <v>0.20234282111999999</v>
      </c>
      <c r="E418" s="29">
        <v>38921</v>
      </c>
      <c r="F418" s="27">
        <v>1</v>
      </c>
      <c r="G418" s="27" t="s">
        <v>70</v>
      </c>
      <c r="H418" s="27" t="s">
        <v>71</v>
      </c>
      <c r="I418" s="27">
        <v>147</v>
      </c>
      <c r="J418" s="27">
        <v>330</v>
      </c>
      <c r="K418" s="27"/>
      <c r="L418" s="27"/>
      <c r="M418" s="31">
        <f t="shared" si="97"/>
        <v>238.5</v>
      </c>
      <c r="N418" s="29">
        <v>38927</v>
      </c>
      <c r="O418" s="32">
        <v>233580</v>
      </c>
      <c r="P418" s="27"/>
      <c r="Q418" s="32"/>
      <c r="R418" s="27"/>
      <c r="S418" s="27"/>
      <c r="T418" s="27"/>
      <c r="U418" s="27"/>
      <c r="V418" s="40">
        <f t="shared" si="98"/>
        <v>233580</v>
      </c>
      <c r="W418" s="40">
        <f t="shared" si="99"/>
        <v>1154377.5000620098</v>
      </c>
      <c r="X418" s="40">
        <f t="shared" si="100"/>
        <v>467160</v>
      </c>
      <c r="Y418" s="29">
        <v>38975</v>
      </c>
      <c r="Z418" s="13">
        <f t="shared" si="101"/>
        <v>6</v>
      </c>
      <c r="AA418" s="27">
        <f t="shared" si="102"/>
        <v>48</v>
      </c>
      <c r="AB418" s="27">
        <v>4</v>
      </c>
      <c r="AC418" s="27">
        <v>3.5</v>
      </c>
      <c r="AD418" s="27">
        <v>32.6</v>
      </c>
      <c r="AE418" s="27">
        <v>28.2</v>
      </c>
      <c r="AF418" s="27">
        <v>287</v>
      </c>
      <c r="AG418" s="33">
        <v>36.858695652173921</v>
      </c>
      <c r="AH418" s="4">
        <v>45</v>
      </c>
      <c r="AI418" s="4">
        <v>45</v>
      </c>
      <c r="AJ418" s="4">
        <v>59</v>
      </c>
      <c r="AK418" s="9">
        <v>50.857142857142854</v>
      </c>
      <c r="AL418" s="4">
        <v>9.1999999999999993</v>
      </c>
      <c r="AM418" s="4">
        <v>9</v>
      </c>
      <c r="AN418" s="4">
        <v>9.5</v>
      </c>
      <c r="AO418" s="10">
        <v>9.2516390668642305</v>
      </c>
      <c r="AP418" s="20">
        <v>252</v>
      </c>
      <c r="AQ418" s="20">
        <v>85</v>
      </c>
      <c r="AR418" s="20">
        <v>0</v>
      </c>
      <c r="AS418" s="20">
        <v>2.5</v>
      </c>
      <c r="AT418" s="5">
        <v>40</v>
      </c>
      <c r="AU418" s="5">
        <v>285</v>
      </c>
      <c r="AV418" s="5">
        <v>0</v>
      </c>
      <c r="AW418" s="5">
        <v>325</v>
      </c>
      <c r="AX418" s="5">
        <v>0</v>
      </c>
      <c r="AY418" s="5">
        <v>0</v>
      </c>
      <c r="AZ418" s="5">
        <v>0</v>
      </c>
      <c r="BA418" s="5">
        <v>20</v>
      </c>
      <c r="BB418" s="5">
        <v>55</v>
      </c>
      <c r="BC418" s="5">
        <v>235</v>
      </c>
      <c r="BD418" s="5">
        <v>0</v>
      </c>
      <c r="BE418" s="5">
        <v>285</v>
      </c>
      <c r="BF418" s="5">
        <v>27.1875</v>
      </c>
      <c r="BG418" s="5">
        <v>75.625</v>
      </c>
      <c r="BH418" s="5">
        <v>0</v>
      </c>
      <c r="BI418" s="5">
        <v>99.0625</v>
      </c>
      <c r="BJ418" s="5">
        <v>22.5</v>
      </c>
      <c r="BK418" s="5">
        <v>70</v>
      </c>
      <c r="BL418" s="5">
        <v>0</v>
      </c>
      <c r="BM418" s="5">
        <v>80</v>
      </c>
      <c r="BN418" s="5">
        <v>12840</v>
      </c>
      <c r="BO418" s="11">
        <f>BN418/O418*100</f>
        <v>5.4970459799640379</v>
      </c>
      <c r="BP418" s="11">
        <f t="shared" si="108"/>
        <v>5.4970459799640379</v>
      </c>
      <c r="BQ418" s="27" t="s">
        <v>72</v>
      </c>
      <c r="BR418" s="30">
        <v>28</v>
      </c>
      <c r="BS418" s="30">
        <v>70</v>
      </c>
      <c r="BT418" s="35">
        <v>37.090000000000003</v>
      </c>
      <c r="BU418" s="43">
        <f t="shared" si="103"/>
        <v>0.77270833333333344</v>
      </c>
      <c r="BV418" s="28">
        <v>0.17799999999999999</v>
      </c>
      <c r="BW418" s="28">
        <v>2.89</v>
      </c>
      <c r="BX418" s="28">
        <v>0.47299999999999998</v>
      </c>
      <c r="BY418" s="32">
        <f t="shared" si="104"/>
        <v>63456.661960768062</v>
      </c>
      <c r="BZ418" s="35">
        <v>5.45</v>
      </c>
      <c r="CA418" s="35">
        <f t="shared" si="94"/>
        <v>0.56113513708168805</v>
      </c>
      <c r="CB418" s="35">
        <f t="shared" si="107"/>
        <v>0.92702328040652937</v>
      </c>
    </row>
    <row r="419" spans="1:80" x14ac:dyDescent="0.25">
      <c r="A419" s="37" t="s">
        <v>69</v>
      </c>
      <c r="B419" s="37">
        <v>34</v>
      </c>
      <c r="C419" s="37">
        <v>1</v>
      </c>
      <c r="D419" s="38">
        <f t="shared" si="96"/>
        <v>0.40468564223999998</v>
      </c>
      <c r="E419" s="39">
        <v>37833</v>
      </c>
      <c r="F419" s="37">
        <v>1</v>
      </c>
      <c r="G419" s="37" t="s">
        <v>70</v>
      </c>
      <c r="H419" s="37" t="s">
        <v>71</v>
      </c>
      <c r="I419" s="37">
        <v>0</v>
      </c>
      <c r="J419" s="37">
        <v>0</v>
      </c>
      <c r="K419" s="37"/>
      <c r="L419" s="37"/>
      <c r="M419" s="31">
        <f t="shared" si="97"/>
        <v>0</v>
      </c>
      <c r="N419" s="39">
        <v>37839</v>
      </c>
      <c r="O419" s="40">
        <v>314188</v>
      </c>
      <c r="P419" s="37"/>
      <c r="Q419" s="40"/>
      <c r="R419" s="37"/>
      <c r="S419" s="37"/>
      <c r="T419" s="37"/>
      <c r="U419" s="37"/>
      <c r="V419" s="40">
        <f t="shared" si="98"/>
        <v>314188</v>
      </c>
      <c r="W419" s="40">
        <f t="shared" si="99"/>
        <v>776375.45592405752</v>
      </c>
      <c r="X419" s="40">
        <f t="shared" si="100"/>
        <v>314188</v>
      </c>
      <c r="Y419" s="39">
        <v>37872</v>
      </c>
      <c r="Z419" s="13">
        <f t="shared" si="101"/>
        <v>6</v>
      </c>
      <c r="AA419" s="37">
        <f t="shared" si="102"/>
        <v>33</v>
      </c>
      <c r="AB419" s="37">
        <v>12</v>
      </c>
      <c r="AC419" s="41">
        <v>2.4</v>
      </c>
      <c r="AD419" s="41">
        <v>32.700000000000003</v>
      </c>
      <c r="AE419" s="41">
        <v>29.6</v>
      </c>
      <c r="AF419" s="41">
        <v>33.4</v>
      </c>
      <c r="AG419" s="41">
        <v>32.219354838709677</v>
      </c>
      <c r="AH419" s="13">
        <v>45</v>
      </c>
      <c r="AI419" s="13">
        <v>40</v>
      </c>
      <c r="AJ419" s="13">
        <v>47</v>
      </c>
      <c r="AK419" s="13">
        <v>43.571428571428569</v>
      </c>
      <c r="AL419" s="18">
        <v>9.8000000000000007</v>
      </c>
      <c r="AM419" s="18">
        <v>9.1</v>
      </c>
      <c r="AN419" s="18">
        <v>10.1</v>
      </c>
      <c r="AO419" s="18">
        <v>9.6290550663304124</v>
      </c>
      <c r="AP419" s="21">
        <v>10</v>
      </c>
      <c r="AQ419" s="21">
        <v>325</v>
      </c>
      <c r="AR419" s="21">
        <v>24</v>
      </c>
      <c r="AS419" s="21">
        <v>10</v>
      </c>
      <c r="AT419" s="14">
        <v>10</v>
      </c>
      <c r="AU419" s="14">
        <v>15</v>
      </c>
      <c r="AV419" s="14">
        <v>130</v>
      </c>
      <c r="AW419" s="14">
        <v>155</v>
      </c>
      <c r="AX419" s="14">
        <v>0</v>
      </c>
      <c r="AY419" s="14">
        <v>0</v>
      </c>
      <c r="AZ419" s="14">
        <v>0</v>
      </c>
      <c r="BA419" s="14">
        <v>0</v>
      </c>
      <c r="BB419" s="14">
        <v>1505</v>
      </c>
      <c r="BC419" s="14">
        <v>400</v>
      </c>
      <c r="BD419" s="14">
        <v>5035</v>
      </c>
      <c r="BE419" s="14">
        <v>5035</v>
      </c>
      <c r="BF419" s="14">
        <v>178.63636363636363</v>
      </c>
      <c r="BG419" s="14">
        <v>99.545454545454547</v>
      </c>
      <c r="BH419" s="14">
        <v>921.81818181818187</v>
      </c>
      <c r="BI419" s="14">
        <v>1047.7272727272727</v>
      </c>
      <c r="BJ419" s="14">
        <v>35</v>
      </c>
      <c r="BK419" s="14">
        <v>20</v>
      </c>
      <c r="BL419" s="14">
        <v>75</v>
      </c>
      <c r="BM419" s="14">
        <v>315</v>
      </c>
      <c r="BN419" s="14">
        <v>0</v>
      </c>
      <c r="BO419" s="19">
        <f>BN419/(O419)*100</f>
        <v>0</v>
      </c>
      <c r="BP419" s="19">
        <f t="shared" si="108"/>
        <v>0</v>
      </c>
      <c r="BQ419" s="37" t="s">
        <v>73</v>
      </c>
      <c r="BR419" s="31"/>
      <c r="BS419" s="31"/>
      <c r="BT419" s="43"/>
      <c r="BU419" s="43">
        <f t="shared" si="103"/>
        <v>0</v>
      </c>
      <c r="BV419" s="38"/>
      <c r="BW419" s="38"/>
      <c r="BX419" s="38"/>
      <c r="BY419" s="40">
        <f t="shared" si="104"/>
        <v>0</v>
      </c>
      <c r="BZ419" s="43">
        <v>0</v>
      </c>
      <c r="CA419" s="43">
        <f t="shared" si="94"/>
        <v>0</v>
      </c>
      <c r="CB419" s="43" t="e">
        <f t="shared" si="107"/>
        <v>#DIV/0!</v>
      </c>
    </row>
    <row r="420" spans="1:80" x14ac:dyDescent="0.25">
      <c r="A420" s="27" t="s">
        <v>69</v>
      </c>
      <c r="B420" s="27">
        <v>27</v>
      </c>
      <c r="C420" s="27">
        <v>1</v>
      </c>
      <c r="D420" s="28">
        <f t="shared" si="96"/>
        <v>0.40468564223999998</v>
      </c>
      <c r="E420" s="29">
        <v>38912</v>
      </c>
      <c r="F420" s="27">
        <v>1</v>
      </c>
      <c r="G420" s="27" t="s">
        <v>70</v>
      </c>
      <c r="H420" s="27" t="s">
        <v>71</v>
      </c>
      <c r="I420" s="27">
        <v>128</v>
      </c>
      <c r="J420" s="27">
        <v>143</v>
      </c>
      <c r="K420" s="27"/>
      <c r="L420" s="27"/>
      <c r="M420" s="31">
        <f t="shared" si="97"/>
        <v>135.5</v>
      </c>
      <c r="N420" s="29">
        <v>38918</v>
      </c>
      <c r="O420" s="32">
        <v>444260</v>
      </c>
      <c r="P420" s="27"/>
      <c r="Q420" s="32"/>
      <c r="R420" s="27"/>
      <c r="S420" s="27"/>
      <c r="T420" s="27"/>
      <c r="U420" s="27"/>
      <c r="V420" s="40">
        <f t="shared" si="98"/>
        <v>444260</v>
      </c>
      <c r="W420" s="40">
        <f t="shared" si="99"/>
        <v>1097790.3677060287</v>
      </c>
      <c r="X420" s="40">
        <f t="shared" si="100"/>
        <v>444260</v>
      </c>
      <c r="Y420" s="29">
        <v>38959</v>
      </c>
      <c r="Z420" s="13">
        <f t="shared" si="101"/>
        <v>6</v>
      </c>
      <c r="AA420" s="30">
        <f t="shared" si="102"/>
        <v>41</v>
      </c>
      <c r="AB420" s="27">
        <v>5</v>
      </c>
      <c r="AC420" s="27">
        <v>3</v>
      </c>
      <c r="AD420" s="27">
        <v>31.8</v>
      </c>
      <c r="AE420" s="27">
        <v>29.5</v>
      </c>
      <c r="AF420" s="27">
        <v>33.4</v>
      </c>
      <c r="AG420" s="33">
        <v>32.066666666666677</v>
      </c>
      <c r="AH420" s="4">
        <v>45</v>
      </c>
      <c r="AI420" s="4">
        <v>45</v>
      </c>
      <c r="AJ420" s="4">
        <v>57</v>
      </c>
      <c r="AK420" s="9">
        <v>51</v>
      </c>
      <c r="AL420" s="4">
        <v>9.4</v>
      </c>
      <c r="AM420" s="4">
        <v>8.9</v>
      </c>
      <c r="AN420" s="4">
        <v>9.5</v>
      </c>
      <c r="AO420" s="10">
        <v>9.1887203230194974</v>
      </c>
      <c r="AP420" s="20">
        <v>398</v>
      </c>
      <c r="AQ420" s="20">
        <v>111</v>
      </c>
      <c r="AR420" s="20">
        <v>0</v>
      </c>
      <c r="AS420" s="20">
        <v>4.5</v>
      </c>
      <c r="AT420" s="5">
        <v>25</v>
      </c>
      <c r="AU420" s="5">
        <v>445</v>
      </c>
      <c r="AV420" s="5">
        <v>0</v>
      </c>
      <c r="AW420" s="5">
        <v>470</v>
      </c>
      <c r="AX420" s="5">
        <v>0</v>
      </c>
      <c r="AY420" s="5">
        <v>10</v>
      </c>
      <c r="AZ420" s="5">
        <v>0</v>
      </c>
      <c r="BA420" s="5">
        <v>15</v>
      </c>
      <c r="BB420" s="5">
        <v>505</v>
      </c>
      <c r="BC420" s="5">
        <v>845</v>
      </c>
      <c r="BD420" s="5">
        <v>0</v>
      </c>
      <c r="BE420" s="5">
        <v>1125</v>
      </c>
      <c r="BF420" s="5">
        <v>116.25</v>
      </c>
      <c r="BG420" s="5">
        <v>258.125</v>
      </c>
      <c r="BH420" s="5">
        <v>0</v>
      </c>
      <c r="BI420" s="5">
        <v>374.375</v>
      </c>
      <c r="BJ420" s="5">
        <v>60</v>
      </c>
      <c r="BK420" s="5">
        <v>150</v>
      </c>
      <c r="BL420" s="5">
        <v>0</v>
      </c>
      <c r="BM420" s="5">
        <v>287.5</v>
      </c>
      <c r="BN420" s="5">
        <v>69825</v>
      </c>
      <c r="BO420" s="11">
        <f>BN420/O420*100</f>
        <v>15.717147616260748</v>
      </c>
      <c r="BP420" s="11">
        <f t="shared" si="108"/>
        <v>15.717147616260748</v>
      </c>
      <c r="BQ420" s="27" t="s">
        <v>72</v>
      </c>
      <c r="BR420" s="30">
        <v>20</v>
      </c>
      <c r="BS420" s="30">
        <v>46</v>
      </c>
      <c r="BT420" s="35">
        <v>28.07</v>
      </c>
      <c r="BU420" s="43">
        <f t="shared" si="103"/>
        <v>0.68463414634146347</v>
      </c>
      <c r="BV420" s="28">
        <v>0.1</v>
      </c>
      <c r="BW420" s="28">
        <v>0.432</v>
      </c>
      <c r="BX420" s="28">
        <v>0.221</v>
      </c>
      <c r="BY420" s="32">
        <f t="shared" si="104"/>
        <v>172541.3326094482</v>
      </c>
      <c r="BZ420" s="35">
        <v>15.91</v>
      </c>
      <c r="CA420" s="43">
        <f t="shared" si="94"/>
        <v>0.95888941930307336</v>
      </c>
      <c r="CB420" s="43">
        <f t="shared" si="107"/>
        <v>0.9992290137472235</v>
      </c>
    </row>
    <row r="421" spans="1:80" x14ac:dyDescent="0.25">
      <c r="A421" s="4" t="s">
        <v>69</v>
      </c>
      <c r="B421" s="4">
        <v>31</v>
      </c>
      <c r="C421" s="4">
        <v>1</v>
      </c>
      <c r="D421" s="6">
        <f t="shared" si="96"/>
        <v>0.40468564223999998</v>
      </c>
      <c r="E421" s="8">
        <v>38921</v>
      </c>
      <c r="F421" s="4">
        <v>2</v>
      </c>
      <c r="G421" s="4" t="s">
        <v>70</v>
      </c>
      <c r="H421" s="4" t="s">
        <v>71</v>
      </c>
      <c r="I421" s="4">
        <v>14</v>
      </c>
      <c r="J421" s="4">
        <v>58</v>
      </c>
      <c r="K421" s="4">
        <v>60</v>
      </c>
      <c r="M421" s="13">
        <f t="shared" si="97"/>
        <v>44</v>
      </c>
      <c r="N421" s="8">
        <v>38927</v>
      </c>
      <c r="O421" s="5">
        <v>423650</v>
      </c>
      <c r="P421" s="8">
        <v>38930</v>
      </c>
      <c r="Q421" s="5">
        <v>426856</v>
      </c>
      <c r="V421" s="14">
        <f t="shared" si="98"/>
        <v>850506</v>
      </c>
      <c r="W421" s="14">
        <f t="shared" si="99"/>
        <v>2101646.0957011292</v>
      </c>
      <c r="X421" s="14">
        <f t="shared" si="100"/>
        <v>850506</v>
      </c>
      <c r="Y421" s="8">
        <v>38967</v>
      </c>
      <c r="Z421" s="13">
        <f t="shared" si="101"/>
        <v>6</v>
      </c>
      <c r="AA421" s="9">
        <f t="shared" si="102"/>
        <v>40</v>
      </c>
      <c r="AB421" s="4">
        <v>7</v>
      </c>
      <c r="AC421" s="4">
        <v>3.7</v>
      </c>
      <c r="AD421" s="4">
        <v>32.4</v>
      </c>
      <c r="AE421" s="4">
        <v>29.5</v>
      </c>
      <c r="AF421" s="4">
        <v>33.5</v>
      </c>
      <c r="AG421" s="10">
        <v>32.002631578947373</v>
      </c>
      <c r="AH421" s="4">
        <v>45</v>
      </c>
      <c r="AI421" s="4">
        <v>44</v>
      </c>
      <c r="AJ421" s="4">
        <v>60</v>
      </c>
      <c r="AK421" s="9">
        <v>52</v>
      </c>
      <c r="AL421" s="4">
        <v>9.4</v>
      </c>
      <c r="AM421" s="4">
        <v>9</v>
      </c>
      <c r="AN421" s="4">
        <v>9.4</v>
      </c>
      <c r="AO421" s="10">
        <v>9.2519813968351787</v>
      </c>
      <c r="AP421" s="20">
        <v>222</v>
      </c>
      <c r="AQ421" s="20">
        <v>100</v>
      </c>
      <c r="AR421" s="20">
        <v>0</v>
      </c>
      <c r="AS421" s="20">
        <v>7</v>
      </c>
      <c r="AT421" s="5">
        <v>100</v>
      </c>
      <c r="AU421" s="5">
        <v>400</v>
      </c>
      <c r="AV421" s="5">
        <v>0</v>
      </c>
      <c r="AW421" s="5">
        <v>500</v>
      </c>
      <c r="AX421" s="5">
        <v>18</v>
      </c>
      <c r="AY421" s="5">
        <v>40</v>
      </c>
      <c r="AZ421" s="5">
        <v>0</v>
      </c>
      <c r="BA421" s="5">
        <v>83</v>
      </c>
      <c r="BB421" s="5">
        <v>170</v>
      </c>
      <c r="BC421" s="5">
        <v>285</v>
      </c>
      <c r="BD421" s="5">
        <v>0</v>
      </c>
      <c r="BE421" s="5">
        <v>440</v>
      </c>
      <c r="BF421" s="5">
        <v>60.533333333333331</v>
      </c>
      <c r="BG421" s="5">
        <v>124.66666666666667</v>
      </c>
      <c r="BH421" s="5">
        <v>0</v>
      </c>
      <c r="BI421" s="5">
        <v>185.2</v>
      </c>
      <c r="BJ421" s="5">
        <v>50</v>
      </c>
      <c r="BK421" s="5">
        <v>105</v>
      </c>
      <c r="BL421" s="5">
        <v>0</v>
      </c>
      <c r="BM421" s="5">
        <v>165</v>
      </c>
      <c r="BN421" s="5">
        <v>16974</v>
      </c>
      <c r="BO421" s="11">
        <f>BN421/Q421*100</f>
        <v>3.9765166707273645</v>
      </c>
      <c r="BP421" s="11">
        <f t="shared" si="108"/>
        <v>1.9957531163801314</v>
      </c>
      <c r="BQ421" s="4" t="s">
        <v>72</v>
      </c>
      <c r="BR421" s="9">
        <v>27</v>
      </c>
      <c r="BS421" s="9">
        <v>59</v>
      </c>
      <c r="BT421" s="11">
        <v>41.83</v>
      </c>
      <c r="BU421" s="19">
        <f t="shared" si="103"/>
        <v>1.04575</v>
      </c>
      <c r="BV421" s="6">
        <v>0.16700000000000001</v>
      </c>
      <c r="BW421" s="6">
        <v>3.78</v>
      </c>
      <c r="BX421" s="6">
        <v>0.751</v>
      </c>
      <c r="BY421" s="5">
        <f t="shared" si="104"/>
        <v>41943.667450236644</v>
      </c>
      <c r="BZ421" s="11">
        <v>10.45</v>
      </c>
      <c r="CA421" s="19">
        <f t="shared" si="94"/>
        <v>0.64556280908296948</v>
      </c>
      <c r="CB421" s="19">
        <f t="shared" si="107"/>
        <v>1.0260684720267044</v>
      </c>
    </row>
    <row r="422" spans="1:80" x14ac:dyDescent="0.25">
      <c r="A422" s="15" t="s">
        <v>69</v>
      </c>
      <c r="B422" s="15">
        <v>4</v>
      </c>
      <c r="C422" s="15">
        <v>2</v>
      </c>
      <c r="D422" s="16">
        <f t="shared" si="96"/>
        <v>0.80937128447999995</v>
      </c>
      <c r="E422" s="17">
        <v>38929</v>
      </c>
      <c r="F422" s="15">
        <v>2</v>
      </c>
      <c r="G422" s="15" t="s">
        <v>70</v>
      </c>
      <c r="H422" s="15" t="s">
        <v>71</v>
      </c>
      <c r="I422" s="15">
        <v>0</v>
      </c>
      <c r="J422" s="15">
        <v>3</v>
      </c>
      <c r="K422" s="15">
        <v>7</v>
      </c>
      <c r="L422" s="15"/>
      <c r="M422" s="13">
        <f t="shared" si="97"/>
        <v>3.3333333333333335</v>
      </c>
      <c r="N422" s="17">
        <v>38935</v>
      </c>
      <c r="O422" s="14">
        <v>841346</v>
      </c>
      <c r="P422" s="17">
        <v>38938</v>
      </c>
      <c r="Q422" s="14">
        <v>881650</v>
      </c>
      <c r="R422" s="15"/>
      <c r="S422" s="15"/>
      <c r="T422" s="15"/>
      <c r="U422" s="15"/>
      <c r="V422" s="14">
        <f t="shared" si="98"/>
        <v>1722996</v>
      </c>
      <c r="W422" s="14">
        <f t="shared" si="99"/>
        <v>2128807.9192320001</v>
      </c>
      <c r="X422" s="14">
        <f t="shared" si="100"/>
        <v>861498</v>
      </c>
      <c r="Y422" s="17">
        <v>38975</v>
      </c>
      <c r="Z422" s="13">
        <f t="shared" si="101"/>
        <v>6</v>
      </c>
      <c r="AA422" s="15">
        <f t="shared" si="102"/>
        <v>40</v>
      </c>
      <c r="AB422" s="15">
        <v>13</v>
      </c>
      <c r="AC422" s="15">
        <v>3.8</v>
      </c>
      <c r="AD422" s="15">
        <v>30.6</v>
      </c>
      <c r="AE422" s="15">
        <v>28.1</v>
      </c>
      <c r="AF422" s="15">
        <v>33</v>
      </c>
      <c r="AG422" s="18">
        <v>30.907894736842092</v>
      </c>
      <c r="AH422" s="15">
        <v>45</v>
      </c>
      <c r="AI422" s="15">
        <v>45</v>
      </c>
      <c r="AJ422" s="15">
        <v>61</v>
      </c>
      <c r="AK422" s="13">
        <v>50.083333333333336</v>
      </c>
      <c r="AL422" s="15">
        <v>9.4</v>
      </c>
      <c r="AM422" s="15">
        <v>8.9</v>
      </c>
      <c r="AN422" s="15">
        <v>9.5</v>
      </c>
      <c r="AO422" s="18">
        <v>9.188477188012488</v>
      </c>
      <c r="AP422" s="21">
        <v>144</v>
      </c>
      <c r="AQ422" s="21">
        <v>100</v>
      </c>
      <c r="AR422" s="21">
        <v>0</v>
      </c>
      <c r="AS422" s="21">
        <v>3</v>
      </c>
      <c r="AT422" s="14">
        <v>25</v>
      </c>
      <c r="AU422" s="14">
        <v>295</v>
      </c>
      <c r="AV422" s="14">
        <v>0</v>
      </c>
      <c r="AW422" s="14">
        <v>320</v>
      </c>
      <c r="AX422" s="14">
        <v>10</v>
      </c>
      <c r="AY422" s="14">
        <v>5</v>
      </c>
      <c r="AZ422" s="14">
        <v>0</v>
      </c>
      <c r="BA422" s="14">
        <v>25</v>
      </c>
      <c r="BB422" s="14">
        <v>290</v>
      </c>
      <c r="BC422" s="14">
        <v>420</v>
      </c>
      <c r="BD422" s="14">
        <v>0</v>
      </c>
      <c r="BE422" s="14">
        <v>50</v>
      </c>
      <c r="BF422" s="14">
        <v>96.071428571428569</v>
      </c>
      <c r="BG422" s="14">
        <v>94.285714285714292</v>
      </c>
      <c r="BH422" s="14">
        <v>0</v>
      </c>
      <c r="BI422" s="14">
        <v>190.35714285714286</v>
      </c>
      <c r="BJ422" s="14">
        <v>77.5</v>
      </c>
      <c r="BK422" s="14">
        <v>47.5</v>
      </c>
      <c r="BL422" s="14">
        <v>0</v>
      </c>
      <c r="BM422" s="14">
        <v>132.5</v>
      </c>
      <c r="BN422" s="14">
        <v>1142</v>
      </c>
      <c r="BO422" s="19">
        <f>BN422/O422*100</f>
        <v>0.13573488196294983</v>
      </c>
      <c r="BP422" s="19">
        <f t="shared" si="108"/>
        <v>6.6279898502376089E-2</v>
      </c>
      <c r="BQ422" s="15" t="s">
        <v>72</v>
      </c>
      <c r="BR422" s="13">
        <v>36</v>
      </c>
      <c r="BS422" s="13">
        <v>68</v>
      </c>
      <c r="BT422" s="19">
        <v>53.13</v>
      </c>
      <c r="BU422" s="19">
        <f t="shared" si="103"/>
        <v>1.3282500000000002</v>
      </c>
      <c r="BV422" s="16">
        <v>0.36699999999999999</v>
      </c>
      <c r="BW422" s="16">
        <v>2.5499999999999998</v>
      </c>
      <c r="BX422" s="16">
        <v>1.3</v>
      </c>
      <c r="BY422" s="14">
        <f t="shared" si="104"/>
        <v>1410.9717281775143</v>
      </c>
      <c r="BZ422" s="19">
        <v>1.55</v>
      </c>
      <c r="CA422" s="19">
        <f t="shared" si="94"/>
        <v>4.7876667659263288E-2</v>
      </c>
      <c r="CB422" s="19"/>
    </row>
    <row r="423" spans="1:80" x14ac:dyDescent="0.25">
      <c r="A423" s="27" t="s">
        <v>69</v>
      </c>
      <c r="B423" s="27">
        <v>14</v>
      </c>
      <c r="C423" s="27">
        <v>0.5</v>
      </c>
      <c r="D423" s="28">
        <f t="shared" si="96"/>
        <v>0.20234282111999999</v>
      </c>
      <c r="E423" s="29">
        <v>38914</v>
      </c>
      <c r="F423" s="27">
        <v>1</v>
      </c>
      <c r="G423" s="27" t="s">
        <v>70</v>
      </c>
      <c r="H423" s="27" t="s">
        <v>71</v>
      </c>
      <c r="I423" s="27">
        <v>42</v>
      </c>
      <c r="J423" s="27">
        <v>240</v>
      </c>
      <c r="K423" s="27"/>
      <c r="L423" s="27"/>
      <c r="M423" s="31">
        <f t="shared" si="97"/>
        <v>141</v>
      </c>
      <c r="N423" s="29">
        <v>38921</v>
      </c>
      <c r="O423" s="32">
        <v>266556</v>
      </c>
      <c r="P423" s="27"/>
      <c r="Q423" s="32"/>
      <c r="R423" s="27"/>
      <c r="S423" s="27"/>
      <c r="T423" s="27"/>
      <c r="U423" s="27"/>
      <c r="V423" s="40">
        <f t="shared" si="98"/>
        <v>266556</v>
      </c>
      <c r="W423" s="40">
        <f t="shared" si="99"/>
        <v>1317348.4412472346</v>
      </c>
      <c r="X423" s="40">
        <f t="shared" si="100"/>
        <v>533112</v>
      </c>
      <c r="Y423" s="29">
        <v>38960</v>
      </c>
      <c r="Z423" s="13">
        <f t="shared" si="101"/>
        <v>7</v>
      </c>
      <c r="AA423" s="30">
        <f t="shared" si="102"/>
        <v>39</v>
      </c>
      <c r="AB423" s="27">
        <v>6</v>
      </c>
      <c r="AC423" s="27">
        <v>3.7</v>
      </c>
      <c r="AD423" s="27">
        <v>31.6</v>
      </c>
      <c r="AE423" s="27">
        <v>29.5</v>
      </c>
      <c r="AF423" s="27">
        <v>33.799999999999997</v>
      </c>
      <c r="AG423" s="33">
        <v>32.097297297297303</v>
      </c>
      <c r="AH423" s="4">
        <v>45</v>
      </c>
      <c r="AI423" s="4">
        <v>45</v>
      </c>
      <c r="AJ423" s="4">
        <v>55</v>
      </c>
      <c r="AK423" s="9">
        <v>49.083333333333336</v>
      </c>
      <c r="AL423" s="4">
        <v>9.5</v>
      </c>
      <c r="AM423" s="4">
        <v>9</v>
      </c>
      <c r="AN423" s="4">
        <v>9.5</v>
      </c>
      <c r="AO423" s="10">
        <v>9.2355949537850321</v>
      </c>
      <c r="AP423" s="20">
        <v>172</v>
      </c>
      <c r="AQ423" s="20">
        <v>61</v>
      </c>
      <c r="AR423" s="20">
        <v>0</v>
      </c>
      <c r="AS423" s="20">
        <v>1.875</v>
      </c>
      <c r="AT423" s="5">
        <v>45</v>
      </c>
      <c r="AU423" s="5">
        <v>265</v>
      </c>
      <c r="AV423" s="5">
        <v>0</v>
      </c>
      <c r="AW423" s="5">
        <v>310</v>
      </c>
      <c r="AX423" s="5">
        <v>10</v>
      </c>
      <c r="AY423" s="5">
        <v>25</v>
      </c>
      <c r="AZ423" s="5">
        <v>0</v>
      </c>
      <c r="BA423" s="5">
        <v>45</v>
      </c>
      <c r="BB423" s="5">
        <v>130</v>
      </c>
      <c r="BC423" s="5">
        <v>360</v>
      </c>
      <c r="BD423" s="5">
        <v>0</v>
      </c>
      <c r="BE423" s="5">
        <v>445</v>
      </c>
      <c r="BF423" s="5">
        <v>50.06666666666667</v>
      </c>
      <c r="BG423" s="5">
        <v>163</v>
      </c>
      <c r="BH423" s="5">
        <v>0</v>
      </c>
      <c r="BI423" s="5">
        <v>213</v>
      </c>
      <c r="BJ423" s="5">
        <v>55</v>
      </c>
      <c r="BK423" s="5">
        <v>180</v>
      </c>
      <c r="BL423" s="5">
        <v>0</v>
      </c>
      <c r="BM423" s="5">
        <v>230</v>
      </c>
      <c r="BN423" s="5">
        <v>41239</v>
      </c>
      <c r="BO423" s="11">
        <f>BN423/O423*100</f>
        <v>15.471045483875809</v>
      </c>
      <c r="BP423" s="11">
        <f t="shared" si="108"/>
        <v>15.471045483875809</v>
      </c>
      <c r="BQ423" s="27" t="s">
        <v>72</v>
      </c>
      <c r="BR423" s="30">
        <v>20</v>
      </c>
      <c r="BS423" s="30">
        <v>41</v>
      </c>
      <c r="BT423" s="35">
        <v>24.93</v>
      </c>
      <c r="BU423" s="43">
        <f t="shared" si="103"/>
        <v>0.63923076923076927</v>
      </c>
      <c r="BV423" s="28">
        <v>4.5999999999999999E-2</v>
      </c>
      <c r="BW423" s="28">
        <v>0.41299999999999998</v>
      </c>
      <c r="BX423" s="28">
        <v>0.14099999999999999</v>
      </c>
      <c r="BY423" s="32">
        <f t="shared" si="104"/>
        <v>203807.57652648864</v>
      </c>
      <c r="BZ423" s="35">
        <v>5.95</v>
      </c>
      <c r="CA423" s="43">
        <f t="shared" si="94"/>
        <v>0.75398821524596604</v>
      </c>
      <c r="CB423" s="43">
        <f>(BX423/BT423^3)*100000</f>
        <v>0.91002280782611988</v>
      </c>
    </row>
    <row r="424" spans="1:80" x14ac:dyDescent="0.25">
      <c r="A424" s="27" t="s">
        <v>69</v>
      </c>
      <c r="B424" s="27">
        <v>12</v>
      </c>
      <c r="C424" s="27">
        <v>0.5</v>
      </c>
      <c r="D424" s="28">
        <f t="shared" si="96"/>
        <v>0.20234282111999999</v>
      </c>
      <c r="E424" s="29">
        <v>38915</v>
      </c>
      <c r="F424" s="27">
        <v>1</v>
      </c>
      <c r="G424" s="27" t="s">
        <v>70</v>
      </c>
      <c r="H424" s="27" t="s">
        <v>71</v>
      </c>
      <c r="I424" s="27">
        <v>372</v>
      </c>
      <c r="J424" s="27">
        <v>480</v>
      </c>
      <c r="K424" s="27"/>
      <c r="L424" s="27"/>
      <c r="M424" s="31">
        <f t="shared" si="97"/>
        <v>426</v>
      </c>
      <c r="N424" s="29">
        <v>38922</v>
      </c>
      <c r="O424" s="32">
        <v>235870</v>
      </c>
      <c r="P424" s="27"/>
      <c r="Q424" s="32"/>
      <c r="R424" s="27"/>
      <c r="S424" s="27"/>
      <c r="T424" s="27"/>
      <c r="U424" s="27"/>
      <c r="V424" s="40">
        <f t="shared" si="98"/>
        <v>235870</v>
      </c>
      <c r="W424" s="40">
        <f t="shared" si="99"/>
        <v>1165694.9265332059</v>
      </c>
      <c r="X424" s="40">
        <f t="shared" si="100"/>
        <v>471740</v>
      </c>
      <c r="Y424" s="29">
        <v>38975</v>
      </c>
      <c r="Z424" s="13">
        <f t="shared" si="101"/>
        <v>7</v>
      </c>
      <c r="AA424" s="27">
        <f t="shared" si="102"/>
        <v>53</v>
      </c>
      <c r="AB424" s="27">
        <v>5</v>
      </c>
      <c r="AC424" s="27">
        <v>3.4</v>
      </c>
      <c r="AD424" s="27">
        <v>31.9</v>
      </c>
      <c r="AE424" s="27">
        <v>28</v>
      </c>
      <c r="AF424" s="27">
        <v>34</v>
      </c>
      <c r="AG424" s="33">
        <v>31.043137254901961</v>
      </c>
      <c r="AH424" s="4">
        <v>45</v>
      </c>
      <c r="AI424" s="4">
        <v>44</v>
      </c>
      <c r="AJ424" s="4">
        <v>59</v>
      </c>
      <c r="AK424" s="9">
        <v>50.4</v>
      </c>
      <c r="AL424" s="4">
        <v>9.3000000000000007</v>
      </c>
      <c r="AM424" s="4">
        <v>9.1</v>
      </c>
      <c r="AN424" s="4">
        <v>9.4</v>
      </c>
      <c r="AO424" s="10">
        <v>9.236873637124452</v>
      </c>
      <c r="AP424" s="20">
        <v>302</v>
      </c>
      <c r="AQ424" s="20">
        <v>94</v>
      </c>
      <c r="AR424" s="20">
        <v>0</v>
      </c>
      <c r="AS424" s="20">
        <v>3.625</v>
      </c>
      <c r="AT424" s="5">
        <v>65</v>
      </c>
      <c r="AU424" s="5">
        <v>40</v>
      </c>
      <c r="AV424" s="5">
        <v>0</v>
      </c>
      <c r="AW424" s="5">
        <v>105</v>
      </c>
      <c r="AX424" s="5">
        <v>0</v>
      </c>
      <c r="AY424" s="5">
        <v>10</v>
      </c>
      <c r="AZ424" s="5">
        <v>0</v>
      </c>
      <c r="BA424" s="5">
        <v>10</v>
      </c>
      <c r="BB424" s="5">
        <v>100</v>
      </c>
      <c r="BC424" s="5">
        <v>325</v>
      </c>
      <c r="BD424" s="5">
        <v>0</v>
      </c>
      <c r="BE424" s="5">
        <v>405</v>
      </c>
      <c r="BF424" s="5">
        <v>35.526315789473685</v>
      </c>
      <c r="BG424" s="5">
        <v>89.473684210526315</v>
      </c>
      <c r="BH424" s="5">
        <v>0</v>
      </c>
      <c r="BI424" s="5">
        <v>125</v>
      </c>
      <c r="BJ424" s="5">
        <v>25</v>
      </c>
      <c r="BK424" s="5">
        <v>55</v>
      </c>
      <c r="BL424" s="5">
        <v>0</v>
      </c>
      <c r="BM424" s="5">
        <v>105</v>
      </c>
      <c r="BN424" s="5">
        <v>0</v>
      </c>
      <c r="BO424" s="11">
        <f>BN424/O424*100</f>
        <v>0</v>
      </c>
      <c r="BP424" s="11">
        <f t="shared" si="108"/>
        <v>0</v>
      </c>
      <c r="BQ424" s="27" t="s">
        <v>73</v>
      </c>
      <c r="BR424" s="30"/>
      <c r="BS424" s="30"/>
      <c r="BT424" s="35"/>
      <c r="BU424" s="43">
        <f t="shared" si="103"/>
        <v>0</v>
      </c>
      <c r="BV424" s="28"/>
      <c r="BW424" s="28"/>
      <c r="BX424" s="28"/>
      <c r="BY424" s="32">
        <f t="shared" si="104"/>
        <v>0</v>
      </c>
      <c r="BZ424" s="35">
        <v>0</v>
      </c>
      <c r="CA424" s="35">
        <f t="shared" ref="CA424:CA487" si="109">(BZ424/D424)/AA424</f>
        <v>0</v>
      </c>
      <c r="CB424" s="35"/>
    </row>
    <row r="425" spans="1:80" x14ac:dyDescent="0.25">
      <c r="A425" s="37" t="s">
        <v>69</v>
      </c>
      <c r="B425" s="37">
        <v>27</v>
      </c>
      <c r="C425" s="37">
        <v>1</v>
      </c>
      <c r="D425" s="38">
        <f t="shared" si="96"/>
        <v>0.40468564223999998</v>
      </c>
      <c r="E425" s="39">
        <v>37072</v>
      </c>
      <c r="F425" s="37">
        <v>1</v>
      </c>
      <c r="G425" s="37" t="s">
        <v>70</v>
      </c>
      <c r="H425" s="37" t="s">
        <v>71</v>
      </c>
      <c r="I425" s="37">
        <v>9</v>
      </c>
      <c r="J425" s="37">
        <v>9</v>
      </c>
      <c r="K425" s="37"/>
      <c r="L425" s="37"/>
      <c r="M425" s="31">
        <f t="shared" si="97"/>
        <v>9</v>
      </c>
      <c r="N425" s="44">
        <v>37079</v>
      </c>
      <c r="O425" s="45">
        <v>394796</v>
      </c>
      <c r="P425" s="37"/>
      <c r="Q425" s="40"/>
      <c r="R425" s="37"/>
      <c r="S425" s="37"/>
      <c r="T425" s="37"/>
      <c r="U425" s="37"/>
      <c r="V425" s="40">
        <f t="shared" si="98"/>
        <v>394796</v>
      </c>
      <c r="W425" s="40">
        <f t="shared" si="99"/>
        <v>975562.16181711014</v>
      </c>
      <c r="X425" s="40">
        <f t="shared" si="100"/>
        <v>394796</v>
      </c>
      <c r="Y425" s="39">
        <v>37101</v>
      </c>
      <c r="Z425" s="13">
        <f t="shared" si="101"/>
        <v>7</v>
      </c>
      <c r="AA425" s="37">
        <f t="shared" si="102"/>
        <v>22</v>
      </c>
      <c r="AB425" s="31"/>
      <c r="AC425" s="41">
        <v>3.2</v>
      </c>
      <c r="AD425" s="41">
        <v>30.7</v>
      </c>
      <c r="AE425" s="41">
        <v>32.1</v>
      </c>
      <c r="AF425" s="41">
        <v>34.1</v>
      </c>
      <c r="AG425" s="41">
        <v>32.804761904761911</v>
      </c>
      <c r="AH425" s="13">
        <v>45</v>
      </c>
      <c r="AI425" s="13">
        <v>39</v>
      </c>
      <c r="AJ425" s="13">
        <v>50</v>
      </c>
      <c r="AK425" s="13">
        <v>46.142857142857146</v>
      </c>
      <c r="AL425" s="18">
        <v>9.8000000000000007</v>
      </c>
      <c r="AM425" s="18">
        <v>9.3000000000000007</v>
      </c>
      <c r="AN425" s="18">
        <v>9.8000000000000007</v>
      </c>
      <c r="AO425" s="18">
        <v>9.4086987027957623</v>
      </c>
      <c r="AP425" s="21">
        <v>0</v>
      </c>
      <c r="AQ425" s="21">
        <v>165</v>
      </c>
      <c r="AR425" s="21">
        <v>3</v>
      </c>
      <c r="AS425" s="21">
        <v>1.5</v>
      </c>
      <c r="AT425" s="14">
        <v>0</v>
      </c>
      <c r="AU425" s="14">
        <v>205</v>
      </c>
      <c r="AV425" s="14">
        <v>0</v>
      </c>
      <c r="AW425" s="14">
        <v>205</v>
      </c>
      <c r="AX425" s="14">
        <v>45</v>
      </c>
      <c r="AY425" s="14">
        <v>0</v>
      </c>
      <c r="AZ425" s="14">
        <v>0</v>
      </c>
      <c r="BA425" s="14">
        <v>55</v>
      </c>
      <c r="BB425" s="14">
        <v>510</v>
      </c>
      <c r="BC425" s="14">
        <v>170</v>
      </c>
      <c r="BD425" s="14">
        <v>0</v>
      </c>
      <c r="BE425" s="14">
        <v>515</v>
      </c>
      <c r="BF425" s="14">
        <v>151.66666666666666</v>
      </c>
      <c r="BG425" s="14">
        <v>27.222222222222221</v>
      </c>
      <c r="BH425" s="14">
        <v>0</v>
      </c>
      <c r="BI425" s="14">
        <v>178.88888888888889</v>
      </c>
      <c r="BJ425" s="14">
        <v>80</v>
      </c>
      <c r="BK425" s="14">
        <v>5</v>
      </c>
      <c r="BL425" s="14">
        <v>0</v>
      </c>
      <c r="BM425" s="14">
        <v>130</v>
      </c>
      <c r="BN425" s="14">
        <v>0</v>
      </c>
      <c r="BO425" s="19">
        <f>BN425/(O425)*100</f>
        <v>0</v>
      </c>
      <c r="BP425" s="19">
        <f t="shared" si="108"/>
        <v>0</v>
      </c>
      <c r="BQ425" s="37" t="s">
        <v>73</v>
      </c>
      <c r="BR425" s="31"/>
      <c r="BS425" s="31"/>
      <c r="BT425" s="43"/>
      <c r="BU425" s="43">
        <f t="shared" si="103"/>
        <v>0</v>
      </c>
      <c r="BV425" s="38"/>
      <c r="BW425" s="38"/>
      <c r="BX425" s="38"/>
      <c r="BY425" s="40">
        <f t="shared" si="104"/>
        <v>0</v>
      </c>
      <c r="BZ425" s="43">
        <v>0</v>
      </c>
      <c r="CA425" s="43">
        <f t="shared" si="109"/>
        <v>0</v>
      </c>
      <c r="CB425" s="43" t="e">
        <f>(BX425/BT425^3)*100000</f>
        <v>#DIV/0!</v>
      </c>
    </row>
    <row r="426" spans="1:80" x14ac:dyDescent="0.25">
      <c r="A426" s="37" t="s">
        <v>69</v>
      </c>
      <c r="B426" s="37">
        <v>32</v>
      </c>
      <c r="C426" s="37">
        <v>1</v>
      </c>
      <c r="D426" s="38">
        <f t="shared" si="96"/>
        <v>0.40468564223999998</v>
      </c>
      <c r="E426" s="39">
        <v>37838</v>
      </c>
      <c r="F426" s="37">
        <v>1</v>
      </c>
      <c r="G426" s="37" t="s">
        <v>70</v>
      </c>
      <c r="H426" s="37" t="s">
        <v>71</v>
      </c>
      <c r="I426" s="37">
        <v>17</v>
      </c>
      <c r="J426" s="37">
        <v>68</v>
      </c>
      <c r="K426" s="37"/>
      <c r="L426" s="37"/>
      <c r="M426" s="31">
        <f t="shared" si="97"/>
        <v>42.5</v>
      </c>
      <c r="N426" s="39">
        <v>37845</v>
      </c>
      <c r="O426" s="40">
        <v>440138</v>
      </c>
      <c r="P426" s="37"/>
      <c r="Q426" s="40"/>
      <c r="R426" s="37"/>
      <c r="S426" s="37"/>
      <c r="T426" s="37"/>
      <c r="U426" s="37"/>
      <c r="V426" s="40">
        <f t="shared" si="98"/>
        <v>440138</v>
      </c>
      <c r="W426" s="40">
        <f t="shared" si="99"/>
        <v>1087604.6838819522</v>
      </c>
      <c r="X426" s="40">
        <f t="shared" si="100"/>
        <v>440138</v>
      </c>
      <c r="Y426" s="39">
        <v>37882</v>
      </c>
      <c r="Z426" s="13">
        <f t="shared" si="101"/>
        <v>7</v>
      </c>
      <c r="AA426" s="37">
        <f t="shared" si="102"/>
        <v>37</v>
      </c>
      <c r="AB426" s="37">
        <v>13</v>
      </c>
      <c r="AC426" s="41">
        <v>1.4</v>
      </c>
      <c r="AD426" s="41">
        <v>32.4</v>
      </c>
      <c r="AE426" s="41">
        <v>27.5</v>
      </c>
      <c r="AF426" s="41">
        <v>33.5</v>
      </c>
      <c r="AG426" s="41">
        <v>31.697142857142861</v>
      </c>
      <c r="AH426" s="13">
        <v>45</v>
      </c>
      <c r="AI426" s="13">
        <v>35</v>
      </c>
      <c r="AJ426" s="13">
        <v>47</v>
      </c>
      <c r="AK426" s="13">
        <v>44.571428571428569</v>
      </c>
      <c r="AL426" s="18">
        <v>9.4</v>
      </c>
      <c r="AM426" s="18">
        <v>8.5</v>
      </c>
      <c r="AN426" s="18">
        <v>9.6999999999999993</v>
      </c>
      <c r="AO426" s="18">
        <v>9.1315764244369948</v>
      </c>
      <c r="AP426" s="21">
        <v>150</v>
      </c>
      <c r="AQ426" s="21">
        <v>425</v>
      </c>
      <c r="AR426" s="21">
        <v>36</v>
      </c>
      <c r="AS426" s="21">
        <v>15</v>
      </c>
      <c r="AT426" s="14">
        <v>540</v>
      </c>
      <c r="AU426" s="14">
        <v>430</v>
      </c>
      <c r="AV426" s="14">
        <v>315</v>
      </c>
      <c r="AW426" s="14">
        <v>915</v>
      </c>
      <c r="AX426" s="14">
        <v>0</v>
      </c>
      <c r="AY426" s="14">
        <v>0</v>
      </c>
      <c r="AZ426" s="14">
        <v>100</v>
      </c>
      <c r="BA426" s="14">
        <v>170</v>
      </c>
      <c r="BB426" s="14">
        <v>2625</v>
      </c>
      <c r="BC426" s="14">
        <v>395</v>
      </c>
      <c r="BD426" s="14">
        <v>6560</v>
      </c>
      <c r="BE426" s="14">
        <v>6720</v>
      </c>
      <c r="BF426" s="14">
        <v>220.66666666666666</v>
      </c>
      <c r="BG426" s="14">
        <v>84.666666666666671</v>
      </c>
      <c r="BH426" s="14">
        <v>1815</v>
      </c>
      <c r="BI426" s="14">
        <v>2171</v>
      </c>
      <c r="BJ426" s="14">
        <v>20</v>
      </c>
      <c r="BK426" s="14">
        <v>55</v>
      </c>
      <c r="BL426" s="14">
        <v>1120</v>
      </c>
      <c r="BM426" s="14">
        <v>1405</v>
      </c>
      <c r="BN426" s="14">
        <v>82829</v>
      </c>
      <c r="BO426" s="19">
        <f>BN426/(O426)*100</f>
        <v>18.818870445178558</v>
      </c>
      <c r="BP426" s="19">
        <f t="shared" si="108"/>
        <v>18.818870445178558</v>
      </c>
      <c r="BQ426" s="37" t="s">
        <v>72</v>
      </c>
      <c r="BR426" s="31">
        <v>32</v>
      </c>
      <c r="BS426" s="31">
        <v>50</v>
      </c>
      <c r="BT426" s="43">
        <v>40.99</v>
      </c>
      <c r="BU426" s="43">
        <f t="shared" si="103"/>
        <v>1.107837837837838</v>
      </c>
      <c r="BV426" s="38">
        <v>0.316</v>
      </c>
      <c r="BW426" s="38">
        <v>1.1000000000000001</v>
      </c>
      <c r="BX426" s="38">
        <v>0.622</v>
      </c>
      <c r="BY426" s="40">
        <f t="shared" si="104"/>
        <v>204674.91641543841</v>
      </c>
      <c r="BZ426" s="43">
        <v>52.36</v>
      </c>
      <c r="CA426" s="43">
        <f t="shared" si="109"/>
        <v>3.4968750739515615</v>
      </c>
      <c r="CB426" s="43">
        <f>(BX426/BT426^3)*100000</f>
        <v>0.90314322782926615</v>
      </c>
    </row>
    <row r="427" spans="1:80" x14ac:dyDescent="0.25">
      <c r="A427" s="27" t="s">
        <v>69</v>
      </c>
      <c r="B427" s="27">
        <v>28</v>
      </c>
      <c r="C427" s="27">
        <v>1</v>
      </c>
      <c r="D427" s="28">
        <f t="shared" si="96"/>
        <v>0.40468564223999998</v>
      </c>
      <c r="E427" s="29">
        <v>38922</v>
      </c>
      <c r="F427" s="27">
        <v>1</v>
      </c>
      <c r="G427" s="27" t="s">
        <v>70</v>
      </c>
      <c r="H427" s="27" t="s">
        <v>71</v>
      </c>
      <c r="I427" s="27">
        <v>19</v>
      </c>
      <c r="J427" s="27">
        <v>100</v>
      </c>
      <c r="K427" s="27"/>
      <c r="L427" s="27"/>
      <c r="M427" s="31">
        <f t="shared" si="97"/>
        <v>59.5</v>
      </c>
      <c r="N427" s="29">
        <v>38929</v>
      </c>
      <c r="O427" s="32">
        <v>453000</v>
      </c>
      <c r="P427" s="27"/>
      <c r="Q427" s="32"/>
      <c r="R427" s="27"/>
      <c r="S427" s="27"/>
      <c r="T427" s="27"/>
      <c r="U427" s="27"/>
      <c r="V427" s="40">
        <f t="shared" si="98"/>
        <v>453000</v>
      </c>
      <c r="W427" s="40">
        <f t="shared" si="99"/>
        <v>1119387.3780462591</v>
      </c>
      <c r="X427" s="40">
        <f t="shared" si="100"/>
        <v>453000</v>
      </c>
      <c r="Y427" s="29">
        <v>38975</v>
      </c>
      <c r="Z427" s="13">
        <f t="shared" si="101"/>
        <v>7</v>
      </c>
      <c r="AA427" s="27">
        <f t="shared" si="102"/>
        <v>46</v>
      </c>
      <c r="AB427" s="27">
        <v>5</v>
      </c>
      <c r="AC427" s="27">
        <v>3.5</v>
      </c>
      <c r="AD427" s="27">
        <v>32</v>
      </c>
      <c r="AE427" s="27">
        <v>28.4</v>
      </c>
      <c r="AF427" s="27">
        <v>33.700000000000003</v>
      </c>
      <c r="AG427" s="33">
        <v>31.415909090909089</v>
      </c>
      <c r="AH427" s="4">
        <v>45</v>
      </c>
      <c r="AI427" s="4">
        <v>45</v>
      </c>
      <c r="AJ427" s="4">
        <v>60</v>
      </c>
      <c r="AK427" s="9">
        <v>53.230769230769234</v>
      </c>
      <c r="AL427" s="4">
        <v>9.4</v>
      </c>
      <c r="AM427" s="4">
        <v>9</v>
      </c>
      <c r="AN427" s="4">
        <v>9.4</v>
      </c>
      <c r="AO427" s="10">
        <v>9.1991640650146635</v>
      </c>
      <c r="AP427" s="20">
        <v>294</v>
      </c>
      <c r="AQ427" s="20">
        <v>82</v>
      </c>
      <c r="AR427" s="20">
        <v>0</v>
      </c>
      <c r="AS427" s="20">
        <v>7</v>
      </c>
      <c r="AT427" s="5">
        <v>175</v>
      </c>
      <c r="AU427" s="5">
        <v>620</v>
      </c>
      <c r="AV427" s="5">
        <v>0</v>
      </c>
      <c r="AW427" s="5">
        <v>795</v>
      </c>
      <c r="AX427" s="5">
        <v>20</v>
      </c>
      <c r="AY427" s="5">
        <v>40</v>
      </c>
      <c r="AZ427" s="5">
        <v>0</v>
      </c>
      <c r="BA427" s="5">
        <v>95</v>
      </c>
      <c r="BB427" s="5">
        <v>445</v>
      </c>
      <c r="BC427" s="5">
        <v>325</v>
      </c>
      <c r="BD427" s="5">
        <v>0</v>
      </c>
      <c r="BE427" s="5">
        <v>530</v>
      </c>
      <c r="BF427" s="5">
        <v>121.33333333333333</v>
      </c>
      <c r="BG427" s="5">
        <v>157</v>
      </c>
      <c r="BH427" s="5">
        <v>0</v>
      </c>
      <c r="BI427" s="5">
        <v>278.33333333333331</v>
      </c>
      <c r="BJ427" s="5">
        <v>95</v>
      </c>
      <c r="BK427" s="5">
        <v>155</v>
      </c>
      <c r="BL427" s="5">
        <v>0</v>
      </c>
      <c r="BM427" s="5">
        <v>245</v>
      </c>
      <c r="BN427" s="5">
        <v>32347</v>
      </c>
      <c r="BO427" s="11">
        <f>BN427/O427*100</f>
        <v>7.1406181015452539</v>
      </c>
      <c r="BP427" s="11">
        <f t="shared" si="108"/>
        <v>7.1406181015452539</v>
      </c>
      <c r="BQ427" s="27" t="s">
        <v>72</v>
      </c>
      <c r="BR427" s="30">
        <v>30</v>
      </c>
      <c r="BS427" s="30">
        <v>45</v>
      </c>
      <c r="BT427" s="35">
        <v>38.76</v>
      </c>
      <c r="BU427" s="43">
        <f t="shared" si="103"/>
        <v>0.84260869565217389</v>
      </c>
      <c r="BV427" s="28">
        <v>4.5999999999999999E-2</v>
      </c>
      <c r="BW427" s="28">
        <v>0.77</v>
      </c>
      <c r="BX427" s="28">
        <v>0.50600000000000001</v>
      </c>
      <c r="BY427" s="32">
        <f t="shared" si="104"/>
        <v>79931.177743183973</v>
      </c>
      <c r="BZ427" s="35">
        <v>19.05</v>
      </c>
      <c r="CA427" s="43">
        <f t="shared" si="109"/>
        <v>1.0233385906411956</v>
      </c>
      <c r="CB427" s="43">
        <f>(BX427/BT427^3)*100000</f>
        <v>0.86895885202071099</v>
      </c>
    </row>
    <row r="428" spans="1:80" x14ac:dyDescent="0.25">
      <c r="A428" s="27" t="s">
        <v>69</v>
      </c>
      <c r="B428" s="27">
        <v>23</v>
      </c>
      <c r="C428" s="27">
        <v>1</v>
      </c>
      <c r="D428" s="28">
        <f t="shared" si="96"/>
        <v>0.40468564223999998</v>
      </c>
      <c r="E428" s="29">
        <v>39612</v>
      </c>
      <c r="F428" s="27">
        <v>1</v>
      </c>
      <c r="G428" s="27" t="s">
        <v>70</v>
      </c>
      <c r="H428" s="27" t="s">
        <v>71</v>
      </c>
      <c r="I428" s="27">
        <v>837</v>
      </c>
      <c r="J428" s="27">
        <v>749</v>
      </c>
      <c r="K428" s="27"/>
      <c r="L428" s="27"/>
      <c r="M428" s="31">
        <f t="shared" si="97"/>
        <v>793</v>
      </c>
      <c r="N428" s="29">
        <v>39619</v>
      </c>
      <c r="O428" s="32">
        <v>372354</v>
      </c>
      <c r="P428" s="27"/>
      <c r="Q428" s="32"/>
      <c r="R428" s="27"/>
      <c r="S428" s="32"/>
      <c r="T428" s="27"/>
      <c r="U428" s="30"/>
      <c r="V428" s="40">
        <f t="shared" si="98"/>
        <v>372354</v>
      </c>
      <c r="W428" s="40">
        <f t="shared" si="99"/>
        <v>920106.7721082489</v>
      </c>
      <c r="X428" s="40">
        <f t="shared" si="100"/>
        <v>372354</v>
      </c>
      <c r="Y428" s="29">
        <v>39667</v>
      </c>
      <c r="Z428" s="13">
        <f t="shared" si="101"/>
        <v>7</v>
      </c>
      <c r="AA428" s="27">
        <f t="shared" si="102"/>
        <v>48</v>
      </c>
      <c r="AB428" s="27">
        <v>0</v>
      </c>
      <c r="AC428" s="33">
        <v>2</v>
      </c>
      <c r="AD428" s="33">
        <v>32.9</v>
      </c>
      <c r="AE428" s="33">
        <v>22.7</v>
      </c>
      <c r="AF428" s="33">
        <v>33.9</v>
      </c>
      <c r="AG428" s="33">
        <v>30.821739130434782</v>
      </c>
      <c r="AH428" s="9">
        <v>45</v>
      </c>
      <c r="AI428" s="9">
        <v>42</v>
      </c>
      <c r="AJ428" s="9">
        <v>50</v>
      </c>
      <c r="AK428" s="9">
        <v>46.090909090909093</v>
      </c>
      <c r="AL428" s="10">
        <v>8.8000000000000007</v>
      </c>
      <c r="AM428" s="10">
        <v>8.6999999999999993</v>
      </c>
      <c r="AN428" s="10">
        <v>9.6</v>
      </c>
      <c r="AO428" s="10">
        <v>9.1034674349975706</v>
      </c>
      <c r="AP428" s="21">
        <f>2*206.5</f>
        <v>413</v>
      </c>
      <c r="AQ428" s="20">
        <v>356</v>
      </c>
      <c r="AR428" s="20">
        <v>20.5</v>
      </c>
      <c r="AS428" s="20">
        <v>10.25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5</v>
      </c>
      <c r="AZ428" s="5">
        <v>0</v>
      </c>
      <c r="BA428" s="5">
        <v>10</v>
      </c>
      <c r="BB428" s="5">
        <v>605</v>
      </c>
      <c r="BC428" s="5">
        <v>970</v>
      </c>
      <c r="BD428" s="5">
        <v>40</v>
      </c>
      <c r="BE428" s="5">
        <v>1500</v>
      </c>
      <c r="BF428" s="5">
        <v>161.66666666666666</v>
      </c>
      <c r="BG428" s="5">
        <v>177.66666666666666</v>
      </c>
      <c r="BH428" s="5">
        <v>9.3333333333333339</v>
      </c>
      <c r="BI428" s="5">
        <v>342</v>
      </c>
      <c r="BJ428" s="5">
        <v>70</v>
      </c>
      <c r="BK428" s="5">
        <v>55</v>
      </c>
      <c r="BL428" s="5">
        <v>0</v>
      </c>
      <c r="BM428" s="5">
        <v>225</v>
      </c>
      <c r="BN428" s="5">
        <v>42575</v>
      </c>
      <c r="BO428" s="11">
        <f>BN428/O428*100</f>
        <v>11.434011720029865</v>
      </c>
      <c r="BP428" s="11">
        <f>(BN428)/(O428+Q428+S428+U428)*100</f>
        <v>11.434011720029865</v>
      </c>
      <c r="BQ428" s="27" t="s">
        <v>72</v>
      </c>
      <c r="BR428" s="30">
        <v>26</v>
      </c>
      <c r="BS428" s="30">
        <v>70</v>
      </c>
      <c r="BT428" s="35">
        <v>36.04</v>
      </c>
      <c r="BU428" s="43">
        <f t="shared" si="103"/>
        <v>0.75083333333333335</v>
      </c>
      <c r="BV428" s="28">
        <v>0.189</v>
      </c>
      <c r="BW428" s="28">
        <v>3.1240000000000001</v>
      </c>
      <c r="BX428" s="28">
        <v>0.46300000000000002</v>
      </c>
      <c r="BY428" s="32">
        <f t="shared" si="104"/>
        <v>105205.11615964565</v>
      </c>
      <c r="BZ428" s="35">
        <v>14.86</v>
      </c>
      <c r="CA428" s="43">
        <f t="shared" si="109"/>
        <v>0.76499707679209938</v>
      </c>
      <c r="CB428" s="43">
        <f>(BX428/BT428^3)*100000</f>
        <v>0.98906912284743476</v>
      </c>
    </row>
    <row r="429" spans="1:80" x14ac:dyDescent="0.25">
      <c r="A429" s="37" t="s">
        <v>69</v>
      </c>
      <c r="B429" s="37">
        <v>5</v>
      </c>
      <c r="C429" s="37">
        <v>2</v>
      </c>
      <c r="D429" s="38">
        <f t="shared" si="96"/>
        <v>0.80937128447999995</v>
      </c>
      <c r="E429" s="39">
        <v>37838</v>
      </c>
      <c r="F429" s="37">
        <v>1</v>
      </c>
      <c r="G429" s="37" t="s">
        <v>70</v>
      </c>
      <c r="H429" s="37" t="s">
        <v>71</v>
      </c>
      <c r="I429" s="37">
        <v>3</v>
      </c>
      <c r="J429" s="37">
        <v>1</v>
      </c>
      <c r="K429" s="37"/>
      <c r="L429" s="37"/>
      <c r="M429" s="31">
        <f t="shared" si="97"/>
        <v>2</v>
      </c>
      <c r="N429" s="39">
        <v>37845</v>
      </c>
      <c r="O429" s="40">
        <v>850506</v>
      </c>
      <c r="P429" s="37"/>
      <c r="Q429" s="40"/>
      <c r="R429" s="37"/>
      <c r="S429" s="37"/>
      <c r="T429" s="37"/>
      <c r="U429" s="37"/>
      <c r="V429" s="40">
        <f t="shared" si="98"/>
        <v>850506</v>
      </c>
      <c r="W429" s="40">
        <f t="shared" si="99"/>
        <v>1050823.0478505646</v>
      </c>
      <c r="X429" s="40">
        <f t="shared" si="100"/>
        <v>425253</v>
      </c>
      <c r="Y429" s="39">
        <v>37875</v>
      </c>
      <c r="Z429" s="13">
        <f t="shared" si="101"/>
        <v>7</v>
      </c>
      <c r="AA429" s="37">
        <f t="shared" si="102"/>
        <v>30</v>
      </c>
      <c r="AB429" s="37">
        <v>9</v>
      </c>
      <c r="AC429" s="41">
        <v>1.3</v>
      </c>
      <c r="AD429" s="41">
        <v>32</v>
      </c>
      <c r="AE429" s="41">
        <v>29.2</v>
      </c>
      <c r="AF429" s="41">
        <v>32.6</v>
      </c>
      <c r="AG429" s="41">
        <v>31.564285714285717</v>
      </c>
      <c r="AH429" s="13">
        <v>45</v>
      </c>
      <c r="AI429" s="13">
        <v>39</v>
      </c>
      <c r="AJ429" s="13">
        <v>47</v>
      </c>
      <c r="AK429" s="13">
        <v>43.5</v>
      </c>
      <c r="AL429" s="18">
        <v>9.5</v>
      </c>
      <c r="AM429" s="18">
        <v>8.3000000000000007</v>
      </c>
      <c r="AN429" s="18">
        <v>9.6</v>
      </c>
      <c r="AO429" s="18">
        <v>8.8529035585116063</v>
      </c>
      <c r="AP429" s="21">
        <v>69</v>
      </c>
      <c r="AQ429" s="21">
        <v>700</v>
      </c>
      <c r="AR429" s="21">
        <v>66</v>
      </c>
      <c r="AS429" s="21">
        <v>27.5</v>
      </c>
      <c r="AT429" s="14">
        <v>5</v>
      </c>
      <c r="AU429" s="14">
        <v>25</v>
      </c>
      <c r="AV429" s="14">
        <v>320</v>
      </c>
      <c r="AW429" s="14">
        <v>350</v>
      </c>
      <c r="AX429" s="14">
        <v>0</v>
      </c>
      <c r="AY429" s="14">
        <v>0</v>
      </c>
      <c r="AZ429" s="14">
        <v>0</v>
      </c>
      <c r="BA429" s="14">
        <v>0</v>
      </c>
      <c r="BB429" s="14">
        <v>420</v>
      </c>
      <c r="BC429" s="14">
        <v>545</v>
      </c>
      <c r="BD429" s="14">
        <v>4960</v>
      </c>
      <c r="BE429" s="14">
        <v>5400</v>
      </c>
      <c r="BF429" s="14">
        <v>111.36363636363636</v>
      </c>
      <c r="BG429" s="14">
        <v>87.727272727272734</v>
      </c>
      <c r="BH429" s="14">
        <v>796.36363636363637</v>
      </c>
      <c r="BI429" s="14">
        <v>995.4545454545455</v>
      </c>
      <c r="BJ429" s="14">
        <v>35</v>
      </c>
      <c r="BK429" s="14">
        <v>15</v>
      </c>
      <c r="BL429" s="14">
        <v>245</v>
      </c>
      <c r="BM429" s="14">
        <v>285</v>
      </c>
      <c r="BN429" s="14">
        <v>5643</v>
      </c>
      <c r="BO429" s="19">
        <f>BN429/(O429)*100</f>
        <v>0.66348738280505959</v>
      </c>
      <c r="BP429" s="19">
        <f>BN429/(O429+Q429)*100</f>
        <v>0.66348738280505959</v>
      </c>
      <c r="BQ429" s="37" t="s">
        <v>72</v>
      </c>
      <c r="BR429" s="31">
        <v>39</v>
      </c>
      <c r="BS429" s="31">
        <v>60</v>
      </c>
      <c r="BT429" s="43">
        <v>51.23</v>
      </c>
      <c r="BU429" s="43">
        <f t="shared" si="103"/>
        <v>1.7076666666666667</v>
      </c>
      <c r="BV429" s="38">
        <v>0.39800000000000002</v>
      </c>
      <c r="BW429" s="38">
        <v>1.601</v>
      </c>
      <c r="BX429" s="38">
        <v>1.044</v>
      </c>
      <c r="BY429" s="40">
        <f t="shared" si="104"/>
        <v>6972.0783380960702</v>
      </c>
      <c r="BZ429" s="43">
        <v>6.14</v>
      </c>
      <c r="CA429" s="43">
        <f t="shared" si="109"/>
        <v>0.25287117370139922</v>
      </c>
      <c r="CB429" s="43"/>
    </row>
    <row r="430" spans="1:80" x14ac:dyDescent="0.25">
      <c r="A430" s="27" t="s">
        <v>69</v>
      </c>
      <c r="B430" s="27">
        <v>19</v>
      </c>
      <c r="C430" s="27">
        <v>0.5</v>
      </c>
      <c r="D430" s="28">
        <f t="shared" si="96"/>
        <v>0.20234282111999999</v>
      </c>
      <c r="E430" s="29">
        <v>39633</v>
      </c>
      <c r="F430" s="27">
        <v>1</v>
      </c>
      <c r="G430" s="27" t="s">
        <v>70</v>
      </c>
      <c r="H430" s="27" t="s">
        <v>71</v>
      </c>
      <c r="I430" s="27">
        <v>70</v>
      </c>
      <c r="J430" s="27">
        <v>13</v>
      </c>
      <c r="K430" s="27"/>
      <c r="L430" s="27"/>
      <c r="M430" s="31">
        <f t="shared" si="97"/>
        <v>41.5</v>
      </c>
      <c r="N430" s="29">
        <v>39641</v>
      </c>
      <c r="O430" s="32">
        <v>55876</v>
      </c>
      <c r="P430" s="27"/>
      <c r="Q430" s="32"/>
      <c r="R430" s="27"/>
      <c r="S430" s="32"/>
      <c r="T430" s="27"/>
      <c r="U430" s="32"/>
      <c r="V430" s="40">
        <f t="shared" si="98"/>
        <v>55876</v>
      </c>
      <c r="W430" s="40">
        <f t="shared" si="99"/>
        <v>276145.20589718665</v>
      </c>
      <c r="X430" s="40">
        <f t="shared" si="100"/>
        <v>111752</v>
      </c>
      <c r="Y430" s="29">
        <v>39668</v>
      </c>
      <c r="Z430" s="13">
        <f t="shared" si="101"/>
        <v>8</v>
      </c>
      <c r="AA430" s="27">
        <f t="shared" si="102"/>
        <v>27</v>
      </c>
      <c r="AB430" s="27">
        <v>1</v>
      </c>
      <c r="AC430" s="33">
        <v>1.3</v>
      </c>
      <c r="AD430" s="33">
        <v>31.1</v>
      </c>
      <c r="AE430" s="33">
        <v>27.3</v>
      </c>
      <c r="AF430" s="33">
        <v>33.299999999999997</v>
      </c>
      <c r="AG430" s="33">
        <v>31.348000000000003</v>
      </c>
      <c r="AH430" s="9">
        <v>45</v>
      </c>
      <c r="AI430" s="9">
        <v>40</v>
      </c>
      <c r="AJ430" s="9">
        <v>45</v>
      </c>
      <c r="AK430" s="9">
        <v>42.142857142857146</v>
      </c>
      <c r="AL430" s="10">
        <v>9.1</v>
      </c>
      <c r="AM430" s="10">
        <v>8.5</v>
      </c>
      <c r="AN430" s="10">
        <v>9.6999999999999993</v>
      </c>
      <c r="AO430" s="10">
        <v>9.1738654533058082</v>
      </c>
      <c r="AP430" s="21">
        <f>2*63</f>
        <v>126</v>
      </c>
      <c r="AQ430" s="20">
        <v>112.5</v>
      </c>
      <c r="AR430" s="20">
        <v>14.5</v>
      </c>
      <c r="AS430" s="20">
        <v>5.9</v>
      </c>
      <c r="AT430" s="5">
        <v>0</v>
      </c>
      <c r="AU430" s="5">
        <v>25</v>
      </c>
      <c r="AV430" s="5">
        <v>15</v>
      </c>
      <c r="AW430" s="5">
        <v>40</v>
      </c>
      <c r="AX430" s="5">
        <v>0</v>
      </c>
      <c r="AY430" s="5">
        <v>0</v>
      </c>
      <c r="AZ430" s="5">
        <v>5</v>
      </c>
      <c r="BA430" s="5">
        <v>35</v>
      </c>
      <c r="BB430" s="5">
        <v>365</v>
      </c>
      <c r="BC430" s="5">
        <v>335</v>
      </c>
      <c r="BD430" s="5">
        <v>4750</v>
      </c>
      <c r="BE430" s="5">
        <v>4860</v>
      </c>
      <c r="BF430" s="5">
        <v>67.5</v>
      </c>
      <c r="BG430" s="5">
        <v>62.5</v>
      </c>
      <c r="BH430" s="5">
        <v>1320</v>
      </c>
      <c r="BI430" s="5">
        <v>1450</v>
      </c>
      <c r="BJ430" s="5">
        <v>35</v>
      </c>
      <c r="BK430" s="5">
        <v>20</v>
      </c>
      <c r="BL430" s="5">
        <v>285</v>
      </c>
      <c r="BM430" s="5">
        <v>482.5</v>
      </c>
      <c r="BN430" s="5">
        <v>22025</v>
      </c>
      <c r="BO430" s="11">
        <f>BN430/O430*100</f>
        <v>39.417639057913952</v>
      </c>
      <c r="BP430" s="11">
        <f>(BN430)/(O430+Q430+S430+U430)*100</f>
        <v>39.417639057913952</v>
      </c>
      <c r="BQ430" s="27" t="s">
        <v>72</v>
      </c>
      <c r="BR430" s="30">
        <v>32</v>
      </c>
      <c r="BS430" s="30">
        <v>45</v>
      </c>
      <c r="BT430" s="35">
        <v>37.29</v>
      </c>
      <c r="BU430" s="43">
        <f t="shared" si="103"/>
        <v>1.3811111111111112</v>
      </c>
      <c r="BV430" s="28">
        <v>0.25800000000000001</v>
      </c>
      <c r="BW430" s="28">
        <v>0.73599999999999999</v>
      </c>
      <c r="BX430" s="28">
        <v>0.438</v>
      </c>
      <c r="BY430" s="32">
        <f t="shared" si="104"/>
        <v>108849.92053628634</v>
      </c>
      <c r="BZ430" s="35">
        <v>9.41</v>
      </c>
      <c r="CA430" s="43">
        <f t="shared" si="109"/>
        <v>1.7224160293377972</v>
      </c>
      <c r="CB430" s="43">
        <f t="shared" ref="CB430:CB436" si="110">(BX430/BT430^3)*100000</f>
        <v>0.84468923693583409</v>
      </c>
    </row>
    <row r="431" spans="1:80" x14ac:dyDescent="0.25">
      <c r="A431" s="37" t="s">
        <v>69</v>
      </c>
      <c r="B431" s="37">
        <v>8</v>
      </c>
      <c r="C431" s="37">
        <v>2</v>
      </c>
      <c r="D431" s="38">
        <f t="shared" si="96"/>
        <v>0.80937128447999995</v>
      </c>
      <c r="E431" s="39">
        <v>38915</v>
      </c>
      <c r="F431" s="37">
        <v>1</v>
      </c>
      <c r="G431" s="37" t="s">
        <v>70</v>
      </c>
      <c r="H431" s="37" t="s">
        <v>71</v>
      </c>
      <c r="I431" s="37">
        <v>1029</v>
      </c>
      <c r="J431" s="37">
        <v>1139</v>
      </c>
      <c r="K431" s="37"/>
      <c r="L431" s="37"/>
      <c r="M431" s="31">
        <f t="shared" si="97"/>
        <v>1084</v>
      </c>
      <c r="N431" s="39">
        <v>38923</v>
      </c>
      <c r="O431" s="40">
        <v>817988</v>
      </c>
      <c r="P431" s="37"/>
      <c r="Q431" s="40"/>
      <c r="R431" s="37"/>
      <c r="S431" s="37"/>
      <c r="T431" s="37"/>
      <c r="U431" s="37"/>
      <c r="V431" s="40">
        <f t="shared" si="98"/>
        <v>817988</v>
      </c>
      <c r="W431" s="40">
        <f t="shared" si="99"/>
        <v>1010646.1838778183</v>
      </c>
      <c r="X431" s="40">
        <f t="shared" si="100"/>
        <v>408994</v>
      </c>
      <c r="Y431" s="39">
        <v>38966</v>
      </c>
      <c r="Z431" s="13">
        <f t="shared" si="101"/>
        <v>8</v>
      </c>
      <c r="AA431" s="37">
        <f t="shared" si="102"/>
        <v>43</v>
      </c>
      <c r="AB431" s="37">
        <v>4</v>
      </c>
      <c r="AC431" s="37">
        <v>3.2</v>
      </c>
      <c r="AD431" s="37">
        <v>29.1</v>
      </c>
      <c r="AE431" s="37">
        <v>29.4</v>
      </c>
      <c r="AF431" s="37">
        <v>33.4</v>
      </c>
      <c r="AG431" s="41">
        <v>31.690000000000008</v>
      </c>
      <c r="AH431" s="15">
        <v>45</v>
      </c>
      <c r="AI431" s="15">
        <v>41</v>
      </c>
      <c r="AJ431" s="15">
        <v>58</v>
      </c>
      <c r="AK431" s="13">
        <v>49.692307692307693</v>
      </c>
      <c r="AL431" s="15">
        <v>9.1</v>
      </c>
      <c r="AM431" s="15">
        <v>9</v>
      </c>
      <c r="AN431" s="15">
        <v>9.6</v>
      </c>
      <c r="AO431" s="18">
        <v>9.2010321798196006</v>
      </c>
      <c r="AP431" s="21">
        <v>610</v>
      </c>
      <c r="AQ431" s="21">
        <v>305</v>
      </c>
      <c r="AR431" s="21">
        <v>0</v>
      </c>
      <c r="AS431" s="21">
        <v>19.5</v>
      </c>
      <c r="AT431" s="14">
        <v>94</v>
      </c>
      <c r="AU431" s="14">
        <v>134</v>
      </c>
      <c r="AV431" s="14">
        <v>0</v>
      </c>
      <c r="AW431" s="14">
        <v>220</v>
      </c>
      <c r="AX431" s="14">
        <v>0</v>
      </c>
      <c r="AY431" s="14">
        <v>0</v>
      </c>
      <c r="AZ431" s="14">
        <v>0</v>
      </c>
      <c r="BA431" s="14">
        <v>30</v>
      </c>
      <c r="BB431" s="14">
        <v>245</v>
      </c>
      <c r="BC431" s="14">
        <v>735</v>
      </c>
      <c r="BD431" s="14">
        <v>0</v>
      </c>
      <c r="BE431" s="14">
        <v>855</v>
      </c>
      <c r="BF431" s="14">
        <v>75.9375</v>
      </c>
      <c r="BG431" s="14">
        <v>111.25</v>
      </c>
      <c r="BH431" s="14">
        <v>0</v>
      </c>
      <c r="BI431" s="14">
        <v>193.4375</v>
      </c>
      <c r="BJ431" s="14">
        <v>57.5</v>
      </c>
      <c r="BK431" s="14">
        <v>50</v>
      </c>
      <c r="BL431" s="14">
        <v>0</v>
      </c>
      <c r="BM431" s="14">
        <v>132.5</v>
      </c>
      <c r="BN431" s="14">
        <v>97536</v>
      </c>
      <c r="BO431" s="19">
        <f>BN431/O431*100</f>
        <v>11.92389130402891</v>
      </c>
      <c r="BP431" s="19">
        <f>BN431/(O431+Q431)*100</f>
        <v>11.92389130402891</v>
      </c>
      <c r="BQ431" s="37" t="s">
        <v>72</v>
      </c>
      <c r="BR431" s="31">
        <v>21</v>
      </c>
      <c r="BS431" s="31">
        <v>87</v>
      </c>
      <c r="BT431" s="43">
        <v>30.99</v>
      </c>
      <c r="BU431" s="43">
        <f t="shared" si="103"/>
        <v>0.72069767441860466</v>
      </c>
      <c r="BV431" s="38">
        <v>0.10100000000000001</v>
      </c>
      <c r="BW431" s="38">
        <v>6.6360000000000001</v>
      </c>
      <c r="BX431" s="38">
        <v>0.38300000000000001</v>
      </c>
      <c r="BY431" s="40">
        <f t="shared" si="104"/>
        <v>120508.3524339072</v>
      </c>
      <c r="BZ431" s="43">
        <v>23.27</v>
      </c>
      <c r="CA431" s="43">
        <f t="shared" si="109"/>
        <v>0.66862118915592295</v>
      </c>
      <c r="CB431" s="43">
        <f t="shared" si="110"/>
        <v>1.286868129353917</v>
      </c>
    </row>
    <row r="432" spans="1:80" x14ac:dyDescent="0.25">
      <c r="A432" s="37" t="s">
        <v>69</v>
      </c>
      <c r="B432" s="37">
        <v>2</v>
      </c>
      <c r="C432" s="37">
        <v>2</v>
      </c>
      <c r="D432" s="38">
        <f t="shared" si="96"/>
        <v>0.80937128447999995</v>
      </c>
      <c r="E432" s="39">
        <v>37377</v>
      </c>
      <c r="F432" s="37">
        <v>1</v>
      </c>
      <c r="G432" s="37" t="s">
        <v>70</v>
      </c>
      <c r="H432" s="37" t="s">
        <v>71</v>
      </c>
      <c r="I432" s="37">
        <v>349</v>
      </c>
      <c r="J432" s="37">
        <v>408</v>
      </c>
      <c r="K432" s="37"/>
      <c r="L432" s="37"/>
      <c r="M432" s="31">
        <f t="shared" si="97"/>
        <v>378.5</v>
      </c>
      <c r="N432" s="39">
        <v>37386</v>
      </c>
      <c r="O432" s="40">
        <v>838598</v>
      </c>
      <c r="P432" s="37"/>
      <c r="Q432" s="40"/>
      <c r="R432" s="37"/>
      <c r="S432" s="37"/>
      <c r="T432" s="37"/>
      <c r="U432" s="37"/>
      <c r="V432" s="40">
        <f t="shared" si="98"/>
        <v>838598</v>
      </c>
      <c r="W432" s="40">
        <f t="shared" si="99"/>
        <v>1036110.3934380097</v>
      </c>
      <c r="X432" s="40">
        <f t="shared" si="100"/>
        <v>419299</v>
      </c>
      <c r="Y432" s="39">
        <v>37428</v>
      </c>
      <c r="Z432" s="13">
        <f t="shared" si="101"/>
        <v>9</v>
      </c>
      <c r="AA432" s="37">
        <f t="shared" si="102"/>
        <v>42</v>
      </c>
      <c r="AB432" s="37">
        <v>0</v>
      </c>
      <c r="AC432" s="41">
        <v>2.5</v>
      </c>
      <c r="AD432" s="41">
        <v>29.9</v>
      </c>
      <c r="AE432" s="41">
        <v>25</v>
      </c>
      <c r="AF432" s="41">
        <v>34.200000000000003</v>
      </c>
      <c r="AG432" s="41">
        <v>29.220000000000006</v>
      </c>
      <c r="AH432" s="13">
        <v>45</v>
      </c>
      <c r="AI432" s="13">
        <v>42</v>
      </c>
      <c r="AJ432" s="13">
        <v>50</v>
      </c>
      <c r="AK432" s="13">
        <v>46.444444444444443</v>
      </c>
      <c r="AL432" s="18">
        <v>9.1</v>
      </c>
      <c r="AM432" s="18">
        <v>8.8000000000000007</v>
      </c>
      <c r="AN432" s="18">
        <v>9.6999999999999993</v>
      </c>
      <c r="AO432" s="18">
        <v>9.2830259163690663</v>
      </c>
      <c r="AP432" s="21">
        <v>70</v>
      </c>
      <c r="AQ432" s="21">
        <v>775</v>
      </c>
      <c r="AR432" s="21">
        <v>54</v>
      </c>
      <c r="AS432" s="21">
        <v>22.5</v>
      </c>
      <c r="AT432" s="14">
        <v>90</v>
      </c>
      <c r="AU432" s="14">
        <v>295</v>
      </c>
      <c r="AV432" s="14">
        <v>0</v>
      </c>
      <c r="AW432" s="14">
        <v>385</v>
      </c>
      <c r="AX432" s="14">
        <v>5</v>
      </c>
      <c r="AY432" s="14">
        <v>10</v>
      </c>
      <c r="AZ432" s="14">
        <v>0</v>
      </c>
      <c r="BA432" s="14">
        <v>40</v>
      </c>
      <c r="BB432" s="14">
        <v>165</v>
      </c>
      <c r="BC432" s="14">
        <v>390</v>
      </c>
      <c r="BD432" s="14">
        <v>50</v>
      </c>
      <c r="BE432" s="14">
        <v>490</v>
      </c>
      <c r="BF432" s="14">
        <v>52.666666666666664</v>
      </c>
      <c r="BG432" s="14">
        <v>93.333333333333329</v>
      </c>
      <c r="BH432" s="14">
        <v>14</v>
      </c>
      <c r="BI432" s="14">
        <v>160</v>
      </c>
      <c r="BJ432" s="14">
        <v>40</v>
      </c>
      <c r="BK432" s="14">
        <v>45</v>
      </c>
      <c r="BL432" s="14">
        <v>5</v>
      </c>
      <c r="BM432" s="14">
        <v>100</v>
      </c>
      <c r="BN432" s="14">
        <v>8702</v>
      </c>
      <c r="BO432" s="19">
        <f>BN432/(O432)*100</f>
        <v>1.0376843255051884</v>
      </c>
      <c r="BP432" s="19">
        <f>BN432/(O432+Q432)*100</f>
        <v>1.0376843255051884</v>
      </c>
      <c r="BQ432" s="37" t="s">
        <v>72</v>
      </c>
      <c r="BR432" s="31">
        <v>20</v>
      </c>
      <c r="BS432" s="31">
        <v>42</v>
      </c>
      <c r="BT432" s="43">
        <v>27.02</v>
      </c>
      <c r="BU432" s="43">
        <f t="shared" si="103"/>
        <v>0.64333333333333331</v>
      </c>
      <c r="BV432" s="38">
        <v>7.4999999999999997E-2</v>
      </c>
      <c r="BW432" s="38">
        <v>0.60399999999999998</v>
      </c>
      <c r="BX432" s="38">
        <v>0.188</v>
      </c>
      <c r="BY432" s="40">
        <f t="shared" si="104"/>
        <v>10751.555147636365</v>
      </c>
      <c r="BZ432" s="43">
        <v>1.68</v>
      </c>
      <c r="CA432" s="35">
        <f t="shared" si="109"/>
        <v>4.9421076293433078E-2</v>
      </c>
      <c r="CB432" s="35">
        <f t="shared" si="110"/>
        <v>0.9530195620027454</v>
      </c>
    </row>
    <row r="433" spans="1:80" x14ac:dyDescent="0.25">
      <c r="A433" s="27" t="s">
        <v>69</v>
      </c>
      <c r="B433" s="27">
        <v>16</v>
      </c>
      <c r="C433" s="27">
        <v>0.5</v>
      </c>
      <c r="D433" s="28">
        <f t="shared" si="96"/>
        <v>0.20234282111999999</v>
      </c>
      <c r="E433" s="29">
        <v>39609</v>
      </c>
      <c r="F433" s="27">
        <v>1</v>
      </c>
      <c r="G433" s="27" t="s">
        <v>70</v>
      </c>
      <c r="H433" s="27" t="s">
        <v>71</v>
      </c>
      <c r="I433" s="27">
        <v>478</v>
      </c>
      <c r="J433" s="27">
        <v>207</v>
      </c>
      <c r="K433" s="27"/>
      <c r="L433" s="27"/>
      <c r="M433" s="31">
        <f t="shared" si="97"/>
        <v>342.5</v>
      </c>
      <c r="N433" s="29">
        <v>39619</v>
      </c>
      <c r="O433" s="32">
        <v>238618</v>
      </c>
      <c r="P433" s="27"/>
      <c r="Q433" s="32"/>
      <c r="R433" s="27"/>
      <c r="S433" s="32"/>
      <c r="T433" s="27"/>
      <c r="U433" s="30"/>
      <c r="V433" s="40">
        <f t="shared" si="98"/>
        <v>238618</v>
      </c>
      <c r="W433" s="40">
        <f t="shared" si="99"/>
        <v>1179275.8382986411</v>
      </c>
      <c r="X433" s="40">
        <f t="shared" si="100"/>
        <v>477236</v>
      </c>
      <c r="Y433" s="29">
        <v>39660</v>
      </c>
      <c r="Z433" s="13">
        <f t="shared" si="101"/>
        <v>10</v>
      </c>
      <c r="AA433" s="27">
        <f t="shared" si="102"/>
        <v>41</v>
      </c>
      <c r="AB433" s="27">
        <v>0</v>
      </c>
      <c r="AC433" s="33">
        <v>2.7</v>
      </c>
      <c r="AD433" s="33">
        <v>31.2</v>
      </c>
      <c r="AE433" s="33">
        <v>27.1</v>
      </c>
      <c r="AF433" s="33">
        <v>32.5</v>
      </c>
      <c r="AG433" s="33">
        <v>30.694871794871794</v>
      </c>
      <c r="AH433" s="9">
        <v>45</v>
      </c>
      <c r="AI433" s="9">
        <v>42</v>
      </c>
      <c r="AJ433" s="9">
        <v>51</v>
      </c>
      <c r="AK433" s="9">
        <v>45.888888888888886</v>
      </c>
      <c r="AL433" s="10">
        <v>8.9</v>
      </c>
      <c r="AM433" s="10">
        <v>8.6999999999999993</v>
      </c>
      <c r="AN433" s="10">
        <v>9.1999999999999993</v>
      </c>
      <c r="AO433" s="10">
        <v>8.9439681945737401</v>
      </c>
      <c r="AP433" s="21">
        <f>2*143</f>
        <v>286</v>
      </c>
      <c r="AQ433" s="20">
        <v>172</v>
      </c>
      <c r="AR433" s="20">
        <v>21</v>
      </c>
      <c r="AS433" s="20">
        <v>10</v>
      </c>
      <c r="AT433" s="5">
        <v>5</v>
      </c>
      <c r="AU433" s="5">
        <v>285</v>
      </c>
      <c r="AV433" s="5">
        <v>15</v>
      </c>
      <c r="AW433" s="5">
        <v>305</v>
      </c>
      <c r="AX433" s="5">
        <v>0</v>
      </c>
      <c r="AY433" s="5">
        <v>0</v>
      </c>
      <c r="AZ433" s="5">
        <v>0</v>
      </c>
      <c r="BA433" s="5">
        <v>0</v>
      </c>
      <c r="BB433" s="5">
        <v>565</v>
      </c>
      <c r="BC433" s="5">
        <v>300</v>
      </c>
      <c r="BD433" s="5">
        <v>4375</v>
      </c>
      <c r="BE433" s="5">
        <v>4565</v>
      </c>
      <c r="BF433" s="5">
        <v>85.625</v>
      </c>
      <c r="BG433" s="5">
        <v>105.625</v>
      </c>
      <c r="BH433" s="5">
        <v>1134.375</v>
      </c>
      <c r="BI433" s="5">
        <v>1325.3125</v>
      </c>
      <c r="BJ433" s="5">
        <v>17.5</v>
      </c>
      <c r="BK433" s="5">
        <v>65</v>
      </c>
      <c r="BL433" s="5">
        <v>212.5</v>
      </c>
      <c r="BM433" s="5">
        <v>602.5</v>
      </c>
      <c r="BN433" s="5">
        <v>258986</v>
      </c>
      <c r="BO433" s="11">
        <f t="shared" ref="BO433:BO438" si="111">BN433/O433*100</f>
        <v>108.53581875633857</v>
      </c>
      <c r="BP433" s="11">
        <f t="shared" ref="BP433:BP439" si="112">(BN433)/(O433+Q433+S433+U433)*100</f>
        <v>108.53581875633857</v>
      </c>
      <c r="BQ433" s="27" t="s">
        <v>72</v>
      </c>
      <c r="BR433" s="30">
        <v>26</v>
      </c>
      <c r="BS433" s="30">
        <v>40</v>
      </c>
      <c r="BT433" s="35">
        <v>31.51</v>
      </c>
      <c r="BU433" s="43">
        <f t="shared" si="103"/>
        <v>0.76853658536585368</v>
      </c>
      <c r="BV433" s="28">
        <v>0.10199999999999999</v>
      </c>
      <c r="BW433" s="28">
        <v>0.42299999999999999</v>
      </c>
      <c r="BX433" s="28">
        <v>0.24299999999999999</v>
      </c>
      <c r="BY433" s="32">
        <f t="shared" si="104"/>
        <v>1279936.6864931057</v>
      </c>
      <c r="BZ433" s="35">
        <v>64.680000000000007</v>
      </c>
      <c r="CA433" s="35">
        <f t="shared" si="109"/>
        <v>7.796476133315247</v>
      </c>
      <c r="CB433" s="35">
        <f t="shared" si="110"/>
        <v>0.77671387631809541</v>
      </c>
    </row>
    <row r="434" spans="1:80" x14ac:dyDescent="0.25">
      <c r="A434" s="27" t="s">
        <v>69</v>
      </c>
      <c r="B434" s="27">
        <v>32</v>
      </c>
      <c r="C434" s="27">
        <v>1</v>
      </c>
      <c r="D434" s="28">
        <f t="shared" si="96"/>
        <v>0.40468564223999998</v>
      </c>
      <c r="E434" s="29">
        <v>39628</v>
      </c>
      <c r="F434" s="27">
        <v>1</v>
      </c>
      <c r="G434" s="27" t="s">
        <v>70</v>
      </c>
      <c r="H434" s="27" t="s">
        <v>71</v>
      </c>
      <c r="I434" s="27">
        <v>48</v>
      </c>
      <c r="J434" s="27">
        <v>60</v>
      </c>
      <c r="K434" s="27"/>
      <c r="L434" s="27"/>
      <c r="M434" s="31">
        <f t="shared" si="97"/>
        <v>54</v>
      </c>
      <c r="N434" s="29">
        <v>39640</v>
      </c>
      <c r="O434" s="32">
        <v>387468</v>
      </c>
      <c r="P434" s="27"/>
      <c r="Q434" s="32"/>
      <c r="R434" s="27"/>
      <c r="S434" s="32"/>
      <c r="T434" s="27"/>
      <c r="U434" s="30"/>
      <c r="V434" s="40">
        <f t="shared" si="98"/>
        <v>387468</v>
      </c>
      <c r="W434" s="40">
        <f t="shared" si="99"/>
        <v>957454.27946319629</v>
      </c>
      <c r="X434" s="40">
        <f t="shared" si="100"/>
        <v>387468</v>
      </c>
      <c r="Y434" s="29">
        <v>39674</v>
      </c>
      <c r="Z434" s="13">
        <f t="shared" si="101"/>
        <v>12</v>
      </c>
      <c r="AA434" s="27">
        <f t="shared" si="102"/>
        <v>34</v>
      </c>
      <c r="AB434" s="27">
        <v>0</v>
      </c>
      <c r="AC434" s="33">
        <v>2.6</v>
      </c>
      <c r="AD434" s="33">
        <v>31.4</v>
      </c>
      <c r="AE434" s="33">
        <v>27.5</v>
      </c>
      <c r="AF434" s="33">
        <v>32.700000000000003</v>
      </c>
      <c r="AG434" s="33">
        <v>31.340625000000006</v>
      </c>
      <c r="AH434" s="9">
        <v>45</v>
      </c>
      <c r="AI434" s="9">
        <v>40</v>
      </c>
      <c r="AJ434" s="9">
        <v>47</v>
      </c>
      <c r="AK434" s="9">
        <v>43.888888888888886</v>
      </c>
      <c r="AL434" s="10">
        <v>9.1</v>
      </c>
      <c r="AM434" s="10">
        <v>8.8000000000000007</v>
      </c>
      <c r="AN434" s="10">
        <v>9.4</v>
      </c>
      <c r="AO434" s="10">
        <v>9.1046652069933085</v>
      </c>
      <c r="AP434" s="21">
        <f>2*106</f>
        <v>212</v>
      </c>
      <c r="AQ434" s="20">
        <v>350</v>
      </c>
      <c r="AR434" s="20">
        <v>29</v>
      </c>
      <c r="AS434" s="20">
        <v>34.950000000000003</v>
      </c>
      <c r="AT434" s="5">
        <v>25</v>
      </c>
      <c r="AU434" s="5">
        <v>85</v>
      </c>
      <c r="AV434" s="5">
        <v>35</v>
      </c>
      <c r="AW434" s="5">
        <v>145</v>
      </c>
      <c r="AX434" s="5">
        <v>0</v>
      </c>
      <c r="AY434" s="5">
        <v>0</v>
      </c>
      <c r="AZ434" s="5">
        <v>55</v>
      </c>
      <c r="BA434" s="5">
        <v>65</v>
      </c>
      <c r="BB434" s="5">
        <v>155</v>
      </c>
      <c r="BC434" s="5">
        <v>630</v>
      </c>
      <c r="BD434" s="5">
        <v>8090</v>
      </c>
      <c r="BE434" s="5">
        <v>8090</v>
      </c>
      <c r="BF434" s="5">
        <v>35.416666666666664</v>
      </c>
      <c r="BG434" s="5">
        <v>133.75</v>
      </c>
      <c r="BH434" s="5">
        <v>2419.1666666666665</v>
      </c>
      <c r="BI434" s="5">
        <v>2588.3333333333335</v>
      </c>
      <c r="BJ434" s="5">
        <v>25</v>
      </c>
      <c r="BK434" s="5">
        <v>17.5</v>
      </c>
      <c r="BL434" s="5">
        <v>977.5</v>
      </c>
      <c r="BM434" s="5">
        <v>995</v>
      </c>
      <c r="BN434" s="5">
        <v>47061</v>
      </c>
      <c r="BO434" s="11">
        <f t="shared" si="111"/>
        <v>12.14577719966552</v>
      </c>
      <c r="BP434" s="11">
        <f t="shared" si="112"/>
        <v>12.14577719966552</v>
      </c>
      <c r="BQ434" s="27" t="s">
        <v>72</v>
      </c>
      <c r="BR434" s="30">
        <v>10</v>
      </c>
      <c r="BS434" s="30">
        <v>57</v>
      </c>
      <c r="BT434" s="35">
        <v>43.52</v>
      </c>
      <c r="BU434" s="43">
        <f t="shared" si="103"/>
        <v>1.28</v>
      </c>
      <c r="BV434" s="28">
        <v>0.124</v>
      </c>
      <c r="BW434" s="28">
        <v>1.508</v>
      </c>
      <c r="BX434" s="28">
        <v>0.85099999999999998</v>
      </c>
      <c r="BY434" s="32">
        <f t="shared" si="104"/>
        <v>116290.26357226269</v>
      </c>
      <c r="BZ434" s="35">
        <v>37.729999999999997</v>
      </c>
      <c r="CA434" s="43">
        <f t="shared" si="109"/>
        <v>2.7421429537518081</v>
      </c>
      <c r="CB434" s="43">
        <f t="shared" si="110"/>
        <v>1.0324354305690495</v>
      </c>
    </row>
    <row r="435" spans="1:80" x14ac:dyDescent="0.25">
      <c r="A435" s="27" t="s">
        <v>69</v>
      </c>
      <c r="B435" s="30">
        <v>33</v>
      </c>
      <c r="C435" s="27">
        <v>1</v>
      </c>
      <c r="D435" s="27">
        <f t="shared" si="96"/>
        <v>0.40468564223999998</v>
      </c>
      <c r="E435" s="29">
        <v>40075</v>
      </c>
      <c r="F435" s="27">
        <v>1</v>
      </c>
      <c r="G435" s="27" t="s">
        <v>70</v>
      </c>
      <c r="H435" s="27" t="s">
        <v>71</v>
      </c>
      <c r="I435" s="27">
        <v>101</v>
      </c>
      <c r="J435" s="27">
        <v>82</v>
      </c>
      <c r="K435" s="27"/>
      <c r="L435" s="27"/>
      <c r="M435" s="31">
        <f t="shared" si="97"/>
        <v>91.5</v>
      </c>
      <c r="N435" s="29">
        <v>40087</v>
      </c>
      <c r="O435" s="32">
        <v>386094</v>
      </c>
      <c r="P435" s="27"/>
      <c r="Q435" s="32"/>
      <c r="R435" s="27"/>
      <c r="S435" s="32"/>
      <c r="T435" s="27"/>
      <c r="U435" s="32"/>
      <c r="V435" s="40">
        <f t="shared" si="98"/>
        <v>386094</v>
      </c>
      <c r="W435" s="40">
        <f t="shared" si="99"/>
        <v>954059.05152183736</v>
      </c>
      <c r="X435" s="40">
        <f t="shared" si="100"/>
        <v>386094</v>
      </c>
      <c r="Y435" s="29">
        <v>40122</v>
      </c>
      <c r="Z435" s="13">
        <f t="shared" si="101"/>
        <v>12</v>
      </c>
      <c r="AA435" s="27">
        <f t="shared" si="102"/>
        <v>35</v>
      </c>
      <c r="AB435" s="27">
        <v>5</v>
      </c>
      <c r="AC435" s="33">
        <v>3.8</v>
      </c>
      <c r="AD435" s="33">
        <v>31.2</v>
      </c>
      <c r="AE435" s="33">
        <v>20.8</v>
      </c>
      <c r="AF435" s="33">
        <v>31.5</v>
      </c>
      <c r="AG435" s="33">
        <v>25.921875</v>
      </c>
      <c r="AH435" s="4">
        <v>45</v>
      </c>
      <c r="AI435" s="4">
        <v>41</v>
      </c>
      <c r="AJ435" s="4">
        <v>48</v>
      </c>
      <c r="AK435" s="10">
        <v>45.888888888888886</v>
      </c>
      <c r="AL435" s="4">
        <v>8.6999999999999993</v>
      </c>
      <c r="AM435" s="4">
        <v>8.6</v>
      </c>
      <c r="AN435" s="10">
        <v>9.6</v>
      </c>
      <c r="AO435" s="10">
        <v>9.0194176335515301</v>
      </c>
      <c r="AP435" s="20">
        <v>356</v>
      </c>
      <c r="AQ435" s="20">
        <v>315</v>
      </c>
      <c r="AR435" s="20">
        <v>16</v>
      </c>
      <c r="AS435" s="20">
        <v>6</v>
      </c>
      <c r="AT435" s="5">
        <v>30</v>
      </c>
      <c r="AU435" s="5">
        <v>1985</v>
      </c>
      <c r="AV435" s="5">
        <v>0</v>
      </c>
      <c r="AW435" s="5">
        <v>2015</v>
      </c>
      <c r="AX435" s="5">
        <v>0</v>
      </c>
      <c r="AY435" s="5">
        <v>0</v>
      </c>
      <c r="AZ435" s="5">
        <v>0</v>
      </c>
      <c r="BA435" s="5">
        <v>20</v>
      </c>
      <c r="BB435" s="5">
        <v>430</v>
      </c>
      <c r="BC435" s="5">
        <v>940</v>
      </c>
      <c r="BD435" s="5">
        <v>65</v>
      </c>
      <c r="BE435" s="5">
        <v>1040</v>
      </c>
      <c r="BF435" s="5">
        <v>95</v>
      </c>
      <c r="BG435" s="5">
        <v>135.90909090909091</v>
      </c>
      <c r="BH435" s="5">
        <v>6.8181818181818183</v>
      </c>
      <c r="BI435" s="5">
        <v>233.18181818181819</v>
      </c>
      <c r="BJ435" s="5">
        <v>35</v>
      </c>
      <c r="BK435" s="5">
        <v>35</v>
      </c>
      <c r="BL435" s="5">
        <v>0</v>
      </c>
      <c r="BM435" s="5">
        <v>135</v>
      </c>
      <c r="BN435" s="5">
        <v>202011</v>
      </c>
      <c r="BO435" s="11">
        <f t="shared" si="111"/>
        <v>52.321714401156193</v>
      </c>
      <c r="BP435" s="11">
        <f t="shared" si="112"/>
        <v>52.321714401156193</v>
      </c>
      <c r="BQ435" s="27" t="s">
        <v>72</v>
      </c>
      <c r="BR435" s="30">
        <v>29</v>
      </c>
      <c r="BS435" s="30">
        <v>45</v>
      </c>
      <c r="BT435" s="35">
        <v>35.1</v>
      </c>
      <c r="BU435" s="43">
        <f t="shared" si="103"/>
        <v>1.0028571428571429</v>
      </c>
      <c r="BV435" s="28">
        <v>0.19900000000000001</v>
      </c>
      <c r="BW435" s="28">
        <v>0.71</v>
      </c>
      <c r="BX435" s="28">
        <v>0.38200000000000001</v>
      </c>
      <c r="BY435" s="32">
        <f t="shared" si="104"/>
        <v>499180.05215563544</v>
      </c>
      <c r="BZ435" s="35">
        <v>78.819999999999993</v>
      </c>
      <c r="CA435" s="35">
        <f t="shared" si="109"/>
        <v>5.5648131906405629</v>
      </c>
      <c r="CB435" s="35">
        <f t="shared" si="110"/>
        <v>0.88336871317528942</v>
      </c>
    </row>
    <row r="436" spans="1:80" x14ac:dyDescent="0.25">
      <c r="A436" s="27" t="s">
        <v>69</v>
      </c>
      <c r="B436" s="30">
        <v>32</v>
      </c>
      <c r="C436" s="27">
        <v>1</v>
      </c>
      <c r="D436" s="27">
        <f t="shared" si="96"/>
        <v>0.40468564223999998</v>
      </c>
      <c r="E436" s="29">
        <v>40089</v>
      </c>
      <c r="F436" s="27">
        <v>1</v>
      </c>
      <c r="G436" s="27" t="s">
        <v>70</v>
      </c>
      <c r="H436" s="27" t="s">
        <v>71</v>
      </c>
      <c r="I436" s="27">
        <v>87</v>
      </c>
      <c r="J436" s="27">
        <v>292</v>
      </c>
      <c r="K436" s="27"/>
      <c r="L436" s="27"/>
      <c r="M436" s="31">
        <f t="shared" si="97"/>
        <v>189.5</v>
      </c>
      <c r="N436" s="29">
        <v>40101</v>
      </c>
      <c r="O436" s="32">
        <v>387468</v>
      </c>
      <c r="P436" s="27"/>
      <c r="Q436" s="32"/>
      <c r="R436" s="27"/>
      <c r="S436" s="32"/>
      <c r="T436" s="27"/>
      <c r="U436" s="32"/>
      <c r="V436" s="40">
        <f t="shared" si="98"/>
        <v>387468</v>
      </c>
      <c r="W436" s="40">
        <f t="shared" si="99"/>
        <v>957454.27946319629</v>
      </c>
      <c r="X436" s="40">
        <f t="shared" si="100"/>
        <v>387468</v>
      </c>
      <c r="Y436" s="29">
        <v>40151</v>
      </c>
      <c r="Z436" s="13">
        <f t="shared" si="101"/>
        <v>12</v>
      </c>
      <c r="AA436" s="27">
        <f t="shared" si="102"/>
        <v>50</v>
      </c>
      <c r="AB436" s="27">
        <v>7</v>
      </c>
      <c r="AC436" s="33">
        <v>3.3</v>
      </c>
      <c r="AD436" s="33">
        <v>30.3</v>
      </c>
      <c r="AE436" s="33">
        <v>15.3</v>
      </c>
      <c r="AF436" s="33">
        <v>27.1</v>
      </c>
      <c r="AG436" s="33">
        <v>22.363829787234046</v>
      </c>
      <c r="AH436" s="4">
        <v>45</v>
      </c>
      <c r="AI436" s="4">
        <v>37</v>
      </c>
      <c r="AJ436" s="4">
        <v>48</v>
      </c>
      <c r="AK436" s="10">
        <v>45</v>
      </c>
      <c r="AL436" s="4">
        <v>8.8000000000000007</v>
      </c>
      <c r="AM436" s="4">
        <v>8.1999999999999993</v>
      </c>
      <c r="AN436" s="10">
        <v>9</v>
      </c>
      <c r="AO436" s="10">
        <v>8.6031372143124649</v>
      </c>
      <c r="AP436" s="20">
        <v>460</v>
      </c>
      <c r="AQ436" s="20">
        <v>250</v>
      </c>
      <c r="AR436" s="20">
        <v>21</v>
      </c>
      <c r="AS436" s="20">
        <v>8.75</v>
      </c>
      <c r="AT436" s="5">
        <v>110</v>
      </c>
      <c r="AU436" s="5">
        <v>165</v>
      </c>
      <c r="AV436" s="5">
        <v>1140</v>
      </c>
      <c r="AW436" s="5">
        <v>1415</v>
      </c>
      <c r="AX436" s="5">
        <v>0</v>
      </c>
      <c r="AY436" s="5">
        <v>5</v>
      </c>
      <c r="AZ436" s="5">
        <v>0</v>
      </c>
      <c r="BA436" s="5">
        <v>5</v>
      </c>
      <c r="BB436" s="5">
        <v>255</v>
      </c>
      <c r="BC436" s="5">
        <v>180</v>
      </c>
      <c r="BD436" s="5">
        <v>525</v>
      </c>
      <c r="BE436" s="5">
        <v>805</v>
      </c>
      <c r="BF436" s="5">
        <v>43.928571428571431</v>
      </c>
      <c r="BG436" s="5">
        <v>34.285714285714285</v>
      </c>
      <c r="BH436" s="5">
        <v>39.642857142857146</v>
      </c>
      <c r="BI436" s="5">
        <v>117.85714285714286</v>
      </c>
      <c r="BJ436" s="5">
        <v>7.5</v>
      </c>
      <c r="BK436" s="5">
        <v>25</v>
      </c>
      <c r="BL436" s="5">
        <v>0</v>
      </c>
      <c r="BM436" s="5">
        <v>37.5</v>
      </c>
      <c r="BN436" s="5">
        <v>107402</v>
      </c>
      <c r="BO436" s="11">
        <f t="shared" si="111"/>
        <v>27.718934208760466</v>
      </c>
      <c r="BP436" s="11">
        <f t="shared" si="112"/>
        <v>27.718934208760466</v>
      </c>
      <c r="BQ436" s="27" t="s">
        <v>72</v>
      </c>
      <c r="BR436" s="30">
        <v>20</v>
      </c>
      <c r="BS436" s="30">
        <v>51</v>
      </c>
      <c r="BT436" s="35">
        <v>28.29</v>
      </c>
      <c r="BU436" s="43">
        <f t="shared" si="103"/>
        <v>0.56579999999999997</v>
      </c>
      <c r="BV436" s="28">
        <v>0.08</v>
      </c>
      <c r="BW436" s="28">
        <v>0.57799999999999996</v>
      </c>
      <c r="BX436" s="28">
        <v>0.24</v>
      </c>
      <c r="BY436" s="32">
        <f t="shared" si="104"/>
        <v>265396.12180336495</v>
      </c>
      <c r="BZ436" s="35">
        <v>18.86</v>
      </c>
      <c r="CA436" s="35">
        <f t="shared" si="109"/>
        <v>0.93208149889414771</v>
      </c>
      <c r="CB436" s="35">
        <f t="shared" si="110"/>
        <v>1.0600159481015918</v>
      </c>
    </row>
    <row r="437" spans="1:80" x14ac:dyDescent="0.25">
      <c r="A437" s="37" t="s">
        <v>69</v>
      </c>
      <c r="B437" s="37">
        <v>7</v>
      </c>
      <c r="C437" s="37">
        <v>2</v>
      </c>
      <c r="D437" s="38">
        <f t="shared" si="96"/>
        <v>0.80937128447999995</v>
      </c>
      <c r="E437" s="39">
        <v>39611</v>
      </c>
      <c r="F437" s="37">
        <v>1</v>
      </c>
      <c r="G437" s="37" t="s">
        <v>70</v>
      </c>
      <c r="H437" s="37" t="s">
        <v>71</v>
      </c>
      <c r="I437" s="37">
        <v>330</v>
      </c>
      <c r="J437" s="37">
        <v>60</v>
      </c>
      <c r="K437" s="37"/>
      <c r="L437" s="37"/>
      <c r="M437" s="31">
        <f t="shared" si="97"/>
        <v>195</v>
      </c>
      <c r="N437" s="39">
        <v>39624</v>
      </c>
      <c r="O437" s="40">
        <v>754784</v>
      </c>
      <c r="P437" s="37"/>
      <c r="Q437" s="40"/>
      <c r="R437" s="37"/>
      <c r="S437" s="40"/>
      <c r="T437" s="37"/>
      <c r="U437" s="31"/>
      <c r="V437" s="40">
        <f t="shared" si="98"/>
        <v>754784</v>
      </c>
      <c r="W437" s="40">
        <f t="shared" si="99"/>
        <v>932555.9412265647</v>
      </c>
      <c r="X437" s="40">
        <f t="shared" si="100"/>
        <v>377392</v>
      </c>
      <c r="Y437" s="39">
        <v>39667</v>
      </c>
      <c r="Z437" s="13">
        <f t="shared" si="101"/>
        <v>13</v>
      </c>
      <c r="AA437" s="37">
        <f t="shared" si="102"/>
        <v>43</v>
      </c>
      <c r="AB437" s="37">
        <v>2</v>
      </c>
      <c r="AC437" s="41">
        <v>2.2000000000000002</v>
      </c>
      <c r="AD437" s="41">
        <v>30.5</v>
      </c>
      <c r="AE437" s="41">
        <v>27.2</v>
      </c>
      <c r="AF437" s="41">
        <v>33.1</v>
      </c>
      <c r="AG437" s="41">
        <v>30.698048780487795</v>
      </c>
      <c r="AH437" s="13">
        <v>45</v>
      </c>
      <c r="AI437" s="13">
        <v>42</v>
      </c>
      <c r="AJ437" s="13">
        <v>51</v>
      </c>
      <c r="AK437" s="13">
        <v>46.1</v>
      </c>
      <c r="AL437" s="18">
        <v>8.9</v>
      </c>
      <c r="AM437" s="18">
        <v>8.6999999999999993</v>
      </c>
      <c r="AN437" s="18">
        <v>9.6999999999999993</v>
      </c>
      <c r="AO437" s="18">
        <v>9.241081203931131</v>
      </c>
      <c r="AP437" s="21">
        <f>2*214</f>
        <v>428</v>
      </c>
      <c r="AQ437" s="21">
        <v>500</v>
      </c>
      <c r="AR437" s="21">
        <v>47</v>
      </c>
      <c r="AS437" s="21">
        <v>24.5</v>
      </c>
      <c r="AT437" s="14">
        <v>105</v>
      </c>
      <c r="AU437" s="14">
        <v>230</v>
      </c>
      <c r="AV437" s="14">
        <v>0</v>
      </c>
      <c r="AW437" s="14">
        <v>335</v>
      </c>
      <c r="AX437" s="14">
        <v>0</v>
      </c>
      <c r="AY437" s="14">
        <v>0</v>
      </c>
      <c r="AZ437" s="14">
        <v>0</v>
      </c>
      <c r="BA437" s="14">
        <v>15</v>
      </c>
      <c r="BB437" s="14">
        <v>385</v>
      </c>
      <c r="BC437" s="14">
        <v>155</v>
      </c>
      <c r="BD437" s="14">
        <v>15</v>
      </c>
      <c r="BE437" s="14">
        <v>545</v>
      </c>
      <c r="BF437" s="14">
        <v>46</v>
      </c>
      <c r="BG437" s="14">
        <v>30.666666666666668</v>
      </c>
      <c r="BH437" s="14">
        <v>2.3333333333333335</v>
      </c>
      <c r="BI437" s="14">
        <v>79</v>
      </c>
      <c r="BJ437" s="14">
        <v>5</v>
      </c>
      <c r="BK437" s="14">
        <v>20</v>
      </c>
      <c r="BL437" s="14">
        <v>0</v>
      </c>
      <c r="BM437" s="14">
        <v>35</v>
      </c>
      <c r="BN437" s="14">
        <v>4313</v>
      </c>
      <c r="BO437" s="19">
        <f t="shared" si="111"/>
        <v>0.57142175774791193</v>
      </c>
      <c r="BP437" s="19">
        <f t="shared" si="112"/>
        <v>0.57142175774791193</v>
      </c>
      <c r="BQ437" s="37" t="s">
        <v>72</v>
      </c>
      <c r="BR437" s="31">
        <v>23</v>
      </c>
      <c r="BS437" s="31">
        <v>46</v>
      </c>
      <c r="BT437" s="43">
        <v>29.93</v>
      </c>
      <c r="BU437" s="43">
        <f t="shared" si="103"/>
        <v>0.69604651162790698</v>
      </c>
      <c r="BV437" s="38">
        <v>0.106</v>
      </c>
      <c r="BW437" s="38">
        <v>0.83199999999999996</v>
      </c>
      <c r="BX437" s="38">
        <v>0.27900000000000003</v>
      </c>
      <c r="BY437" s="40">
        <f t="shared" si="104"/>
        <v>5328.827551339421</v>
      </c>
      <c r="BZ437" s="43">
        <v>1.0900000000000001</v>
      </c>
      <c r="CA437" s="43">
        <f t="shared" si="109"/>
        <v>3.1319170441768636E-2</v>
      </c>
      <c r="CB437" s="43"/>
    </row>
    <row r="438" spans="1:80" x14ac:dyDescent="0.25">
      <c r="A438" s="37" t="s">
        <v>69</v>
      </c>
      <c r="B438" s="31">
        <v>6</v>
      </c>
      <c r="C438" s="37">
        <v>2</v>
      </c>
      <c r="D438" s="37">
        <f t="shared" si="96"/>
        <v>0.80937128447999995</v>
      </c>
      <c r="E438" s="39">
        <v>40089</v>
      </c>
      <c r="F438" s="37">
        <v>1</v>
      </c>
      <c r="G438" s="37" t="s">
        <v>70</v>
      </c>
      <c r="H438" s="37" t="s">
        <v>71</v>
      </c>
      <c r="I438" s="37">
        <v>741</v>
      </c>
      <c r="J438" s="37">
        <v>861</v>
      </c>
      <c r="K438" s="37"/>
      <c r="L438" s="37"/>
      <c r="M438" s="31">
        <f t="shared" si="97"/>
        <v>801</v>
      </c>
      <c r="N438" s="39">
        <v>40102</v>
      </c>
      <c r="O438" s="40">
        <v>792798</v>
      </c>
      <c r="P438" s="37"/>
      <c r="Q438" s="40"/>
      <c r="R438" s="37"/>
      <c r="S438" s="40"/>
      <c r="T438" s="37"/>
      <c r="U438" s="40"/>
      <c r="V438" s="40">
        <f t="shared" si="98"/>
        <v>792798</v>
      </c>
      <c r="W438" s="40">
        <f t="shared" si="99"/>
        <v>979523.26108202885</v>
      </c>
      <c r="X438" s="40">
        <f t="shared" si="100"/>
        <v>396399</v>
      </c>
      <c r="Y438" s="39">
        <v>40150</v>
      </c>
      <c r="Z438" s="13">
        <f t="shared" si="101"/>
        <v>13</v>
      </c>
      <c r="AA438" s="37">
        <f t="shared" si="102"/>
        <v>48</v>
      </c>
      <c r="AB438" s="37">
        <v>3</v>
      </c>
      <c r="AC438" s="41">
        <v>3.3</v>
      </c>
      <c r="AD438" s="41">
        <v>26.9</v>
      </c>
      <c r="AE438" s="41">
        <v>14.8</v>
      </c>
      <c r="AF438" s="41">
        <v>26.8</v>
      </c>
      <c r="AG438" s="41">
        <v>21.915555555555557</v>
      </c>
      <c r="AH438" s="15">
        <v>45</v>
      </c>
      <c r="AI438" s="15">
        <v>43</v>
      </c>
      <c r="AJ438" s="15">
        <v>52</v>
      </c>
      <c r="AK438" s="18">
        <v>46.909090909090907</v>
      </c>
      <c r="AL438" s="15">
        <v>8.6</v>
      </c>
      <c r="AM438" s="15">
        <v>8.4</v>
      </c>
      <c r="AN438" s="18">
        <v>9.1999999999999993</v>
      </c>
      <c r="AO438" s="18">
        <v>8.7781703709017656</v>
      </c>
      <c r="AP438" s="21">
        <v>540</v>
      </c>
      <c r="AQ438" s="21">
        <v>500</v>
      </c>
      <c r="AR438" s="21">
        <v>31</v>
      </c>
      <c r="AS438" s="21">
        <v>13</v>
      </c>
      <c r="AT438" s="14">
        <v>190</v>
      </c>
      <c r="AU438" s="14">
        <v>255</v>
      </c>
      <c r="AV438" s="14">
        <v>5</v>
      </c>
      <c r="AW438" s="14">
        <v>450</v>
      </c>
      <c r="AX438" s="14">
        <v>0</v>
      </c>
      <c r="AY438" s="14">
        <v>0</v>
      </c>
      <c r="AZ438" s="14">
        <v>0</v>
      </c>
      <c r="BA438" s="14">
        <v>0</v>
      </c>
      <c r="BB438" s="14">
        <v>120</v>
      </c>
      <c r="BC438" s="14">
        <v>45</v>
      </c>
      <c r="BD438" s="14">
        <v>0</v>
      </c>
      <c r="BE438" s="14">
        <v>140</v>
      </c>
      <c r="BF438" s="14">
        <v>27.5</v>
      </c>
      <c r="BG438" s="14">
        <v>8.75</v>
      </c>
      <c r="BH438" s="14">
        <v>0</v>
      </c>
      <c r="BI438" s="14">
        <v>36.25</v>
      </c>
      <c r="BJ438" s="14">
        <v>5</v>
      </c>
      <c r="BK438" s="14">
        <v>2.5</v>
      </c>
      <c r="BL438" s="14">
        <v>0</v>
      </c>
      <c r="BM438" s="14">
        <v>10</v>
      </c>
      <c r="BN438" s="14">
        <v>32237</v>
      </c>
      <c r="BO438" s="19">
        <f t="shared" si="111"/>
        <v>4.0662312467993109</v>
      </c>
      <c r="BP438" s="19">
        <f t="shared" si="112"/>
        <v>4.0662312467993109</v>
      </c>
      <c r="BQ438" s="37" t="s">
        <v>72</v>
      </c>
      <c r="BR438" s="31">
        <v>10</v>
      </c>
      <c r="BS438" s="31">
        <v>40</v>
      </c>
      <c r="BT438" s="43">
        <v>25.56</v>
      </c>
      <c r="BU438" s="43">
        <f t="shared" si="103"/>
        <v>0.53249999999999997</v>
      </c>
      <c r="BV438" s="38">
        <v>4.2000000000000003E-2</v>
      </c>
      <c r="BW438" s="38">
        <v>0.46100000000000002</v>
      </c>
      <c r="BX438" s="38">
        <v>0.17299999999999999</v>
      </c>
      <c r="BY438" s="40">
        <f t="shared" si="104"/>
        <v>39829.68091178505</v>
      </c>
      <c r="BZ438" s="43">
        <v>5.86</v>
      </c>
      <c r="CA438" s="43">
        <f t="shared" si="109"/>
        <v>0.15083724327058221</v>
      </c>
      <c r="CB438" s="43"/>
    </row>
    <row r="439" spans="1:80" x14ac:dyDescent="0.25">
      <c r="A439" s="4" t="s">
        <v>69</v>
      </c>
      <c r="B439" s="9">
        <v>34</v>
      </c>
      <c r="C439" s="4">
        <v>1</v>
      </c>
      <c r="D439" s="4">
        <f t="shared" si="96"/>
        <v>0.40468564223999998</v>
      </c>
      <c r="E439" s="8">
        <v>39922</v>
      </c>
      <c r="F439" s="4">
        <v>2</v>
      </c>
      <c r="G439" s="4" t="s">
        <v>70</v>
      </c>
      <c r="H439" s="4" t="s">
        <v>71</v>
      </c>
      <c r="I439" s="4">
        <v>0</v>
      </c>
      <c r="K439" s="4">
        <v>25</v>
      </c>
      <c r="L439" s="4">
        <v>9</v>
      </c>
      <c r="M439" s="13">
        <f t="shared" si="97"/>
        <v>11.333333333333334</v>
      </c>
      <c r="N439" s="8">
        <v>39936</v>
      </c>
      <c r="O439" s="5">
        <v>393880</v>
      </c>
      <c r="P439" s="8">
        <v>39939</v>
      </c>
      <c r="Q439" s="5">
        <v>338004</v>
      </c>
      <c r="S439" s="5"/>
      <c r="U439" s="5"/>
      <c r="V439" s="14">
        <f t="shared" si="98"/>
        <v>731884</v>
      </c>
      <c r="W439" s="14">
        <f t="shared" si="99"/>
        <v>1808524.7500971486</v>
      </c>
      <c r="X439" s="14">
        <f t="shared" si="100"/>
        <v>731884</v>
      </c>
      <c r="Y439" s="8">
        <v>39968</v>
      </c>
      <c r="Z439" s="13">
        <f t="shared" si="101"/>
        <v>14</v>
      </c>
      <c r="AA439" s="4">
        <f t="shared" si="102"/>
        <v>32</v>
      </c>
      <c r="AB439" s="4">
        <v>6</v>
      </c>
      <c r="AC439" s="10">
        <v>3.1</v>
      </c>
      <c r="AD439" s="10">
        <v>28.3</v>
      </c>
      <c r="AE439" s="10">
        <v>26.1</v>
      </c>
      <c r="AF439" s="10">
        <v>31</v>
      </c>
      <c r="AG439" s="10">
        <v>28.766666666666666</v>
      </c>
      <c r="AH439" s="4">
        <v>45</v>
      </c>
      <c r="AI439" s="4">
        <v>45</v>
      </c>
      <c r="AJ439" s="4">
        <v>52</v>
      </c>
      <c r="AK439" s="10">
        <v>48.777777777777779</v>
      </c>
      <c r="AL439" s="4">
        <v>9.1</v>
      </c>
      <c r="AM439" s="4">
        <v>8.8000000000000007</v>
      </c>
      <c r="AN439" s="10">
        <v>9.4</v>
      </c>
      <c r="AO439" s="10">
        <v>9.0376214720930186</v>
      </c>
      <c r="AP439" s="20">
        <v>214</v>
      </c>
      <c r="AQ439" s="20">
        <v>395</v>
      </c>
      <c r="AR439" s="20">
        <v>36</v>
      </c>
      <c r="AS439" s="20">
        <v>15</v>
      </c>
      <c r="AT439" s="5">
        <v>145</v>
      </c>
      <c r="AU439" s="5">
        <v>270</v>
      </c>
      <c r="AV439" s="5">
        <v>0</v>
      </c>
      <c r="AW439" s="5">
        <v>415</v>
      </c>
      <c r="AX439" s="5">
        <v>0</v>
      </c>
      <c r="AY439" s="5">
        <v>0</v>
      </c>
      <c r="AZ439" s="5">
        <v>0</v>
      </c>
      <c r="BA439" s="5">
        <v>70</v>
      </c>
      <c r="BB439" s="5">
        <v>375</v>
      </c>
      <c r="BC439" s="5">
        <v>1810</v>
      </c>
      <c r="BD439" s="5">
        <v>32500</v>
      </c>
      <c r="BE439" s="5">
        <v>33100</v>
      </c>
      <c r="BF439" s="5">
        <v>84.166666666666671</v>
      </c>
      <c r="BG439" s="5">
        <v>270.41666666666669</v>
      </c>
      <c r="BH439" s="5">
        <v>3942.0833333333335</v>
      </c>
      <c r="BI439" s="5">
        <v>4304.166666666667</v>
      </c>
      <c r="BJ439" s="5">
        <v>32.5</v>
      </c>
      <c r="BK439" s="5">
        <v>75</v>
      </c>
      <c r="BL439" s="5">
        <v>22.5</v>
      </c>
      <c r="BM439" s="5">
        <v>325</v>
      </c>
      <c r="BN439" s="5">
        <v>19233</v>
      </c>
      <c r="BO439" s="11">
        <f>BN439/Q439*100</f>
        <v>5.6901693471083181</v>
      </c>
      <c r="BP439" s="11">
        <f t="shared" si="112"/>
        <v>2.6278754556733031</v>
      </c>
      <c r="BQ439" s="4" t="s">
        <v>72</v>
      </c>
      <c r="BR439" s="9">
        <v>24</v>
      </c>
      <c r="BS439" s="9">
        <v>49</v>
      </c>
      <c r="BT439" s="11">
        <v>36.29</v>
      </c>
      <c r="BU439" s="19">
        <f t="shared" si="103"/>
        <v>1.1340625</v>
      </c>
      <c r="BV439" s="6">
        <v>0.115</v>
      </c>
      <c r="BW439" s="6">
        <v>0.93600000000000005</v>
      </c>
      <c r="BX439" s="6">
        <v>0.41899999999999998</v>
      </c>
      <c r="BY439" s="5">
        <f t="shared" si="104"/>
        <v>47525.778017579913</v>
      </c>
      <c r="BZ439" s="11">
        <v>7.14</v>
      </c>
      <c r="CA439" s="11">
        <f t="shared" si="109"/>
        <v>0.55135388239861272</v>
      </c>
      <c r="CB439" s="11">
        <f>(BX439/BT439^3)*100000</f>
        <v>0.8767042630718519</v>
      </c>
    </row>
    <row r="440" spans="1:80" x14ac:dyDescent="0.25">
      <c r="A440" s="12" t="s">
        <v>69</v>
      </c>
      <c r="B440" s="15">
        <v>4</v>
      </c>
      <c r="C440" s="15">
        <v>2</v>
      </c>
      <c r="D440" s="16">
        <f t="shared" si="96"/>
        <v>0.80937128447999995</v>
      </c>
      <c r="E440" s="17">
        <v>40274</v>
      </c>
      <c r="F440" s="13">
        <v>2</v>
      </c>
      <c r="G440" s="13" t="s">
        <v>70</v>
      </c>
      <c r="H440" s="13" t="s">
        <v>71</v>
      </c>
      <c r="I440" s="15">
        <v>441</v>
      </c>
      <c r="J440" s="15">
        <v>179</v>
      </c>
      <c r="K440" s="15"/>
      <c r="L440" s="15"/>
      <c r="M440" s="13">
        <f t="shared" si="97"/>
        <v>310</v>
      </c>
      <c r="N440" s="17">
        <v>40290</v>
      </c>
      <c r="O440" s="14">
        <v>352202</v>
      </c>
      <c r="P440" s="17">
        <v>40291</v>
      </c>
      <c r="Q440" s="14">
        <v>430978</v>
      </c>
      <c r="R440" s="17"/>
      <c r="S440" s="13"/>
      <c r="T440" s="17"/>
      <c r="U440" s="17"/>
      <c r="V440" s="14">
        <f t="shared" si="98"/>
        <v>783180</v>
      </c>
      <c r="W440" s="14">
        <f t="shared" si="99"/>
        <v>967639.96328727284</v>
      </c>
      <c r="X440" s="14">
        <f t="shared" si="100"/>
        <v>391590</v>
      </c>
      <c r="Y440" s="17">
        <v>40331</v>
      </c>
      <c r="Z440" s="13">
        <f t="shared" si="101"/>
        <v>16</v>
      </c>
      <c r="AA440" s="13">
        <f t="shared" si="102"/>
        <v>41</v>
      </c>
      <c r="AB440" s="13">
        <v>7</v>
      </c>
      <c r="AC440" s="18">
        <v>2.9</v>
      </c>
      <c r="AD440" s="18">
        <v>24.7</v>
      </c>
      <c r="AE440" s="18">
        <v>24.7</v>
      </c>
      <c r="AF440" s="18">
        <v>34.299999999999997</v>
      </c>
      <c r="AG440" s="18">
        <v>28.633333333333333</v>
      </c>
      <c r="AH440" s="13">
        <v>45</v>
      </c>
      <c r="AI440" s="13">
        <v>37</v>
      </c>
      <c r="AJ440" s="13">
        <v>45</v>
      </c>
      <c r="AK440" s="18">
        <v>40.833333333333336</v>
      </c>
      <c r="AL440" s="18">
        <v>9.3000000000000007</v>
      </c>
      <c r="AM440" s="18">
        <v>8.6</v>
      </c>
      <c r="AN440" s="18">
        <v>9.5</v>
      </c>
      <c r="AO440" s="18">
        <v>9.1308705730889201</v>
      </c>
      <c r="AP440" s="21">
        <v>368</v>
      </c>
      <c r="AQ440" s="21">
        <v>450</v>
      </c>
      <c r="AR440" s="21">
        <v>23</v>
      </c>
      <c r="AS440" s="21">
        <v>10</v>
      </c>
      <c r="AT440" s="14">
        <v>225</v>
      </c>
      <c r="AU440" s="14">
        <v>130</v>
      </c>
      <c r="AV440" s="14">
        <v>0</v>
      </c>
      <c r="AW440" s="14">
        <v>355</v>
      </c>
      <c r="AX440" s="14">
        <v>0</v>
      </c>
      <c r="AY440" s="14">
        <v>5</v>
      </c>
      <c r="AZ440" s="14">
        <v>0</v>
      </c>
      <c r="BA440" s="14">
        <v>5</v>
      </c>
      <c r="BB440" s="14">
        <v>175</v>
      </c>
      <c r="BC440" s="14">
        <v>140</v>
      </c>
      <c r="BD440" s="14">
        <v>10</v>
      </c>
      <c r="BE440" s="14">
        <v>230</v>
      </c>
      <c r="BF440" s="14">
        <v>31.53846153846154</v>
      </c>
      <c r="BG440" s="14">
        <v>45</v>
      </c>
      <c r="BH440" s="14">
        <v>0.76923076923076927</v>
      </c>
      <c r="BI440" s="14">
        <v>77.307692307692307</v>
      </c>
      <c r="BJ440" s="14">
        <v>5</v>
      </c>
      <c r="BK440" s="14">
        <v>35</v>
      </c>
      <c r="BL440" s="14">
        <v>0</v>
      </c>
      <c r="BM440" s="14">
        <v>60</v>
      </c>
      <c r="BN440" s="14">
        <v>219978</v>
      </c>
      <c r="BO440" s="19">
        <v>28.09</v>
      </c>
      <c r="BP440" s="19">
        <f>((BN440/(O440+Q440+S440+U440))*100)</f>
        <v>28.08779590898644</v>
      </c>
      <c r="BQ440" s="15" t="s">
        <v>72</v>
      </c>
      <c r="BR440" s="13">
        <v>24</v>
      </c>
      <c r="BS440" s="13">
        <v>48</v>
      </c>
      <c r="BT440" s="19">
        <v>32.04</v>
      </c>
      <c r="BU440" s="19">
        <f t="shared" si="103"/>
        <v>0.78146341463414637</v>
      </c>
      <c r="BV440" s="16">
        <v>0.109</v>
      </c>
      <c r="BW440" s="16">
        <v>0.65900000000000003</v>
      </c>
      <c r="BX440" s="16">
        <v>0.309</v>
      </c>
      <c r="BY440" s="14">
        <f t="shared" si="104"/>
        <v>271788.73802192049</v>
      </c>
      <c r="BZ440" s="19">
        <v>52.68</v>
      </c>
      <c r="CA440" s="19">
        <f t="shared" si="109"/>
        <v>1.5875014019134477</v>
      </c>
      <c r="CB440" s="19"/>
    </row>
    <row r="441" spans="1:80" x14ac:dyDescent="0.25">
      <c r="A441" s="37" t="s">
        <v>69</v>
      </c>
      <c r="B441" s="37">
        <v>3</v>
      </c>
      <c r="C441" s="37">
        <v>2</v>
      </c>
      <c r="D441" s="38">
        <f t="shared" si="96"/>
        <v>0.80937128447999995</v>
      </c>
      <c r="E441" s="39">
        <v>38982</v>
      </c>
      <c r="F441" s="37">
        <v>1</v>
      </c>
      <c r="G441" s="37" t="s">
        <v>70</v>
      </c>
      <c r="H441" s="37" t="s">
        <v>71</v>
      </c>
      <c r="I441" s="37">
        <v>566</v>
      </c>
      <c r="J441" s="37">
        <v>300</v>
      </c>
      <c r="K441" s="37"/>
      <c r="L441" s="37"/>
      <c r="M441" s="31">
        <f t="shared" si="97"/>
        <v>433</v>
      </c>
      <c r="N441" s="39">
        <v>39001</v>
      </c>
      <c r="O441" s="40">
        <v>808370</v>
      </c>
      <c r="P441" s="37"/>
      <c r="Q441" s="40"/>
      <c r="R441" s="37"/>
      <c r="S441" s="37"/>
      <c r="T441" s="37"/>
      <c r="U441" s="37"/>
      <c r="V441" s="40">
        <f t="shared" si="98"/>
        <v>808370</v>
      </c>
      <c r="W441" s="40">
        <f t="shared" si="99"/>
        <v>998762.88608306227</v>
      </c>
      <c r="X441" s="40">
        <f t="shared" si="100"/>
        <v>404185</v>
      </c>
      <c r="Y441" s="39">
        <v>39050</v>
      </c>
      <c r="Z441" s="13">
        <f t="shared" si="101"/>
        <v>19</v>
      </c>
      <c r="AA441" s="31">
        <f t="shared" si="102"/>
        <v>49</v>
      </c>
      <c r="AB441" s="37">
        <v>2</v>
      </c>
      <c r="AC441" s="37">
        <v>4.2</v>
      </c>
      <c r="AD441" s="37">
        <v>28.2</v>
      </c>
      <c r="AE441" s="37">
        <v>20.3</v>
      </c>
      <c r="AF441" s="37">
        <v>30.2</v>
      </c>
      <c r="AG441" s="41">
        <v>24.49130434782608</v>
      </c>
      <c r="AH441" s="15">
        <v>45</v>
      </c>
      <c r="AI441" s="15">
        <v>40</v>
      </c>
      <c r="AJ441" s="15">
        <v>44</v>
      </c>
      <c r="AK441" s="13">
        <v>41.375</v>
      </c>
      <c r="AL441" s="15">
        <v>8.8000000000000007</v>
      </c>
      <c r="AM441" s="15">
        <v>8.8000000000000007</v>
      </c>
      <c r="AN441" s="15">
        <v>9.1</v>
      </c>
      <c r="AO441" s="18">
        <v>8.9423499590293893</v>
      </c>
      <c r="AP441" s="21">
        <v>226</v>
      </c>
      <c r="AQ441" s="21">
        <v>425</v>
      </c>
      <c r="AR441" s="21">
        <v>27</v>
      </c>
      <c r="AS441" s="21">
        <v>10</v>
      </c>
      <c r="AT441" s="14">
        <v>190</v>
      </c>
      <c r="AU441" s="14">
        <v>5</v>
      </c>
      <c r="AV441" s="14">
        <v>0</v>
      </c>
      <c r="AW441" s="14">
        <v>195</v>
      </c>
      <c r="AX441" s="14">
        <v>0</v>
      </c>
      <c r="AY441" s="14">
        <v>5</v>
      </c>
      <c r="AZ441" s="14">
        <v>0</v>
      </c>
      <c r="BA441" s="14">
        <v>10</v>
      </c>
      <c r="BB441" s="14">
        <v>345</v>
      </c>
      <c r="BC441" s="14">
        <v>105</v>
      </c>
      <c r="BD441" s="14">
        <v>0</v>
      </c>
      <c r="BE441" s="14">
        <v>350</v>
      </c>
      <c r="BF441" s="14">
        <v>46.25</v>
      </c>
      <c r="BG441" s="14">
        <v>23.75</v>
      </c>
      <c r="BH441" s="14">
        <v>0</v>
      </c>
      <c r="BI441" s="14">
        <v>69.583333333333329</v>
      </c>
      <c r="BJ441" s="14">
        <v>7.5</v>
      </c>
      <c r="BK441" s="14">
        <v>10</v>
      </c>
      <c r="BL441" s="14">
        <v>0</v>
      </c>
      <c r="BM441" s="14">
        <v>27.5</v>
      </c>
      <c r="BN441" s="14">
        <v>116635</v>
      </c>
      <c r="BO441" s="19">
        <f>BN441/O441*100</f>
        <v>14.428417680022761</v>
      </c>
      <c r="BP441" s="19">
        <f>BN441/(O441+Q441)*100</f>
        <v>14.428417680022761</v>
      </c>
      <c r="BQ441" s="37" t="s">
        <v>72</v>
      </c>
      <c r="BR441" s="31">
        <v>20</v>
      </c>
      <c r="BS441" s="31">
        <v>49</v>
      </c>
      <c r="BT441" s="43">
        <v>31.66</v>
      </c>
      <c r="BU441" s="43">
        <f t="shared" si="103"/>
        <v>0.64612244897959181</v>
      </c>
      <c r="BV441" s="38">
        <v>6.6000000000000003E-2</v>
      </c>
      <c r="BW441" s="38">
        <v>0.42499999999999999</v>
      </c>
      <c r="BX441" s="38">
        <v>0.28899999999999998</v>
      </c>
      <c r="BY441" s="40">
        <f t="shared" si="104"/>
        <v>144105.68083711417</v>
      </c>
      <c r="BZ441" s="43"/>
      <c r="CA441" s="43">
        <f t="shared" si="109"/>
        <v>0</v>
      </c>
      <c r="CB441" s="43">
        <f>(BX441/BT441^3)*100000</f>
        <v>0.91067855795779429</v>
      </c>
    </row>
    <row r="442" spans="1:80" x14ac:dyDescent="0.25">
      <c r="A442" s="15" t="s">
        <v>69</v>
      </c>
      <c r="B442" s="13">
        <v>2</v>
      </c>
      <c r="C442" s="15">
        <v>2</v>
      </c>
      <c r="D442" s="15">
        <f t="shared" si="96"/>
        <v>0.80937128447999995</v>
      </c>
      <c r="E442" s="17">
        <v>39947</v>
      </c>
      <c r="F442" s="15">
        <v>2</v>
      </c>
      <c r="G442" s="15" t="s">
        <v>70</v>
      </c>
      <c r="H442" s="15" t="s">
        <v>71</v>
      </c>
      <c r="I442" s="15">
        <v>0</v>
      </c>
      <c r="J442" s="15"/>
      <c r="K442" s="15">
        <v>0</v>
      </c>
      <c r="L442" s="15">
        <v>1</v>
      </c>
      <c r="M442" s="13">
        <f t="shared" si="97"/>
        <v>0.33333333333333331</v>
      </c>
      <c r="N442" s="17">
        <v>39966</v>
      </c>
      <c r="O442" s="14">
        <v>838140</v>
      </c>
      <c r="P442" s="17">
        <v>39969</v>
      </c>
      <c r="Q442" s="14">
        <v>398918</v>
      </c>
      <c r="R442" s="15"/>
      <c r="S442" s="14"/>
      <c r="T442" s="15"/>
      <c r="U442" s="14"/>
      <c r="V442" s="14">
        <f t="shared" si="98"/>
        <v>1237058</v>
      </c>
      <c r="W442" s="14">
        <f t="shared" si="99"/>
        <v>1528418.4449350431</v>
      </c>
      <c r="X442" s="14">
        <f t="shared" si="100"/>
        <v>618529</v>
      </c>
      <c r="Y442" s="17">
        <v>39994</v>
      </c>
      <c r="Z442" s="13">
        <f t="shared" si="101"/>
        <v>19</v>
      </c>
      <c r="AA442" s="15">
        <f t="shared" si="102"/>
        <v>28</v>
      </c>
      <c r="AB442" s="15">
        <v>2</v>
      </c>
      <c r="AC442" s="18">
        <v>1.4</v>
      </c>
      <c r="AD442" s="18">
        <v>29.8</v>
      </c>
      <c r="AE442" s="18">
        <v>29.4</v>
      </c>
      <c r="AF442" s="18">
        <v>33.1</v>
      </c>
      <c r="AG442" s="18">
        <v>31.187999999999999</v>
      </c>
      <c r="AH442" s="15">
        <v>45</v>
      </c>
      <c r="AI442" s="15">
        <v>42</v>
      </c>
      <c r="AJ442" s="15">
        <v>54</v>
      </c>
      <c r="AK442" s="18">
        <v>49.142857142857146</v>
      </c>
      <c r="AL442" s="15">
        <v>9.4</v>
      </c>
      <c r="AM442" s="15">
        <v>8.8000000000000007</v>
      </c>
      <c r="AN442" s="18">
        <v>9.5</v>
      </c>
      <c r="AO442" s="18">
        <v>9.1865237377660645</v>
      </c>
      <c r="AP442" s="21">
        <v>80</v>
      </c>
      <c r="AQ442" s="21">
        <v>625</v>
      </c>
      <c r="AR442" s="21">
        <v>46</v>
      </c>
      <c r="AS442" s="21">
        <v>19.5</v>
      </c>
      <c r="AT442" s="14">
        <v>5</v>
      </c>
      <c r="AU442" s="14">
        <v>5</v>
      </c>
      <c r="AV442" s="14">
        <v>0</v>
      </c>
      <c r="AW442" s="14">
        <v>10</v>
      </c>
      <c r="AX442" s="14">
        <v>5</v>
      </c>
      <c r="AY442" s="14">
        <v>0</v>
      </c>
      <c r="AZ442" s="14">
        <v>0</v>
      </c>
      <c r="BA442" s="14">
        <v>45</v>
      </c>
      <c r="BB442" s="14">
        <v>130</v>
      </c>
      <c r="BC442" s="14">
        <v>65</v>
      </c>
      <c r="BD442" s="14">
        <v>1225</v>
      </c>
      <c r="BE442" s="14">
        <v>1290</v>
      </c>
      <c r="BF442" s="14">
        <v>52</v>
      </c>
      <c r="BG442" s="14">
        <v>28.5</v>
      </c>
      <c r="BH442" s="14">
        <v>200</v>
      </c>
      <c r="BI442" s="14">
        <v>280.5</v>
      </c>
      <c r="BJ442" s="14">
        <v>52.5</v>
      </c>
      <c r="BK442" s="14">
        <v>25</v>
      </c>
      <c r="BL442" s="14">
        <v>20</v>
      </c>
      <c r="BM442" s="14">
        <v>122.5</v>
      </c>
      <c r="BN442" s="14">
        <v>0</v>
      </c>
      <c r="BO442" s="19">
        <f>BN442/O442*100</f>
        <v>0</v>
      </c>
      <c r="BP442" s="19">
        <f>(BN442)/(O442+Q442+S442+U442)*100</f>
        <v>0</v>
      </c>
      <c r="BQ442" s="15" t="s">
        <v>73</v>
      </c>
      <c r="BR442" s="13"/>
      <c r="BS442" s="13"/>
      <c r="BT442" s="19"/>
      <c r="BU442" s="19">
        <f t="shared" si="103"/>
        <v>0</v>
      </c>
      <c r="BV442" s="16"/>
      <c r="BW442" s="16"/>
      <c r="BX442" s="16"/>
      <c r="BY442" s="14">
        <f t="shared" si="104"/>
        <v>0</v>
      </c>
      <c r="BZ442" s="19">
        <v>0</v>
      </c>
      <c r="CA442" s="19">
        <f t="shared" si="109"/>
        <v>0</v>
      </c>
      <c r="CB442" s="19" t="e">
        <f>(BX442/BT442^3)*100000</f>
        <v>#DIV/0!</v>
      </c>
    </row>
    <row r="443" spans="1:80" x14ac:dyDescent="0.25">
      <c r="A443" s="173" t="s">
        <v>69</v>
      </c>
      <c r="B443" s="173">
        <v>12</v>
      </c>
      <c r="C443" s="173">
        <v>0.5</v>
      </c>
      <c r="D443" s="174">
        <f t="shared" si="96"/>
        <v>0.20234282111999999</v>
      </c>
      <c r="E443" s="175">
        <v>37165</v>
      </c>
      <c r="F443" s="173">
        <v>1</v>
      </c>
      <c r="G443" s="173" t="s">
        <v>70</v>
      </c>
      <c r="H443" s="173" t="s">
        <v>71</v>
      </c>
      <c r="I443" s="173">
        <v>275</v>
      </c>
      <c r="J443" s="173">
        <v>239</v>
      </c>
      <c r="K443" s="173"/>
      <c r="L443" s="173"/>
      <c r="M443" s="176">
        <f t="shared" si="97"/>
        <v>257</v>
      </c>
      <c r="N443" s="175">
        <v>38634</v>
      </c>
      <c r="O443" s="177">
        <v>238760</v>
      </c>
      <c r="P443" s="173"/>
      <c r="Q443" s="177"/>
      <c r="R443" s="173"/>
      <c r="S443" s="173"/>
      <c r="T443" s="173"/>
      <c r="U443" s="173"/>
      <c r="V443" s="177">
        <f t="shared" si="98"/>
        <v>238760</v>
      </c>
      <c r="W443" s="177">
        <f t="shared" si="99"/>
        <v>1179977.617582008</v>
      </c>
      <c r="X443" s="177">
        <f t="shared" si="100"/>
        <v>477520</v>
      </c>
      <c r="Y443" s="175">
        <v>38700</v>
      </c>
      <c r="Z443" s="166">
        <f t="shared" si="101"/>
        <v>1469</v>
      </c>
      <c r="AA443" s="173">
        <f t="shared" si="102"/>
        <v>66</v>
      </c>
      <c r="AB443" s="173">
        <v>9</v>
      </c>
      <c r="AC443" s="178">
        <v>2.7</v>
      </c>
      <c r="AD443" s="178">
        <v>26.6</v>
      </c>
      <c r="AE443" s="178">
        <v>9.4</v>
      </c>
      <c r="AF443" s="178">
        <v>28.8</v>
      </c>
      <c r="AG443" s="178">
        <v>21.909523809523808</v>
      </c>
      <c r="AH443" s="166">
        <v>45</v>
      </c>
      <c r="AI443" s="166">
        <v>38</v>
      </c>
      <c r="AJ443" s="166">
        <v>48</v>
      </c>
      <c r="AK443" s="166">
        <v>44.944444444444443</v>
      </c>
      <c r="AL443" s="168">
        <v>8.8000000000000007</v>
      </c>
      <c r="AM443" s="168">
        <v>8.8000000000000007</v>
      </c>
      <c r="AN443" s="168">
        <v>9.3000000000000007</v>
      </c>
      <c r="AO443" s="168">
        <v>8.987071655913347</v>
      </c>
      <c r="AP443" s="169">
        <v>296</v>
      </c>
      <c r="AQ443" s="169">
        <v>187.5</v>
      </c>
      <c r="AR443" s="169">
        <v>7.5</v>
      </c>
      <c r="AS443" s="169">
        <v>3.125</v>
      </c>
      <c r="AT443" s="167">
        <v>25</v>
      </c>
      <c r="AU443" s="167">
        <v>60</v>
      </c>
      <c r="AV443" s="167">
        <v>0</v>
      </c>
      <c r="AW443" s="167">
        <v>85</v>
      </c>
      <c r="AX443" s="167">
        <v>0</v>
      </c>
      <c r="AY443" s="167">
        <v>0</v>
      </c>
      <c r="AZ443" s="167">
        <v>0</v>
      </c>
      <c r="BA443" s="167">
        <v>5</v>
      </c>
      <c r="BB443" s="167">
        <v>920</v>
      </c>
      <c r="BC443" s="167">
        <v>630</v>
      </c>
      <c r="BD443" s="167">
        <v>20</v>
      </c>
      <c r="BE443" s="167">
        <v>1385</v>
      </c>
      <c r="BF443" s="167">
        <v>66.476190476190482</v>
      </c>
      <c r="BG443" s="167">
        <v>71.19047619047619</v>
      </c>
      <c r="BH443" s="167">
        <v>1.4285714285714286</v>
      </c>
      <c r="BI443" s="167">
        <v>144.25</v>
      </c>
      <c r="BJ443" s="167">
        <v>10</v>
      </c>
      <c r="BK443" s="167">
        <v>20</v>
      </c>
      <c r="BL443" s="167">
        <v>0</v>
      </c>
      <c r="BM443" s="167">
        <v>40</v>
      </c>
      <c r="BN443" s="167">
        <v>28602</v>
      </c>
      <c r="BO443" s="170">
        <f>BN443/O443*100</f>
        <v>11.979393533255152</v>
      </c>
      <c r="BP443" s="170">
        <f t="shared" ref="BP443:BP451" si="113">BN443/(O443+Q443)*100</f>
        <v>11.979393533255152</v>
      </c>
      <c r="BQ443" s="173" t="s">
        <v>72</v>
      </c>
      <c r="BR443" s="176">
        <v>16</v>
      </c>
      <c r="BS443" s="176">
        <v>35</v>
      </c>
      <c r="BT443" s="179">
        <v>22.72</v>
      </c>
      <c r="BU443" s="179">
        <f t="shared" si="103"/>
        <v>0.34424242424242424</v>
      </c>
      <c r="BV443" s="174">
        <v>1.9E-2</v>
      </c>
      <c r="BW443" s="174">
        <v>0.32500000000000001</v>
      </c>
      <c r="BX443" s="174">
        <v>0.10299999999999999</v>
      </c>
      <c r="BY443" s="177">
        <f t="shared" si="104"/>
        <v>141354.16241447726</v>
      </c>
      <c r="BZ443" s="179">
        <v>2.86</v>
      </c>
      <c r="CA443" s="179">
        <f t="shared" si="109"/>
        <v>0.21415799727154328</v>
      </c>
      <c r="CB443" s="179">
        <f>(BX443/BT443^3)*100000</f>
        <v>0.87823803875125384</v>
      </c>
    </row>
    <row r="444" spans="1:80" x14ac:dyDescent="0.25">
      <c r="A444" s="37" t="s">
        <v>69</v>
      </c>
      <c r="B444" s="37">
        <v>14</v>
      </c>
      <c r="C444" s="37">
        <v>0.5</v>
      </c>
      <c r="D444" s="38">
        <f t="shared" si="96"/>
        <v>0.20234282111999999</v>
      </c>
      <c r="E444" s="39">
        <v>37462</v>
      </c>
      <c r="F444" s="37">
        <v>1</v>
      </c>
      <c r="G444" s="37" t="s">
        <v>70</v>
      </c>
      <c r="H444" s="37" t="s">
        <v>71</v>
      </c>
      <c r="I444" s="37">
        <v>59</v>
      </c>
      <c r="J444" s="37">
        <v>81</v>
      </c>
      <c r="K444" s="37"/>
      <c r="L444" s="37"/>
      <c r="M444" s="31">
        <f t="shared" si="97"/>
        <v>70</v>
      </c>
      <c r="N444" s="39">
        <v>37466</v>
      </c>
      <c r="O444" s="40">
        <v>270678</v>
      </c>
      <c r="P444" s="37"/>
      <c r="Q444" s="40"/>
      <c r="R444" s="37"/>
      <c r="S444" s="37"/>
      <c r="T444" s="37"/>
      <c r="U444" s="37"/>
      <c r="V444" s="40">
        <f t="shared" si="98"/>
        <v>270678</v>
      </c>
      <c r="W444" s="40">
        <f t="shared" si="99"/>
        <v>1337719.8088953877</v>
      </c>
      <c r="X444" s="40">
        <f t="shared" si="100"/>
        <v>541356</v>
      </c>
      <c r="Y444" s="39">
        <v>37502</v>
      </c>
      <c r="Z444" s="13">
        <f t="shared" si="101"/>
        <v>4</v>
      </c>
      <c r="AA444" s="37">
        <f t="shared" si="102"/>
        <v>36</v>
      </c>
      <c r="AB444" s="37">
        <v>16</v>
      </c>
      <c r="AC444" s="41">
        <v>3.4</v>
      </c>
      <c r="AD444" s="41">
        <v>32.200000000000003</v>
      </c>
      <c r="AE444" s="41">
        <v>29.8</v>
      </c>
      <c r="AF444" s="41">
        <v>33.4</v>
      </c>
      <c r="AG444" s="41">
        <v>31.935294117647057</v>
      </c>
      <c r="AH444" s="13">
        <v>46</v>
      </c>
      <c r="AI444" s="13">
        <v>46</v>
      </c>
      <c r="AJ444" s="13">
        <v>55</v>
      </c>
      <c r="AK444" s="13">
        <v>49.8</v>
      </c>
      <c r="AL444" s="18">
        <v>9.3000000000000007</v>
      </c>
      <c r="AM444" s="18">
        <v>9</v>
      </c>
      <c r="AN444" s="18">
        <v>9.5</v>
      </c>
      <c r="AO444" s="18">
        <v>9.2153288641580868</v>
      </c>
      <c r="AP444" s="21">
        <v>16.5</v>
      </c>
      <c r="AQ444" s="21">
        <v>187.5</v>
      </c>
      <c r="AR444" s="21">
        <v>13.5</v>
      </c>
      <c r="AS444" s="21">
        <v>5.5749999999999993</v>
      </c>
      <c r="AT444" s="14">
        <v>5</v>
      </c>
      <c r="AU444" s="14">
        <v>0</v>
      </c>
      <c r="AV444" s="14">
        <v>360</v>
      </c>
      <c r="AW444" s="14">
        <v>365</v>
      </c>
      <c r="AX444" s="14">
        <v>0</v>
      </c>
      <c r="AY444" s="14">
        <v>5</v>
      </c>
      <c r="AZ444" s="14">
        <v>260</v>
      </c>
      <c r="BA444" s="14">
        <v>275</v>
      </c>
      <c r="BB444" s="14">
        <v>205</v>
      </c>
      <c r="BC444" s="14">
        <v>360</v>
      </c>
      <c r="BD444" s="14">
        <v>2920</v>
      </c>
      <c r="BE444" s="14">
        <v>3235</v>
      </c>
      <c r="BF444" s="14">
        <v>36.071428571428569</v>
      </c>
      <c r="BG444" s="14">
        <v>138.21428571428572</v>
      </c>
      <c r="BH444" s="14">
        <v>1485.7142857142858</v>
      </c>
      <c r="BI444" s="14">
        <v>1659.6428571428571</v>
      </c>
      <c r="BJ444" s="14">
        <v>10</v>
      </c>
      <c r="BK444" s="14">
        <v>110</v>
      </c>
      <c r="BL444" s="14">
        <v>1545</v>
      </c>
      <c r="BM444" s="14">
        <v>1697.5</v>
      </c>
      <c r="BN444" s="14">
        <v>139154</v>
      </c>
      <c r="BO444" s="19">
        <f>BN444/(O444)*100</f>
        <v>51.409423743340795</v>
      </c>
      <c r="BP444" s="19">
        <f t="shared" si="113"/>
        <v>51.409423743340795</v>
      </c>
      <c r="BQ444" s="37" t="s">
        <v>72</v>
      </c>
      <c r="BR444" s="31">
        <v>26</v>
      </c>
      <c r="BS444" s="31">
        <v>39</v>
      </c>
      <c r="BT444" s="43">
        <v>30.93</v>
      </c>
      <c r="BU444" s="43">
        <f t="shared" si="103"/>
        <v>0.85916666666666663</v>
      </c>
      <c r="BV444" s="38">
        <v>0.13300000000000001</v>
      </c>
      <c r="BW444" s="38">
        <v>0.49099999999999999</v>
      </c>
      <c r="BX444" s="38">
        <v>0.23400000000000001</v>
      </c>
      <c r="BY444" s="40">
        <f t="shared" si="104"/>
        <v>687714.04505363852</v>
      </c>
      <c r="BZ444" s="43">
        <v>34.770000000000003</v>
      </c>
      <c r="CA444" s="43">
        <f t="shared" si="109"/>
        <v>4.7732522853407442</v>
      </c>
      <c r="CB444" s="43">
        <f>(BX444/BT444^3)*100000</f>
        <v>0.79081718343286211</v>
      </c>
    </row>
    <row r="445" spans="1:80" x14ac:dyDescent="0.25">
      <c r="A445" s="15" t="s">
        <v>69</v>
      </c>
      <c r="B445" s="15">
        <v>17</v>
      </c>
      <c r="C445" s="15">
        <v>0.5</v>
      </c>
      <c r="D445" s="16">
        <f t="shared" si="96"/>
        <v>0.20234282111999999</v>
      </c>
      <c r="E445" s="17">
        <v>37461</v>
      </c>
      <c r="F445" s="15">
        <v>2</v>
      </c>
      <c r="G445" s="15" t="s">
        <v>70</v>
      </c>
      <c r="H445" s="15" t="s">
        <v>71</v>
      </c>
      <c r="I445" s="15">
        <v>0</v>
      </c>
      <c r="J445" s="15">
        <v>2</v>
      </c>
      <c r="K445" s="15">
        <v>0</v>
      </c>
      <c r="L445" s="15"/>
      <c r="M445" s="13">
        <f t="shared" si="97"/>
        <v>0.66666666666666663</v>
      </c>
      <c r="N445" s="17">
        <v>37466</v>
      </c>
      <c r="O445" s="14">
        <v>321516</v>
      </c>
      <c r="P445" s="17">
        <v>37469</v>
      </c>
      <c r="Q445" s="14">
        <v>197398</v>
      </c>
      <c r="R445" s="15"/>
      <c r="S445" s="15"/>
      <c r="T445" s="15"/>
      <c r="U445" s="15"/>
      <c r="V445" s="14">
        <f t="shared" si="98"/>
        <v>518914</v>
      </c>
      <c r="W445" s="14">
        <f t="shared" si="99"/>
        <v>2564528.8383730529</v>
      </c>
      <c r="X445" s="14">
        <f t="shared" si="100"/>
        <v>1037828</v>
      </c>
      <c r="Y445" s="17">
        <v>37502</v>
      </c>
      <c r="Z445" s="13">
        <f t="shared" si="101"/>
        <v>5</v>
      </c>
      <c r="AA445" s="15">
        <f t="shared" si="102"/>
        <v>36</v>
      </c>
      <c r="AB445" s="15">
        <v>16</v>
      </c>
      <c r="AC445" s="18">
        <v>3.6</v>
      </c>
      <c r="AD445" s="18">
        <v>31.6</v>
      </c>
      <c r="AE445" s="18">
        <v>29.9</v>
      </c>
      <c r="AF445" s="18">
        <v>33.700000000000003</v>
      </c>
      <c r="AG445" s="18">
        <v>31.923529411764708</v>
      </c>
      <c r="AH445" s="13">
        <v>46</v>
      </c>
      <c r="AI445" s="13">
        <v>49</v>
      </c>
      <c r="AJ445" s="13">
        <v>55</v>
      </c>
      <c r="AK445" s="13">
        <v>52.2</v>
      </c>
      <c r="AL445" s="18">
        <v>9.1999999999999993</v>
      </c>
      <c r="AM445" s="18">
        <v>9</v>
      </c>
      <c r="AN445" s="18">
        <v>9.5</v>
      </c>
      <c r="AO445" s="18">
        <v>9.2111584621639526</v>
      </c>
      <c r="AP445" s="21">
        <v>12</v>
      </c>
      <c r="AQ445" s="21">
        <v>162.5</v>
      </c>
      <c r="AR445" s="21">
        <v>12</v>
      </c>
      <c r="AS445" s="21">
        <v>16.2</v>
      </c>
      <c r="AT445" s="14">
        <v>10</v>
      </c>
      <c r="AU445" s="14">
        <v>125</v>
      </c>
      <c r="AV445" s="14">
        <v>0</v>
      </c>
      <c r="AW445" s="14">
        <v>135</v>
      </c>
      <c r="AX445" s="14">
        <v>0</v>
      </c>
      <c r="AY445" s="14">
        <v>5</v>
      </c>
      <c r="AZ445" s="14">
        <v>5</v>
      </c>
      <c r="BA445" s="14">
        <v>75</v>
      </c>
      <c r="BB445" s="14">
        <v>165</v>
      </c>
      <c r="BC445" s="14">
        <v>255</v>
      </c>
      <c r="BD445" s="14">
        <v>3360</v>
      </c>
      <c r="BE445" s="14">
        <v>3615</v>
      </c>
      <c r="BF445" s="14">
        <v>37.142857142857146</v>
      </c>
      <c r="BG445" s="14">
        <v>80</v>
      </c>
      <c r="BH445" s="14">
        <v>810.35714285714289</v>
      </c>
      <c r="BI445" s="14">
        <v>927.5</v>
      </c>
      <c r="BJ445" s="14">
        <v>15</v>
      </c>
      <c r="BK445" s="14">
        <v>82.5</v>
      </c>
      <c r="BL445" s="14">
        <v>730</v>
      </c>
      <c r="BM445" s="14">
        <v>845</v>
      </c>
      <c r="BN445" s="14">
        <v>0</v>
      </c>
      <c r="BO445" s="19">
        <f>BN445/(Q445)*100</f>
        <v>0</v>
      </c>
      <c r="BP445" s="19">
        <f t="shared" si="113"/>
        <v>0</v>
      </c>
      <c r="BQ445" s="15" t="s">
        <v>73</v>
      </c>
      <c r="BR445" s="13"/>
      <c r="BS445" s="13"/>
      <c r="BT445" s="19"/>
      <c r="BU445" s="19">
        <f t="shared" si="103"/>
        <v>0</v>
      </c>
      <c r="BV445" s="16"/>
      <c r="BW445" s="16"/>
      <c r="BX445" s="16"/>
      <c r="BY445" s="14">
        <f t="shared" si="104"/>
        <v>0</v>
      </c>
      <c r="BZ445" s="19">
        <v>0</v>
      </c>
      <c r="CA445" s="11">
        <f t="shared" si="109"/>
        <v>0</v>
      </c>
    </row>
    <row r="446" spans="1:80" x14ac:dyDescent="0.25">
      <c r="A446" s="27" t="s">
        <v>69</v>
      </c>
      <c r="B446" s="27">
        <v>13</v>
      </c>
      <c r="C446" s="27">
        <v>0.5</v>
      </c>
      <c r="D446" s="28">
        <f t="shared" si="96"/>
        <v>0.20234282111999999</v>
      </c>
      <c r="E446" s="29">
        <v>38931</v>
      </c>
      <c r="F446" s="27">
        <v>1</v>
      </c>
      <c r="G446" s="27" t="s">
        <v>70</v>
      </c>
      <c r="H446" s="27" t="s">
        <v>71</v>
      </c>
      <c r="I446" s="27">
        <v>289</v>
      </c>
      <c r="J446" s="27">
        <v>659</v>
      </c>
      <c r="K446" s="27"/>
      <c r="L446" s="27"/>
      <c r="M446" s="31">
        <f t="shared" si="97"/>
        <v>474</v>
      </c>
      <c r="N446" s="29">
        <v>38937</v>
      </c>
      <c r="O446" s="32">
        <v>247778</v>
      </c>
      <c r="P446" s="27"/>
      <c r="Q446" s="32"/>
      <c r="R446" s="27"/>
      <c r="S446" s="27"/>
      <c r="T446" s="27"/>
      <c r="U446" s="27"/>
      <c r="V446" s="40">
        <f t="shared" si="98"/>
        <v>247778</v>
      </c>
      <c r="W446" s="40">
        <f t="shared" si="99"/>
        <v>1224545.5441834261</v>
      </c>
      <c r="X446" s="40">
        <f t="shared" si="100"/>
        <v>495556</v>
      </c>
      <c r="Y446" s="29">
        <v>38981</v>
      </c>
      <c r="Z446" s="13">
        <f t="shared" si="101"/>
        <v>6</v>
      </c>
      <c r="AA446" s="27">
        <f t="shared" si="102"/>
        <v>44</v>
      </c>
      <c r="AB446" s="27">
        <v>6</v>
      </c>
      <c r="AC446" s="27">
        <v>3.1</v>
      </c>
      <c r="AD446" s="27">
        <v>31.4</v>
      </c>
      <c r="AE446" s="27">
        <v>28.3</v>
      </c>
      <c r="AF446" s="27">
        <v>34</v>
      </c>
      <c r="AG446" s="33">
        <v>31.392857142857149</v>
      </c>
      <c r="AH446" s="4">
        <v>46</v>
      </c>
      <c r="AI446" s="4">
        <v>31</v>
      </c>
      <c r="AJ446" s="4">
        <v>57</v>
      </c>
      <c r="AK446" s="9">
        <v>49.642857142857146</v>
      </c>
      <c r="AL446" s="4">
        <v>9.1</v>
      </c>
      <c r="AM446" s="4">
        <v>9</v>
      </c>
      <c r="AN446" s="4">
        <v>9.5</v>
      </c>
      <c r="AO446" s="10">
        <v>9.2142535366451828</v>
      </c>
      <c r="AP446" s="20">
        <v>150</v>
      </c>
      <c r="AQ446" s="20">
        <v>70</v>
      </c>
      <c r="AR446" s="20">
        <v>0</v>
      </c>
      <c r="AS446" s="20">
        <v>5</v>
      </c>
      <c r="AT446" s="5">
        <v>40</v>
      </c>
      <c r="AU446" s="5">
        <v>735</v>
      </c>
      <c r="AV446" s="5">
        <v>0</v>
      </c>
      <c r="AW446" s="5">
        <v>775</v>
      </c>
      <c r="AX446" s="5">
        <v>5</v>
      </c>
      <c r="AY446" s="5">
        <v>14</v>
      </c>
      <c r="AZ446" s="5">
        <v>0</v>
      </c>
      <c r="BA446" s="5">
        <v>20</v>
      </c>
      <c r="BB446" s="5">
        <v>290</v>
      </c>
      <c r="BC446" s="5">
        <v>955</v>
      </c>
      <c r="BD446" s="5">
        <v>0</v>
      </c>
      <c r="BE446" s="5">
        <v>1140</v>
      </c>
      <c r="BF446" s="5">
        <v>71.666666666666671</v>
      </c>
      <c r="BG446" s="5">
        <v>191.6</v>
      </c>
      <c r="BH446" s="5">
        <v>0</v>
      </c>
      <c r="BI446" s="5">
        <v>271.33333333333331</v>
      </c>
      <c r="BJ446" s="5">
        <v>25</v>
      </c>
      <c r="BK446" s="5">
        <v>70</v>
      </c>
      <c r="BL446" s="5">
        <v>0</v>
      </c>
      <c r="BM446" s="5">
        <v>150</v>
      </c>
      <c r="BN446" s="5">
        <v>69576</v>
      </c>
      <c r="BO446" s="11">
        <f>BN446/O446*100</f>
        <v>28.079974816166086</v>
      </c>
      <c r="BP446" s="11">
        <f t="shared" si="113"/>
        <v>28.079974816166086</v>
      </c>
      <c r="BQ446" s="27" t="s">
        <v>72</v>
      </c>
      <c r="BR446" s="30">
        <v>19</v>
      </c>
      <c r="BS446" s="30">
        <v>37</v>
      </c>
      <c r="BT446" s="35">
        <v>23.95</v>
      </c>
      <c r="BU446" s="43">
        <f t="shared" si="103"/>
        <v>0.54431818181818181</v>
      </c>
      <c r="BV446" s="28">
        <v>5.7000000000000002E-2</v>
      </c>
      <c r="BW446" s="28">
        <v>0.89600000000000002</v>
      </c>
      <c r="BX446" s="28">
        <v>0.13400000000000001</v>
      </c>
      <c r="BY446" s="32">
        <f t="shared" si="104"/>
        <v>343852.08041918994</v>
      </c>
      <c r="BZ446" s="35">
        <v>8.23</v>
      </c>
      <c r="CA446" s="43">
        <f t="shared" si="109"/>
        <v>0.92439876794307774</v>
      </c>
      <c r="CB446" s="43">
        <f>(BX446/BT446^3)*100000</f>
        <v>0.97541233896062873</v>
      </c>
    </row>
    <row r="447" spans="1:80" x14ac:dyDescent="0.25">
      <c r="A447" s="27" t="s">
        <v>69</v>
      </c>
      <c r="B447" s="27">
        <v>34</v>
      </c>
      <c r="C447" s="27">
        <v>1</v>
      </c>
      <c r="D447" s="28">
        <f t="shared" si="96"/>
        <v>0.40468564223999998</v>
      </c>
      <c r="E447" s="29">
        <v>38883</v>
      </c>
      <c r="F447" s="27">
        <v>1</v>
      </c>
      <c r="G447" s="27" t="s">
        <v>70</v>
      </c>
      <c r="H447" s="27" t="s">
        <v>71</v>
      </c>
      <c r="I447" s="27">
        <v>0</v>
      </c>
      <c r="J447" s="27">
        <v>0</v>
      </c>
      <c r="K447" s="27"/>
      <c r="L447" s="27"/>
      <c r="M447" s="31">
        <f t="shared" si="97"/>
        <v>0</v>
      </c>
      <c r="N447" s="29">
        <v>38889</v>
      </c>
      <c r="O447" s="32">
        <v>407620</v>
      </c>
      <c r="P447" s="27"/>
      <c r="Q447" s="32"/>
      <c r="R447" s="27"/>
      <c r="S447" s="27"/>
      <c r="T447" s="27"/>
      <c r="U447" s="27"/>
      <c r="V447" s="40">
        <f t="shared" si="98"/>
        <v>407620</v>
      </c>
      <c r="W447" s="40">
        <f t="shared" si="99"/>
        <v>1007250.9559364595</v>
      </c>
      <c r="X447" s="40">
        <f t="shared" si="100"/>
        <v>407620</v>
      </c>
      <c r="Y447" s="29">
        <v>38909</v>
      </c>
      <c r="Z447" s="13">
        <f t="shared" si="101"/>
        <v>6</v>
      </c>
      <c r="AA447" s="27">
        <f t="shared" si="102"/>
        <v>20</v>
      </c>
      <c r="AB447" s="27"/>
      <c r="AC447" s="27">
        <v>2.1</v>
      </c>
      <c r="AD447" s="27">
        <v>31</v>
      </c>
      <c r="AE447" s="27">
        <v>27.4</v>
      </c>
      <c r="AF447" s="27">
        <v>32.4</v>
      </c>
      <c r="AG447" s="33">
        <v>30.941176470588228</v>
      </c>
      <c r="AH447" s="4">
        <v>46</v>
      </c>
      <c r="AI447" s="4">
        <v>47</v>
      </c>
      <c r="AJ447" s="4">
        <v>58</v>
      </c>
      <c r="AK447" s="9">
        <v>52.8</v>
      </c>
      <c r="AL447" s="4">
        <v>9.5</v>
      </c>
      <c r="AM447" s="4">
        <v>9.1</v>
      </c>
      <c r="AN447" s="4">
        <v>9.5</v>
      </c>
      <c r="AO447" s="10">
        <v>9.2932828139854937</v>
      </c>
      <c r="AP447" s="20">
        <v>0</v>
      </c>
      <c r="AQ447" s="20">
        <v>86</v>
      </c>
      <c r="AR447" s="20">
        <v>0</v>
      </c>
      <c r="AS447" s="20">
        <v>7.5</v>
      </c>
      <c r="AT447" s="5">
        <v>20</v>
      </c>
      <c r="AU447" s="5">
        <v>65</v>
      </c>
      <c r="AV447" s="5">
        <v>0</v>
      </c>
      <c r="AW447" s="5">
        <v>85</v>
      </c>
      <c r="AX447" s="5">
        <v>15</v>
      </c>
      <c r="AY447" s="5">
        <v>0</v>
      </c>
      <c r="AZ447" s="5">
        <v>0</v>
      </c>
      <c r="BA447" s="5">
        <v>15</v>
      </c>
      <c r="BB447" s="5">
        <v>575</v>
      </c>
      <c r="BC447" s="5">
        <v>375</v>
      </c>
      <c r="BD447" s="5">
        <v>5</v>
      </c>
      <c r="BE447" s="5">
        <v>950</v>
      </c>
      <c r="BF447" s="5">
        <v>197.14285714285714</v>
      </c>
      <c r="BG447" s="5">
        <v>132.85714285714286</v>
      </c>
      <c r="BH447" s="5">
        <v>0.7142857142857143</v>
      </c>
      <c r="BI447" s="5">
        <v>330.71428571428572</v>
      </c>
      <c r="BJ447" s="5">
        <v>100</v>
      </c>
      <c r="BK447" s="5">
        <v>65</v>
      </c>
      <c r="BL447" s="5">
        <v>0</v>
      </c>
      <c r="BM447" s="5">
        <v>225</v>
      </c>
      <c r="BN447" s="5">
        <v>0</v>
      </c>
      <c r="BO447" s="11">
        <f>BN447/O447*100</f>
        <v>0</v>
      </c>
      <c r="BP447" s="11">
        <f t="shared" si="113"/>
        <v>0</v>
      </c>
      <c r="BQ447" s="27" t="s">
        <v>73</v>
      </c>
      <c r="BR447" s="30"/>
      <c r="BS447" s="30"/>
      <c r="BT447" s="35"/>
      <c r="BU447" s="43">
        <f t="shared" si="103"/>
        <v>0</v>
      </c>
      <c r="BV447" s="28"/>
      <c r="BW447" s="28"/>
      <c r="BX447" s="28"/>
      <c r="BY447" s="32">
        <f t="shared" si="104"/>
        <v>0</v>
      </c>
      <c r="BZ447" s="35">
        <v>0</v>
      </c>
      <c r="CA447" s="35">
        <f t="shared" si="109"/>
        <v>0</v>
      </c>
      <c r="CB447" s="35" t="e">
        <f>(BX447/BT447^3)*100000</f>
        <v>#DIV/0!</v>
      </c>
    </row>
    <row r="448" spans="1:80" x14ac:dyDescent="0.25">
      <c r="A448" s="15" t="s">
        <v>69</v>
      </c>
      <c r="B448" s="15">
        <v>15</v>
      </c>
      <c r="C448" s="15">
        <v>0.5</v>
      </c>
      <c r="D448" s="16">
        <f t="shared" si="96"/>
        <v>0.20234282111999999</v>
      </c>
      <c r="E448" s="17">
        <v>37456</v>
      </c>
      <c r="F448" s="15">
        <v>2</v>
      </c>
      <c r="G448" s="15" t="s">
        <v>70</v>
      </c>
      <c r="H448" s="15" t="s">
        <v>71</v>
      </c>
      <c r="I448" s="15">
        <v>0</v>
      </c>
      <c r="J448" s="15">
        <v>0</v>
      </c>
      <c r="K448" s="15">
        <v>5</v>
      </c>
      <c r="L448" s="15">
        <v>16</v>
      </c>
      <c r="M448" s="13">
        <f t="shared" si="97"/>
        <v>5.25</v>
      </c>
      <c r="N448" s="17">
        <v>37462</v>
      </c>
      <c r="O448" s="14">
        <v>234038</v>
      </c>
      <c r="P448" s="17">
        <v>37466</v>
      </c>
      <c r="Q448" s="14">
        <v>289914</v>
      </c>
      <c r="R448" s="15"/>
      <c r="S448" s="15"/>
      <c r="T448" s="15"/>
      <c r="U448" s="15"/>
      <c r="V448" s="14">
        <f t="shared" si="98"/>
        <v>523952</v>
      </c>
      <c r="W448" s="14">
        <f t="shared" si="99"/>
        <v>2589427.1766096842</v>
      </c>
      <c r="X448" s="14">
        <f t="shared" si="100"/>
        <v>1047904</v>
      </c>
      <c r="Y448" s="17">
        <v>37492</v>
      </c>
      <c r="Z448" s="13">
        <f t="shared" si="101"/>
        <v>6</v>
      </c>
      <c r="AA448" s="15">
        <f t="shared" si="102"/>
        <v>30</v>
      </c>
      <c r="AB448" s="15">
        <v>20</v>
      </c>
      <c r="AC448" s="18">
        <v>3.7</v>
      </c>
      <c r="AD448" s="18">
        <v>32.6</v>
      </c>
      <c r="AE448" s="18">
        <v>29.7</v>
      </c>
      <c r="AF448" s="18">
        <v>33.200000000000003</v>
      </c>
      <c r="AG448" s="18">
        <v>32.06071428571429</v>
      </c>
      <c r="AH448" s="13">
        <v>46</v>
      </c>
      <c r="AI448" s="13">
        <v>45</v>
      </c>
      <c r="AJ448" s="13">
        <v>53</v>
      </c>
      <c r="AK448" s="13">
        <v>49.777777777777779</v>
      </c>
      <c r="AL448" s="18">
        <v>9.5</v>
      </c>
      <c r="AM448" s="18">
        <v>8.8000000000000007</v>
      </c>
      <c r="AN448" s="18">
        <v>9.4</v>
      </c>
      <c r="AO448" s="18">
        <v>9.1588424675727893</v>
      </c>
      <c r="AP448" s="21">
        <v>9</v>
      </c>
      <c r="AQ448" s="21">
        <v>162.5</v>
      </c>
      <c r="AR448" s="21">
        <v>13.5</v>
      </c>
      <c r="AS448" s="21">
        <v>5.55</v>
      </c>
      <c r="AT448" s="14">
        <v>2080</v>
      </c>
      <c r="AU448" s="14">
        <v>70</v>
      </c>
      <c r="AV448" s="14">
        <v>170</v>
      </c>
      <c r="AW448" s="14">
        <v>2320</v>
      </c>
      <c r="AX448" s="14">
        <v>0</v>
      </c>
      <c r="AY448" s="14">
        <v>0</v>
      </c>
      <c r="AZ448" s="14">
        <v>0</v>
      </c>
      <c r="BA448" s="14">
        <v>0</v>
      </c>
      <c r="BB448" s="14">
        <v>155</v>
      </c>
      <c r="BC448" s="14">
        <v>470</v>
      </c>
      <c r="BD448" s="14">
        <v>1530</v>
      </c>
      <c r="BE448" s="14">
        <v>1775</v>
      </c>
      <c r="BF448" s="14">
        <v>47.307692307692307</v>
      </c>
      <c r="BG448" s="14">
        <v>117.30769230769231</v>
      </c>
      <c r="BH448" s="14">
        <v>459.61538461538464</v>
      </c>
      <c r="BI448" s="14">
        <v>620.76923076923072</v>
      </c>
      <c r="BJ448" s="14">
        <v>40</v>
      </c>
      <c r="BK448" s="14">
        <v>35</v>
      </c>
      <c r="BL448" s="14">
        <v>260</v>
      </c>
      <c r="BM448" s="14">
        <v>330</v>
      </c>
      <c r="BN448" s="14">
        <v>5245</v>
      </c>
      <c r="BO448" s="19">
        <f>BN448/(Q448)*100</f>
        <v>1.8091571983415773</v>
      </c>
      <c r="BP448" s="19">
        <f t="shared" si="113"/>
        <v>1.001045897334107</v>
      </c>
      <c r="BQ448" s="15" t="s">
        <v>72</v>
      </c>
      <c r="BR448" s="13">
        <v>25</v>
      </c>
      <c r="BS448" s="13">
        <v>34</v>
      </c>
      <c r="BT448" s="19">
        <v>30.15</v>
      </c>
      <c r="BU448" s="19">
        <f t="shared" si="103"/>
        <v>1.0049999999999999</v>
      </c>
      <c r="BV448" s="16">
        <v>0.14000000000000001</v>
      </c>
      <c r="BW448" s="16">
        <v>0.40600000000000003</v>
      </c>
      <c r="BX448" s="16">
        <v>0.27700000000000002</v>
      </c>
      <c r="BY448" s="14">
        <f t="shared" si="104"/>
        <v>25921.354515905645</v>
      </c>
      <c r="BZ448" s="19">
        <v>1.45</v>
      </c>
      <c r="CA448" s="19">
        <f t="shared" si="109"/>
        <v>0.23886853541825984</v>
      </c>
      <c r="CB448" s="19"/>
    </row>
    <row r="449" spans="1:80" x14ac:dyDescent="0.25">
      <c r="A449" s="15" t="s">
        <v>69</v>
      </c>
      <c r="B449" s="15">
        <v>16</v>
      </c>
      <c r="C449" s="15">
        <v>0.5</v>
      </c>
      <c r="D449" s="16">
        <f t="shared" si="96"/>
        <v>0.20234282111999999</v>
      </c>
      <c r="E449" s="17">
        <v>37456</v>
      </c>
      <c r="F449" s="15">
        <v>2</v>
      </c>
      <c r="G449" s="15" t="s">
        <v>70</v>
      </c>
      <c r="H449" s="15" t="s">
        <v>71</v>
      </c>
      <c r="I449" s="15">
        <v>0</v>
      </c>
      <c r="J449" s="15">
        <v>0</v>
      </c>
      <c r="K449" s="15">
        <v>1</v>
      </c>
      <c r="L449" s="15">
        <v>2</v>
      </c>
      <c r="M449" s="13">
        <f t="shared" si="97"/>
        <v>0.75</v>
      </c>
      <c r="N449" s="17">
        <v>37462</v>
      </c>
      <c r="O449" s="14">
        <v>259686</v>
      </c>
      <c r="P449" s="17">
        <v>37466</v>
      </c>
      <c r="Q449" s="14">
        <v>260602</v>
      </c>
      <c r="R449" s="15"/>
      <c r="S449" s="15"/>
      <c r="T449" s="15"/>
      <c r="U449" s="15"/>
      <c r="V449" s="14">
        <f t="shared" si="98"/>
        <v>520288</v>
      </c>
      <c r="W449" s="14">
        <f t="shared" si="99"/>
        <v>2571319.2942557707</v>
      </c>
      <c r="X449" s="14">
        <f t="shared" si="100"/>
        <v>1040576</v>
      </c>
      <c r="Y449" s="17">
        <v>37492</v>
      </c>
      <c r="Z449" s="13">
        <f t="shared" si="101"/>
        <v>6</v>
      </c>
      <c r="AA449" s="15">
        <f t="shared" si="102"/>
        <v>30</v>
      </c>
      <c r="AB449" s="15">
        <v>20</v>
      </c>
      <c r="AC449" s="18">
        <v>3.7</v>
      </c>
      <c r="AD449" s="18">
        <v>32.299999999999997</v>
      </c>
      <c r="AE449" s="18">
        <v>29.9</v>
      </c>
      <c r="AF449" s="18">
        <v>33.299999999999997</v>
      </c>
      <c r="AG449" s="18">
        <v>31.785714285714295</v>
      </c>
      <c r="AH449" s="13">
        <v>46</v>
      </c>
      <c r="AI449" s="13">
        <v>45</v>
      </c>
      <c r="AJ449" s="13">
        <v>55</v>
      </c>
      <c r="AK449" s="13">
        <v>50.222222222222221</v>
      </c>
      <c r="AL449" s="18">
        <v>9.4</v>
      </c>
      <c r="AM449" s="18">
        <v>8.6999999999999993</v>
      </c>
      <c r="AN449" s="18">
        <v>9.4</v>
      </c>
      <c r="AO449" s="18">
        <v>9.1481243934849132</v>
      </c>
      <c r="AP449" s="21">
        <v>8</v>
      </c>
      <c r="AQ449" s="21">
        <v>150</v>
      </c>
      <c r="AR449" s="21">
        <v>15</v>
      </c>
      <c r="AS449" s="21">
        <v>6.1999999999999993</v>
      </c>
      <c r="AT449" s="14">
        <v>40</v>
      </c>
      <c r="AU449" s="14">
        <v>35</v>
      </c>
      <c r="AV449" s="14">
        <v>50</v>
      </c>
      <c r="AW449" s="14">
        <v>125</v>
      </c>
      <c r="AX449" s="14">
        <v>0</v>
      </c>
      <c r="AY449" s="14">
        <v>0</v>
      </c>
      <c r="AZ449" s="14">
        <v>20</v>
      </c>
      <c r="BA449" s="14">
        <v>35</v>
      </c>
      <c r="BB449" s="14">
        <v>100</v>
      </c>
      <c r="BC449" s="14">
        <v>165</v>
      </c>
      <c r="BD449" s="14">
        <v>1825</v>
      </c>
      <c r="BE449" s="14">
        <v>2045</v>
      </c>
      <c r="BF449" s="14">
        <v>32.083333333333336</v>
      </c>
      <c r="BG449" s="14">
        <v>40.833333333333336</v>
      </c>
      <c r="BH449" s="14">
        <v>291.66666666666669</v>
      </c>
      <c r="BI449" s="14">
        <v>363.75</v>
      </c>
      <c r="BJ449" s="14">
        <v>17.5</v>
      </c>
      <c r="BK449" s="14">
        <v>17.5</v>
      </c>
      <c r="BL449" s="14">
        <v>130</v>
      </c>
      <c r="BM449" s="14">
        <v>230</v>
      </c>
      <c r="BN449" s="14">
        <v>0</v>
      </c>
      <c r="BO449" s="19">
        <f>BN449/(Q449)*100</f>
        <v>0</v>
      </c>
      <c r="BP449" s="19">
        <f t="shared" si="113"/>
        <v>0</v>
      </c>
      <c r="BQ449" s="15" t="s">
        <v>73</v>
      </c>
      <c r="BR449" s="13"/>
      <c r="BS449" s="13"/>
      <c r="BT449" s="19"/>
      <c r="BU449" s="19">
        <f t="shared" si="103"/>
        <v>0</v>
      </c>
      <c r="BV449" s="16"/>
      <c r="BW449" s="16"/>
      <c r="BX449" s="16"/>
      <c r="BY449" s="14">
        <f t="shared" si="104"/>
        <v>0</v>
      </c>
      <c r="BZ449" s="19">
        <v>0</v>
      </c>
      <c r="CA449" s="19">
        <f t="shared" si="109"/>
        <v>0</v>
      </c>
      <c r="CB449" s="19"/>
    </row>
    <row r="450" spans="1:80" x14ac:dyDescent="0.25">
      <c r="A450" s="15" t="s">
        <v>69</v>
      </c>
      <c r="B450" s="15">
        <v>8</v>
      </c>
      <c r="C450" s="15">
        <v>2</v>
      </c>
      <c r="D450" s="16">
        <f t="shared" ref="D450:D513" si="114">C450*0.40468564224</f>
        <v>0.80937128447999995</v>
      </c>
      <c r="E450" s="17">
        <v>36992</v>
      </c>
      <c r="F450" s="15">
        <v>2</v>
      </c>
      <c r="G450" s="15" t="s">
        <v>70</v>
      </c>
      <c r="H450" s="15" t="s">
        <v>71</v>
      </c>
      <c r="I450" s="15">
        <v>4</v>
      </c>
      <c r="J450" s="15">
        <v>5</v>
      </c>
      <c r="K450" s="15">
        <v>31</v>
      </c>
      <c r="L450" s="15">
        <v>34</v>
      </c>
      <c r="M450" s="13">
        <f t="shared" ref="M450:M513" si="115">AVERAGE(I450:L450)</f>
        <v>18.5</v>
      </c>
      <c r="N450" s="17">
        <v>36998</v>
      </c>
      <c r="O450" s="14">
        <v>820278</v>
      </c>
      <c r="P450" s="17">
        <v>37002</v>
      </c>
      <c r="Q450" s="14">
        <v>510212</v>
      </c>
      <c r="R450" s="15"/>
      <c r="S450" s="15"/>
      <c r="T450" s="15"/>
      <c r="U450" s="15"/>
      <c r="V450" s="14">
        <f t="shared" ref="V450:V513" si="116">SUM(U450,S450,Q450,O450)</f>
        <v>1330490</v>
      </c>
      <c r="W450" s="14">
        <f t="shared" ref="W450:W513" si="117">V450/D450</f>
        <v>1643856.1949412441</v>
      </c>
      <c r="X450" s="14">
        <f t="shared" ref="X450:X513" si="118">V450/C450</f>
        <v>665245</v>
      </c>
      <c r="Y450" s="17">
        <v>37034</v>
      </c>
      <c r="Z450" s="13">
        <f t="shared" ref="Z450:Z513" si="119">N450-E450</f>
        <v>6</v>
      </c>
      <c r="AA450" s="15">
        <f t="shared" ref="AA450:AA513" si="120">Y450-N450</f>
        <v>36</v>
      </c>
      <c r="AB450" s="13">
        <v>24</v>
      </c>
      <c r="AC450" s="18">
        <v>3.1</v>
      </c>
      <c r="AD450" s="18">
        <v>25.6</v>
      </c>
      <c r="AE450" s="18">
        <v>21.8</v>
      </c>
      <c r="AF450" s="18">
        <v>30.1</v>
      </c>
      <c r="AG450" s="18">
        <v>27.185294117647064</v>
      </c>
      <c r="AH450" s="13">
        <v>46</v>
      </c>
      <c r="AI450" s="13">
        <v>45</v>
      </c>
      <c r="AJ450" s="13">
        <v>52</v>
      </c>
      <c r="AK450" s="13">
        <v>48.5</v>
      </c>
      <c r="AL450" s="18">
        <v>9</v>
      </c>
      <c r="AM450" s="18">
        <v>9</v>
      </c>
      <c r="AN450" s="18">
        <v>9.5</v>
      </c>
      <c r="AO450" s="18">
        <v>9.3460340046046699</v>
      </c>
      <c r="AP450" s="21">
        <v>24</v>
      </c>
      <c r="AQ450" s="21">
        <v>625</v>
      </c>
      <c r="AR450" s="21">
        <v>46</v>
      </c>
      <c r="AS450" s="21">
        <v>17.5</v>
      </c>
      <c r="AT450" s="14">
        <v>95</v>
      </c>
      <c r="AU450" s="14">
        <v>320</v>
      </c>
      <c r="AV450" s="14">
        <v>105</v>
      </c>
      <c r="AW450" s="14">
        <v>520</v>
      </c>
      <c r="AX450" s="14">
        <v>30</v>
      </c>
      <c r="AY450" s="14">
        <v>0</v>
      </c>
      <c r="AZ450" s="14">
        <v>0</v>
      </c>
      <c r="BA450" s="14">
        <v>100</v>
      </c>
      <c r="BB450" s="14">
        <v>1420</v>
      </c>
      <c r="BC450" s="14">
        <v>870</v>
      </c>
      <c r="BD450" s="14">
        <v>310</v>
      </c>
      <c r="BE450" s="14">
        <v>1555</v>
      </c>
      <c r="BF450" s="14">
        <v>317.33333333333331</v>
      </c>
      <c r="BG450" s="14">
        <v>143.66666666666666</v>
      </c>
      <c r="BH450" s="14">
        <v>35</v>
      </c>
      <c r="BI450" s="14">
        <v>496</v>
      </c>
      <c r="BJ450" s="14">
        <v>130</v>
      </c>
      <c r="BK450" s="14">
        <v>40</v>
      </c>
      <c r="BL450" s="14">
        <v>0</v>
      </c>
      <c r="BM450" s="14">
        <v>275</v>
      </c>
      <c r="BN450" s="14">
        <v>27638</v>
      </c>
      <c r="BO450" s="19">
        <f>BN450/(Q450)*100</f>
        <v>5.4169639287198263</v>
      </c>
      <c r="BP450" s="19">
        <f t="shared" si="113"/>
        <v>2.0772797991717336</v>
      </c>
      <c r="BQ450" s="15" t="s">
        <v>72</v>
      </c>
      <c r="BR450" s="13">
        <v>17</v>
      </c>
      <c r="BS450" s="13">
        <v>37</v>
      </c>
      <c r="BT450" s="19">
        <v>27.43</v>
      </c>
      <c r="BU450" s="19">
        <f t="shared" ref="BU450:BU513" si="121">BT450/AA450</f>
        <v>0.76194444444444442</v>
      </c>
      <c r="BV450" s="16">
        <v>5.1999999999999998E-2</v>
      </c>
      <c r="BW450" s="16">
        <v>0.51900000000000002</v>
      </c>
      <c r="BX450" s="16">
        <v>0.217</v>
      </c>
      <c r="BY450" s="14">
        <f t="shared" ref="BY450:BY462" si="122">BN450/(C450*0.40468564224)</f>
        <v>34147.492664947582</v>
      </c>
      <c r="BZ450" s="19">
        <v>5.68</v>
      </c>
      <c r="CA450" s="19">
        <f t="shared" si="109"/>
        <v>0.19493868982409712</v>
      </c>
      <c r="CB450" s="19"/>
    </row>
    <row r="451" spans="1:80" x14ac:dyDescent="0.25">
      <c r="A451" s="37" t="s">
        <v>69</v>
      </c>
      <c r="B451" s="37">
        <v>11</v>
      </c>
      <c r="C451" s="37">
        <v>0.5</v>
      </c>
      <c r="D451" s="38">
        <f t="shared" si="114"/>
        <v>0.20234282111999999</v>
      </c>
      <c r="E451" s="39">
        <v>37134</v>
      </c>
      <c r="F451" s="37">
        <v>1</v>
      </c>
      <c r="G451" s="37" t="s">
        <v>70</v>
      </c>
      <c r="H451" s="37" t="s">
        <v>71</v>
      </c>
      <c r="I451" s="37">
        <v>47</v>
      </c>
      <c r="J451" s="37">
        <v>85</v>
      </c>
      <c r="K451" s="37"/>
      <c r="L451" s="37"/>
      <c r="M451" s="31">
        <f t="shared" si="115"/>
        <v>66</v>
      </c>
      <c r="N451" s="39">
        <v>37141</v>
      </c>
      <c r="O451" s="40">
        <v>245488</v>
      </c>
      <c r="P451" s="37"/>
      <c r="Q451" s="40"/>
      <c r="R451" s="37"/>
      <c r="S451" s="37"/>
      <c r="T451" s="37"/>
      <c r="U451" s="37"/>
      <c r="V451" s="40">
        <f t="shared" si="116"/>
        <v>245488</v>
      </c>
      <c r="W451" s="40">
        <f t="shared" si="117"/>
        <v>1213228.1177122297</v>
      </c>
      <c r="X451" s="40">
        <f t="shared" si="118"/>
        <v>490976</v>
      </c>
      <c r="Y451" s="39">
        <v>37175</v>
      </c>
      <c r="Z451" s="13">
        <f t="shared" si="119"/>
        <v>7</v>
      </c>
      <c r="AA451" s="37">
        <f t="shared" si="120"/>
        <v>34</v>
      </c>
      <c r="AB451" s="31">
        <v>3</v>
      </c>
      <c r="AC451" s="41">
        <v>4.5999999999999996</v>
      </c>
      <c r="AD451" s="41">
        <v>33.1</v>
      </c>
      <c r="AE451" s="41">
        <v>24.9</v>
      </c>
      <c r="AF451" s="41">
        <v>32.700000000000003</v>
      </c>
      <c r="AG451" s="41">
        <v>29.021875000000005</v>
      </c>
      <c r="AH451" s="13">
        <v>46</v>
      </c>
      <c r="AI451" s="13">
        <v>40</v>
      </c>
      <c r="AJ451" s="13">
        <v>55</v>
      </c>
      <c r="AK451" s="13">
        <v>47.81818181818182</v>
      </c>
      <c r="AL451" s="18">
        <v>8.3000000000000007</v>
      </c>
      <c r="AM451" s="18">
        <v>8.6999999999999993</v>
      </c>
      <c r="AN451" s="18">
        <v>9.6</v>
      </c>
      <c r="AO451" s="18">
        <v>9.1198881872243849</v>
      </c>
      <c r="AP451" s="21">
        <v>54.5</v>
      </c>
      <c r="AQ451" s="21">
        <v>175</v>
      </c>
      <c r="AR451" s="21">
        <v>13.5</v>
      </c>
      <c r="AS451" s="21">
        <v>5.75</v>
      </c>
      <c r="AT451" s="14">
        <v>0</v>
      </c>
      <c r="AU451" s="14">
        <v>355</v>
      </c>
      <c r="AV451" s="14">
        <v>0</v>
      </c>
      <c r="AW451" s="14">
        <v>355</v>
      </c>
      <c r="AX451" s="14">
        <v>0</v>
      </c>
      <c r="AY451" s="14">
        <v>5</v>
      </c>
      <c r="AZ451" s="14">
        <v>0</v>
      </c>
      <c r="BA451" s="14">
        <v>5</v>
      </c>
      <c r="BB451" s="14">
        <v>145</v>
      </c>
      <c r="BC451" s="14">
        <v>445</v>
      </c>
      <c r="BD451" s="14">
        <v>0</v>
      </c>
      <c r="BE451" s="14">
        <v>590</v>
      </c>
      <c r="BF451" s="14">
        <v>16.785714285714285</v>
      </c>
      <c r="BG451" s="14">
        <v>70.357142857142861</v>
      </c>
      <c r="BH451" s="14">
        <v>0</v>
      </c>
      <c r="BI451" s="14">
        <v>87.142857142857139</v>
      </c>
      <c r="BJ451" s="14">
        <v>7.5</v>
      </c>
      <c r="BK451" s="14">
        <v>25</v>
      </c>
      <c r="BL451" s="14">
        <v>0</v>
      </c>
      <c r="BM451" s="14">
        <v>35</v>
      </c>
      <c r="BN451" s="14">
        <v>123122</v>
      </c>
      <c r="BO451" s="19">
        <f>BN451/(O451)*100</f>
        <v>50.153979013230789</v>
      </c>
      <c r="BP451" s="19">
        <f t="shared" si="113"/>
        <v>50.153979013230789</v>
      </c>
      <c r="BQ451" s="37" t="s">
        <v>72</v>
      </c>
      <c r="BR451" s="31">
        <v>22</v>
      </c>
      <c r="BS451" s="31">
        <v>39</v>
      </c>
      <c r="BT451" s="43">
        <v>28.15</v>
      </c>
      <c r="BU451" s="43">
        <f t="shared" si="121"/>
        <v>0.82794117647058818</v>
      </c>
      <c r="BV451" s="38">
        <v>8.1000000000000003E-2</v>
      </c>
      <c r="BW451" s="38">
        <v>0.47499999999999998</v>
      </c>
      <c r="BX451" s="38">
        <v>0.184</v>
      </c>
      <c r="BY451" s="40">
        <f t="shared" si="122"/>
        <v>608482.1755400066</v>
      </c>
      <c r="BZ451" s="43">
        <v>22.18</v>
      </c>
      <c r="CA451" s="43">
        <f t="shared" si="109"/>
        <v>3.223998447612781</v>
      </c>
      <c r="CB451" s="43"/>
    </row>
    <row r="452" spans="1:80" x14ac:dyDescent="0.25">
      <c r="A452" s="27" t="s">
        <v>69</v>
      </c>
      <c r="B452" s="27">
        <v>27</v>
      </c>
      <c r="C452" s="27">
        <v>1</v>
      </c>
      <c r="D452" s="28">
        <f t="shared" si="114"/>
        <v>0.40468564223999998</v>
      </c>
      <c r="E452" s="29">
        <v>39619</v>
      </c>
      <c r="F452" s="27">
        <v>1</v>
      </c>
      <c r="G452" s="27" t="s">
        <v>70</v>
      </c>
      <c r="H452" s="27" t="s">
        <v>71</v>
      </c>
      <c r="I452" s="27">
        <v>575</v>
      </c>
      <c r="J452" s="27">
        <v>228</v>
      </c>
      <c r="K452" s="27"/>
      <c r="L452" s="27"/>
      <c r="M452" s="31">
        <f t="shared" si="115"/>
        <v>401.5</v>
      </c>
      <c r="N452" s="29">
        <v>39626</v>
      </c>
      <c r="O452" s="32">
        <v>381972</v>
      </c>
      <c r="P452" s="27"/>
      <c r="Q452" s="32"/>
      <c r="R452" s="27"/>
      <c r="S452" s="32"/>
      <c r="T452" s="27"/>
      <c r="U452" s="30"/>
      <c r="V452" s="40">
        <f t="shared" si="116"/>
        <v>381972</v>
      </c>
      <c r="W452" s="40">
        <f t="shared" si="117"/>
        <v>943873.36769776081</v>
      </c>
      <c r="X452" s="40">
        <f t="shared" si="118"/>
        <v>381972</v>
      </c>
      <c r="Y452" s="29">
        <v>39668</v>
      </c>
      <c r="Z452" s="13">
        <f t="shared" si="119"/>
        <v>7</v>
      </c>
      <c r="AA452" s="27">
        <f t="shared" si="120"/>
        <v>42</v>
      </c>
      <c r="AB452" s="27">
        <v>0</v>
      </c>
      <c r="AC452" s="33">
        <v>2.4</v>
      </c>
      <c r="AD452" s="33">
        <v>31.5</v>
      </c>
      <c r="AE452" s="33">
        <v>27.1</v>
      </c>
      <c r="AF452" s="33">
        <v>32.9</v>
      </c>
      <c r="AG452" s="33">
        <v>30.995000000000005</v>
      </c>
      <c r="AH452" s="9">
        <v>46</v>
      </c>
      <c r="AI452" s="9">
        <v>42</v>
      </c>
      <c r="AJ452" s="9">
        <v>50</v>
      </c>
      <c r="AK452" s="9">
        <v>45.8</v>
      </c>
      <c r="AL452" s="10">
        <v>8.4</v>
      </c>
      <c r="AM452" s="10">
        <v>8.9</v>
      </c>
      <c r="AN452" s="10">
        <v>9.6</v>
      </c>
      <c r="AO452" s="10">
        <v>9.1496004545403515</v>
      </c>
      <c r="AP452" s="21">
        <f>2*180</f>
        <v>360</v>
      </c>
      <c r="AQ452" s="20">
        <v>300</v>
      </c>
      <c r="AR452" s="20">
        <v>24</v>
      </c>
      <c r="AS452" s="20">
        <v>11.25</v>
      </c>
      <c r="AT452" s="5">
        <v>40</v>
      </c>
      <c r="AU452" s="5">
        <v>95</v>
      </c>
      <c r="AV452" s="5">
        <v>20</v>
      </c>
      <c r="AW452" s="5">
        <v>155</v>
      </c>
      <c r="AX452" s="5">
        <v>0</v>
      </c>
      <c r="AY452" s="5">
        <v>25</v>
      </c>
      <c r="AZ452" s="5">
        <v>10</v>
      </c>
      <c r="BA452" s="5">
        <v>225</v>
      </c>
      <c r="BB452" s="5">
        <v>330</v>
      </c>
      <c r="BC452" s="5">
        <v>330</v>
      </c>
      <c r="BD452" s="5">
        <v>4625</v>
      </c>
      <c r="BE452" s="5">
        <v>4730</v>
      </c>
      <c r="BF452" s="5">
        <v>82.8125</v>
      </c>
      <c r="BG452" s="5">
        <v>115</v>
      </c>
      <c r="BH452" s="5">
        <v>2646.25</v>
      </c>
      <c r="BI452" s="5">
        <v>2850.3125</v>
      </c>
      <c r="BJ452" s="5">
        <v>42.5</v>
      </c>
      <c r="BK452" s="5">
        <v>92.5</v>
      </c>
      <c r="BL452" s="5">
        <v>2725</v>
      </c>
      <c r="BM452" s="5">
        <v>3122.5</v>
      </c>
      <c r="BN452" s="5">
        <v>441720</v>
      </c>
      <c r="BO452" s="11">
        <f>BN452/O452*100</f>
        <v>115.64198422921052</v>
      </c>
      <c r="BP452" s="11">
        <f>(BN452)/(O452+Q452+S452+U452)*100</f>
        <v>115.64198422921052</v>
      </c>
      <c r="BQ452" s="27" t="s">
        <v>72</v>
      </c>
      <c r="BR452" s="30">
        <v>26</v>
      </c>
      <c r="BS452" s="30">
        <v>53</v>
      </c>
      <c r="BT452" s="35">
        <v>32.19</v>
      </c>
      <c r="BU452" s="43">
        <f t="shared" si="121"/>
        <v>0.76642857142857135</v>
      </c>
      <c r="BV452" s="28">
        <v>0.127</v>
      </c>
      <c r="BW452" s="28">
        <v>0.42099999999999999</v>
      </c>
      <c r="BX452" s="28">
        <v>0.27400000000000002</v>
      </c>
      <c r="BY452" s="32">
        <f t="shared" si="122"/>
        <v>1091513.8910167627</v>
      </c>
      <c r="BZ452" s="35">
        <v>92.95</v>
      </c>
      <c r="CA452" s="35">
        <f t="shared" si="109"/>
        <v>5.4686774303269097</v>
      </c>
      <c r="CB452" s="35">
        <f t="shared" ref="CB452:CB458" si="123">(BX452/BT452^3)*100000</f>
        <v>0.82146229233039658</v>
      </c>
    </row>
    <row r="453" spans="1:80" x14ac:dyDescent="0.25">
      <c r="A453" s="37" t="s">
        <v>69</v>
      </c>
      <c r="B453" s="37">
        <v>2</v>
      </c>
      <c r="C453" s="37">
        <v>2</v>
      </c>
      <c r="D453" s="38">
        <f t="shared" si="114"/>
        <v>0.80937128447999995</v>
      </c>
      <c r="E453" s="39">
        <v>37134</v>
      </c>
      <c r="F453" s="37">
        <v>1</v>
      </c>
      <c r="G453" s="37" t="s">
        <v>70</v>
      </c>
      <c r="H453" s="37" t="s">
        <v>71</v>
      </c>
      <c r="I453" s="37">
        <v>142</v>
      </c>
      <c r="J453" s="37">
        <v>182</v>
      </c>
      <c r="K453" s="37"/>
      <c r="L453" s="37"/>
      <c r="M453" s="31">
        <f t="shared" si="115"/>
        <v>162</v>
      </c>
      <c r="N453" s="39">
        <v>37141</v>
      </c>
      <c r="O453" s="40">
        <v>811576</v>
      </c>
      <c r="P453" s="37"/>
      <c r="Q453" s="40"/>
      <c r="R453" s="37"/>
      <c r="S453" s="37"/>
      <c r="T453" s="37"/>
      <c r="U453" s="37"/>
      <c r="V453" s="40">
        <f t="shared" si="116"/>
        <v>811576</v>
      </c>
      <c r="W453" s="40">
        <f t="shared" si="117"/>
        <v>1002723.985347981</v>
      </c>
      <c r="X453" s="40">
        <f t="shared" si="118"/>
        <v>405788</v>
      </c>
      <c r="Y453" s="39">
        <v>37175</v>
      </c>
      <c r="Z453" s="13">
        <f t="shared" si="119"/>
        <v>7</v>
      </c>
      <c r="AA453" s="37">
        <f t="shared" si="120"/>
        <v>34</v>
      </c>
      <c r="AB453" s="31">
        <v>6</v>
      </c>
      <c r="AC453" s="41">
        <v>3.8</v>
      </c>
      <c r="AD453" s="41">
        <v>31.5</v>
      </c>
      <c r="AE453" s="41">
        <v>24</v>
      </c>
      <c r="AF453" s="41">
        <v>31.7</v>
      </c>
      <c r="AG453" s="41">
        <v>28.118750000000009</v>
      </c>
      <c r="AH453" s="13">
        <v>46</v>
      </c>
      <c r="AI453" s="13">
        <v>45</v>
      </c>
      <c r="AJ453" s="13">
        <v>56</v>
      </c>
      <c r="AK453" s="13">
        <v>49.2</v>
      </c>
      <c r="AL453" s="18">
        <v>8.6</v>
      </c>
      <c r="AM453" s="18">
        <v>9</v>
      </c>
      <c r="AN453" s="18">
        <v>9.6999999999999993</v>
      </c>
      <c r="AO453" s="18">
        <v>9.2381484078948493</v>
      </c>
      <c r="AP453" s="21">
        <v>59</v>
      </c>
      <c r="AQ453" s="21">
        <v>750</v>
      </c>
      <c r="AR453" s="21">
        <v>48</v>
      </c>
      <c r="AS453" s="21">
        <v>20</v>
      </c>
      <c r="AT453" s="14">
        <v>140</v>
      </c>
      <c r="AU453" s="14">
        <v>1165</v>
      </c>
      <c r="AV453" s="14">
        <v>0</v>
      </c>
      <c r="AW453" s="14">
        <v>1305</v>
      </c>
      <c r="AX453" s="14">
        <v>5</v>
      </c>
      <c r="AY453" s="14">
        <v>0</v>
      </c>
      <c r="AZ453" s="14">
        <v>0</v>
      </c>
      <c r="BA453" s="14">
        <v>10</v>
      </c>
      <c r="BB453" s="14">
        <v>195</v>
      </c>
      <c r="BC453" s="14">
        <v>150</v>
      </c>
      <c r="BD453" s="14">
        <v>0</v>
      </c>
      <c r="BE453" s="14">
        <v>345</v>
      </c>
      <c r="BF453" s="14">
        <v>41.92307692307692</v>
      </c>
      <c r="BG453" s="14">
        <v>39.230769230769234</v>
      </c>
      <c r="BH453" s="14">
        <v>0</v>
      </c>
      <c r="BI453" s="14">
        <v>81.15384615384616</v>
      </c>
      <c r="BJ453" s="14">
        <v>20</v>
      </c>
      <c r="BK453" s="14">
        <v>45</v>
      </c>
      <c r="BL453" s="14">
        <v>0</v>
      </c>
      <c r="BM453" s="14">
        <v>50</v>
      </c>
      <c r="BN453" s="14">
        <v>135059</v>
      </c>
      <c r="BO453" s="19">
        <f>BN453/(O453)*100</f>
        <v>16.641571460959913</v>
      </c>
      <c r="BP453" s="19">
        <f>BN453/(O453+Q453)*100</f>
        <v>16.641571460959913</v>
      </c>
      <c r="BQ453" s="37" t="s">
        <v>72</v>
      </c>
      <c r="BR453" s="31">
        <v>18</v>
      </c>
      <c r="BS453" s="31">
        <v>35</v>
      </c>
      <c r="BT453" s="43">
        <v>24.1</v>
      </c>
      <c r="BU453" s="43">
        <f t="shared" si="121"/>
        <v>0.70882352941176474</v>
      </c>
      <c r="BV453" s="38">
        <v>5.6000000000000001E-2</v>
      </c>
      <c r="BW453" s="38">
        <v>0.37</v>
      </c>
      <c r="BX453" s="38">
        <v>0.14099999999999999</v>
      </c>
      <c r="BY453" s="40">
        <f t="shared" si="122"/>
        <v>166869.02857786944</v>
      </c>
      <c r="BZ453" s="43">
        <v>20.41</v>
      </c>
      <c r="CA453" s="43">
        <f t="shared" si="109"/>
        <v>0.74167953466835956</v>
      </c>
      <c r="CB453" s="43">
        <f t="shared" si="123"/>
        <v>1.0073212249511894</v>
      </c>
    </row>
    <row r="454" spans="1:80" x14ac:dyDescent="0.25">
      <c r="A454" s="37" t="s">
        <v>69</v>
      </c>
      <c r="B454" s="37">
        <v>9</v>
      </c>
      <c r="C454" s="37">
        <v>2</v>
      </c>
      <c r="D454" s="38">
        <f t="shared" si="114"/>
        <v>0.80937128447999995</v>
      </c>
      <c r="E454" s="39">
        <v>37375</v>
      </c>
      <c r="F454" s="37">
        <v>1</v>
      </c>
      <c r="G454" s="37" t="s">
        <v>70</v>
      </c>
      <c r="H454" s="37" t="s">
        <v>71</v>
      </c>
      <c r="I454" s="37">
        <v>356</v>
      </c>
      <c r="J454" s="37">
        <v>240</v>
      </c>
      <c r="K454" s="37"/>
      <c r="L454" s="37"/>
      <c r="M454" s="31">
        <f t="shared" si="115"/>
        <v>298</v>
      </c>
      <c r="N454" s="39">
        <v>37382</v>
      </c>
      <c r="O454" s="40">
        <v>872948</v>
      </c>
      <c r="P454" s="37"/>
      <c r="Q454" s="40"/>
      <c r="R454" s="37"/>
      <c r="S454" s="37"/>
      <c r="T454" s="37"/>
      <c r="U454" s="37"/>
      <c r="V454" s="40">
        <f t="shared" si="116"/>
        <v>872948</v>
      </c>
      <c r="W454" s="40">
        <f t="shared" si="117"/>
        <v>1078550.7427049952</v>
      </c>
      <c r="X454" s="40">
        <f t="shared" si="118"/>
        <v>436474</v>
      </c>
      <c r="Y454" s="39">
        <v>37432</v>
      </c>
      <c r="Z454" s="13">
        <f t="shared" si="119"/>
        <v>7</v>
      </c>
      <c r="AA454" s="37">
        <f t="shared" si="120"/>
        <v>50</v>
      </c>
      <c r="AB454" s="37">
        <v>0</v>
      </c>
      <c r="AC454" s="41">
        <v>1.2</v>
      </c>
      <c r="AD454" s="41">
        <v>30.2</v>
      </c>
      <c r="AE454" s="41">
        <v>25.6</v>
      </c>
      <c r="AF454" s="41">
        <v>33.700000000000003</v>
      </c>
      <c r="AG454" s="41">
        <v>29.754166666666666</v>
      </c>
      <c r="AH454" s="13">
        <v>46</v>
      </c>
      <c r="AI454" s="13">
        <v>39</v>
      </c>
      <c r="AJ454" s="13">
        <v>56</v>
      </c>
      <c r="AK454" s="13">
        <v>47.357142857142854</v>
      </c>
      <c r="AL454" s="18">
        <v>8.9</v>
      </c>
      <c r="AM454" s="18">
        <v>8.5</v>
      </c>
      <c r="AN454" s="18">
        <v>9.6</v>
      </c>
      <c r="AO454" s="18">
        <v>9.1282880510204212</v>
      </c>
      <c r="AP454" s="21">
        <v>0</v>
      </c>
      <c r="AQ454" s="21">
        <v>650</v>
      </c>
      <c r="AR454" s="21">
        <v>78</v>
      </c>
      <c r="AS454" s="21">
        <v>32.5</v>
      </c>
      <c r="AT454" s="14">
        <v>10</v>
      </c>
      <c r="AU454" s="14">
        <v>50</v>
      </c>
      <c r="AV454" s="14">
        <v>5</v>
      </c>
      <c r="AW454" s="14">
        <v>65</v>
      </c>
      <c r="AX454" s="14">
        <v>0</v>
      </c>
      <c r="AY454" s="14">
        <v>0</v>
      </c>
      <c r="AZ454" s="14">
        <v>0</v>
      </c>
      <c r="BA454" s="14">
        <v>15</v>
      </c>
      <c r="BB454" s="14">
        <v>685</v>
      </c>
      <c r="BC454" s="14">
        <v>1225</v>
      </c>
      <c r="BD454" s="14">
        <v>5</v>
      </c>
      <c r="BE454" s="14">
        <v>1355</v>
      </c>
      <c r="BF454" s="14">
        <v>94.722222222222229</v>
      </c>
      <c r="BG454" s="14">
        <v>161.66666666666666</v>
      </c>
      <c r="BH454" s="14">
        <v>0.27777777777777779</v>
      </c>
      <c r="BI454" s="14">
        <v>256.66666666666669</v>
      </c>
      <c r="BJ454" s="14">
        <v>57.5</v>
      </c>
      <c r="BK454" s="14">
        <v>42.5</v>
      </c>
      <c r="BL454" s="14">
        <v>0</v>
      </c>
      <c r="BM454" s="14">
        <v>90</v>
      </c>
      <c r="BN454" s="14">
        <v>0</v>
      </c>
      <c r="BO454" s="19">
        <f>BN454/(O454)*100</f>
        <v>0</v>
      </c>
      <c r="BP454" s="19">
        <f>BN454/(O454+Q454)*100</f>
        <v>0</v>
      </c>
      <c r="BQ454" s="37" t="s">
        <v>73</v>
      </c>
      <c r="BR454" s="31"/>
      <c r="BS454" s="31"/>
      <c r="BT454" s="43"/>
      <c r="BU454" s="43">
        <f t="shared" si="121"/>
        <v>0</v>
      </c>
      <c r="BV454" s="38"/>
      <c r="BW454" s="38"/>
      <c r="BX454" s="38"/>
      <c r="BY454" s="40">
        <f t="shared" si="122"/>
        <v>0</v>
      </c>
      <c r="BZ454" s="43">
        <v>0</v>
      </c>
      <c r="CA454" s="43">
        <f t="shared" si="109"/>
        <v>0</v>
      </c>
      <c r="CB454" s="43" t="e">
        <f t="shared" si="123"/>
        <v>#DIV/0!</v>
      </c>
    </row>
    <row r="455" spans="1:80" x14ac:dyDescent="0.25">
      <c r="A455" s="27" t="s">
        <v>69</v>
      </c>
      <c r="B455" s="27">
        <v>15</v>
      </c>
      <c r="C455" s="27">
        <v>0.5</v>
      </c>
      <c r="D455" s="28">
        <f t="shared" si="114"/>
        <v>0.20234282111999999</v>
      </c>
      <c r="E455" s="29">
        <v>39641</v>
      </c>
      <c r="F455" s="27">
        <v>1</v>
      </c>
      <c r="G455" s="27" t="s">
        <v>70</v>
      </c>
      <c r="H455" s="27" t="s">
        <v>71</v>
      </c>
      <c r="I455" s="27">
        <v>56</v>
      </c>
      <c r="J455" s="27"/>
      <c r="K455" s="27"/>
      <c r="L455" s="27"/>
      <c r="M455" s="31">
        <f t="shared" si="115"/>
        <v>56</v>
      </c>
      <c r="N455" s="29">
        <v>39650</v>
      </c>
      <c r="O455" s="32">
        <v>217092</v>
      </c>
      <c r="P455" s="27"/>
      <c r="Q455" s="32"/>
      <c r="R455" s="27"/>
      <c r="S455" s="32"/>
      <c r="T455" s="27"/>
      <c r="U455" s="30"/>
      <c r="V455" s="40">
        <f t="shared" si="116"/>
        <v>217092</v>
      </c>
      <c r="W455" s="40">
        <f t="shared" si="117"/>
        <v>1072892.0294693972</v>
      </c>
      <c r="X455" s="40">
        <f t="shared" si="118"/>
        <v>434184</v>
      </c>
      <c r="Y455" s="29">
        <v>39686</v>
      </c>
      <c r="Z455" s="13">
        <f t="shared" si="119"/>
        <v>9</v>
      </c>
      <c r="AA455" s="27">
        <f t="shared" si="120"/>
        <v>36</v>
      </c>
      <c r="AB455" s="27">
        <v>0</v>
      </c>
      <c r="AC455" s="33">
        <v>3.1</v>
      </c>
      <c r="AD455" s="33">
        <v>32.1</v>
      </c>
      <c r="AE455" s="33">
        <v>27.4</v>
      </c>
      <c r="AF455" s="33">
        <v>32.700000000000003</v>
      </c>
      <c r="AG455" s="33">
        <v>30.991176470588243</v>
      </c>
      <c r="AH455" s="9">
        <v>46</v>
      </c>
      <c r="AI455" s="9">
        <v>33</v>
      </c>
      <c r="AJ455" s="9">
        <v>40</v>
      </c>
      <c r="AK455" s="9">
        <v>37.9</v>
      </c>
      <c r="AL455" s="10">
        <v>8.8000000000000007</v>
      </c>
      <c r="AM455" s="10">
        <v>8.8000000000000007</v>
      </c>
      <c r="AN455" s="10">
        <v>9.8000000000000007</v>
      </c>
      <c r="AO455" s="10">
        <v>9.2790839242374421</v>
      </c>
      <c r="AP455" s="21">
        <f>2*98</f>
        <v>196</v>
      </c>
      <c r="AQ455" s="20">
        <v>152.5</v>
      </c>
      <c r="AR455" s="20">
        <v>14.25</v>
      </c>
      <c r="AS455" s="20">
        <v>6.25</v>
      </c>
      <c r="AT455" s="5">
        <v>5</v>
      </c>
      <c r="AU455" s="5">
        <v>50</v>
      </c>
      <c r="AV455" s="5">
        <v>95</v>
      </c>
      <c r="AW455" s="5">
        <v>150</v>
      </c>
      <c r="AX455" s="5">
        <v>0</v>
      </c>
      <c r="AY455" s="5">
        <v>5</v>
      </c>
      <c r="AZ455" s="5">
        <v>0</v>
      </c>
      <c r="BA455" s="5">
        <v>5</v>
      </c>
      <c r="BB455" s="5">
        <v>140</v>
      </c>
      <c r="BC455" s="5">
        <v>200</v>
      </c>
      <c r="BD455" s="5">
        <v>1465</v>
      </c>
      <c r="BE455" s="5">
        <v>1515</v>
      </c>
      <c r="BF455" s="5">
        <v>31.53846153846154</v>
      </c>
      <c r="BG455" s="5">
        <v>53.846153846153847</v>
      </c>
      <c r="BH455" s="5">
        <v>243.07692307692307</v>
      </c>
      <c r="BI455" s="5">
        <v>326.42857142857144</v>
      </c>
      <c r="BJ455" s="5">
        <v>10</v>
      </c>
      <c r="BK455" s="5">
        <v>35</v>
      </c>
      <c r="BL455" s="5">
        <v>25</v>
      </c>
      <c r="BM455" s="5">
        <v>190</v>
      </c>
      <c r="BN455" s="5">
        <v>48662</v>
      </c>
      <c r="BO455" s="11">
        <f>BN455/O455*100</f>
        <v>22.415381497245406</v>
      </c>
      <c r="BP455" s="11">
        <f>(BN455)/(O455+Q455+S455+U455)*100</f>
        <v>22.415381497245406</v>
      </c>
      <c r="BQ455" s="27" t="s">
        <v>72</v>
      </c>
      <c r="BR455" s="30">
        <v>17</v>
      </c>
      <c r="BS455" s="30">
        <v>49</v>
      </c>
      <c r="BT455" s="35">
        <v>31.92</v>
      </c>
      <c r="BU455" s="43">
        <f t="shared" si="121"/>
        <v>0.88666666666666671</v>
      </c>
      <c r="BV455" s="28">
        <v>7.0000000000000007E-2</v>
      </c>
      <c r="BW455" s="28">
        <v>0.66900000000000004</v>
      </c>
      <c r="BX455" s="28">
        <v>0.29599999999999999</v>
      </c>
      <c r="BY455" s="32">
        <f t="shared" si="122"/>
        <v>240492.84145910401</v>
      </c>
      <c r="BZ455" s="35">
        <v>12.45</v>
      </c>
      <c r="CA455" s="43">
        <f t="shared" si="109"/>
        <v>1.7091455551478936</v>
      </c>
      <c r="CB455" s="43">
        <f t="shared" si="123"/>
        <v>0.91012923103041543</v>
      </c>
    </row>
    <row r="456" spans="1:80" x14ac:dyDescent="0.25">
      <c r="A456" s="37" t="s">
        <v>69</v>
      </c>
      <c r="B456" s="37">
        <v>8</v>
      </c>
      <c r="C456" s="37">
        <v>2</v>
      </c>
      <c r="D456" s="38">
        <f t="shared" si="114"/>
        <v>0.80937128447999995</v>
      </c>
      <c r="E456" s="39">
        <v>37375</v>
      </c>
      <c r="F456" s="37">
        <v>1</v>
      </c>
      <c r="G456" s="37" t="s">
        <v>70</v>
      </c>
      <c r="H456" s="37" t="s">
        <v>71</v>
      </c>
      <c r="I456" s="37">
        <v>326</v>
      </c>
      <c r="J456" s="37">
        <v>4451</v>
      </c>
      <c r="K456" s="37"/>
      <c r="L456" s="37"/>
      <c r="M456" s="31">
        <f t="shared" si="115"/>
        <v>2388.5</v>
      </c>
      <c r="N456" s="39">
        <v>37384</v>
      </c>
      <c r="O456" s="40">
        <v>855086</v>
      </c>
      <c r="P456" s="37"/>
      <c r="Q456" s="40"/>
      <c r="R456" s="37"/>
      <c r="S456" s="37"/>
      <c r="T456" s="37"/>
      <c r="U456" s="37"/>
      <c r="V456" s="40">
        <f t="shared" si="116"/>
        <v>855086</v>
      </c>
      <c r="W456" s="40">
        <f t="shared" si="117"/>
        <v>1056481.7610861629</v>
      </c>
      <c r="X456" s="40">
        <f t="shared" si="118"/>
        <v>427543</v>
      </c>
      <c r="Y456" s="39">
        <v>37435</v>
      </c>
      <c r="Z456" s="13">
        <f t="shared" si="119"/>
        <v>9</v>
      </c>
      <c r="AA456" s="37">
        <f t="shared" si="120"/>
        <v>51</v>
      </c>
      <c r="AB456" s="37">
        <v>4</v>
      </c>
      <c r="AC456" s="41">
        <v>2</v>
      </c>
      <c r="AD456" s="41">
        <v>29.9</v>
      </c>
      <c r="AE456" s="41">
        <v>25.5</v>
      </c>
      <c r="AF456" s="41">
        <v>33.1</v>
      </c>
      <c r="AG456" s="41">
        <v>29.938775510204067</v>
      </c>
      <c r="AH456" s="13">
        <v>46</v>
      </c>
      <c r="AI456" s="13">
        <v>38</v>
      </c>
      <c r="AJ456" s="13">
        <v>61</v>
      </c>
      <c r="AK456" s="13">
        <v>49.857142857142854</v>
      </c>
      <c r="AL456" s="18">
        <v>8.9</v>
      </c>
      <c r="AM456" s="18">
        <v>8.6</v>
      </c>
      <c r="AN456" s="18">
        <v>9.6</v>
      </c>
      <c r="AO456" s="18">
        <v>9.2148091745849818</v>
      </c>
      <c r="AP456" s="21">
        <v>48</v>
      </c>
      <c r="AQ456" s="21">
        <v>825</v>
      </c>
      <c r="AR456" s="21">
        <v>66</v>
      </c>
      <c r="AS456" s="21">
        <v>27.5</v>
      </c>
      <c r="AT456" s="14">
        <v>5</v>
      </c>
      <c r="AU456" s="14">
        <v>100</v>
      </c>
      <c r="AV456" s="14">
        <v>0</v>
      </c>
      <c r="AW456" s="14">
        <v>105</v>
      </c>
      <c r="AX456" s="14">
        <v>0</v>
      </c>
      <c r="AY456" s="14">
        <v>5</v>
      </c>
      <c r="AZ456" s="14">
        <v>0</v>
      </c>
      <c r="BA456" s="14">
        <v>5</v>
      </c>
      <c r="BB456" s="14">
        <v>435</v>
      </c>
      <c r="BC456" s="14">
        <v>330</v>
      </c>
      <c r="BD456" s="14">
        <v>10</v>
      </c>
      <c r="BE456" s="14">
        <v>440</v>
      </c>
      <c r="BF456" s="14">
        <v>112.77777777777777</v>
      </c>
      <c r="BG456" s="14">
        <v>116.38888888888889</v>
      </c>
      <c r="BH456" s="14">
        <v>1.3888888888888888</v>
      </c>
      <c r="BI456" s="14">
        <v>230.55555555555554</v>
      </c>
      <c r="BJ456" s="14">
        <v>72.5</v>
      </c>
      <c r="BK456" s="14">
        <v>115</v>
      </c>
      <c r="BL456" s="14">
        <v>0</v>
      </c>
      <c r="BM456" s="14">
        <v>240</v>
      </c>
      <c r="BN456" s="14">
        <v>83230</v>
      </c>
      <c r="BO456" s="19">
        <f>BN456/(O456)*100</f>
        <v>9.7335238794694323</v>
      </c>
      <c r="BP456" s="19">
        <f>BN456/(O456+Q456)*100</f>
        <v>9.7335238794694323</v>
      </c>
      <c r="BQ456" s="37" t="s">
        <v>72</v>
      </c>
      <c r="BR456" s="31">
        <v>22</v>
      </c>
      <c r="BS456" s="31">
        <v>53</v>
      </c>
      <c r="BT456" s="43">
        <v>29.96</v>
      </c>
      <c r="BU456" s="43">
        <f t="shared" si="121"/>
        <v>0.58745098039215693</v>
      </c>
      <c r="BV456" s="38">
        <v>9.1999999999999998E-2</v>
      </c>
      <c r="BW456" s="38">
        <v>1.3859999999999999</v>
      </c>
      <c r="BX456" s="38">
        <v>0.247</v>
      </c>
      <c r="BY456" s="40">
        <f t="shared" si="122"/>
        <v>102832.90449756087</v>
      </c>
      <c r="BZ456" s="43">
        <v>18.64</v>
      </c>
      <c r="CA456" s="43">
        <f t="shared" si="109"/>
        <v>0.45157297162234922</v>
      </c>
      <c r="CB456" s="43">
        <f t="shared" si="123"/>
        <v>0.91848385382671471</v>
      </c>
    </row>
    <row r="457" spans="1:80" x14ac:dyDescent="0.25">
      <c r="A457" s="37" t="s">
        <v>69</v>
      </c>
      <c r="B457" s="37">
        <v>10</v>
      </c>
      <c r="C457" s="37">
        <v>2</v>
      </c>
      <c r="D457" s="38">
        <f t="shared" si="114"/>
        <v>0.80937128447999995</v>
      </c>
      <c r="E457" s="39">
        <v>38934</v>
      </c>
      <c r="F457" s="37">
        <v>1</v>
      </c>
      <c r="G457" s="37" t="s">
        <v>70</v>
      </c>
      <c r="H457" s="37" t="s">
        <v>71</v>
      </c>
      <c r="I457" s="37">
        <v>4</v>
      </c>
      <c r="J457" s="37">
        <v>2</v>
      </c>
      <c r="K457" s="37"/>
      <c r="L457" s="37"/>
      <c r="M457" s="31">
        <f t="shared" si="115"/>
        <v>3</v>
      </c>
      <c r="N457" s="39">
        <v>38943</v>
      </c>
      <c r="O457" s="40">
        <v>858292</v>
      </c>
      <c r="P457" s="37"/>
      <c r="Q457" s="40"/>
      <c r="R457" s="37"/>
      <c r="S457" s="37"/>
      <c r="T457" s="37"/>
      <c r="U457" s="37"/>
      <c r="V457" s="40">
        <f t="shared" si="116"/>
        <v>858292</v>
      </c>
      <c r="W457" s="40">
        <f t="shared" si="117"/>
        <v>1060442.8603510815</v>
      </c>
      <c r="X457" s="40">
        <f t="shared" si="118"/>
        <v>429146</v>
      </c>
      <c r="Y457" s="39">
        <v>38981</v>
      </c>
      <c r="Z457" s="13">
        <f t="shared" si="119"/>
        <v>9</v>
      </c>
      <c r="AA457" s="37">
        <f t="shared" si="120"/>
        <v>38</v>
      </c>
      <c r="AB457" s="37">
        <v>6</v>
      </c>
      <c r="AC457" s="37">
        <v>3</v>
      </c>
      <c r="AD457" s="37">
        <v>31.6</v>
      </c>
      <c r="AE457" s="37">
        <v>27.3</v>
      </c>
      <c r="AF457" s="37">
        <v>33.1</v>
      </c>
      <c r="AG457" s="41">
        <v>30.802857142857139</v>
      </c>
      <c r="AH457" s="15">
        <v>46</v>
      </c>
      <c r="AI457" s="15">
        <v>36</v>
      </c>
      <c r="AJ457" s="15">
        <v>56</v>
      </c>
      <c r="AK457" s="13">
        <v>50.81818181818182</v>
      </c>
      <c r="AL457" s="15">
        <v>9.4</v>
      </c>
      <c r="AM457" s="15">
        <v>9</v>
      </c>
      <c r="AN457" s="15">
        <v>9.6</v>
      </c>
      <c r="AO457" s="18">
        <v>9.1868773340569625</v>
      </c>
      <c r="AP457" s="21">
        <v>214</v>
      </c>
      <c r="AQ457" s="21">
        <v>95</v>
      </c>
      <c r="AR457" s="21">
        <v>0</v>
      </c>
      <c r="AS457" s="21">
        <v>8</v>
      </c>
      <c r="AT457" s="14">
        <v>175</v>
      </c>
      <c r="AU457" s="14">
        <v>500</v>
      </c>
      <c r="AV457" s="14">
        <v>0</v>
      </c>
      <c r="AW457" s="14">
        <v>675</v>
      </c>
      <c r="AX457" s="14">
        <v>5</v>
      </c>
      <c r="AY457" s="14">
        <v>10</v>
      </c>
      <c r="AZ457" s="14">
        <v>0</v>
      </c>
      <c r="BA457" s="14">
        <v>35</v>
      </c>
      <c r="BB457" s="14">
        <v>165</v>
      </c>
      <c r="BC457" s="14">
        <v>100</v>
      </c>
      <c r="BD457" s="14">
        <v>0</v>
      </c>
      <c r="BE457" s="14">
        <v>185</v>
      </c>
      <c r="BF457" s="14">
        <v>59.090909090909093</v>
      </c>
      <c r="BG457" s="14">
        <v>47.727272727272727</v>
      </c>
      <c r="BH457" s="14">
        <v>0</v>
      </c>
      <c r="BI457" s="14">
        <v>106.81818181818181</v>
      </c>
      <c r="BJ457" s="14">
        <v>50</v>
      </c>
      <c r="BK457" s="14">
        <v>35</v>
      </c>
      <c r="BL457" s="14">
        <v>0</v>
      </c>
      <c r="BM457" s="14">
        <v>75</v>
      </c>
      <c r="BN457" s="14">
        <v>3989</v>
      </c>
      <c r="BO457" s="19">
        <f>BN457/O457*100</f>
        <v>0.46476024476518479</v>
      </c>
      <c r="BP457" s="19">
        <f>BN457/(O457+Q457)*100</f>
        <v>0.46476024476518479</v>
      </c>
      <c r="BQ457" s="37" t="s">
        <v>72</v>
      </c>
      <c r="BR457" s="31">
        <v>33</v>
      </c>
      <c r="BS457" s="31">
        <v>63</v>
      </c>
      <c r="BT457" s="43">
        <v>52.17</v>
      </c>
      <c r="BU457" s="43">
        <f t="shared" si="121"/>
        <v>1.3728947368421054</v>
      </c>
      <c r="BV457" s="38">
        <v>0.28000000000000003</v>
      </c>
      <c r="BW457" s="38">
        <v>1.8620000000000001</v>
      </c>
      <c r="BX457" s="38">
        <v>1.252</v>
      </c>
      <c r="BY457" s="40">
        <f t="shared" si="122"/>
        <v>4928.5168333626134</v>
      </c>
      <c r="BZ457" s="43">
        <v>4.95</v>
      </c>
      <c r="CA457" s="43">
        <f t="shared" si="109"/>
        <v>0.16094363661348271</v>
      </c>
      <c r="CB457" s="43">
        <f t="shared" si="123"/>
        <v>0.88174259016671619</v>
      </c>
    </row>
    <row r="458" spans="1:80" x14ac:dyDescent="0.25">
      <c r="A458" s="27" t="s">
        <v>69</v>
      </c>
      <c r="B458" s="30">
        <v>19</v>
      </c>
      <c r="C458" s="27">
        <v>0.5</v>
      </c>
      <c r="D458" s="27">
        <f t="shared" si="114"/>
        <v>0.20234282111999999</v>
      </c>
      <c r="E458" s="29">
        <v>39996</v>
      </c>
      <c r="F458" s="27">
        <v>1</v>
      </c>
      <c r="G458" s="27" t="s">
        <v>70</v>
      </c>
      <c r="H458" s="27" t="s">
        <v>71</v>
      </c>
      <c r="I458" s="27">
        <v>0</v>
      </c>
      <c r="J458" s="27">
        <v>0</v>
      </c>
      <c r="K458" s="27"/>
      <c r="L458" s="27"/>
      <c r="M458" s="31">
        <f t="shared" si="115"/>
        <v>0</v>
      </c>
      <c r="N458" s="29">
        <v>40006</v>
      </c>
      <c r="O458" s="32">
        <v>141064</v>
      </c>
      <c r="P458" s="27"/>
      <c r="Q458" s="32"/>
      <c r="R458" s="27"/>
      <c r="S458" s="32"/>
      <c r="T458" s="27"/>
      <c r="U458" s="32"/>
      <c r="V458" s="40">
        <f t="shared" si="116"/>
        <v>141064</v>
      </c>
      <c r="W458" s="40">
        <f t="shared" si="117"/>
        <v>697153.47062568425</v>
      </c>
      <c r="X458" s="40">
        <f t="shared" si="118"/>
        <v>282128</v>
      </c>
      <c r="Y458" s="29">
        <v>40029</v>
      </c>
      <c r="Z458" s="13">
        <f t="shared" si="119"/>
        <v>10</v>
      </c>
      <c r="AA458" s="27">
        <f t="shared" si="120"/>
        <v>23</v>
      </c>
      <c r="AB458" s="27">
        <v>5</v>
      </c>
      <c r="AC458" s="33">
        <v>4.4000000000000004</v>
      </c>
      <c r="AD458" s="33">
        <v>33.1</v>
      </c>
      <c r="AE458" s="33">
        <v>31</v>
      </c>
      <c r="AF458" s="33">
        <v>32.700000000000003</v>
      </c>
      <c r="AG458" s="33">
        <v>31.781818181818188</v>
      </c>
      <c r="AH458" s="4">
        <v>46</v>
      </c>
      <c r="AI458" s="4">
        <v>46</v>
      </c>
      <c r="AJ458" s="4">
        <v>60</v>
      </c>
      <c r="AK458" s="10">
        <v>55.333333333333336</v>
      </c>
      <c r="AL458" s="4">
        <v>9.1999999999999993</v>
      </c>
      <c r="AM458" s="4">
        <v>8.6999999999999993</v>
      </c>
      <c r="AN458" s="10">
        <v>9.1</v>
      </c>
      <c r="AO458" s="10">
        <v>8.9447558801228659</v>
      </c>
      <c r="AP458" s="20">
        <v>76</v>
      </c>
      <c r="AQ458" s="20">
        <v>20</v>
      </c>
      <c r="AR458" s="20">
        <v>1</v>
      </c>
      <c r="AS458" s="20">
        <v>0</v>
      </c>
      <c r="AT458" s="5">
        <v>100</v>
      </c>
      <c r="AU458" s="5">
        <v>245</v>
      </c>
      <c r="AV458" s="5">
        <v>5</v>
      </c>
      <c r="AW458" s="5">
        <v>360</v>
      </c>
      <c r="AX458" s="5">
        <v>20</v>
      </c>
      <c r="AY458" s="5">
        <v>10</v>
      </c>
      <c r="AZ458" s="5">
        <v>0</v>
      </c>
      <c r="BA458" s="5">
        <v>30</v>
      </c>
      <c r="BB458" s="5">
        <v>75</v>
      </c>
      <c r="BC458" s="5">
        <v>90</v>
      </c>
      <c r="BD458" s="5">
        <v>0</v>
      </c>
      <c r="BE458" s="5">
        <v>145</v>
      </c>
      <c r="BF458" s="5">
        <v>50</v>
      </c>
      <c r="BG458" s="5">
        <v>51.25</v>
      </c>
      <c r="BH458" s="5">
        <v>0</v>
      </c>
      <c r="BI458" s="5">
        <v>102.5</v>
      </c>
      <c r="BJ458" s="5">
        <v>52.5</v>
      </c>
      <c r="BK458" s="5">
        <v>52.5</v>
      </c>
      <c r="BL458" s="5">
        <v>0</v>
      </c>
      <c r="BM458" s="5">
        <v>117.5</v>
      </c>
      <c r="BN458" s="5">
        <v>0</v>
      </c>
      <c r="BO458" s="11">
        <f>BN458/O458*100</f>
        <v>0</v>
      </c>
      <c r="BP458" s="11">
        <f>(BN458)/(O458+Q458+S458+U458)*100</f>
        <v>0</v>
      </c>
      <c r="BQ458" s="27" t="s">
        <v>73</v>
      </c>
      <c r="BR458" s="30"/>
      <c r="BS458" s="30"/>
      <c r="BT458" s="35"/>
      <c r="BU458" s="43">
        <f t="shared" si="121"/>
        <v>0</v>
      </c>
      <c r="BV458" s="28"/>
      <c r="BW458" s="28"/>
      <c r="BX458" s="28"/>
      <c r="BY458" s="32">
        <f t="shared" si="122"/>
        <v>0</v>
      </c>
      <c r="BZ458" s="35">
        <v>0</v>
      </c>
      <c r="CA458" s="43">
        <f t="shared" si="109"/>
        <v>0</v>
      </c>
      <c r="CB458" s="43" t="e">
        <f t="shared" si="123"/>
        <v>#DIV/0!</v>
      </c>
    </row>
    <row r="459" spans="1:80" x14ac:dyDescent="0.25">
      <c r="A459" s="15" t="s">
        <v>69</v>
      </c>
      <c r="B459" s="13">
        <v>24</v>
      </c>
      <c r="C459" s="15">
        <v>1</v>
      </c>
      <c r="D459" s="15">
        <f t="shared" si="114"/>
        <v>0.40468564223999998</v>
      </c>
      <c r="E459" s="17">
        <v>40079</v>
      </c>
      <c r="F459" s="15">
        <v>2</v>
      </c>
      <c r="G459" s="15" t="s">
        <v>70</v>
      </c>
      <c r="H459" s="15" t="s">
        <v>71</v>
      </c>
      <c r="I459" s="15">
        <v>28</v>
      </c>
      <c r="J459" s="15">
        <v>10</v>
      </c>
      <c r="K459" s="15">
        <v>133</v>
      </c>
      <c r="L459" s="15">
        <v>406</v>
      </c>
      <c r="M459" s="13">
        <f t="shared" si="115"/>
        <v>144.25</v>
      </c>
      <c r="N459" s="17">
        <v>40089</v>
      </c>
      <c r="O459" s="14">
        <v>473572</v>
      </c>
      <c r="P459" s="17">
        <v>40094</v>
      </c>
      <c r="Q459" s="14">
        <v>262892</v>
      </c>
      <c r="R459" s="15"/>
      <c r="S459" s="14"/>
      <c r="T459" s="15"/>
      <c r="U459" s="14"/>
      <c r="V459" s="14">
        <f t="shared" si="116"/>
        <v>736464</v>
      </c>
      <c r="W459" s="14">
        <f t="shared" si="117"/>
        <v>1819842.1765683447</v>
      </c>
      <c r="X459" s="14">
        <f t="shared" si="118"/>
        <v>736464</v>
      </c>
      <c r="Y459" s="17">
        <v>40136</v>
      </c>
      <c r="Z459" s="13">
        <f t="shared" si="119"/>
        <v>10</v>
      </c>
      <c r="AA459" s="15">
        <f t="shared" si="120"/>
        <v>47</v>
      </c>
      <c r="AB459" s="15">
        <v>7</v>
      </c>
      <c r="AC459" s="18">
        <v>4</v>
      </c>
      <c r="AD459" s="18">
        <v>30.8</v>
      </c>
      <c r="AE459" s="18">
        <v>19.8</v>
      </c>
      <c r="AF459" s="18">
        <v>31.2</v>
      </c>
      <c r="AG459" s="18">
        <v>25.013333333333332</v>
      </c>
      <c r="AH459" s="15">
        <v>46</v>
      </c>
      <c r="AI459" s="13">
        <v>40</v>
      </c>
      <c r="AJ459" s="13">
        <v>48</v>
      </c>
      <c r="AK459" s="13">
        <v>45.454545454545453</v>
      </c>
      <c r="AL459" s="15">
        <v>8.6</v>
      </c>
      <c r="AM459" s="18">
        <v>8.3000000000000007</v>
      </c>
      <c r="AN459" s="18">
        <v>8.9</v>
      </c>
      <c r="AO459" s="18">
        <v>8.481148781600691</v>
      </c>
      <c r="AP459" s="21">
        <v>440</v>
      </c>
      <c r="AQ459" s="21">
        <v>300</v>
      </c>
      <c r="AR459" s="21">
        <v>15</v>
      </c>
      <c r="AS459" s="21">
        <v>6.25</v>
      </c>
      <c r="AT459" s="14">
        <v>20</v>
      </c>
      <c r="AU459" s="14">
        <v>1815</v>
      </c>
      <c r="AV459" s="14">
        <v>130</v>
      </c>
      <c r="AW459" s="14">
        <v>1965</v>
      </c>
      <c r="AX459" s="14">
        <v>0</v>
      </c>
      <c r="AY459" s="14">
        <v>0</v>
      </c>
      <c r="AZ459" s="14">
        <v>0</v>
      </c>
      <c r="BA459" s="14">
        <v>0</v>
      </c>
      <c r="BB459" s="14">
        <v>265</v>
      </c>
      <c r="BC459" s="14">
        <v>1685</v>
      </c>
      <c r="BD459" s="14">
        <v>1145</v>
      </c>
      <c r="BE459" s="14">
        <v>3060</v>
      </c>
      <c r="BF459" s="14">
        <v>58.07692307692308</v>
      </c>
      <c r="BG459" s="14">
        <v>175.38461538461539</v>
      </c>
      <c r="BH459" s="14">
        <v>126.53846153846153</v>
      </c>
      <c r="BI459" s="14">
        <v>360</v>
      </c>
      <c r="BJ459" s="14">
        <v>10</v>
      </c>
      <c r="BK459" s="14">
        <v>40</v>
      </c>
      <c r="BL459" s="14">
        <v>0</v>
      </c>
      <c r="BM459" s="14">
        <v>40</v>
      </c>
      <c r="BN459" s="14">
        <v>132149</v>
      </c>
      <c r="BO459" s="19">
        <f>BN459/Q459*100</f>
        <v>50.267410191257241</v>
      </c>
      <c r="BP459" s="19">
        <f>(BN459)/(O459+Q459+S459+U459)*100</f>
        <v>17.94371483195377</v>
      </c>
      <c r="BQ459" s="15" t="s">
        <v>72</v>
      </c>
      <c r="BR459" s="13">
        <v>23</v>
      </c>
      <c r="BS459" s="13">
        <v>47</v>
      </c>
      <c r="BT459" s="19">
        <v>33.31</v>
      </c>
      <c r="BU459" s="19">
        <f t="shared" si="121"/>
        <v>0.70872340425531921</v>
      </c>
      <c r="BV459" s="16">
        <v>9.5000000000000001E-2</v>
      </c>
      <c r="BW459" s="16">
        <v>0.83199999999999996</v>
      </c>
      <c r="BX459" s="16">
        <v>0.32700000000000001</v>
      </c>
      <c r="BY459" s="14">
        <f t="shared" si="122"/>
        <v>326547.29055504437</v>
      </c>
      <c r="BZ459" s="19">
        <v>37.64</v>
      </c>
      <c r="CA459" s="19">
        <f t="shared" si="109"/>
        <v>1.9789460762604478</v>
      </c>
      <c r="CB459" s="19"/>
    </row>
    <row r="460" spans="1:80" x14ac:dyDescent="0.25">
      <c r="A460" s="15" t="s">
        <v>69</v>
      </c>
      <c r="B460" s="15">
        <v>12</v>
      </c>
      <c r="C460" s="15">
        <v>0.5</v>
      </c>
      <c r="D460" s="16">
        <f t="shared" si="114"/>
        <v>0.20234282111999999</v>
      </c>
      <c r="E460" s="17">
        <v>37411</v>
      </c>
      <c r="F460" s="15">
        <v>2</v>
      </c>
      <c r="G460" s="15" t="s">
        <v>70</v>
      </c>
      <c r="H460" s="15" t="s">
        <v>71</v>
      </c>
      <c r="I460" s="15">
        <v>0</v>
      </c>
      <c r="J460" s="15">
        <v>22</v>
      </c>
      <c r="K460" s="15">
        <v>93</v>
      </c>
      <c r="L460" s="15"/>
      <c r="M460" s="13">
        <f t="shared" si="115"/>
        <v>38.333333333333336</v>
      </c>
      <c r="N460" s="17">
        <v>37422</v>
      </c>
      <c r="O460" s="14">
        <v>222130</v>
      </c>
      <c r="P460" s="17">
        <v>37425</v>
      </c>
      <c r="Q460" s="14">
        <v>352660</v>
      </c>
      <c r="R460" s="15"/>
      <c r="S460" s="15"/>
      <c r="T460" s="15"/>
      <c r="U460" s="15"/>
      <c r="V460" s="14">
        <f t="shared" si="116"/>
        <v>574790</v>
      </c>
      <c r="W460" s="14">
        <f t="shared" si="117"/>
        <v>2840674.0442702393</v>
      </c>
      <c r="X460" s="14">
        <f t="shared" si="118"/>
        <v>1149580</v>
      </c>
      <c r="Y460" s="17">
        <v>37468</v>
      </c>
      <c r="Z460" s="13">
        <f t="shared" si="119"/>
        <v>11</v>
      </c>
      <c r="AA460" s="15">
        <f t="shared" si="120"/>
        <v>46</v>
      </c>
      <c r="AB460" s="15">
        <v>19</v>
      </c>
      <c r="AC460" s="18">
        <v>1.5</v>
      </c>
      <c r="AD460" s="18">
        <v>32.799999999999997</v>
      </c>
      <c r="AE460" s="18">
        <v>27.8</v>
      </c>
      <c r="AF460" s="18">
        <v>34.4</v>
      </c>
      <c r="AG460" s="18">
        <v>31.390909090909098</v>
      </c>
      <c r="AH460" s="13">
        <v>46</v>
      </c>
      <c r="AI460" s="13">
        <v>32</v>
      </c>
      <c r="AJ460" s="13">
        <v>54</v>
      </c>
      <c r="AK460" s="13">
        <v>46.93333333333333</v>
      </c>
      <c r="AL460" s="18">
        <v>8.8000000000000007</v>
      </c>
      <c r="AM460" s="18">
        <v>8.8000000000000007</v>
      </c>
      <c r="AN460" s="18">
        <v>9.1</v>
      </c>
      <c r="AO460" s="18">
        <v>8.8861541646503568</v>
      </c>
      <c r="AP460" s="21">
        <v>39.5</v>
      </c>
      <c r="AQ460" s="21">
        <v>175</v>
      </c>
      <c r="AR460" s="21">
        <v>15.75</v>
      </c>
      <c r="AS460" s="21">
        <v>6.85</v>
      </c>
      <c r="AT460" s="14">
        <v>0</v>
      </c>
      <c r="AU460" s="14">
        <v>40</v>
      </c>
      <c r="AV460" s="14">
        <v>3520</v>
      </c>
      <c r="AW460" s="14">
        <v>3560</v>
      </c>
      <c r="AX460" s="14">
        <v>0</v>
      </c>
      <c r="AY460" s="14">
        <v>5</v>
      </c>
      <c r="AZ460" s="14">
        <v>0</v>
      </c>
      <c r="BA460" s="14">
        <v>35</v>
      </c>
      <c r="BB460" s="14">
        <v>125</v>
      </c>
      <c r="BC460" s="14">
        <v>560</v>
      </c>
      <c r="BD460" s="14">
        <v>1325</v>
      </c>
      <c r="BE460" s="14">
        <v>1515</v>
      </c>
      <c r="BF460" s="14">
        <v>25.526315789473685</v>
      </c>
      <c r="BG460" s="14">
        <v>179.47368421052633</v>
      </c>
      <c r="BH460" s="14">
        <v>238</v>
      </c>
      <c r="BI460" s="14">
        <v>441.05263157894734</v>
      </c>
      <c r="BJ460" s="14">
        <v>15</v>
      </c>
      <c r="BK460" s="14">
        <v>160</v>
      </c>
      <c r="BL460" s="14">
        <v>25</v>
      </c>
      <c r="BM460" s="14">
        <v>260</v>
      </c>
      <c r="BN460" s="14">
        <v>99997</v>
      </c>
      <c r="BO460" s="19">
        <f>BN460/(Q460)*100</f>
        <v>28.355072874723529</v>
      </c>
      <c r="BP460" s="19">
        <f>BN460/(O460+Q460)*100</f>
        <v>17.397136345447901</v>
      </c>
      <c r="BQ460" s="15" t="s">
        <v>72</v>
      </c>
      <c r="BR460" s="13">
        <v>28</v>
      </c>
      <c r="BS460" s="13">
        <v>47</v>
      </c>
      <c r="BT460" s="19">
        <v>33.369999999999997</v>
      </c>
      <c r="BU460" s="19">
        <f t="shared" si="121"/>
        <v>0.72543478260869565</v>
      </c>
      <c r="BV460" s="16">
        <v>0.217</v>
      </c>
      <c r="BW460" s="16">
        <v>0.93</v>
      </c>
      <c r="BX460" s="16">
        <v>0.36499999999999999</v>
      </c>
      <c r="BY460" s="14">
        <f t="shared" si="122"/>
        <v>494195.93661144271</v>
      </c>
      <c r="BZ460" s="19">
        <v>37.909999999999997</v>
      </c>
      <c r="CA460" s="19">
        <f t="shared" si="109"/>
        <v>4.0729413093131468</v>
      </c>
      <c r="CB460" s="19"/>
    </row>
    <row r="461" spans="1:80" x14ac:dyDescent="0.25">
      <c r="A461" s="4" t="s">
        <v>69</v>
      </c>
      <c r="B461" s="9">
        <v>15</v>
      </c>
      <c r="C461" s="4">
        <v>0.5</v>
      </c>
      <c r="D461" s="4">
        <f t="shared" si="114"/>
        <v>0.20234282111999999</v>
      </c>
      <c r="E461" s="8">
        <v>39918</v>
      </c>
      <c r="F461" s="4">
        <v>2</v>
      </c>
      <c r="G461" s="4" t="s">
        <v>70</v>
      </c>
      <c r="H461" s="4" t="s">
        <v>71</v>
      </c>
      <c r="I461" s="4">
        <v>117</v>
      </c>
      <c r="J461" s="4">
        <v>45</v>
      </c>
      <c r="K461" s="4">
        <v>92</v>
      </c>
      <c r="L461" s="4">
        <v>67</v>
      </c>
      <c r="M461" s="13">
        <f t="shared" si="115"/>
        <v>80.25</v>
      </c>
      <c r="N461" s="8">
        <v>39929</v>
      </c>
      <c r="O461" s="5">
        <v>207016</v>
      </c>
      <c r="P461" s="8">
        <v>39933</v>
      </c>
      <c r="Q461" s="5">
        <v>190070</v>
      </c>
      <c r="S461" s="5"/>
      <c r="U461" s="5"/>
      <c r="V461" s="14">
        <f t="shared" si="116"/>
        <v>397086</v>
      </c>
      <c r="W461" s="14">
        <f t="shared" si="117"/>
        <v>1962441.7501054164</v>
      </c>
      <c r="X461" s="14">
        <f t="shared" si="118"/>
        <v>794172</v>
      </c>
      <c r="Y461" s="8">
        <v>39961</v>
      </c>
      <c r="Z461" s="13">
        <f t="shared" si="119"/>
        <v>11</v>
      </c>
      <c r="AA461" s="4">
        <f t="shared" si="120"/>
        <v>32</v>
      </c>
      <c r="AB461" s="4">
        <v>2</v>
      </c>
      <c r="AC461" s="10">
        <v>3</v>
      </c>
      <c r="AD461" s="10">
        <v>25.6</v>
      </c>
      <c r="AE461" s="10">
        <v>25.3</v>
      </c>
      <c r="AF461" s="10">
        <v>30</v>
      </c>
      <c r="AG461" s="10">
        <v>27.966666666666665</v>
      </c>
      <c r="AH461" s="4">
        <v>46</v>
      </c>
      <c r="AI461" s="4">
        <v>45</v>
      </c>
      <c r="AJ461" s="4">
        <v>52</v>
      </c>
      <c r="AK461" s="10">
        <v>48.636363636363633</v>
      </c>
      <c r="AL461" s="4">
        <v>9</v>
      </c>
      <c r="AM461" s="4">
        <v>8.6999999999999993</v>
      </c>
      <c r="AN461" s="10">
        <v>9.5</v>
      </c>
      <c r="AO461" s="10">
        <v>9.0240724133695913</v>
      </c>
      <c r="AP461" s="20">
        <v>146</v>
      </c>
      <c r="AQ461" s="20">
        <v>204.5</v>
      </c>
      <c r="AR461" s="20">
        <v>16.5</v>
      </c>
      <c r="AS461" s="20">
        <v>7</v>
      </c>
      <c r="AT461" s="5">
        <v>80</v>
      </c>
      <c r="AU461" s="5">
        <v>120</v>
      </c>
      <c r="AV461" s="5">
        <v>5</v>
      </c>
      <c r="AW461" s="5">
        <v>205</v>
      </c>
      <c r="AX461" s="5">
        <v>0</v>
      </c>
      <c r="AY461" s="5">
        <v>0</v>
      </c>
      <c r="AZ461" s="5">
        <v>0</v>
      </c>
      <c r="BA461" s="5">
        <v>20</v>
      </c>
      <c r="BB461" s="5">
        <v>275</v>
      </c>
      <c r="BC461" s="5">
        <v>825</v>
      </c>
      <c r="BD461" s="5">
        <v>10</v>
      </c>
      <c r="BE461" s="5">
        <v>1100</v>
      </c>
      <c r="BF461" s="5">
        <v>79.230769230769226</v>
      </c>
      <c r="BG461" s="5">
        <v>203.84615384615384</v>
      </c>
      <c r="BH461" s="5">
        <v>0.76923076923076927</v>
      </c>
      <c r="BI461" s="5">
        <v>283.07692307692309</v>
      </c>
      <c r="BJ461" s="5">
        <v>40</v>
      </c>
      <c r="BK461" s="5">
        <v>100</v>
      </c>
      <c r="BL461" s="5">
        <v>0</v>
      </c>
      <c r="BM461" s="5">
        <v>140</v>
      </c>
      <c r="BN461" s="5">
        <v>41100</v>
      </c>
      <c r="BO461" s="11">
        <f>BN461/Q461*100</f>
        <v>21.623612353343503</v>
      </c>
      <c r="BP461" s="11">
        <f>(BN461)/(O461+Q461+S461+U461)*100</f>
        <v>10.350402683549659</v>
      </c>
      <c r="BQ461" s="4" t="s">
        <v>72</v>
      </c>
      <c r="BR461" s="9">
        <v>26</v>
      </c>
      <c r="BS461" s="9">
        <v>42</v>
      </c>
      <c r="BT461" s="11">
        <v>33.700000000000003</v>
      </c>
      <c r="BU461" s="19">
        <f t="shared" si="121"/>
        <v>1.0531250000000001</v>
      </c>
      <c r="BV461" s="6">
        <v>0.151</v>
      </c>
      <c r="BW461" s="6">
        <v>0.49299999999999999</v>
      </c>
      <c r="BX461" s="6">
        <v>0.30099999999999999</v>
      </c>
      <c r="BY461" s="5">
        <f t="shared" si="122"/>
        <v>203120.62356600992</v>
      </c>
      <c r="BZ461" s="11">
        <v>11.36</v>
      </c>
      <c r="CA461" s="19">
        <f t="shared" si="109"/>
        <v>1.754448208416874</v>
      </c>
      <c r="CB461" s="19">
        <f>(BX461/BT461^3)*100000</f>
        <v>0.78646027893525172</v>
      </c>
    </row>
    <row r="462" spans="1:80" x14ac:dyDescent="0.25">
      <c r="A462" s="4" t="s">
        <v>69</v>
      </c>
      <c r="B462" s="9">
        <v>32</v>
      </c>
      <c r="C462" s="4">
        <v>1</v>
      </c>
      <c r="D462" s="4">
        <f t="shared" si="114"/>
        <v>0.40468564223999998</v>
      </c>
      <c r="E462" s="8">
        <v>39919</v>
      </c>
      <c r="F462" s="4">
        <v>2</v>
      </c>
      <c r="G462" s="4" t="s">
        <v>70</v>
      </c>
      <c r="H462" s="4" t="s">
        <v>71</v>
      </c>
      <c r="I462" s="4">
        <v>38</v>
      </c>
      <c r="J462" s="4">
        <v>50</v>
      </c>
      <c r="K462" s="4">
        <v>7</v>
      </c>
      <c r="L462" s="4">
        <v>4</v>
      </c>
      <c r="M462" s="13">
        <f t="shared" si="115"/>
        <v>24.75</v>
      </c>
      <c r="N462" s="8">
        <v>39932</v>
      </c>
      <c r="O462" s="5">
        <v>392506</v>
      </c>
      <c r="P462" s="8">
        <v>39936</v>
      </c>
      <c r="Q462" s="5">
        <v>342126</v>
      </c>
      <c r="S462" s="5"/>
      <c r="U462" s="5"/>
      <c r="V462" s="14">
        <f t="shared" si="116"/>
        <v>734632</v>
      </c>
      <c r="W462" s="14">
        <f t="shared" si="117"/>
        <v>1815315.2059798662</v>
      </c>
      <c r="X462" s="14">
        <f t="shared" si="118"/>
        <v>734632</v>
      </c>
      <c r="Y462" s="8">
        <v>39974</v>
      </c>
      <c r="Z462" s="13">
        <f t="shared" si="119"/>
        <v>13</v>
      </c>
      <c r="AA462" s="4">
        <f t="shared" si="120"/>
        <v>42</v>
      </c>
      <c r="AB462" s="4">
        <v>2</v>
      </c>
      <c r="AC462" s="10">
        <v>3</v>
      </c>
      <c r="AD462" s="10">
        <v>27.3</v>
      </c>
      <c r="AE462" s="10">
        <v>25.9</v>
      </c>
      <c r="AF462" s="10">
        <v>32</v>
      </c>
      <c r="AG462" s="10">
        <v>28.835000000000001</v>
      </c>
      <c r="AH462" s="4">
        <v>46</v>
      </c>
      <c r="AI462" s="4">
        <v>45</v>
      </c>
      <c r="AJ462" s="4">
        <v>51</v>
      </c>
      <c r="AK462" s="10">
        <v>47.92307692307692</v>
      </c>
      <c r="AL462" s="4">
        <v>9</v>
      </c>
      <c r="AM462" s="4">
        <v>8.5</v>
      </c>
      <c r="AN462" s="10">
        <v>9.3000000000000007</v>
      </c>
      <c r="AO462" s="10">
        <v>8.9723673330977061</v>
      </c>
      <c r="AP462" s="20">
        <v>300</v>
      </c>
      <c r="AQ462" s="20">
        <v>405</v>
      </c>
      <c r="AR462" s="20">
        <v>33</v>
      </c>
      <c r="AS462" s="20">
        <v>14.25</v>
      </c>
      <c r="AT462" s="5">
        <v>140</v>
      </c>
      <c r="AU462" s="5">
        <v>865</v>
      </c>
      <c r="AV462" s="5">
        <v>0</v>
      </c>
      <c r="AW462" s="5">
        <v>1005</v>
      </c>
      <c r="AX462" s="5">
        <v>5</v>
      </c>
      <c r="AY462" s="5">
        <v>5</v>
      </c>
      <c r="AZ462" s="5">
        <v>0</v>
      </c>
      <c r="BA462" s="5">
        <v>40</v>
      </c>
      <c r="BB462" s="5">
        <v>2300</v>
      </c>
      <c r="BC462" s="5">
        <v>950</v>
      </c>
      <c r="BD462" s="5">
        <v>750</v>
      </c>
      <c r="BE462" s="5">
        <v>4000</v>
      </c>
      <c r="BF462" s="5">
        <v>368.52941176470586</v>
      </c>
      <c r="BG462" s="5">
        <v>219.41176470588235</v>
      </c>
      <c r="BH462" s="5">
        <v>65</v>
      </c>
      <c r="BI462" s="5">
        <v>652.94117647058829</v>
      </c>
      <c r="BJ462" s="5">
        <v>245</v>
      </c>
      <c r="BK462" s="5">
        <v>45</v>
      </c>
      <c r="BL462" s="5">
        <v>0</v>
      </c>
      <c r="BM462" s="5">
        <v>330</v>
      </c>
      <c r="BN462" s="5">
        <v>54148</v>
      </c>
      <c r="BO462" s="11">
        <f>BN462/Q462*100</f>
        <v>15.826917568381241</v>
      </c>
      <c r="BP462" s="11">
        <f>(BN462)/(O462+Q462+S462+U462)*100</f>
        <v>7.3707652266713133</v>
      </c>
      <c r="BQ462" s="4" t="s">
        <v>72</v>
      </c>
      <c r="BR462" s="9">
        <v>25</v>
      </c>
      <c r="BS462" s="9">
        <v>58</v>
      </c>
      <c r="BT462" s="11">
        <v>38.450000000000003</v>
      </c>
      <c r="BU462" s="19">
        <f t="shared" si="121"/>
        <v>0.91547619047619055</v>
      </c>
      <c r="BV462" s="6">
        <v>0.18</v>
      </c>
      <c r="BW462" s="6">
        <v>1.61</v>
      </c>
      <c r="BX462" s="6">
        <v>0.53500000000000003</v>
      </c>
      <c r="BY462" s="5">
        <f t="shared" si="122"/>
        <v>133802.62195684071</v>
      </c>
      <c r="BZ462" s="11">
        <v>27.5</v>
      </c>
      <c r="CA462" s="19">
        <f t="shared" si="109"/>
        <v>1.6179519024635827</v>
      </c>
      <c r="CB462" s="19">
        <f>(BX462/BT462^3)*100000</f>
        <v>0.94116279242463963</v>
      </c>
    </row>
    <row r="463" spans="1:80" x14ac:dyDescent="0.25">
      <c r="A463" s="37" t="s">
        <v>74</v>
      </c>
      <c r="B463" s="31">
        <v>29</v>
      </c>
      <c r="C463" s="37">
        <v>1</v>
      </c>
      <c r="D463" s="37">
        <f t="shared" si="114"/>
        <v>0.40468564223999998</v>
      </c>
      <c r="E463" s="39">
        <v>40115</v>
      </c>
      <c r="F463" s="37">
        <v>1</v>
      </c>
      <c r="G463" s="37" t="s">
        <v>70</v>
      </c>
      <c r="H463" s="37" t="s">
        <v>71</v>
      </c>
      <c r="I463" s="37">
        <v>24</v>
      </c>
      <c r="J463" s="37">
        <v>74</v>
      </c>
      <c r="K463" s="37"/>
      <c r="L463" s="37"/>
      <c r="M463" s="31">
        <f t="shared" si="115"/>
        <v>49</v>
      </c>
      <c r="N463" s="39">
        <v>40131</v>
      </c>
      <c r="O463" s="40">
        <v>389300</v>
      </c>
      <c r="P463" s="39"/>
      <c r="Q463" s="40"/>
      <c r="R463" s="37"/>
      <c r="S463" s="40"/>
      <c r="T463" s="37"/>
      <c r="U463" s="40"/>
      <c r="V463" s="40">
        <f t="shared" si="116"/>
        <v>389300</v>
      </c>
      <c r="W463" s="40">
        <f t="shared" si="117"/>
        <v>961981.25005167478</v>
      </c>
      <c r="X463" s="40">
        <f t="shared" si="118"/>
        <v>389300</v>
      </c>
      <c r="Y463" s="39">
        <v>40158</v>
      </c>
      <c r="Z463" s="13">
        <f t="shared" si="119"/>
        <v>16</v>
      </c>
      <c r="AA463" s="37">
        <f t="shared" si="120"/>
        <v>27</v>
      </c>
      <c r="AB463" s="37">
        <v>4</v>
      </c>
      <c r="AC463" s="41">
        <v>4.5</v>
      </c>
      <c r="AD463" s="41">
        <v>24.8</v>
      </c>
      <c r="AE463" s="41">
        <v>9.6</v>
      </c>
      <c r="AF463" s="41">
        <v>25.6</v>
      </c>
      <c r="AG463" s="41">
        <v>17.615999999999996</v>
      </c>
      <c r="AH463" s="15">
        <v>46</v>
      </c>
      <c r="AI463" s="15">
        <v>40</v>
      </c>
      <c r="AJ463" s="15">
        <v>47</v>
      </c>
      <c r="AK463" s="18">
        <v>43</v>
      </c>
      <c r="AL463" s="15">
        <v>8.9</v>
      </c>
      <c r="AM463" s="15">
        <v>8.5</v>
      </c>
      <c r="AN463" s="18">
        <v>8.9</v>
      </c>
      <c r="AO463" s="18">
        <v>8.6033781742872044</v>
      </c>
      <c r="AP463" s="21">
        <v>89</v>
      </c>
      <c r="AQ463" s="21">
        <v>250</v>
      </c>
      <c r="AR463" s="21">
        <v>10</v>
      </c>
      <c r="AS463" s="21">
        <v>4</v>
      </c>
      <c r="AT463" s="14">
        <v>160</v>
      </c>
      <c r="AU463" s="14">
        <v>545</v>
      </c>
      <c r="AV463" s="14">
        <v>0</v>
      </c>
      <c r="AW463" s="14">
        <v>705</v>
      </c>
      <c r="AX463" s="14">
        <v>35</v>
      </c>
      <c r="AY463" s="14">
        <v>5</v>
      </c>
      <c r="AZ463" s="14">
        <v>0</v>
      </c>
      <c r="BA463" s="14">
        <v>20</v>
      </c>
      <c r="BB463" s="14">
        <v>490</v>
      </c>
      <c r="BC463" s="14">
        <v>190</v>
      </c>
      <c r="BD463" s="14">
        <v>190</v>
      </c>
      <c r="BE463" s="14">
        <v>680</v>
      </c>
      <c r="BF463" s="14">
        <v>198.88888888888889</v>
      </c>
      <c r="BG463" s="14">
        <v>60.555555555555557</v>
      </c>
      <c r="BH463" s="14">
        <v>21.111111111111111</v>
      </c>
      <c r="BI463" s="14">
        <v>269.44444444444446</v>
      </c>
      <c r="BJ463" s="14">
        <v>165</v>
      </c>
      <c r="BK463" s="14">
        <v>50</v>
      </c>
      <c r="BL463" s="14">
        <v>0</v>
      </c>
      <c r="BM463" s="14">
        <v>230</v>
      </c>
      <c r="BN463" s="14">
        <v>0</v>
      </c>
      <c r="BO463" s="19">
        <v>0</v>
      </c>
      <c r="BP463" s="19">
        <v>0</v>
      </c>
      <c r="BQ463" s="37" t="s">
        <v>73</v>
      </c>
      <c r="BR463" s="31"/>
      <c r="BS463" s="31"/>
      <c r="BT463" s="43"/>
      <c r="BU463" s="43">
        <f t="shared" si="121"/>
        <v>0</v>
      </c>
      <c r="BV463" s="38"/>
      <c r="BW463" s="38"/>
      <c r="BX463" s="38"/>
      <c r="BY463" s="40">
        <v>0</v>
      </c>
      <c r="BZ463" s="43">
        <v>0</v>
      </c>
      <c r="CA463" s="43">
        <f t="shared" si="109"/>
        <v>0</v>
      </c>
      <c r="CB463" s="43" t="e">
        <f>(BX463/BT463^3)*100000</f>
        <v>#DIV/0!</v>
      </c>
    </row>
    <row r="464" spans="1:80" x14ac:dyDescent="0.25">
      <c r="A464" s="15" t="s">
        <v>69</v>
      </c>
      <c r="B464" s="15">
        <v>3</v>
      </c>
      <c r="C464" s="15">
        <v>2</v>
      </c>
      <c r="D464" s="16">
        <f t="shared" si="114"/>
        <v>0.80937128447999995</v>
      </c>
      <c r="E464" s="17">
        <v>37380</v>
      </c>
      <c r="F464" s="15">
        <v>2</v>
      </c>
      <c r="G464" s="15" t="s">
        <v>70</v>
      </c>
      <c r="H464" s="15" t="s">
        <v>71</v>
      </c>
      <c r="I464" s="15">
        <v>14</v>
      </c>
      <c r="J464" s="15">
        <v>2</v>
      </c>
      <c r="K464" s="15">
        <v>0</v>
      </c>
      <c r="L464" s="15">
        <v>0</v>
      </c>
      <c r="M464" s="13">
        <f t="shared" si="115"/>
        <v>4</v>
      </c>
      <c r="N464" s="17">
        <v>37387</v>
      </c>
      <c r="O464" s="14">
        <v>856918</v>
      </c>
      <c r="P464" s="17">
        <v>37393</v>
      </c>
      <c r="Q464" s="14">
        <v>785012</v>
      </c>
      <c r="R464" s="15"/>
      <c r="S464" s="15"/>
      <c r="T464" s="15"/>
      <c r="U464" s="15"/>
      <c r="V464" s="14">
        <f t="shared" si="116"/>
        <v>1641930</v>
      </c>
      <c r="W464" s="14">
        <f t="shared" si="117"/>
        <v>2028648.6949619141</v>
      </c>
      <c r="X464" s="14">
        <f t="shared" si="118"/>
        <v>820965</v>
      </c>
      <c r="Y464" s="17">
        <v>37432</v>
      </c>
      <c r="Z464" s="13">
        <f t="shared" si="119"/>
        <v>7</v>
      </c>
      <c r="AA464" s="15">
        <f t="shared" si="120"/>
        <v>45</v>
      </c>
      <c r="AB464" s="15">
        <v>1</v>
      </c>
      <c r="AC464" s="18">
        <v>3.3</v>
      </c>
      <c r="AD464" s="18">
        <v>29.5</v>
      </c>
      <c r="AE464" s="18">
        <v>25.4</v>
      </c>
      <c r="AF464" s="18">
        <v>33.9</v>
      </c>
      <c r="AG464" s="18">
        <v>29.614285714285717</v>
      </c>
      <c r="AH464" s="13">
        <v>47</v>
      </c>
      <c r="AI464" s="13">
        <v>45</v>
      </c>
      <c r="AJ464" s="13">
        <v>58</v>
      </c>
      <c r="AK464" s="13">
        <v>48.916666666666664</v>
      </c>
      <c r="AL464" s="18">
        <v>9.6</v>
      </c>
      <c r="AM464" s="18">
        <v>8.8000000000000007</v>
      </c>
      <c r="AN464" s="18">
        <v>9.8000000000000007</v>
      </c>
      <c r="AO464" s="18">
        <v>9.3186482563139332</v>
      </c>
      <c r="AP464" s="21">
        <v>3</v>
      </c>
      <c r="AQ464" s="21">
        <v>651</v>
      </c>
      <c r="AR464" s="21">
        <v>36</v>
      </c>
      <c r="AS464" s="21">
        <v>15</v>
      </c>
      <c r="AT464" s="14">
        <v>25</v>
      </c>
      <c r="AU464" s="14">
        <v>35</v>
      </c>
      <c r="AV464" s="14">
        <v>0</v>
      </c>
      <c r="AW464" s="14">
        <v>60</v>
      </c>
      <c r="AX464" s="14">
        <v>5</v>
      </c>
      <c r="AY464" s="14">
        <v>0</v>
      </c>
      <c r="AZ464" s="14">
        <v>0</v>
      </c>
      <c r="BA464" s="14">
        <v>30</v>
      </c>
      <c r="BB464" s="14">
        <v>420</v>
      </c>
      <c r="BC464" s="14">
        <v>415</v>
      </c>
      <c r="BD464" s="14">
        <v>25</v>
      </c>
      <c r="BE464" s="14">
        <v>540</v>
      </c>
      <c r="BF464" s="14">
        <v>112.8125</v>
      </c>
      <c r="BG464" s="14">
        <v>76.5625</v>
      </c>
      <c r="BH464" s="14">
        <v>1.875</v>
      </c>
      <c r="BI464" s="14">
        <v>191.25</v>
      </c>
      <c r="BJ464" s="14">
        <v>90</v>
      </c>
      <c r="BK464" s="14">
        <v>22.5</v>
      </c>
      <c r="BL464" s="14">
        <v>0</v>
      </c>
      <c r="BM464" s="14">
        <v>135</v>
      </c>
      <c r="BN464" s="14">
        <v>0</v>
      </c>
      <c r="BO464" s="19">
        <f>BN464/(Q464)*100</f>
        <v>0</v>
      </c>
      <c r="BP464" s="19">
        <f>BN464/(O464+Q464)*100</f>
        <v>0</v>
      </c>
      <c r="BQ464" s="15" t="s">
        <v>73</v>
      </c>
      <c r="BR464" s="13"/>
      <c r="BS464" s="13"/>
      <c r="BT464" s="19"/>
      <c r="BU464" s="19">
        <f t="shared" si="121"/>
        <v>0</v>
      </c>
      <c r="BV464" s="16"/>
      <c r="BW464" s="16"/>
      <c r="BX464" s="16"/>
      <c r="BY464" s="14">
        <f>BN464/(C464*0.40468564224)</f>
        <v>0</v>
      </c>
      <c r="BZ464" s="19">
        <v>0</v>
      </c>
      <c r="CA464" s="19">
        <f t="shared" si="109"/>
        <v>0</v>
      </c>
      <c r="CB464" s="19"/>
    </row>
    <row r="465" spans="1:80" x14ac:dyDescent="0.25">
      <c r="A465" s="15" t="s">
        <v>69</v>
      </c>
      <c r="B465" s="15">
        <v>6</v>
      </c>
      <c r="C465" s="15">
        <v>2</v>
      </c>
      <c r="D465" s="16">
        <f t="shared" si="114"/>
        <v>0.80937128447999995</v>
      </c>
      <c r="E465" s="17">
        <v>37005</v>
      </c>
      <c r="F465" s="15">
        <v>2</v>
      </c>
      <c r="G465" s="15" t="s">
        <v>70</v>
      </c>
      <c r="H465" s="15" t="s">
        <v>71</v>
      </c>
      <c r="I465" s="15">
        <v>3</v>
      </c>
      <c r="J465" s="15">
        <v>3</v>
      </c>
      <c r="K465" s="15">
        <v>0</v>
      </c>
      <c r="L465" s="15">
        <v>6</v>
      </c>
      <c r="M465" s="13">
        <f t="shared" si="115"/>
        <v>3</v>
      </c>
      <c r="N465" s="17">
        <v>37013</v>
      </c>
      <c r="O465" s="14">
        <v>877070</v>
      </c>
      <c r="P465" s="17">
        <v>37017</v>
      </c>
      <c r="Q465" s="14">
        <v>921038</v>
      </c>
      <c r="R465" s="15"/>
      <c r="S465" s="15"/>
      <c r="T465" s="15"/>
      <c r="U465" s="15"/>
      <c r="V465" s="14">
        <f t="shared" si="116"/>
        <v>1798108</v>
      </c>
      <c r="W465" s="14">
        <f t="shared" si="117"/>
        <v>2221610.8162958086</v>
      </c>
      <c r="X465" s="14">
        <f t="shared" si="118"/>
        <v>899054</v>
      </c>
      <c r="Y465" s="17">
        <v>37049</v>
      </c>
      <c r="Z465" s="13">
        <f t="shared" si="119"/>
        <v>8</v>
      </c>
      <c r="AA465" s="15">
        <f t="shared" si="120"/>
        <v>36</v>
      </c>
      <c r="AB465" s="13">
        <v>23</v>
      </c>
      <c r="AC465" s="18">
        <v>2.2000000000000002</v>
      </c>
      <c r="AD465" s="18">
        <v>28.6</v>
      </c>
      <c r="AE465" s="18">
        <v>25.3</v>
      </c>
      <c r="AF465" s="18">
        <v>32.200000000000003</v>
      </c>
      <c r="AG465" s="18">
        <v>29.008823529411774</v>
      </c>
      <c r="AH465" s="13">
        <v>47</v>
      </c>
      <c r="AI465" s="13">
        <v>40</v>
      </c>
      <c r="AJ465" s="13">
        <v>47</v>
      </c>
      <c r="AK465" s="13">
        <v>43.1</v>
      </c>
      <c r="AL465" s="18">
        <v>9.3000000000000007</v>
      </c>
      <c r="AM465" s="18">
        <v>9.3000000000000007</v>
      </c>
      <c r="AN465" s="18">
        <v>9.6</v>
      </c>
      <c r="AO465" s="18">
        <v>9.474546999366309</v>
      </c>
      <c r="AP465" s="21">
        <v>40</v>
      </c>
      <c r="AQ465" s="21">
        <v>525</v>
      </c>
      <c r="AR465" s="21">
        <v>34</v>
      </c>
      <c r="AS465" s="21">
        <v>12.5</v>
      </c>
      <c r="AT465" s="14">
        <v>20</v>
      </c>
      <c r="AU465" s="14">
        <v>210</v>
      </c>
      <c r="AV465" s="14">
        <v>0</v>
      </c>
      <c r="AW465" s="14">
        <v>230</v>
      </c>
      <c r="AX465" s="14">
        <v>5</v>
      </c>
      <c r="AY465" s="14">
        <v>0</v>
      </c>
      <c r="AZ465" s="14">
        <v>0</v>
      </c>
      <c r="BA465" s="14">
        <v>35</v>
      </c>
      <c r="BB465" s="14">
        <v>1080</v>
      </c>
      <c r="BC465" s="14">
        <v>1245</v>
      </c>
      <c r="BD465" s="14">
        <v>10</v>
      </c>
      <c r="BE465" s="14">
        <v>1370</v>
      </c>
      <c r="BF465" s="14">
        <v>258.57142857142856</v>
      </c>
      <c r="BG465" s="14">
        <v>113.21428571428571</v>
      </c>
      <c r="BH465" s="14">
        <v>1.0714285714285714</v>
      </c>
      <c r="BI465" s="14">
        <v>372.85714285714283</v>
      </c>
      <c r="BJ465" s="14">
        <v>127.5</v>
      </c>
      <c r="BK465" s="14">
        <v>22.5</v>
      </c>
      <c r="BL465" s="14">
        <v>0</v>
      </c>
      <c r="BM465" s="14">
        <v>190</v>
      </c>
      <c r="BN465" s="14">
        <v>4128</v>
      </c>
      <c r="BO465" s="15"/>
      <c r="BP465" s="19">
        <f>BN465/(O465+Q465)*100</f>
        <v>0.2295746417901483</v>
      </c>
      <c r="BQ465" s="15" t="s">
        <v>72</v>
      </c>
      <c r="BR465" s="13">
        <v>25</v>
      </c>
      <c r="BS465" s="13">
        <v>40</v>
      </c>
      <c r="BT465" s="19">
        <v>32.229999999999997</v>
      </c>
      <c r="BU465" s="19">
        <f t="shared" si="121"/>
        <v>0.89527777777777773</v>
      </c>
      <c r="BV465" s="16"/>
      <c r="BW465" s="16"/>
      <c r="BX465" s="16"/>
      <c r="BY465" s="14">
        <f>BN465/(C465*0.40468564224)</f>
        <v>5100.2550734822926</v>
      </c>
      <c r="BZ465" s="19">
        <v>0.91</v>
      </c>
      <c r="CA465" s="11">
        <f t="shared" si="109"/>
        <v>3.1231374602100063E-2</v>
      </c>
    </row>
    <row r="466" spans="1:80" x14ac:dyDescent="0.25">
      <c r="A466" s="27" t="s">
        <v>69</v>
      </c>
      <c r="B466" s="27">
        <v>34</v>
      </c>
      <c r="C466" s="27">
        <v>1</v>
      </c>
      <c r="D466" s="28">
        <f t="shared" si="114"/>
        <v>0.40468564223999998</v>
      </c>
      <c r="E466" s="29">
        <v>39626</v>
      </c>
      <c r="F466" s="27">
        <v>1</v>
      </c>
      <c r="G466" s="27" t="s">
        <v>70</v>
      </c>
      <c r="H466" s="27" t="s">
        <v>71</v>
      </c>
      <c r="I466" s="27">
        <v>163</v>
      </c>
      <c r="J466" s="27">
        <v>83</v>
      </c>
      <c r="K466" s="27"/>
      <c r="L466" s="27"/>
      <c r="M466" s="31">
        <f t="shared" si="115"/>
        <v>123</v>
      </c>
      <c r="N466" s="29">
        <v>39636</v>
      </c>
      <c r="O466" s="32">
        <v>418154</v>
      </c>
      <c r="P466" s="27"/>
      <c r="Q466" s="32"/>
      <c r="R466" s="27"/>
      <c r="S466" s="32"/>
      <c r="T466" s="27"/>
      <c r="U466" s="30"/>
      <c r="V466" s="40">
        <f t="shared" si="116"/>
        <v>418154</v>
      </c>
      <c r="W466" s="40">
        <f t="shared" si="117"/>
        <v>1033281.0368202106</v>
      </c>
      <c r="X466" s="40">
        <f t="shared" si="118"/>
        <v>418154</v>
      </c>
      <c r="Y466" s="29">
        <v>39674</v>
      </c>
      <c r="Z466" s="13">
        <f t="shared" si="119"/>
        <v>10</v>
      </c>
      <c r="AA466" s="27">
        <f t="shared" si="120"/>
        <v>38</v>
      </c>
      <c r="AB466" s="27">
        <v>0</v>
      </c>
      <c r="AC466" s="33">
        <v>3.1</v>
      </c>
      <c r="AD466" s="33">
        <v>28.5</v>
      </c>
      <c r="AE466" s="33">
        <v>27.3</v>
      </c>
      <c r="AF466" s="33">
        <v>33.5</v>
      </c>
      <c r="AG466" s="33">
        <v>31.345714285714283</v>
      </c>
      <c r="AH466" s="9">
        <v>47</v>
      </c>
      <c r="AI466" s="9">
        <v>40</v>
      </c>
      <c r="AJ466" s="9">
        <v>50</v>
      </c>
      <c r="AK466" s="9">
        <v>43.8</v>
      </c>
      <c r="AL466" s="10">
        <v>8.8000000000000007</v>
      </c>
      <c r="AM466" s="10">
        <v>8.8000000000000007</v>
      </c>
      <c r="AN466" s="10">
        <v>9.8000000000000007</v>
      </c>
      <c r="AO466" s="10">
        <v>9.2502960764410247</v>
      </c>
      <c r="AP466" s="21">
        <f>2*123</f>
        <v>246</v>
      </c>
      <c r="AQ466" s="20">
        <v>325</v>
      </c>
      <c r="AR466" s="20">
        <v>28</v>
      </c>
      <c r="AS466" s="20">
        <v>11.5</v>
      </c>
      <c r="AT466" s="5">
        <v>15</v>
      </c>
      <c r="AU466" s="5">
        <v>405</v>
      </c>
      <c r="AV466" s="5">
        <v>20</v>
      </c>
      <c r="AW466" s="5">
        <v>440</v>
      </c>
      <c r="AX466" s="5">
        <v>0</v>
      </c>
      <c r="AY466" s="5">
        <v>0</v>
      </c>
      <c r="AZ466" s="5">
        <v>0</v>
      </c>
      <c r="BA466" s="5">
        <v>25</v>
      </c>
      <c r="BB466" s="5">
        <v>465</v>
      </c>
      <c r="BC466" s="5">
        <v>275</v>
      </c>
      <c r="BD466" s="5">
        <v>3195</v>
      </c>
      <c r="BE466" s="5">
        <v>3565</v>
      </c>
      <c r="BF466" s="5">
        <v>84.230769230769226</v>
      </c>
      <c r="BG466" s="5">
        <v>76.92307692307692</v>
      </c>
      <c r="BH466" s="5">
        <v>350.38461538461536</v>
      </c>
      <c r="BI466" s="5">
        <v>511.53846153846155</v>
      </c>
      <c r="BJ466" s="5">
        <v>35</v>
      </c>
      <c r="BK466" s="5">
        <v>50</v>
      </c>
      <c r="BL466" s="5">
        <v>115</v>
      </c>
      <c r="BM466" s="5">
        <v>250</v>
      </c>
      <c r="BN466" s="5">
        <v>113249</v>
      </c>
      <c r="BO466" s="11">
        <f>BN466/O466*100</f>
        <v>27.083084222559151</v>
      </c>
      <c r="BP466" s="11">
        <f>(BN466)/(O466+Q466+S466+U466)*100</f>
        <v>27.083084222559151</v>
      </c>
      <c r="BQ466" s="27" t="s">
        <v>72</v>
      </c>
      <c r="BR466" s="30">
        <v>21</v>
      </c>
      <c r="BS466" s="30">
        <v>45</v>
      </c>
      <c r="BT466" s="35">
        <v>28.4</v>
      </c>
      <c r="BU466" s="43">
        <f t="shared" si="121"/>
        <v>0.74736842105263157</v>
      </c>
      <c r="BV466" s="28">
        <v>9.0999999999999998E-2</v>
      </c>
      <c r="BW466" s="28">
        <v>0.501</v>
      </c>
      <c r="BX466" s="28">
        <v>0.23499999999999999</v>
      </c>
      <c r="BY466" s="32">
        <f>BN466/(C466*0.40468564224)</f>
        <v>279844.37345775007</v>
      </c>
      <c r="BZ466" s="35">
        <v>20.05</v>
      </c>
      <c r="CA466" s="43">
        <f t="shared" si="109"/>
        <v>1.3038060258991226</v>
      </c>
      <c r="CB466" s="43">
        <f>(BX466/BT466^3)*100000</f>
        <v>1.0259184545878726</v>
      </c>
    </row>
    <row r="467" spans="1:80" x14ac:dyDescent="0.25">
      <c r="A467" s="4" t="s">
        <v>69</v>
      </c>
      <c r="B467" s="4">
        <v>14</v>
      </c>
      <c r="C467" s="4">
        <v>0.5</v>
      </c>
      <c r="D467" s="6">
        <f t="shared" si="114"/>
        <v>0.20234282111999999</v>
      </c>
      <c r="E467" s="8">
        <v>38812</v>
      </c>
      <c r="F467" s="4">
        <v>2</v>
      </c>
      <c r="G467" s="4" t="s">
        <v>70</v>
      </c>
      <c r="H467" s="4" t="s">
        <v>71</v>
      </c>
      <c r="I467" s="4">
        <v>0</v>
      </c>
      <c r="J467" s="4">
        <v>0</v>
      </c>
      <c r="M467" s="13">
        <f t="shared" si="115"/>
        <v>0</v>
      </c>
      <c r="N467" s="8">
        <v>38822</v>
      </c>
      <c r="O467" s="5">
        <v>225794</v>
      </c>
      <c r="P467" s="8">
        <v>38825</v>
      </c>
      <c r="Q467" s="5">
        <v>203810</v>
      </c>
      <c r="V467" s="14">
        <f t="shared" si="116"/>
        <v>429604</v>
      </c>
      <c r="W467" s="14">
        <f t="shared" si="117"/>
        <v>2123149.2059964021</v>
      </c>
      <c r="X467" s="14">
        <f t="shared" si="118"/>
        <v>859208</v>
      </c>
      <c r="Y467" s="8">
        <v>38848</v>
      </c>
      <c r="Z467" s="13">
        <f t="shared" si="119"/>
        <v>10</v>
      </c>
      <c r="AA467" s="4">
        <f t="shared" si="120"/>
        <v>26</v>
      </c>
      <c r="AC467" s="4">
        <v>3.7</v>
      </c>
      <c r="AD467" s="4">
        <v>26.7</v>
      </c>
      <c r="AE467" s="4">
        <v>25.8</v>
      </c>
      <c r="AF467" s="4">
        <v>31.4</v>
      </c>
      <c r="AG467" s="10">
        <v>27.984000000000002</v>
      </c>
      <c r="AH467" s="4">
        <v>47</v>
      </c>
      <c r="AI467" s="4">
        <v>50</v>
      </c>
      <c r="AJ467" s="4">
        <v>58</v>
      </c>
      <c r="AK467" s="9">
        <v>53.666666666666664</v>
      </c>
      <c r="AL467" s="4">
        <v>9</v>
      </c>
      <c r="AM467" s="4">
        <v>9</v>
      </c>
      <c r="AN467" s="4">
        <v>9.6</v>
      </c>
      <c r="AO467" s="10">
        <v>9.3236835451373388</v>
      </c>
      <c r="AP467" s="20">
        <v>0</v>
      </c>
      <c r="AQ467" s="20">
        <v>172</v>
      </c>
      <c r="AR467" s="20">
        <v>9</v>
      </c>
      <c r="AS467" s="20">
        <v>3.75</v>
      </c>
      <c r="AT467" s="5">
        <v>30</v>
      </c>
      <c r="AU467" s="5">
        <v>315</v>
      </c>
      <c r="AV467" s="5">
        <v>0</v>
      </c>
      <c r="AW467" s="5">
        <v>345</v>
      </c>
      <c r="AX467" s="5">
        <v>5</v>
      </c>
      <c r="AY467" s="5">
        <v>0</v>
      </c>
      <c r="AZ467" s="5">
        <v>0</v>
      </c>
      <c r="BA467" s="5">
        <v>70</v>
      </c>
      <c r="BB467" s="5">
        <v>1020</v>
      </c>
      <c r="BC467" s="5">
        <v>935</v>
      </c>
      <c r="BD467" s="5">
        <v>0</v>
      </c>
      <c r="BE467" s="5">
        <v>1055</v>
      </c>
      <c r="BF467" s="5">
        <v>307</v>
      </c>
      <c r="BG467" s="5">
        <v>155.5</v>
      </c>
      <c r="BH467" s="5">
        <v>0</v>
      </c>
      <c r="BI467" s="5">
        <v>462.5</v>
      </c>
      <c r="BJ467" s="5">
        <v>190</v>
      </c>
      <c r="BK467" s="5">
        <v>30</v>
      </c>
      <c r="BL467" s="5">
        <v>0</v>
      </c>
      <c r="BM467" s="5">
        <v>452.5</v>
      </c>
      <c r="BN467" s="5">
        <v>0</v>
      </c>
      <c r="BO467" s="11">
        <f>BN467/Q467*100</f>
        <v>0</v>
      </c>
      <c r="BP467" s="11">
        <f>BN467/(O467+Q467)*100</f>
        <v>0</v>
      </c>
      <c r="BQ467" s="4" t="s">
        <v>73</v>
      </c>
      <c r="BU467" s="19">
        <f t="shared" si="121"/>
        <v>0</v>
      </c>
      <c r="BY467" s="5">
        <f>BN467/(C467*0.40468564224)</f>
        <v>0</v>
      </c>
      <c r="BZ467" s="11">
        <v>0</v>
      </c>
      <c r="CA467" s="11">
        <f t="shared" si="109"/>
        <v>0</v>
      </c>
    </row>
    <row r="468" spans="1:80" x14ac:dyDescent="0.25">
      <c r="A468" s="27" t="s">
        <v>74</v>
      </c>
      <c r="B468" s="27">
        <v>12</v>
      </c>
      <c r="C468" s="27">
        <v>0.5</v>
      </c>
      <c r="D468" s="27">
        <f t="shared" si="114"/>
        <v>0.20234282111999999</v>
      </c>
      <c r="E468" s="29">
        <v>40058</v>
      </c>
      <c r="F468" s="27">
        <v>1</v>
      </c>
      <c r="G468" s="27" t="s">
        <v>70</v>
      </c>
      <c r="H468" s="27" t="s">
        <v>71</v>
      </c>
      <c r="I468" s="27">
        <v>0</v>
      </c>
      <c r="J468" s="27">
        <v>0</v>
      </c>
      <c r="K468" s="27"/>
      <c r="L468" s="27"/>
      <c r="M468" s="31">
        <f t="shared" si="115"/>
        <v>0</v>
      </c>
      <c r="N468" s="29">
        <v>40070</v>
      </c>
      <c r="O468" s="32">
        <v>227626</v>
      </c>
      <c r="P468" s="29"/>
      <c r="Q468" s="32"/>
      <c r="R468" s="27"/>
      <c r="S468" s="27"/>
      <c r="T468" s="32"/>
      <c r="U468" s="27"/>
      <c r="V468" s="40">
        <f t="shared" si="116"/>
        <v>227626</v>
      </c>
      <c r="W468" s="40">
        <f t="shared" si="117"/>
        <v>1124952.1912368997</v>
      </c>
      <c r="X468" s="40">
        <f t="shared" si="118"/>
        <v>455252</v>
      </c>
      <c r="Y468" s="29">
        <v>40084</v>
      </c>
      <c r="Z468" s="13">
        <f t="shared" si="119"/>
        <v>12</v>
      </c>
      <c r="AA468" s="27">
        <f t="shared" si="120"/>
        <v>14</v>
      </c>
      <c r="AB468" s="27">
        <v>3</v>
      </c>
      <c r="AC468" s="27">
        <v>4.5</v>
      </c>
      <c r="AD468" s="27">
        <v>29.4</v>
      </c>
      <c r="AE468" s="27">
        <v>22.2</v>
      </c>
      <c r="AF468" s="27">
        <v>31.6</v>
      </c>
      <c r="AG468" s="33">
        <v>28.715384615384611</v>
      </c>
      <c r="AH468" s="4">
        <v>47</v>
      </c>
      <c r="AI468" s="4">
        <v>40</v>
      </c>
      <c r="AJ468" s="4">
        <v>52</v>
      </c>
      <c r="AK468" s="10">
        <v>47.75</v>
      </c>
      <c r="AL468" s="4">
        <v>8.5</v>
      </c>
      <c r="AM468" s="4">
        <v>8.4</v>
      </c>
      <c r="AN468" s="10">
        <v>8.8000000000000007</v>
      </c>
      <c r="AO468" s="10">
        <v>8.5917373535922188</v>
      </c>
      <c r="AP468" s="20">
        <v>20</v>
      </c>
      <c r="AQ468" s="20">
        <v>70</v>
      </c>
      <c r="AR468" s="20">
        <v>5</v>
      </c>
      <c r="AS468" s="20">
        <v>1.2749999999999999</v>
      </c>
      <c r="AT468" s="5">
        <v>170</v>
      </c>
      <c r="AU468" s="5">
        <v>120</v>
      </c>
      <c r="AV468" s="5">
        <v>40</v>
      </c>
      <c r="AW468" s="5">
        <v>330</v>
      </c>
      <c r="AX468" s="5">
        <v>5</v>
      </c>
      <c r="AY468" s="5">
        <v>15</v>
      </c>
      <c r="AZ468" s="5">
        <v>135</v>
      </c>
      <c r="BA468" s="5">
        <v>285</v>
      </c>
      <c r="BB468" s="5">
        <v>280</v>
      </c>
      <c r="BC468" s="5">
        <v>95</v>
      </c>
      <c r="BD468" s="5">
        <v>850</v>
      </c>
      <c r="BE468" s="5">
        <v>975</v>
      </c>
      <c r="BF468" s="5">
        <v>112.5</v>
      </c>
      <c r="BG468" s="5">
        <v>56.666666666666664</v>
      </c>
      <c r="BH468" s="5">
        <v>343.33333333333331</v>
      </c>
      <c r="BI468" s="5">
        <v>527.5</v>
      </c>
      <c r="BJ468" s="5">
        <v>72.5</v>
      </c>
      <c r="BK468" s="5">
        <v>50</v>
      </c>
      <c r="BL468" s="5">
        <v>255</v>
      </c>
      <c r="BM468" s="5">
        <v>487.5</v>
      </c>
      <c r="BN468" s="5">
        <v>0</v>
      </c>
      <c r="BO468" s="11">
        <v>0</v>
      </c>
      <c r="BP468" s="11">
        <v>0</v>
      </c>
      <c r="BQ468" s="27" t="s">
        <v>73</v>
      </c>
      <c r="BR468" s="30"/>
      <c r="BS468" s="30"/>
      <c r="BT468" s="35"/>
      <c r="BU468" s="43">
        <f t="shared" si="121"/>
        <v>0</v>
      </c>
      <c r="BV468" s="28"/>
      <c r="BW468" s="28"/>
      <c r="BX468" s="28"/>
      <c r="BY468" s="32">
        <v>0</v>
      </c>
      <c r="BZ468" s="35">
        <v>0</v>
      </c>
      <c r="CA468" s="43">
        <f t="shared" si="109"/>
        <v>0</v>
      </c>
      <c r="CB468" s="43" t="e">
        <f>(BX468/BT468^3)*100000</f>
        <v>#DIV/0!</v>
      </c>
    </row>
    <row r="469" spans="1:80" x14ac:dyDescent="0.25">
      <c r="A469" s="27" t="s">
        <v>69</v>
      </c>
      <c r="B469" s="30">
        <v>15</v>
      </c>
      <c r="C469" s="27">
        <v>0.5</v>
      </c>
      <c r="D469" s="27">
        <f t="shared" si="114"/>
        <v>0.20234282111999999</v>
      </c>
      <c r="E469" s="29">
        <v>40079</v>
      </c>
      <c r="F469" s="27">
        <v>1</v>
      </c>
      <c r="G469" s="27" t="s">
        <v>70</v>
      </c>
      <c r="H469" s="27" t="s">
        <v>71</v>
      </c>
      <c r="I469" s="27">
        <v>57</v>
      </c>
      <c r="J469" s="27">
        <v>25</v>
      </c>
      <c r="K469" s="27"/>
      <c r="L469" s="27"/>
      <c r="M469" s="31">
        <f t="shared" si="115"/>
        <v>41</v>
      </c>
      <c r="N469" s="29">
        <v>40091</v>
      </c>
      <c r="O469" s="32">
        <v>222130</v>
      </c>
      <c r="P469" s="27"/>
      <c r="Q469" s="32"/>
      <c r="R469" s="27"/>
      <c r="S469" s="32"/>
      <c r="T469" s="27"/>
      <c r="U469" s="32"/>
      <c r="V469" s="40">
        <f t="shared" si="116"/>
        <v>222130</v>
      </c>
      <c r="W469" s="40">
        <f t="shared" si="117"/>
        <v>1097790.3677060287</v>
      </c>
      <c r="X469" s="40">
        <f t="shared" si="118"/>
        <v>444260</v>
      </c>
      <c r="Y469" s="29">
        <v>40136</v>
      </c>
      <c r="Z469" s="13">
        <f t="shared" si="119"/>
        <v>12</v>
      </c>
      <c r="AA469" s="27">
        <f t="shared" si="120"/>
        <v>45</v>
      </c>
      <c r="AB469" s="27">
        <v>4</v>
      </c>
      <c r="AC469" s="33">
        <v>4</v>
      </c>
      <c r="AD469" s="33">
        <v>31</v>
      </c>
      <c r="AE469" s="33">
        <v>19.399999999999999</v>
      </c>
      <c r="AF469" s="33">
        <v>31.8</v>
      </c>
      <c r="AG469" s="33">
        <v>24.433333333333341</v>
      </c>
      <c r="AH469" s="4">
        <v>47</v>
      </c>
      <c r="AI469" s="4">
        <v>42</v>
      </c>
      <c r="AJ469" s="4">
        <v>49</v>
      </c>
      <c r="AK469" s="10">
        <v>45.083333333333336</v>
      </c>
      <c r="AL469" s="4">
        <v>8.1999999999999993</v>
      </c>
      <c r="AM469" s="4">
        <v>8.1999999999999993</v>
      </c>
      <c r="AN469" s="10">
        <v>9</v>
      </c>
      <c r="AO469" s="10">
        <v>8.4963842757919448</v>
      </c>
      <c r="AP469" s="20">
        <v>344</v>
      </c>
      <c r="AQ469" s="20">
        <v>120</v>
      </c>
      <c r="AR469" s="20">
        <v>15</v>
      </c>
      <c r="AS469" s="20">
        <v>6.1999999999999993</v>
      </c>
      <c r="AT469" s="5">
        <v>155</v>
      </c>
      <c r="AU469" s="5">
        <v>400</v>
      </c>
      <c r="AV469" s="5">
        <v>875</v>
      </c>
      <c r="AW469" s="5">
        <v>1420</v>
      </c>
      <c r="AX469" s="5">
        <v>0</v>
      </c>
      <c r="AY469" s="5">
        <v>0</v>
      </c>
      <c r="AZ469" s="5">
        <v>0</v>
      </c>
      <c r="BA469" s="5">
        <v>0</v>
      </c>
      <c r="BB469" s="5">
        <v>200</v>
      </c>
      <c r="BC469" s="5">
        <v>160</v>
      </c>
      <c r="BD469" s="5">
        <v>740</v>
      </c>
      <c r="BE469" s="5">
        <v>1060</v>
      </c>
      <c r="BF469" s="5">
        <v>42.083333333333336</v>
      </c>
      <c r="BG469" s="5">
        <v>37.916666666666664</v>
      </c>
      <c r="BH469" s="5">
        <v>67.916666666666671</v>
      </c>
      <c r="BI469" s="5">
        <v>147.91666666666666</v>
      </c>
      <c r="BJ469" s="5">
        <v>12.5</v>
      </c>
      <c r="BK469" s="5">
        <v>22.5</v>
      </c>
      <c r="BL469" s="5">
        <v>0</v>
      </c>
      <c r="BM469" s="5">
        <v>30</v>
      </c>
      <c r="BN469" s="5">
        <v>48642</v>
      </c>
      <c r="BO469" s="11">
        <f>BN469/O469*100</f>
        <v>21.897987664880926</v>
      </c>
      <c r="BP469" s="11">
        <f>(BN469)/(O469+Q469+S469+U469)*100</f>
        <v>21.897987664880926</v>
      </c>
      <c r="BQ469" s="27" t="s">
        <v>72</v>
      </c>
      <c r="BR469" s="30">
        <v>21</v>
      </c>
      <c r="BS469" s="30">
        <v>62</v>
      </c>
      <c r="BT469" s="35">
        <v>34.840000000000003</v>
      </c>
      <c r="BU469" s="43">
        <f t="shared" si="121"/>
        <v>0.77422222222222226</v>
      </c>
      <c r="BV469" s="28">
        <v>7.1999999999999995E-2</v>
      </c>
      <c r="BW469" s="28">
        <v>2.0150000000000001</v>
      </c>
      <c r="BX469" s="28">
        <v>0.38300000000000001</v>
      </c>
      <c r="BY469" s="32">
        <f>BN469/(C469*0.40468564224)</f>
        <v>240393.99930651716</v>
      </c>
      <c r="BZ469" s="35">
        <v>18.27</v>
      </c>
      <c r="CA469" s="43">
        <f t="shared" si="109"/>
        <v>2.0064956975133827</v>
      </c>
      <c r="CB469" s="43">
        <f>(BX469/BT469^3)*100000</f>
        <v>0.90565822357393755</v>
      </c>
    </row>
    <row r="470" spans="1:80" x14ac:dyDescent="0.25">
      <c r="A470" s="4" t="s">
        <v>69</v>
      </c>
      <c r="B470" s="9">
        <v>16</v>
      </c>
      <c r="C470" s="4">
        <v>0.5</v>
      </c>
      <c r="D470" s="4">
        <f t="shared" si="114"/>
        <v>0.20234282111999999</v>
      </c>
      <c r="E470" s="8">
        <v>39917</v>
      </c>
      <c r="F470" s="4">
        <v>2</v>
      </c>
      <c r="G470" s="4" t="s">
        <v>70</v>
      </c>
      <c r="H470" s="4" t="s">
        <v>71</v>
      </c>
      <c r="I470" s="4">
        <v>58</v>
      </c>
      <c r="J470" s="4">
        <v>6</v>
      </c>
      <c r="K470" s="4">
        <v>40</v>
      </c>
      <c r="L470" s="4">
        <v>63</v>
      </c>
      <c r="M470" s="13">
        <f t="shared" si="115"/>
        <v>41.75</v>
      </c>
      <c r="N470" s="8">
        <v>39929</v>
      </c>
      <c r="O470" s="5">
        <v>181826</v>
      </c>
      <c r="P470" s="8">
        <v>39933</v>
      </c>
      <c r="Q470" s="5">
        <v>210222</v>
      </c>
      <c r="S470" s="5"/>
      <c r="U470" s="5"/>
      <c r="V470" s="14">
        <f t="shared" si="116"/>
        <v>392048</v>
      </c>
      <c r="W470" s="14">
        <f t="shared" si="117"/>
        <v>1937543.4118687848</v>
      </c>
      <c r="X470" s="14">
        <f t="shared" si="118"/>
        <v>784096</v>
      </c>
      <c r="Y470" s="8">
        <v>39961</v>
      </c>
      <c r="Z470" s="13">
        <f t="shared" si="119"/>
        <v>12</v>
      </c>
      <c r="AA470" s="4">
        <f t="shared" si="120"/>
        <v>32</v>
      </c>
      <c r="AB470" s="4">
        <v>2</v>
      </c>
      <c r="AC470" s="10">
        <v>2.8</v>
      </c>
      <c r="AD470" s="10">
        <v>25.9</v>
      </c>
      <c r="AE470" s="10">
        <v>25.1</v>
      </c>
      <c r="AF470" s="10">
        <v>30.1</v>
      </c>
      <c r="AG470" s="10">
        <v>27.936666666666671</v>
      </c>
      <c r="AH470" s="4">
        <v>47</v>
      </c>
      <c r="AI470" s="4">
        <v>42</v>
      </c>
      <c r="AJ470" s="4">
        <v>52</v>
      </c>
      <c r="AK470" s="10">
        <v>48.090909090909093</v>
      </c>
      <c r="AL470" s="4">
        <v>8.8000000000000007</v>
      </c>
      <c r="AM470" s="4">
        <v>8.6</v>
      </c>
      <c r="AN470" s="10">
        <v>9.3000000000000007</v>
      </c>
      <c r="AO470" s="10">
        <v>8.9564102176986626</v>
      </c>
      <c r="AP470" s="20">
        <v>166</v>
      </c>
      <c r="AQ470" s="20">
        <v>191.5</v>
      </c>
      <c r="AR470" s="20">
        <v>12</v>
      </c>
      <c r="AS470" s="20">
        <v>5</v>
      </c>
      <c r="AT470" s="5">
        <v>105</v>
      </c>
      <c r="AU470" s="5">
        <v>110</v>
      </c>
      <c r="AV470" s="5">
        <v>125</v>
      </c>
      <c r="AW470" s="5">
        <v>340</v>
      </c>
      <c r="AX470" s="5">
        <v>5</v>
      </c>
      <c r="AY470" s="5">
        <v>0</v>
      </c>
      <c r="AZ470" s="5">
        <v>0</v>
      </c>
      <c r="BA470" s="5">
        <v>15</v>
      </c>
      <c r="BB470" s="5">
        <v>315</v>
      </c>
      <c r="BC470" s="5">
        <v>680</v>
      </c>
      <c r="BD470" s="5">
        <v>0</v>
      </c>
      <c r="BE470" s="5">
        <v>735</v>
      </c>
      <c r="BF470" s="5">
        <v>65.714285714285708</v>
      </c>
      <c r="BG470" s="5">
        <v>153.57142857142858</v>
      </c>
      <c r="BH470" s="5">
        <v>0</v>
      </c>
      <c r="BI470" s="5">
        <v>219.28571428571428</v>
      </c>
      <c r="BJ470" s="5">
        <v>30</v>
      </c>
      <c r="BK470" s="5">
        <v>57.5</v>
      </c>
      <c r="BL470" s="5">
        <v>0</v>
      </c>
      <c r="BM470" s="5">
        <v>112.5</v>
      </c>
      <c r="BN470" s="5">
        <v>34019</v>
      </c>
      <c r="BO470" s="11">
        <f>BN470/Q470*100</f>
        <v>16.182416683315733</v>
      </c>
      <c r="BP470" s="11">
        <f>(BN470)/(O470+Q470+S470+U470)*100</f>
        <v>8.6772538056564503</v>
      </c>
      <c r="BQ470" s="4" t="s">
        <v>72</v>
      </c>
      <c r="BR470" s="9">
        <v>20</v>
      </c>
      <c r="BS470" s="9">
        <v>47</v>
      </c>
      <c r="BT470" s="11">
        <v>31.73</v>
      </c>
      <c r="BU470" s="19">
        <f t="shared" si="121"/>
        <v>0.99156250000000001</v>
      </c>
      <c r="BV470" s="6">
        <v>7.6999999999999999E-2</v>
      </c>
      <c r="BW470" s="6">
        <v>0.72499999999999998</v>
      </c>
      <c r="BX470" s="6">
        <v>0.28599999999999998</v>
      </c>
      <c r="BY470" s="5">
        <f>BN470/(C470*0.40468564224)</f>
        <v>168125.55944262998</v>
      </c>
      <c r="BZ470" s="11">
        <v>8.0500000000000007</v>
      </c>
      <c r="CA470" s="19">
        <f t="shared" si="109"/>
        <v>1.2432489505066757</v>
      </c>
      <c r="CB470" s="19"/>
    </row>
    <row r="471" spans="1:80" x14ac:dyDescent="0.25">
      <c r="A471" s="29" t="s">
        <v>69</v>
      </c>
      <c r="B471" s="27">
        <v>25</v>
      </c>
      <c r="C471" s="27">
        <v>1</v>
      </c>
      <c r="D471" s="28">
        <f t="shared" si="114"/>
        <v>0.40468564223999998</v>
      </c>
      <c r="E471" s="29">
        <v>38513</v>
      </c>
      <c r="F471" s="27">
        <v>1</v>
      </c>
      <c r="G471" s="27" t="s">
        <v>70</v>
      </c>
      <c r="H471" s="27" t="s">
        <v>71</v>
      </c>
      <c r="I471" s="27">
        <v>380</v>
      </c>
      <c r="J471" s="27">
        <v>322</v>
      </c>
      <c r="K471" s="27"/>
      <c r="L471" s="27"/>
      <c r="M471" s="31">
        <f t="shared" si="115"/>
        <v>351</v>
      </c>
      <c r="N471" s="29">
        <v>38526</v>
      </c>
      <c r="O471" s="32">
        <v>420444</v>
      </c>
      <c r="P471" s="27"/>
      <c r="Q471" s="32"/>
      <c r="R471" s="27"/>
      <c r="S471" s="27"/>
      <c r="T471" s="27"/>
      <c r="U471" s="27"/>
      <c r="V471" s="40">
        <f t="shared" si="116"/>
        <v>420444</v>
      </c>
      <c r="W471" s="40">
        <f t="shared" si="117"/>
        <v>1038939.7500558087</v>
      </c>
      <c r="X471" s="40">
        <f t="shared" si="118"/>
        <v>420444</v>
      </c>
      <c r="Y471" s="29">
        <v>38582</v>
      </c>
      <c r="Z471" s="13">
        <f t="shared" si="119"/>
        <v>13</v>
      </c>
      <c r="AA471" s="27">
        <f t="shared" si="120"/>
        <v>56</v>
      </c>
      <c r="AB471" s="27">
        <v>10</v>
      </c>
      <c r="AC471" s="33">
        <v>3</v>
      </c>
      <c r="AD471" s="33">
        <v>32.1</v>
      </c>
      <c r="AE471" s="33">
        <v>29.5</v>
      </c>
      <c r="AF471" s="33">
        <v>33.4</v>
      </c>
      <c r="AG471" s="33">
        <v>32.038888888888891</v>
      </c>
      <c r="AH471" s="9">
        <v>47</v>
      </c>
      <c r="AI471" s="9">
        <v>45</v>
      </c>
      <c r="AJ471" s="9">
        <v>55</v>
      </c>
      <c r="AK471" s="9">
        <v>49.117647058823529</v>
      </c>
      <c r="AL471" s="10">
        <v>8.9</v>
      </c>
      <c r="AM471" s="10">
        <v>8.3000000000000007</v>
      </c>
      <c r="AN471" s="10">
        <v>9.1</v>
      </c>
      <c r="AO471" s="10">
        <v>8.7921292948948118</v>
      </c>
      <c r="AP471" s="20">
        <v>386</v>
      </c>
      <c r="AQ471" s="20">
        <v>0</v>
      </c>
      <c r="AR471" s="20">
        <v>0</v>
      </c>
      <c r="AS471" s="20">
        <v>0</v>
      </c>
      <c r="AT471" s="5">
        <v>70</v>
      </c>
      <c r="AU471" s="5">
        <v>160</v>
      </c>
      <c r="AV471" s="5">
        <v>0</v>
      </c>
      <c r="AW471" s="5">
        <v>230</v>
      </c>
      <c r="AX471" s="5">
        <v>0</v>
      </c>
      <c r="AY471" s="5">
        <v>0</v>
      </c>
      <c r="AZ471" s="5">
        <v>0</v>
      </c>
      <c r="BA471" s="5">
        <v>5</v>
      </c>
      <c r="BB471" s="5">
        <v>75</v>
      </c>
      <c r="BC471" s="5">
        <v>170</v>
      </c>
      <c r="BD471" s="5">
        <v>75</v>
      </c>
      <c r="BE471" s="5">
        <v>250</v>
      </c>
      <c r="BF471" s="5">
        <v>26.176470588235293</v>
      </c>
      <c r="BG471" s="5">
        <v>65</v>
      </c>
      <c r="BH471" s="5">
        <v>9.4117647058823533</v>
      </c>
      <c r="BI471" s="5">
        <v>100.58823529411765</v>
      </c>
      <c r="BJ471" s="5">
        <v>15</v>
      </c>
      <c r="BK471" s="5">
        <v>60</v>
      </c>
      <c r="BL471" s="5">
        <v>0</v>
      </c>
      <c r="BM471" s="5">
        <v>95</v>
      </c>
      <c r="BN471" s="5">
        <v>27499</v>
      </c>
      <c r="BO471" s="11">
        <f>BN471/O471*100</f>
        <v>6.540466744679434</v>
      </c>
      <c r="BP471" s="11">
        <f>BN471/(O471+Q471)*100</f>
        <v>6.540466744679434</v>
      </c>
      <c r="BQ471" s="27" t="s">
        <v>72</v>
      </c>
      <c r="BR471" s="30">
        <v>26</v>
      </c>
      <c r="BS471" s="30">
        <v>90</v>
      </c>
      <c r="BT471" s="35">
        <v>39.51</v>
      </c>
      <c r="BU471" s="43">
        <f t="shared" si="121"/>
        <v>0.70553571428571427</v>
      </c>
      <c r="BV471" s="28">
        <v>0.128</v>
      </c>
      <c r="BW471" s="28">
        <v>1.734</v>
      </c>
      <c r="BX471" s="28">
        <v>0.60899999999999999</v>
      </c>
      <c r="BY471" s="32">
        <f>BN471/(C471*0.40468564224)</f>
        <v>67951.508849655802</v>
      </c>
      <c r="BZ471" s="35">
        <v>18.55</v>
      </c>
      <c r="CA471" s="43">
        <f t="shared" si="109"/>
        <v>0.81853657610998531</v>
      </c>
      <c r="CB471" s="43">
        <f>(BX471/BT471^3)*100000</f>
        <v>0.9874070042311307</v>
      </c>
    </row>
    <row r="472" spans="1:80" x14ac:dyDescent="0.25">
      <c r="A472" s="15" t="s">
        <v>69</v>
      </c>
      <c r="B472" s="13">
        <v>1</v>
      </c>
      <c r="C472" s="15">
        <v>2</v>
      </c>
      <c r="D472" s="15">
        <f t="shared" si="114"/>
        <v>0.80937128447999995</v>
      </c>
      <c r="E472" s="17">
        <v>40116</v>
      </c>
      <c r="F472" s="15">
        <v>2</v>
      </c>
      <c r="G472" s="15" t="s">
        <v>70</v>
      </c>
      <c r="H472" s="15" t="s">
        <v>71</v>
      </c>
      <c r="I472" s="15">
        <v>6</v>
      </c>
      <c r="J472" s="15">
        <v>30</v>
      </c>
      <c r="K472" s="15">
        <v>57</v>
      </c>
      <c r="L472" s="15">
        <v>14</v>
      </c>
      <c r="M472" s="13">
        <f t="shared" si="115"/>
        <v>26.75</v>
      </c>
      <c r="N472" s="17">
        <v>40131</v>
      </c>
      <c r="O472" s="14">
        <v>637994</v>
      </c>
      <c r="P472" s="17">
        <v>40135</v>
      </c>
      <c r="Q472" s="14">
        <v>309608</v>
      </c>
      <c r="R472" s="15"/>
      <c r="S472" s="14"/>
      <c r="T472" s="15"/>
      <c r="U472" s="14"/>
      <c r="V472" s="14">
        <f t="shared" si="116"/>
        <v>947602</v>
      </c>
      <c r="W472" s="14">
        <f t="shared" si="117"/>
        <v>1170787.7684452441</v>
      </c>
      <c r="X472" s="14">
        <f t="shared" si="118"/>
        <v>473801</v>
      </c>
      <c r="Y472" s="17">
        <v>40157</v>
      </c>
      <c r="Z472" s="13">
        <f t="shared" si="119"/>
        <v>15</v>
      </c>
      <c r="AA472" s="15">
        <f t="shared" si="120"/>
        <v>26</v>
      </c>
      <c r="AB472" s="15">
        <v>7</v>
      </c>
      <c r="AC472" s="18">
        <v>5.4</v>
      </c>
      <c r="AD472" s="18">
        <v>24.7</v>
      </c>
      <c r="AE472" s="18">
        <v>10.9</v>
      </c>
      <c r="AF472" s="18">
        <v>25.5</v>
      </c>
      <c r="AG472" s="18">
        <v>17.81666666666667</v>
      </c>
      <c r="AH472" s="15">
        <v>47</v>
      </c>
      <c r="AI472" s="15">
        <v>44</v>
      </c>
      <c r="AJ472" s="15">
        <v>47</v>
      </c>
      <c r="AK472" s="18">
        <v>44.75</v>
      </c>
      <c r="AL472" s="15">
        <v>9.3000000000000007</v>
      </c>
      <c r="AM472" s="15">
        <v>8.6999999999999993</v>
      </c>
      <c r="AN472" s="18">
        <v>9.3000000000000007</v>
      </c>
      <c r="AO472" s="18">
        <v>9.0028957595500909</v>
      </c>
      <c r="AP472" s="21">
        <v>106</v>
      </c>
      <c r="AQ472" s="21">
        <v>450</v>
      </c>
      <c r="AR472" s="21">
        <v>16</v>
      </c>
      <c r="AS472" s="21">
        <v>8</v>
      </c>
      <c r="AT472" s="14">
        <v>80</v>
      </c>
      <c r="AU472" s="14">
        <v>755</v>
      </c>
      <c r="AV472" s="14">
        <v>15</v>
      </c>
      <c r="AW472" s="14">
        <v>850</v>
      </c>
      <c r="AX472" s="14">
        <v>80</v>
      </c>
      <c r="AY472" s="14">
        <v>0</v>
      </c>
      <c r="AZ472" s="14">
        <v>0</v>
      </c>
      <c r="BA472" s="14">
        <v>85</v>
      </c>
      <c r="BB472" s="14">
        <v>785</v>
      </c>
      <c r="BC472" s="14">
        <v>1675</v>
      </c>
      <c r="BD472" s="14">
        <v>0</v>
      </c>
      <c r="BE472" s="14">
        <v>2025</v>
      </c>
      <c r="BF472" s="14">
        <v>376.42857142857144</v>
      </c>
      <c r="BG472" s="14">
        <v>352.85714285714283</v>
      </c>
      <c r="BH472" s="14">
        <v>0</v>
      </c>
      <c r="BI472" s="14">
        <v>697.85714285714289</v>
      </c>
      <c r="BJ472" s="14">
        <v>350</v>
      </c>
      <c r="BK472" s="14">
        <v>160</v>
      </c>
      <c r="BL472" s="14">
        <v>0</v>
      </c>
      <c r="BM472" s="14">
        <v>415</v>
      </c>
      <c r="BN472" s="14">
        <v>0</v>
      </c>
      <c r="BO472" s="19">
        <v>0</v>
      </c>
      <c r="BP472" s="19">
        <v>0</v>
      </c>
      <c r="BQ472" s="15" t="s">
        <v>73</v>
      </c>
      <c r="BR472" s="13"/>
      <c r="BS472" s="13"/>
      <c r="BT472" s="19"/>
      <c r="BU472" s="19">
        <f t="shared" si="121"/>
        <v>0</v>
      </c>
      <c r="BV472" s="16"/>
      <c r="BW472" s="16"/>
      <c r="BX472" s="16"/>
      <c r="BY472" s="14">
        <v>0</v>
      </c>
      <c r="BZ472" s="19">
        <v>0</v>
      </c>
      <c r="CA472" s="19">
        <f t="shared" si="109"/>
        <v>0</v>
      </c>
      <c r="CB472" s="19"/>
    </row>
    <row r="473" spans="1:80" x14ac:dyDescent="0.25">
      <c r="A473" s="37" t="s">
        <v>69</v>
      </c>
      <c r="B473" s="37">
        <v>29</v>
      </c>
      <c r="C473" s="37">
        <v>1</v>
      </c>
      <c r="D473" s="38">
        <f t="shared" si="114"/>
        <v>0.40468564223999998</v>
      </c>
      <c r="E473" s="39">
        <v>37078</v>
      </c>
      <c r="F473" s="37">
        <v>1</v>
      </c>
      <c r="G473" s="37" t="s">
        <v>70</v>
      </c>
      <c r="H473" s="37" t="s">
        <v>71</v>
      </c>
      <c r="I473" s="37">
        <v>64</v>
      </c>
      <c r="J473" s="37">
        <v>278</v>
      </c>
      <c r="K473" s="37"/>
      <c r="L473" s="37"/>
      <c r="M473" s="31">
        <f t="shared" si="115"/>
        <v>171</v>
      </c>
      <c r="N473" s="44">
        <v>37083</v>
      </c>
      <c r="O473" s="45">
        <v>434184</v>
      </c>
      <c r="P473" s="37"/>
      <c r="Q473" s="40"/>
      <c r="R473" s="37"/>
      <c r="S473" s="37"/>
      <c r="T473" s="37"/>
      <c r="U473" s="37"/>
      <c r="V473" s="40">
        <f t="shared" si="116"/>
        <v>434184</v>
      </c>
      <c r="W473" s="40">
        <f t="shared" si="117"/>
        <v>1072892.0294693972</v>
      </c>
      <c r="X473" s="40">
        <f t="shared" si="118"/>
        <v>434184</v>
      </c>
      <c r="Y473" s="39">
        <v>37127</v>
      </c>
      <c r="Z473" s="13">
        <f t="shared" si="119"/>
        <v>5</v>
      </c>
      <c r="AA473" s="37">
        <f t="shared" si="120"/>
        <v>44</v>
      </c>
      <c r="AB473" s="31">
        <v>12</v>
      </c>
      <c r="AC473" s="41">
        <v>4</v>
      </c>
      <c r="AD473" s="41">
        <v>31.8</v>
      </c>
      <c r="AE473" s="41">
        <v>29.6</v>
      </c>
      <c r="AF473" s="41">
        <v>33.299999999999997</v>
      </c>
      <c r="AG473" s="41">
        <v>32.004761904761914</v>
      </c>
      <c r="AH473" s="13">
        <v>48</v>
      </c>
      <c r="AI473" s="13">
        <v>48</v>
      </c>
      <c r="AJ473" s="13">
        <v>60</v>
      </c>
      <c r="AK473" s="13">
        <v>54.8</v>
      </c>
      <c r="AL473" s="18">
        <v>8.9</v>
      </c>
      <c r="AM473" s="18">
        <v>8.9</v>
      </c>
      <c r="AN473" s="18">
        <v>9.1999999999999993</v>
      </c>
      <c r="AO473" s="18">
        <v>9.0794704474586574</v>
      </c>
      <c r="AP473" s="21">
        <v>65</v>
      </c>
      <c r="AQ473" s="21">
        <v>301</v>
      </c>
      <c r="AR473" s="21">
        <v>3</v>
      </c>
      <c r="AS473" s="21">
        <v>1.5</v>
      </c>
      <c r="AT473" s="14">
        <v>10</v>
      </c>
      <c r="AU473" s="14">
        <v>125</v>
      </c>
      <c r="AV473" s="14">
        <v>0</v>
      </c>
      <c r="AW473" s="14">
        <v>135</v>
      </c>
      <c r="AX473" s="14">
        <v>0</v>
      </c>
      <c r="AY473" s="14">
        <v>5</v>
      </c>
      <c r="AZ473" s="14">
        <v>0</v>
      </c>
      <c r="BA473" s="14">
        <v>5</v>
      </c>
      <c r="BB473" s="14">
        <v>140</v>
      </c>
      <c r="BC473" s="14">
        <v>615</v>
      </c>
      <c r="BD473" s="14">
        <v>0</v>
      </c>
      <c r="BE473" s="14">
        <v>695</v>
      </c>
      <c r="BF473" s="14">
        <v>29.117647058823529</v>
      </c>
      <c r="BG473" s="14">
        <v>87.647058823529406</v>
      </c>
      <c r="BH473" s="14">
        <v>0</v>
      </c>
      <c r="BI473" s="14">
        <v>116.76470588235294</v>
      </c>
      <c r="BJ473" s="14">
        <v>20</v>
      </c>
      <c r="BK473" s="14">
        <v>45</v>
      </c>
      <c r="BL473" s="14">
        <v>0</v>
      </c>
      <c r="BM473" s="14">
        <v>65</v>
      </c>
      <c r="BN473" s="14">
        <v>41970</v>
      </c>
      <c r="BO473" s="19">
        <f>BN473/(O473)*100</f>
        <v>9.6664087115140127</v>
      </c>
      <c r="BP473" s="19">
        <f>BN473/(O473+Q473)*100</f>
        <v>9.6664087115140127</v>
      </c>
      <c r="BQ473" s="37" t="s">
        <v>72</v>
      </c>
      <c r="BR473" s="31">
        <v>15</v>
      </c>
      <c r="BS473" s="31">
        <v>62</v>
      </c>
      <c r="BT473" s="43">
        <v>26.77</v>
      </c>
      <c r="BU473" s="43">
        <f t="shared" si="121"/>
        <v>0.6084090909090909</v>
      </c>
      <c r="BV473" s="38">
        <v>4.3999999999999997E-2</v>
      </c>
      <c r="BW473" s="38">
        <v>2.016</v>
      </c>
      <c r="BX473" s="38">
        <v>0.185</v>
      </c>
      <c r="BY473" s="40">
        <f t="shared" ref="BY473:BY504" si="124">BN473/(C473*0.40468564224)</f>
        <v>103710.12860176931</v>
      </c>
      <c r="BZ473" s="43">
        <v>6.82</v>
      </c>
      <c r="CA473" s="43">
        <f t="shared" si="109"/>
        <v>0.3830133412741063</v>
      </c>
      <c r="CB473" s="43">
        <f>(BX473/BT473^3)*100000</f>
        <v>0.96433208080376431</v>
      </c>
    </row>
    <row r="474" spans="1:80" x14ac:dyDescent="0.25">
      <c r="A474" s="37" t="s">
        <v>69</v>
      </c>
      <c r="B474" s="37">
        <v>10</v>
      </c>
      <c r="C474" s="37">
        <v>2</v>
      </c>
      <c r="D474" s="38">
        <f t="shared" si="114"/>
        <v>0.80937128447999995</v>
      </c>
      <c r="E474" s="39">
        <v>37055</v>
      </c>
      <c r="F474" s="37">
        <v>1</v>
      </c>
      <c r="G474" s="37" t="s">
        <v>70</v>
      </c>
      <c r="H474" s="37" t="s">
        <v>71</v>
      </c>
      <c r="I474" s="37">
        <v>48</v>
      </c>
      <c r="J474" s="37">
        <v>126</v>
      </c>
      <c r="K474" s="37"/>
      <c r="L474" s="37"/>
      <c r="M474" s="31">
        <f t="shared" si="115"/>
        <v>87</v>
      </c>
      <c r="N474" s="39">
        <v>37061</v>
      </c>
      <c r="O474" s="40">
        <v>863330</v>
      </c>
      <c r="P474" s="37"/>
      <c r="Q474" s="40"/>
      <c r="R474" s="37"/>
      <c r="S474" s="37"/>
      <c r="T474" s="37"/>
      <c r="U474" s="37"/>
      <c r="V474" s="40">
        <f t="shared" si="116"/>
        <v>863330</v>
      </c>
      <c r="W474" s="40">
        <f t="shared" si="117"/>
        <v>1066667.4449102394</v>
      </c>
      <c r="X474" s="40">
        <f t="shared" si="118"/>
        <v>431665</v>
      </c>
      <c r="Y474" s="39">
        <v>37098</v>
      </c>
      <c r="Z474" s="13">
        <f t="shared" si="119"/>
        <v>6</v>
      </c>
      <c r="AA474" s="37">
        <f t="shared" si="120"/>
        <v>37</v>
      </c>
      <c r="AB474" s="31">
        <v>11</v>
      </c>
      <c r="AC474" s="41">
        <v>3</v>
      </c>
      <c r="AD474" s="41">
        <v>31</v>
      </c>
      <c r="AE474" s="41">
        <v>28</v>
      </c>
      <c r="AF474" s="41">
        <v>33.4</v>
      </c>
      <c r="AG474" s="41">
        <v>31.37142857142857</v>
      </c>
      <c r="AH474" s="13">
        <v>48</v>
      </c>
      <c r="AI474" s="13">
        <v>46</v>
      </c>
      <c r="AJ474" s="13">
        <v>55</v>
      </c>
      <c r="AK474" s="13">
        <v>50.363636363636367</v>
      </c>
      <c r="AL474" s="18">
        <v>8.9</v>
      </c>
      <c r="AM474" s="18">
        <v>9</v>
      </c>
      <c r="AN474" s="18">
        <v>9.1999999999999993</v>
      </c>
      <c r="AO474" s="18">
        <v>9.0897306544180285</v>
      </c>
      <c r="AP474" s="21">
        <v>59</v>
      </c>
      <c r="AQ474" s="21">
        <v>305</v>
      </c>
      <c r="AR474" s="21">
        <v>9</v>
      </c>
      <c r="AS474" s="21">
        <v>3.75</v>
      </c>
      <c r="AT474" s="14">
        <v>15</v>
      </c>
      <c r="AU474" s="14">
        <v>35</v>
      </c>
      <c r="AV474" s="14">
        <v>0</v>
      </c>
      <c r="AW474" s="14">
        <v>50</v>
      </c>
      <c r="AX474" s="14">
        <v>0</v>
      </c>
      <c r="AY474" s="14">
        <v>0</v>
      </c>
      <c r="AZ474" s="14">
        <v>0</v>
      </c>
      <c r="BA474" s="14">
        <v>0</v>
      </c>
      <c r="BB474" s="14">
        <v>630</v>
      </c>
      <c r="BC474" s="14">
        <v>670</v>
      </c>
      <c r="BD474" s="14">
        <v>0</v>
      </c>
      <c r="BE474" s="14">
        <v>1070</v>
      </c>
      <c r="BF474" s="14">
        <v>105</v>
      </c>
      <c r="BG474" s="14">
        <v>144</v>
      </c>
      <c r="BH474" s="14">
        <v>0</v>
      </c>
      <c r="BI474" s="14">
        <v>249</v>
      </c>
      <c r="BJ474" s="14">
        <v>35</v>
      </c>
      <c r="BK474" s="14">
        <v>55</v>
      </c>
      <c r="BL474" s="14">
        <v>0</v>
      </c>
      <c r="BM474" s="14">
        <v>130</v>
      </c>
      <c r="BN474" s="14">
        <v>60699</v>
      </c>
      <c r="BO474" s="19">
        <f>BN474/(O474)*100</f>
        <v>7.0307993467156242</v>
      </c>
      <c r="BP474" s="19">
        <f>BN474/(O474+Q474)*100</f>
        <v>7.0307993467156242</v>
      </c>
      <c r="BQ474" s="37" t="s">
        <v>72</v>
      </c>
      <c r="BR474" s="31">
        <v>18</v>
      </c>
      <c r="BS474" s="31">
        <v>34</v>
      </c>
      <c r="BT474" s="43">
        <v>23.52</v>
      </c>
      <c r="BU474" s="43">
        <f t="shared" si="121"/>
        <v>0.63567567567567562</v>
      </c>
      <c r="BV474" s="38">
        <v>6.4000000000000001E-2</v>
      </c>
      <c r="BW474" s="38">
        <v>0.308</v>
      </c>
      <c r="BX474" s="38">
        <v>0.111</v>
      </c>
      <c r="BY474" s="40">
        <f t="shared" si="124"/>
        <v>74995.247748377355</v>
      </c>
      <c r="BZ474" s="43">
        <v>7.82</v>
      </c>
      <c r="CA474" s="43">
        <f t="shared" si="109"/>
        <v>0.26113028149638284</v>
      </c>
      <c r="CB474" s="43"/>
    </row>
    <row r="475" spans="1:80" x14ac:dyDescent="0.25">
      <c r="A475" s="37" t="s">
        <v>69</v>
      </c>
      <c r="B475" s="37">
        <v>31</v>
      </c>
      <c r="C475" s="37">
        <v>1</v>
      </c>
      <c r="D475" s="38">
        <f t="shared" si="114"/>
        <v>0.40468564223999998</v>
      </c>
      <c r="E475" s="39">
        <v>37162</v>
      </c>
      <c r="F475" s="37">
        <v>1</v>
      </c>
      <c r="G475" s="37" t="s">
        <v>70</v>
      </c>
      <c r="H475" s="37" t="s">
        <v>71</v>
      </c>
      <c r="I475" s="37">
        <v>37</v>
      </c>
      <c r="J475" s="37">
        <v>41</v>
      </c>
      <c r="K475" s="37"/>
      <c r="L475" s="37"/>
      <c r="M475" s="31">
        <f t="shared" si="115"/>
        <v>39</v>
      </c>
      <c r="N475" s="44">
        <v>37170</v>
      </c>
      <c r="O475" s="45">
        <v>413574</v>
      </c>
      <c r="P475" s="37"/>
      <c r="Q475" s="40"/>
      <c r="R475" s="37"/>
      <c r="S475" s="37"/>
      <c r="T475" s="37"/>
      <c r="U475" s="37"/>
      <c r="V475" s="40">
        <f t="shared" si="116"/>
        <v>413574</v>
      </c>
      <c r="W475" s="40">
        <f t="shared" si="117"/>
        <v>1021963.6103490144</v>
      </c>
      <c r="X475" s="40">
        <f t="shared" si="118"/>
        <v>413574</v>
      </c>
      <c r="Y475" s="39">
        <v>37209</v>
      </c>
      <c r="Z475" s="13">
        <f t="shared" si="119"/>
        <v>8</v>
      </c>
      <c r="AA475" s="37">
        <f t="shared" si="120"/>
        <v>39</v>
      </c>
      <c r="AB475" s="31">
        <v>12</v>
      </c>
      <c r="AC475" s="41">
        <v>3.1</v>
      </c>
      <c r="AD475" s="41">
        <v>26.9</v>
      </c>
      <c r="AE475" s="41">
        <v>22.5</v>
      </c>
      <c r="AF475" s="41">
        <v>29.8</v>
      </c>
      <c r="AG475" s="41">
        <v>25.734146341463418</v>
      </c>
      <c r="AH475" s="13">
        <v>48</v>
      </c>
      <c r="AI475" s="13">
        <v>41</v>
      </c>
      <c r="AJ475" s="13">
        <v>46</v>
      </c>
      <c r="AK475" s="13">
        <v>43.833333333333336</v>
      </c>
      <c r="AL475" s="18">
        <v>8.5</v>
      </c>
      <c r="AM475" s="18">
        <v>8.5</v>
      </c>
      <c r="AN475" s="18">
        <v>9.6</v>
      </c>
      <c r="AO475" s="18">
        <v>9.0741781104622525</v>
      </c>
      <c r="AP475" s="21">
        <v>61</v>
      </c>
      <c r="AQ475" s="21">
        <v>425</v>
      </c>
      <c r="AR475" s="21">
        <v>33</v>
      </c>
      <c r="AS475" s="21">
        <v>13.75</v>
      </c>
      <c r="AT475" s="14">
        <v>10</v>
      </c>
      <c r="AU475" s="14">
        <v>85</v>
      </c>
      <c r="AV475" s="14">
        <v>0</v>
      </c>
      <c r="AW475" s="14">
        <v>95</v>
      </c>
      <c r="AX475" s="14">
        <v>0</v>
      </c>
      <c r="AY475" s="14">
        <v>0</v>
      </c>
      <c r="AZ475" s="14">
        <v>0</v>
      </c>
      <c r="BA475" s="14">
        <v>15</v>
      </c>
      <c r="BB475" s="14">
        <v>180</v>
      </c>
      <c r="BC475" s="14">
        <v>560</v>
      </c>
      <c r="BD475" s="14">
        <v>5400</v>
      </c>
      <c r="BE475" s="14">
        <v>5700</v>
      </c>
      <c r="BF475" s="14">
        <v>52.89473684210526</v>
      </c>
      <c r="BG475" s="14">
        <v>133.42105263157896</v>
      </c>
      <c r="BH475" s="14">
        <v>805</v>
      </c>
      <c r="BI475" s="14">
        <v>1001.8421052631579</v>
      </c>
      <c r="BJ475" s="14">
        <v>20</v>
      </c>
      <c r="BK475" s="14">
        <v>80</v>
      </c>
      <c r="BL475" s="14">
        <v>0</v>
      </c>
      <c r="BM475" s="14">
        <v>265</v>
      </c>
      <c r="BN475" s="14">
        <v>237975</v>
      </c>
      <c r="BO475" s="19">
        <f>BN475/(O475)*100</f>
        <v>57.541093008748135</v>
      </c>
      <c r="BP475" s="19">
        <f>BN475/(O475+Q475)*100</f>
        <v>57.541093008748135</v>
      </c>
      <c r="BQ475" s="37" t="s">
        <v>72</v>
      </c>
      <c r="BR475" s="31">
        <v>23</v>
      </c>
      <c r="BS475" s="31">
        <v>30</v>
      </c>
      <c r="BT475" s="43">
        <v>27.07</v>
      </c>
      <c r="BU475" s="43">
        <f t="shared" si="121"/>
        <v>0.6941025641025641</v>
      </c>
      <c r="BV475" s="38">
        <v>9.8000000000000004E-2</v>
      </c>
      <c r="BW475" s="38">
        <v>0.21</v>
      </c>
      <c r="BX475" s="38">
        <v>0.15</v>
      </c>
      <c r="BY475" s="40">
        <f t="shared" si="124"/>
        <v>588049.03154648677</v>
      </c>
      <c r="BZ475" s="43">
        <v>38.590000000000003</v>
      </c>
      <c r="CA475" s="43">
        <f t="shared" si="109"/>
        <v>2.4450760694404901</v>
      </c>
      <c r="CB475" s="43">
        <f>(BX475/BT475^3)*100000</f>
        <v>0.75618227240779623</v>
      </c>
    </row>
    <row r="476" spans="1:80" x14ac:dyDescent="0.25">
      <c r="A476" s="37" t="s">
        <v>69</v>
      </c>
      <c r="B476" s="31">
        <v>2</v>
      </c>
      <c r="C476" s="37">
        <v>2</v>
      </c>
      <c r="D476" s="37">
        <f t="shared" si="114"/>
        <v>0.80937128447999995</v>
      </c>
      <c r="E476" s="39">
        <v>40076</v>
      </c>
      <c r="F476" s="37">
        <v>1</v>
      </c>
      <c r="G476" s="37" t="s">
        <v>70</v>
      </c>
      <c r="H476" s="37" t="s">
        <v>71</v>
      </c>
      <c r="I476" s="37">
        <v>257</v>
      </c>
      <c r="J476" s="37">
        <v>57</v>
      </c>
      <c r="K476" s="37"/>
      <c r="L476" s="37"/>
      <c r="M476" s="31">
        <f t="shared" si="115"/>
        <v>157</v>
      </c>
      <c r="N476" s="39">
        <v>40084</v>
      </c>
      <c r="O476" s="40">
        <v>834476</v>
      </c>
      <c r="P476" s="37"/>
      <c r="Q476" s="40"/>
      <c r="R476" s="37"/>
      <c r="S476" s="40"/>
      <c r="T476" s="37"/>
      <c r="U476" s="40"/>
      <c r="V476" s="40">
        <f t="shared" si="116"/>
        <v>834476</v>
      </c>
      <c r="W476" s="40">
        <f t="shared" si="117"/>
        <v>1031017.5515259714</v>
      </c>
      <c r="X476" s="40">
        <f t="shared" si="118"/>
        <v>417238</v>
      </c>
      <c r="Y476" s="39">
        <v>40121</v>
      </c>
      <c r="Z476" s="13">
        <f t="shared" si="119"/>
        <v>8</v>
      </c>
      <c r="AA476" s="37">
        <f t="shared" si="120"/>
        <v>37</v>
      </c>
      <c r="AB476" s="37">
        <v>7</v>
      </c>
      <c r="AC476" s="41">
        <v>3.8</v>
      </c>
      <c r="AD476" s="41">
        <v>28.9</v>
      </c>
      <c r="AE476" s="41">
        <v>20.5</v>
      </c>
      <c r="AF476" s="41">
        <v>31.4</v>
      </c>
      <c r="AG476" s="41">
        <v>26.164705882352941</v>
      </c>
      <c r="AH476" s="15">
        <v>48</v>
      </c>
      <c r="AI476" s="15">
        <v>44</v>
      </c>
      <c r="AJ476" s="15">
        <v>50</v>
      </c>
      <c r="AK476" s="18">
        <v>47</v>
      </c>
      <c r="AL476" s="15">
        <v>8.5</v>
      </c>
      <c r="AM476" s="15">
        <v>8.5</v>
      </c>
      <c r="AN476" s="18">
        <v>9.1999999999999993</v>
      </c>
      <c r="AO476" s="18">
        <v>8.9179012422508439</v>
      </c>
      <c r="AP476" s="21">
        <v>462</v>
      </c>
      <c r="AQ476" s="21">
        <v>600</v>
      </c>
      <c r="AR476" s="21">
        <v>24</v>
      </c>
      <c r="AS476" s="21">
        <v>10</v>
      </c>
      <c r="AT476" s="14">
        <v>30</v>
      </c>
      <c r="AU476" s="14">
        <v>1245</v>
      </c>
      <c r="AV476" s="14">
        <v>0</v>
      </c>
      <c r="AW476" s="14">
        <v>1275</v>
      </c>
      <c r="AX476" s="14">
        <v>0</v>
      </c>
      <c r="AY476" s="14">
        <v>15</v>
      </c>
      <c r="AZ476" s="14">
        <v>0</v>
      </c>
      <c r="BA476" s="14">
        <v>30</v>
      </c>
      <c r="BB476" s="14">
        <v>145</v>
      </c>
      <c r="BC476" s="14">
        <v>1700</v>
      </c>
      <c r="BD476" s="14">
        <v>30</v>
      </c>
      <c r="BE476" s="14">
        <v>1855</v>
      </c>
      <c r="BF476" s="14">
        <v>35.833333333333336</v>
      </c>
      <c r="BG476" s="14">
        <v>343.75</v>
      </c>
      <c r="BH476" s="14">
        <v>5</v>
      </c>
      <c r="BI476" s="14">
        <v>384.58333333333331</v>
      </c>
      <c r="BJ476" s="14">
        <v>12.5</v>
      </c>
      <c r="BK476" s="14">
        <v>45</v>
      </c>
      <c r="BL476" s="14">
        <v>0</v>
      </c>
      <c r="BM476" s="14">
        <v>80</v>
      </c>
      <c r="BN476" s="14">
        <v>318756</v>
      </c>
      <c r="BO476" s="19">
        <f>BN476/O476*100</f>
        <v>38.198342432856066</v>
      </c>
      <c r="BP476" s="19">
        <f>(BN476)/(O476+Q476+S476+U476)*100</f>
        <v>38.198342432856066</v>
      </c>
      <c r="BQ476" s="37" t="s">
        <v>72</v>
      </c>
      <c r="BR476" s="31">
        <v>27</v>
      </c>
      <c r="BS476" s="31">
        <v>46</v>
      </c>
      <c r="BT476" s="43">
        <v>31.87</v>
      </c>
      <c r="BU476" s="43">
        <f t="shared" si="121"/>
        <v>0.86135135135135132</v>
      </c>
      <c r="BV476" s="38">
        <v>0.13700000000000001</v>
      </c>
      <c r="BW476" s="38">
        <v>0.374</v>
      </c>
      <c r="BX476" s="38">
        <v>0.25700000000000001</v>
      </c>
      <c r="BY476" s="40">
        <f t="shared" si="124"/>
        <v>393831.61487473879</v>
      </c>
      <c r="BZ476" s="43">
        <v>71.73</v>
      </c>
      <c r="CA476" s="35">
        <f t="shared" si="109"/>
        <v>2.395252569275645</v>
      </c>
      <c r="CB476" s="35"/>
    </row>
    <row r="477" spans="1:80" x14ac:dyDescent="0.25">
      <c r="A477" s="15" t="s">
        <v>69</v>
      </c>
      <c r="B477" s="15">
        <v>26</v>
      </c>
      <c r="C477" s="15">
        <v>1</v>
      </c>
      <c r="D477" s="16">
        <f t="shared" si="114"/>
        <v>0.40468564223999998</v>
      </c>
      <c r="E477" s="17">
        <v>36995</v>
      </c>
      <c r="F477" s="15">
        <v>2</v>
      </c>
      <c r="G477" s="15" t="s">
        <v>70</v>
      </c>
      <c r="H477" s="15" t="s">
        <v>71</v>
      </c>
      <c r="I477" s="15">
        <v>0</v>
      </c>
      <c r="J477" s="15"/>
      <c r="K477" s="15">
        <v>0</v>
      </c>
      <c r="L477" s="15">
        <v>0</v>
      </c>
      <c r="M477" s="13">
        <f t="shared" si="115"/>
        <v>0</v>
      </c>
      <c r="N477" s="23">
        <v>37003</v>
      </c>
      <c r="O477" s="24">
        <v>364568</v>
      </c>
      <c r="P477" s="23">
        <v>37006</v>
      </c>
      <c r="Q477" s="24">
        <v>379682</v>
      </c>
      <c r="R477" s="15"/>
      <c r="S477" s="15"/>
      <c r="T477" s="15"/>
      <c r="U477" s="15"/>
      <c r="V477" s="14">
        <f t="shared" si="116"/>
        <v>744250</v>
      </c>
      <c r="W477" s="14">
        <f t="shared" si="117"/>
        <v>1839081.8015693782</v>
      </c>
      <c r="X477" s="14">
        <f t="shared" si="118"/>
        <v>744250</v>
      </c>
      <c r="Y477" s="17">
        <v>37015</v>
      </c>
      <c r="Z477" s="13">
        <f t="shared" si="119"/>
        <v>8</v>
      </c>
      <c r="AA477" s="15">
        <f t="shared" si="120"/>
        <v>12</v>
      </c>
      <c r="AB477" s="13"/>
      <c r="AC477" s="18">
        <v>3.6</v>
      </c>
      <c r="AD477" s="18">
        <v>26.9</v>
      </c>
      <c r="AE477" s="18">
        <v>23.4</v>
      </c>
      <c r="AF477" s="18">
        <v>29.6</v>
      </c>
      <c r="AG477" s="18">
        <v>26.509090909090911</v>
      </c>
      <c r="AH477" s="13">
        <v>48</v>
      </c>
      <c r="AI477" s="13">
        <v>48</v>
      </c>
      <c r="AJ477" s="13">
        <v>52</v>
      </c>
      <c r="AK477" s="13">
        <v>50</v>
      </c>
      <c r="AL477" s="18">
        <v>9.4</v>
      </c>
      <c r="AM477" s="18">
        <v>9.3000000000000007</v>
      </c>
      <c r="AN477" s="18">
        <v>9.6999999999999993</v>
      </c>
      <c r="AO477" s="18">
        <v>9.5173389216733373</v>
      </c>
      <c r="AP477" s="21">
        <v>0</v>
      </c>
      <c r="AQ477" s="21">
        <v>250</v>
      </c>
      <c r="AR477" s="21">
        <v>18</v>
      </c>
      <c r="AS477" s="21">
        <v>7.5</v>
      </c>
      <c r="AT477" s="14">
        <v>25</v>
      </c>
      <c r="AU477" s="14">
        <v>160</v>
      </c>
      <c r="AV477" s="14">
        <v>75</v>
      </c>
      <c r="AW477" s="14">
        <v>260</v>
      </c>
      <c r="AX477" s="14">
        <v>150</v>
      </c>
      <c r="AY477" s="14">
        <v>0</v>
      </c>
      <c r="AZ477" s="14">
        <v>0</v>
      </c>
      <c r="BA477" s="14">
        <v>195</v>
      </c>
      <c r="BB477" s="14">
        <v>760</v>
      </c>
      <c r="BC477" s="14">
        <v>1405</v>
      </c>
      <c r="BD477" s="14">
        <v>80</v>
      </c>
      <c r="BE477" s="14">
        <v>1860</v>
      </c>
      <c r="BF477" s="14">
        <v>354</v>
      </c>
      <c r="BG477" s="14">
        <v>537</v>
      </c>
      <c r="BH477" s="14">
        <v>18</v>
      </c>
      <c r="BI477" s="14">
        <v>909</v>
      </c>
      <c r="BJ477" s="14">
        <v>225</v>
      </c>
      <c r="BK477" s="14">
        <v>160</v>
      </c>
      <c r="BL477" s="14">
        <v>0</v>
      </c>
      <c r="BM477" s="14">
        <v>610</v>
      </c>
      <c r="BN477" s="14">
        <v>0</v>
      </c>
      <c r="BO477" s="19">
        <f>BN477/(Q477)*100</f>
        <v>0</v>
      </c>
      <c r="BP477" s="19">
        <f t="shared" ref="BP477:BP484" si="125">BN477/(O477+Q477)*100</f>
        <v>0</v>
      </c>
      <c r="BQ477" s="15" t="s">
        <v>73</v>
      </c>
      <c r="BR477" s="13"/>
      <c r="BS477" s="13"/>
      <c r="BT477" s="19"/>
      <c r="BU477" s="19">
        <f t="shared" si="121"/>
        <v>0</v>
      </c>
      <c r="BV477" s="16"/>
      <c r="BW477" s="16"/>
      <c r="BX477" s="16"/>
      <c r="BY477" s="14">
        <f t="shared" si="124"/>
        <v>0</v>
      </c>
      <c r="BZ477" s="19">
        <v>0</v>
      </c>
      <c r="CA477" s="11">
        <f t="shared" si="109"/>
        <v>0</v>
      </c>
    </row>
    <row r="478" spans="1:80" x14ac:dyDescent="0.25">
      <c r="A478" s="15" t="s">
        <v>69</v>
      </c>
      <c r="B478" s="15">
        <v>34</v>
      </c>
      <c r="C478" s="15">
        <v>1</v>
      </c>
      <c r="D478" s="16">
        <f t="shared" si="114"/>
        <v>0.40468564223999998</v>
      </c>
      <c r="E478" s="17">
        <v>36997</v>
      </c>
      <c r="F478" s="15">
        <v>2</v>
      </c>
      <c r="G478" s="15" t="s">
        <v>70</v>
      </c>
      <c r="H478" s="15" t="s">
        <v>71</v>
      </c>
      <c r="I478" s="15">
        <v>0</v>
      </c>
      <c r="J478" s="15">
        <v>0</v>
      </c>
      <c r="K478" s="15">
        <v>0</v>
      </c>
      <c r="L478" s="15">
        <v>0</v>
      </c>
      <c r="M478" s="13">
        <f t="shared" si="115"/>
        <v>0</v>
      </c>
      <c r="N478" s="23">
        <v>37005</v>
      </c>
      <c r="O478" s="24">
        <v>471282</v>
      </c>
      <c r="P478" s="23">
        <v>37009</v>
      </c>
      <c r="Q478" s="24">
        <v>413574</v>
      </c>
      <c r="R478" s="15"/>
      <c r="S478" s="15"/>
      <c r="T478" s="15"/>
      <c r="U478" s="15"/>
      <c r="V478" s="14">
        <f t="shared" si="116"/>
        <v>884856</v>
      </c>
      <c r="W478" s="14">
        <f t="shared" si="117"/>
        <v>2186526.7942351005</v>
      </c>
      <c r="X478" s="14">
        <f t="shared" si="118"/>
        <v>884856</v>
      </c>
      <c r="Y478" s="17">
        <v>37015</v>
      </c>
      <c r="Z478" s="13">
        <f t="shared" si="119"/>
        <v>8</v>
      </c>
      <c r="AA478" s="15">
        <f t="shared" si="120"/>
        <v>10</v>
      </c>
      <c r="AB478" s="13"/>
      <c r="AC478" s="18">
        <v>3.8</v>
      </c>
      <c r="AD478" s="18">
        <v>23.8</v>
      </c>
      <c r="AE478" s="18">
        <v>24.1</v>
      </c>
      <c r="AF478" s="18">
        <v>29.2</v>
      </c>
      <c r="AG478" s="18">
        <v>26.288888888888884</v>
      </c>
      <c r="AH478" s="13">
        <v>48</v>
      </c>
      <c r="AI478" s="13">
        <v>48</v>
      </c>
      <c r="AJ478" s="13">
        <v>51</v>
      </c>
      <c r="AK478" s="13">
        <v>49.5</v>
      </c>
      <c r="AL478" s="18">
        <v>9.4</v>
      </c>
      <c r="AM478" s="18">
        <v>9.1999999999999993</v>
      </c>
      <c r="AN478" s="18">
        <v>9.6</v>
      </c>
      <c r="AO478" s="18">
        <v>9.4658396695741924</v>
      </c>
      <c r="AP478" s="21">
        <v>0</v>
      </c>
      <c r="AQ478" s="21">
        <v>225</v>
      </c>
      <c r="AR478" s="21">
        <v>15</v>
      </c>
      <c r="AS478" s="21">
        <v>6.5</v>
      </c>
      <c r="AT478" s="14">
        <v>80</v>
      </c>
      <c r="AU478" s="14">
        <v>410</v>
      </c>
      <c r="AV478" s="14">
        <v>445</v>
      </c>
      <c r="AW478" s="14">
        <v>935</v>
      </c>
      <c r="AX478" s="14">
        <v>170</v>
      </c>
      <c r="AY478" s="14">
        <v>140</v>
      </c>
      <c r="AZ478" s="14">
        <v>0</v>
      </c>
      <c r="BA478" s="14">
        <v>600</v>
      </c>
      <c r="BB478" s="14">
        <v>565</v>
      </c>
      <c r="BC478" s="14">
        <v>2250</v>
      </c>
      <c r="BD478" s="14">
        <v>20</v>
      </c>
      <c r="BE478" s="14">
        <v>2440</v>
      </c>
      <c r="BF478" s="14">
        <v>423.75</v>
      </c>
      <c r="BG478" s="14">
        <v>793.75</v>
      </c>
      <c r="BH478" s="14">
        <v>5</v>
      </c>
      <c r="BI478" s="14">
        <v>1222.5</v>
      </c>
      <c r="BJ478" s="14">
        <v>480</v>
      </c>
      <c r="BK478" s="14">
        <v>392.5</v>
      </c>
      <c r="BL478" s="14">
        <v>0</v>
      </c>
      <c r="BM478" s="14">
        <v>925</v>
      </c>
      <c r="BN478" s="14">
        <v>0</v>
      </c>
      <c r="BO478" s="19">
        <f>BN478/(Q478)*100</f>
        <v>0</v>
      </c>
      <c r="BP478" s="19">
        <f t="shared" si="125"/>
        <v>0</v>
      </c>
      <c r="BQ478" s="15" t="s">
        <v>73</v>
      </c>
      <c r="BR478" s="13"/>
      <c r="BS478" s="13"/>
      <c r="BT478" s="19"/>
      <c r="BU478" s="19">
        <f t="shared" si="121"/>
        <v>0</v>
      </c>
      <c r="BV478" s="16"/>
      <c r="BW478" s="16"/>
      <c r="BX478" s="16"/>
      <c r="BY478" s="14">
        <f t="shared" si="124"/>
        <v>0</v>
      </c>
      <c r="BZ478" s="19">
        <v>0</v>
      </c>
      <c r="CA478" s="19">
        <f t="shared" si="109"/>
        <v>0</v>
      </c>
      <c r="CB478" s="19"/>
    </row>
    <row r="479" spans="1:80" x14ac:dyDescent="0.25">
      <c r="A479" s="15" t="s">
        <v>69</v>
      </c>
      <c r="B479" s="15">
        <v>9</v>
      </c>
      <c r="C479" s="15">
        <v>2</v>
      </c>
      <c r="D479" s="16">
        <f t="shared" si="114"/>
        <v>0.80937128447999995</v>
      </c>
      <c r="E479" s="17">
        <v>37000</v>
      </c>
      <c r="F479" s="15">
        <v>2</v>
      </c>
      <c r="G479" s="15" t="s">
        <v>70</v>
      </c>
      <c r="H479" s="15" t="s">
        <v>71</v>
      </c>
      <c r="I479" s="15">
        <v>0</v>
      </c>
      <c r="J479" s="15">
        <v>0</v>
      </c>
      <c r="K479" s="15">
        <v>0</v>
      </c>
      <c r="L479" s="15">
        <v>0</v>
      </c>
      <c r="M479" s="13">
        <f t="shared" si="115"/>
        <v>0</v>
      </c>
      <c r="N479" s="23">
        <v>37008</v>
      </c>
      <c r="O479" s="24">
        <v>985616</v>
      </c>
      <c r="P479" s="23">
        <v>37012</v>
      </c>
      <c r="Q479" s="24">
        <v>413116</v>
      </c>
      <c r="R479" s="15"/>
      <c r="S479" s="15"/>
      <c r="T479" s="15"/>
      <c r="U479" s="15"/>
      <c r="V479" s="14">
        <f t="shared" si="116"/>
        <v>1398732</v>
      </c>
      <c r="W479" s="14">
        <f t="shared" si="117"/>
        <v>1728171.0221516558</v>
      </c>
      <c r="X479" s="14">
        <f t="shared" si="118"/>
        <v>699366</v>
      </c>
      <c r="Y479" s="17">
        <v>37015</v>
      </c>
      <c r="Z479" s="13">
        <f t="shared" si="119"/>
        <v>8</v>
      </c>
      <c r="AA479" s="15">
        <f t="shared" si="120"/>
        <v>7</v>
      </c>
      <c r="AB479" s="13"/>
      <c r="AC479" s="18">
        <v>4.5</v>
      </c>
      <c r="AD479" s="18">
        <v>24.8</v>
      </c>
      <c r="AE479" s="18">
        <v>24.8</v>
      </c>
      <c r="AF479" s="18">
        <v>28.9</v>
      </c>
      <c r="AG479" s="18">
        <v>27.283333333333335</v>
      </c>
      <c r="AH479" s="13">
        <v>48</v>
      </c>
      <c r="AI479" s="13">
        <v>50</v>
      </c>
      <c r="AJ479" s="13">
        <v>50</v>
      </c>
      <c r="AK479" s="13">
        <v>50</v>
      </c>
      <c r="AL479" s="18">
        <v>9.1</v>
      </c>
      <c r="AM479" s="18">
        <v>9.1</v>
      </c>
      <c r="AN479" s="18">
        <v>9.6</v>
      </c>
      <c r="AO479" s="18">
        <v>9.3651188704398258</v>
      </c>
      <c r="AP479" s="21">
        <v>0</v>
      </c>
      <c r="AQ479" s="21">
        <v>450</v>
      </c>
      <c r="AR479" s="21">
        <v>36</v>
      </c>
      <c r="AS479" s="21">
        <v>15</v>
      </c>
      <c r="AT479" s="14">
        <v>105</v>
      </c>
      <c r="AU479" s="14">
        <v>485</v>
      </c>
      <c r="AV479" s="14">
        <v>250</v>
      </c>
      <c r="AW479" s="14">
        <v>840</v>
      </c>
      <c r="AX479" s="14">
        <v>95</v>
      </c>
      <c r="AY479" s="14">
        <v>60</v>
      </c>
      <c r="AZ479" s="14">
        <v>0</v>
      </c>
      <c r="BA479" s="14">
        <v>0</v>
      </c>
      <c r="BB479" s="14">
        <v>440</v>
      </c>
      <c r="BC479" s="14">
        <v>125</v>
      </c>
      <c r="BD479" s="14">
        <v>0</v>
      </c>
      <c r="BE479" s="14">
        <v>550</v>
      </c>
      <c r="BF479" s="14">
        <v>281.66666666666669</v>
      </c>
      <c r="BG479" s="14">
        <v>98.333333333333329</v>
      </c>
      <c r="BH479" s="14">
        <v>0</v>
      </c>
      <c r="BI479" s="14">
        <v>260</v>
      </c>
      <c r="BJ479" s="14">
        <v>310</v>
      </c>
      <c r="BK479" s="14">
        <v>110</v>
      </c>
      <c r="BL479" s="14">
        <v>0</v>
      </c>
      <c r="BM479" s="14">
        <v>230</v>
      </c>
      <c r="BN479" s="14">
        <v>0</v>
      </c>
      <c r="BO479" s="19">
        <f>BN479/(Q479)*100</f>
        <v>0</v>
      </c>
      <c r="BP479" s="19">
        <f t="shared" si="125"/>
        <v>0</v>
      </c>
      <c r="BQ479" s="15" t="s">
        <v>73</v>
      </c>
      <c r="BR479" s="13"/>
      <c r="BS479" s="13"/>
      <c r="BT479" s="19"/>
      <c r="BU479" s="19">
        <f t="shared" si="121"/>
        <v>0</v>
      </c>
      <c r="BV479" s="16"/>
      <c r="BW479" s="16"/>
      <c r="BX479" s="16"/>
      <c r="BY479" s="14">
        <f t="shared" si="124"/>
        <v>0</v>
      </c>
      <c r="BZ479" s="19">
        <v>0</v>
      </c>
      <c r="CA479" s="19">
        <f t="shared" si="109"/>
        <v>0</v>
      </c>
      <c r="CB479" s="19"/>
    </row>
    <row r="480" spans="1:80" x14ac:dyDescent="0.25">
      <c r="A480" s="37" t="s">
        <v>69</v>
      </c>
      <c r="B480" s="37">
        <v>9</v>
      </c>
      <c r="C480" s="37">
        <v>2</v>
      </c>
      <c r="D480" s="38">
        <f t="shared" si="114"/>
        <v>0.80937128447999995</v>
      </c>
      <c r="E480" s="39">
        <v>37137</v>
      </c>
      <c r="F480" s="37">
        <v>1</v>
      </c>
      <c r="G480" s="37" t="s">
        <v>70</v>
      </c>
      <c r="H480" s="37" t="s">
        <v>71</v>
      </c>
      <c r="I480" s="37">
        <v>6</v>
      </c>
      <c r="J480" s="37">
        <v>19</v>
      </c>
      <c r="K480" s="37"/>
      <c r="L480" s="37"/>
      <c r="M480" s="31">
        <f t="shared" si="115"/>
        <v>12.5</v>
      </c>
      <c r="N480" s="39">
        <v>37146</v>
      </c>
      <c r="O480" s="40">
        <v>825316</v>
      </c>
      <c r="P480" s="37"/>
      <c r="Q480" s="40"/>
      <c r="R480" s="37"/>
      <c r="S480" s="37"/>
      <c r="T480" s="37"/>
      <c r="U480" s="37"/>
      <c r="V480" s="40">
        <f t="shared" si="116"/>
        <v>825316</v>
      </c>
      <c r="W480" s="40">
        <f t="shared" si="117"/>
        <v>1019700.1250547753</v>
      </c>
      <c r="X480" s="40">
        <f t="shared" si="118"/>
        <v>412658</v>
      </c>
      <c r="Y480" s="39">
        <v>37183</v>
      </c>
      <c r="Z480" s="13">
        <f t="shared" si="119"/>
        <v>9</v>
      </c>
      <c r="AA480" s="37">
        <f t="shared" si="120"/>
        <v>37</v>
      </c>
      <c r="AB480" s="31">
        <v>12</v>
      </c>
      <c r="AC480" s="41">
        <v>4</v>
      </c>
      <c r="AD480" s="41">
        <v>30.4</v>
      </c>
      <c r="AE480" s="41">
        <v>23.9</v>
      </c>
      <c r="AF480" s="41">
        <v>32.200000000000003</v>
      </c>
      <c r="AG480" s="41">
        <v>28.237142857142857</v>
      </c>
      <c r="AH480" s="13">
        <v>48</v>
      </c>
      <c r="AI480" s="13">
        <v>45</v>
      </c>
      <c r="AJ480" s="13">
        <v>53</v>
      </c>
      <c r="AK480" s="13">
        <v>49.888888888888886</v>
      </c>
      <c r="AL480" s="18">
        <v>8.5</v>
      </c>
      <c r="AM480" s="18">
        <v>8.6999999999999993</v>
      </c>
      <c r="AN480" s="18">
        <v>9.5</v>
      </c>
      <c r="AO480" s="18">
        <v>9.0202520471063004</v>
      </c>
      <c r="AP480" s="21">
        <v>68</v>
      </c>
      <c r="AQ480" s="21">
        <v>850</v>
      </c>
      <c r="AR480" s="21">
        <v>60</v>
      </c>
      <c r="AS480" s="21">
        <v>25</v>
      </c>
      <c r="AT480" s="14">
        <v>105</v>
      </c>
      <c r="AU480" s="14">
        <v>670</v>
      </c>
      <c r="AV480" s="14">
        <v>0</v>
      </c>
      <c r="AW480" s="14">
        <v>775</v>
      </c>
      <c r="AX480" s="14">
        <v>5</v>
      </c>
      <c r="AY480" s="14">
        <v>0</v>
      </c>
      <c r="AZ480" s="14">
        <v>0</v>
      </c>
      <c r="BA480" s="14">
        <v>5</v>
      </c>
      <c r="BB480" s="14">
        <v>225</v>
      </c>
      <c r="BC480" s="14">
        <v>400</v>
      </c>
      <c r="BD480" s="14">
        <v>0</v>
      </c>
      <c r="BE480" s="14">
        <v>625</v>
      </c>
      <c r="BF480" s="14">
        <v>40.357142857142854</v>
      </c>
      <c r="BG480" s="14">
        <v>55.714285714285715</v>
      </c>
      <c r="BH480" s="14">
        <v>0</v>
      </c>
      <c r="BI480" s="14">
        <v>96.071428571428569</v>
      </c>
      <c r="BJ480" s="14">
        <v>25</v>
      </c>
      <c r="BK480" s="14">
        <v>22.5</v>
      </c>
      <c r="BL480" s="14">
        <v>0</v>
      </c>
      <c r="BM480" s="14">
        <v>55</v>
      </c>
      <c r="BN480" s="14">
        <v>143820</v>
      </c>
      <c r="BO480" s="19">
        <f>BN480/(O480)*100</f>
        <v>17.426052566532093</v>
      </c>
      <c r="BP480" s="19">
        <f t="shared" si="125"/>
        <v>17.426052566532093</v>
      </c>
      <c r="BQ480" s="37" t="s">
        <v>72</v>
      </c>
      <c r="BR480" s="31">
        <v>24</v>
      </c>
      <c r="BS480" s="31">
        <v>46</v>
      </c>
      <c r="BT480" s="43">
        <v>31.5</v>
      </c>
      <c r="BU480" s="43">
        <f t="shared" si="121"/>
        <v>0.85135135135135132</v>
      </c>
      <c r="BV480" s="38">
        <v>0.104</v>
      </c>
      <c r="BW480" s="38">
        <v>0.749</v>
      </c>
      <c r="BX480" s="38">
        <v>0.28000000000000003</v>
      </c>
      <c r="BY480" s="40">
        <f t="shared" si="124"/>
        <v>177693.4798130386</v>
      </c>
      <c r="BZ480" s="43">
        <v>32.049999999999997</v>
      </c>
      <c r="CA480" s="35">
        <f t="shared" si="109"/>
        <v>1.0702334427057634</v>
      </c>
      <c r="CB480" s="35">
        <f>(BX480/BT480^3)*100000</f>
        <v>0.89583158366227156</v>
      </c>
    </row>
    <row r="481" spans="1:80" x14ac:dyDescent="0.25">
      <c r="A481" s="15" t="s">
        <v>69</v>
      </c>
      <c r="B481" s="15">
        <v>23</v>
      </c>
      <c r="C481" s="15">
        <v>1</v>
      </c>
      <c r="D481" s="16">
        <f t="shared" si="114"/>
        <v>0.40468564223999998</v>
      </c>
      <c r="E481" s="17">
        <v>37413</v>
      </c>
      <c r="F481" s="15">
        <v>2</v>
      </c>
      <c r="G481" s="15" t="s">
        <v>70</v>
      </c>
      <c r="H481" s="15" t="s">
        <v>71</v>
      </c>
      <c r="I481" s="15">
        <v>13</v>
      </c>
      <c r="J481" s="15">
        <v>15</v>
      </c>
      <c r="K481" s="15">
        <v>0</v>
      </c>
      <c r="L481" s="15">
        <v>3</v>
      </c>
      <c r="M481" s="13">
        <f t="shared" si="115"/>
        <v>7.75</v>
      </c>
      <c r="N481" s="17">
        <v>37422</v>
      </c>
      <c r="O481" s="14">
        <v>415406</v>
      </c>
      <c r="P481" s="17">
        <v>37427</v>
      </c>
      <c r="Q481" s="14">
        <v>470824</v>
      </c>
      <c r="R481" s="15"/>
      <c r="S481" s="15"/>
      <c r="T481" s="15"/>
      <c r="U481" s="15"/>
      <c r="V481" s="14">
        <f t="shared" si="116"/>
        <v>886230</v>
      </c>
      <c r="W481" s="14">
        <f t="shared" si="117"/>
        <v>2189922.0221764594</v>
      </c>
      <c r="X481" s="14">
        <f t="shared" si="118"/>
        <v>886230</v>
      </c>
      <c r="Y481" s="17">
        <v>37456</v>
      </c>
      <c r="Z481" s="13">
        <f t="shared" si="119"/>
        <v>9</v>
      </c>
      <c r="AA481" s="15">
        <f t="shared" si="120"/>
        <v>34</v>
      </c>
      <c r="AB481" s="15">
        <v>18</v>
      </c>
      <c r="AC481" s="18">
        <v>2</v>
      </c>
      <c r="AD481" s="18">
        <v>32.4</v>
      </c>
      <c r="AE481" s="18">
        <v>27.3</v>
      </c>
      <c r="AF481" s="18">
        <v>33.4</v>
      </c>
      <c r="AG481" s="18">
        <v>30.606060606060606</v>
      </c>
      <c r="AH481" s="13">
        <v>48</v>
      </c>
      <c r="AI481" s="13">
        <v>44</v>
      </c>
      <c r="AJ481" s="13">
        <v>53</v>
      </c>
      <c r="AK481" s="13">
        <v>49</v>
      </c>
      <c r="AL481" s="18">
        <v>8.8000000000000007</v>
      </c>
      <c r="AM481" s="18">
        <v>8.8000000000000007</v>
      </c>
      <c r="AN481" s="18">
        <v>9.1</v>
      </c>
      <c r="AO481" s="18">
        <v>8.8817459341488689</v>
      </c>
      <c r="AP481" s="21">
        <v>23</v>
      </c>
      <c r="AQ481" s="21">
        <v>300</v>
      </c>
      <c r="AR481" s="21">
        <v>16.5</v>
      </c>
      <c r="AS481" s="21">
        <v>7.25</v>
      </c>
      <c r="AT481" s="14">
        <v>0</v>
      </c>
      <c r="AU481" s="14">
        <v>40</v>
      </c>
      <c r="AV481" s="14">
        <v>4500</v>
      </c>
      <c r="AW481" s="14">
        <v>4540</v>
      </c>
      <c r="AX481" s="14">
        <v>0</v>
      </c>
      <c r="AY481" s="14">
        <v>0</v>
      </c>
      <c r="AZ481" s="14">
        <v>0</v>
      </c>
      <c r="BA481" s="14">
        <v>15</v>
      </c>
      <c r="BB481" s="14">
        <v>565</v>
      </c>
      <c r="BC481" s="14">
        <v>530</v>
      </c>
      <c r="BD481" s="14">
        <v>1940</v>
      </c>
      <c r="BE481" s="14">
        <v>2105</v>
      </c>
      <c r="BF481" s="14">
        <v>88.571428571428569</v>
      </c>
      <c r="BG481" s="14">
        <v>107.14285714285714</v>
      </c>
      <c r="BH481" s="14">
        <v>408.21428571428572</v>
      </c>
      <c r="BI481" s="14">
        <v>603.92857142857144</v>
      </c>
      <c r="BJ481" s="14">
        <v>45</v>
      </c>
      <c r="BK481" s="14">
        <v>55</v>
      </c>
      <c r="BL481" s="14">
        <v>17.5</v>
      </c>
      <c r="BM481" s="14">
        <v>272.5</v>
      </c>
      <c r="BN481" s="14">
        <v>42274</v>
      </c>
      <c r="BO481" s="19">
        <f>BN481/(Q481)*100</f>
        <v>8.9787266579443692</v>
      </c>
      <c r="BP481" s="19">
        <f t="shared" si="125"/>
        <v>4.7700935423084303</v>
      </c>
      <c r="BQ481" s="15" t="s">
        <v>72</v>
      </c>
      <c r="BR481" s="13">
        <v>36</v>
      </c>
      <c r="BS481" s="13">
        <v>47</v>
      </c>
      <c r="BT481" s="19">
        <v>40.880000000000003</v>
      </c>
      <c r="BU481" s="19">
        <f t="shared" si="121"/>
        <v>1.2023529411764706</v>
      </c>
      <c r="BV481" s="16">
        <v>0.36699999999999999</v>
      </c>
      <c r="BW481" s="16">
        <v>0.71599999999999997</v>
      </c>
      <c r="BX481" s="16">
        <v>0.52800000000000002</v>
      </c>
      <c r="BY481" s="14">
        <f t="shared" si="124"/>
        <v>104461.32896142948</v>
      </c>
      <c r="BZ481" s="19">
        <v>20.95</v>
      </c>
      <c r="CA481" s="11">
        <f t="shared" si="109"/>
        <v>1.5226052181579748</v>
      </c>
    </row>
    <row r="482" spans="1:80" x14ac:dyDescent="0.25">
      <c r="A482" s="4" t="s">
        <v>69</v>
      </c>
      <c r="B482" s="4">
        <v>30</v>
      </c>
      <c r="C482" s="4">
        <v>1</v>
      </c>
      <c r="D482" s="6">
        <f t="shared" si="114"/>
        <v>0.40468564223999998</v>
      </c>
      <c r="E482" s="8">
        <v>38932</v>
      </c>
      <c r="F482" s="4">
        <v>2</v>
      </c>
      <c r="G482" s="4" t="s">
        <v>70</v>
      </c>
      <c r="H482" s="4" t="s">
        <v>71</v>
      </c>
      <c r="I482" s="4">
        <v>29</v>
      </c>
      <c r="J482" s="4">
        <v>91</v>
      </c>
      <c r="K482" s="4">
        <v>56</v>
      </c>
      <c r="M482" s="13">
        <f t="shared" si="115"/>
        <v>58.666666666666664</v>
      </c>
      <c r="N482" s="8">
        <v>38941</v>
      </c>
      <c r="O482" s="5">
        <v>417696</v>
      </c>
      <c r="P482" s="8">
        <v>38944</v>
      </c>
      <c r="Q482" s="5">
        <v>430062</v>
      </c>
      <c r="V482" s="14">
        <f t="shared" si="116"/>
        <v>847758</v>
      </c>
      <c r="W482" s="14">
        <f t="shared" si="117"/>
        <v>2094855.6398184118</v>
      </c>
      <c r="X482" s="14">
        <f t="shared" si="118"/>
        <v>847758</v>
      </c>
      <c r="Y482" s="8">
        <v>38981</v>
      </c>
      <c r="Z482" s="13">
        <f t="shared" si="119"/>
        <v>9</v>
      </c>
      <c r="AA482" s="4">
        <f t="shared" si="120"/>
        <v>40</v>
      </c>
      <c r="AB482" s="4">
        <v>8</v>
      </c>
      <c r="AC482" s="4">
        <v>3.3</v>
      </c>
      <c r="AD482" s="4">
        <v>31.1</v>
      </c>
      <c r="AE482" s="4">
        <v>27.9</v>
      </c>
      <c r="AF482" s="4">
        <v>33.5</v>
      </c>
      <c r="AG482" s="10">
        <v>31.002631578947366</v>
      </c>
      <c r="AH482" s="4">
        <v>48</v>
      </c>
      <c r="AI482" s="4">
        <v>46</v>
      </c>
      <c r="AJ482" s="4">
        <v>60</v>
      </c>
      <c r="AK482" s="9">
        <v>53.416666666666664</v>
      </c>
      <c r="AL482" s="4">
        <v>9.4</v>
      </c>
      <c r="AM482" s="4">
        <v>8.6999999999999993</v>
      </c>
      <c r="AN482" s="4">
        <v>9.5</v>
      </c>
      <c r="AO482" s="10">
        <v>9.1670321908862125</v>
      </c>
      <c r="AP482" s="20">
        <v>148</v>
      </c>
      <c r="AQ482" s="20">
        <v>62.5</v>
      </c>
      <c r="AR482" s="20">
        <v>0</v>
      </c>
      <c r="AS482" s="20">
        <v>3.5</v>
      </c>
      <c r="AT482" s="5">
        <v>20</v>
      </c>
      <c r="AU482" s="5">
        <v>745</v>
      </c>
      <c r="AV482" s="5">
        <v>0</v>
      </c>
      <c r="AW482" s="5">
        <v>765</v>
      </c>
      <c r="AX482" s="5">
        <v>0</v>
      </c>
      <c r="AY482" s="5">
        <v>5</v>
      </c>
      <c r="AZ482" s="5">
        <v>0</v>
      </c>
      <c r="BA482" s="5">
        <v>10</v>
      </c>
      <c r="BB482" s="5">
        <v>345</v>
      </c>
      <c r="BC482" s="5">
        <v>325</v>
      </c>
      <c r="BD482" s="5">
        <v>0</v>
      </c>
      <c r="BE482" s="5">
        <v>445</v>
      </c>
      <c r="BF482" s="5">
        <v>94.583333333333329</v>
      </c>
      <c r="BG482" s="5">
        <v>112.5</v>
      </c>
      <c r="BH482" s="5">
        <v>0</v>
      </c>
      <c r="BI482" s="5">
        <v>207.08333333333334</v>
      </c>
      <c r="BJ482" s="5">
        <v>52.5</v>
      </c>
      <c r="BK482" s="5">
        <v>105</v>
      </c>
      <c r="BL482" s="5">
        <v>0</v>
      </c>
      <c r="BM482" s="5">
        <v>195</v>
      </c>
      <c r="BN482" s="5">
        <v>37474</v>
      </c>
      <c r="BO482" s="11">
        <f>BN482/Q482*100</f>
        <v>8.7136273374536692</v>
      </c>
      <c r="BP482" s="11">
        <f t="shared" si="125"/>
        <v>4.4203652457422988</v>
      </c>
      <c r="BQ482" s="4" t="s">
        <v>72</v>
      </c>
      <c r="BR482" s="9">
        <v>20</v>
      </c>
      <c r="BS482" s="9">
        <v>50</v>
      </c>
      <c r="BT482" s="11">
        <v>31.16</v>
      </c>
      <c r="BU482" s="19">
        <f t="shared" si="121"/>
        <v>0.77900000000000003</v>
      </c>
      <c r="BV482" s="6">
        <v>8.1000000000000003E-2</v>
      </c>
      <c r="BW482" s="6">
        <v>0.628</v>
      </c>
      <c r="BX482" s="6">
        <v>0.28399999999999997</v>
      </c>
      <c r="BY482" s="5">
        <f t="shared" si="124"/>
        <v>92600.270651005543</v>
      </c>
      <c r="BZ482" s="11">
        <v>10.09</v>
      </c>
      <c r="CA482" s="11">
        <f t="shared" si="109"/>
        <v>0.62332332475092467</v>
      </c>
    </row>
    <row r="483" spans="1:80" x14ac:dyDescent="0.25">
      <c r="A483" s="37" t="s">
        <v>69</v>
      </c>
      <c r="B483" s="37">
        <v>15</v>
      </c>
      <c r="C483" s="37">
        <v>0.5</v>
      </c>
      <c r="D483" s="38">
        <f t="shared" si="114"/>
        <v>0.20234282111999999</v>
      </c>
      <c r="E483" s="39">
        <v>37413</v>
      </c>
      <c r="F483" s="37">
        <v>1</v>
      </c>
      <c r="G483" s="37" t="s">
        <v>70</v>
      </c>
      <c r="H483" s="37" t="s">
        <v>71</v>
      </c>
      <c r="I483" s="37">
        <v>0</v>
      </c>
      <c r="J483" s="37">
        <v>0</v>
      </c>
      <c r="K483" s="37"/>
      <c r="L483" s="37"/>
      <c r="M483" s="31">
        <f t="shared" si="115"/>
        <v>0</v>
      </c>
      <c r="N483" s="39">
        <v>37423</v>
      </c>
      <c r="O483" s="40">
        <v>240908</v>
      </c>
      <c r="P483" s="37"/>
      <c r="Q483" s="40"/>
      <c r="R483" s="37"/>
      <c r="S483" s="37"/>
      <c r="T483" s="37"/>
      <c r="U483" s="37"/>
      <c r="V483" s="40">
        <f t="shared" si="116"/>
        <v>240908</v>
      </c>
      <c r="W483" s="40">
        <f t="shared" si="117"/>
        <v>1190593.2647698375</v>
      </c>
      <c r="X483" s="40">
        <f t="shared" si="118"/>
        <v>481816</v>
      </c>
      <c r="Y483" s="39">
        <v>37445</v>
      </c>
      <c r="Z483" s="13">
        <f t="shared" si="119"/>
        <v>10</v>
      </c>
      <c r="AA483" s="37">
        <f t="shared" si="120"/>
        <v>22</v>
      </c>
      <c r="AB483" s="37"/>
      <c r="AC483" s="41">
        <v>2.6</v>
      </c>
      <c r="AD483" s="41">
        <v>30.2</v>
      </c>
      <c r="AE483" s="41">
        <v>27.7</v>
      </c>
      <c r="AF483" s="41">
        <v>32.5</v>
      </c>
      <c r="AG483" s="41">
        <v>31.015000000000004</v>
      </c>
      <c r="AH483" s="13">
        <v>48</v>
      </c>
      <c r="AI483" s="13">
        <v>48</v>
      </c>
      <c r="AJ483" s="13">
        <v>55</v>
      </c>
      <c r="AK483" s="13">
        <v>52</v>
      </c>
      <c r="AL483" s="18">
        <v>9.1999999999999993</v>
      </c>
      <c r="AM483" s="18">
        <v>9</v>
      </c>
      <c r="AN483" s="18">
        <v>9.4</v>
      </c>
      <c r="AO483" s="18">
        <v>9.1990117122646957</v>
      </c>
      <c r="AP483" s="21">
        <v>0</v>
      </c>
      <c r="AQ483" s="21">
        <v>125</v>
      </c>
      <c r="AR483" s="21">
        <v>7.5</v>
      </c>
      <c r="AS483" s="21">
        <v>14.5</v>
      </c>
      <c r="AT483" s="14">
        <v>0</v>
      </c>
      <c r="AU483" s="14">
        <v>0</v>
      </c>
      <c r="AV483" s="14">
        <v>205</v>
      </c>
      <c r="AW483" s="14">
        <v>205</v>
      </c>
      <c r="AX483" s="14">
        <v>0</v>
      </c>
      <c r="AY483" s="14">
        <v>0</v>
      </c>
      <c r="AZ483" s="14">
        <v>0</v>
      </c>
      <c r="BA483" s="14">
        <v>40</v>
      </c>
      <c r="BB483" s="14">
        <v>40</v>
      </c>
      <c r="BC483" s="14">
        <v>30</v>
      </c>
      <c r="BD483" s="14">
        <v>1420</v>
      </c>
      <c r="BE483" s="14">
        <v>1425</v>
      </c>
      <c r="BF483" s="14">
        <v>13.333333333333334</v>
      </c>
      <c r="BG483" s="14">
        <v>9.4444444444444446</v>
      </c>
      <c r="BH483" s="14">
        <v>357.77777777777777</v>
      </c>
      <c r="BI483" s="14">
        <v>380.55555555555554</v>
      </c>
      <c r="BJ483" s="14">
        <v>5</v>
      </c>
      <c r="BK483" s="14">
        <v>5</v>
      </c>
      <c r="BL483" s="14">
        <v>145</v>
      </c>
      <c r="BM483" s="14">
        <v>150</v>
      </c>
      <c r="BN483" s="14">
        <v>0</v>
      </c>
      <c r="BO483" s="19">
        <f>BN483/(O483)*100</f>
        <v>0</v>
      </c>
      <c r="BP483" s="19">
        <f t="shared" si="125"/>
        <v>0</v>
      </c>
      <c r="BQ483" s="37" t="s">
        <v>73</v>
      </c>
      <c r="BR483" s="31"/>
      <c r="BS483" s="31"/>
      <c r="BT483" s="43"/>
      <c r="BU483" s="43">
        <f t="shared" si="121"/>
        <v>0</v>
      </c>
      <c r="BV483" s="38"/>
      <c r="BW483" s="38"/>
      <c r="BX483" s="38"/>
      <c r="BY483" s="40">
        <f t="shared" si="124"/>
        <v>0</v>
      </c>
      <c r="BZ483" s="43">
        <v>0</v>
      </c>
      <c r="CA483" s="43">
        <f t="shared" si="109"/>
        <v>0</v>
      </c>
      <c r="CB483" s="43"/>
    </row>
    <row r="484" spans="1:80" x14ac:dyDescent="0.25">
      <c r="A484" s="4" t="s">
        <v>69</v>
      </c>
      <c r="B484" s="4">
        <v>25</v>
      </c>
      <c r="C484" s="4">
        <v>1</v>
      </c>
      <c r="D484" s="6">
        <f t="shared" si="114"/>
        <v>0.40468564223999998</v>
      </c>
      <c r="E484" s="8">
        <v>38811</v>
      </c>
      <c r="F484" s="4">
        <v>2</v>
      </c>
      <c r="G484" s="4" t="s">
        <v>70</v>
      </c>
      <c r="H484" s="4" t="s">
        <v>71</v>
      </c>
      <c r="I484" s="4">
        <v>0</v>
      </c>
      <c r="J484" s="4">
        <v>0</v>
      </c>
      <c r="K484" s="4">
        <v>2</v>
      </c>
      <c r="L484" s="4">
        <v>11</v>
      </c>
      <c r="M484" s="13">
        <f t="shared" si="115"/>
        <v>3.25</v>
      </c>
      <c r="N484" s="8">
        <v>38822</v>
      </c>
      <c r="O484" s="5">
        <v>441054</v>
      </c>
      <c r="P484" s="8">
        <v>38825</v>
      </c>
      <c r="Q484" s="5">
        <v>411284</v>
      </c>
      <c r="V484" s="14">
        <f t="shared" si="116"/>
        <v>852338</v>
      </c>
      <c r="W484" s="14">
        <f t="shared" si="117"/>
        <v>2106173.0662896079</v>
      </c>
      <c r="X484" s="14">
        <f t="shared" si="118"/>
        <v>852338</v>
      </c>
      <c r="Y484" s="8">
        <v>38849</v>
      </c>
      <c r="Z484" s="13">
        <f t="shared" si="119"/>
        <v>11</v>
      </c>
      <c r="AA484" s="4">
        <f t="shared" si="120"/>
        <v>27</v>
      </c>
      <c r="AB484" s="4">
        <v>19</v>
      </c>
      <c r="AC484" s="4">
        <v>3.4</v>
      </c>
      <c r="AD484" s="4">
        <v>26.7</v>
      </c>
      <c r="AE484" s="4">
        <v>26.2</v>
      </c>
      <c r="AF484" s="4">
        <v>31.4</v>
      </c>
      <c r="AG484" s="10">
        <v>28.173076923076923</v>
      </c>
      <c r="AH484" s="4">
        <v>48</v>
      </c>
      <c r="AI484" s="4">
        <v>52</v>
      </c>
      <c r="AJ484" s="4">
        <v>56</v>
      </c>
      <c r="AK484" s="9">
        <v>54.166666666666664</v>
      </c>
      <c r="AL484" s="4">
        <v>9.1999999999999993</v>
      </c>
      <c r="AM484" s="4">
        <v>9.1</v>
      </c>
      <c r="AN484" s="4">
        <v>9.1999999999999993</v>
      </c>
      <c r="AO484" s="10">
        <v>9.1698851613883452</v>
      </c>
      <c r="AP484" s="20">
        <v>28</v>
      </c>
      <c r="AQ484" s="20">
        <v>309</v>
      </c>
      <c r="AR484" s="20">
        <v>18</v>
      </c>
      <c r="AS484" s="20">
        <v>7.5</v>
      </c>
      <c r="AT484" s="5">
        <v>40</v>
      </c>
      <c r="AU484" s="5">
        <v>560</v>
      </c>
      <c r="AV484" s="5">
        <v>0</v>
      </c>
      <c r="AW484" s="5">
        <v>600</v>
      </c>
      <c r="AX484" s="5">
        <v>15</v>
      </c>
      <c r="AY484" s="5">
        <v>0</v>
      </c>
      <c r="AZ484" s="5">
        <v>0</v>
      </c>
      <c r="BA484" s="5">
        <v>60</v>
      </c>
      <c r="BB484" s="5">
        <v>540</v>
      </c>
      <c r="BC484" s="5">
        <v>985</v>
      </c>
      <c r="BD484" s="5">
        <v>0</v>
      </c>
      <c r="BE484" s="5">
        <v>1080</v>
      </c>
      <c r="BF484" s="5">
        <v>177.27272727272728</v>
      </c>
      <c r="BG484" s="5">
        <v>164.09090909090909</v>
      </c>
      <c r="BH484" s="5">
        <v>0</v>
      </c>
      <c r="BI484" s="5">
        <v>341.36363636363637</v>
      </c>
      <c r="BJ484" s="5">
        <v>140</v>
      </c>
      <c r="BK484" s="5">
        <v>45</v>
      </c>
      <c r="BL484" s="5">
        <v>0</v>
      </c>
      <c r="BM484" s="5">
        <v>185</v>
      </c>
      <c r="BN484" s="5">
        <v>0</v>
      </c>
      <c r="BO484" s="11">
        <f>BN484/O484*100</f>
        <v>0</v>
      </c>
      <c r="BP484" s="11">
        <f t="shared" si="125"/>
        <v>0</v>
      </c>
      <c r="BQ484" s="4" t="s">
        <v>73</v>
      </c>
      <c r="BU484" s="19">
        <f t="shared" si="121"/>
        <v>0</v>
      </c>
      <c r="BY484" s="5">
        <f t="shared" si="124"/>
        <v>0</v>
      </c>
      <c r="BZ484" s="11">
        <v>0</v>
      </c>
      <c r="CA484" s="11">
        <f t="shared" si="109"/>
        <v>0</v>
      </c>
    </row>
    <row r="485" spans="1:80" x14ac:dyDescent="0.25">
      <c r="A485" s="27" t="s">
        <v>69</v>
      </c>
      <c r="B485" s="30">
        <v>27</v>
      </c>
      <c r="C485" s="27">
        <v>1</v>
      </c>
      <c r="D485" s="27">
        <f t="shared" si="114"/>
        <v>0.40468564223999998</v>
      </c>
      <c r="E485" s="29">
        <v>39916</v>
      </c>
      <c r="F485" s="27">
        <v>1</v>
      </c>
      <c r="G485" s="27" t="s">
        <v>70</v>
      </c>
      <c r="H485" s="27" t="s">
        <v>71</v>
      </c>
      <c r="I485" s="27">
        <v>356</v>
      </c>
      <c r="J485" s="27">
        <v>221</v>
      </c>
      <c r="K485" s="27"/>
      <c r="L485" s="27"/>
      <c r="M485" s="31">
        <f t="shared" si="115"/>
        <v>288.5</v>
      </c>
      <c r="N485" s="29">
        <v>39928</v>
      </c>
      <c r="O485" s="32">
        <v>410368</v>
      </c>
      <c r="P485" s="27"/>
      <c r="Q485" s="32"/>
      <c r="R485" s="27"/>
      <c r="S485" s="32"/>
      <c r="T485" s="27"/>
      <c r="U485" s="32"/>
      <c r="V485" s="40">
        <f t="shared" si="116"/>
        <v>410368</v>
      </c>
      <c r="W485" s="40">
        <f t="shared" si="117"/>
        <v>1014041.4118191771</v>
      </c>
      <c r="X485" s="40">
        <f t="shared" si="118"/>
        <v>410368</v>
      </c>
      <c r="Y485" s="29">
        <v>39968</v>
      </c>
      <c r="Z485" s="13">
        <f t="shared" si="119"/>
        <v>12</v>
      </c>
      <c r="AA485" s="27">
        <f t="shared" si="120"/>
        <v>40</v>
      </c>
      <c r="AB485" s="27">
        <v>3</v>
      </c>
      <c r="AC485" s="33">
        <v>3.1</v>
      </c>
      <c r="AD485" s="33">
        <v>26.1</v>
      </c>
      <c r="AE485" s="33">
        <v>25.7</v>
      </c>
      <c r="AF485" s="33">
        <v>30.8</v>
      </c>
      <c r="AG485" s="33">
        <v>28.278947368421051</v>
      </c>
      <c r="AH485" s="4">
        <v>48</v>
      </c>
      <c r="AI485" s="4">
        <v>48</v>
      </c>
      <c r="AJ485" s="4">
        <v>55</v>
      </c>
      <c r="AK485" s="10">
        <v>51</v>
      </c>
      <c r="AL485" s="4">
        <v>8.9</v>
      </c>
      <c r="AM485" s="4">
        <v>8.3000000000000007</v>
      </c>
      <c r="AN485" s="10">
        <v>9</v>
      </c>
      <c r="AO485" s="10">
        <v>8.747187108441258</v>
      </c>
      <c r="AP485" s="20">
        <v>376</v>
      </c>
      <c r="AQ485" s="20">
        <v>405</v>
      </c>
      <c r="AR485" s="20">
        <v>39</v>
      </c>
      <c r="AS485" s="20">
        <v>17.5</v>
      </c>
      <c r="AT485" s="5">
        <v>100</v>
      </c>
      <c r="AU485" s="5">
        <v>575</v>
      </c>
      <c r="AV485" s="5">
        <v>0</v>
      </c>
      <c r="AW485" s="5">
        <v>675</v>
      </c>
      <c r="AX485" s="5">
        <v>0</v>
      </c>
      <c r="AY485" s="5">
        <v>0</v>
      </c>
      <c r="AZ485" s="5">
        <v>0</v>
      </c>
      <c r="BA485" s="5">
        <v>80</v>
      </c>
      <c r="BB485" s="5">
        <v>1900</v>
      </c>
      <c r="BC485" s="5">
        <v>1400</v>
      </c>
      <c r="BD485" s="5">
        <v>12720</v>
      </c>
      <c r="BE485" s="5">
        <v>13390</v>
      </c>
      <c r="BF485" s="5">
        <v>309.33333333333331</v>
      </c>
      <c r="BG485" s="5">
        <v>343.33333333333331</v>
      </c>
      <c r="BH485" s="5">
        <v>3163.6666666666665</v>
      </c>
      <c r="BI485" s="5">
        <v>3816.3333333333335</v>
      </c>
      <c r="BJ485" s="5">
        <v>190</v>
      </c>
      <c r="BK485" s="5">
        <v>185</v>
      </c>
      <c r="BL485" s="5">
        <v>320</v>
      </c>
      <c r="BM485" s="5">
        <v>1570</v>
      </c>
      <c r="BN485" s="5">
        <v>176903</v>
      </c>
      <c r="BO485" s="11">
        <f>BN485/O485*100</f>
        <v>43.108380770430443</v>
      </c>
      <c r="BP485" s="11">
        <f>(BN485)/(O485+Q485+S485+U485)*100</f>
        <v>43.108380770430443</v>
      </c>
      <c r="BQ485" s="27" t="s">
        <v>72</v>
      </c>
      <c r="BR485" s="30">
        <v>24</v>
      </c>
      <c r="BS485" s="30">
        <v>48</v>
      </c>
      <c r="BT485" s="35">
        <v>35.9</v>
      </c>
      <c r="BU485" s="43">
        <f t="shared" si="121"/>
        <v>0.89749999999999996</v>
      </c>
      <c r="BV485" s="28">
        <v>0.125</v>
      </c>
      <c r="BW485" s="28">
        <v>0.56999999999999995</v>
      </c>
      <c r="BX485" s="28">
        <v>0.41899999999999998</v>
      </c>
      <c r="BY485" s="32">
        <f t="shared" si="124"/>
        <v>437136.83297685953</v>
      </c>
      <c r="BZ485" s="35">
        <v>68.319999999999993</v>
      </c>
      <c r="CA485" s="43">
        <f t="shared" si="109"/>
        <v>4.2205599154591837</v>
      </c>
      <c r="CB485" s="43">
        <f>(BX485/BT485^3)*100000</f>
        <v>0.9055880379730572</v>
      </c>
    </row>
    <row r="486" spans="1:80" x14ac:dyDescent="0.25">
      <c r="A486" s="15" t="s">
        <v>69</v>
      </c>
      <c r="B486" s="15">
        <v>3</v>
      </c>
      <c r="C486" s="15">
        <v>2</v>
      </c>
      <c r="D486" s="16">
        <f t="shared" si="114"/>
        <v>0.80937128447999995</v>
      </c>
      <c r="E486" s="17">
        <v>37064</v>
      </c>
      <c r="F486" s="15">
        <v>2</v>
      </c>
      <c r="G486" s="15" t="s">
        <v>70</v>
      </c>
      <c r="H486" s="15" t="s">
        <v>71</v>
      </c>
      <c r="I486" s="15">
        <v>0</v>
      </c>
      <c r="J486" s="15">
        <v>0</v>
      </c>
      <c r="K486" s="15">
        <v>4</v>
      </c>
      <c r="L486" s="15">
        <v>2</v>
      </c>
      <c r="M486" s="13">
        <f t="shared" si="115"/>
        <v>1.5</v>
      </c>
      <c r="N486" s="17">
        <v>37077</v>
      </c>
      <c r="O486" s="14">
        <v>767608</v>
      </c>
      <c r="P486" s="17">
        <v>37081</v>
      </c>
      <c r="Q486" s="14">
        <v>824858</v>
      </c>
      <c r="R486" s="15"/>
      <c r="S486" s="15"/>
      <c r="T486" s="15"/>
      <c r="U486" s="15"/>
      <c r="V486" s="14">
        <f t="shared" si="116"/>
        <v>1592466</v>
      </c>
      <c r="W486" s="14">
        <f t="shared" si="117"/>
        <v>1967534.5920174548</v>
      </c>
      <c r="X486" s="14">
        <f t="shared" si="118"/>
        <v>796233</v>
      </c>
      <c r="Y486" s="17">
        <v>37105</v>
      </c>
      <c r="Z486" s="13">
        <f t="shared" si="119"/>
        <v>13</v>
      </c>
      <c r="AA486" s="15">
        <f t="shared" si="120"/>
        <v>28</v>
      </c>
      <c r="AB486" s="13">
        <v>14</v>
      </c>
      <c r="AC486" s="18">
        <v>4</v>
      </c>
      <c r="AD486" s="18">
        <v>30.6</v>
      </c>
      <c r="AE486" s="18">
        <v>30.4</v>
      </c>
      <c r="AF486" s="18">
        <v>33</v>
      </c>
      <c r="AG486" s="18">
        <v>31.769230769230774</v>
      </c>
      <c r="AH486" s="13">
        <v>48</v>
      </c>
      <c r="AI486" s="13">
        <v>47</v>
      </c>
      <c r="AJ486" s="13">
        <v>57</v>
      </c>
      <c r="AK486" s="13">
        <v>51.888888888888886</v>
      </c>
      <c r="AL486" s="18">
        <v>9</v>
      </c>
      <c r="AM486" s="18">
        <v>9</v>
      </c>
      <c r="AN486" s="18">
        <v>9.5</v>
      </c>
      <c r="AO486" s="18">
        <v>9.1834713540817887</v>
      </c>
      <c r="AP486" s="21">
        <v>24</v>
      </c>
      <c r="AQ486" s="21">
        <v>325</v>
      </c>
      <c r="AR486" s="21">
        <v>6</v>
      </c>
      <c r="AS486" s="21">
        <v>2.5</v>
      </c>
      <c r="AT486" s="14">
        <v>360</v>
      </c>
      <c r="AU486" s="14">
        <v>200</v>
      </c>
      <c r="AV486" s="14">
        <v>0</v>
      </c>
      <c r="AW486" s="14">
        <v>560</v>
      </c>
      <c r="AX486" s="14">
        <v>25</v>
      </c>
      <c r="AY486" s="14">
        <v>0</v>
      </c>
      <c r="AZ486" s="14">
        <v>0</v>
      </c>
      <c r="BA486" s="14">
        <v>55</v>
      </c>
      <c r="BB486" s="14">
        <v>335</v>
      </c>
      <c r="BC486" s="14">
        <v>70</v>
      </c>
      <c r="BD486" s="14">
        <v>0</v>
      </c>
      <c r="BE486" s="14">
        <v>365</v>
      </c>
      <c r="BF486" s="14">
        <v>112.27272727272727</v>
      </c>
      <c r="BG486" s="14">
        <v>33.18181818181818</v>
      </c>
      <c r="BH486" s="14">
        <v>0</v>
      </c>
      <c r="BI486" s="14">
        <v>145.45454545454547</v>
      </c>
      <c r="BJ486" s="14">
        <v>65</v>
      </c>
      <c r="BK486" s="14">
        <v>30</v>
      </c>
      <c r="BL486" s="14">
        <v>0</v>
      </c>
      <c r="BM486" s="14">
        <v>115</v>
      </c>
      <c r="BN486" s="14">
        <v>7245</v>
      </c>
      <c r="BO486" s="19">
        <f>BN486/(Q486)*100</f>
        <v>0.87833299792206654</v>
      </c>
      <c r="BP486" s="19">
        <f>BN486/(O486+Q486)*100</f>
        <v>0.4549547682650682</v>
      </c>
      <c r="BQ486" s="15" t="s">
        <v>72</v>
      </c>
      <c r="BR486" s="13">
        <v>20</v>
      </c>
      <c r="BS486" s="13">
        <v>35</v>
      </c>
      <c r="BT486" s="19">
        <v>29.22</v>
      </c>
      <c r="BU486" s="19">
        <f t="shared" si="121"/>
        <v>1.0435714285714286</v>
      </c>
      <c r="BV486" s="16">
        <v>9.4E-2</v>
      </c>
      <c r="BW486" s="16">
        <v>0.40200000000000002</v>
      </c>
      <c r="BX486" s="16">
        <v>0.255</v>
      </c>
      <c r="BY486" s="14">
        <f t="shared" si="124"/>
        <v>8951.3924436480647</v>
      </c>
      <c r="BZ486" s="19">
        <v>1.36</v>
      </c>
      <c r="CA486" s="11">
        <f t="shared" si="109"/>
        <v>6.0011306927740163E-2</v>
      </c>
    </row>
    <row r="487" spans="1:80" x14ac:dyDescent="0.25">
      <c r="A487" s="15" t="s">
        <v>69</v>
      </c>
      <c r="B487" s="13">
        <v>6</v>
      </c>
      <c r="C487" s="15">
        <v>2</v>
      </c>
      <c r="D487" s="15">
        <f t="shared" si="114"/>
        <v>0.80937128447999995</v>
      </c>
      <c r="E487" s="17">
        <v>39941</v>
      </c>
      <c r="F487" s="15">
        <v>2</v>
      </c>
      <c r="G487" s="15" t="s">
        <v>70</v>
      </c>
      <c r="H487" s="15" t="s">
        <v>71</v>
      </c>
      <c r="I487" s="15">
        <v>0</v>
      </c>
      <c r="J487" s="15"/>
      <c r="K487" s="15">
        <v>0</v>
      </c>
      <c r="L487" s="15">
        <v>0</v>
      </c>
      <c r="M487" s="13">
        <f t="shared" si="115"/>
        <v>0</v>
      </c>
      <c r="N487" s="17">
        <v>39958</v>
      </c>
      <c r="O487" s="14">
        <v>614636</v>
      </c>
      <c r="P487" s="17">
        <v>39961</v>
      </c>
      <c r="Q487" s="14">
        <v>387010</v>
      </c>
      <c r="R487" s="15"/>
      <c r="S487" s="14"/>
      <c r="T487" s="15"/>
      <c r="U487" s="14"/>
      <c r="V487" s="14">
        <f t="shared" si="116"/>
        <v>1001646</v>
      </c>
      <c r="W487" s="14">
        <f t="shared" si="117"/>
        <v>1237560.5846253016</v>
      </c>
      <c r="X487" s="14">
        <f t="shared" si="118"/>
        <v>500823</v>
      </c>
      <c r="Y487" s="17">
        <v>39982</v>
      </c>
      <c r="Z487" s="13">
        <f t="shared" si="119"/>
        <v>17</v>
      </c>
      <c r="AA487" s="15">
        <f t="shared" si="120"/>
        <v>24</v>
      </c>
      <c r="AB487" s="15">
        <v>8</v>
      </c>
      <c r="AC487" s="18">
        <v>3.5</v>
      </c>
      <c r="AD487" s="18">
        <v>28.7</v>
      </c>
      <c r="AE487" s="18">
        <v>28</v>
      </c>
      <c r="AF487" s="18">
        <v>32</v>
      </c>
      <c r="AG487" s="18">
        <v>29.91363636363636</v>
      </c>
      <c r="AH487" s="15">
        <v>48</v>
      </c>
      <c r="AI487" s="15">
        <v>44</v>
      </c>
      <c r="AJ487" s="15">
        <v>52</v>
      </c>
      <c r="AK487" s="18">
        <v>48.6</v>
      </c>
      <c r="AL487" s="15">
        <v>9.3000000000000007</v>
      </c>
      <c r="AM487" s="15">
        <v>9.1</v>
      </c>
      <c r="AN487" s="18">
        <v>9.6</v>
      </c>
      <c r="AO487" s="18">
        <v>9.320671029922087</v>
      </c>
      <c r="AP487" s="21">
        <v>50</v>
      </c>
      <c r="AQ487" s="21">
        <v>400</v>
      </c>
      <c r="AR487" s="21">
        <v>42</v>
      </c>
      <c r="AS487" s="21">
        <v>17.5</v>
      </c>
      <c r="AT487" s="14">
        <v>170</v>
      </c>
      <c r="AU487" s="14">
        <v>25</v>
      </c>
      <c r="AV487" s="14">
        <v>0</v>
      </c>
      <c r="AW487" s="14">
        <v>195</v>
      </c>
      <c r="AX487" s="14">
        <v>25</v>
      </c>
      <c r="AY487" s="14">
        <v>0</v>
      </c>
      <c r="AZ487" s="14">
        <v>0</v>
      </c>
      <c r="BA487" s="14">
        <v>45</v>
      </c>
      <c r="BB487" s="14">
        <v>480</v>
      </c>
      <c r="BC487" s="14">
        <v>295</v>
      </c>
      <c r="BD487" s="14">
        <v>95</v>
      </c>
      <c r="BE487" s="14">
        <v>870</v>
      </c>
      <c r="BF487" s="14">
        <v>118.88888888888889</v>
      </c>
      <c r="BG487" s="14">
        <v>84.444444444444443</v>
      </c>
      <c r="BH487" s="14">
        <v>12.777777777777779</v>
      </c>
      <c r="BI487" s="14">
        <v>216.11111111111111</v>
      </c>
      <c r="BJ487" s="14">
        <v>80</v>
      </c>
      <c r="BK487" s="14">
        <v>25</v>
      </c>
      <c r="BL487" s="14">
        <v>0</v>
      </c>
      <c r="BM487" s="14">
        <v>140</v>
      </c>
      <c r="BN487" s="14">
        <v>0</v>
      </c>
      <c r="BO487" s="19">
        <f>BN487/O487*100</f>
        <v>0</v>
      </c>
      <c r="BP487" s="19">
        <f>(BN487)/(O487+Q487+S487+U487)*100</f>
        <v>0</v>
      </c>
      <c r="BQ487" s="15" t="s">
        <v>73</v>
      </c>
      <c r="BR487" s="13"/>
      <c r="BS487" s="13"/>
      <c r="BT487" s="19"/>
      <c r="BU487" s="19">
        <f t="shared" si="121"/>
        <v>0</v>
      </c>
      <c r="BV487" s="16"/>
      <c r="BW487" s="16"/>
      <c r="BX487" s="16"/>
      <c r="BY487" s="14">
        <f t="shared" si="124"/>
        <v>0</v>
      </c>
      <c r="BZ487" s="19">
        <v>0</v>
      </c>
      <c r="CA487" s="19">
        <f t="shared" si="109"/>
        <v>0</v>
      </c>
      <c r="CB487" s="19"/>
    </row>
    <row r="488" spans="1:80" x14ac:dyDescent="0.25">
      <c r="A488" s="15" t="s">
        <v>69</v>
      </c>
      <c r="B488" s="15">
        <v>33</v>
      </c>
      <c r="C488" s="15">
        <v>1</v>
      </c>
      <c r="D488" s="16">
        <f t="shared" si="114"/>
        <v>0.40468564223999998</v>
      </c>
      <c r="E488" s="17">
        <v>37027</v>
      </c>
      <c r="F488" s="15">
        <v>2</v>
      </c>
      <c r="G488" s="15" t="s">
        <v>70</v>
      </c>
      <c r="H488" s="15" t="s">
        <v>71</v>
      </c>
      <c r="I488" s="15">
        <v>0</v>
      </c>
      <c r="J488" s="15">
        <v>0</v>
      </c>
      <c r="K488" s="15">
        <v>0</v>
      </c>
      <c r="L488" s="15">
        <v>0</v>
      </c>
      <c r="M488" s="13">
        <f t="shared" si="115"/>
        <v>0</v>
      </c>
      <c r="N488" s="17">
        <v>37033</v>
      </c>
      <c r="O488" s="14">
        <v>416322</v>
      </c>
      <c r="P488" s="17">
        <v>37038</v>
      </c>
      <c r="Q488" s="14">
        <v>428688</v>
      </c>
      <c r="R488" s="15"/>
      <c r="S488" s="15"/>
      <c r="T488" s="15"/>
      <c r="U488" s="15"/>
      <c r="V488" s="14">
        <f t="shared" si="116"/>
        <v>845010</v>
      </c>
      <c r="W488" s="14">
        <f t="shared" si="117"/>
        <v>2088065.1839356939</v>
      </c>
      <c r="X488" s="14">
        <f t="shared" si="118"/>
        <v>845010</v>
      </c>
      <c r="Y488" s="17">
        <v>37056</v>
      </c>
      <c r="Z488" s="13">
        <f t="shared" si="119"/>
        <v>6</v>
      </c>
      <c r="AA488" s="15">
        <f t="shared" si="120"/>
        <v>23</v>
      </c>
      <c r="AB488" s="13"/>
      <c r="AC488" s="18">
        <v>3.4</v>
      </c>
      <c r="AD488" s="18">
        <v>26.1</v>
      </c>
      <c r="AE488" s="18">
        <v>29.2</v>
      </c>
      <c r="AF488" s="18">
        <v>32.799999999999997</v>
      </c>
      <c r="AG488" s="18">
        <v>31.09545454545454</v>
      </c>
      <c r="AH488" s="13">
        <v>49</v>
      </c>
      <c r="AI488" s="13">
        <v>52</v>
      </c>
      <c r="AJ488" s="13">
        <v>55</v>
      </c>
      <c r="AK488" s="13">
        <v>53.8</v>
      </c>
      <c r="AL488" s="18">
        <v>9.1999999999999993</v>
      </c>
      <c r="AM488" s="18">
        <v>9.1</v>
      </c>
      <c r="AN488" s="18">
        <v>9.4</v>
      </c>
      <c r="AO488" s="18">
        <v>9.1993524608376038</v>
      </c>
      <c r="AP488" s="21">
        <v>0</v>
      </c>
      <c r="AQ488" s="21">
        <v>225</v>
      </c>
      <c r="AR488" s="21">
        <v>0</v>
      </c>
      <c r="AS488" s="21">
        <v>0</v>
      </c>
      <c r="AT488" s="14">
        <v>85</v>
      </c>
      <c r="AU488" s="14">
        <v>135</v>
      </c>
      <c r="AV488" s="14">
        <v>0</v>
      </c>
      <c r="AW488" s="14">
        <v>220</v>
      </c>
      <c r="AX488" s="14">
        <v>20</v>
      </c>
      <c r="AY488" s="14">
        <v>0</v>
      </c>
      <c r="AZ488" s="14">
        <v>0</v>
      </c>
      <c r="BA488" s="14">
        <v>40</v>
      </c>
      <c r="BB488" s="14">
        <v>260</v>
      </c>
      <c r="BC488" s="14">
        <v>565</v>
      </c>
      <c r="BD488" s="14">
        <v>0</v>
      </c>
      <c r="BE488" s="14">
        <v>600</v>
      </c>
      <c r="BF488" s="14">
        <v>99</v>
      </c>
      <c r="BG488" s="14">
        <v>105.5</v>
      </c>
      <c r="BH488" s="14">
        <v>0</v>
      </c>
      <c r="BI488" s="14">
        <v>204.5</v>
      </c>
      <c r="BJ488" s="14">
        <v>75</v>
      </c>
      <c r="BK488" s="14">
        <v>32.5</v>
      </c>
      <c r="BL488" s="14">
        <v>0</v>
      </c>
      <c r="BM488" s="14">
        <v>150</v>
      </c>
      <c r="BN488" s="14">
        <v>0</v>
      </c>
      <c r="BO488" s="19">
        <f>BN488/(Q488)*100</f>
        <v>0</v>
      </c>
      <c r="BP488" s="19">
        <f>BN488/(O488+Q488)*100</f>
        <v>0</v>
      </c>
      <c r="BQ488" s="15" t="s">
        <v>73</v>
      </c>
      <c r="BR488" s="13"/>
      <c r="BS488" s="13"/>
      <c r="BT488" s="19"/>
      <c r="BU488" s="19">
        <f t="shared" si="121"/>
        <v>0</v>
      </c>
      <c r="BV488" s="16"/>
      <c r="BW488" s="16"/>
      <c r="BX488" s="16"/>
      <c r="BY488" s="14">
        <f t="shared" si="124"/>
        <v>0</v>
      </c>
      <c r="BZ488" s="19">
        <v>0</v>
      </c>
      <c r="CA488" s="19">
        <f t="shared" ref="CA488:CA551" si="126">(BZ488/D488)/AA488</f>
        <v>0</v>
      </c>
      <c r="CB488" s="19"/>
    </row>
    <row r="489" spans="1:80" x14ac:dyDescent="0.25">
      <c r="A489" s="15" t="s">
        <v>69</v>
      </c>
      <c r="B489" s="15">
        <v>17</v>
      </c>
      <c r="C489" s="15">
        <v>0.5</v>
      </c>
      <c r="D489" s="16">
        <f t="shared" si="114"/>
        <v>0.20234282111999999</v>
      </c>
      <c r="E489" s="17">
        <v>37077</v>
      </c>
      <c r="F489" s="15">
        <v>1</v>
      </c>
      <c r="G489" s="15" t="s">
        <v>70</v>
      </c>
      <c r="H489" s="15" t="s">
        <v>71</v>
      </c>
      <c r="I489" s="15">
        <v>0</v>
      </c>
      <c r="J489" s="15">
        <v>3</v>
      </c>
      <c r="K489" s="15"/>
      <c r="L489" s="15"/>
      <c r="M489" s="13">
        <f t="shared" si="115"/>
        <v>1.5</v>
      </c>
      <c r="N489" s="17">
        <v>37084</v>
      </c>
      <c r="O489" s="14">
        <v>212094</v>
      </c>
      <c r="P489" s="15"/>
      <c r="Q489" s="14"/>
      <c r="R489" s="15"/>
      <c r="S489" s="15"/>
      <c r="T489" s="15"/>
      <c r="U489" s="15"/>
      <c r="V489" s="14">
        <f t="shared" si="116"/>
        <v>212094</v>
      </c>
      <c r="W489" s="14">
        <f t="shared" si="117"/>
        <v>1048191.3755379394</v>
      </c>
      <c r="X489" s="14">
        <f t="shared" si="118"/>
        <v>424188</v>
      </c>
      <c r="Y489" s="17">
        <v>37106</v>
      </c>
      <c r="Z489" s="13">
        <f t="shared" si="119"/>
        <v>7</v>
      </c>
      <c r="AA489" s="15">
        <f t="shared" si="120"/>
        <v>22</v>
      </c>
      <c r="AB489" s="13"/>
      <c r="AC489" s="18">
        <v>4</v>
      </c>
      <c r="AD489" s="18">
        <v>32.299999999999997</v>
      </c>
      <c r="AE489" s="18">
        <v>31.6</v>
      </c>
      <c r="AF489" s="18">
        <v>34.1</v>
      </c>
      <c r="AG489" s="18">
        <v>32.704999999999998</v>
      </c>
      <c r="AH489" s="13">
        <v>49</v>
      </c>
      <c r="AI489" s="13">
        <v>50</v>
      </c>
      <c r="AJ489" s="13">
        <v>57</v>
      </c>
      <c r="AK489" s="13">
        <v>52.833333333333336</v>
      </c>
      <c r="AL489" s="18">
        <v>9.1</v>
      </c>
      <c r="AM489" s="18">
        <v>8.9</v>
      </c>
      <c r="AN489" s="18">
        <v>9.3000000000000007</v>
      </c>
      <c r="AO489" s="18">
        <v>9.135735668636018</v>
      </c>
      <c r="AP489" s="21">
        <v>0</v>
      </c>
      <c r="AQ489" s="21">
        <v>87.5</v>
      </c>
      <c r="AR489" s="21">
        <v>0.75</v>
      </c>
      <c r="AS489" s="21">
        <v>0.375</v>
      </c>
      <c r="AT489" s="14">
        <v>20</v>
      </c>
      <c r="AU489" s="14">
        <v>405</v>
      </c>
      <c r="AV489" s="14">
        <v>0</v>
      </c>
      <c r="AW489" s="14">
        <v>425</v>
      </c>
      <c r="AX489" s="14">
        <v>120</v>
      </c>
      <c r="AY489" s="14">
        <v>0</v>
      </c>
      <c r="AZ489" s="14">
        <v>0</v>
      </c>
      <c r="BA489" s="14">
        <v>120</v>
      </c>
      <c r="BB489" s="14">
        <v>305</v>
      </c>
      <c r="BC489" s="14">
        <v>380</v>
      </c>
      <c r="BD489" s="14">
        <v>0</v>
      </c>
      <c r="BE489" s="14">
        <v>680</v>
      </c>
      <c r="BF489" s="14">
        <v>242.85714285714286</v>
      </c>
      <c r="BG489" s="14">
        <v>57.142857142857146</v>
      </c>
      <c r="BH489" s="14">
        <v>0</v>
      </c>
      <c r="BI489" s="14">
        <v>300</v>
      </c>
      <c r="BJ489" s="14">
        <v>260</v>
      </c>
      <c r="BK489" s="14">
        <v>0</v>
      </c>
      <c r="BL489" s="14">
        <v>0</v>
      </c>
      <c r="BM489" s="14">
        <v>260</v>
      </c>
      <c r="BN489" s="14">
        <v>0</v>
      </c>
      <c r="BO489" s="19">
        <f>BN489/(O489)*100</f>
        <v>0</v>
      </c>
      <c r="BP489" s="19">
        <f>BN489/(O489+Q489)*100</f>
        <v>0</v>
      </c>
      <c r="BQ489" s="15" t="s">
        <v>73</v>
      </c>
      <c r="BR489" s="13"/>
      <c r="BS489" s="13"/>
      <c r="BT489" s="19"/>
      <c r="BU489" s="19">
        <f t="shared" si="121"/>
        <v>0</v>
      </c>
      <c r="BV489" s="16"/>
      <c r="BW489" s="16"/>
      <c r="BX489" s="16"/>
      <c r="BY489" s="14">
        <f t="shared" si="124"/>
        <v>0</v>
      </c>
      <c r="BZ489" s="19">
        <v>0</v>
      </c>
      <c r="CA489" s="11">
        <f t="shared" si="126"/>
        <v>0</v>
      </c>
      <c r="CB489" s="11" t="e">
        <f>(BX489/BT489^3)*100000</f>
        <v>#DIV/0!</v>
      </c>
    </row>
    <row r="490" spans="1:80" x14ac:dyDescent="0.25">
      <c r="A490" s="15" t="s">
        <v>69</v>
      </c>
      <c r="B490" s="15">
        <v>8</v>
      </c>
      <c r="C490" s="15">
        <v>2</v>
      </c>
      <c r="D490" s="16">
        <f t="shared" si="114"/>
        <v>0.80937128447999995</v>
      </c>
      <c r="E490" s="17">
        <v>37041</v>
      </c>
      <c r="F490" s="15">
        <v>2</v>
      </c>
      <c r="G490" s="15" t="s">
        <v>70</v>
      </c>
      <c r="H490" s="15" t="s">
        <v>71</v>
      </c>
      <c r="I490" s="15">
        <v>0</v>
      </c>
      <c r="J490" s="15">
        <v>0</v>
      </c>
      <c r="K490" s="15">
        <v>8</v>
      </c>
      <c r="L490" s="15">
        <v>0</v>
      </c>
      <c r="M490" s="13">
        <f t="shared" si="115"/>
        <v>2</v>
      </c>
      <c r="N490" s="17">
        <v>37048</v>
      </c>
      <c r="O490" s="14">
        <v>844094</v>
      </c>
      <c r="P490" s="17">
        <v>37053</v>
      </c>
      <c r="Q490" s="14">
        <v>940732</v>
      </c>
      <c r="R490" s="15"/>
      <c r="S490" s="15"/>
      <c r="T490" s="15"/>
      <c r="U490" s="15"/>
      <c r="V490" s="14">
        <f t="shared" si="116"/>
        <v>1784826</v>
      </c>
      <c r="W490" s="14">
        <f t="shared" si="117"/>
        <v>2205200.5479125744</v>
      </c>
      <c r="X490" s="14">
        <f t="shared" si="118"/>
        <v>892413</v>
      </c>
      <c r="Y490" s="17">
        <v>37079</v>
      </c>
      <c r="Z490" s="13">
        <f t="shared" si="119"/>
        <v>7</v>
      </c>
      <c r="AA490" s="15">
        <f t="shared" si="120"/>
        <v>31</v>
      </c>
      <c r="AB490" s="13"/>
      <c r="AC490" s="18">
        <v>4.2</v>
      </c>
      <c r="AD490" s="18">
        <v>3.5</v>
      </c>
      <c r="AE490" s="18">
        <v>25.4</v>
      </c>
      <c r="AF490" s="18">
        <v>33</v>
      </c>
      <c r="AG490" s="18">
        <v>30.941379310344818</v>
      </c>
      <c r="AH490" s="13">
        <v>49</v>
      </c>
      <c r="AI490" s="13">
        <v>48</v>
      </c>
      <c r="AJ490" s="13">
        <v>58</v>
      </c>
      <c r="AK490" s="13">
        <v>52.8</v>
      </c>
      <c r="AL490" s="18">
        <v>9.1</v>
      </c>
      <c r="AM490" s="18">
        <v>8.9</v>
      </c>
      <c r="AN490" s="18">
        <v>9.3000000000000007</v>
      </c>
      <c r="AO490" s="18">
        <v>9.1206318996187239</v>
      </c>
      <c r="AP490" s="21">
        <v>0</v>
      </c>
      <c r="AQ490" s="21">
        <v>300</v>
      </c>
      <c r="AR490" s="21">
        <v>18</v>
      </c>
      <c r="AS490" s="21">
        <v>7.5</v>
      </c>
      <c r="AT490" s="14">
        <v>60</v>
      </c>
      <c r="AU490" s="14">
        <v>680</v>
      </c>
      <c r="AV490" s="14">
        <v>0</v>
      </c>
      <c r="AW490" s="14">
        <v>740</v>
      </c>
      <c r="AX490" s="14">
        <v>35</v>
      </c>
      <c r="AY490" s="14">
        <v>0</v>
      </c>
      <c r="AZ490" s="14">
        <v>0</v>
      </c>
      <c r="BA490" s="14">
        <v>85</v>
      </c>
      <c r="BB490" s="14">
        <v>380</v>
      </c>
      <c r="BC490" s="14">
        <v>420</v>
      </c>
      <c r="BD490" s="14">
        <v>0</v>
      </c>
      <c r="BE490" s="14">
        <v>800</v>
      </c>
      <c r="BF490" s="14">
        <v>213.18181818181819</v>
      </c>
      <c r="BG490" s="14">
        <v>71.36363636363636</v>
      </c>
      <c r="BH490" s="14">
        <v>0</v>
      </c>
      <c r="BI490" s="14">
        <v>284.54545454545456</v>
      </c>
      <c r="BJ490" s="14">
        <v>235</v>
      </c>
      <c r="BK490" s="14">
        <v>30</v>
      </c>
      <c r="BL490" s="14">
        <v>0</v>
      </c>
      <c r="BM490" s="14">
        <v>235</v>
      </c>
      <c r="BN490" s="14">
        <v>0</v>
      </c>
      <c r="BO490" s="19">
        <f>BN490/(Q490)*100</f>
        <v>0</v>
      </c>
      <c r="BP490" s="19">
        <f>BN490/(O490+Q490)*100</f>
        <v>0</v>
      </c>
      <c r="BQ490" s="15" t="s">
        <v>73</v>
      </c>
      <c r="BR490" s="13"/>
      <c r="BS490" s="13"/>
      <c r="BT490" s="19"/>
      <c r="BU490" s="19">
        <f t="shared" si="121"/>
        <v>0</v>
      </c>
      <c r="BV490" s="16"/>
      <c r="BW490" s="16"/>
      <c r="BX490" s="16"/>
      <c r="BY490" s="14">
        <f t="shared" si="124"/>
        <v>0</v>
      </c>
      <c r="BZ490" s="19">
        <v>0</v>
      </c>
      <c r="CA490" s="11">
        <f t="shared" si="126"/>
        <v>0</v>
      </c>
    </row>
    <row r="491" spans="1:80" x14ac:dyDescent="0.25">
      <c r="A491" s="15" t="s">
        <v>69</v>
      </c>
      <c r="B491" s="15">
        <v>16</v>
      </c>
      <c r="C491" s="15">
        <v>0.5</v>
      </c>
      <c r="D491" s="16">
        <f t="shared" si="114"/>
        <v>0.20234282111999999</v>
      </c>
      <c r="E491" s="17">
        <v>37411</v>
      </c>
      <c r="F491" s="15">
        <v>1</v>
      </c>
      <c r="G491" s="15" t="s">
        <v>70</v>
      </c>
      <c r="H491" s="15" t="s">
        <v>71</v>
      </c>
      <c r="I491" s="15">
        <v>0</v>
      </c>
      <c r="J491" s="15">
        <v>0</v>
      </c>
      <c r="K491" s="15"/>
      <c r="L491" s="15"/>
      <c r="M491" s="13">
        <f t="shared" si="115"/>
        <v>0</v>
      </c>
      <c r="N491" s="17">
        <v>37422</v>
      </c>
      <c r="O491" s="14">
        <v>232664</v>
      </c>
      <c r="P491" s="15"/>
      <c r="Q491" s="14"/>
      <c r="R491" s="15"/>
      <c r="S491" s="15"/>
      <c r="T491" s="15"/>
      <c r="U491" s="15"/>
      <c r="V491" s="14">
        <f t="shared" si="116"/>
        <v>232664</v>
      </c>
      <c r="W491" s="14">
        <f t="shared" si="117"/>
        <v>1149850.5294735313</v>
      </c>
      <c r="X491" s="14">
        <f t="shared" si="118"/>
        <v>465328</v>
      </c>
      <c r="Y491" s="17">
        <v>37445</v>
      </c>
      <c r="Z491" s="13">
        <f t="shared" si="119"/>
        <v>11</v>
      </c>
      <c r="AA491" s="15">
        <f t="shared" si="120"/>
        <v>23</v>
      </c>
      <c r="AB491" s="15"/>
      <c r="AC491" s="18">
        <v>3</v>
      </c>
      <c r="AD491" s="18">
        <v>33</v>
      </c>
      <c r="AE491" s="18">
        <v>27.9</v>
      </c>
      <c r="AF491" s="18">
        <v>32.1</v>
      </c>
      <c r="AG491" s="18">
        <v>30.831818181818178</v>
      </c>
      <c r="AH491" s="13">
        <v>49</v>
      </c>
      <c r="AI491" s="13">
        <v>48</v>
      </c>
      <c r="AJ491" s="13">
        <v>55</v>
      </c>
      <c r="AK491" s="13">
        <v>51.833333333333336</v>
      </c>
      <c r="AL491" s="18">
        <v>8.9</v>
      </c>
      <c r="AM491" s="18">
        <v>8.9</v>
      </c>
      <c r="AN491" s="18">
        <v>9.1999999999999993</v>
      </c>
      <c r="AO491" s="18">
        <v>8.9827031258595813</v>
      </c>
      <c r="AP491" s="21">
        <v>0</v>
      </c>
      <c r="AQ491" s="21">
        <v>125</v>
      </c>
      <c r="AR491" s="21">
        <v>7.5</v>
      </c>
      <c r="AS491" s="21">
        <v>3.25</v>
      </c>
      <c r="AT491" s="14">
        <v>40</v>
      </c>
      <c r="AU491" s="14">
        <v>20</v>
      </c>
      <c r="AV491" s="14">
        <v>900</v>
      </c>
      <c r="AW491" s="14">
        <v>960</v>
      </c>
      <c r="AX491" s="14">
        <v>0</v>
      </c>
      <c r="AY491" s="14">
        <v>0</v>
      </c>
      <c r="AZ491" s="14">
        <v>0</v>
      </c>
      <c r="BA491" s="14">
        <v>0</v>
      </c>
      <c r="BB491" s="14">
        <v>70</v>
      </c>
      <c r="BC491" s="14">
        <v>125</v>
      </c>
      <c r="BD491" s="14">
        <v>655</v>
      </c>
      <c r="BE491" s="14">
        <v>745</v>
      </c>
      <c r="BF491" s="14">
        <v>19</v>
      </c>
      <c r="BG491" s="14">
        <v>31.5</v>
      </c>
      <c r="BH491" s="14">
        <v>128.5</v>
      </c>
      <c r="BI491" s="14">
        <v>179</v>
      </c>
      <c r="BJ491" s="14">
        <v>15</v>
      </c>
      <c r="BK491" s="14">
        <v>5</v>
      </c>
      <c r="BL491" s="14">
        <v>17.5</v>
      </c>
      <c r="BM491" s="14">
        <v>65</v>
      </c>
      <c r="BN491" s="14">
        <v>0</v>
      </c>
      <c r="BO491" s="19">
        <f>BN491/(O491)*100</f>
        <v>0</v>
      </c>
      <c r="BP491" s="19">
        <f>BN491/(O491+Q491)*100</f>
        <v>0</v>
      </c>
      <c r="BQ491" s="15" t="s">
        <v>73</v>
      </c>
      <c r="BR491" s="13"/>
      <c r="BS491" s="13"/>
      <c r="BT491" s="19"/>
      <c r="BU491" s="19">
        <f t="shared" si="121"/>
        <v>0</v>
      </c>
      <c r="BV491" s="16"/>
      <c r="BW491" s="16"/>
      <c r="BX491" s="16"/>
      <c r="BY491" s="14">
        <f t="shared" si="124"/>
        <v>0</v>
      </c>
      <c r="BZ491" s="19">
        <v>0</v>
      </c>
      <c r="CA491" s="19">
        <f t="shared" si="126"/>
        <v>0</v>
      </c>
      <c r="CB491" s="19" t="e">
        <f>(BX491/BT491^3)*100000</f>
        <v>#DIV/0!</v>
      </c>
    </row>
    <row r="492" spans="1:80" x14ac:dyDescent="0.25">
      <c r="A492" s="4" t="s">
        <v>69</v>
      </c>
      <c r="B492" s="9">
        <v>28</v>
      </c>
      <c r="C492" s="4">
        <v>1</v>
      </c>
      <c r="D492" s="4">
        <f t="shared" si="114"/>
        <v>0.40468564223999998</v>
      </c>
      <c r="E492" s="8">
        <v>39926</v>
      </c>
      <c r="F492" s="4">
        <v>1</v>
      </c>
      <c r="G492" s="4" t="s">
        <v>70</v>
      </c>
      <c r="H492" s="4" t="s">
        <v>71</v>
      </c>
      <c r="M492" s="13" t="e">
        <f t="shared" si="115"/>
        <v>#DIV/0!</v>
      </c>
      <c r="N492" s="8">
        <v>39939</v>
      </c>
      <c r="O492" s="5">
        <v>306402</v>
      </c>
      <c r="Q492" s="5"/>
      <c r="S492" s="5"/>
      <c r="U492" s="5"/>
      <c r="V492" s="14">
        <f t="shared" si="116"/>
        <v>306402</v>
      </c>
      <c r="W492" s="14">
        <f t="shared" si="117"/>
        <v>757135.83092302398</v>
      </c>
      <c r="X492" s="14">
        <f t="shared" si="118"/>
        <v>306402</v>
      </c>
      <c r="Y492" s="8">
        <v>39974</v>
      </c>
      <c r="Z492" s="13">
        <f t="shared" si="119"/>
        <v>13</v>
      </c>
      <c r="AA492" s="4">
        <f t="shared" si="120"/>
        <v>35</v>
      </c>
      <c r="AB492" s="4">
        <v>3</v>
      </c>
      <c r="AC492" s="10">
        <v>2.4</v>
      </c>
      <c r="AD492" s="10">
        <v>28.4</v>
      </c>
      <c r="AE492" s="10">
        <v>26.1</v>
      </c>
      <c r="AF492" s="10">
        <v>32.299999999999997</v>
      </c>
      <c r="AG492" s="10">
        <v>29.163636363636368</v>
      </c>
      <c r="AH492" s="4">
        <v>49</v>
      </c>
      <c r="AI492" s="4">
        <v>47</v>
      </c>
      <c r="AJ492" s="4">
        <v>55</v>
      </c>
      <c r="AK492" s="10">
        <v>51.454545454545453</v>
      </c>
      <c r="AL492" s="4">
        <v>8.8000000000000007</v>
      </c>
      <c r="AM492" s="4">
        <v>8.5</v>
      </c>
      <c r="AN492" s="10">
        <v>9.5</v>
      </c>
      <c r="AO492" s="10">
        <v>8.9807049213505543</v>
      </c>
      <c r="AP492" s="20">
        <v>198</v>
      </c>
      <c r="AQ492" s="20">
        <v>390</v>
      </c>
      <c r="AR492" s="20">
        <v>27</v>
      </c>
      <c r="AS492" s="20">
        <v>12</v>
      </c>
      <c r="AT492" s="5">
        <v>490</v>
      </c>
      <c r="AU492" s="5">
        <v>3085</v>
      </c>
      <c r="AV492" s="5">
        <v>0</v>
      </c>
      <c r="AW492" s="5">
        <v>3575</v>
      </c>
      <c r="AX492" s="5">
        <v>5</v>
      </c>
      <c r="AY492" s="5">
        <v>20</v>
      </c>
      <c r="AZ492" s="5">
        <v>0</v>
      </c>
      <c r="BA492" s="5">
        <v>120</v>
      </c>
      <c r="BB492" s="5">
        <v>750</v>
      </c>
      <c r="BC492" s="5">
        <v>650</v>
      </c>
      <c r="BD492" s="5">
        <v>14100</v>
      </c>
      <c r="BE492" s="5">
        <v>14800</v>
      </c>
      <c r="BF492" s="5">
        <v>203.92857142857142</v>
      </c>
      <c r="BG492" s="5">
        <v>197.85714285714286</v>
      </c>
      <c r="BH492" s="5">
        <v>1564.2857142857142</v>
      </c>
      <c r="BI492" s="5">
        <v>1966.0714285714287</v>
      </c>
      <c r="BJ492" s="5">
        <v>127.5</v>
      </c>
      <c r="BK492" s="5">
        <v>117.5</v>
      </c>
      <c r="BL492" s="5">
        <v>175</v>
      </c>
      <c r="BM492" s="5">
        <v>620</v>
      </c>
      <c r="BN492" s="5">
        <v>0</v>
      </c>
      <c r="BO492" s="11">
        <f>BN492/O492*100</f>
        <v>0</v>
      </c>
      <c r="BP492" s="11">
        <f>(BN492)/(O492+Q492+S492+U492)*100</f>
        <v>0</v>
      </c>
      <c r="BQ492" s="4" t="s">
        <v>73</v>
      </c>
      <c r="BU492" s="19">
        <f t="shared" si="121"/>
        <v>0</v>
      </c>
      <c r="BY492" s="5">
        <f t="shared" si="124"/>
        <v>0</v>
      </c>
      <c r="BZ492" s="11">
        <v>0</v>
      </c>
      <c r="CA492" s="11">
        <f t="shared" si="126"/>
        <v>0</v>
      </c>
      <c r="CB492" s="11" t="e">
        <f>(BX492/BT492^3)*100000</f>
        <v>#DIV/0!</v>
      </c>
    </row>
    <row r="493" spans="1:80" x14ac:dyDescent="0.25">
      <c r="A493" s="15" t="s">
        <v>69</v>
      </c>
      <c r="B493" s="15">
        <v>32</v>
      </c>
      <c r="C493" s="15">
        <v>1</v>
      </c>
      <c r="D493" s="16">
        <f t="shared" si="114"/>
        <v>0.40468564223999998</v>
      </c>
      <c r="E493" s="17">
        <v>37145</v>
      </c>
      <c r="F493" s="15">
        <v>1</v>
      </c>
      <c r="G493" s="15" t="s">
        <v>70</v>
      </c>
      <c r="H493" s="15" t="s">
        <v>71</v>
      </c>
      <c r="I493" s="15">
        <v>4</v>
      </c>
      <c r="J493" s="15">
        <v>2</v>
      </c>
      <c r="K493" s="15"/>
      <c r="L493" s="15"/>
      <c r="M493" s="13">
        <f t="shared" si="115"/>
        <v>3</v>
      </c>
      <c r="N493" s="23">
        <v>37149</v>
      </c>
      <c r="O493" s="24">
        <v>420902</v>
      </c>
      <c r="P493" s="15"/>
      <c r="Q493" s="14"/>
      <c r="R493" s="15"/>
      <c r="S493" s="15"/>
      <c r="T493" s="15"/>
      <c r="U493" s="15"/>
      <c r="V493" s="14">
        <f t="shared" si="116"/>
        <v>420902</v>
      </c>
      <c r="W493" s="14">
        <f t="shared" si="117"/>
        <v>1040071.4927029284</v>
      </c>
      <c r="X493" s="14">
        <f t="shared" si="118"/>
        <v>420902</v>
      </c>
      <c r="Y493" s="17">
        <v>37165</v>
      </c>
      <c r="Z493" s="13">
        <f t="shared" si="119"/>
        <v>4</v>
      </c>
      <c r="AA493" s="15">
        <f t="shared" si="120"/>
        <v>16</v>
      </c>
      <c r="AB493" s="13">
        <v>9</v>
      </c>
      <c r="AC493" s="18">
        <v>3.4</v>
      </c>
      <c r="AD493" s="18">
        <v>31.5</v>
      </c>
      <c r="AE493" s="18">
        <v>26.2</v>
      </c>
      <c r="AF493" s="18">
        <v>32.1</v>
      </c>
      <c r="AG493" s="18">
        <v>29.1</v>
      </c>
      <c r="AH493" s="13">
        <v>50</v>
      </c>
      <c r="AI493" s="13">
        <v>50</v>
      </c>
      <c r="AJ493" s="13">
        <v>55</v>
      </c>
      <c r="AK493" s="13">
        <v>51.5</v>
      </c>
      <c r="AL493" s="18">
        <v>8.3000000000000007</v>
      </c>
      <c r="AM493" s="18">
        <v>8.4</v>
      </c>
      <c r="AN493" s="18">
        <v>9</v>
      </c>
      <c r="AO493" s="18">
        <v>8.7073671502996604</v>
      </c>
      <c r="AP493" s="21">
        <v>4</v>
      </c>
      <c r="AQ493" s="21">
        <v>300</v>
      </c>
      <c r="AR493" s="21">
        <v>12</v>
      </c>
      <c r="AS493" s="21">
        <v>5</v>
      </c>
      <c r="AT493" s="14">
        <v>20</v>
      </c>
      <c r="AU493" s="14">
        <v>115</v>
      </c>
      <c r="AV493" s="14">
        <v>170</v>
      </c>
      <c r="AW493" s="14">
        <v>305</v>
      </c>
      <c r="AX493" s="14">
        <v>5</v>
      </c>
      <c r="AY493" s="14">
        <v>10</v>
      </c>
      <c r="AZ493" s="14">
        <v>0</v>
      </c>
      <c r="BA493" s="14">
        <v>85</v>
      </c>
      <c r="BB493" s="14">
        <v>170</v>
      </c>
      <c r="BC493" s="14">
        <v>1840</v>
      </c>
      <c r="BD493" s="14">
        <v>0</v>
      </c>
      <c r="BE493" s="14">
        <v>1845</v>
      </c>
      <c r="BF493" s="14">
        <v>79.166666666666671</v>
      </c>
      <c r="BG493" s="14">
        <v>515</v>
      </c>
      <c r="BH493" s="14">
        <v>0</v>
      </c>
      <c r="BI493" s="14">
        <v>594.16666666666663</v>
      </c>
      <c r="BJ493" s="14">
        <v>77.5</v>
      </c>
      <c r="BK493" s="14">
        <v>252.5</v>
      </c>
      <c r="BL493" s="14">
        <v>0</v>
      </c>
      <c r="BM493" s="14">
        <v>377.5</v>
      </c>
      <c r="BN493" s="14">
        <v>0</v>
      </c>
      <c r="BO493" s="19">
        <f>BN493/(O493)*100</f>
        <v>0</v>
      </c>
      <c r="BP493" s="19">
        <f t="shared" ref="BP493:BP506" si="127">BN493/(O493+Q493)*100</f>
        <v>0</v>
      </c>
      <c r="BQ493" s="15" t="s">
        <v>73</v>
      </c>
      <c r="BR493" s="13"/>
      <c r="BS493" s="13"/>
      <c r="BT493" s="19"/>
      <c r="BU493" s="19">
        <f t="shared" si="121"/>
        <v>0</v>
      </c>
      <c r="BV493" s="16"/>
      <c r="BW493" s="16"/>
      <c r="BX493" s="16"/>
      <c r="BY493" s="14">
        <f t="shared" si="124"/>
        <v>0</v>
      </c>
      <c r="BZ493" s="19">
        <v>0</v>
      </c>
      <c r="CA493" s="19">
        <f t="shared" si="126"/>
        <v>0</v>
      </c>
      <c r="CB493" s="19" t="e">
        <f>(BX493/BT493^3)*100000</f>
        <v>#DIV/0!</v>
      </c>
    </row>
    <row r="494" spans="1:80" x14ac:dyDescent="0.25">
      <c r="A494" s="15" t="s">
        <v>69</v>
      </c>
      <c r="B494" s="15">
        <v>30</v>
      </c>
      <c r="C494" s="15">
        <v>1</v>
      </c>
      <c r="D494" s="16">
        <f t="shared" si="114"/>
        <v>0.40468564223999998</v>
      </c>
      <c r="E494" s="17">
        <v>37160</v>
      </c>
      <c r="F494" s="15">
        <v>1</v>
      </c>
      <c r="G494" s="15" t="s">
        <v>70</v>
      </c>
      <c r="H494" s="15" t="s">
        <v>71</v>
      </c>
      <c r="I494" s="15">
        <v>202</v>
      </c>
      <c r="J494" s="15">
        <v>147</v>
      </c>
      <c r="K494" s="15"/>
      <c r="L494" s="15"/>
      <c r="M494" s="13">
        <f t="shared" si="115"/>
        <v>174.5</v>
      </c>
      <c r="N494" s="23">
        <v>37164</v>
      </c>
      <c r="O494" s="24">
        <v>384262</v>
      </c>
      <c r="P494" s="15"/>
      <c r="Q494" s="14"/>
      <c r="R494" s="15"/>
      <c r="S494" s="15"/>
      <c r="T494" s="15"/>
      <c r="U494" s="15"/>
      <c r="V494" s="14">
        <f t="shared" si="116"/>
        <v>384262</v>
      </c>
      <c r="W494" s="14">
        <f t="shared" si="117"/>
        <v>949532.08093335899</v>
      </c>
      <c r="X494" s="14">
        <f t="shared" si="118"/>
        <v>384262</v>
      </c>
      <c r="Y494" s="17">
        <v>37210</v>
      </c>
      <c r="Z494" s="13">
        <f t="shared" si="119"/>
        <v>4</v>
      </c>
      <c r="AA494" s="15">
        <f t="shared" si="120"/>
        <v>46</v>
      </c>
      <c r="AB494" s="13">
        <v>3</v>
      </c>
      <c r="AC494" s="18">
        <v>4.2</v>
      </c>
      <c r="AD494" s="18">
        <v>26.3</v>
      </c>
      <c r="AE494" s="18">
        <v>23.1</v>
      </c>
      <c r="AF494" s="18">
        <v>29.7</v>
      </c>
      <c r="AG494" s="18">
        <v>26.120454545454535</v>
      </c>
      <c r="AH494" s="13">
        <v>50</v>
      </c>
      <c r="AI494" s="13">
        <v>40</v>
      </c>
      <c r="AJ494" s="13">
        <v>50</v>
      </c>
      <c r="AK494" s="13">
        <v>44.692307692307693</v>
      </c>
      <c r="AL494" s="18">
        <v>8.6</v>
      </c>
      <c r="AM494" s="18">
        <v>8.5</v>
      </c>
      <c r="AN494" s="18">
        <v>9.6</v>
      </c>
      <c r="AO494" s="18">
        <v>9.1336664163490351</v>
      </c>
      <c r="AP494" s="21">
        <v>96</v>
      </c>
      <c r="AQ494" s="21">
        <v>537.5</v>
      </c>
      <c r="AR494" s="21">
        <v>30</v>
      </c>
      <c r="AS494" s="21">
        <v>12.5</v>
      </c>
      <c r="AT494" s="14">
        <v>10</v>
      </c>
      <c r="AU494" s="14">
        <v>80</v>
      </c>
      <c r="AV494" s="14">
        <v>0</v>
      </c>
      <c r="AW494" s="14">
        <v>90</v>
      </c>
      <c r="AX494" s="14">
        <v>0</v>
      </c>
      <c r="AY494" s="14">
        <v>10</v>
      </c>
      <c r="AZ494" s="14">
        <v>0</v>
      </c>
      <c r="BA494" s="14">
        <v>20</v>
      </c>
      <c r="BB494" s="14">
        <v>620</v>
      </c>
      <c r="BC494" s="14">
        <v>930</v>
      </c>
      <c r="BD494" s="14">
        <v>75</v>
      </c>
      <c r="BE494" s="14">
        <v>975</v>
      </c>
      <c r="BF494" s="14">
        <v>78.421052631578945</v>
      </c>
      <c r="BG494" s="14">
        <v>114.47368421052632</v>
      </c>
      <c r="BH494" s="14">
        <v>18.421052631578949</v>
      </c>
      <c r="BI494" s="14">
        <v>211.31578947368422</v>
      </c>
      <c r="BJ494" s="14">
        <v>45</v>
      </c>
      <c r="BK494" s="14">
        <v>50</v>
      </c>
      <c r="BL494" s="14">
        <v>0</v>
      </c>
      <c r="BM494" s="14">
        <v>95</v>
      </c>
      <c r="BN494" s="14">
        <v>186446</v>
      </c>
      <c r="BO494" s="19">
        <f>BN494/(O494)*100</f>
        <v>48.520540672770139</v>
      </c>
      <c r="BP494" s="19">
        <f t="shared" si="127"/>
        <v>48.520540672770139</v>
      </c>
      <c r="BQ494" s="15" t="s">
        <v>72</v>
      </c>
      <c r="BR494" s="13">
        <v>24</v>
      </c>
      <c r="BS494" s="13">
        <v>30</v>
      </c>
      <c r="BT494" s="19">
        <v>26.66</v>
      </c>
      <c r="BU494" s="19">
        <f t="shared" si="121"/>
        <v>0.5795652173913044</v>
      </c>
      <c r="BV494" s="16">
        <v>0.107</v>
      </c>
      <c r="BW494" s="16">
        <v>0.223</v>
      </c>
      <c r="BX494" s="16">
        <v>0.14799999999999999</v>
      </c>
      <c r="BY494" s="14">
        <f t="shared" si="124"/>
        <v>460718.09953027114</v>
      </c>
      <c r="BZ494" s="19">
        <v>29.59</v>
      </c>
      <c r="CA494" s="11">
        <f t="shared" si="126"/>
        <v>1.5895322255681352</v>
      </c>
      <c r="CB494" s="11">
        <f>(BX494/BT494^3)*100000</f>
        <v>0.78105439436027524</v>
      </c>
    </row>
    <row r="495" spans="1:80" x14ac:dyDescent="0.25">
      <c r="A495" s="15" t="s">
        <v>69</v>
      </c>
      <c r="B495" s="15">
        <v>28</v>
      </c>
      <c r="C495" s="15">
        <v>1</v>
      </c>
      <c r="D495" s="16">
        <f t="shared" si="114"/>
        <v>0.40468564223999998</v>
      </c>
      <c r="E495" s="17">
        <v>37134</v>
      </c>
      <c r="F495" s="15">
        <v>1</v>
      </c>
      <c r="G495" s="15" t="s">
        <v>70</v>
      </c>
      <c r="H495" s="15" t="s">
        <v>71</v>
      </c>
      <c r="I495" s="15">
        <v>11</v>
      </c>
      <c r="J495" s="15">
        <v>56</v>
      </c>
      <c r="K495" s="15"/>
      <c r="L495" s="15"/>
      <c r="M495" s="13">
        <f t="shared" si="115"/>
        <v>33.5</v>
      </c>
      <c r="N495" s="23">
        <v>37140</v>
      </c>
      <c r="O495" s="24">
        <v>414490</v>
      </c>
      <c r="P495" s="15"/>
      <c r="Q495" s="14"/>
      <c r="R495" s="15"/>
      <c r="S495" s="15"/>
      <c r="T495" s="15"/>
      <c r="U495" s="15"/>
      <c r="V495" s="14">
        <f t="shared" si="116"/>
        <v>414490</v>
      </c>
      <c r="W495" s="14">
        <f t="shared" si="117"/>
        <v>1024227.0956432536</v>
      </c>
      <c r="X495" s="14">
        <f t="shared" si="118"/>
        <v>414490</v>
      </c>
      <c r="Y495" s="17">
        <v>37174</v>
      </c>
      <c r="Z495" s="13">
        <f t="shared" si="119"/>
        <v>6</v>
      </c>
      <c r="AA495" s="15">
        <f t="shared" si="120"/>
        <v>34</v>
      </c>
      <c r="AB495" s="13">
        <v>5</v>
      </c>
      <c r="AC495" s="18">
        <v>3.6</v>
      </c>
      <c r="AD495" s="18">
        <v>32.299999999999997</v>
      </c>
      <c r="AE495" s="18">
        <v>21.8</v>
      </c>
      <c r="AF495" s="18">
        <v>32.1</v>
      </c>
      <c r="AG495" s="18">
        <v>28.730303030303034</v>
      </c>
      <c r="AH495" s="13">
        <v>50</v>
      </c>
      <c r="AI495" s="13">
        <v>49</v>
      </c>
      <c r="AJ495" s="13">
        <v>58</v>
      </c>
      <c r="AK495" s="13">
        <v>52.6</v>
      </c>
      <c r="AL495" s="18">
        <v>8.5</v>
      </c>
      <c r="AM495" s="18">
        <v>8.6</v>
      </c>
      <c r="AN495" s="18">
        <v>9.8000000000000007</v>
      </c>
      <c r="AO495" s="18">
        <v>9.4346688819221001</v>
      </c>
      <c r="AP495" s="21">
        <v>39.5</v>
      </c>
      <c r="AQ495" s="21">
        <v>300</v>
      </c>
      <c r="AR495" s="21">
        <v>24</v>
      </c>
      <c r="AS495" s="21">
        <v>10</v>
      </c>
      <c r="AT495" s="14">
        <v>15</v>
      </c>
      <c r="AU495" s="14">
        <v>310</v>
      </c>
      <c r="AV495" s="14">
        <v>0</v>
      </c>
      <c r="AW495" s="14">
        <v>325</v>
      </c>
      <c r="AX495" s="14">
        <v>5</v>
      </c>
      <c r="AY495" s="14">
        <v>0</v>
      </c>
      <c r="AZ495" s="14">
        <v>0</v>
      </c>
      <c r="BA495" s="14">
        <v>5</v>
      </c>
      <c r="BB495" s="14">
        <v>140</v>
      </c>
      <c r="BC495" s="14">
        <v>435</v>
      </c>
      <c r="BD495" s="14">
        <v>0</v>
      </c>
      <c r="BE495" s="14">
        <v>460</v>
      </c>
      <c r="BF495" s="14">
        <v>36.428571428571431</v>
      </c>
      <c r="BG495" s="14">
        <v>47.857142857142854</v>
      </c>
      <c r="BH495" s="14">
        <v>0</v>
      </c>
      <c r="BI495" s="14">
        <v>84.285714285714292</v>
      </c>
      <c r="BJ495" s="14">
        <v>25</v>
      </c>
      <c r="BK495" s="14">
        <v>12.5</v>
      </c>
      <c r="BL495" s="14">
        <v>0</v>
      </c>
      <c r="BM495" s="14">
        <v>40</v>
      </c>
      <c r="BN495" s="14">
        <v>0</v>
      </c>
      <c r="BO495" s="19">
        <f>BN495/(O495)*100</f>
        <v>0</v>
      </c>
      <c r="BP495" s="19">
        <f t="shared" si="127"/>
        <v>0</v>
      </c>
      <c r="BQ495" s="15" t="s">
        <v>73</v>
      </c>
      <c r="BR495" s="13"/>
      <c r="BS495" s="13"/>
      <c r="BT495" s="19"/>
      <c r="BU495" s="19">
        <f t="shared" si="121"/>
        <v>0</v>
      </c>
      <c r="BV495" s="16"/>
      <c r="BW495" s="16"/>
      <c r="BX495" s="16"/>
      <c r="BY495" s="14">
        <f t="shared" si="124"/>
        <v>0</v>
      </c>
      <c r="BZ495" s="19">
        <v>0</v>
      </c>
      <c r="CA495" s="19">
        <f t="shared" si="126"/>
        <v>0</v>
      </c>
      <c r="CB495" s="19" t="e">
        <f>(BX495/BT495^3)*100000</f>
        <v>#DIV/0!</v>
      </c>
    </row>
    <row r="496" spans="1:80" x14ac:dyDescent="0.25">
      <c r="A496" s="4" t="s">
        <v>69</v>
      </c>
      <c r="B496" s="4">
        <v>26</v>
      </c>
      <c r="C496" s="4">
        <v>1</v>
      </c>
      <c r="D496" s="6">
        <f t="shared" si="114"/>
        <v>0.40468564223999998</v>
      </c>
      <c r="E496" s="8">
        <v>38915</v>
      </c>
      <c r="F496" s="4">
        <v>1</v>
      </c>
      <c r="G496" s="4" t="s">
        <v>70</v>
      </c>
      <c r="H496" s="4" t="s">
        <v>71</v>
      </c>
      <c r="I496" s="4">
        <v>174</v>
      </c>
      <c r="J496" s="4">
        <v>158</v>
      </c>
      <c r="M496" s="13">
        <f t="shared" si="115"/>
        <v>166</v>
      </c>
      <c r="N496" s="8">
        <v>38921</v>
      </c>
      <c r="O496" s="5">
        <v>416780</v>
      </c>
      <c r="Q496" s="5"/>
      <c r="V496" s="14">
        <f t="shared" si="116"/>
        <v>416780</v>
      </c>
      <c r="W496" s="14">
        <f t="shared" si="117"/>
        <v>1029885.8088788518</v>
      </c>
      <c r="X496" s="14">
        <f t="shared" si="118"/>
        <v>416780</v>
      </c>
      <c r="Y496" s="8">
        <v>38966</v>
      </c>
      <c r="Z496" s="13">
        <f t="shared" si="119"/>
        <v>6</v>
      </c>
      <c r="AA496" s="4">
        <f t="shared" si="120"/>
        <v>45</v>
      </c>
      <c r="AB496" s="4">
        <v>7</v>
      </c>
      <c r="AC496" s="4">
        <v>3.2</v>
      </c>
      <c r="AD496" s="4">
        <v>31.9</v>
      </c>
      <c r="AE496" s="4">
        <v>29.3</v>
      </c>
      <c r="AF496" s="4">
        <v>33.4</v>
      </c>
      <c r="AG496" s="10">
        <v>31.874418604651154</v>
      </c>
      <c r="AH496" s="4">
        <v>50</v>
      </c>
      <c r="AI496" s="4">
        <v>45</v>
      </c>
      <c r="AJ496" s="4">
        <v>58</v>
      </c>
      <c r="AK496" s="9">
        <v>51.333333333333336</v>
      </c>
      <c r="AL496" s="4">
        <v>9.5</v>
      </c>
      <c r="AM496" s="4">
        <v>8.9</v>
      </c>
      <c r="AN496" s="4">
        <v>9.4</v>
      </c>
      <c r="AO496" s="10">
        <v>9.1946941560794961</v>
      </c>
      <c r="AP496" s="20">
        <v>330</v>
      </c>
      <c r="AQ496" s="20">
        <v>95</v>
      </c>
      <c r="AR496" s="20">
        <v>0</v>
      </c>
      <c r="AS496" s="20">
        <v>7.5</v>
      </c>
      <c r="AT496" s="5">
        <v>130</v>
      </c>
      <c r="AU496" s="5">
        <v>760</v>
      </c>
      <c r="AV496" s="5">
        <v>0</v>
      </c>
      <c r="AW496" s="5">
        <v>890</v>
      </c>
      <c r="AX496" s="5">
        <v>5</v>
      </c>
      <c r="AY496" s="5">
        <v>25</v>
      </c>
      <c r="AZ496" s="5">
        <v>0</v>
      </c>
      <c r="BA496" s="5">
        <v>55</v>
      </c>
      <c r="BB496" s="5">
        <v>485</v>
      </c>
      <c r="BC496" s="5">
        <v>995</v>
      </c>
      <c r="BD496" s="5">
        <v>0</v>
      </c>
      <c r="BE496" s="5">
        <v>1105</v>
      </c>
      <c r="BF496" s="5">
        <v>163.33333333333334</v>
      </c>
      <c r="BG496" s="5">
        <v>378.33333333333331</v>
      </c>
      <c r="BH496" s="5">
        <v>0</v>
      </c>
      <c r="BI496" s="5">
        <v>538.33333333333337</v>
      </c>
      <c r="BJ496" s="5">
        <v>110</v>
      </c>
      <c r="BK496" s="5">
        <v>280</v>
      </c>
      <c r="BL496" s="5">
        <v>0</v>
      </c>
      <c r="BM496" s="5">
        <v>590</v>
      </c>
      <c r="BN496" s="5">
        <v>67913</v>
      </c>
      <c r="BO496" s="11">
        <f>BN496/O496*100</f>
        <v>16.294687844906186</v>
      </c>
      <c r="BP496" s="11">
        <f t="shared" si="127"/>
        <v>16.294687844906186</v>
      </c>
      <c r="BQ496" s="4" t="s">
        <v>72</v>
      </c>
      <c r="BR496" s="9">
        <v>22</v>
      </c>
      <c r="BS496" s="9">
        <v>64</v>
      </c>
      <c r="BT496" s="11">
        <v>26.9</v>
      </c>
      <c r="BU496" s="19">
        <f t="shared" si="121"/>
        <v>0.59777777777777774</v>
      </c>
      <c r="BV496" s="6">
        <v>5.7000000000000002E-2</v>
      </c>
      <c r="BW496" s="6">
        <v>0.63300000000000001</v>
      </c>
      <c r="BX496" s="6">
        <v>0.16</v>
      </c>
      <c r="BY496" s="5">
        <f t="shared" si="124"/>
        <v>167816.67771579602</v>
      </c>
      <c r="BZ496" s="11">
        <v>10.27</v>
      </c>
      <c r="CA496" s="19">
        <f t="shared" si="126"/>
        <v>0.56394939281506395</v>
      </c>
      <c r="CB496" s="19"/>
    </row>
    <row r="497" spans="1:82" x14ac:dyDescent="0.25">
      <c r="A497" s="15" t="s">
        <v>69</v>
      </c>
      <c r="B497" s="15">
        <v>1</v>
      </c>
      <c r="C497" s="15">
        <v>2</v>
      </c>
      <c r="D497" s="16">
        <f t="shared" si="114"/>
        <v>0.80937128447999995</v>
      </c>
      <c r="E497" s="17">
        <v>37050</v>
      </c>
      <c r="F497" s="15">
        <v>1</v>
      </c>
      <c r="G497" s="15" t="s">
        <v>70</v>
      </c>
      <c r="H497" s="15" t="s">
        <v>71</v>
      </c>
      <c r="I497" s="15">
        <v>14</v>
      </c>
      <c r="J497" s="15">
        <v>97</v>
      </c>
      <c r="K497" s="15">
        <v>238</v>
      </c>
      <c r="L497" s="15"/>
      <c r="M497" s="13">
        <f t="shared" si="115"/>
        <v>116.33333333333333</v>
      </c>
      <c r="N497" s="17">
        <v>37056</v>
      </c>
      <c r="O497" s="14">
        <v>910046</v>
      </c>
      <c r="P497" s="15"/>
      <c r="Q497" s="14"/>
      <c r="R497" s="15"/>
      <c r="S497" s="15"/>
      <c r="T497" s="15"/>
      <c r="U497" s="15"/>
      <c r="V497" s="14">
        <f t="shared" si="116"/>
        <v>910046</v>
      </c>
      <c r="W497" s="14">
        <f t="shared" si="117"/>
        <v>1124386.3199133398</v>
      </c>
      <c r="X497" s="14">
        <f t="shared" si="118"/>
        <v>455023</v>
      </c>
      <c r="Y497" s="17">
        <v>37091</v>
      </c>
      <c r="Z497" s="13">
        <f t="shared" si="119"/>
        <v>6</v>
      </c>
      <c r="AA497" s="15">
        <f t="shared" si="120"/>
        <v>35</v>
      </c>
      <c r="AB497" s="13">
        <v>18</v>
      </c>
      <c r="AC497" s="18">
        <v>3.8</v>
      </c>
      <c r="AD497" s="18">
        <v>30.9</v>
      </c>
      <c r="AE497" s="18">
        <v>28.3</v>
      </c>
      <c r="AF497" s="18">
        <v>33</v>
      </c>
      <c r="AG497" s="18">
        <v>30.718181818181822</v>
      </c>
      <c r="AH497" s="13">
        <v>50</v>
      </c>
      <c r="AI497" s="13">
        <v>47</v>
      </c>
      <c r="AJ497" s="13">
        <v>55</v>
      </c>
      <c r="AK497" s="13">
        <v>51.166666666666664</v>
      </c>
      <c r="AL497" s="18">
        <v>8.6999999999999993</v>
      </c>
      <c r="AM497" s="18">
        <v>8.9</v>
      </c>
      <c r="AN497" s="18">
        <v>9.4</v>
      </c>
      <c r="AO497" s="18">
        <v>9.1256676995812587</v>
      </c>
      <c r="AP497" s="21">
        <v>36</v>
      </c>
      <c r="AQ497" s="21">
        <v>330</v>
      </c>
      <c r="AR497" s="21">
        <v>6</v>
      </c>
      <c r="AS497" s="21">
        <v>2.5</v>
      </c>
      <c r="AT497" s="14">
        <v>10</v>
      </c>
      <c r="AU497" s="14">
        <v>130</v>
      </c>
      <c r="AV497" s="14">
        <v>0</v>
      </c>
      <c r="AW497" s="14">
        <v>140</v>
      </c>
      <c r="AX497" s="14">
        <v>0</v>
      </c>
      <c r="AY497" s="14">
        <v>0</v>
      </c>
      <c r="AZ497" s="14">
        <v>0</v>
      </c>
      <c r="BA497" s="14">
        <v>20</v>
      </c>
      <c r="BB497" s="14">
        <v>580</v>
      </c>
      <c r="BC497" s="14">
        <v>245</v>
      </c>
      <c r="BD497" s="14">
        <v>0</v>
      </c>
      <c r="BE497" s="14">
        <v>630</v>
      </c>
      <c r="BF497" s="14">
        <v>180</v>
      </c>
      <c r="BG497" s="14">
        <v>63.333333333333336</v>
      </c>
      <c r="BH497" s="14">
        <v>0</v>
      </c>
      <c r="BI497" s="14">
        <v>243.33333333333334</v>
      </c>
      <c r="BJ497" s="14">
        <v>100</v>
      </c>
      <c r="BK497" s="14">
        <v>17.5</v>
      </c>
      <c r="BL497" s="14">
        <v>0</v>
      </c>
      <c r="BM497" s="14">
        <v>222.5</v>
      </c>
      <c r="BN497" s="14">
        <v>102253</v>
      </c>
      <c r="BO497" s="19">
        <f>BN497/(O497)*100</f>
        <v>11.236025431681474</v>
      </c>
      <c r="BP497" s="19">
        <f t="shared" si="127"/>
        <v>11.236025431681474</v>
      </c>
      <c r="BQ497" s="15" t="s">
        <v>72</v>
      </c>
      <c r="BR497" s="13">
        <v>14</v>
      </c>
      <c r="BS497" s="13">
        <v>34</v>
      </c>
      <c r="BT497" s="19">
        <v>25.19</v>
      </c>
      <c r="BU497" s="19">
        <f t="shared" si="121"/>
        <v>0.71971428571428575</v>
      </c>
      <c r="BV497" s="16">
        <v>2.5999999999999999E-2</v>
      </c>
      <c r="BW497" s="16">
        <v>0.34799999999999998</v>
      </c>
      <c r="BX497" s="16">
        <v>0.14499999999999999</v>
      </c>
      <c r="BY497" s="14">
        <f t="shared" si="124"/>
        <v>126336.33285581029</v>
      </c>
      <c r="BZ497" s="19">
        <v>12.82</v>
      </c>
      <c r="CA497" s="11">
        <f t="shared" si="126"/>
        <v>0.45255585577272284</v>
      </c>
      <c r="CB497" s="11">
        <f>(BX497/BT497^3)*100000</f>
        <v>0.90715917993370443</v>
      </c>
    </row>
    <row r="498" spans="1:82" x14ac:dyDescent="0.25">
      <c r="A498" s="15" t="s">
        <v>69</v>
      </c>
      <c r="B498" s="15">
        <v>29</v>
      </c>
      <c r="C498" s="15">
        <v>1</v>
      </c>
      <c r="D498" s="16">
        <f t="shared" si="114"/>
        <v>0.40468564223999998</v>
      </c>
      <c r="E498" s="17">
        <v>37033</v>
      </c>
      <c r="F498" s="15">
        <v>1</v>
      </c>
      <c r="G498" s="15" t="s">
        <v>70</v>
      </c>
      <c r="H498" s="15" t="s">
        <v>71</v>
      </c>
      <c r="I498" s="15">
        <v>26</v>
      </c>
      <c r="J498" s="15">
        <v>85</v>
      </c>
      <c r="K498" s="15"/>
      <c r="L498" s="15"/>
      <c r="M498" s="13">
        <f t="shared" si="115"/>
        <v>55.5</v>
      </c>
      <c r="N498" s="23">
        <v>37040</v>
      </c>
      <c r="O498" s="24">
        <v>469450</v>
      </c>
      <c r="P498" s="15"/>
      <c r="Q498" s="14"/>
      <c r="R498" s="15"/>
      <c r="S498" s="15"/>
      <c r="T498" s="15"/>
      <c r="U498" s="15"/>
      <c r="V498" s="14">
        <f t="shared" si="116"/>
        <v>469450</v>
      </c>
      <c r="W498" s="14">
        <f t="shared" si="117"/>
        <v>1160036.2132976078</v>
      </c>
      <c r="X498" s="14">
        <f t="shared" si="118"/>
        <v>469450</v>
      </c>
      <c r="Y498" s="17">
        <v>37071</v>
      </c>
      <c r="Z498" s="13">
        <f t="shared" si="119"/>
        <v>7</v>
      </c>
      <c r="AA498" s="15">
        <f t="shared" si="120"/>
        <v>31</v>
      </c>
      <c r="AB498" s="13">
        <v>10</v>
      </c>
      <c r="AC498" s="18">
        <v>3.5</v>
      </c>
      <c r="AD498" s="18">
        <v>30.6</v>
      </c>
      <c r="AE498" s="18">
        <v>29.5</v>
      </c>
      <c r="AF498" s="18">
        <v>39.700000000000003</v>
      </c>
      <c r="AG498" s="18">
        <v>31.931034482758626</v>
      </c>
      <c r="AH498" s="13">
        <v>50</v>
      </c>
      <c r="AI498" s="13">
        <v>50</v>
      </c>
      <c r="AJ498" s="13">
        <v>60</v>
      </c>
      <c r="AK498" s="13">
        <v>55.1</v>
      </c>
      <c r="AL498" s="18">
        <v>8.8000000000000007</v>
      </c>
      <c r="AM498" s="18">
        <v>8.6</v>
      </c>
      <c r="AN498" s="18">
        <v>9.1</v>
      </c>
      <c r="AO498" s="18">
        <v>8.7863119623981856</v>
      </c>
      <c r="AP498" s="21">
        <v>18.5</v>
      </c>
      <c r="AQ498" s="21">
        <v>190</v>
      </c>
      <c r="AR498" s="21">
        <v>9</v>
      </c>
      <c r="AS498" s="21">
        <v>2.75</v>
      </c>
      <c r="AT498" s="14">
        <v>15</v>
      </c>
      <c r="AU498" s="14">
        <v>325</v>
      </c>
      <c r="AV498" s="14">
        <v>0</v>
      </c>
      <c r="AW498" s="14">
        <v>340</v>
      </c>
      <c r="AX498" s="14">
        <v>15</v>
      </c>
      <c r="AY498" s="14">
        <v>0</v>
      </c>
      <c r="AZ498" s="14">
        <v>0</v>
      </c>
      <c r="BA498" s="14">
        <v>20</v>
      </c>
      <c r="BB498" s="14">
        <v>275</v>
      </c>
      <c r="BC498" s="14">
        <v>860</v>
      </c>
      <c r="BD498" s="14">
        <v>0</v>
      </c>
      <c r="BE498" s="14">
        <v>1040</v>
      </c>
      <c r="BF498" s="14">
        <v>98.07692307692308</v>
      </c>
      <c r="BG498" s="14">
        <v>123.46153846153847</v>
      </c>
      <c r="BH498" s="14">
        <v>0</v>
      </c>
      <c r="BI498" s="14">
        <v>221.53846153846155</v>
      </c>
      <c r="BJ498" s="14">
        <v>70</v>
      </c>
      <c r="BK498" s="14">
        <v>30</v>
      </c>
      <c r="BL498" s="14">
        <v>0</v>
      </c>
      <c r="BM498" s="14">
        <v>95</v>
      </c>
      <c r="BN498" s="14">
        <v>20522</v>
      </c>
      <c r="BO498" s="19">
        <f>BN498/(O498)*100</f>
        <v>4.3714985621471936</v>
      </c>
      <c r="BP498" s="19">
        <f t="shared" si="127"/>
        <v>4.3714985621471936</v>
      </c>
      <c r="BQ498" s="15" t="s">
        <v>72</v>
      </c>
      <c r="BR498" s="13">
        <v>12</v>
      </c>
      <c r="BS498" s="13">
        <v>27</v>
      </c>
      <c r="BT498" s="19">
        <v>21.73</v>
      </c>
      <c r="BU498" s="19">
        <f t="shared" si="121"/>
        <v>0.70096774193548383</v>
      </c>
      <c r="BV498" s="16">
        <v>2.1000000000000001E-2</v>
      </c>
      <c r="BW498" s="16">
        <v>0.18</v>
      </c>
      <c r="BX498" s="16">
        <v>9.9000000000000005E-2</v>
      </c>
      <c r="BY498" s="14">
        <f t="shared" si="124"/>
        <v>50710.966384691674</v>
      </c>
      <c r="BZ498" s="19">
        <v>2.41</v>
      </c>
      <c r="CA498" s="19">
        <f t="shared" si="126"/>
        <v>0.19210450623737696</v>
      </c>
      <c r="CB498" s="19">
        <f>(BX498/BT498^3)*100000</f>
        <v>0.96484158988056323</v>
      </c>
    </row>
    <row r="499" spans="1:82" x14ac:dyDescent="0.25">
      <c r="A499" s="15" t="s">
        <v>69</v>
      </c>
      <c r="B499" s="15">
        <v>25</v>
      </c>
      <c r="C499" s="15">
        <v>1</v>
      </c>
      <c r="D499" s="16">
        <f t="shared" si="114"/>
        <v>0.40468564223999998</v>
      </c>
      <c r="E499" s="17">
        <v>37141</v>
      </c>
      <c r="F499" s="15">
        <v>1</v>
      </c>
      <c r="G499" s="15" t="s">
        <v>70</v>
      </c>
      <c r="H499" s="15" t="s">
        <v>71</v>
      </c>
      <c r="I499" s="15">
        <v>5</v>
      </c>
      <c r="J499" s="15">
        <v>0</v>
      </c>
      <c r="K499" s="15"/>
      <c r="L499" s="15"/>
      <c r="M499" s="13">
        <f t="shared" si="115"/>
        <v>2.5</v>
      </c>
      <c r="N499" s="23">
        <v>37148</v>
      </c>
      <c r="O499" s="24">
        <v>392964</v>
      </c>
      <c r="P499" s="15"/>
      <c r="Q499" s="14"/>
      <c r="R499" s="15"/>
      <c r="S499" s="15"/>
      <c r="T499" s="15"/>
      <c r="U499" s="15"/>
      <c r="V499" s="14">
        <f t="shared" si="116"/>
        <v>392964</v>
      </c>
      <c r="W499" s="14">
        <f t="shared" si="117"/>
        <v>971035.19122863165</v>
      </c>
      <c r="X499" s="14">
        <f t="shared" si="118"/>
        <v>392964</v>
      </c>
      <c r="Y499" s="17">
        <v>37165</v>
      </c>
      <c r="Z499" s="13">
        <f t="shared" si="119"/>
        <v>7</v>
      </c>
      <c r="AA499" s="15">
        <f t="shared" si="120"/>
        <v>17</v>
      </c>
      <c r="AB499" s="13"/>
      <c r="AC499" s="18">
        <v>4.0999999999999996</v>
      </c>
      <c r="AD499" s="18">
        <v>32.1</v>
      </c>
      <c r="AE499" s="18">
        <v>26.2</v>
      </c>
      <c r="AF499" s="18">
        <v>32.1</v>
      </c>
      <c r="AG499" s="18">
        <v>29.231249999999999</v>
      </c>
      <c r="AH499" s="13">
        <v>50</v>
      </c>
      <c r="AI499" s="13">
        <v>51</v>
      </c>
      <c r="AJ499" s="13">
        <v>55</v>
      </c>
      <c r="AK499" s="13">
        <v>52.25</v>
      </c>
      <c r="AL499" s="18">
        <v>9.4</v>
      </c>
      <c r="AM499" s="18">
        <v>9.1</v>
      </c>
      <c r="AN499" s="18">
        <v>9.6999999999999993</v>
      </c>
      <c r="AO499" s="18">
        <v>9.3892218538614856</v>
      </c>
      <c r="AP499" s="21">
        <v>0</v>
      </c>
      <c r="AQ499" s="21">
        <v>275</v>
      </c>
      <c r="AR499" s="21">
        <v>18</v>
      </c>
      <c r="AS499" s="21">
        <v>7.5</v>
      </c>
      <c r="AT499" s="14">
        <v>100</v>
      </c>
      <c r="AU499" s="14">
        <v>535</v>
      </c>
      <c r="AV499" s="14">
        <v>15</v>
      </c>
      <c r="AW499" s="14">
        <v>650</v>
      </c>
      <c r="AX499" s="14">
        <v>155</v>
      </c>
      <c r="AY499" s="14">
        <v>0</v>
      </c>
      <c r="AZ499" s="14">
        <v>0</v>
      </c>
      <c r="BA499" s="14">
        <v>160</v>
      </c>
      <c r="BB499" s="14">
        <v>510</v>
      </c>
      <c r="BC499" s="14">
        <v>170</v>
      </c>
      <c r="BD499" s="14">
        <v>0</v>
      </c>
      <c r="BE499" s="14">
        <v>680</v>
      </c>
      <c r="BF499" s="14">
        <v>300</v>
      </c>
      <c r="BG499" s="14">
        <v>37.5</v>
      </c>
      <c r="BH499" s="14">
        <v>0</v>
      </c>
      <c r="BI499" s="14">
        <v>337.5</v>
      </c>
      <c r="BJ499" s="14">
        <v>285</v>
      </c>
      <c r="BK499" s="14">
        <v>7.5</v>
      </c>
      <c r="BL499" s="14">
        <v>0</v>
      </c>
      <c r="BM499" s="14">
        <v>290</v>
      </c>
      <c r="BN499" s="14">
        <v>0</v>
      </c>
      <c r="BO499" s="19">
        <f>BN499/(O499)*100</f>
        <v>0</v>
      </c>
      <c r="BP499" s="19">
        <f t="shared" si="127"/>
        <v>0</v>
      </c>
      <c r="BQ499" s="15" t="s">
        <v>73</v>
      </c>
      <c r="BR499" s="13"/>
      <c r="BS499" s="13"/>
      <c r="BT499" s="19"/>
      <c r="BU499" s="19">
        <f t="shared" si="121"/>
        <v>0</v>
      </c>
      <c r="BV499" s="16"/>
      <c r="BW499" s="16"/>
      <c r="BX499" s="16"/>
      <c r="BY499" s="14">
        <f t="shared" si="124"/>
        <v>0</v>
      </c>
      <c r="BZ499" s="19">
        <v>0</v>
      </c>
      <c r="CA499" s="19">
        <f t="shared" si="126"/>
        <v>0</v>
      </c>
      <c r="CB499" s="19" t="e">
        <f>(BX499/BT499^3)*100000</f>
        <v>#DIV/0!</v>
      </c>
    </row>
    <row r="500" spans="1:82" x14ac:dyDescent="0.25">
      <c r="A500" s="15" t="s">
        <v>69</v>
      </c>
      <c r="B500" s="15">
        <v>11</v>
      </c>
      <c r="C500" s="15">
        <v>0.5</v>
      </c>
      <c r="D500" s="16">
        <f t="shared" si="114"/>
        <v>0.20234282111999999</v>
      </c>
      <c r="E500" s="17">
        <v>37040</v>
      </c>
      <c r="F500" s="15">
        <v>2</v>
      </c>
      <c r="G500" s="15" t="s">
        <v>70</v>
      </c>
      <c r="H500" s="15" t="s">
        <v>71</v>
      </c>
      <c r="I500" s="15">
        <v>5</v>
      </c>
      <c r="J500" s="15">
        <v>0</v>
      </c>
      <c r="K500" s="15">
        <v>20</v>
      </c>
      <c r="L500" s="15">
        <v>53</v>
      </c>
      <c r="M500" s="13">
        <f t="shared" si="115"/>
        <v>19.5</v>
      </c>
      <c r="N500" s="17">
        <v>37047</v>
      </c>
      <c r="O500" s="14">
        <v>214344</v>
      </c>
      <c r="P500" s="17">
        <v>37052</v>
      </c>
      <c r="Q500" s="14">
        <v>245488</v>
      </c>
      <c r="R500" s="15"/>
      <c r="S500" s="15"/>
      <c r="T500" s="15"/>
      <c r="U500" s="15"/>
      <c r="V500" s="14">
        <f t="shared" si="116"/>
        <v>459832</v>
      </c>
      <c r="W500" s="14">
        <f t="shared" si="117"/>
        <v>2272539.2354161916</v>
      </c>
      <c r="X500" s="14">
        <f t="shared" si="118"/>
        <v>919664</v>
      </c>
      <c r="Y500" s="17">
        <v>37071</v>
      </c>
      <c r="Z500" s="13">
        <f t="shared" si="119"/>
        <v>7</v>
      </c>
      <c r="AA500" s="15">
        <f t="shared" si="120"/>
        <v>24</v>
      </c>
      <c r="AB500" s="13">
        <v>21</v>
      </c>
      <c r="AC500" s="18">
        <v>3.9</v>
      </c>
      <c r="AD500" s="18">
        <v>31.2</v>
      </c>
      <c r="AE500" s="18">
        <v>29.1</v>
      </c>
      <c r="AF500" s="18">
        <v>33.4</v>
      </c>
      <c r="AG500" s="18">
        <v>31.486363636363638</v>
      </c>
      <c r="AH500" s="13">
        <v>50</v>
      </c>
      <c r="AI500" s="13">
        <v>48</v>
      </c>
      <c r="AJ500" s="13">
        <v>53</v>
      </c>
      <c r="AK500" s="13">
        <v>50.333333333333336</v>
      </c>
      <c r="AL500" s="18">
        <v>8.6999999999999993</v>
      </c>
      <c r="AM500" s="18">
        <v>8.8000000000000007</v>
      </c>
      <c r="AN500" s="18">
        <v>9.1999999999999993</v>
      </c>
      <c r="AO500" s="18">
        <v>9.0069667837091281</v>
      </c>
      <c r="AP500" s="21">
        <v>3</v>
      </c>
      <c r="AQ500" s="21">
        <v>105</v>
      </c>
      <c r="AR500" s="21">
        <v>3.75</v>
      </c>
      <c r="AS500" s="21">
        <v>1.625</v>
      </c>
      <c r="AT500" s="14">
        <v>10</v>
      </c>
      <c r="AU500" s="14">
        <v>155</v>
      </c>
      <c r="AV500" s="14">
        <v>0</v>
      </c>
      <c r="AW500" s="14">
        <v>165</v>
      </c>
      <c r="AX500" s="14">
        <v>10</v>
      </c>
      <c r="AY500" s="14">
        <v>0</v>
      </c>
      <c r="AZ500" s="14">
        <v>0</v>
      </c>
      <c r="BA500" s="14">
        <v>55</v>
      </c>
      <c r="BB500" s="14">
        <v>380</v>
      </c>
      <c r="BC500" s="14">
        <v>800</v>
      </c>
      <c r="BD500" s="14">
        <v>0</v>
      </c>
      <c r="BE500" s="14">
        <v>840</v>
      </c>
      <c r="BF500" s="14">
        <v>126</v>
      </c>
      <c r="BG500" s="14">
        <v>165.5</v>
      </c>
      <c r="BH500" s="14">
        <v>0</v>
      </c>
      <c r="BI500" s="14">
        <v>291.5</v>
      </c>
      <c r="BJ500" s="14">
        <v>102.5</v>
      </c>
      <c r="BK500" s="14">
        <v>25</v>
      </c>
      <c r="BL500" s="14">
        <v>0</v>
      </c>
      <c r="BM500" s="14">
        <v>145</v>
      </c>
      <c r="BN500" s="14">
        <v>22655</v>
      </c>
      <c r="BO500" s="19">
        <f>BN500/(Q500)*100</f>
        <v>9.2285569966760086</v>
      </c>
      <c r="BP500" s="19">
        <f t="shared" si="127"/>
        <v>4.9267993528071123</v>
      </c>
      <c r="BQ500" s="15" t="s">
        <v>72</v>
      </c>
      <c r="BR500" s="13">
        <v>16</v>
      </c>
      <c r="BS500" s="13">
        <v>31</v>
      </c>
      <c r="BT500" s="19">
        <v>24.55</v>
      </c>
      <c r="BU500" s="19">
        <f t="shared" si="121"/>
        <v>1.0229166666666667</v>
      </c>
      <c r="BV500" s="16">
        <v>5.6000000000000001E-2</v>
      </c>
      <c r="BW500" s="16">
        <v>0.21299999999999999</v>
      </c>
      <c r="BX500" s="16">
        <v>0.13400000000000001</v>
      </c>
      <c r="BY500" s="14">
        <f t="shared" si="124"/>
        <v>111963.44834277262</v>
      </c>
      <c r="BZ500" s="19">
        <v>2.86</v>
      </c>
      <c r="CA500" s="11">
        <f t="shared" si="126"/>
        <v>0.58893449249674401</v>
      </c>
    </row>
    <row r="501" spans="1:82" x14ac:dyDescent="0.25">
      <c r="A501" s="15" t="s">
        <v>69</v>
      </c>
      <c r="B501" s="15">
        <v>32</v>
      </c>
      <c r="C501" s="15">
        <v>1</v>
      </c>
      <c r="D501" s="16">
        <f t="shared" si="114"/>
        <v>0.40468564223999998</v>
      </c>
      <c r="E501" s="17">
        <v>37059</v>
      </c>
      <c r="F501" s="15">
        <v>1</v>
      </c>
      <c r="G501" s="15" t="s">
        <v>70</v>
      </c>
      <c r="H501" s="15" t="s">
        <v>71</v>
      </c>
      <c r="I501" s="15">
        <v>0</v>
      </c>
      <c r="J501" s="15">
        <v>0</v>
      </c>
      <c r="K501" s="15"/>
      <c r="L501" s="15"/>
      <c r="M501" s="13">
        <f t="shared" si="115"/>
        <v>0</v>
      </c>
      <c r="N501" s="23">
        <v>37067</v>
      </c>
      <c r="O501" s="24">
        <v>422734</v>
      </c>
      <c r="P501" s="15"/>
      <c r="Q501" s="14"/>
      <c r="R501" s="15"/>
      <c r="S501" s="15"/>
      <c r="T501" s="15"/>
      <c r="U501" s="15"/>
      <c r="V501" s="14">
        <f t="shared" si="116"/>
        <v>422734</v>
      </c>
      <c r="W501" s="14">
        <f t="shared" si="117"/>
        <v>1044598.4632914067</v>
      </c>
      <c r="X501" s="14">
        <f t="shared" si="118"/>
        <v>422734</v>
      </c>
      <c r="Y501" s="17">
        <v>37089</v>
      </c>
      <c r="Z501" s="13">
        <f t="shared" si="119"/>
        <v>8</v>
      </c>
      <c r="AA501" s="15">
        <f t="shared" si="120"/>
        <v>22</v>
      </c>
      <c r="AB501" s="13"/>
      <c r="AC501" s="18">
        <v>3</v>
      </c>
      <c r="AD501" s="18">
        <v>31.6</v>
      </c>
      <c r="AE501" s="18">
        <v>27.5</v>
      </c>
      <c r="AF501" s="18">
        <v>32.9</v>
      </c>
      <c r="AG501" s="18">
        <v>30.985714285714284</v>
      </c>
      <c r="AH501" s="13">
        <v>50</v>
      </c>
      <c r="AI501" s="13">
        <v>43</v>
      </c>
      <c r="AJ501" s="13">
        <v>54</v>
      </c>
      <c r="AK501" s="13">
        <v>48.714285714285715</v>
      </c>
      <c r="AL501" s="18">
        <v>9.1999999999999993</v>
      </c>
      <c r="AM501" s="18">
        <v>9</v>
      </c>
      <c r="AN501" s="18">
        <v>9.1999999999999993</v>
      </c>
      <c r="AO501" s="18">
        <v>9.0747593216539588</v>
      </c>
      <c r="AP501" s="21">
        <v>0</v>
      </c>
      <c r="AQ501" s="21">
        <v>155</v>
      </c>
      <c r="AR501" s="21">
        <v>1.5</v>
      </c>
      <c r="AS501" s="21">
        <v>0.75</v>
      </c>
      <c r="AT501" s="14">
        <v>250</v>
      </c>
      <c r="AU501" s="14">
        <v>590</v>
      </c>
      <c r="AV501" s="14">
        <v>0</v>
      </c>
      <c r="AW501" s="14">
        <v>840</v>
      </c>
      <c r="AX501" s="14">
        <v>10</v>
      </c>
      <c r="AY501" s="14">
        <v>0</v>
      </c>
      <c r="AZ501" s="14">
        <v>0</v>
      </c>
      <c r="BA501" s="14">
        <v>15</v>
      </c>
      <c r="BB501" s="14">
        <v>340</v>
      </c>
      <c r="BC501" s="14">
        <v>440</v>
      </c>
      <c r="BD501" s="14">
        <v>0</v>
      </c>
      <c r="BE501" s="14">
        <v>780</v>
      </c>
      <c r="BF501" s="14">
        <v>124.375</v>
      </c>
      <c r="BG501" s="14">
        <v>87.5</v>
      </c>
      <c r="BH501" s="14">
        <v>0</v>
      </c>
      <c r="BI501" s="14">
        <v>211.875</v>
      </c>
      <c r="BJ501" s="14">
        <v>117.5</v>
      </c>
      <c r="BK501" s="14">
        <v>10</v>
      </c>
      <c r="BL501" s="14">
        <v>0</v>
      </c>
      <c r="BM501" s="14">
        <v>120</v>
      </c>
      <c r="BN501" s="14">
        <v>0</v>
      </c>
      <c r="BO501" s="19">
        <f t="shared" ref="BO501:BO506" si="128">BN501/(O501)*100</f>
        <v>0</v>
      </c>
      <c r="BP501" s="19">
        <f t="shared" si="127"/>
        <v>0</v>
      </c>
      <c r="BQ501" s="15" t="s">
        <v>73</v>
      </c>
      <c r="BR501" s="13"/>
      <c r="BS501" s="13"/>
      <c r="BT501" s="19"/>
      <c r="BU501" s="19">
        <f t="shared" si="121"/>
        <v>0</v>
      </c>
      <c r="BV501" s="16"/>
      <c r="BW501" s="16"/>
      <c r="BX501" s="16"/>
      <c r="BY501" s="14">
        <f t="shared" si="124"/>
        <v>0</v>
      </c>
      <c r="BZ501" s="19">
        <v>0</v>
      </c>
      <c r="CA501" s="19">
        <f t="shared" si="126"/>
        <v>0</v>
      </c>
      <c r="CB501" s="19" t="e">
        <f>(BX501/BT501^3)*100000</f>
        <v>#DIV/0!</v>
      </c>
    </row>
    <row r="502" spans="1:82" x14ac:dyDescent="0.25">
      <c r="A502" s="15" t="s">
        <v>69</v>
      </c>
      <c r="B502" s="15">
        <v>29</v>
      </c>
      <c r="C502" s="15">
        <v>1</v>
      </c>
      <c r="D502" s="16">
        <f t="shared" si="114"/>
        <v>0.40468564223999998</v>
      </c>
      <c r="E502" s="17">
        <v>37140</v>
      </c>
      <c r="F502" s="15">
        <v>1</v>
      </c>
      <c r="G502" s="15" t="s">
        <v>70</v>
      </c>
      <c r="H502" s="15" t="s">
        <v>71</v>
      </c>
      <c r="I502" s="15">
        <v>0</v>
      </c>
      <c r="J502" s="15">
        <v>126</v>
      </c>
      <c r="K502" s="15"/>
      <c r="L502" s="15"/>
      <c r="M502" s="13">
        <f t="shared" si="115"/>
        <v>63</v>
      </c>
      <c r="N502" s="23">
        <v>37148</v>
      </c>
      <c r="O502" s="24">
        <v>470824</v>
      </c>
      <c r="P502" s="15"/>
      <c r="Q502" s="14"/>
      <c r="R502" s="15"/>
      <c r="S502" s="15"/>
      <c r="T502" s="15"/>
      <c r="U502" s="15"/>
      <c r="V502" s="14">
        <f t="shared" si="116"/>
        <v>470824</v>
      </c>
      <c r="W502" s="14">
        <f t="shared" si="117"/>
        <v>1163431.4412389665</v>
      </c>
      <c r="X502" s="14">
        <f t="shared" si="118"/>
        <v>470824</v>
      </c>
      <c r="Y502" s="17">
        <v>37181</v>
      </c>
      <c r="Z502" s="13">
        <f t="shared" si="119"/>
        <v>8</v>
      </c>
      <c r="AA502" s="15">
        <f t="shared" si="120"/>
        <v>33</v>
      </c>
      <c r="AB502" s="13">
        <v>5</v>
      </c>
      <c r="AC502" s="18">
        <v>3.1</v>
      </c>
      <c r="AD502" s="18">
        <v>32</v>
      </c>
      <c r="AE502" s="18">
        <v>22.9</v>
      </c>
      <c r="AF502" s="18">
        <v>32.200000000000003</v>
      </c>
      <c r="AG502" s="18">
        <v>28.050000000000004</v>
      </c>
      <c r="AH502" s="13">
        <v>50</v>
      </c>
      <c r="AI502" s="13">
        <v>47</v>
      </c>
      <c r="AJ502" s="13">
        <v>59</v>
      </c>
      <c r="AK502" s="13">
        <v>53.777777777777779</v>
      </c>
      <c r="AL502" s="18">
        <v>9</v>
      </c>
      <c r="AM502" s="18">
        <v>8.6999999999999993</v>
      </c>
      <c r="AN502" s="18">
        <v>9.6</v>
      </c>
      <c r="AO502" s="18">
        <v>9.0908716846582482</v>
      </c>
      <c r="AP502" s="21">
        <v>57</v>
      </c>
      <c r="AQ502" s="21">
        <v>425</v>
      </c>
      <c r="AR502" s="21">
        <v>27</v>
      </c>
      <c r="AS502" s="21">
        <v>12.5</v>
      </c>
      <c r="AT502" s="14">
        <v>130</v>
      </c>
      <c r="AU502" s="14">
        <v>875</v>
      </c>
      <c r="AV502" s="14">
        <v>10</v>
      </c>
      <c r="AW502" s="14">
        <v>1015</v>
      </c>
      <c r="AX502" s="14">
        <v>0</v>
      </c>
      <c r="AY502" s="14">
        <v>0</v>
      </c>
      <c r="AZ502" s="14">
        <v>0</v>
      </c>
      <c r="BA502" s="14">
        <v>0</v>
      </c>
      <c r="BB502" s="14">
        <v>105</v>
      </c>
      <c r="BC502" s="14">
        <v>130</v>
      </c>
      <c r="BD502" s="14">
        <v>0</v>
      </c>
      <c r="BE502" s="14">
        <v>195</v>
      </c>
      <c r="BF502" s="14">
        <v>35.714285714285715</v>
      </c>
      <c r="BG502" s="14">
        <v>85.714285714285708</v>
      </c>
      <c r="BH502" s="14">
        <v>0.7142857142857143</v>
      </c>
      <c r="BI502" s="14">
        <v>122.14285714285714</v>
      </c>
      <c r="BJ502" s="14">
        <v>25</v>
      </c>
      <c r="BK502" s="14">
        <v>5</v>
      </c>
      <c r="BL502" s="14">
        <v>0</v>
      </c>
      <c r="BM502" s="14">
        <v>25</v>
      </c>
      <c r="BN502" s="14">
        <v>12039</v>
      </c>
      <c r="BO502" s="19">
        <f t="shared" si="128"/>
        <v>2.5570064397736734</v>
      </c>
      <c r="BP502" s="19">
        <f t="shared" si="127"/>
        <v>2.5570064397736734</v>
      </c>
      <c r="BQ502" s="15" t="s">
        <v>72</v>
      </c>
      <c r="BR502" s="13">
        <v>22</v>
      </c>
      <c r="BS502" s="13">
        <v>50</v>
      </c>
      <c r="BT502" s="19">
        <v>38.380000000000003</v>
      </c>
      <c r="BU502" s="19">
        <f t="shared" si="121"/>
        <v>1.1630303030303031</v>
      </c>
      <c r="BV502" s="16">
        <v>0.122</v>
      </c>
      <c r="BW502" s="16">
        <v>0.97399999999999998</v>
      </c>
      <c r="BX502" s="16">
        <v>0.44400000000000001</v>
      </c>
      <c r="BY502" s="14">
        <f t="shared" si="124"/>
        <v>29749.016874832036</v>
      </c>
      <c r="BZ502" s="19">
        <v>5.95</v>
      </c>
      <c r="CA502" s="19">
        <f t="shared" si="126"/>
        <v>0.44553849082716179</v>
      </c>
      <c r="CB502" s="19">
        <f>(BX502/BT502^3)*100000</f>
        <v>0.78535869966444471</v>
      </c>
    </row>
    <row r="503" spans="1:82" x14ac:dyDescent="0.25">
      <c r="A503" s="15" t="s">
        <v>69</v>
      </c>
      <c r="B503" s="15">
        <v>13</v>
      </c>
      <c r="C503" s="15">
        <v>0.5</v>
      </c>
      <c r="D503" s="16">
        <f t="shared" si="114"/>
        <v>0.20234282111999999</v>
      </c>
      <c r="E503" s="17">
        <v>37150</v>
      </c>
      <c r="F503" s="15">
        <v>1</v>
      </c>
      <c r="G503" s="15" t="s">
        <v>70</v>
      </c>
      <c r="H503" s="15" t="s">
        <v>71</v>
      </c>
      <c r="I503" s="15">
        <v>17</v>
      </c>
      <c r="J503" s="15">
        <v>77</v>
      </c>
      <c r="K503" s="15"/>
      <c r="L503" s="15"/>
      <c r="M503" s="13">
        <f t="shared" si="115"/>
        <v>47</v>
      </c>
      <c r="N503" s="17">
        <v>37160</v>
      </c>
      <c r="O503" s="14">
        <v>201978</v>
      </c>
      <c r="P503" s="15"/>
      <c r="Q503" s="14"/>
      <c r="R503" s="15"/>
      <c r="S503" s="15"/>
      <c r="T503" s="15"/>
      <c r="U503" s="15"/>
      <c r="V503" s="14">
        <f t="shared" si="116"/>
        <v>201978</v>
      </c>
      <c r="W503" s="14">
        <f t="shared" si="117"/>
        <v>998197.01475950249</v>
      </c>
      <c r="X503" s="14">
        <f t="shared" si="118"/>
        <v>403956</v>
      </c>
      <c r="Y503" s="17">
        <v>37201</v>
      </c>
      <c r="Z503" s="13">
        <f t="shared" si="119"/>
        <v>10</v>
      </c>
      <c r="AA503" s="15">
        <f t="shared" si="120"/>
        <v>41</v>
      </c>
      <c r="AB503" s="13">
        <v>6</v>
      </c>
      <c r="AC503" s="18">
        <v>4</v>
      </c>
      <c r="AD503" s="18">
        <v>25.7</v>
      </c>
      <c r="AE503" s="18">
        <v>22.4</v>
      </c>
      <c r="AF503" s="18">
        <v>30.5</v>
      </c>
      <c r="AG503" s="18">
        <v>26.361538461538466</v>
      </c>
      <c r="AH503" s="13">
        <v>50</v>
      </c>
      <c r="AI503" s="13">
        <v>40</v>
      </c>
      <c r="AJ503" s="13">
        <v>50</v>
      </c>
      <c r="AK503" s="13">
        <v>45.272727272727273</v>
      </c>
      <c r="AL503" s="18">
        <v>8.6999999999999993</v>
      </c>
      <c r="AM503" s="18">
        <v>8.6999999999999993</v>
      </c>
      <c r="AN503" s="18">
        <v>9.8000000000000007</v>
      </c>
      <c r="AO503" s="18">
        <v>9.1944647098835404</v>
      </c>
      <c r="AP503" s="21">
        <v>46</v>
      </c>
      <c r="AQ503" s="21">
        <v>225</v>
      </c>
      <c r="AR503" s="21">
        <v>21</v>
      </c>
      <c r="AS503" s="21">
        <v>8.75</v>
      </c>
      <c r="AT503" s="14">
        <v>935</v>
      </c>
      <c r="AU503" s="14">
        <v>925</v>
      </c>
      <c r="AV503" s="14">
        <v>0</v>
      </c>
      <c r="AW503" s="14">
        <v>1860</v>
      </c>
      <c r="AX503" s="14">
        <v>0</v>
      </c>
      <c r="AY503" s="14">
        <v>0</v>
      </c>
      <c r="AZ503" s="14">
        <v>0</v>
      </c>
      <c r="BA503" s="14">
        <v>10</v>
      </c>
      <c r="BB503" s="14">
        <v>735</v>
      </c>
      <c r="BC503" s="14">
        <v>165</v>
      </c>
      <c r="BD503" s="14">
        <v>280</v>
      </c>
      <c r="BE503" s="14">
        <v>825</v>
      </c>
      <c r="BF503" s="14">
        <v>82.941176470588232</v>
      </c>
      <c r="BG503" s="14">
        <v>36.176470588235297</v>
      </c>
      <c r="BH503" s="14">
        <v>38.529411764705884</v>
      </c>
      <c r="BI503" s="14">
        <v>157.64705882352942</v>
      </c>
      <c r="BJ503" s="14">
        <v>15</v>
      </c>
      <c r="BK503" s="14">
        <v>15</v>
      </c>
      <c r="BL503" s="14">
        <v>0</v>
      </c>
      <c r="BM503" s="14">
        <v>60</v>
      </c>
      <c r="BN503" s="14">
        <v>0</v>
      </c>
      <c r="BO503" s="19">
        <f t="shared" si="128"/>
        <v>0</v>
      </c>
      <c r="BP503" s="19">
        <f t="shared" si="127"/>
        <v>0</v>
      </c>
      <c r="BQ503" s="15" t="s">
        <v>73</v>
      </c>
      <c r="BR503" s="13"/>
      <c r="BS503" s="13"/>
      <c r="BT503" s="19"/>
      <c r="BU503" s="19">
        <f t="shared" si="121"/>
        <v>0</v>
      </c>
      <c r="BV503" s="16"/>
      <c r="BW503" s="16"/>
      <c r="BX503" s="16"/>
      <c r="BY503" s="14">
        <f t="shared" si="124"/>
        <v>0</v>
      </c>
      <c r="BZ503" s="19">
        <v>0</v>
      </c>
      <c r="CA503" s="19">
        <f t="shared" si="126"/>
        <v>0</v>
      </c>
      <c r="CB503" s="19" t="e">
        <f>(BX503/BT503^3)*100000</f>
        <v>#DIV/0!</v>
      </c>
    </row>
    <row r="504" spans="1:82" x14ac:dyDescent="0.25">
      <c r="A504" s="15" t="s">
        <v>69</v>
      </c>
      <c r="B504" s="15">
        <v>30</v>
      </c>
      <c r="C504" s="15">
        <v>1</v>
      </c>
      <c r="D504" s="16">
        <f t="shared" si="114"/>
        <v>0.40468564223999998</v>
      </c>
      <c r="E504" s="17">
        <v>37045</v>
      </c>
      <c r="F504" s="15">
        <v>1</v>
      </c>
      <c r="G504" s="15" t="s">
        <v>70</v>
      </c>
      <c r="H504" s="15" t="s">
        <v>71</v>
      </c>
      <c r="I504" s="15">
        <v>0</v>
      </c>
      <c r="J504" s="15">
        <v>0</v>
      </c>
      <c r="K504" s="15"/>
      <c r="L504" s="15"/>
      <c r="M504" s="13">
        <f t="shared" si="115"/>
        <v>0</v>
      </c>
      <c r="N504" s="23">
        <v>37055</v>
      </c>
      <c r="O504" s="24">
        <v>462122</v>
      </c>
      <c r="P504" s="15"/>
      <c r="Q504" s="14"/>
      <c r="R504" s="15"/>
      <c r="S504" s="15"/>
      <c r="T504" s="15"/>
      <c r="U504" s="15"/>
      <c r="V504" s="14">
        <f t="shared" si="116"/>
        <v>462122</v>
      </c>
      <c r="W504" s="14">
        <f t="shared" si="117"/>
        <v>1141928.3309436939</v>
      </c>
      <c r="X504" s="14">
        <f t="shared" si="118"/>
        <v>462122</v>
      </c>
      <c r="Y504" s="17">
        <v>37078</v>
      </c>
      <c r="Z504" s="13">
        <f t="shared" si="119"/>
        <v>10</v>
      </c>
      <c r="AA504" s="15">
        <f t="shared" si="120"/>
        <v>23</v>
      </c>
      <c r="AB504" s="13"/>
      <c r="AC504" s="18">
        <v>3.8</v>
      </c>
      <c r="AD504" s="18">
        <v>30.8</v>
      </c>
      <c r="AE504" s="18">
        <v>28</v>
      </c>
      <c r="AF504" s="18">
        <v>32.799999999999997</v>
      </c>
      <c r="AG504" s="18">
        <v>30.804545454545451</v>
      </c>
      <c r="AH504" s="13">
        <v>50</v>
      </c>
      <c r="AI504" s="13">
        <v>46</v>
      </c>
      <c r="AJ504" s="13">
        <v>58</v>
      </c>
      <c r="AK504" s="13">
        <v>53.125</v>
      </c>
      <c r="AL504" s="18">
        <v>9.1</v>
      </c>
      <c r="AM504" s="18">
        <v>9.1999999999999993</v>
      </c>
      <c r="AN504" s="18">
        <v>9.3000000000000007</v>
      </c>
      <c r="AO504" s="18">
        <v>9.2199136063063989</v>
      </c>
      <c r="AP504" s="21">
        <v>0</v>
      </c>
      <c r="AQ504" s="21">
        <v>180</v>
      </c>
      <c r="AR504" s="21">
        <v>6</v>
      </c>
      <c r="AS504" s="21">
        <v>2.5</v>
      </c>
      <c r="AT504" s="14">
        <v>60</v>
      </c>
      <c r="AU504" s="14">
        <v>100</v>
      </c>
      <c r="AV504" s="14">
        <v>0</v>
      </c>
      <c r="AW504" s="14">
        <v>160</v>
      </c>
      <c r="AX504" s="14">
        <v>30</v>
      </c>
      <c r="AY504" s="14">
        <v>0</v>
      </c>
      <c r="AZ504" s="14">
        <v>0</v>
      </c>
      <c r="BA504" s="14">
        <v>50</v>
      </c>
      <c r="BB504" s="14">
        <v>590</v>
      </c>
      <c r="BC504" s="14">
        <v>50</v>
      </c>
      <c r="BD504" s="14">
        <v>0</v>
      </c>
      <c r="BE504" s="14">
        <v>600</v>
      </c>
      <c r="BF504" s="14">
        <v>213.33333333333334</v>
      </c>
      <c r="BG504" s="14">
        <v>14.444444444444445</v>
      </c>
      <c r="BH504" s="14">
        <v>0</v>
      </c>
      <c r="BI504" s="14">
        <v>188.33333333333334</v>
      </c>
      <c r="BJ504" s="14">
        <v>170</v>
      </c>
      <c r="BK504" s="14">
        <v>10</v>
      </c>
      <c r="BL504" s="14">
        <v>0</v>
      </c>
      <c r="BM504" s="14">
        <v>145</v>
      </c>
      <c r="BN504" s="14">
        <v>0</v>
      </c>
      <c r="BO504" s="19">
        <f t="shared" si="128"/>
        <v>0</v>
      </c>
      <c r="BP504" s="19">
        <f t="shared" si="127"/>
        <v>0</v>
      </c>
      <c r="BQ504" s="15" t="s">
        <v>73</v>
      </c>
      <c r="BR504" s="13"/>
      <c r="BS504" s="13"/>
      <c r="BT504" s="19"/>
      <c r="BU504" s="19">
        <f t="shared" si="121"/>
        <v>0</v>
      </c>
      <c r="BV504" s="16"/>
      <c r="BW504" s="16"/>
      <c r="BX504" s="16"/>
      <c r="BY504" s="14">
        <f t="shared" si="124"/>
        <v>0</v>
      </c>
      <c r="BZ504" s="19">
        <v>0</v>
      </c>
      <c r="CA504" s="19">
        <f t="shared" si="126"/>
        <v>0</v>
      </c>
      <c r="CB504" s="19" t="e">
        <f>(BX504/BT504^3)*100000</f>
        <v>#DIV/0!</v>
      </c>
      <c r="CD504" s="159"/>
    </row>
    <row r="505" spans="1:82" x14ac:dyDescent="0.25">
      <c r="A505" s="15" t="s">
        <v>69</v>
      </c>
      <c r="B505" s="15">
        <v>33</v>
      </c>
      <c r="C505" s="15">
        <v>1</v>
      </c>
      <c r="D505" s="16">
        <f t="shared" si="114"/>
        <v>0.40468564223999998</v>
      </c>
      <c r="E505" s="17">
        <v>37147</v>
      </c>
      <c r="F505" s="15">
        <v>1</v>
      </c>
      <c r="G505" s="15" t="s">
        <v>70</v>
      </c>
      <c r="H505" s="15" t="s">
        <v>71</v>
      </c>
      <c r="I505" s="15">
        <v>40</v>
      </c>
      <c r="J505" s="15">
        <v>55</v>
      </c>
      <c r="K505" s="15"/>
      <c r="L505" s="15"/>
      <c r="M505" s="13">
        <f t="shared" si="115"/>
        <v>47.5</v>
      </c>
      <c r="N505" s="23">
        <v>37157</v>
      </c>
      <c r="O505" s="24">
        <v>306860</v>
      </c>
      <c r="P505" s="15"/>
      <c r="Q505" s="14"/>
      <c r="R505" s="15"/>
      <c r="S505" s="15"/>
      <c r="T505" s="15"/>
      <c r="U505" s="15"/>
      <c r="V505" s="14">
        <f t="shared" si="116"/>
        <v>306860</v>
      </c>
      <c r="W505" s="14">
        <f t="shared" si="117"/>
        <v>758267.57357014366</v>
      </c>
      <c r="X505" s="14">
        <f t="shared" si="118"/>
        <v>306860</v>
      </c>
      <c r="Y505" s="17">
        <v>37194</v>
      </c>
      <c r="Z505" s="13">
        <f t="shared" si="119"/>
        <v>10</v>
      </c>
      <c r="AA505" s="15">
        <f t="shared" si="120"/>
        <v>37</v>
      </c>
      <c r="AB505" s="13">
        <v>2</v>
      </c>
      <c r="AC505" s="18">
        <v>4.3</v>
      </c>
      <c r="AD505" s="18">
        <v>29.3</v>
      </c>
      <c r="AE505" s="18">
        <v>22.7</v>
      </c>
      <c r="AF505" s="18">
        <v>29.6</v>
      </c>
      <c r="AG505" s="18">
        <v>26.55714285714286</v>
      </c>
      <c r="AH505" s="13">
        <v>50</v>
      </c>
      <c r="AI505" s="13">
        <v>42</v>
      </c>
      <c r="AJ505" s="13">
        <v>56</v>
      </c>
      <c r="AK505" s="13">
        <v>48.636363636363633</v>
      </c>
      <c r="AL505" s="18">
        <v>9</v>
      </c>
      <c r="AM505" s="18">
        <v>8.8000000000000007</v>
      </c>
      <c r="AN505" s="18">
        <v>9.4</v>
      </c>
      <c r="AO505" s="18">
        <v>9.0928326401907142</v>
      </c>
      <c r="AP505" s="21">
        <v>58</v>
      </c>
      <c r="AQ505" s="21">
        <v>400</v>
      </c>
      <c r="AR505" s="21">
        <v>33</v>
      </c>
      <c r="AS505" s="21">
        <v>13.75</v>
      </c>
      <c r="AT505" s="14">
        <v>320</v>
      </c>
      <c r="AU505" s="14">
        <v>760</v>
      </c>
      <c r="AV505" s="14">
        <v>5</v>
      </c>
      <c r="AW505" s="14">
        <v>1085</v>
      </c>
      <c r="AX505" s="14">
        <v>0</v>
      </c>
      <c r="AY505" s="14">
        <v>0</v>
      </c>
      <c r="AZ505" s="14">
        <v>0</v>
      </c>
      <c r="BA505" s="14">
        <v>0</v>
      </c>
      <c r="BB505" s="14">
        <v>175</v>
      </c>
      <c r="BC505" s="14">
        <v>225</v>
      </c>
      <c r="BD505" s="14">
        <v>20</v>
      </c>
      <c r="BE505" s="14">
        <v>240</v>
      </c>
      <c r="BF505" s="14">
        <v>47.333333333333336</v>
      </c>
      <c r="BG505" s="14">
        <v>58</v>
      </c>
      <c r="BH505" s="14">
        <v>2.6666666666666665</v>
      </c>
      <c r="BI505" s="14">
        <v>92.941176470588232</v>
      </c>
      <c r="BJ505" s="14">
        <v>35</v>
      </c>
      <c r="BK505" s="14">
        <v>20</v>
      </c>
      <c r="BL505" s="14">
        <v>0</v>
      </c>
      <c r="BM505" s="14">
        <v>80</v>
      </c>
      <c r="BN505" s="14">
        <v>19604</v>
      </c>
      <c r="BO505" s="19">
        <f t="shared" si="128"/>
        <v>6.3885811119077109</v>
      </c>
      <c r="BP505" s="19">
        <f t="shared" si="127"/>
        <v>6.3885811119077109</v>
      </c>
      <c r="BQ505" s="15" t="s">
        <v>72</v>
      </c>
      <c r="BR505" s="13">
        <v>21</v>
      </c>
      <c r="BS505" s="13">
        <v>40</v>
      </c>
      <c r="BT505" s="19">
        <v>31.75</v>
      </c>
      <c r="BU505" s="19">
        <f t="shared" si="121"/>
        <v>0.85810810810810811</v>
      </c>
      <c r="BV505" s="16">
        <v>0.14699999999999999</v>
      </c>
      <c r="BW505" s="16">
        <v>0.49399999999999999</v>
      </c>
      <c r="BX505" s="16">
        <v>0.26300000000000001</v>
      </c>
      <c r="BY505" s="14">
        <f t="shared" ref="BY505:BY536" si="129">BN505/(C505*0.40468564224)</f>
        <v>48442.538982823098</v>
      </c>
      <c r="BZ505" s="19">
        <v>5.91</v>
      </c>
      <c r="CA505" s="19">
        <f t="shared" si="126"/>
        <v>0.39470075796512089</v>
      </c>
      <c r="CB505" s="19">
        <f>(BX505/BT505^3)*100000</f>
        <v>0.82172132848202706</v>
      </c>
    </row>
    <row r="506" spans="1:82" x14ac:dyDescent="0.25">
      <c r="A506" s="15" t="s">
        <v>69</v>
      </c>
      <c r="B506" s="15">
        <v>3</v>
      </c>
      <c r="C506" s="15">
        <v>2</v>
      </c>
      <c r="D506" s="16">
        <f t="shared" si="114"/>
        <v>0.80937128447999995</v>
      </c>
      <c r="E506" s="17">
        <v>37141</v>
      </c>
      <c r="F506" s="15">
        <v>1</v>
      </c>
      <c r="G506" s="15" t="s">
        <v>70</v>
      </c>
      <c r="H506" s="15" t="s">
        <v>71</v>
      </c>
      <c r="I506" s="15">
        <v>4</v>
      </c>
      <c r="J506" s="15">
        <v>2</v>
      </c>
      <c r="K506" s="15"/>
      <c r="L506" s="15"/>
      <c r="M506" s="13">
        <f t="shared" si="115"/>
        <v>3</v>
      </c>
      <c r="N506" s="17">
        <v>37151</v>
      </c>
      <c r="O506" s="14">
        <v>895390</v>
      </c>
      <c r="P506" s="15"/>
      <c r="Q506" s="14"/>
      <c r="R506" s="15"/>
      <c r="S506" s="15"/>
      <c r="T506" s="15"/>
      <c r="U506" s="15"/>
      <c r="V506" s="14">
        <f t="shared" si="116"/>
        <v>895390</v>
      </c>
      <c r="W506" s="14">
        <f t="shared" si="117"/>
        <v>1106278.4375594258</v>
      </c>
      <c r="X506" s="14">
        <f t="shared" si="118"/>
        <v>447695</v>
      </c>
      <c r="Y506" s="17">
        <v>37166</v>
      </c>
      <c r="Z506" s="13">
        <f t="shared" si="119"/>
        <v>10</v>
      </c>
      <c r="AA506" s="15">
        <f t="shared" si="120"/>
        <v>15</v>
      </c>
      <c r="AB506" s="13"/>
      <c r="AC506" s="18">
        <v>3.8</v>
      </c>
      <c r="AD506" s="18">
        <v>30.5</v>
      </c>
      <c r="AE506" s="18">
        <v>26.5</v>
      </c>
      <c r="AF506" s="18">
        <v>32.1</v>
      </c>
      <c r="AG506" s="18">
        <v>29.166666666666668</v>
      </c>
      <c r="AH506" s="13">
        <v>50</v>
      </c>
      <c r="AI506" s="13">
        <v>54</v>
      </c>
      <c r="AJ506" s="13">
        <v>55</v>
      </c>
      <c r="AK506" s="13">
        <v>54.333333333333336</v>
      </c>
      <c r="AL506" s="18">
        <v>9.3000000000000007</v>
      </c>
      <c r="AM506" s="18">
        <v>8.8000000000000007</v>
      </c>
      <c r="AN506" s="18">
        <v>9.6</v>
      </c>
      <c r="AO506" s="18">
        <v>9.205877414086757</v>
      </c>
      <c r="AP506" s="21">
        <v>0</v>
      </c>
      <c r="AQ506" s="21">
        <v>650</v>
      </c>
      <c r="AR506" s="21">
        <v>48</v>
      </c>
      <c r="AS506" s="21">
        <v>20</v>
      </c>
      <c r="AT506" s="14">
        <v>120</v>
      </c>
      <c r="AU506" s="14">
        <v>920</v>
      </c>
      <c r="AV506" s="14">
        <v>0</v>
      </c>
      <c r="AW506" s="14">
        <v>1040</v>
      </c>
      <c r="AX506" s="14">
        <v>115</v>
      </c>
      <c r="AY506" s="14">
        <v>0</v>
      </c>
      <c r="AZ506" s="14">
        <v>0</v>
      </c>
      <c r="BA506" s="14">
        <v>120</v>
      </c>
      <c r="BB506" s="14">
        <v>545</v>
      </c>
      <c r="BC506" s="14">
        <v>1220</v>
      </c>
      <c r="BD506" s="14">
        <v>0</v>
      </c>
      <c r="BE506" s="14">
        <v>1500</v>
      </c>
      <c r="BF506" s="14">
        <v>240</v>
      </c>
      <c r="BG506" s="14">
        <v>249</v>
      </c>
      <c r="BH506" s="14">
        <v>0</v>
      </c>
      <c r="BI506" s="14">
        <v>489</v>
      </c>
      <c r="BJ506" s="14">
        <v>140</v>
      </c>
      <c r="BK506" s="14">
        <v>10</v>
      </c>
      <c r="BL506" s="14">
        <v>0</v>
      </c>
      <c r="BM506" s="14">
        <v>140</v>
      </c>
      <c r="BN506" s="14">
        <v>0</v>
      </c>
      <c r="BO506" s="19">
        <f t="shared" si="128"/>
        <v>0</v>
      </c>
      <c r="BP506" s="19">
        <f t="shared" si="127"/>
        <v>0</v>
      </c>
      <c r="BQ506" s="15" t="s">
        <v>73</v>
      </c>
      <c r="BR506" s="13"/>
      <c r="BS506" s="13"/>
      <c r="BT506" s="19"/>
      <c r="BU506" s="19">
        <f t="shared" si="121"/>
        <v>0</v>
      </c>
      <c r="BV506" s="16"/>
      <c r="BW506" s="16"/>
      <c r="BX506" s="16"/>
      <c r="BY506" s="14">
        <f t="shared" si="129"/>
        <v>0</v>
      </c>
      <c r="BZ506" s="19">
        <v>0</v>
      </c>
      <c r="CA506" s="11">
        <f t="shared" si="126"/>
        <v>0</v>
      </c>
    </row>
    <row r="507" spans="1:82" x14ac:dyDescent="0.25">
      <c r="A507" s="4" t="s">
        <v>69</v>
      </c>
      <c r="B507" s="9">
        <v>29</v>
      </c>
      <c r="C507" s="4">
        <v>1</v>
      </c>
      <c r="D507" s="4">
        <f t="shared" si="114"/>
        <v>0.40468564223999998</v>
      </c>
      <c r="E507" s="8">
        <v>39966</v>
      </c>
      <c r="F507" s="4">
        <v>2</v>
      </c>
      <c r="G507" s="4" t="s">
        <v>70</v>
      </c>
      <c r="H507" s="4" t="s">
        <v>71</v>
      </c>
      <c r="I507" s="4">
        <v>9</v>
      </c>
      <c r="K507" s="4">
        <v>6</v>
      </c>
      <c r="L507" s="4">
        <v>9</v>
      </c>
      <c r="M507" s="13">
        <f t="shared" si="115"/>
        <v>8</v>
      </c>
      <c r="N507" s="8">
        <v>39976</v>
      </c>
      <c r="O507" s="5">
        <v>440138</v>
      </c>
      <c r="P507" s="8">
        <v>39979</v>
      </c>
      <c r="Q507" s="5">
        <v>390216</v>
      </c>
      <c r="S507" s="5"/>
      <c r="U507" s="5"/>
      <c r="V507" s="14">
        <f t="shared" si="116"/>
        <v>830354</v>
      </c>
      <c r="W507" s="14">
        <f t="shared" si="117"/>
        <v>2051849.4192278662</v>
      </c>
      <c r="X507" s="14">
        <f t="shared" si="118"/>
        <v>830354</v>
      </c>
      <c r="Y507" s="8">
        <v>40016</v>
      </c>
      <c r="Z507" s="13">
        <f t="shared" si="119"/>
        <v>10</v>
      </c>
      <c r="AA507" s="4">
        <f t="shared" si="120"/>
        <v>40</v>
      </c>
      <c r="AB507" s="4">
        <v>7</v>
      </c>
      <c r="AC507" s="10">
        <v>3.2</v>
      </c>
      <c r="AD507" s="10">
        <v>30.9</v>
      </c>
      <c r="AE507" s="10">
        <v>2.8</v>
      </c>
      <c r="AF507" s="10">
        <v>34.1</v>
      </c>
      <c r="AG507" s="10">
        <v>30.902631578947368</v>
      </c>
      <c r="AH507" s="4">
        <v>50</v>
      </c>
      <c r="AI507" s="4">
        <v>50</v>
      </c>
      <c r="AJ507" s="4">
        <v>65</v>
      </c>
      <c r="AK507" s="10">
        <v>55.545454545454547</v>
      </c>
      <c r="AL507" s="4">
        <v>9.1</v>
      </c>
      <c r="AM507" s="4">
        <v>8.8000000000000007</v>
      </c>
      <c r="AN507" s="10">
        <v>9.3000000000000007</v>
      </c>
      <c r="AO507" s="10">
        <v>9.0222685222175869</v>
      </c>
      <c r="AP507" s="20">
        <v>112</v>
      </c>
      <c r="AQ507" s="20">
        <v>112</v>
      </c>
      <c r="AR507" s="20">
        <v>11</v>
      </c>
      <c r="AS507" s="20">
        <v>2.5</v>
      </c>
      <c r="AT507" s="5">
        <v>25</v>
      </c>
      <c r="AU507" s="5">
        <v>195</v>
      </c>
      <c r="AV507" s="5">
        <v>0</v>
      </c>
      <c r="AW507" s="5">
        <v>220</v>
      </c>
      <c r="AX507" s="5">
        <v>30</v>
      </c>
      <c r="AY507" s="5">
        <v>30</v>
      </c>
      <c r="AZ507" s="5">
        <v>0</v>
      </c>
      <c r="BA507" s="5">
        <v>95</v>
      </c>
      <c r="BB507" s="5">
        <v>225</v>
      </c>
      <c r="BC507" s="5">
        <v>165</v>
      </c>
      <c r="BD507" s="5">
        <v>0</v>
      </c>
      <c r="BE507" s="5">
        <v>310</v>
      </c>
      <c r="BF507" s="5">
        <v>80.833333333333329</v>
      </c>
      <c r="BG507" s="5">
        <v>96.666666666666671</v>
      </c>
      <c r="BH507" s="5">
        <v>0</v>
      </c>
      <c r="BI507" s="5">
        <v>177.5</v>
      </c>
      <c r="BJ507" s="5">
        <v>67.5</v>
      </c>
      <c r="BK507" s="5">
        <v>97.5</v>
      </c>
      <c r="BL507" s="5">
        <v>0</v>
      </c>
      <c r="BM507" s="5">
        <v>147.5</v>
      </c>
      <c r="BN507" s="5">
        <v>845</v>
      </c>
      <c r="BO507" s="11">
        <f>BN507/O507*100</f>
        <v>0.19198524099259778</v>
      </c>
      <c r="BP507" s="11">
        <f>(BN507)/(O507+Q507+S507+U507)*100</f>
        <v>0.10176382603082541</v>
      </c>
      <c r="BQ507" s="4" t="s">
        <v>72</v>
      </c>
      <c r="BR507" s="9">
        <v>9</v>
      </c>
      <c r="BS507" s="9">
        <v>57</v>
      </c>
      <c r="BT507" s="11">
        <v>38.18</v>
      </c>
      <c r="BU507" s="19">
        <f t="shared" si="121"/>
        <v>0.95450000000000002</v>
      </c>
      <c r="BV507" s="6">
        <v>8.5000000000000006E-2</v>
      </c>
      <c r="BW507" s="6">
        <v>1.169</v>
      </c>
      <c r="BX507" s="6">
        <v>0.53</v>
      </c>
      <c r="BY507" s="5">
        <f t="shared" si="129"/>
        <v>2088.0404733975474</v>
      </c>
      <c r="BZ507" s="11">
        <v>0.45</v>
      </c>
      <c r="CA507" s="19">
        <f t="shared" si="126"/>
        <v>2.7799355415056105E-2</v>
      </c>
      <c r="CB507" s="19">
        <f>(BX507/BT507^3)*100000</f>
        <v>0.95228753011652989</v>
      </c>
    </row>
    <row r="508" spans="1:82" x14ac:dyDescent="0.25">
      <c r="A508" s="15" t="s">
        <v>69</v>
      </c>
      <c r="B508" s="15">
        <v>5</v>
      </c>
      <c r="C508" s="15">
        <v>2</v>
      </c>
      <c r="D508" s="16">
        <f t="shared" si="114"/>
        <v>0.80937128447999995</v>
      </c>
      <c r="E508" s="17">
        <v>36995</v>
      </c>
      <c r="F508" s="15">
        <v>2</v>
      </c>
      <c r="G508" s="15" t="s">
        <v>70</v>
      </c>
      <c r="H508" s="15" t="s">
        <v>71</v>
      </c>
      <c r="I508" s="15">
        <v>0</v>
      </c>
      <c r="J508" s="15">
        <v>0</v>
      </c>
      <c r="K508" s="15">
        <v>3</v>
      </c>
      <c r="L508" s="15">
        <v>0</v>
      </c>
      <c r="M508" s="13">
        <f t="shared" si="115"/>
        <v>0.75</v>
      </c>
      <c r="N508" s="23">
        <v>37006</v>
      </c>
      <c r="O508" s="24">
        <v>829896</v>
      </c>
      <c r="P508" s="23">
        <v>37010</v>
      </c>
      <c r="Q508" s="24">
        <v>834476</v>
      </c>
      <c r="R508" s="15"/>
      <c r="S508" s="15"/>
      <c r="T508" s="15"/>
      <c r="U508" s="15"/>
      <c r="V508" s="14">
        <f t="shared" si="116"/>
        <v>1664372</v>
      </c>
      <c r="W508" s="14">
        <f t="shared" si="117"/>
        <v>2056376.3898163447</v>
      </c>
      <c r="X508" s="14">
        <f t="shared" si="118"/>
        <v>832186</v>
      </c>
      <c r="Y508" s="17">
        <v>37015</v>
      </c>
      <c r="Z508" s="13">
        <f t="shared" si="119"/>
        <v>11</v>
      </c>
      <c r="AA508" s="15">
        <f t="shared" si="120"/>
        <v>9</v>
      </c>
      <c r="AB508" s="13"/>
      <c r="AC508" s="18">
        <v>4.3</v>
      </c>
      <c r="AD508" s="18">
        <v>24.2</v>
      </c>
      <c r="AE508" s="18">
        <v>23.9</v>
      </c>
      <c r="AF508" s="18">
        <v>28.2</v>
      </c>
      <c r="AG508" s="18">
        <v>26.412499999999998</v>
      </c>
      <c r="AH508" s="13">
        <v>50</v>
      </c>
      <c r="AI508" s="13">
        <v>51</v>
      </c>
      <c r="AJ508" s="13">
        <v>52</v>
      </c>
      <c r="AK508" s="13">
        <v>51.5</v>
      </c>
      <c r="AL508" s="18">
        <v>9.4</v>
      </c>
      <c r="AM508" s="18">
        <v>9.4</v>
      </c>
      <c r="AN508" s="18">
        <v>9.6</v>
      </c>
      <c r="AO508" s="18">
        <v>9.4747694677399004</v>
      </c>
      <c r="AP508" s="21">
        <v>0</v>
      </c>
      <c r="AQ508" s="21">
        <v>500</v>
      </c>
      <c r="AR508" s="21">
        <v>30</v>
      </c>
      <c r="AS508" s="21">
        <v>12.5</v>
      </c>
      <c r="AT508" s="14">
        <v>660</v>
      </c>
      <c r="AU508" s="14">
        <v>630</v>
      </c>
      <c r="AV508" s="14">
        <v>10</v>
      </c>
      <c r="AW508" s="14">
        <v>1300</v>
      </c>
      <c r="AX508" s="14">
        <v>100</v>
      </c>
      <c r="AY508" s="14">
        <v>20</v>
      </c>
      <c r="AZ508" s="14">
        <v>0</v>
      </c>
      <c r="BA508" s="14">
        <v>120</v>
      </c>
      <c r="BB508" s="14">
        <v>420</v>
      </c>
      <c r="BC508" s="14">
        <v>230</v>
      </c>
      <c r="BD508" s="14">
        <v>0</v>
      </c>
      <c r="BE508" s="14">
        <v>450</v>
      </c>
      <c r="BF508" s="14">
        <v>248.33333333333334</v>
      </c>
      <c r="BG508" s="14">
        <v>90</v>
      </c>
      <c r="BH508" s="14">
        <v>0</v>
      </c>
      <c r="BI508" s="14">
        <v>336.66666666666669</v>
      </c>
      <c r="BJ508" s="14">
        <v>225</v>
      </c>
      <c r="BK508" s="14">
        <v>20</v>
      </c>
      <c r="BL508" s="14">
        <v>0</v>
      </c>
      <c r="BM508" s="14">
        <v>440</v>
      </c>
      <c r="BN508" s="14">
        <v>0</v>
      </c>
      <c r="BO508" s="19">
        <f>BN508/(Q508)*100</f>
        <v>0</v>
      </c>
      <c r="BP508" s="19">
        <f>BN508/(O508+Q508)*100</f>
        <v>0</v>
      </c>
      <c r="BQ508" s="15" t="s">
        <v>73</v>
      </c>
      <c r="BR508" s="13"/>
      <c r="BS508" s="13"/>
      <c r="BT508" s="19"/>
      <c r="BU508" s="19">
        <f t="shared" si="121"/>
        <v>0</v>
      </c>
      <c r="BV508" s="16"/>
      <c r="BW508" s="16"/>
      <c r="BX508" s="16"/>
      <c r="BY508" s="14">
        <f t="shared" si="129"/>
        <v>0</v>
      </c>
      <c r="BZ508" s="19">
        <v>0</v>
      </c>
      <c r="CA508" s="11">
        <f t="shared" si="126"/>
        <v>0</v>
      </c>
    </row>
    <row r="509" spans="1:82" x14ac:dyDescent="0.25">
      <c r="A509" s="4" t="s">
        <v>69</v>
      </c>
      <c r="B509" s="9">
        <v>13</v>
      </c>
      <c r="C509" s="4">
        <v>0.5</v>
      </c>
      <c r="D509" s="4">
        <f t="shared" si="114"/>
        <v>0.20234282111999999</v>
      </c>
      <c r="E509" s="8">
        <v>39967</v>
      </c>
      <c r="F509" s="4">
        <v>2</v>
      </c>
      <c r="G509" s="4" t="s">
        <v>70</v>
      </c>
      <c r="H509" s="4" t="s">
        <v>71</v>
      </c>
      <c r="I509" s="4">
        <v>0</v>
      </c>
      <c r="J509" s="4">
        <v>0</v>
      </c>
      <c r="K509" s="4">
        <v>0</v>
      </c>
      <c r="L509" s="4">
        <v>0</v>
      </c>
      <c r="M509" s="13">
        <f t="shared" si="115"/>
        <v>0</v>
      </c>
      <c r="N509" s="8">
        <v>39979</v>
      </c>
      <c r="O509" s="5">
        <v>200146</v>
      </c>
      <c r="P509" s="8">
        <v>39983</v>
      </c>
      <c r="Q509" s="5">
        <v>195556</v>
      </c>
      <c r="S509" s="5"/>
      <c r="U509" s="5"/>
      <c r="V509" s="14">
        <f t="shared" si="116"/>
        <v>395702</v>
      </c>
      <c r="W509" s="14">
        <f t="shared" si="117"/>
        <v>1955601.8731464052</v>
      </c>
      <c r="X509" s="14">
        <f t="shared" si="118"/>
        <v>791404</v>
      </c>
      <c r="Y509" s="8">
        <v>40010</v>
      </c>
      <c r="Z509" s="13">
        <f t="shared" si="119"/>
        <v>12</v>
      </c>
      <c r="AA509" s="4">
        <f t="shared" si="120"/>
        <v>31</v>
      </c>
      <c r="AB509" s="4">
        <v>13</v>
      </c>
      <c r="AC509" s="10">
        <v>3</v>
      </c>
      <c r="AD509" s="10">
        <v>31.6</v>
      </c>
      <c r="AE509" s="10">
        <v>30</v>
      </c>
      <c r="AF509" s="10">
        <v>34.630000000000003</v>
      </c>
      <c r="AG509" s="10">
        <v>32.556206896551721</v>
      </c>
      <c r="AH509" s="4">
        <v>50</v>
      </c>
      <c r="AI509" s="4">
        <v>51</v>
      </c>
      <c r="AJ509" s="4">
        <v>57</v>
      </c>
      <c r="AK509" s="10">
        <v>53.888888888888886</v>
      </c>
      <c r="AL509" s="4">
        <v>9.4</v>
      </c>
      <c r="AM509" s="4">
        <v>9</v>
      </c>
      <c r="AN509" s="10">
        <v>9.4</v>
      </c>
      <c r="AO509" s="10">
        <v>9.2594737178963982</v>
      </c>
      <c r="AP509" s="20">
        <v>52</v>
      </c>
      <c r="AQ509" s="20">
        <v>142.5</v>
      </c>
      <c r="AR509" s="20">
        <v>8.5</v>
      </c>
      <c r="AS509" s="20">
        <v>3.5</v>
      </c>
      <c r="AT509" s="5">
        <v>115</v>
      </c>
      <c r="AU509" s="5">
        <v>140</v>
      </c>
      <c r="AV509" s="5">
        <v>0</v>
      </c>
      <c r="AW509" s="5">
        <v>255</v>
      </c>
      <c r="AX509" s="5">
        <v>10</v>
      </c>
      <c r="AY509" s="5">
        <v>0</v>
      </c>
      <c r="AZ509" s="5">
        <v>0</v>
      </c>
      <c r="BA509" s="5">
        <v>30</v>
      </c>
      <c r="BB509" s="5">
        <v>90</v>
      </c>
      <c r="BC509" s="5">
        <v>260</v>
      </c>
      <c r="BD509" s="5">
        <v>5</v>
      </c>
      <c r="BE509" s="5">
        <v>295</v>
      </c>
      <c r="BF509" s="5">
        <v>51.666666666666664</v>
      </c>
      <c r="BG509" s="5">
        <v>92.916666666666671</v>
      </c>
      <c r="BH509" s="5">
        <v>0.41666666666666669</v>
      </c>
      <c r="BI509" s="5">
        <v>139.16666666666666</v>
      </c>
      <c r="BJ509" s="5">
        <v>52.5</v>
      </c>
      <c r="BK509" s="5">
        <v>42.5</v>
      </c>
      <c r="BL509" s="5">
        <v>0</v>
      </c>
      <c r="BM509" s="5">
        <v>105</v>
      </c>
      <c r="BN509" s="5">
        <v>0</v>
      </c>
      <c r="BO509" s="11">
        <f>BN509/O509*100</f>
        <v>0</v>
      </c>
      <c r="BP509" s="11">
        <f>(BN509)/(O509+Q509+S509+U509)*100</f>
        <v>0</v>
      </c>
      <c r="BQ509" s="4" t="s">
        <v>73</v>
      </c>
      <c r="BU509" s="19">
        <f t="shared" si="121"/>
        <v>0</v>
      </c>
      <c r="BY509" s="5">
        <f t="shared" si="129"/>
        <v>0</v>
      </c>
      <c r="BZ509" s="11">
        <v>0</v>
      </c>
      <c r="CA509" s="19">
        <f t="shared" si="126"/>
        <v>0</v>
      </c>
      <c r="CB509" s="19" t="e">
        <f>(BX509/BT509^3)*100000</f>
        <v>#DIV/0!</v>
      </c>
    </row>
    <row r="510" spans="1:82" x14ac:dyDescent="0.25">
      <c r="A510" s="15" t="s">
        <v>69</v>
      </c>
      <c r="B510" s="13">
        <v>33</v>
      </c>
      <c r="C510" s="15">
        <v>1</v>
      </c>
      <c r="D510" s="15">
        <f t="shared" si="114"/>
        <v>0.40468564223999998</v>
      </c>
      <c r="E510" s="17">
        <v>39927</v>
      </c>
      <c r="F510" s="15">
        <v>1</v>
      </c>
      <c r="G510" s="15" t="s">
        <v>70</v>
      </c>
      <c r="H510" s="15" t="s">
        <v>71</v>
      </c>
      <c r="I510" s="15">
        <v>0</v>
      </c>
      <c r="J510" s="15">
        <v>0</v>
      </c>
      <c r="K510" s="15"/>
      <c r="L510" s="15"/>
      <c r="M510" s="13">
        <f t="shared" si="115"/>
        <v>0</v>
      </c>
      <c r="N510" s="17">
        <v>39941</v>
      </c>
      <c r="O510" s="14">
        <v>105798</v>
      </c>
      <c r="P510" s="15"/>
      <c r="Q510" s="14"/>
      <c r="R510" s="15"/>
      <c r="S510" s="14"/>
      <c r="T510" s="15"/>
      <c r="U510" s="14"/>
      <c r="V510" s="14">
        <f t="shared" si="116"/>
        <v>105798</v>
      </c>
      <c r="W510" s="14">
        <f t="shared" si="117"/>
        <v>261432.55148463161</v>
      </c>
      <c r="X510" s="14">
        <f t="shared" si="118"/>
        <v>105798</v>
      </c>
      <c r="Y510" s="17">
        <v>39961</v>
      </c>
      <c r="Z510" s="13">
        <f t="shared" si="119"/>
        <v>14</v>
      </c>
      <c r="AA510" s="15">
        <f t="shared" si="120"/>
        <v>20</v>
      </c>
      <c r="AB510" s="15">
        <v>2</v>
      </c>
      <c r="AC510" s="18">
        <v>3.6</v>
      </c>
      <c r="AD510" s="18">
        <v>28.5</v>
      </c>
      <c r="AE510" s="18">
        <v>25.1</v>
      </c>
      <c r="AF510" s="18">
        <v>30.6</v>
      </c>
      <c r="AG510" s="18">
        <v>28.247058823529414</v>
      </c>
      <c r="AH510" s="15">
        <v>50</v>
      </c>
      <c r="AI510" s="15">
        <v>47</v>
      </c>
      <c r="AJ510" s="15">
        <v>54</v>
      </c>
      <c r="AK510" s="18">
        <v>51.6</v>
      </c>
      <c r="AL510" s="15">
        <v>9</v>
      </c>
      <c r="AM510" s="15">
        <v>8.6999999999999993</v>
      </c>
      <c r="AN510" s="18">
        <v>9.3000000000000007</v>
      </c>
      <c r="AO510" s="18">
        <v>9.0877863966571759</v>
      </c>
      <c r="AP510" s="21">
        <v>82</v>
      </c>
      <c r="AQ510" s="21">
        <v>310</v>
      </c>
      <c r="AR510" s="21">
        <v>30</v>
      </c>
      <c r="AS510" s="21">
        <v>13</v>
      </c>
      <c r="AT510" s="14">
        <v>165</v>
      </c>
      <c r="AU510" s="14">
        <v>2370</v>
      </c>
      <c r="AV510" s="14">
        <v>0</v>
      </c>
      <c r="AW510" s="14">
        <v>2535</v>
      </c>
      <c r="AX510" s="14">
        <v>45</v>
      </c>
      <c r="AY510" s="14">
        <v>20</v>
      </c>
      <c r="AZ510" s="14">
        <v>0</v>
      </c>
      <c r="BA510" s="14">
        <v>85</v>
      </c>
      <c r="BB510" s="14">
        <v>385</v>
      </c>
      <c r="BC510" s="14">
        <v>1290</v>
      </c>
      <c r="BD510" s="14">
        <v>35</v>
      </c>
      <c r="BE510" s="14">
        <v>1675</v>
      </c>
      <c r="BF510" s="14">
        <v>173.125</v>
      </c>
      <c r="BG510" s="14">
        <v>214.375</v>
      </c>
      <c r="BH510" s="14">
        <v>8.125</v>
      </c>
      <c r="BI510" s="14">
        <v>395.625</v>
      </c>
      <c r="BJ510" s="14">
        <v>180</v>
      </c>
      <c r="BK510" s="14">
        <v>75</v>
      </c>
      <c r="BL510" s="14">
        <v>2.5</v>
      </c>
      <c r="BM510" s="14">
        <v>252.5</v>
      </c>
      <c r="BN510" s="14">
        <v>0</v>
      </c>
      <c r="BO510" s="19">
        <f>BN510/O510*100</f>
        <v>0</v>
      </c>
      <c r="BP510" s="19">
        <f>(BN510)/(O510+Q510+S510+U510)*100</f>
        <v>0</v>
      </c>
      <c r="BQ510" s="15" t="s">
        <v>73</v>
      </c>
      <c r="BR510" s="13"/>
      <c r="BS510" s="13"/>
      <c r="BT510" s="19"/>
      <c r="BU510" s="19">
        <f t="shared" si="121"/>
        <v>0</v>
      </c>
      <c r="BV510" s="16"/>
      <c r="BW510" s="16"/>
      <c r="BX510" s="16"/>
      <c r="BY510" s="14">
        <f t="shared" si="129"/>
        <v>0</v>
      </c>
      <c r="BZ510" s="19">
        <v>0</v>
      </c>
      <c r="CA510" s="19">
        <f t="shared" si="126"/>
        <v>0</v>
      </c>
      <c r="CB510" s="19" t="e">
        <f>(BX510/BT510^3)*100000</f>
        <v>#DIV/0!</v>
      </c>
    </row>
    <row r="511" spans="1:82" x14ac:dyDescent="0.25">
      <c r="A511" s="15" t="s">
        <v>69</v>
      </c>
      <c r="B511" s="15">
        <v>31</v>
      </c>
      <c r="C511" s="15">
        <v>1</v>
      </c>
      <c r="D511" s="16">
        <f t="shared" si="114"/>
        <v>0.40468564223999998</v>
      </c>
      <c r="E511" s="17">
        <v>37003</v>
      </c>
      <c r="F511" s="15">
        <v>1</v>
      </c>
      <c r="G511" s="15" t="s">
        <v>70</v>
      </c>
      <c r="H511" s="15" t="s">
        <v>71</v>
      </c>
      <c r="I511" s="15">
        <v>0</v>
      </c>
      <c r="J511" s="15">
        <v>3</v>
      </c>
      <c r="K511" s="15"/>
      <c r="L511" s="15"/>
      <c r="M511" s="13">
        <f t="shared" si="115"/>
        <v>1.5</v>
      </c>
      <c r="N511" s="23">
        <v>37009</v>
      </c>
      <c r="O511" s="24">
        <v>412658</v>
      </c>
      <c r="P511" s="15"/>
      <c r="Q511" s="14"/>
      <c r="R511" s="15"/>
      <c r="S511" s="15"/>
      <c r="T511" s="15"/>
      <c r="U511" s="15"/>
      <c r="V511" s="14">
        <f t="shared" si="116"/>
        <v>412658</v>
      </c>
      <c r="W511" s="14">
        <f t="shared" si="117"/>
        <v>1019700.1250547753</v>
      </c>
      <c r="X511" s="14">
        <f t="shared" si="118"/>
        <v>412658</v>
      </c>
      <c r="Y511" s="17">
        <v>37015</v>
      </c>
      <c r="Z511" s="13">
        <f t="shared" si="119"/>
        <v>6</v>
      </c>
      <c r="AA511" s="15">
        <f t="shared" si="120"/>
        <v>6</v>
      </c>
      <c r="AB511" s="13"/>
      <c r="AC511" s="18">
        <v>4.4000000000000004</v>
      </c>
      <c r="AD511" s="18">
        <v>25.1</v>
      </c>
      <c r="AE511" s="18">
        <v>27.3</v>
      </c>
      <c r="AF511" s="18">
        <v>29.6</v>
      </c>
      <c r="AG511" s="18">
        <v>27.880000000000003</v>
      </c>
      <c r="AH511" s="13">
        <v>51</v>
      </c>
      <c r="AI511" s="13">
        <v>53</v>
      </c>
      <c r="AJ511" s="13">
        <v>53</v>
      </c>
      <c r="AK511" s="13">
        <v>53</v>
      </c>
      <c r="AL511" s="18">
        <v>9.3000000000000007</v>
      </c>
      <c r="AM511" s="18">
        <v>9.4</v>
      </c>
      <c r="AN511" s="18">
        <v>9.6999999999999993</v>
      </c>
      <c r="AO511" s="18">
        <v>9.5241158316794667</v>
      </c>
      <c r="AP511" s="21">
        <v>0</v>
      </c>
      <c r="AQ511" s="21">
        <v>225</v>
      </c>
      <c r="AR511" s="21">
        <v>12</v>
      </c>
      <c r="AS511" s="21">
        <v>5</v>
      </c>
      <c r="AT511" s="14">
        <v>15</v>
      </c>
      <c r="AU511" s="14">
        <v>55</v>
      </c>
      <c r="AV511" s="14">
        <v>65</v>
      </c>
      <c r="AW511" s="14">
        <v>135</v>
      </c>
      <c r="AX511" s="14">
        <v>40</v>
      </c>
      <c r="AY511" s="14">
        <v>70</v>
      </c>
      <c r="AZ511" s="14">
        <v>0</v>
      </c>
      <c r="BA511" s="14">
        <v>110</v>
      </c>
      <c r="BB511" s="14">
        <v>45</v>
      </c>
      <c r="BC511" s="14">
        <v>335</v>
      </c>
      <c r="BD511" s="14">
        <v>0</v>
      </c>
      <c r="BE511" s="14">
        <v>380</v>
      </c>
      <c r="BF511" s="14">
        <v>42.5</v>
      </c>
      <c r="BG511" s="14">
        <v>202.5</v>
      </c>
      <c r="BH511" s="14">
        <v>0</v>
      </c>
      <c r="BI511" s="14">
        <v>245</v>
      </c>
      <c r="BJ511" s="14">
        <v>42.5</v>
      </c>
      <c r="BK511" s="14">
        <v>202.5</v>
      </c>
      <c r="BL511" s="14">
        <v>0</v>
      </c>
      <c r="BM511" s="14">
        <v>245</v>
      </c>
      <c r="BN511" s="14">
        <v>0</v>
      </c>
      <c r="BO511" s="19">
        <f>BN511/(O511)*100</f>
        <v>0</v>
      </c>
      <c r="BP511" s="19">
        <f>BN511/(O511+Q511)*100</f>
        <v>0</v>
      </c>
      <c r="BQ511" s="15" t="s">
        <v>73</v>
      </c>
      <c r="BR511" s="13"/>
      <c r="BS511" s="13"/>
      <c r="BT511" s="19"/>
      <c r="BU511" s="19">
        <f t="shared" si="121"/>
        <v>0</v>
      </c>
      <c r="BV511" s="16"/>
      <c r="BW511" s="16"/>
      <c r="BX511" s="16"/>
      <c r="BY511" s="14">
        <f t="shared" si="129"/>
        <v>0</v>
      </c>
      <c r="BZ511" s="19">
        <v>0</v>
      </c>
      <c r="CA511" s="11">
        <f t="shared" si="126"/>
        <v>0</v>
      </c>
      <c r="CB511" s="11" t="e">
        <f>(BX511/BT511^3)*100000</f>
        <v>#DIV/0!</v>
      </c>
    </row>
    <row r="512" spans="1:82" x14ac:dyDescent="0.25">
      <c r="A512" s="15" t="s">
        <v>69</v>
      </c>
      <c r="B512" s="15">
        <v>4</v>
      </c>
      <c r="C512" s="15">
        <v>2</v>
      </c>
      <c r="D512" s="16">
        <f t="shared" si="114"/>
        <v>0.80937128447999995</v>
      </c>
      <c r="E512" s="17">
        <v>37039</v>
      </c>
      <c r="F512" s="15">
        <v>1</v>
      </c>
      <c r="G512" s="15" t="s">
        <v>70</v>
      </c>
      <c r="H512" s="15" t="s">
        <v>71</v>
      </c>
      <c r="I512" s="15">
        <v>10</v>
      </c>
      <c r="J512" s="15">
        <v>2</v>
      </c>
      <c r="K512" s="15"/>
      <c r="L512" s="15"/>
      <c r="M512" s="13">
        <f t="shared" si="115"/>
        <v>6</v>
      </c>
      <c r="N512" s="23">
        <v>37045</v>
      </c>
      <c r="O512" s="24">
        <v>893100</v>
      </c>
      <c r="P512" s="15"/>
      <c r="Q512" s="14"/>
      <c r="R512" s="15"/>
      <c r="S512" s="15"/>
      <c r="T512" s="15"/>
      <c r="U512" s="15"/>
      <c r="V512" s="14">
        <f t="shared" si="116"/>
        <v>893100</v>
      </c>
      <c r="W512" s="14">
        <f t="shared" si="117"/>
        <v>1103449.0809416268</v>
      </c>
      <c r="X512" s="14">
        <f t="shared" si="118"/>
        <v>446550</v>
      </c>
      <c r="Y512" s="17">
        <v>37081</v>
      </c>
      <c r="Z512" s="13">
        <f t="shared" si="119"/>
        <v>6</v>
      </c>
      <c r="AA512" s="15">
        <f t="shared" si="120"/>
        <v>36</v>
      </c>
      <c r="AB512" s="13">
        <v>9</v>
      </c>
      <c r="AC512" s="18">
        <v>3.9</v>
      </c>
      <c r="AD512" s="18">
        <v>30.9</v>
      </c>
      <c r="AE512" s="18">
        <v>28.3</v>
      </c>
      <c r="AF512" s="18">
        <v>32.4</v>
      </c>
      <c r="AG512" s="18">
        <v>30.902941176470584</v>
      </c>
      <c r="AH512" s="13">
        <v>51</v>
      </c>
      <c r="AI512" s="13">
        <v>50</v>
      </c>
      <c r="AJ512" s="13">
        <v>60</v>
      </c>
      <c r="AK512" s="13">
        <v>53.636363636363633</v>
      </c>
      <c r="AL512" s="18">
        <v>8.8000000000000007</v>
      </c>
      <c r="AM512" s="18">
        <v>8.8000000000000007</v>
      </c>
      <c r="AN512" s="18">
        <v>9</v>
      </c>
      <c r="AO512" s="18">
        <v>8.8997752695500001</v>
      </c>
      <c r="AP512" s="21">
        <v>39</v>
      </c>
      <c r="AQ512" s="21">
        <v>320</v>
      </c>
      <c r="AR512" s="21">
        <v>9</v>
      </c>
      <c r="AS512" s="21">
        <v>3.75</v>
      </c>
      <c r="AT512" s="14">
        <v>25</v>
      </c>
      <c r="AU512" s="14">
        <v>100</v>
      </c>
      <c r="AV512" s="14">
        <v>0</v>
      </c>
      <c r="AW512" s="14">
        <v>125</v>
      </c>
      <c r="AX512" s="14">
        <v>0</v>
      </c>
      <c r="AY512" s="14">
        <v>0</v>
      </c>
      <c r="AZ512" s="14">
        <v>0</v>
      </c>
      <c r="BA512" s="14">
        <v>20</v>
      </c>
      <c r="BB512" s="14">
        <v>200</v>
      </c>
      <c r="BC512" s="14">
        <v>355</v>
      </c>
      <c r="BD512" s="14">
        <v>0</v>
      </c>
      <c r="BE512" s="14">
        <v>415</v>
      </c>
      <c r="BF512" s="14">
        <v>75.714285714285708</v>
      </c>
      <c r="BG512" s="14">
        <v>57.142857142857146</v>
      </c>
      <c r="BH512" s="14">
        <v>0</v>
      </c>
      <c r="BI512" s="14">
        <v>132.85714285714286</v>
      </c>
      <c r="BJ512" s="14">
        <v>72.5</v>
      </c>
      <c r="BK512" s="14">
        <v>25</v>
      </c>
      <c r="BL512" s="14">
        <v>0</v>
      </c>
      <c r="BM512" s="14">
        <v>107.5</v>
      </c>
      <c r="BN512" s="14">
        <v>5115</v>
      </c>
      <c r="BO512" s="19">
        <f>BN512/(O512)*100</f>
        <v>0.57272421901242865</v>
      </c>
      <c r="BP512" s="19">
        <f>BN512/(O512+Q512)*100</f>
        <v>0.57272421901242865</v>
      </c>
      <c r="BQ512" s="15" t="s">
        <v>72</v>
      </c>
      <c r="BR512" s="13">
        <v>32</v>
      </c>
      <c r="BS512" s="13">
        <v>64</v>
      </c>
      <c r="BT512" s="19">
        <v>46.45</v>
      </c>
      <c r="BU512" s="19">
        <f t="shared" si="121"/>
        <v>1.2902777777777779</v>
      </c>
      <c r="BV512" s="16">
        <v>0.249</v>
      </c>
      <c r="BW512" s="16">
        <v>1.861</v>
      </c>
      <c r="BX512" s="16">
        <v>0.81299999999999994</v>
      </c>
      <c r="BY512" s="14">
        <f t="shared" si="129"/>
        <v>6319.7201310227538</v>
      </c>
      <c r="BZ512" s="19">
        <v>3</v>
      </c>
      <c r="CA512" s="19">
        <f t="shared" si="126"/>
        <v>0.1029605756113189</v>
      </c>
      <c r="CB512" s="19">
        <f>(BX512/BT512^3)*100000</f>
        <v>0.81121017729920131</v>
      </c>
    </row>
    <row r="513" spans="1:80" x14ac:dyDescent="0.25">
      <c r="A513" s="15" t="s">
        <v>69</v>
      </c>
      <c r="B513" s="15">
        <v>30</v>
      </c>
      <c r="C513" s="15">
        <v>1</v>
      </c>
      <c r="D513" s="16">
        <f t="shared" si="114"/>
        <v>0.40468564223999998</v>
      </c>
      <c r="E513" s="17">
        <v>37001</v>
      </c>
      <c r="F513" s="15">
        <v>2</v>
      </c>
      <c r="G513" s="15" t="s">
        <v>70</v>
      </c>
      <c r="H513" s="15" t="s">
        <v>71</v>
      </c>
      <c r="I513" s="15">
        <v>0</v>
      </c>
      <c r="J513" s="15">
        <v>0</v>
      </c>
      <c r="K513" s="15"/>
      <c r="L513" s="15"/>
      <c r="M513" s="13">
        <f t="shared" si="115"/>
        <v>0</v>
      </c>
      <c r="N513" s="23">
        <v>37008</v>
      </c>
      <c r="O513" s="24">
        <v>423420</v>
      </c>
      <c r="P513" s="23">
        <v>37012</v>
      </c>
      <c r="Q513" s="24">
        <v>464412</v>
      </c>
      <c r="R513" s="15"/>
      <c r="S513" s="15"/>
      <c r="T513" s="15"/>
      <c r="U513" s="15"/>
      <c r="V513" s="14">
        <f t="shared" si="116"/>
        <v>887832</v>
      </c>
      <c r="W513" s="14">
        <f t="shared" si="117"/>
        <v>2193880.6503875637</v>
      </c>
      <c r="X513" s="14">
        <f t="shared" si="118"/>
        <v>887832</v>
      </c>
      <c r="Y513" s="17">
        <v>37015</v>
      </c>
      <c r="Z513" s="13">
        <f t="shared" si="119"/>
        <v>7</v>
      </c>
      <c r="AA513" s="15">
        <f t="shared" si="120"/>
        <v>7</v>
      </c>
      <c r="AB513" s="13"/>
      <c r="AC513" s="18">
        <v>4.3</v>
      </c>
      <c r="AD513" s="18">
        <v>25.2</v>
      </c>
      <c r="AE513" s="18">
        <v>25.3</v>
      </c>
      <c r="AF513" s="18">
        <v>29.1</v>
      </c>
      <c r="AG513" s="18">
        <v>27.683333333333337</v>
      </c>
      <c r="AH513" s="13">
        <v>51</v>
      </c>
      <c r="AI513" s="13">
        <v>54</v>
      </c>
      <c r="AJ513" s="13">
        <v>54</v>
      </c>
      <c r="AK513" s="13">
        <v>54</v>
      </c>
      <c r="AL513" s="18">
        <v>9.3000000000000007</v>
      </c>
      <c r="AM513" s="18">
        <v>9.4</v>
      </c>
      <c r="AN513" s="18">
        <v>9.6999999999999993</v>
      </c>
      <c r="AO513" s="18">
        <v>9.5328685853389015</v>
      </c>
      <c r="AP513" s="21">
        <v>0</v>
      </c>
      <c r="AQ513" s="21">
        <v>225</v>
      </c>
      <c r="AR513" s="21">
        <v>12</v>
      </c>
      <c r="AS513" s="21">
        <v>5</v>
      </c>
      <c r="AT513" s="14">
        <v>150</v>
      </c>
      <c r="AU513" s="14">
        <v>415</v>
      </c>
      <c r="AV513" s="14">
        <v>90</v>
      </c>
      <c r="AW513" s="14">
        <v>655</v>
      </c>
      <c r="AX513" s="14">
        <v>250</v>
      </c>
      <c r="AY513" s="14">
        <v>80</v>
      </c>
      <c r="AZ513" s="14">
        <v>0</v>
      </c>
      <c r="BA513" s="14">
        <v>330</v>
      </c>
      <c r="BB513" s="14">
        <v>260</v>
      </c>
      <c r="BC513" s="14">
        <v>255</v>
      </c>
      <c r="BD513" s="14">
        <v>0</v>
      </c>
      <c r="BE513" s="14">
        <v>515</v>
      </c>
      <c r="BF513" s="14">
        <v>253.33333333333334</v>
      </c>
      <c r="BG513" s="14">
        <v>150</v>
      </c>
      <c r="BH513" s="14">
        <v>0</v>
      </c>
      <c r="BI513" s="14">
        <v>403.33333333333331</v>
      </c>
      <c r="BJ513" s="14">
        <v>250</v>
      </c>
      <c r="BK513" s="14">
        <v>115</v>
      </c>
      <c r="BL513" s="14">
        <v>0</v>
      </c>
      <c r="BM513" s="14">
        <v>365</v>
      </c>
      <c r="BN513" s="14">
        <v>0</v>
      </c>
      <c r="BO513" s="19">
        <f>BN513/(Q513)*100</f>
        <v>0</v>
      </c>
      <c r="BP513" s="19">
        <f>BN513/(O513+Q513)*100</f>
        <v>0</v>
      </c>
      <c r="BQ513" s="15" t="s">
        <v>73</v>
      </c>
      <c r="BR513" s="13"/>
      <c r="BS513" s="13"/>
      <c r="BT513" s="19"/>
      <c r="BU513" s="19">
        <f t="shared" si="121"/>
        <v>0</v>
      </c>
      <c r="BV513" s="16"/>
      <c r="BW513" s="16"/>
      <c r="BX513" s="16"/>
      <c r="BY513" s="14">
        <f t="shared" si="129"/>
        <v>0</v>
      </c>
      <c r="BZ513" s="19">
        <v>0</v>
      </c>
      <c r="CA513" s="11">
        <f t="shared" si="126"/>
        <v>0</v>
      </c>
    </row>
    <row r="514" spans="1:80" x14ac:dyDescent="0.25">
      <c r="A514" s="15" t="s">
        <v>69</v>
      </c>
      <c r="B514" s="13">
        <v>7</v>
      </c>
      <c r="C514" s="15">
        <v>2</v>
      </c>
      <c r="D514" s="15">
        <f t="shared" ref="D514:D560" si="130">C514*0.40468564224</f>
        <v>0.80937128447999995</v>
      </c>
      <c r="E514" s="17">
        <v>39972</v>
      </c>
      <c r="F514" s="15">
        <v>1</v>
      </c>
      <c r="G514" s="15" t="s">
        <v>70</v>
      </c>
      <c r="H514" s="15" t="s">
        <v>71</v>
      </c>
      <c r="I514" s="15">
        <v>0</v>
      </c>
      <c r="J514" s="15">
        <v>0</v>
      </c>
      <c r="K514" s="15"/>
      <c r="L514" s="15"/>
      <c r="M514" s="13">
        <f t="shared" ref="M514:M560" si="131">AVERAGE(I514:L514)</f>
        <v>0</v>
      </c>
      <c r="N514" s="17">
        <v>39984</v>
      </c>
      <c r="O514" s="14">
        <v>931114</v>
      </c>
      <c r="P514" s="15"/>
      <c r="Q514" s="14"/>
      <c r="R514" s="15"/>
      <c r="S514" s="14"/>
      <c r="T514" s="15"/>
      <c r="U514" s="14"/>
      <c r="V514" s="14">
        <f t="shared" ref="V514:V560" si="132">SUM(U514,S514,Q514,O514)</f>
        <v>931114</v>
      </c>
      <c r="W514" s="14">
        <f t="shared" ref="W514:W560" si="133">V514/D514</f>
        <v>1150416.400797091</v>
      </c>
      <c r="X514" s="14">
        <f t="shared" ref="X514:X560" si="134">V514/C514</f>
        <v>465557</v>
      </c>
      <c r="Y514" s="17">
        <v>40032</v>
      </c>
      <c r="Z514" s="13">
        <f t="shared" ref="Z514:Z560" si="135">N514-E514</f>
        <v>12</v>
      </c>
      <c r="AA514" s="15">
        <f t="shared" ref="AA514:AA560" si="136">Y514-N514</f>
        <v>48</v>
      </c>
      <c r="AB514" s="15">
        <v>11</v>
      </c>
      <c r="AC514" s="18">
        <v>3.5</v>
      </c>
      <c r="AD514" s="18">
        <v>31.6</v>
      </c>
      <c r="AE514" s="18">
        <v>30.7</v>
      </c>
      <c r="AF514" s="18">
        <v>33.9</v>
      </c>
      <c r="AG514" s="18">
        <v>32.084444444444443</v>
      </c>
      <c r="AH514" s="15">
        <v>51</v>
      </c>
      <c r="AI514" s="15">
        <v>51</v>
      </c>
      <c r="AJ514" s="15">
        <v>65</v>
      </c>
      <c r="AK514" s="18">
        <v>56.333333333333336</v>
      </c>
      <c r="AL514" s="15">
        <v>8.8000000000000007</v>
      </c>
      <c r="AM514" s="15">
        <v>8.4</v>
      </c>
      <c r="AN514" s="18">
        <v>9.1</v>
      </c>
      <c r="AO514" s="18">
        <v>8.8713792184709472</v>
      </c>
      <c r="AP514" s="21">
        <v>408</v>
      </c>
      <c r="AQ514" s="21">
        <v>340</v>
      </c>
      <c r="AR514" s="21">
        <v>12</v>
      </c>
      <c r="AS514" s="21">
        <v>21</v>
      </c>
      <c r="AT514" s="14">
        <v>90</v>
      </c>
      <c r="AU514" s="14">
        <v>790</v>
      </c>
      <c r="AV514" s="14">
        <v>0</v>
      </c>
      <c r="AW514" s="14">
        <v>880</v>
      </c>
      <c r="AX514" s="14">
        <v>5</v>
      </c>
      <c r="AY514" s="14">
        <v>20</v>
      </c>
      <c r="AZ514" s="14">
        <v>0</v>
      </c>
      <c r="BA514" s="14">
        <v>25</v>
      </c>
      <c r="BB514" s="14">
        <v>300</v>
      </c>
      <c r="BC514" s="14">
        <v>600</v>
      </c>
      <c r="BD514" s="14">
        <v>0</v>
      </c>
      <c r="BE514" s="14">
        <v>865</v>
      </c>
      <c r="BF514" s="14">
        <v>97.5</v>
      </c>
      <c r="BG514" s="14">
        <v>88.928571428571431</v>
      </c>
      <c r="BH514" s="14">
        <v>0</v>
      </c>
      <c r="BI514" s="14">
        <v>186.42857142857142</v>
      </c>
      <c r="BJ514" s="14">
        <v>45</v>
      </c>
      <c r="BK514" s="14">
        <v>42.5</v>
      </c>
      <c r="BL514" s="14">
        <v>0</v>
      </c>
      <c r="BM514" s="14">
        <v>105</v>
      </c>
      <c r="BN514" s="14">
        <v>3690</v>
      </c>
      <c r="BO514" s="19">
        <f>BN514/O514*100</f>
        <v>0.3962994864216412</v>
      </c>
      <c r="BP514" s="19">
        <f>(BN514)/(O514+Q514+S514+U514)*100</f>
        <v>0.3962994864216412</v>
      </c>
      <c r="BQ514" s="15" t="s">
        <v>72</v>
      </c>
      <c r="BR514" s="13">
        <v>28</v>
      </c>
      <c r="BS514" s="13">
        <v>78</v>
      </c>
      <c r="BT514" s="19">
        <v>51.27</v>
      </c>
      <c r="BU514" s="19">
        <f t="shared" ref="BU514:BU560" si="137">BT514/AA514</f>
        <v>1.068125</v>
      </c>
      <c r="BV514" s="16">
        <v>0.21099999999999999</v>
      </c>
      <c r="BW514" s="16">
        <v>3.387</v>
      </c>
      <c r="BX514" s="16">
        <v>1.3129999999999999</v>
      </c>
      <c r="BY514" s="14">
        <f t="shared" si="129"/>
        <v>4559.094288069201</v>
      </c>
      <c r="BZ514" s="19">
        <v>4.55</v>
      </c>
      <c r="CA514" s="19">
        <f t="shared" si="126"/>
        <v>0.11711765475787524</v>
      </c>
      <c r="CB514" s="19">
        <f>(BX514/BT514^3)*100000</f>
        <v>0.97425977924652341</v>
      </c>
    </row>
    <row r="515" spans="1:80" x14ac:dyDescent="0.25">
      <c r="A515" s="4" t="s">
        <v>69</v>
      </c>
      <c r="B515" s="9">
        <v>30</v>
      </c>
      <c r="C515" s="4">
        <v>1</v>
      </c>
      <c r="D515" s="4">
        <f t="shared" si="130"/>
        <v>0.40468564223999998</v>
      </c>
      <c r="E515" s="8">
        <v>39931</v>
      </c>
      <c r="F515" s="4">
        <v>2</v>
      </c>
      <c r="G515" s="4" t="s">
        <v>70</v>
      </c>
      <c r="H515" s="4" t="s">
        <v>71</v>
      </c>
      <c r="I515" s="4">
        <v>0</v>
      </c>
      <c r="K515" s="4">
        <v>2</v>
      </c>
      <c r="L515" s="4">
        <v>0</v>
      </c>
      <c r="M515" s="13">
        <f t="shared" si="131"/>
        <v>0.66666666666666663</v>
      </c>
      <c r="N515" s="8">
        <v>39946</v>
      </c>
      <c r="O515" s="5">
        <v>393880</v>
      </c>
      <c r="P515" s="8">
        <v>39949</v>
      </c>
      <c r="Q515" s="5">
        <v>359988</v>
      </c>
      <c r="S515" s="5"/>
      <c r="U515" s="5"/>
      <c r="V515" s="14">
        <f t="shared" si="132"/>
        <v>753868</v>
      </c>
      <c r="W515" s="14">
        <f t="shared" si="133"/>
        <v>1862848.39715889</v>
      </c>
      <c r="X515" s="14">
        <f t="shared" si="134"/>
        <v>753868</v>
      </c>
      <c r="Y515" s="8">
        <v>39975</v>
      </c>
      <c r="Z515" s="13">
        <f t="shared" si="135"/>
        <v>15</v>
      </c>
      <c r="AA515" s="4">
        <f t="shared" si="136"/>
        <v>29</v>
      </c>
      <c r="AB515" s="4">
        <v>5</v>
      </c>
      <c r="AC515" s="10">
        <v>3.5</v>
      </c>
      <c r="AD515" s="10">
        <v>27.6</v>
      </c>
      <c r="AE515" s="10">
        <v>25.5</v>
      </c>
      <c r="AF515" s="10">
        <v>31.8</v>
      </c>
      <c r="AG515" s="10">
        <v>29.107407407407415</v>
      </c>
      <c r="AH515" s="4">
        <v>51</v>
      </c>
      <c r="AI515" s="4">
        <v>50</v>
      </c>
      <c r="AJ515" s="4">
        <v>56</v>
      </c>
      <c r="AK515" s="10">
        <v>53.111111111111114</v>
      </c>
      <c r="AL515" s="4">
        <v>8.9</v>
      </c>
      <c r="AM515" s="4">
        <v>8.3000000000000007</v>
      </c>
      <c r="AN515" s="10">
        <v>9.4</v>
      </c>
      <c r="AO515" s="10">
        <v>9.1297171796063257</v>
      </c>
      <c r="AP515" s="20">
        <v>92</v>
      </c>
      <c r="AQ515" s="20">
        <v>350</v>
      </c>
      <c r="AR515" s="20">
        <v>24</v>
      </c>
      <c r="AS515" s="20">
        <v>55</v>
      </c>
      <c r="AT515" s="5">
        <v>25</v>
      </c>
      <c r="AU515" s="5">
        <v>375</v>
      </c>
      <c r="AV515" s="5">
        <v>0</v>
      </c>
      <c r="AW515" s="5">
        <v>400</v>
      </c>
      <c r="AX515" s="5">
        <v>15</v>
      </c>
      <c r="AY515" s="5">
        <v>10</v>
      </c>
      <c r="AZ515" s="5">
        <v>0</v>
      </c>
      <c r="BA515" s="5">
        <v>26.5</v>
      </c>
      <c r="BB515" s="5">
        <v>240</v>
      </c>
      <c r="BC515" s="5">
        <v>220</v>
      </c>
      <c r="BD515" s="5">
        <v>370</v>
      </c>
      <c r="BE515" s="5">
        <v>490</v>
      </c>
      <c r="BF515" s="5">
        <v>128.63636363636363</v>
      </c>
      <c r="BG515" s="5">
        <v>96.36363636363636</v>
      </c>
      <c r="BH515" s="5">
        <v>92.727272727272734</v>
      </c>
      <c r="BI515" s="5">
        <v>296.04545454545456</v>
      </c>
      <c r="BJ515" s="5">
        <v>125</v>
      </c>
      <c r="BK515" s="5">
        <v>100</v>
      </c>
      <c r="BL515" s="5">
        <v>45</v>
      </c>
      <c r="BM515" s="5">
        <v>295</v>
      </c>
      <c r="BN515" s="5">
        <v>0</v>
      </c>
      <c r="BO515" s="11">
        <f>BN515/O515*100</f>
        <v>0</v>
      </c>
      <c r="BP515" s="11">
        <f>(BN515)/(O515+Q515+S515+U515)*100</f>
        <v>0</v>
      </c>
      <c r="BQ515" s="4" t="s">
        <v>73</v>
      </c>
      <c r="BU515" s="19">
        <f t="shared" si="137"/>
        <v>0</v>
      </c>
      <c r="BY515" s="5">
        <f t="shared" si="129"/>
        <v>0</v>
      </c>
      <c r="BZ515" s="11">
        <v>0</v>
      </c>
      <c r="CA515" s="19">
        <f t="shared" si="126"/>
        <v>0</v>
      </c>
      <c r="CB515" s="19"/>
    </row>
    <row r="516" spans="1:80" x14ac:dyDescent="0.25">
      <c r="A516" s="15" t="s">
        <v>69</v>
      </c>
      <c r="B516" s="13">
        <v>3</v>
      </c>
      <c r="C516" s="15">
        <v>2</v>
      </c>
      <c r="D516" s="15">
        <f t="shared" si="130"/>
        <v>0.80937128447999995</v>
      </c>
      <c r="E516" s="17">
        <v>39928</v>
      </c>
      <c r="F516" s="15">
        <v>2</v>
      </c>
      <c r="G516" s="15" t="s">
        <v>70</v>
      </c>
      <c r="H516" s="15" t="s">
        <v>71</v>
      </c>
      <c r="I516" s="15">
        <v>0</v>
      </c>
      <c r="J516" s="15"/>
      <c r="K516" s="15">
        <v>0</v>
      </c>
      <c r="L516" s="15">
        <v>5</v>
      </c>
      <c r="M516" s="13">
        <f t="shared" si="131"/>
        <v>1.6666666666666667</v>
      </c>
      <c r="N516" s="17">
        <v>39943</v>
      </c>
      <c r="O516" s="14">
        <v>614178</v>
      </c>
      <c r="P516" s="17">
        <v>39946</v>
      </c>
      <c r="Q516" s="14">
        <v>567920</v>
      </c>
      <c r="R516" s="15"/>
      <c r="S516" s="14"/>
      <c r="T516" s="15"/>
      <c r="U516" s="14"/>
      <c r="V516" s="14">
        <f t="shared" si="132"/>
        <v>1182098</v>
      </c>
      <c r="W516" s="14">
        <f t="shared" si="133"/>
        <v>1460513.8861078662</v>
      </c>
      <c r="X516" s="14">
        <f t="shared" si="134"/>
        <v>591049</v>
      </c>
      <c r="Y516" s="17">
        <v>39975</v>
      </c>
      <c r="Z516" s="13">
        <f t="shared" si="135"/>
        <v>15</v>
      </c>
      <c r="AA516" s="15">
        <f t="shared" si="136"/>
        <v>32</v>
      </c>
      <c r="AB516" s="15">
        <v>8</v>
      </c>
      <c r="AC516" s="18">
        <v>3.3</v>
      </c>
      <c r="AD516" s="18">
        <v>29</v>
      </c>
      <c r="AE516" s="18">
        <v>25.1</v>
      </c>
      <c r="AF516" s="18">
        <v>32.1</v>
      </c>
      <c r="AG516" s="18">
        <v>29.05</v>
      </c>
      <c r="AH516" s="15">
        <v>51</v>
      </c>
      <c r="AI516" s="15">
        <v>38</v>
      </c>
      <c r="AJ516" s="15">
        <v>54</v>
      </c>
      <c r="AK516" s="18">
        <v>49.6</v>
      </c>
      <c r="AL516" s="15">
        <v>9.1</v>
      </c>
      <c r="AM516" s="15">
        <v>8.8000000000000007</v>
      </c>
      <c r="AN516" s="18">
        <v>9.5</v>
      </c>
      <c r="AO516" s="18">
        <v>9.1703119611311319</v>
      </c>
      <c r="AP516" s="21">
        <v>156</v>
      </c>
      <c r="AQ516" s="21">
        <v>775</v>
      </c>
      <c r="AR516" s="21">
        <v>60</v>
      </c>
      <c r="AS516" s="21">
        <v>25</v>
      </c>
      <c r="AT516" s="14">
        <v>495</v>
      </c>
      <c r="AU516" s="14">
        <v>695</v>
      </c>
      <c r="AV516" s="14">
        <v>0</v>
      </c>
      <c r="AW516" s="14">
        <v>1190</v>
      </c>
      <c r="AX516" s="14">
        <v>15</v>
      </c>
      <c r="AY516" s="14">
        <v>5</v>
      </c>
      <c r="AZ516" s="14">
        <v>0</v>
      </c>
      <c r="BA516" s="14">
        <v>90</v>
      </c>
      <c r="BB516" s="14">
        <v>625</v>
      </c>
      <c r="BC516" s="14">
        <v>865</v>
      </c>
      <c r="BD516" s="14">
        <v>15</v>
      </c>
      <c r="BE516" s="14">
        <v>1135</v>
      </c>
      <c r="BF516" s="14">
        <v>306.15384615384613</v>
      </c>
      <c r="BG516" s="14">
        <v>218.46153846153845</v>
      </c>
      <c r="BH516" s="14">
        <v>4.2307692307692308</v>
      </c>
      <c r="BI516" s="14">
        <v>528.84615384615381</v>
      </c>
      <c r="BJ516" s="14">
        <v>270</v>
      </c>
      <c r="BK516" s="14">
        <v>55</v>
      </c>
      <c r="BL516" s="14">
        <v>5</v>
      </c>
      <c r="BM516" s="14">
        <v>530</v>
      </c>
      <c r="BN516" s="14">
        <v>0</v>
      </c>
      <c r="BO516" s="19">
        <f>BN516/O516*100</f>
        <v>0</v>
      </c>
      <c r="BP516" s="19">
        <f>(BN516)/(O516+Q516+S516+U516)*100</f>
        <v>0</v>
      </c>
      <c r="BQ516" s="15" t="s">
        <v>73</v>
      </c>
      <c r="BR516" s="13"/>
      <c r="BS516" s="13"/>
      <c r="BT516" s="19"/>
      <c r="BU516" s="19">
        <f t="shared" si="137"/>
        <v>0</v>
      </c>
      <c r="BV516" s="16"/>
      <c r="BW516" s="16"/>
      <c r="BX516" s="16"/>
      <c r="BY516" s="14">
        <f t="shared" si="129"/>
        <v>0</v>
      </c>
      <c r="BZ516" s="19">
        <v>0</v>
      </c>
      <c r="CA516" s="19">
        <f t="shared" si="126"/>
        <v>0</v>
      </c>
      <c r="CB516" s="19" t="e">
        <f>(BX516/BT516^3)*100000</f>
        <v>#DIV/0!</v>
      </c>
    </row>
    <row r="517" spans="1:80" x14ac:dyDescent="0.25">
      <c r="A517" s="4" t="s">
        <v>69</v>
      </c>
      <c r="B517" s="4">
        <v>33</v>
      </c>
      <c r="C517" s="4">
        <v>1</v>
      </c>
      <c r="D517" s="6">
        <f t="shared" si="130"/>
        <v>0.40468564223999998</v>
      </c>
      <c r="E517" s="8">
        <v>38955</v>
      </c>
      <c r="F517" s="4">
        <v>1</v>
      </c>
      <c r="G517" s="4" t="s">
        <v>70</v>
      </c>
      <c r="H517" s="4" t="s">
        <v>71</v>
      </c>
      <c r="I517" s="4">
        <v>7</v>
      </c>
      <c r="J517" s="4">
        <v>1</v>
      </c>
      <c r="M517" s="13">
        <f t="shared" si="131"/>
        <v>4</v>
      </c>
      <c r="N517" s="8">
        <v>38962</v>
      </c>
      <c r="O517" s="5">
        <v>381514</v>
      </c>
      <c r="Q517" s="5"/>
      <c r="V517" s="14">
        <f t="shared" si="132"/>
        <v>381514</v>
      </c>
      <c r="W517" s="14">
        <f t="shared" si="133"/>
        <v>942741.62505064125</v>
      </c>
      <c r="X517" s="14">
        <f t="shared" si="134"/>
        <v>381514</v>
      </c>
      <c r="Y517" s="8">
        <v>38988</v>
      </c>
      <c r="Z517" s="13">
        <f t="shared" si="135"/>
        <v>7</v>
      </c>
      <c r="AA517" s="4">
        <f t="shared" si="136"/>
        <v>26</v>
      </c>
      <c r="AB517" s="4">
        <v>2</v>
      </c>
      <c r="AC517" s="4">
        <v>3.9</v>
      </c>
      <c r="AD517" s="4">
        <v>31.4</v>
      </c>
      <c r="AE517" s="4">
        <v>26.1</v>
      </c>
      <c r="AF517" s="4">
        <v>32.200000000000003</v>
      </c>
      <c r="AG517" s="10">
        <v>29.628</v>
      </c>
      <c r="AH517" s="4">
        <v>52</v>
      </c>
      <c r="AI517" s="4">
        <v>45</v>
      </c>
      <c r="AJ517" s="4">
        <v>58</v>
      </c>
      <c r="AK517" s="9">
        <v>50.571428571428569</v>
      </c>
      <c r="AL517" s="4">
        <v>9.1999999999999993</v>
      </c>
      <c r="AM517" s="4">
        <v>9.1999999999999993</v>
      </c>
      <c r="AN517" s="4">
        <v>9.6</v>
      </c>
      <c r="AO517" s="10">
        <v>9.4162379868307529</v>
      </c>
      <c r="AP517" s="20">
        <v>88</v>
      </c>
      <c r="AQ517" s="20">
        <v>10</v>
      </c>
      <c r="AR517" s="20">
        <v>0</v>
      </c>
      <c r="AS517" s="20">
        <v>2</v>
      </c>
      <c r="AT517" s="5">
        <v>10</v>
      </c>
      <c r="AU517" s="5">
        <v>85</v>
      </c>
      <c r="AV517" s="5">
        <v>0</v>
      </c>
      <c r="AW517" s="5">
        <v>95</v>
      </c>
      <c r="AX517" s="5">
        <v>10</v>
      </c>
      <c r="AY517" s="5">
        <v>0</v>
      </c>
      <c r="AZ517" s="5">
        <v>0</v>
      </c>
      <c r="BA517" s="5">
        <v>20</v>
      </c>
      <c r="BB517" s="5">
        <v>225</v>
      </c>
      <c r="BC517" s="5">
        <v>140</v>
      </c>
      <c r="BD517" s="5">
        <v>0</v>
      </c>
      <c r="BE517" s="5">
        <v>240</v>
      </c>
      <c r="BF517" s="5">
        <v>80.625</v>
      </c>
      <c r="BG517" s="5">
        <v>27.5</v>
      </c>
      <c r="BH517" s="5">
        <v>0</v>
      </c>
      <c r="BI517" s="5">
        <v>108.125</v>
      </c>
      <c r="BJ517" s="5">
        <v>52.5</v>
      </c>
      <c r="BK517" s="5">
        <v>12.5</v>
      </c>
      <c r="BL517" s="5">
        <v>0</v>
      </c>
      <c r="BM517" s="5">
        <v>62.5</v>
      </c>
      <c r="BN517" s="5">
        <v>0</v>
      </c>
      <c r="BO517" s="11">
        <f>BN517/O517*100</f>
        <v>0</v>
      </c>
      <c r="BP517" s="11">
        <f>BN517/(O517+Q517)*100</f>
        <v>0</v>
      </c>
      <c r="BQ517" s="4" t="s">
        <v>73</v>
      </c>
      <c r="BU517" s="19">
        <f t="shared" si="137"/>
        <v>0</v>
      </c>
      <c r="BY517" s="5">
        <f t="shared" si="129"/>
        <v>0</v>
      </c>
      <c r="BZ517" s="11">
        <v>0</v>
      </c>
      <c r="CA517" s="19">
        <f t="shared" si="126"/>
        <v>0</v>
      </c>
      <c r="CB517" s="19" t="e">
        <f>(BX517/BT517^3)*100000</f>
        <v>#DIV/0!</v>
      </c>
    </row>
    <row r="518" spans="1:80" x14ac:dyDescent="0.25">
      <c r="A518" s="15" t="s">
        <v>69</v>
      </c>
      <c r="B518" s="15">
        <v>31</v>
      </c>
      <c r="C518" s="15">
        <v>1</v>
      </c>
      <c r="D518" s="16">
        <f t="shared" si="130"/>
        <v>0.40468564223999998</v>
      </c>
      <c r="E518" s="17">
        <v>37057</v>
      </c>
      <c r="F518" s="15">
        <v>1</v>
      </c>
      <c r="G518" s="15" t="s">
        <v>70</v>
      </c>
      <c r="H518" s="15" t="s">
        <v>71</v>
      </c>
      <c r="I518" s="15">
        <v>0</v>
      </c>
      <c r="J518" s="15">
        <v>0</v>
      </c>
      <c r="K518" s="15"/>
      <c r="L518" s="15"/>
      <c r="M518" s="13">
        <f t="shared" si="131"/>
        <v>0</v>
      </c>
      <c r="N518" s="23">
        <v>37065</v>
      </c>
      <c r="O518" s="24">
        <v>391132</v>
      </c>
      <c r="P518" s="15"/>
      <c r="Q518" s="14"/>
      <c r="R518" s="15"/>
      <c r="S518" s="15"/>
      <c r="T518" s="15"/>
      <c r="U518" s="15"/>
      <c r="V518" s="14">
        <f t="shared" si="132"/>
        <v>391132</v>
      </c>
      <c r="W518" s="14">
        <f t="shared" si="133"/>
        <v>966508.22064015316</v>
      </c>
      <c r="X518" s="14">
        <f t="shared" si="134"/>
        <v>391132</v>
      </c>
      <c r="Y518" s="17">
        <v>37089</v>
      </c>
      <c r="Z518" s="13">
        <f t="shared" si="135"/>
        <v>8</v>
      </c>
      <c r="AA518" s="15">
        <f t="shared" si="136"/>
        <v>24</v>
      </c>
      <c r="AB518" s="13"/>
      <c r="AC518" s="18">
        <v>2.8</v>
      </c>
      <c r="AD518" s="18">
        <v>32.299999999999997</v>
      </c>
      <c r="AE518" s="18">
        <v>28.3</v>
      </c>
      <c r="AF518" s="18">
        <v>32.799999999999997</v>
      </c>
      <c r="AG518" s="18">
        <v>30.991304347826084</v>
      </c>
      <c r="AH518" s="13">
        <v>52</v>
      </c>
      <c r="AI518" s="13">
        <v>44</v>
      </c>
      <c r="AJ518" s="13">
        <v>55</v>
      </c>
      <c r="AK518" s="13">
        <v>50.222222222222221</v>
      </c>
      <c r="AL518" s="18">
        <v>8.8000000000000007</v>
      </c>
      <c r="AM518" s="18">
        <v>8.9</v>
      </c>
      <c r="AN518" s="18">
        <v>9.1999999999999993</v>
      </c>
      <c r="AO518" s="18">
        <v>9.0395350663058931</v>
      </c>
      <c r="AP518" s="21">
        <v>0</v>
      </c>
      <c r="AQ518" s="21">
        <v>180</v>
      </c>
      <c r="AR518" s="21">
        <v>3</v>
      </c>
      <c r="AS518" s="21">
        <v>1.5</v>
      </c>
      <c r="AT518" s="14">
        <v>45</v>
      </c>
      <c r="AU518" s="14">
        <v>145</v>
      </c>
      <c r="AV518" s="14">
        <v>0</v>
      </c>
      <c r="AW518" s="14">
        <v>185</v>
      </c>
      <c r="AX518" s="14">
        <v>5</v>
      </c>
      <c r="AY518" s="14">
        <v>0</v>
      </c>
      <c r="AZ518" s="14">
        <v>0</v>
      </c>
      <c r="BA518" s="14">
        <v>25</v>
      </c>
      <c r="BB518" s="14">
        <v>1830</v>
      </c>
      <c r="BC518" s="14">
        <v>150</v>
      </c>
      <c r="BD518" s="14">
        <v>0</v>
      </c>
      <c r="BE518" s="14">
        <v>1870</v>
      </c>
      <c r="BF518" s="14">
        <v>315</v>
      </c>
      <c r="BG518" s="14">
        <v>31.111111111111111</v>
      </c>
      <c r="BH518" s="14">
        <v>0</v>
      </c>
      <c r="BI518" s="14">
        <v>346.11111111111109</v>
      </c>
      <c r="BJ518" s="14">
        <v>80</v>
      </c>
      <c r="BK518" s="14">
        <v>20</v>
      </c>
      <c r="BL518" s="14">
        <v>0</v>
      </c>
      <c r="BM518" s="14">
        <v>80</v>
      </c>
      <c r="BN518" s="14">
        <v>0</v>
      </c>
      <c r="BO518" s="19">
        <f>BN518/(O518)*100</f>
        <v>0</v>
      </c>
      <c r="BP518" s="19">
        <f>BN518/(O518+Q518)*100</f>
        <v>0</v>
      </c>
      <c r="BQ518" s="15" t="s">
        <v>73</v>
      </c>
      <c r="BR518" s="13"/>
      <c r="BS518" s="13"/>
      <c r="BT518" s="19"/>
      <c r="BU518" s="19">
        <f t="shared" si="137"/>
        <v>0</v>
      </c>
      <c r="BV518" s="16"/>
      <c r="BW518" s="16"/>
      <c r="BX518" s="16"/>
      <c r="BY518" s="14">
        <f t="shared" si="129"/>
        <v>0</v>
      </c>
      <c r="BZ518" s="19">
        <v>0</v>
      </c>
      <c r="CA518" s="19">
        <f t="shared" si="126"/>
        <v>0</v>
      </c>
      <c r="CB518" s="19" t="e">
        <f>(BX518/BT518^3)*100000</f>
        <v>#DIV/0!</v>
      </c>
    </row>
    <row r="519" spans="1:80" x14ac:dyDescent="0.25">
      <c r="A519" s="4" t="s">
        <v>69</v>
      </c>
      <c r="B519" s="9">
        <v>14</v>
      </c>
      <c r="C519" s="4">
        <v>0.5</v>
      </c>
      <c r="D519" s="4">
        <f t="shared" si="130"/>
        <v>0.20234282111999999</v>
      </c>
      <c r="E519" s="8">
        <v>39936</v>
      </c>
      <c r="F519" s="4">
        <v>2</v>
      </c>
      <c r="G519" s="4" t="s">
        <v>70</v>
      </c>
      <c r="H519" s="4" t="s">
        <v>71</v>
      </c>
      <c r="I519" s="4">
        <v>0</v>
      </c>
      <c r="K519" s="4">
        <v>0</v>
      </c>
      <c r="L519" s="4">
        <v>0</v>
      </c>
      <c r="M519" s="13">
        <f t="shared" si="131"/>
        <v>0</v>
      </c>
      <c r="N519" s="8">
        <v>39948</v>
      </c>
      <c r="O519" s="5">
        <v>226252</v>
      </c>
      <c r="P519" s="8">
        <v>39951</v>
      </c>
      <c r="Q519" s="5">
        <v>142438</v>
      </c>
      <c r="S519" s="5"/>
      <c r="U519" s="5"/>
      <c r="V519" s="14">
        <f t="shared" si="132"/>
        <v>368690</v>
      </c>
      <c r="W519" s="14">
        <f t="shared" si="133"/>
        <v>1822105.6618625838</v>
      </c>
      <c r="X519" s="14">
        <f t="shared" si="134"/>
        <v>737380</v>
      </c>
      <c r="Y519" s="8">
        <v>39975</v>
      </c>
      <c r="Z519" s="13">
        <f t="shared" si="135"/>
        <v>12</v>
      </c>
      <c r="AA519" s="4">
        <f t="shared" si="136"/>
        <v>27</v>
      </c>
      <c r="AB519" s="4">
        <v>10</v>
      </c>
      <c r="AC519" s="10">
        <v>3.2</v>
      </c>
      <c r="AD519" s="10">
        <v>29.2</v>
      </c>
      <c r="AE519" s="10">
        <v>29.6</v>
      </c>
      <c r="AF519" s="10">
        <v>32.5</v>
      </c>
      <c r="AG519" s="10">
        <v>28.556000000000004</v>
      </c>
      <c r="AH519" s="4">
        <v>52</v>
      </c>
      <c r="AI519" s="4">
        <v>47</v>
      </c>
      <c r="AJ519" s="4">
        <v>53</v>
      </c>
      <c r="AK519" s="10">
        <v>51.625</v>
      </c>
      <c r="AL519" s="4">
        <v>9</v>
      </c>
      <c r="AM519" s="4">
        <v>8.8000000000000007</v>
      </c>
      <c r="AN519" s="10">
        <v>9.5</v>
      </c>
      <c r="AO519" s="10">
        <v>9.2067734653417457</v>
      </c>
      <c r="AP519" s="20">
        <v>37</v>
      </c>
      <c r="AQ519" s="20">
        <v>146</v>
      </c>
      <c r="AR519" s="20">
        <v>11</v>
      </c>
      <c r="AS519" s="20">
        <v>4.625</v>
      </c>
      <c r="AT519" s="5">
        <v>1320</v>
      </c>
      <c r="AU519" s="5">
        <v>2625</v>
      </c>
      <c r="AV519" s="5">
        <v>0</v>
      </c>
      <c r="AW519" s="5">
        <v>3945</v>
      </c>
      <c r="AX519" s="5">
        <v>0</v>
      </c>
      <c r="AY519" s="5">
        <v>20</v>
      </c>
      <c r="AZ519" s="5">
        <v>0</v>
      </c>
      <c r="BA519" s="5">
        <v>20</v>
      </c>
      <c r="BB519" s="5">
        <v>150</v>
      </c>
      <c r="BC519" s="5">
        <v>175</v>
      </c>
      <c r="BD519" s="5">
        <v>15</v>
      </c>
      <c r="BE519" s="5">
        <v>310</v>
      </c>
      <c r="BF519" s="5">
        <v>47</v>
      </c>
      <c r="BG519" s="5">
        <v>71</v>
      </c>
      <c r="BH519" s="5">
        <v>3.5</v>
      </c>
      <c r="BI519" s="5">
        <v>121.5</v>
      </c>
      <c r="BJ519" s="5">
        <v>42.5</v>
      </c>
      <c r="BK519" s="5">
        <v>52.5</v>
      </c>
      <c r="BL519" s="5">
        <v>0</v>
      </c>
      <c r="BM519" s="5">
        <v>100</v>
      </c>
      <c r="BN519" s="5">
        <v>0</v>
      </c>
      <c r="BO519" s="11">
        <f>BN519/O519*100</f>
        <v>0</v>
      </c>
      <c r="BP519" s="11">
        <f>(BN519)/(O519+Q519+S519+U519)*100</f>
        <v>0</v>
      </c>
      <c r="BQ519" s="4" t="s">
        <v>73</v>
      </c>
      <c r="BU519" s="19">
        <f t="shared" si="137"/>
        <v>0</v>
      </c>
      <c r="BY519" s="5">
        <f t="shared" si="129"/>
        <v>0</v>
      </c>
      <c r="BZ519" s="11">
        <v>0</v>
      </c>
      <c r="CA519" s="19">
        <f t="shared" si="126"/>
        <v>0</v>
      </c>
      <c r="CB519" s="19"/>
    </row>
    <row r="520" spans="1:80" x14ac:dyDescent="0.25">
      <c r="A520" s="15" t="s">
        <v>69</v>
      </c>
      <c r="B520" s="13">
        <v>9</v>
      </c>
      <c r="C520" s="15">
        <v>2</v>
      </c>
      <c r="D520" s="15">
        <f t="shared" si="130"/>
        <v>0.80937128447999995</v>
      </c>
      <c r="E520" s="17">
        <v>39933</v>
      </c>
      <c r="F520" s="15">
        <v>2</v>
      </c>
      <c r="G520" s="15" t="s">
        <v>70</v>
      </c>
      <c r="H520" s="15" t="s">
        <v>71</v>
      </c>
      <c r="I520" s="15">
        <v>0</v>
      </c>
      <c r="J520" s="15"/>
      <c r="K520" s="15">
        <v>0</v>
      </c>
      <c r="L520" s="15">
        <v>0</v>
      </c>
      <c r="M520" s="13">
        <f t="shared" si="131"/>
        <v>0</v>
      </c>
      <c r="N520" s="17">
        <v>39950</v>
      </c>
      <c r="O520" s="14">
        <v>803332</v>
      </c>
      <c r="P520" s="17">
        <v>39953</v>
      </c>
      <c r="Q520" s="14">
        <v>447008</v>
      </c>
      <c r="R520" s="15"/>
      <c r="S520" s="14"/>
      <c r="T520" s="15"/>
      <c r="U520" s="14"/>
      <c r="V520" s="14">
        <f t="shared" si="132"/>
        <v>1250340</v>
      </c>
      <c r="W520" s="14">
        <f t="shared" si="133"/>
        <v>1544828.7133182776</v>
      </c>
      <c r="X520" s="14">
        <f t="shared" si="134"/>
        <v>625170</v>
      </c>
      <c r="Y520" s="17">
        <v>39982</v>
      </c>
      <c r="Z520" s="13">
        <f t="shared" si="135"/>
        <v>17</v>
      </c>
      <c r="AA520" s="15">
        <f t="shared" si="136"/>
        <v>32</v>
      </c>
      <c r="AB520" s="15">
        <v>15</v>
      </c>
      <c r="AC520" s="18">
        <v>3.1</v>
      </c>
      <c r="AD520" s="18">
        <v>26.5</v>
      </c>
      <c r="AE520" s="18">
        <v>25.3</v>
      </c>
      <c r="AF520" s="18">
        <v>32.6</v>
      </c>
      <c r="AG520" s="18">
        <v>29.423333333333336</v>
      </c>
      <c r="AH520" s="15">
        <v>52</v>
      </c>
      <c r="AI520" s="15">
        <v>51</v>
      </c>
      <c r="AJ520" s="15">
        <v>60</v>
      </c>
      <c r="AK520" s="18">
        <v>55.166666666666664</v>
      </c>
      <c r="AL520" s="15">
        <v>8.6999999999999993</v>
      </c>
      <c r="AM520" s="15">
        <v>8.6</v>
      </c>
      <c r="AN520" s="18">
        <v>9.3000000000000007</v>
      </c>
      <c r="AO520" s="18">
        <v>9.1203962944902521</v>
      </c>
      <c r="AP520" s="21">
        <v>46</v>
      </c>
      <c r="AQ520" s="21">
        <v>650</v>
      </c>
      <c r="AR520" s="21">
        <v>48</v>
      </c>
      <c r="AS520" s="21">
        <v>42.5</v>
      </c>
      <c r="AT520" s="14">
        <v>325</v>
      </c>
      <c r="AU520" s="14">
        <v>1385</v>
      </c>
      <c r="AV520" s="14">
        <v>0</v>
      </c>
      <c r="AW520" s="14">
        <v>1710</v>
      </c>
      <c r="AX520" s="14">
        <v>5</v>
      </c>
      <c r="AY520" s="14">
        <v>0</v>
      </c>
      <c r="AZ520" s="14">
        <v>0</v>
      </c>
      <c r="BA520" s="14">
        <v>40</v>
      </c>
      <c r="BB520" s="14">
        <v>610</v>
      </c>
      <c r="BC520" s="14">
        <v>560</v>
      </c>
      <c r="BD520" s="14">
        <v>20</v>
      </c>
      <c r="BE520" s="14">
        <v>670</v>
      </c>
      <c r="BF520" s="14">
        <v>251.15384615384616</v>
      </c>
      <c r="BG520" s="14">
        <v>125</v>
      </c>
      <c r="BH520" s="14">
        <v>2.3076923076923075</v>
      </c>
      <c r="BI520" s="14">
        <v>379.23076923076923</v>
      </c>
      <c r="BJ520" s="14">
        <v>95</v>
      </c>
      <c r="BK520" s="14">
        <v>60</v>
      </c>
      <c r="BL520" s="14">
        <v>0</v>
      </c>
      <c r="BM520" s="14">
        <v>355</v>
      </c>
      <c r="BN520" s="14">
        <v>0</v>
      </c>
      <c r="BO520" s="19">
        <f>BN520/O520*100</f>
        <v>0</v>
      </c>
      <c r="BP520" s="19">
        <f>(BN520)/(O520+Q520+S520+U520)*100</f>
        <v>0</v>
      </c>
      <c r="BQ520" s="15" t="s">
        <v>73</v>
      </c>
      <c r="BR520" s="13"/>
      <c r="BS520" s="13"/>
      <c r="BT520" s="19"/>
      <c r="BU520" s="19">
        <f t="shared" si="137"/>
        <v>0</v>
      </c>
      <c r="BV520" s="16"/>
      <c r="BW520" s="16"/>
      <c r="BX520" s="16"/>
      <c r="BY520" s="14">
        <f t="shared" si="129"/>
        <v>0</v>
      </c>
      <c r="BZ520" s="19">
        <v>0</v>
      </c>
      <c r="CA520" s="11">
        <f t="shared" si="126"/>
        <v>0</v>
      </c>
    </row>
    <row r="521" spans="1:80" x14ac:dyDescent="0.25">
      <c r="A521" s="15" t="s">
        <v>69</v>
      </c>
      <c r="B521" s="13">
        <v>11</v>
      </c>
      <c r="C521" s="15">
        <v>0.5</v>
      </c>
      <c r="D521" s="15">
        <f t="shared" si="130"/>
        <v>0.20234282111999999</v>
      </c>
      <c r="E521" s="17">
        <v>39967</v>
      </c>
      <c r="F521" s="15">
        <v>1</v>
      </c>
      <c r="G521" s="15" t="s">
        <v>70</v>
      </c>
      <c r="H521" s="15" t="s">
        <v>71</v>
      </c>
      <c r="I521" s="15">
        <v>1</v>
      </c>
      <c r="J521" s="15">
        <v>1</v>
      </c>
      <c r="K521" s="15"/>
      <c r="L521" s="15"/>
      <c r="M521" s="13">
        <f t="shared" si="131"/>
        <v>1</v>
      </c>
      <c r="N521" s="17">
        <v>40006</v>
      </c>
      <c r="O521" s="14">
        <v>34808</v>
      </c>
      <c r="P521" s="15"/>
      <c r="Q521" s="14"/>
      <c r="R521" s="15"/>
      <c r="S521" s="14"/>
      <c r="T521" s="15"/>
      <c r="U521" s="14"/>
      <c r="V521" s="14">
        <f t="shared" si="132"/>
        <v>34808</v>
      </c>
      <c r="W521" s="14">
        <f t="shared" si="133"/>
        <v>172024.88236218184</v>
      </c>
      <c r="X521" s="14">
        <f t="shared" si="134"/>
        <v>69616</v>
      </c>
      <c r="Y521" s="17">
        <v>40029</v>
      </c>
      <c r="Z521" s="13">
        <f t="shared" si="135"/>
        <v>39</v>
      </c>
      <c r="AA521" s="15">
        <f t="shared" si="136"/>
        <v>23</v>
      </c>
      <c r="AB521" s="15">
        <v>0</v>
      </c>
      <c r="AC521" s="18">
        <v>4.5999999999999996</v>
      </c>
      <c r="AD521" s="18">
        <v>33.200000000000003</v>
      </c>
      <c r="AE521" s="18">
        <v>31.1</v>
      </c>
      <c r="AF521" s="18">
        <v>33</v>
      </c>
      <c r="AG521" s="18">
        <v>32.050000000000004</v>
      </c>
      <c r="AH521" s="15">
        <v>52</v>
      </c>
      <c r="AI521" s="15">
        <v>52</v>
      </c>
      <c r="AJ521" s="15">
        <v>65</v>
      </c>
      <c r="AK521" s="18">
        <v>61.5</v>
      </c>
      <c r="AL521" s="15">
        <v>8.8000000000000007</v>
      </c>
      <c r="AM521" s="15">
        <v>8.4</v>
      </c>
      <c r="AN521" s="18">
        <v>8.9</v>
      </c>
      <c r="AO521" s="18">
        <v>8.7584253009039994</v>
      </c>
      <c r="AP521" s="21">
        <v>92</v>
      </c>
      <c r="AQ521" s="21">
        <v>0</v>
      </c>
      <c r="AR521" s="21">
        <v>0</v>
      </c>
      <c r="AS521" s="21">
        <v>0</v>
      </c>
      <c r="AT521" s="14">
        <v>5</v>
      </c>
      <c r="AU521" s="14">
        <v>25</v>
      </c>
      <c r="AV521" s="14">
        <v>0</v>
      </c>
      <c r="AW521" s="14">
        <v>30</v>
      </c>
      <c r="AX521" s="14">
        <v>0</v>
      </c>
      <c r="AY521" s="14">
        <v>25</v>
      </c>
      <c r="AZ521" s="14">
        <v>0</v>
      </c>
      <c r="BA521" s="14">
        <v>35</v>
      </c>
      <c r="BB521" s="14">
        <v>50</v>
      </c>
      <c r="BC521" s="14">
        <v>60</v>
      </c>
      <c r="BD521" s="14">
        <v>0</v>
      </c>
      <c r="BE521" s="14">
        <v>80</v>
      </c>
      <c r="BF521" s="14">
        <v>14.166666666666666</v>
      </c>
      <c r="BG521" s="14">
        <v>37.5</v>
      </c>
      <c r="BH521" s="14">
        <v>0</v>
      </c>
      <c r="BI521" s="14">
        <v>51.666666666666664</v>
      </c>
      <c r="BJ521" s="14">
        <v>7.5</v>
      </c>
      <c r="BK521" s="14">
        <v>35</v>
      </c>
      <c r="BL521" s="14">
        <v>0</v>
      </c>
      <c r="BM521" s="14">
        <v>45</v>
      </c>
      <c r="BN521" s="14">
        <v>0</v>
      </c>
      <c r="BO521" s="19">
        <f>BN521/O521*100</f>
        <v>0</v>
      </c>
      <c r="BP521" s="19">
        <f>(BN521)/(O521+Q521+S521+U521)*100</f>
        <v>0</v>
      </c>
      <c r="BQ521" s="15" t="s">
        <v>73</v>
      </c>
      <c r="BR521" s="13"/>
      <c r="BS521" s="13"/>
      <c r="BT521" s="19"/>
      <c r="BU521" s="19">
        <f t="shared" si="137"/>
        <v>0</v>
      </c>
      <c r="BV521" s="16"/>
      <c r="BW521" s="16"/>
      <c r="BX521" s="16"/>
      <c r="BY521" s="14">
        <f t="shared" si="129"/>
        <v>0</v>
      </c>
      <c r="BZ521" s="19">
        <v>0</v>
      </c>
      <c r="CA521" s="19">
        <f t="shared" si="126"/>
        <v>0</v>
      </c>
      <c r="CB521" s="19" t="e">
        <f>(BX521/BT521^3)*100000</f>
        <v>#DIV/0!</v>
      </c>
    </row>
    <row r="522" spans="1:80" x14ac:dyDescent="0.25">
      <c r="A522" s="15" t="s">
        <v>69</v>
      </c>
      <c r="B522" s="15">
        <v>12</v>
      </c>
      <c r="C522" s="15">
        <v>0.5</v>
      </c>
      <c r="D522" s="16">
        <f t="shared" si="130"/>
        <v>0.20234282111999999</v>
      </c>
      <c r="E522" s="17">
        <v>37089</v>
      </c>
      <c r="F522" s="15">
        <v>1</v>
      </c>
      <c r="G522" s="15" t="s">
        <v>70</v>
      </c>
      <c r="H522" s="15" t="s">
        <v>71</v>
      </c>
      <c r="I522" s="15">
        <v>0</v>
      </c>
      <c r="J522" s="15">
        <v>1</v>
      </c>
      <c r="K522" s="15"/>
      <c r="L522" s="15"/>
      <c r="M522" s="13">
        <f t="shared" si="131"/>
        <v>0.5</v>
      </c>
      <c r="N522" s="17">
        <v>37096</v>
      </c>
      <c r="O522" s="14">
        <v>202894</v>
      </c>
      <c r="P522" s="15"/>
      <c r="Q522" s="14"/>
      <c r="R522" s="15"/>
      <c r="S522" s="15"/>
      <c r="T522" s="15"/>
      <c r="U522" s="15"/>
      <c r="V522" s="14">
        <f t="shared" si="132"/>
        <v>202894</v>
      </c>
      <c r="W522" s="14">
        <f t="shared" si="133"/>
        <v>1002723.985347981</v>
      </c>
      <c r="X522" s="14">
        <f t="shared" si="134"/>
        <v>405788</v>
      </c>
      <c r="Y522" s="17">
        <v>37117</v>
      </c>
      <c r="Z522" s="13">
        <f t="shared" si="135"/>
        <v>7</v>
      </c>
      <c r="AA522" s="15">
        <f t="shared" si="136"/>
        <v>21</v>
      </c>
      <c r="AB522" s="13"/>
      <c r="AC522" s="18">
        <v>4</v>
      </c>
      <c r="AD522" s="18">
        <v>33.200000000000003</v>
      </c>
      <c r="AE522" s="18">
        <v>31.1</v>
      </c>
      <c r="AF522" s="18">
        <v>34.200000000000003</v>
      </c>
      <c r="AG522" s="18">
        <v>32.868421052631582</v>
      </c>
      <c r="AH522" s="13">
        <v>53</v>
      </c>
      <c r="AI522" s="13">
        <v>53</v>
      </c>
      <c r="AJ522" s="13">
        <v>60</v>
      </c>
      <c r="AK522" s="13">
        <v>56.6</v>
      </c>
      <c r="AL522" s="18">
        <v>9.1999999999999993</v>
      </c>
      <c r="AM522" s="18">
        <v>8.9</v>
      </c>
      <c r="AN522" s="18">
        <v>9.4</v>
      </c>
      <c r="AO522" s="18">
        <v>9.0884179087167265</v>
      </c>
      <c r="AP522" s="21">
        <v>0</v>
      </c>
      <c r="AQ522" s="21">
        <v>87.5</v>
      </c>
      <c r="AR522" s="21">
        <v>1.5</v>
      </c>
      <c r="AS522" s="21">
        <v>0.75</v>
      </c>
      <c r="AT522" s="14">
        <v>20</v>
      </c>
      <c r="AU522" s="14">
        <v>325</v>
      </c>
      <c r="AV522" s="14">
        <v>0</v>
      </c>
      <c r="AW522" s="14">
        <v>345</v>
      </c>
      <c r="AX522" s="14">
        <v>75</v>
      </c>
      <c r="AY522" s="14">
        <v>5</v>
      </c>
      <c r="AZ522" s="14">
        <v>0</v>
      </c>
      <c r="BA522" s="14">
        <v>80</v>
      </c>
      <c r="BB522" s="14">
        <v>335</v>
      </c>
      <c r="BC522" s="14">
        <v>490</v>
      </c>
      <c r="BD522" s="14">
        <v>0</v>
      </c>
      <c r="BE522" s="14">
        <v>720</v>
      </c>
      <c r="BF522" s="14">
        <v>148.75</v>
      </c>
      <c r="BG522" s="14">
        <v>78.75</v>
      </c>
      <c r="BH522" s="14">
        <v>0</v>
      </c>
      <c r="BI522" s="14">
        <v>227.5</v>
      </c>
      <c r="BJ522" s="14">
        <v>115</v>
      </c>
      <c r="BK522" s="14">
        <v>17.5</v>
      </c>
      <c r="BL522" s="14">
        <v>0</v>
      </c>
      <c r="BM522" s="14">
        <v>130</v>
      </c>
      <c r="BN522" s="14">
        <v>0</v>
      </c>
      <c r="BO522" s="19">
        <f>BN522/(O522)*100</f>
        <v>0</v>
      </c>
      <c r="BP522" s="19">
        <f>BN522/(O522+Q522)*100</f>
        <v>0</v>
      </c>
      <c r="BQ522" s="15" t="s">
        <v>73</v>
      </c>
      <c r="BR522" s="13"/>
      <c r="BS522" s="13"/>
      <c r="BT522" s="19"/>
      <c r="BU522" s="19">
        <f t="shared" si="137"/>
        <v>0</v>
      </c>
      <c r="BV522" s="16"/>
      <c r="BW522" s="16"/>
      <c r="BX522" s="16"/>
      <c r="BY522" s="14">
        <f t="shared" si="129"/>
        <v>0</v>
      </c>
      <c r="BZ522" s="19">
        <v>0</v>
      </c>
      <c r="CA522" s="19">
        <f t="shared" si="126"/>
        <v>0</v>
      </c>
      <c r="CB522" s="19" t="e">
        <f>(BX522/BT522^3)*100000</f>
        <v>#DIV/0!</v>
      </c>
    </row>
    <row r="523" spans="1:80" x14ac:dyDescent="0.25">
      <c r="A523" s="15" t="s">
        <v>69</v>
      </c>
      <c r="B523" s="15">
        <v>32</v>
      </c>
      <c r="C523" s="15">
        <v>1</v>
      </c>
      <c r="D523" s="16">
        <f t="shared" si="130"/>
        <v>0.40468564223999998</v>
      </c>
      <c r="E523" s="17">
        <v>37027</v>
      </c>
      <c r="F523" s="15">
        <v>2</v>
      </c>
      <c r="G523" s="15" t="s">
        <v>70</v>
      </c>
      <c r="H523" s="15" t="s">
        <v>71</v>
      </c>
      <c r="I523" s="15">
        <v>0</v>
      </c>
      <c r="J523" s="15">
        <v>0</v>
      </c>
      <c r="K523" s="15">
        <v>0</v>
      </c>
      <c r="L523" s="15">
        <v>0</v>
      </c>
      <c r="M523" s="13">
        <f t="shared" si="131"/>
        <v>0</v>
      </c>
      <c r="N523" s="17">
        <v>37034</v>
      </c>
      <c r="O523" s="14">
        <v>523494</v>
      </c>
      <c r="P523" s="17">
        <v>37038</v>
      </c>
      <c r="Q523" s="14">
        <v>422276</v>
      </c>
      <c r="R523" s="15"/>
      <c r="S523" s="15"/>
      <c r="T523" s="15"/>
      <c r="U523" s="15"/>
      <c r="V523" s="14">
        <f t="shared" si="132"/>
        <v>945770</v>
      </c>
      <c r="W523" s="14">
        <f t="shared" si="133"/>
        <v>2337048.5663020099</v>
      </c>
      <c r="X523" s="14">
        <f t="shared" si="134"/>
        <v>945770</v>
      </c>
      <c r="Y523" s="17">
        <v>37056</v>
      </c>
      <c r="Z523" s="13">
        <f t="shared" si="135"/>
        <v>7</v>
      </c>
      <c r="AA523" s="15">
        <f t="shared" si="136"/>
        <v>22</v>
      </c>
      <c r="AB523" s="13"/>
      <c r="AC523" s="18">
        <v>3.2</v>
      </c>
      <c r="AD523" s="18">
        <v>28.2</v>
      </c>
      <c r="AE523" s="18">
        <v>29.1</v>
      </c>
      <c r="AF523" s="18">
        <v>33.700000000000003</v>
      </c>
      <c r="AG523" s="18">
        <v>31.266666666666673</v>
      </c>
      <c r="AH523" s="13">
        <v>53</v>
      </c>
      <c r="AI523" s="13">
        <v>52</v>
      </c>
      <c r="AJ523" s="13">
        <v>55</v>
      </c>
      <c r="AK523" s="13">
        <v>54</v>
      </c>
      <c r="AL523" s="18">
        <v>9.3000000000000007</v>
      </c>
      <c r="AM523" s="18">
        <v>9.1</v>
      </c>
      <c r="AN523" s="18">
        <v>9.3000000000000007</v>
      </c>
      <c r="AO523" s="18">
        <v>9.177442262566105</v>
      </c>
      <c r="AP523" s="21">
        <v>0</v>
      </c>
      <c r="AQ523" s="21">
        <v>225</v>
      </c>
      <c r="AR523" s="21">
        <v>5.5</v>
      </c>
      <c r="AS523" s="21">
        <v>2.5</v>
      </c>
      <c r="AT523" s="14">
        <v>20</v>
      </c>
      <c r="AU523" s="14">
        <v>140</v>
      </c>
      <c r="AV523" s="14">
        <v>0</v>
      </c>
      <c r="AW523" s="14">
        <v>160</v>
      </c>
      <c r="AX523" s="14">
        <v>25</v>
      </c>
      <c r="AY523" s="14">
        <v>0</v>
      </c>
      <c r="AZ523" s="14">
        <v>0</v>
      </c>
      <c r="BA523" s="14">
        <v>30</v>
      </c>
      <c r="BB523" s="14">
        <v>365</v>
      </c>
      <c r="BC523" s="14">
        <v>455</v>
      </c>
      <c r="BD523" s="14">
        <v>0</v>
      </c>
      <c r="BE523" s="14">
        <v>625</v>
      </c>
      <c r="BF523" s="14">
        <v>96.666666666666671</v>
      </c>
      <c r="BG523" s="14">
        <v>107.22222222222223</v>
      </c>
      <c r="BH523" s="14">
        <v>0</v>
      </c>
      <c r="BI523" s="14">
        <v>203.88888888888889</v>
      </c>
      <c r="BJ523" s="14">
        <v>55</v>
      </c>
      <c r="BK523" s="14">
        <v>40</v>
      </c>
      <c r="BL523" s="14">
        <v>0</v>
      </c>
      <c r="BM523" s="14">
        <v>90</v>
      </c>
      <c r="BN523" s="14">
        <v>0</v>
      </c>
      <c r="BO523" s="19">
        <f>BN523/(Q523)*100</f>
        <v>0</v>
      </c>
      <c r="BP523" s="19">
        <f>BN523/(O523+Q523)*100</f>
        <v>0</v>
      </c>
      <c r="BQ523" s="15" t="s">
        <v>73</v>
      </c>
      <c r="BR523" s="13"/>
      <c r="BS523" s="13"/>
      <c r="BT523" s="19"/>
      <c r="BU523" s="19">
        <f t="shared" si="137"/>
        <v>0</v>
      </c>
      <c r="BV523" s="16"/>
      <c r="BW523" s="16"/>
      <c r="BX523" s="16"/>
      <c r="BY523" s="14">
        <f t="shared" si="129"/>
        <v>0</v>
      </c>
      <c r="BZ523" s="19">
        <v>0</v>
      </c>
      <c r="CA523" s="11">
        <f t="shared" si="126"/>
        <v>0</v>
      </c>
    </row>
    <row r="524" spans="1:80" x14ac:dyDescent="0.25">
      <c r="A524" s="4" t="s">
        <v>69</v>
      </c>
      <c r="B524" s="9">
        <v>34</v>
      </c>
      <c r="C524" s="4">
        <v>1</v>
      </c>
      <c r="D524" s="4">
        <f t="shared" si="130"/>
        <v>0.40468564223999998</v>
      </c>
      <c r="E524" s="8">
        <v>39974</v>
      </c>
      <c r="F524" s="4">
        <v>1</v>
      </c>
      <c r="G524" s="4" t="s">
        <v>70</v>
      </c>
      <c r="H524" s="4" t="s">
        <v>71</v>
      </c>
      <c r="I524" s="4">
        <v>0</v>
      </c>
      <c r="J524" s="4">
        <v>2</v>
      </c>
      <c r="M524" s="13">
        <f t="shared" si="131"/>
        <v>1</v>
      </c>
      <c r="N524" s="8">
        <v>39985</v>
      </c>
      <c r="O524" s="5">
        <v>397086</v>
      </c>
      <c r="Q524" s="5"/>
      <c r="S524" s="5"/>
      <c r="U524" s="5"/>
      <c r="V524" s="14">
        <f t="shared" si="132"/>
        <v>397086</v>
      </c>
      <c r="W524" s="14">
        <f t="shared" si="133"/>
        <v>981220.8750527082</v>
      </c>
      <c r="X524" s="14">
        <f t="shared" si="134"/>
        <v>397086</v>
      </c>
      <c r="Y524" s="8">
        <v>40010</v>
      </c>
      <c r="Z524" s="13">
        <f t="shared" si="135"/>
        <v>11</v>
      </c>
      <c r="AA524" s="4">
        <f t="shared" si="136"/>
        <v>25</v>
      </c>
      <c r="AB524" s="4">
        <v>11</v>
      </c>
      <c r="AC524" s="10">
        <v>3.5</v>
      </c>
      <c r="AD524" s="10">
        <v>31.7</v>
      </c>
      <c r="AE524" s="10">
        <v>30.7</v>
      </c>
      <c r="AF524" s="10">
        <v>34.1</v>
      </c>
      <c r="AG524" s="10">
        <v>32.683333333333337</v>
      </c>
      <c r="AH524" s="4">
        <v>53</v>
      </c>
      <c r="AI524" s="4">
        <v>53</v>
      </c>
      <c r="AJ524" s="4">
        <v>60</v>
      </c>
      <c r="AK524" s="10">
        <v>56</v>
      </c>
      <c r="AL524" s="4">
        <v>9.1999999999999993</v>
      </c>
      <c r="AM524" s="4">
        <v>8.8000000000000007</v>
      </c>
      <c r="AN524" s="10">
        <v>9.4</v>
      </c>
      <c r="AO524" s="10">
        <v>9.0278609384351718</v>
      </c>
      <c r="AP524" s="20">
        <v>42</v>
      </c>
      <c r="AQ524" s="20">
        <v>125</v>
      </c>
      <c r="AR524" s="20">
        <v>5</v>
      </c>
      <c r="AS524" s="20">
        <v>0</v>
      </c>
      <c r="AT524" s="5">
        <v>20</v>
      </c>
      <c r="AU524" s="5">
        <v>235</v>
      </c>
      <c r="AV524" s="5">
        <v>0</v>
      </c>
      <c r="AW524" s="5">
        <v>255</v>
      </c>
      <c r="AX524" s="5">
        <v>40</v>
      </c>
      <c r="AY524" s="5">
        <v>30</v>
      </c>
      <c r="AZ524" s="5">
        <v>0</v>
      </c>
      <c r="BA524" s="5">
        <v>90</v>
      </c>
      <c r="BB524" s="5">
        <v>215</v>
      </c>
      <c r="BC524" s="5">
        <v>320</v>
      </c>
      <c r="BD524" s="5">
        <v>0</v>
      </c>
      <c r="BE524" s="5">
        <v>535</v>
      </c>
      <c r="BF524" s="5">
        <v>115</v>
      </c>
      <c r="BG524" s="5">
        <v>148</v>
      </c>
      <c r="BH524" s="5">
        <v>0</v>
      </c>
      <c r="BI524" s="5">
        <v>253</v>
      </c>
      <c r="BJ524" s="5">
        <v>117.5</v>
      </c>
      <c r="BK524" s="5">
        <v>117.5</v>
      </c>
      <c r="BL524" s="5">
        <v>0</v>
      </c>
      <c r="BM524" s="5">
        <v>190</v>
      </c>
      <c r="BN524" s="5">
        <v>0</v>
      </c>
      <c r="BO524" s="11">
        <f>BN524/O524*100</f>
        <v>0</v>
      </c>
      <c r="BP524" s="11">
        <f>(BN524)/(O524+Q524+S524+U524)*100</f>
        <v>0</v>
      </c>
      <c r="BQ524" s="4" t="s">
        <v>73</v>
      </c>
      <c r="BU524" s="19">
        <f t="shared" si="137"/>
        <v>0</v>
      </c>
      <c r="BY524" s="5">
        <f t="shared" si="129"/>
        <v>0</v>
      </c>
      <c r="BZ524" s="11">
        <v>0</v>
      </c>
      <c r="CA524" s="19">
        <f t="shared" si="126"/>
        <v>0</v>
      </c>
      <c r="CB524" s="19" t="e">
        <f>(BX524/BT524^3)*100000</f>
        <v>#DIV/0!</v>
      </c>
    </row>
    <row r="525" spans="1:80" x14ac:dyDescent="0.25">
      <c r="A525" s="4" t="s">
        <v>69</v>
      </c>
      <c r="B525" s="4">
        <v>28</v>
      </c>
      <c r="C525" s="4">
        <v>1</v>
      </c>
      <c r="D525" s="6">
        <f t="shared" si="130"/>
        <v>0.40468564223999998</v>
      </c>
      <c r="E525" s="8">
        <v>38812</v>
      </c>
      <c r="F525" s="4">
        <v>2</v>
      </c>
      <c r="G525" s="4" t="s">
        <v>70</v>
      </c>
      <c r="H525" s="4" t="s">
        <v>71</v>
      </c>
      <c r="I525" s="4">
        <v>0</v>
      </c>
      <c r="J525" s="4">
        <v>1</v>
      </c>
      <c r="M525" s="13">
        <f t="shared" si="131"/>
        <v>0.5</v>
      </c>
      <c r="N525" s="8">
        <v>38825</v>
      </c>
      <c r="O525" s="5">
        <v>402124</v>
      </c>
      <c r="P525" s="8">
        <v>38829</v>
      </c>
      <c r="Q525" s="5">
        <v>411742</v>
      </c>
      <c r="V525" s="14">
        <f t="shared" si="132"/>
        <v>813866</v>
      </c>
      <c r="W525" s="14">
        <f t="shared" si="133"/>
        <v>2011106.68393156</v>
      </c>
      <c r="X525" s="14">
        <f t="shared" si="134"/>
        <v>813866</v>
      </c>
      <c r="Y525" s="8">
        <v>38848</v>
      </c>
      <c r="Z525" s="13">
        <f t="shared" si="135"/>
        <v>13</v>
      </c>
      <c r="AA525" s="4">
        <f t="shared" si="136"/>
        <v>23</v>
      </c>
      <c r="AC525" s="4">
        <v>4</v>
      </c>
      <c r="AD525" s="4">
        <v>28.1</v>
      </c>
      <c r="AE525" s="4">
        <v>26.1</v>
      </c>
      <c r="AF525" s="4">
        <v>31.2</v>
      </c>
      <c r="AG525" s="10">
        <v>28.359090909090909</v>
      </c>
      <c r="AH525" s="4">
        <v>53</v>
      </c>
      <c r="AI525" s="4">
        <v>55</v>
      </c>
      <c r="AJ525" s="4">
        <v>60</v>
      </c>
      <c r="AK525" s="9">
        <v>58.8</v>
      </c>
      <c r="AL525" s="4">
        <v>9.1999999999999993</v>
      </c>
      <c r="AM525" s="4">
        <v>9.1</v>
      </c>
      <c r="AN525" s="4">
        <v>9.8000000000000007</v>
      </c>
      <c r="AO525" s="10">
        <v>9.2829221960521604</v>
      </c>
      <c r="AP525" s="20">
        <v>0</v>
      </c>
      <c r="AQ525" s="20">
        <v>285</v>
      </c>
      <c r="AR525" s="20">
        <v>21</v>
      </c>
      <c r="AS525" s="20">
        <v>8.75</v>
      </c>
      <c r="AT525" s="5">
        <v>40</v>
      </c>
      <c r="AU525" s="5">
        <v>470</v>
      </c>
      <c r="AV525" s="5">
        <v>0</v>
      </c>
      <c r="AW525" s="5">
        <v>510</v>
      </c>
      <c r="AX525" s="5">
        <v>100</v>
      </c>
      <c r="AY525" s="5">
        <v>5</v>
      </c>
      <c r="AZ525" s="5">
        <v>0</v>
      </c>
      <c r="BA525" s="5">
        <v>125</v>
      </c>
      <c r="BB525" s="5">
        <v>480</v>
      </c>
      <c r="BC525" s="5">
        <v>505</v>
      </c>
      <c r="BD525" s="5">
        <v>0</v>
      </c>
      <c r="BE525" s="5">
        <v>630</v>
      </c>
      <c r="BF525" s="5">
        <v>251.11111111111111</v>
      </c>
      <c r="BG525" s="5">
        <v>113.33333333333333</v>
      </c>
      <c r="BH525" s="5">
        <v>0</v>
      </c>
      <c r="BI525" s="5">
        <v>364.44444444444446</v>
      </c>
      <c r="BJ525" s="5">
        <v>215</v>
      </c>
      <c r="BK525" s="5">
        <v>95</v>
      </c>
      <c r="BL525" s="5">
        <v>0</v>
      </c>
      <c r="BM525" s="5">
        <v>330</v>
      </c>
      <c r="BN525" s="5">
        <v>0</v>
      </c>
      <c r="BO525" s="11">
        <f>BN525/O525*100</f>
        <v>0</v>
      </c>
      <c r="BP525" s="11">
        <f t="shared" ref="BP525:BP530" si="138">BN525/(O525+Q525)*100</f>
        <v>0</v>
      </c>
      <c r="BQ525" s="4" t="s">
        <v>73</v>
      </c>
      <c r="BU525" s="19">
        <f t="shared" si="137"/>
        <v>0</v>
      </c>
      <c r="BY525" s="5">
        <f t="shared" si="129"/>
        <v>0</v>
      </c>
      <c r="BZ525" s="11">
        <v>0</v>
      </c>
      <c r="CA525" s="11">
        <f t="shared" si="126"/>
        <v>0</v>
      </c>
    </row>
    <row r="526" spans="1:80" x14ac:dyDescent="0.25">
      <c r="A526" s="15" t="s">
        <v>69</v>
      </c>
      <c r="B526" s="15">
        <v>6</v>
      </c>
      <c r="C526" s="15">
        <v>2</v>
      </c>
      <c r="D526" s="16">
        <f t="shared" si="130"/>
        <v>0.80937128447999995</v>
      </c>
      <c r="E526" s="17">
        <v>37091</v>
      </c>
      <c r="F526" s="15">
        <v>1</v>
      </c>
      <c r="G526" s="15" t="s">
        <v>70</v>
      </c>
      <c r="H526" s="15" t="s">
        <v>71</v>
      </c>
      <c r="I526" s="15">
        <v>0</v>
      </c>
      <c r="J526" s="15">
        <v>6</v>
      </c>
      <c r="K526" s="15"/>
      <c r="L526" s="15"/>
      <c r="M526" s="13">
        <f t="shared" si="131"/>
        <v>3</v>
      </c>
      <c r="N526" s="17">
        <v>37095</v>
      </c>
      <c r="O526" s="14">
        <v>697534</v>
      </c>
      <c r="P526" s="15"/>
      <c r="Q526" s="14"/>
      <c r="R526" s="15"/>
      <c r="S526" s="15"/>
      <c r="T526" s="15"/>
      <c r="U526" s="15"/>
      <c r="V526" s="14">
        <f t="shared" si="132"/>
        <v>697534</v>
      </c>
      <c r="W526" s="14">
        <f t="shared" si="133"/>
        <v>861822.02578158863</v>
      </c>
      <c r="X526" s="14">
        <f t="shared" si="134"/>
        <v>348767</v>
      </c>
      <c r="Y526" s="17">
        <v>37126</v>
      </c>
      <c r="Z526" s="13">
        <f t="shared" si="135"/>
        <v>4</v>
      </c>
      <c r="AA526" s="15">
        <f t="shared" si="136"/>
        <v>31</v>
      </c>
      <c r="AB526" s="13">
        <v>26</v>
      </c>
      <c r="AC526" s="18">
        <v>3.2</v>
      </c>
      <c r="AD526" s="18">
        <v>32.5</v>
      </c>
      <c r="AE526" s="18">
        <v>29.4</v>
      </c>
      <c r="AF526" s="18">
        <v>35.799999999999997</v>
      </c>
      <c r="AG526" s="18">
        <v>31.869999999999997</v>
      </c>
      <c r="AH526" s="13">
        <v>54</v>
      </c>
      <c r="AI526" s="13">
        <v>51</v>
      </c>
      <c r="AJ526" s="13">
        <v>58</v>
      </c>
      <c r="AK526" s="13">
        <v>54.571428571428569</v>
      </c>
      <c r="AL526" s="18">
        <v>9</v>
      </c>
      <c r="AM526" s="18">
        <v>7.8</v>
      </c>
      <c r="AN526" s="18">
        <v>9.1999999999999993</v>
      </c>
      <c r="AO526" s="18">
        <v>8.8710308775628839</v>
      </c>
      <c r="AP526" s="21">
        <v>4</v>
      </c>
      <c r="AQ526" s="21">
        <v>325</v>
      </c>
      <c r="AR526" s="21">
        <v>9</v>
      </c>
      <c r="AS526" s="21">
        <v>3.75</v>
      </c>
      <c r="AT526" s="14">
        <v>45</v>
      </c>
      <c r="AU526" s="14">
        <v>115</v>
      </c>
      <c r="AV526" s="14">
        <v>0</v>
      </c>
      <c r="AW526" s="14">
        <v>160</v>
      </c>
      <c r="AX526" s="14">
        <v>15</v>
      </c>
      <c r="AY526" s="14">
        <v>0</v>
      </c>
      <c r="AZ526" s="14">
        <v>0</v>
      </c>
      <c r="BA526" s="14">
        <v>15</v>
      </c>
      <c r="BB526" s="14">
        <v>155</v>
      </c>
      <c r="BC526" s="14">
        <v>565</v>
      </c>
      <c r="BD526" s="14">
        <v>0</v>
      </c>
      <c r="BE526" s="14">
        <v>650</v>
      </c>
      <c r="BF526" s="14">
        <v>83.63636363636364</v>
      </c>
      <c r="BG526" s="14">
        <v>121.81818181818181</v>
      </c>
      <c r="BH526" s="14">
        <v>0</v>
      </c>
      <c r="BI526" s="14">
        <v>205.45454545454547</v>
      </c>
      <c r="BJ526" s="14">
        <v>85</v>
      </c>
      <c r="BK526" s="14">
        <v>45</v>
      </c>
      <c r="BL526" s="14">
        <v>0</v>
      </c>
      <c r="BM526" s="14">
        <v>140</v>
      </c>
      <c r="BN526" s="14">
        <v>0</v>
      </c>
      <c r="BO526" s="19">
        <f>BN526/(O526)*100</f>
        <v>0</v>
      </c>
      <c r="BP526" s="19">
        <f t="shared" si="138"/>
        <v>0</v>
      </c>
      <c r="BQ526" s="15" t="s">
        <v>73</v>
      </c>
      <c r="BR526" s="13"/>
      <c r="BS526" s="13"/>
      <c r="BT526" s="19"/>
      <c r="BU526" s="19">
        <f t="shared" si="137"/>
        <v>0</v>
      </c>
      <c r="BV526" s="16"/>
      <c r="BW526" s="16"/>
      <c r="BX526" s="16"/>
      <c r="BY526" s="14">
        <f t="shared" si="129"/>
        <v>0</v>
      </c>
      <c r="BZ526" s="19">
        <v>0</v>
      </c>
      <c r="CA526" s="19">
        <f t="shared" si="126"/>
        <v>0</v>
      </c>
      <c r="CB526" s="19" t="e">
        <f>(BX526/BT526^3)*100000</f>
        <v>#DIV/0!</v>
      </c>
    </row>
    <row r="527" spans="1:80" x14ac:dyDescent="0.25">
      <c r="A527" s="15" t="s">
        <v>69</v>
      </c>
      <c r="B527" s="15">
        <v>31</v>
      </c>
      <c r="C527" s="15">
        <v>1</v>
      </c>
      <c r="D527" s="16">
        <f t="shared" si="130"/>
        <v>0.40468564223999998</v>
      </c>
      <c r="E527" s="17">
        <v>37092</v>
      </c>
      <c r="F527" s="15">
        <v>1</v>
      </c>
      <c r="G527" s="15" t="s">
        <v>70</v>
      </c>
      <c r="H527" s="15" t="s">
        <v>71</v>
      </c>
      <c r="I527" s="15">
        <v>0</v>
      </c>
      <c r="J527" s="15">
        <v>0</v>
      </c>
      <c r="K527" s="15"/>
      <c r="L527" s="15"/>
      <c r="M527" s="13">
        <f t="shared" si="131"/>
        <v>0</v>
      </c>
      <c r="N527" s="17">
        <v>37097</v>
      </c>
      <c r="O527" s="14">
        <v>436934</v>
      </c>
      <c r="P527" s="15"/>
      <c r="Q527" s="14"/>
      <c r="R527" s="15"/>
      <c r="S527" s="15"/>
      <c r="T527" s="15"/>
      <c r="U527" s="15"/>
      <c r="V527" s="14">
        <f t="shared" si="132"/>
        <v>436934</v>
      </c>
      <c r="W527" s="14">
        <f t="shared" si="133"/>
        <v>1079687.4274597443</v>
      </c>
      <c r="X527" s="14">
        <f t="shared" si="134"/>
        <v>436934</v>
      </c>
      <c r="Y527" s="17">
        <v>37124</v>
      </c>
      <c r="Z527" s="13">
        <f t="shared" si="135"/>
        <v>5</v>
      </c>
      <c r="AA527" s="15">
        <f t="shared" si="136"/>
        <v>27</v>
      </c>
      <c r="AB527" s="13"/>
      <c r="AC527" s="18">
        <v>4</v>
      </c>
      <c r="AD527" s="18">
        <v>33.200000000000003</v>
      </c>
      <c r="AE527" s="18">
        <v>29.7</v>
      </c>
      <c r="AF527" s="18">
        <v>33.200000000000003</v>
      </c>
      <c r="AG527" s="18">
        <v>31.880000000000006</v>
      </c>
      <c r="AH527" s="13">
        <v>54</v>
      </c>
      <c r="AI527" s="13">
        <v>50</v>
      </c>
      <c r="AJ527" s="13">
        <v>61</v>
      </c>
      <c r="AK527" s="13">
        <v>55.142857142857146</v>
      </c>
      <c r="AL527" s="18">
        <v>9.1</v>
      </c>
      <c r="AM527" s="18">
        <v>8.9</v>
      </c>
      <c r="AN527" s="18">
        <v>9.4</v>
      </c>
      <c r="AO527" s="18">
        <v>9.0790412696744038</v>
      </c>
      <c r="AP527" s="21">
        <v>0</v>
      </c>
      <c r="AQ527" s="21">
        <v>175</v>
      </c>
      <c r="AR527" s="21">
        <v>4.5</v>
      </c>
      <c r="AS527" s="21">
        <v>2</v>
      </c>
      <c r="AT527" s="14">
        <v>15</v>
      </c>
      <c r="AU527" s="14">
        <v>130</v>
      </c>
      <c r="AV527" s="14">
        <v>0</v>
      </c>
      <c r="AW527" s="14">
        <v>145</v>
      </c>
      <c r="AX527" s="14">
        <v>50</v>
      </c>
      <c r="AY527" s="14">
        <v>0</v>
      </c>
      <c r="AZ527" s="14">
        <v>0</v>
      </c>
      <c r="BA527" s="14">
        <v>55</v>
      </c>
      <c r="BB527" s="14">
        <v>355</v>
      </c>
      <c r="BC527" s="14">
        <v>520</v>
      </c>
      <c r="BD527" s="14">
        <v>0</v>
      </c>
      <c r="BE527" s="14">
        <v>705</v>
      </c>
      <c r="BF527" s="14">
        <v>153</v>
      </c>
      <c r="BG527" s="14">
        <v>81.5</v>
      </c>
      <c r="BH527" s="14">
        <v>0</v>
      </c>
      <c r="BI527" s="14">
        <v>234.5</v>
      </c>
      <c r="BJ527" s="14">
        <v>162.5</v>
      </c>
      <c r="BK527" s="14">
        <v>7.5</v>
      </c>
      <c r="BL527" s="14">
        <v>0</v>
      </c>
      <c r="BM527" s="14">
        <v>170</v>
      </c>
      <c r="BN527" s="14">
        <v>0</v>
      </c>
      <c r="BO527" s="19">
        <f>BN527/(O527)*100</f>
        <v>0</v>
      </c>
      <c r="BP527" s="19">
        <f t="shared" si="138"/>
        <v>0</v>
      </c>
      <c r="BQ527" s="15" t="s">
        <v>73</v>
      </c>
      <c r="BR527" s="13"/>
      <c r="BS527" s="13"/>
      <c r="BT527" s="19"/>
      <c r="BU527" s="19">
        <f t="shared" si="137"/>
        <v>0</v>
      </c>
      <c r="BV527" s="16"/>
      <c r="BW527" s="16"/>
      <c r="BX527" s="16"/>
      <c r="BY527" s="14">
        <f t="shared" si="129"/>
        <v>0</v>
      </c>
      <c r="BZ527" s="19">
        <v>0</v>
      </c>
      <c r="CA527" s="19">
        <f t="shared" si="126"/>
        <v>0</v>
      </c>
      <c r="CB527" s="19" t="e">
        <f>(BX527/BT527^3)*100000</f>
        <v>#DIV/0!</v>
      </c>
    </row>
    <row r="528" spans="1:80" x14ac:dyDescent="0.25">
      <c r="A528" s="4" t="s">
        <v>69</v>
      </c>
      <c r="B528" s="4">
        <v>13</v>
      </c>
      <c r="C528" s="4">
        <v>0.5</v>
      </c>
      <c r="D528" s="6">
        <f t="shared" si="130"/>
        <v>0.20234282111999999</v>
      </c>
      <c r="E528" s="8">
        <v>38886</v>
      </c>
      <c r="F528" s="4">
        <v>1</v>
      </c>
      <c r="G528" s="4" t="s">
        <v>70</v>
      </c>
      <c r="H528" s="4" t="s">
        <v>71</v>
      </c>
      <c r="I528" s="4">
        <v>0</v>
      </c>
      <c r="J528" s="4">
        <v>0</v>
      </c>
      <c r="M528" s="13">
        <f t="shared" si="131"/>
        <v>0</v>
      </c>
      <c r="N528" s="8">
        <v>38892</v>
      </c>
      <c r="O528" s="5">
        <v>253274</v>
      </c>
      <c r="Q528" s="5"/>
      <c r="V528" s="14">
        <f t="shared" si="132"/>
        <v>253274</v>
      </c>
      <c r="W528" s="14">
        <f t="shared" si="133"/>
        <v>1251707.3677142968</v>
      </c>
      <c r="X528" s="14">
        <f t="shared" si="134"/>
        <v>506548</v>
      </c>
      <c r="Y528" s="8">
        <v>38905</v>
      </c>
      <c r="Z528" s="13">
        <f t="shared" si="135"/>
        <v>6</v>
      </c>
      <c r="AA528" s="4">
        <f t="shared" si="136"/>
        <v>13</v>
      </c>
      <c r="AC528" s="4">
        <v>3.2</v>
      </c>
      <c r="AD528" s="4">
        <v>31</v>
      </c>
      <c r="AE528" s="4">
        <v>27.3</v>
      </c>
      <c r="AF528" s="4">
        <v>32.4</v>
      </c>
      <c r="AG528" s="10">
        <v>30.799999999999997</v>
      </c>
      <c r="AH528" s="4">
        <v>54</v>
      </c>
      <c r="AI528" s="4">
        <v>45</v>
      </c>
      <c r="AJ528" s="4">
        <v>58</v>
      </c>
      <c r="AK528" s="9">
        <v>52.666666666666664</v>
      </c>
      <c r="AL528" s="4">
        <v>9.5</v>
      </c>
      <c r="AM528" s="4">
        <v>9</v>
      </c>
      <c r="AN528" s="4">
        <v>9.5</v>
      </c>
      <c r="AO528" s="10">
        <v>9.3571210036427317</v>
      </c>
      <c r="AP528" s="20">
        <v>0</v>
      </c>
      <c r="AQ528" s="20">
        <v>74.5</v>
      </c>
      <c r="AR528" s="20">
        <v>3</v>
      </c>
      <c r="AS528" s="20">
        <v>2.5</v>
      </c>
      <c r="AT528" s="5">
        <v>5</v>
      </c>
      <c r="AU528" s="5">
        <v>350</v>
      </c>
      <c r="AV528" s="5">
        <v>0</v>
      </c>
      <c r="AW528" s="5">
        <v>355</v>
      </c>
      <c r="AX528" s="5">
        <v>135</v>
      </c>
      <c r="AY528" s="5">
        <v>5</v>
      </c>
      <c r="AZ528" s="5">
        <v>0</v>
      </c>
      <c r="BA528" s="5">
        <v>140</v>
      </c>
      <c r="BB528" s="5">
        <v>605</v>
      </c>
      <c r="BC528" s="5">
        <v>1145</v>
      </c>
      <c r="BD528" s="5">
        <v>780</v>
      </c>
      <c r="BE528" s="5">
        <v>1280</v>
      </c>
      <c r="BF528" s="5">
        <v>257</v>
      </c>
      <c r="BG528" s="5">
        <v>271</v>
      </c>
      <c r="BH528" s="5">
        <v>156</v>
      </c>
      <c r="BI528" s="5">
        <v>465</v>
      </c>
      <c r="BJ528" s="5">
        <v>185</v>
      </c>
      <c r="BK528" s="5">
        <v>20</v>
      </c>
      <c r="BL528" s="5">
        <v>0</v>
      </c>
      <c r="BM528" s="5">
        <v>220</v>
      </c>
      <c r="BN528" s="5">
        <v>0</v>
      </c>
      <c r="BO528" s="11">
        <f>BN528/O528*100</f>
        <v>0</v>
      </c>
      <c r="BP528" s="11">
        <f t="shared" si="138"/>
        <v>0</v>
      </c>
      <c r="BQ528" s="4" t="s">
        <v>73</v>
      </c>
      <c r="BU528" s="19">
        <f t="shared" si="137"/>
        <v>0</v>
      </c>
      <c r="BY528" s="5">
        <f t="shared" si="129"/>
        <v>0</v>
      </c>
      <c r="BZ528" s="11">
        <v>0</v>
      </c>
      <c r="CA528" s="19">
        <f t="shared" si="126"/>
        <v>0</v>
      </c>
      <c r="CB528" s="19"/>
    </row>
    <row r="529" spans="1:80" x14ac:dyDescent="0.25">
      <c r="A529" s="4" t="s">
        <v>69</v>
      </c>
      <c r="B529" s="4">
        <v>14</v>
      </c>
      <c r="C529" s="4">
        <v>0.5</v>
      </c>
      <c r="D529" s="6">
        <f t="shared" si="130"/>
        <v>0.20234282111999999</v>
      </c>
      <c r="E529" s="8">
        <v>38883</v>
      </c>
      <c r="F529" s="4">
        <v>1</v>
      </c>
      <c r="G529" s="4" t="s">
        <v>70</v>
      </c>
      <c r="H529" s="4" t="s">
        <v>71</v>
      </c>
      <c r="I529" s="4">
        <v>0</v>
      </c>
      <c r="J529" s="4">
        <v>0</v>
      </c>
      <c r="M529" s="13">
        <f t="shared" si="131"/>
        <v>0</v>
      </c>
      <c r="N529" s="8">
        <v>38891</v>
      </c>
      <c r="O529" s="5">
        <v>251900</v>
      </c>
      <c r="Q529" s="5"/>
      <c r="V529" s="14">
        <f t="shared" si="132"/>
        <v>251900</v>
      </c>
      <c r="W529" s="14">
        <f t="shared" si="133"/>
        <v>1244916.9118315792</v>
      </c>
      <c r="X529" s="14">
        <f t="shared" si="134"/>
        <v>503800</v>
      </c>
      <c r="Y529" s="8">
        <v>38905</v>
      </c>
      <c r="Z529" s="13">
        <f t="shared" si="135"/>
        <v>8</v>
      </c>
      <c r="AA529" s="4">
        <f t="shared" si="136"/>
        <v>14</v>
      </c>
      <c r="AC529" s="4">
        <v>3.4</v>
      </c>
      <c r="AD529" s="4">
        <v>31.2</v>
      </c>
      <c r="AE529" s="4">
        <v>29.2</v>
      </c>
      <c r="AF529" s="4">
        <v>32</v>
      </c>
      <c r="AG529" s="10">
        <v>30.962499999999999</v>
      </c>
      <c r="AH529" s="4">
        <v>54</v>
      </c>
      <c r="AI529" s="4">
        <v>55</v>
      </c>
      <c r="AJ529" s="4">
        <v>58</v>
      </c>
      <c r="AK529" s="9">
        <v>56.5</v>
      </c>
      <c r="AL529" s="4">
        <v>9.4</v>
      </c>
      <c r="AM529" s="4">
        <v>9.1</v>
      </c>
      <c r="AN529" s="4">
        <v>9.5</v>
      </c>
      <c r="AO529" s="10">
        <v>9.3434771123246865</v>
      </c>
      <c r="AP529" s="20">
        <v>0</v>
      </c>
      <c r="AQ529" s="20">
        <v>36</v>
      </c>
      <c r="AR529" s="20">
        <v>0</v>
      </c>
      <c r="AS529" s="20">
        <v>0</v>
      </c>
      <c r="AT529" s="5">
        <v>35</v>
      </c>
      <c r="AU529" s="5">
        <v>185</v>
      </c>
      <c r="AV529" s="5">
        <v>0</v>
      </c>
      <c r="AW529" s="5">
        <v>220</v>
      </c>
      <c r="AX529" s="5">
        <v>65</v>
      </c>
      <c r="AY529" s="5">
        <v>130</v>
      </c>
      <c r="AZ529" s="5">
        <v>0</v>
      </c>
      <c r="BA529" s="5">
        <v>210</v>
      </c>
      <c r="BB529" s="5">
        <v>360</v>
      </c>
      <c r="BC529" s="5">
        <v>145</v>
      </c>
      <c r="BD529" s="5">
        <v>0</v>
      </c>
      <c r="BE529" s="5">
        <v>490</v>
      </c>
      <c r="BF529" s="5">
        <v>168.33333333333334</v>
      </c>
      <c r="BG529" s="5">
        <v>138.33333333333334</v>
      </c>
      <c r="BH529" s="5">
        <v>0</v>
      </c>
      <c r="BI529" s="5">
        <v>306.66666666666669</v>
      </c>
      <c r="BJ529" s="5">
        <v>80</v>
      </c>
      <c r="BK529" s="5">
        <v>140</v>
      </c>
      <c r="BL529" s="5">
        <v>0</v>
      </c>
      <c r="BM529" s="5">
        <v>220</v>
      </c>
      <c r="BN529" s="5">
        <v>0</v>
      </c>
      <c r="BO529" s="11">
        <f>BN529/O529*100</f>
        <v>0</v>
      </c>
      <c r="BP529" s="11">
        <f t="shared" si="138"/>
        <v>0</v>
      </c>
      <c r="BQ529" s="4" t="s">
        <v>73</v>
      </c>
      <c r="BU529" s="19">
        <f t="shared" si="137"/>
        <v>0</v>
      </c>
      <c r="BY529" s="5">
        <f t="shared" si="129"/>
        <v>0</v>
      </c>
      <c r="BZ529" s="11">
        <v>0</v>
      </c>
      <c r="CA529" s="19">
        <f t="shared" si="126"/>
        <v>0</v>
      </c>
      <c r="CB529" s="19"/>
    </row>
    <row r="530" spans="1:80" x14ac:dyDescent="0.25">
      <c r="A530" s="4" t="s">
        <v>69</v>
      </c>
      <c r="B530" s="4">
        <v>12</v>
      </c>
      <c r="C530" s="4">
        <v>0.5</v>
      </c>
      <c r="D530" s="6">
        <f t="shared" si="130"/>
        <v>0.20234282111999999</v>
      </c>
      <c r="E530" s="8">
        <v>38873</v>
      </c>
      <c r="F530" s="4">
        <v>2</v>
      </c>
      <c r="G530" s="4" t="s">
        <v>70</v>
      </c>
      <c r="H530" s="4" t="s">
        <v>71</v>
      </c>
      <c r="I530" s="4">
        <v>0</v>
      </c>
      <c r="J530" s="4">
        <v>0</v>
      </c>
      <c r="M530" s="13">
        <f t="shared" si="131"/>
        <v>0</v>
      </c>
      <c r="N530" s="8">
        <v>38881</v>
      </c>
      <c r="O530" s="5">
        <v>242740</v>
      </c>
      <c r="P530" s="8">
        <v>38884</v>
      </c>
      <c r="Q530" s="5">
        <v>238618</v>
      </c>
      <c r="V530" s="14">
        <f t="shared" si="132"/>
        <v>481358</v>
      </c>
      <c r="W530" s="14">
        <f t="shared" si="133"/>
        <v>2378923.0442454359</v>
      </c>
      <c r="X530" s="14">
        <f t="shared" si="134"/>
        <v>962716</v>
      </c>
      <c r="Y530" s="8">
        <v>38903</v>
      </c>
      <c r="Z530" s="13">
        <f t="shared" si="135"/>
        <v>8</v>
      </c>
      <c r="AA530" s="4">
        <f t="shared" si="136"/>
        <v>22</v>
      </c>
      <c r="AC530" s="4">
        <v>1.5</v>
      </c>
      <c r="AD530" s="4">
        <v>30.3</v>
      </c>
      <c r="AE530" s="4">
        <v>27.3</v>
      </c>
      <c r="AF530" s="4">
        <v>32.200000000000003</v>
      </c>
      <c r="AG530" s="10">
        <v>30.657142857142851</v>
      </c>
      <c r="AH530" s="4">
        <v>54</v>
      </c>
      <c r="AI530" s="4">
        <v>47</v>
      </c>
      <c r="AJ530" s="4">
        <v>57</v>
      </c>
      <c r="AK530" s="9">
        <v>53.5</v>
      </c>
      <c r="AL530" s="4">
        <v>9.3000000000000007</v>
      </c>
      <c r="AM530" s="4">
        <v>9.1</v>
      </c>
      <c r="AN530" s="4">
        <v>9.4</v>
      </c>
      <c r="AO530" s="10">
        <v>9.2901726626320844</v>
      </c>
      <c r="AP530" s="20">
        <v>0</v>
      </c>
      <c r="AQ530" s="20">
        <v>86</v>
      </c>
      <c r="AR530" s="20">
        <v>3</v>
      </c>
      <c r="AS530" s="20">
        <v>1.875</v>
      </c>
      <c r="AT530" s="5">
        <v>170</v>
      </c>
      <c r="AU530" s="5">
        <v>250</v>
      </c>
      <c r="AV530" s="5">
        <v>0</v>
      </c>
      <c r="AW530" s="5">
        <v>420</v>
      </c>
      <c r="AX530" s="5">
        <v>5</v>
      </c>
      <c r="AY530" s="5">
        <v>5</v>
      </c>
      <c r="AZ530" s="5">
        <v>0</v>
      </c>
      <c r="BA530" s="5">
        <v>20</v>
      </c>
      <c r="BB530" s="5">
        <v>285</v>
      </c>
      <c r="BC530" s="5">
        <v>60</v>
      </c>
      <c r="BD530" s="5">
        <v>0</v>
      </c>
      <c r="BE530" s="5">
        <v>300</v>
      </c>
      <c r="BF530" s="5">
        <v>91.111111111111114</v>
      </c>
      <c r="BG530" s="5">
        <v>26.666666666666668</v>
      </c>
      <c r="BH530" s="5">
        <v>0</v>
      </c>
      <c r="BI530" s="5">
        <v>117.77777777777777</v>
      </c>
      <c r="BJ530" s="5">
        <v>70</v>
      </c>
      <c r="BK530" s="5">
        <v>15</v>
      </c>
      <c r="BL530" s="5">
        <v>0</v>
      </c>
      <c r="BM530" s="5">
        <v>100</v>
      </c>
      <c r="BN530" s="5">
        <v>0</v>
      </c>
      <c r="BO530" s="11">
        <f>BN530/Q530*100</f>
        <v>0</v>
      </c>
      <c r="BP530" s="11">
        <f t="shared" si="138"/>
        <v>0</v>
      </c>
      <c r="BQ530" s="4" t="s">
        <v>73</v>
      </c>
      <c r="BU530" s="19">
        <f t="shared" si="137"/>
        <v>0</v>
      </c>
      <c r="BY530" s="5">
        <f t="shared" si="129"/>
        <v>0</v>
      </c>
      <c r="BZ530" s="11">
        <v>0</v>
      </c>
      <c r="CA530" s="11">
        <f t="shared" si="126"/>
        <v>0</v>
      </c>
    </row>
    <row r="531" spans="1:80" x14ac:dyDescent="0.25">
      <c r="A531" s="15" t="s">
        <v>69</v>
      </c>
      <c r="B531" s="13">
        <v>13</v>
      </c>
      <c r="C531" s="15">
        <v>0.5</v>
      </c>
      <c r="D531" s="15">
        <f t="shared" si="130"/>
        <v>0.20234282111999999</v>
      </c>
      <c r="E531" s="17">
        <v>40017</v>
      </c>
      <c r="F531" s="15">
        <v>1</v>
      </c>
      <c r="G531" s="15" t="s">
        <v>70</v>
      </c>
      <c r="H531" s="15" t="s">
        <v>71</v>
      </c>
      <c r="I531" s="15">
        <v>0</v>
      </c>
      <c r="J531" s="15">
        <v>0</v>
      </c>
      <c r="K531" s="15"/>
      <c r="L531" s="15"/>
      <c r="M531" s="13">
        <f t="shared" si="131"/>
        <v>0</v>
      </c>
      <c r="N531" s="17">
        <v>40029</v>
      </c>
      <c r="O531" s="14">
        <v>85188</v>
      </c>
      <c r="P531" s="15"/>
      <c r="Q531" s="14"/>
      <c r="R531" s="15"/>
      <c r="S531" s="14"/>
      <c r="T531" s="15"/>
      <c r="U531" s="14"/>
      <c r="V531" s="14">
        <f t="shared" si="132"/>
        <v>85188</v>
      </c>
      <c r="W531" s="14">
        <f t="shared" si="133"/>
        <v>421008.26472849766</v>
      </c>
      <c r="X531" s="14">
        <f t="shared" si="134"/>
        <v>170376</v>
      </c>
      <c r="Y531" s="17">
        <v>40056</v>
      </c>
      <c r="Z531" s="13">
        <f t="shared" si="135"/>
        <v>12</v>
      </c>
      <c r="AA531" s="15">
        <f t="shared" si="136"/>
        <v>27</v>
      </c>
      <c r="AB531" s="15">
        <v>27</v>
      </c>
      <c r="AC531" s="18">
        <v>4.5999999999999996</v>
      </c>
      <c r="AD531" s="18">
        <v>32</v>
      </c>
      <c r="AE531" s="18">
        <v>30.6</v>
      </c>
      <c r="AF531" s="18">
        <v>33.1</v>
      </c>
      <c r="AG531" s="18">
        <v>32.180769230769236</v>
      </c>
      <c r="AH531" s="15">
        <v>54</v>
      </c>
      <c r="AI531" s="15">
        <v>51</v>
      </c>
      <c r="AJ531" s="15">
        <v>60</v>
      </c>
      <c r="AK531" s="18">
        <v>57.111111111111114</v>
      </c>
      <c r="AL531" s="15">
        <v>8.6</v>
      </c>
      <c r="AM531" s="15">
        <v>8.4</v>
      </c>
      <c r="AN531" s="18">
        <v>8.6</v>
      </c>
      <c r="AO531" s="18">
        <v>8.4881751009014685</v>
      </c>
      <c r="AP531" s="21">
        <v>0</v>
      </c>
      <c r="AQ531" s="21">
        <v>15</v>
      </c>
      <c r="AR531" s="21">
        <v>2</v>
      </c>
      <c r="AS531" s="21">
        <v>0</v>
      </c>
      <c r="AT531" s="14">
        <v>125</v>
      </c>
      <c r="AU531" s="14">
        <v>1210</v>
      </c>
      <c r="AV531" s="14">
        <v>0</v>
      </c>
      <c r="AW531" s="14">
        <v>1335</v>
      </c>
      <c r="AX531" s="14">
        <v>20</v>
      </c>
      <c r="AY531" s="14">
        <v>0</v>
      </c>
      <c r="AZ531" s="14">
        <v>0</v>
      </c>
      <c r="BA531" s="14">
        <v>80</v>
      </c>
      <c r="BB531" s="14">
        <v>1980</v>
      </c>
      <c r="BC531" s="14">
        <v>190</v>
      </c>
      <c r="BD531" s="14">
        <v>3535</v>
      </c>
      <c r="BE531" s="14">
        <v>3670</v>
      </c>
      <c r="BF531" s="14">
        <v>375.83333333333331</v>
      </c>
      <c r="BG531" s="14">
        <v>62.5</v>
      </c>
      <c r="BH531" s="14">
        <v>1471.6666666666667</v>
      </c>
      <c r="BI531" s="14">
        <v>1910</v>
      </c>
      <c r="BJ531" s="14">
        <v>50</v>
      </c>
      <c r="BK531" s="14">
        <v>45</v>
      </c>
      <c r="BL531" s="14">
        <v>1022.5</v>
      </c>
      <c r="BM531" s="14">
        <v>2057.5</v>
      </c>
      <c r="BN531" s="14">
        <v>0</v>
      </c>
      <c r="BO531" s="19">
        <f>BN531/O531*100</f>
        <v>0</v>
      </c>
      <c r="BP531" s="19">
        <f>(BN531)/(O531+Q531+S531+U531)*100</f>
        <v>0</v>
      </c>
      <c r="BQ531" s="15" t="s">
        <v>73</v>
      </c>
      <c r="BR531" s="13"/>
      <c r="BS531" s="13"/>
      <c r="BT531" s="19"/>
      <c r="BU531" s="19">
        <f t="shared" si="137"/>
        <v>0</v>
      </c>
      <c r="BV531" s="16"/>
      <c r="BW531" s="16"/>
      <c r="BX531" s="16"/>
      <c r="BY531" s="14">
        <f t="shared" si="129"/>
        <v>0</v>
      </c>
      <c r="BZ531" s="19">
        <v>0</v>
      </c>
      <c r="CA531" s="19">
        <f t="shared" si="126"/>
        <v>0</v>
      </c>
      <c r="CB531" s="19"/>
    </row>
    <row r="532" spans="1:80" x14ac:dyDescent="0.25">
      <c r="A532" s="15" t="s">
        <v>69</v>
      </c>
      <c r="B532" s="15">
        <v>2</v>
      </c>
      <c r="C532" s="15">
        <v>2</v>
      </c>
      <c r="D532" s="16">
        <f t="shared" si="130"/>
        <v>0.80937128447999995</v>
      </c>
      <c r="E532" s="17">
        <v>37094</v>
      </c>
      <c r="F532" s="15">
        <v>1</v>
      </c>
      <c r="G532" s="15" t="s">
        <v>70</v>
      </c>
      <c r="H532" s="15" t="s">
        <v>71</v>
      </c>
      <c r="I532" s="15">
        <v>4</v>
      </c>
      <c r="J532" s="15">
        <v>6</v>
      </c>
      <c r="K532" s="15"/>
      <c r="L532" s="15"/>
      <c r="M532" s="13">
        <f t="shared" si="131"/>
        <v>5</v>
      </c>
      <c r="N532" s="17">
        <v>37094</v>
      </c>
      <c r="O532" s="14">
        <v>811118</v>
      </c>
      <c r="P532" s="15"/>
      <c r="Q532" s="14"/>
      <c r="R532" s="15"/>
      <c r="S532" s="15"/>
      <c r="T532" s="15"/>
      <c r="U532" s="15"/>
      <c r="V532" s="14">
        <f t="shared" si="132"/>
        <v>811118</v>
      </c>
      <c r="W532" s="14">
        <f t="shared" si="133"/>
        <v>1002158.1140244212</v>
      </c>
      <c r="X532" s="14">
        <f t="shared" si="134"/>
        <v>405559</v>
      </c>
      <c r="Y532" s="17">
        <v>37127</v>
      </c>
      <c r="Z532" s="13">
        <f t="shared" si="135"/>
        <v>0</v>
      </c>
      <c r="AA532" s="15">
        <f t="shared" si="136"/>
        <v>33</v>
      </c>
      <c r="AB532" s="13">
        <v>13</v>
      </c>
      <c r="AC532" s="18">
        <v>3.9</v>
      </c>
      <c r="AD532" s="18">
        <v>31.5</v>
      </c>
      <c r="AE532" s="18">
        <v>29.6</v>
      </c>
      <c r="AF532" s="18">
        <v>33.1</v>
      </c>
      <c r="AG532" s="18">
        <v>31.696774193548386</v>
      </c>
      <c r="AH532" s="13">
        <v>55</v>
      </c>
      <c r="AI532" s="13">
        <v>53</v>
      </c>
      <c r="AJ532" s="13">
        <v>60</v>
      </c>
      <c r="AK532" s="13">
        <v>56</v>
      </c>
      <c r="AL532" s="18">
        <v>9</v>
      </c>
      <c r="AM532" s="18">
        <v>7.8</v>
      </c>
      <c r="AN532" s="18">
        <v>9.1999999999999993</v>
      </c>
      <c r="AO532" s="18">
        <v>8.8020123521364404</v>
      </c>
      <c r="AP532" s="21">
        <v>42</v>
      </c>
      <c r="AQ532" s="21">
        <v>325</v>
      </c>
      <c r="AR532" s="21">
        <v>9</v>
      </c>
      <c r="AS532" s="21">
        <v>3.75</v>
      </c>
      <c r="AT532" s="14">
        <v>295</v>
      </c>
      <c r="AU532" s="14">
        <v>35</v>
      </c>
      <c r="AV532" s="14">
        <v>0</v>
      </c>
      <c r="AW532" s="14">
        <v>330</v>
      </c>
      <c r="AX532" s="14">
        <v>15</v>
      </c>
      <c r="AY532" s="14">
        <v>5</v>
      </c>
      <c r="AZ532" s="14">
        <v>0</v>
      </c>
      <c r="BA532" s="14">
        <v>45</v>
      </c>
      <c r="BB532" s="14">
        <v>280</v>
      </c>
      <c r="BC532" s="14">
        <v>150</v>
      </c>
      <c r="BD532" s="14">
        <v>0</v>
      </c>
      <c r="BE532" s="14">
        <v>335</v>
      </c>
      <c r="BF532" s="14">
        <v>67.692307692307693</v>
      </c>
      <c r="BG532" s="14">
        <v>43.07692307692308</v>
      </c>
      <c r="BH532" s="14">
        <v>0</v>
      </c>
      <c r="BI532" s="14">
        <v>110.76923076923077</v>
      </c>
      <c r="BJ532" s="14">
        <v>60</v>
      </c>
      <c r="BK532" s="14">
        <v>40</v>
      </c>
      <c r="BL532" s="14">
        <v>0</v>
      </c>
      <c r="BM532" s="14">
        <v>85</v>
      </c>
      <c r="BN532" s="14">
        <v>16159</v>
      </c>
      <c r="BO532" s="19">
        <f>BN532/(O532)*100</f>
        <v>1.992188559494426</v>
      </c>
      <c r="BP532" s="19">
        <f t="shared" ref="BP532:BP560" si="139">BN532/(O532+Q532)*100</f>
        <v>1.992188559494426</v>
      </c>
      <c r="BQ532" s="15" t="s">
        <v>72</v>
      </c>
      <c r="BR532" s="13">
        <v>19</v>
      </c>
      <c r="BS532" s="13">
        <v>41</v>
      </c>
      <c r="BT532" s="19">
        <v>29.13</v>
      </c>
      <c r="BU532" s="19">
        <f t="shared" si="137"/>
        <v>0.88272727272727269</v>
      </c>
      <c r="BV532" s="16">
        <v>0.06</v>
      </c>
      <c r="BW532" s="16">
        <v>0.42599999999999999</v>
      </c>
      <c r="BX532" s="16">
        <v>0.217</v>
      </c>
      <c r="BY532" s="14">
        <f t="shared" si="129"/>
        <v>19964.879295639625</v>
      </c>
      <c r="BZ532" s="19">
        <v>3.91</v>
      </c>
      <c r="CA532" s="19">
        <f t="shared" si="126"/>
        <v>0.14639121841463887</v>
      </c>
      <c r="CB532" s="19">
        <f>(BX532/BT532^3)*100000</f>
        <v>0.87788631686269569</v>
      </c>
    </row>
    <row r="533" spans="1:80" x14ac:dyDescent="0.25">
      <c r="A533" s="4" t="s">
        <v>69</v>
      </c>
      <c r="B533" s="4">
        <v>15</v>
      </c>
      <c r="C533" s="4">
        <v>0.5</v>
      </c>
      <c r="D533" s="6">
        <f t="shared" si="130"/>
        <v>0.20234282111999999</v>
      </c>
      <c r="E533" s="8">
        <v>38883</v>
      </c>
      <c r="F533" s="4">
        <v>1</v>
      </c>
      <c r="G533" s="4" t="s">
        <v>70</v>
      </c>
      <c r="H533" s="4" t="s">
        <v>71</v>
      </c>
      <c r="I533" s="4">
        <v>0</v>
      </c>
      <c r="J533" s="4">
        <v>0</v>
      </c>
      <c r="M533" s="13">
        <f t="shared" si="131"/>
        <v>0</v>
      </c>
      <c r="N533" s="8">
        <v>38889</v>
      </c>
      <c r="O533" s="5">
        <v>247320</v>
      </c>
      <c r="Q533" s="5"/>
      <c r="V533" s="14">
        <f t="shared" si="132"/>
        <v>247320</v>
      </c>
      <c r="W533" s="14">
        <f t="shared" si="133"/>
        <v>1222282.0588891867</v>
      </c>
      <c r="X533" s="14">
        <f t="shared" si="134"/>
        <v>494640</v>
      </c>
      <c r="Y533" s="8">
        <v>38905</v>
      </c>
      <c r="Z533" s="13">
        <f t="shared" si="135"/>
        <v>6</v>
      </c>
      <c r="AA533" s="4">
        <f t="shared" si="136"/>
        <v>16</v>
      </c>
      <c r="AC533" s="4">
        <v>3.8</v>
      </c>
      <c r="AD533" s="4">
        <v>30.6</v>
      </c>
      <c r="AE533" s="4">
        <v>27.4</v>
      </c>
      <c r="AF533" s="4">
        <v>32.6</v>
      </c>
      <c r="AG533" s="10">
        <v>30.823076923076922</v>
      </c>
      <c r="AH533" s="4">
        <v>55</v>
      </c>
      <c r="AI533" s="4">
        <v>46</v>
      </c>
      <c r="AJ533" s="4">
        <v>57</v>
      </c>
      <c r="AK533" s="9">
        <v>53.25</v>
      </c>
      <c r="AL533" s="4">
        <v>9.3000000000000007</v>
      </c>
      <c r="AM533" s="4">
        <v>8.9</v>
      </c>
      <c r="AN533" s="4">
        <v>9.3000000000000007</v>
      </c>
      <c r="AO533" s="10">
        <v>9.1063227550287973</v>
      </c>
      <c r="AP533" s="20">
        <v>0</v>
      </c>
      <c r="AQ533" s="20">
        <v>0</v>
      </c>
      <c r="AR533" s="20">
        <v>0</v>
      </c>
      <c r="AS533" s="20">
        <v>6.25</v>
      </c>
      <c r="AT533" s="5">
        <v>35</v>
      </c>
      <c r="AU533" s="5">
        <v>425</v>
      </c>
      <c r="AV533" s="5">
        <v>0</v>
      </c>
      <c r="AW533" s="5">
        <v>460</v>
      </c>
      <c r="AX533" s="5">
        <v>5</v>
      </c>
      <c r="AY533" s="5">
        <v>10</v>
      </c>
      <c r="AZ533" s="5">
        <v>0</v>
      </c>
      <c r="BA533" s="5">
        <v>50</v>
      </c>
      <c r="BB533" s="5">
        <v>180</v>
      </c>
      <c r="BC533" s="5">
        <v>480</v>
      </c>
      <c r="BD533" s="5">
        <v>0</v>
      </c>
      <c r="BE533" s="5">
        <v>510</v>
      </c>
      <c r="BF533" s="5">
        <v>80</v>
      </c>
      <c r="BG533" s="5">
        <v>198.33333333333334</v>
      </c>
      <c r="BH533" s="5">
        <v>0</v>
      </c>
      <c r="BI533" s="5">
        <v>278.33333333333331</v>
      </c>
      <c r="BJ533" s="5">
        <v>52.5</v>
      </c>
      <c r="BK533" s="5">
        <v>152.5</v>
      </c>
      <c r="BL533" s="5">
        <v>0</v>
      </c>
      <c r="BM533" s="5">
        <v>275</v>
      </c>
      <c r="BN533" s="5">
        <v>0</v>
      </c>
      <c r="BO533" s="11">
        <f>BN533/O533*100</f>
        <v>0</v>
      </c>
      <c r="BP533" s="11">
        <f t="shared" si="139"/>
        <v>0</v>
      </c>
      <c r="BQ533" s="4" t="s">
        <v>73</v>
      </c>
      <c r="BU533" s="19">
        <f t="shared" si="137"/>
        <v>0</v>
      </c>
      <c r="BY533" s="5">
        <f t="shared" si="129"/>
        <v>0</v>
      </c>
      <c r="BZ533" s="11">
        <v>0</v>
      </c>
      <c r="CA533" s="11">
        <f t="shared" si="126"/>
        <v>0</v>
      </c>
    </row>
    <row r="534" spans="1:80" x14ac:dyDescent="0.25">
      <c r="A534" s="15" t="s">
        <v>69</v>
      </c>
      <c r="B534" s="15">
        <v>34</v>
      </c>
      <c r="C534" s="15">
        <v>1</v>
      </c>
      <c r="D534" s="16">
        <f t="shared" si="130"/>
        <v>0.40468564223999998</v>
      </c>
      <c r="E534" s="17">
        <v>37084</v>
      </c>
      <c r="F534" s="15">
        <v>2</v>
      </c>
      <c r="G534" s="15" t="s">
        <v>70</v>
      </c>
      <c r="H534" s="15" t="s">
        <v>71</v>
      </c>
      <c r="I534" s="15">
        <v>0</v>
      </c>
      <c r="J534" s="15">
        <v>0</v>
      </c>
      <c r="K534" s="15">
        <v>0</v>
      </c>
      <c r="L534" s="15">
        <v>0</v>
      </c>
      <c r="M534" s="13">
        <f t="shared" si="131"/>
        <v>0</v>
      </c>
      <c r="N534" s="23">
        <v>37090</v>
      </c>
      <c r="O534" s="24">
        <v>381514</v>
      </c>
      <c r="P534" s="23">
        <v>37094</v>
      </c>
      <c r="Q534" s="24">
        <v>395254</v>
      </c>
      <c r="R534" s="15"/>
      <c r="S534" s="15"/>
      <c r="T534" s="15"/>
      <c r="U534" s="15"/>
      <c r="V534" s="14">
        <f t="shared" si="132"/>
        <v>776768</v>
      </c>
      <c r="W534" s="14">
        <f t="shared" si="133"/>
        <v>1919435.5295148711</v>
      </c>
      <c r="X534" s="14">
        <f t="shared" si="134"/>
        <v>776768</v>
      </c>
      <c r="Y534" s="17">
        <v>37117</v>
      </c>
      <c r="Z534" s="13">
        <f t="shared" si="135"/>
        <v>6</v>
      </c>
      <c r="AA534" s="15">
        <f t="shared" si="136"/>
        <v>27</v>
      </c>
      <c r="AB534" s="13">
        <v>11</v>
      </c>
      <c r="AC534" s="18">
        <v>3.4</v>
      </c>
      <c r="AD534" s="18">
        <v>33.1</v>
      </c>
      <c r="AE534" s="18">
        <v>31</v>
      </c>
      <c r="AF534" s="18">
        <v>33.6</v>
      </c>
      <c r="AG534" s="18">
        <v>32.307692307692314</v>
      </c>
      <c r="AH534" s="13">
        <v>55</v>
      </c>
      <c r="AI534" s="13">
        <v>50</v>
      </c>
      <c r="AJ534" s="13">
        <v>65</v>
      </c>
      <c r="AK534" s="13">
        <v>58.285714285714285</v>
      </c>
      <c r="AL534" s="18">
        <v>9.1999999999999993</v>
      </c>
      <c r="AM534" s="18">
        <v>9</v>
      </c>
      <c r="AN534" s="18">
        <v>9.6</v>
      </c>
      <c r="AO534" s="18">
        <v>9.1558592861514239</v>
      </c>
      <c r="AP534" s="21">
        <v>7</v>
      </c>
      <c r="AQ534" s="21">
        <v>165</v>
      </c>
      <c r="AR534" s="21">
        <v>6</v>
      </c>
      <c r="AS534" s="21">
        <v>2.5</v>
      </c>
      <c r="AT534" s="14">
        <v>30</v>
      </c>
      <c r="AU534" s="14">
        <v>445</v>
      </c>
      <c r="AV534" s="14">
        <v>0</v>
      </c>
      <c r="AW534" s="14">
        <v>475</v>
      </c>
      <c r="AX534" s="14">
        <v>25</v>
      </c>
      <c r="AY534" s="14">
        <v>0</v>
      </c>
      <c r="AZ534" s="14">
        <v>0</v>
      </c>
      <c r="BA534" s="14">
        <v>30</v>
      </c>
      <c r="BB534" s="14">
        <v>250</v>
      </c>
      <c r="BC534" s="14">
        <v>305</v>
      </c>
      <c r="BD534" s="14">
        <v>0</v>
      </c>
      <c r="BE534" s="14">
        <v>355</v>
      </c>
      <c r="BF534" s="14">
        <v>88.333333333333329</v>
      </c>
      <c r="BG534" s="14">
        <v>69.166666666666671</v>
      </c>
      <c r="BH534" s="14">
        <v>0</v>
      </c>
      <c r="BI534" s="14">
        <v>157.5</v>
      </c>
      <c r="BJ534" s="14">
        <v>62.5</v>
      </c>
      <c r="BK534" s="14">
        <v>25</v>
      </c>
      <c r="BL534" s="14">
        <v>0</v>
      </c>
      <c r="BM534" s="14">
        <v>142.5</v>
      </c>
      <c r="BN534" s="14">
        <v>0</v>
      </c>
      <c r="BO534" s="19">
        <f>BN534/(Q534)*100</f>
        <v>0</v>
      </c>
      <c r="BP534" s="19">
        <f t="shared" si="139"/>
        <v>0</v>
      </c>
      <c r="BQ534" s="15" t="s">
        <v>73</v>
      </c>
      <c r="BR534" s="13"/>
      <c r="BS534" s="13"/>
      <c r="BT534" s="19"/>
      <c r="BU534" s="19">
        <f t="shared" si="137"/>
        <v>0</v>
      </c>
      <c r="BV534" s="16"/>
      <c r="BW534" s="16"/>
      <c r="BX534" s="16"/>
      <c r="BY534" s="14">
        <f t="shared" si="129"/>
        <v>0</v>
      </c>
      <c r="BZ534" s="19">
        <v>0</v>
      </c>
      <c r="CA534" s="11">
        <f t="shared" si="126"/>
        <v>0</v>
      </c>
    </row>
    <row r="535" spans="1:80" x14ac:dyDescent="0.25">
      <c r="A535" s="15" t="s">
        <v>69</v>
      </c>
      <c r="B535" s="15">
        <v>28</v>
      </c>
      <c r="C535" s="15">
        <v>1</v>
      </c>
      <c r="D535" s="16">
        <f t="shared" si="130"/>
        <v>0.40468564223999998</v>
      </c>
      <c r="E535" s="17">
        <v>37471</v>
      </c>
      <c r="F535" s="15">
        <v>1</v>
      </c>
      <c r="G535" s="15" t="s">
        <v>70</v>
      </c>
      <c r="H535" s="15" t="s">
        <v>71</v>
      </c>
      <c r="I535" s="15">
        <v>0</v>
      </c>
      <c r="J535" s="15">
        <v>0</v>
      </c>
      <c r="K535" s="15"/>
      <c r="L535" s="15"/>
      <c r="M535" s="13">
        <f t="shared" si="131"/>
        <v>0</v>
      </c>
      <c r="N535" s="17">
        <v>37478</v>
      </c>
      <c r="O535" s="14">
        <v>480900</v>
      </c>
      <c r="P535" s="15"/>
      <c r="Q535" s="14"/>
      <c r="R535" s="15"/>
      <c r="S535" s="15"/>
      <c r="T535" s="15"/>
      <c r="U535" s="15"/>
      <c r="V535" s="14">
        <f t="shared" si="132"/>
        <v>480900</v>
      </c>
      <c r="W535" s="14">
        <f t="shared" si="133"/>
        <v>1188329.7794755981</v>
      </c>
      <c r="X535" s="14">
        <f t="shared" si="134"/>
        <v>480900</v>
      </c>
      <c r="Y535" s="17">
        <v>37482</v>
      </c>
      <c r="Z535" s="13">
        <f t="shared" si="135"/>
        <v>7</v>
      </c>
      <c r="AA535" s="15">
        <f t="shared" si="136"/>
        <v>4</v>
      </c>
      <c r="AB535" s="15"/>
      <c r="AC535" s="18">
        <v>3.6</v>
      </c>
      <c r="AD535" s="18">
        <v>32</v>
      </c>
      <c r="AE535" s="18">
        <v>32</v>
      </c>
      <c r="AF535" s="18">
        <v>33.4</v>
      </c>
      <c r="AG535" s="18">
        <v>33.200000000000003</v>
      </c>
      <c r="AH535" s="13">
        <v>55</v>
      </c>
      <c r="AI535" s="13">
        <v>49</v>
      </c>
      <c r="AJ535" s="13">
        <v>49</v>
      </c>
      <c r="AK535" s="13">
        <v>49</v>
      </c>
      <c r="AL535" s="18">
        <v>9</v>
      </c>
      <c r="AM535" s="18">
        <v>9.1999999999999993</v>
      </c>
      <c r="AN535" s="18">
        <v>9.3000000000000007</v>
      </c>
      <c r="AO535" s="18">
        <v>9.2498648638777414</v>
      </c>
      <c r="AP535" s="21">
        <v>0</v>
      </c>
      <c r="AQ535" s="21">
        <v>225</v>
      </c>
      <c r="AR535" s="21">
        <v>12</v>
      </c>
      <c r="AS535" s="21">
        <v>5</v>
      </c>
      <c r="AT535" s="14">
        <v>50</v>
      </c>
      <c r="AU535" s="14">
        <v>165</v>
      </c>
      <c r="AV535" s="14">
        <v>5</v>
      </c>
      <c r="AW535" s="14">
        <v>220</v>
      </c>
      <c r="AX535" s="14">
        <v>100</v>
      </c>
      <c r="AY535" s="14">
        <v>185</v>
      </c>
      <c r="AZ535" s="14">
        <v>115</v>
      </c>
      <c r="BA535" s="14">
        <v>400</v>
      </c>
      <c r="BB535" s="14">
        <v>100</v>
      </c>
      <c r="BC535" s="14">
        <v>185</v>
      </c>
      <c r="BD535" s="14">
        <v>115</v>
      </c>
      <c r="BE535" s="14">
        <v>400</v>
      </c>
      <c r="BF535" s="14">
        <v>100</v>
      </c>
      <c r="BG535" s="14">
        <v>185</v>
      </c>
      <c r="BH535" s="14">
        <v>115</v>
      </c>
      <c r="BI535" s="14">
        <v>400</v>
      </c>
      <c r="BJ535" s="14">
        <v>100</v>
      </c>
      <c r="BK535" s="14">
        <v>185</v>
      </c>
      <c r="BL535" s="14">
        <v>115</v>
      </c>
      <c r="BM535" s="14">
        <v>400</v>
      </c>
      <c r="BN535" s="14">
        <v>0</v>
      </c>
      <c r="BO535" s="19">
        <f>BN535/(O535)*100</f>
        <v>0</v>
      </c>
      <c r="BP535" s="19">
        <f t="shared" si="139"/>
        <v>0</v>
      </c>
      <c r="BQ535" s="15" t="s">
        <v>73</v>
      </c>
      <c r="BR535" s="13"/>
      <c r="BS535" s="13"/>
      <c r="BT535" s="19"/>
      <c r="BU535" s="19">
        <f t="shared" si="137"/>
        <v>0</v>
      </c>
      <c r="BV535" s="16"/>
      <c r="BW535" s="16"/>
      <c r="BX535" s="16"/>
      <c r="BY535" s="14">
        <f t="shared" si="129"/>
        <v>0</v>
      </c>
      <c r="BZ535" s="19">
        <v>0</v>
      </c>
      <c r="CA535" s="11">
        <f t="shared" si="126"/>
        <v>0</v>
      </c>
      <c r="CB535" s="11" t="e">
        <f>(BX535/BT535^3)*100000</f>
        <v>#DIV/0!</v>
      </c>
    </row>
    <row r="536" spans="1:80" x14ac:dyDescent="0.25">
      <c r="A536" s="15" t="s">
        <v>69</v>
      </c>
      <c r="B536" s="15">
        <v>1</v>
      </c>
      <c r="C536" s="15">
        <v>2</v>
      </c>
      <c r="D536" s="16">
        <f t="shared" si="130"/>
        <v>0.80937128447999995</v>
      </c>
      <c r="E536" s="17">
        <v>38857</v>
      </c>
      <c r="F536" s="15">
        <v>2</v>
      </c>
      <c r="G536" s="15" t="s">
        <v>70</v>
      </c>
      <c r="H536" s="15" t="s">
        <v>71</v>
      </c>
      <c r="I536" s="15">
        <v>0</v>
      </c>
      <c r="J536" s="15">
        <v>0</v>
      </c>
      <c r="K536" s="15"/>
      <c r="L536" s="15"/>
      <c r="M536" s="13">
        <f t="shared" si="131"/>
        <v>0</v>
      </c>
      <c r="N536" s="17">
        <v>38864</v>
      </c>
      <c r="O536" s="14">
        <v>904092</v>
      </c>
      <c r="P536" s="17">
        <v>38867</v>
      </c>
      <c r="Q536" s="14">
        <v>550816</v>
      </c>
      <c r="R536" s="15"/>
      <c r="S536" s="15"/>
      <c r="T536" s="15"/>
      <c r="U536" s="15"/>
      <c r="V536" s="14">
        <f t="shared" si="132"/>
        <v>1454908</v>
      </c>
      <c r="W536" s="14">
        <f t="shared" si="133"/>
        <v>1797577.9816981531</v>
      </c>
      <c r="X536" s="14">
        <f t="shared" si="134"/>
        <v>727454</v>
      </c>
      <c r="Y536" s="17">
        <v>38884</v>
      </c>
      <c r="Z536" s="13">
        <f t="shared" si="135"/>
        <v>7</v>
      </c>
      <c r="AA536" s="15">
        <f t="shared" si="136"/>
        <v>20</v>
      </c>
      <c r="AB536" s="15"/>
      <c r="AC536" s="15">
        <v>0.7</v>
      </c>
      <c r="AD536" s="15">
        <v>29.9</v>
      </c>
      <c r="AE536" s="15">
        <v>27.1</v>
      </c>
      <c r="AF536" s="15">
        <v>31.8</v>
      </c>
      <c r="AG536" s="18">
        <v>29.766666666666666</v>
      </c>
      <c r="AH536" s="15">
        <v>55</v>
      </c>
      <c r="AI536" s="15">
        <v>43</v>
      </c>
      <c r="AJ536" s="15">
        <v>58</v>
      </c>
      <c r="AK536" s="13">
        <v>51</v>
      </c>
      <c r="AL536" s="15">
        <v>9</v>
      </c>
      <c r="AM536" s="15">
        <v>8.9</v>
      </c>
      <c r="AN536" s="15">
        <v>9.6999999999999993</v>
      </c>
      <c r="AO536" s="18">
        <v>9.1867395624096453</v>
      </c>
      <c r="AP536" s="21">
        <v>0</v>
      </c>
      <c r="AQ536" s="21">
        <v>300</v>
      </c>
      <c r="AR536" s="21">
        <v>0</v>
      </c>
      <c r="AS536" s="21">
        <v>0</v>
      </c>
      <c r="AT536" s="14">
        <v>20</v>
      </c>
      <c r="AU536" s="14">
        <v>170</v>
      </c>
      <c r="AV536" s="14">
        <v>0</v>
      </c>
      <c r="AW536" s="14">
        <v>190</v>
      </c>
      <c r="AX536" s="14">
        <v>5</v>
      </c>
      <c r="AY536" s="14">
        <v>20</v>
      </c>
      <c r="AZ536" s="14">
        <v>0</v>
      </c>
      <c r="BA536" s="14">
        <v>85</v>
      </c>
      <c r="BB536" s="14">
        <v>65</v>
      </c>
      <c r="BC536" s="14">
        <v>90</v>
      </c>
      <c r="BD536" s="14">
        <v>5</v>
      </c>
      <c r="BE536" s="14">
        <v>110</v>
      </c>
      <c r="BF536" s="14">
        <v>43.333333333333336</v>
      </c>
      <c r="BG536" s="14">
        <v>50</v>
      </c>
      <c r="BH536" s="14">
        <v>0.83333333333333337</v>
      </c>
      <c r="BI536" s="14">
        <v>99.166666666666671</v>
      </c>
      <c r="BJ536" s="14">
        <v>47.5</v>
      </c>
      <c r="BK536" s="14">
        <v>50</v>
      </c>
      <c r="BL536" s="14">
        <v>0</v>
      </c>
      <c r="BM536" s="14">
        <v>97.5</v>
      </c>
      <c r="BN536" s="14">
        <v>0</v>
      </c>
      <c r="BO536" s="19">
        <f>BN536/O536*100</f>
        <v>0</v>
      </c>
      <c r="BP536" s="19">
        <f t="shared" si="139"/>
        <v>0</v>
      </c>
      <c r="BQ536" s="15" t="s">
        <v>73</v>
      </c>
      <c r="BR536" s="13"/>
      <c r="BS536" s="13"/>
      <c r="BT536" s="19"/>
      <c r="BU536" s="19">
        <f t="shared" si="137"/>
        <v>0</v>
      </c>
      <c r="BV536" s="16"/>
      <c r="BW536" s="16"/>
      <c r="BX536" s="16"/>
      <c r="BY536" s="14">
        <f t="shared" si="129"/>
        <v>0</v>
      </c>
      <c r="BZ536" s="19">
        <v>0</v>
      </c>
      <c r="CA536" s="11">
        <f t="shared" si="126"/>
        <v>0</v>
      </c>
    </row>
    <row r="537" spans="1:80" x14ac:dyDescent="0.25">
      <c r="A537" s="4" t="s">
        <v>69</v>
      </c>
      <c r="B537" s="4">
        <v>16</v>
      </c>
      <c r="C537" s="4">
        <v>0.5</v>
      </c>
      <c r="D537" s="6">
        <f t="shared" si="130"/>
        <v>0.20234282111999999</v>
      </c>
      <c r="E537" s="8">
        <v>38821</v>
      </c>
      <c r="F537" s="4">
        <v>1</v>
      </c>
      <c r="G537" s="4" t="s">
        <v>70</v>
      </c>
      <c r="H537" s="4" t="s">
        <v>71</v>
      </c>
      <c r="I537" s="4">
        <v>0</v>
      </c>
      <c r="J537" s="4">
        <v>0</v>
      </c>
      <c r="M537" s="13">
        <f t="shared" si="131"/>
        <v>0</v>
      </c>
      <c r="N537" s="8">
        <v>38831</v>
      </c>
      <c r="O537" s="5">
        <v>216176</v>
      </c>
      <c r="Q537" s="5"/>
      <c r="V537" s="14">
        <f t="shared" si="132"/>
        <v>216176</v>
      </c>
      <c r="W537" s="14">
        <f t="shared" si="133"/>
        <v>1068365.0588809187</v>
      </c>
      <c r="X537" s="14">
        <f t="shared" si="134"/>
        <v>432352</v>
      </c>
      <c r="Y537" s="8">
        <v>38854</v>
      </c>
      <c r="Z537" s="13">
        <f t="shared" si="135"/>
        <v>10</v>
      </c>
      <c r="AA537" s="4">
        <f t="shared" si="136"/>
        <v>23</v>
      </c>
      <c r="AB537" s="4">
        <v>10</v>
      </c>
      <c r="AC537" s="4">
        <v>3</v>
      </c>
      <c r="AD537" s="4">
        <v>27.5</v>
      </c>
      <c r="AE537" s="4">
        <v>25.3</v>
      </c>
      <c r="AF537" s="4">
        <v>31.4</v>
      </c>
      <c r="AG537" s="10">
        <v>28.157142857142862</v>
      </c>
      <c r="AH537" s="4">
        <v>55</v>
      </c>
      <c r="AI537" s="4">
        <v>56</v>
      </c>
      <c r="AJ537" s="4">
        <v>66</v>
      </c>
      <c r="AK537" s="9">
        <v>60.5</v>
      </c>
      <c r="AL537" s="4">
        <v>9.1</v>
      </c>
      <c r="AM537" s="4">
        <v>9.1</v>
      </c>
      <c r="AN537" s="4">
        <v>9.3000000000000007</v>
      </c>
      <c r="AO537" s="10">
        <v>9.2409813570275858</v>
      </c>
      <c r="AP537" s="20">
        <v>26</v>
      </c>
      <c r="AQ537" s="20">
        <v>148</v>
      </c>
      <c r="AR537" s="20">
        <v>4.5</v>
      </c>
      <c r="AS537" s="20">
        <v>1.875</v>
      </c>
      <c r="AT537" s="5">
        <v>195</v>
      </c>
      <c r="AU537" s="5">
        <v>535</v>
      </c>
      <c r="AV537" s="5">
        <v>0</v>
      </c>
      <c r="AW537" s="5">
        <v>730</v>
      </c>
      <c r="AX537" s="5">
        <v>5</v>
      </c>
      <c r="AY537" s="5">
        <v>0</v>
      </c>
      <c r="AZ537" s="5">
        <v>0</v>
      </c>
      <c r="BA537" s="5">
        <v>5</v>
      </c>
      <c r="BB537" s="5">
        <v>615</v>
      </c>
      <c r="BC537" s="5">
        <v>885</v>
      </c>
      <c r="BD537" s="5">
        <v>0</v>
      </c>
      <c r="BE537" s="5">
        <v>1170</v>
      </c>
      <c r="BF537" s="5">
        <v>171.66666666666666</v>
      </c>
      <c r="BG537" s="5">
        <v>148.33333333333334</v>
      </c>
      <c r="BH537" s="5">
        <v>0</v>
      </c>
      <c r="BI537" s="5">
        <v>320</v>
      </c>
      <c r="BJ537" s="5">
        <v>115</v>
      </c>
      <c r="BK537" s="5">
        <v>55</v>
      </c>
      <c r="BL537" s="5">
        <v>0</v>
      </c>
      <c r="BM537" s="5">
        <v>150</v>
      </c>
      <c r="BN537" s="5">
        <v>0</v>
      </c>
      <c r="BO537" s="11">
        <f>BN537/O537*100</f>
        <v>0</v>
      </c>
      <c r="BP537" s="11">
        <f t="shared" si="139"/>
        <v>0</v>
      </c>
      <c r="BQ537" s="4" t="s">
        <v>73</v>
      </c>
      <c r="BU537" s="19">
        <f t="shared" si="137"/>
        <v>0</v>
      </c>
      <c r="BY537" s="5">
        <f t="shared" ref="BY537:BY560" si="140">BN537/(C537*0.40468564224)</f>
        <v>0</v>
      </c>
      <c r="BZ537" s="11">
        <v>0</v>
      </c>
      <c r="CA537" s="11">
        <f t="shared" si="126"/>
        <v>0</v>
      </c>
      <c r="CB537" s="11" t="e">
        <f>(BX537/BT537^3)*100000</f>
        <v>#DIV/0!</v>
      </c>
    </row>
    <row r="538" spans="1:80" x14ac:dyDescent="0.25">
      <c r="A538" s="4" t="s">
        <v>69</v>
      </c>
      <c r="B538" s="4">
        <v>31</v>
      </c>
      <c r="C538" s="4">
        <v>1</v>
      </c>
      <c r="D538" s="6">
        <f t="shared" si="130"/>
        <v>0.40468564223999998</v>
      </c>
      <c r="E538" s="8">
        <v>38886</v>
      </c>
      <c r="F538" s="4">
        <v>1</v>
      </c>
      <c r="G538" s="4" t="s">
        <v>70</v>
      </c>
      <c r="H538" s="4" t="s">
        <v>71</v>
      </c>
      <c r="I538" s="4">
        <v>0</v>
      </c>
      <c r="J538" s="4">
        <v>0</v>
      </c>
      <c r="M538" s="13">
        <f t="shared" si="131"/>
        <v>0</v>
      </c>
      <c r="N538" s="8">
        <v>38896</v>
      </c>
      <c r="O538" s="5">
        <v>449298</v>
      </c>
      <c r="Q538" s="5"/>
      <c r="V538" s="14">
        <f t="shared" si="132"/>
        <v>449298</v>
      </c>
      <c r="W538" s="14">
        <f t="shared" si="133"/>
        <v>1110239.5368243447</v>
      </c>
      <c r="X538" s="14">
        <f t="shared" si="134"/>
        <v>449298</v>
      </c>
      <c r="Y538" s="8">
        <v>38919</v>
      </c>
      <c r="Z538" s="13">
        <f t="shared" si="135"/>
        <v>10</v>
      </c>
      <c r="AA538" s="4">
        <f t="shared" si="136"/>
        <v>23</v>
      </c>
      <c r="AC538" s="4">
        <v>3.4</v>
      </c>
      <c r="AD538" s="4">
        <v>31.6</v>
      </c>
      <c r="AE538" s="4">
        <v>27.2</v>
      </c>
      <c r="AF538" s="4">
        <v>34.5</v>
      </c>
      <c r="AG538" s="10">
        <v>31.395238095238099</v>
      </c>
      <c r="AH538" s="4">
        <v>55</v>
      </c>
      <c r="AI538" s="4">
        <v>44</v>
      </c>
      <c r="AJ538" s="4">
        <v>55</v>
      </c>
      <c r="AK538" s="9">
        <v>48.333333333333336</v>
      </c>
      <c r="AL538" s="4">
        <v>9.3000000000000007</v>
      </c>
      <c r="AM538" s="4">
        <v>9</v>
      </c>
      <c r="AN538" s="4">
        <v>9.3000000000000007</v>
      </c>
      <c r="AO538" s="10">
        <v>9.1378624620343398</v>
      </c>
      <c r="AP538" s="20">
        <v>0</v>
      </c>
      <c r="AQ538" s="20">
        <v>186.5</v>
      </c>
      <c r="AR538" s="20">
        <v>0</v>
      </c>
      <c r="AS538" s="20">
        <v>10</v>
      </c>
      <c r="AT538" s="5">
        <v>150</v>
      </c>
      <c r="AU538" s="5">
        <v>905</v>
      </c>
      <c r="AV538" s="5">
        <v>0</v>
      </c>
      <c r="AW538" s="5">
        <v>1055</v>
      </c>
      <c r="AX538" s="5">
        <v>25</v>
      </c>
      <c r="AY538" s="5">
        <v>20</v>
      </c>
      <c r="AZ538" s="5">
        <v>0</v>
      </c>
      <c r="BA538" s="5">
        <v>45</v>
      </c>
      <c r="BB538" s="5">
        <v>215</v>
      </c>
      <c r="BC538" s="5">
        <v>1075</v>
      </c>
      <c r="BD538" s="5">
        <v>0</v>
      </c>
      <c r="BE538" s="5">
        <v>1290</v>
      </c>
      <c r="BF538" s="5">
        <v>86.25</v>
      </c>
      <c r="BG538" s="5">
        <v>171.25</v>
      </c>
      <c r="BH538" s="5">
        <v>0</v>
      </c>
      <c r="BI538" s="5">
        <v>257.5</v>
      </c>
      <c r="BJ538" s="5">
        <v>70</v>
      </c>
      <c r="BK538" s="5">
        <v>37.5</v>
      </c>
      <c r="BL538" s="5">
        <v>0</v>
      </c>
      <c r="BM538" s="5">
        <v>115</v>
      </c>
      <c r="BN538" s="5">
        <v>0</v>
      </c>
      <c r="BO538" s="11">
        <f>BN538/O538*100</f>
        <v>0</v>
      </c>
      <c r="BP538" s="11">
        <f t="shared" si="139"/>
        <v>0</v>
      </c>
      <c r="BQ538" s="4" t="s">
        <v>73</v>
      </c>
      <c r="BU538" s="19">
        <f t="shared" si="137"/>
        <v>0</v>
      </c>
      <c r="BY538" s="5">
        <f t="shared" si="140"/>
        <v>0</v>
      </c>
      <c r="BZ538" s="11">
        <v>0</v>
      </c>
      <c r="CA538" s="19">
        <f t="shared" si="126"/>
        <v>0</v>
      </c>
      <c r="CB538" s="19"/>
    </row>
    <row r="539" spans="1:80" x14ac:dyDescent="0.25">
      <c r="A539" s="15" t="s">
        <v>69</v>
      </c>
      <c r="B539" s="15">
        <v>26</v>
      </c>
      <c r="C539" s="15">
        <v>1</v>
      </c>
      <c r="D539" s="16">
        <f t="shared" si="130"/>
        <v>0.40468564223999998</v>
      </c>
      <c r="E539" s="17">
        <v>37418</v>
      </c>
      <c r="F539" s="15">
        <v>1</v>
      </c>
      <c r="G539" s="15" t="s">
        <v>70</v>
      </c>
      <c r="H539" s="15" t="s">
        <v>71</v>
      </c>
      <c r="I539" s="15">
        <v>0</v>
      </c>
      <c r="J539" s="15">
        <v>0</v>
      </c>
      <c r="K539" s="15"/>
      <c r="L539" s="15"/>
      <c r="M539" s="13">
        <f t="shared" si="131"/>
        <v>0</v>
      </c>
      <c r="N539" s="17">
        <v>37429</v>
      </c>
      <c r="O539" s="14">
        <v>360446</v>
      </c>
      <c r="P539" s="15"/>
      <c r="Q539" s="14"/>
      <c r="R539" s="15"/>
      <c r="S539" s="15"/>
      <c r="T539" s="15"/>
      <c r="U539" s="15"/>
      <c r="V539" s="14">
        <f t="shared" si="132"/>
        <v>360446</v>
      </c>
      <c r="W539" s="14">
        <f t="shared" si="133"/>
        <v>890681.46328313882</v>
      </c>
      <c r="X539" s="14">
        <f t="shared" si="134"/>
        <v>360446</v>
      </c>
      <c r="Y539" s="17">
        <v>37452</v>
      </c>
      <c r="Z539" s="13">
        <f t="shared" si="135"/>
        <v>11</v>
      </c>
      <c r="AA539" s="15">
        <f t="shared" si="136"/>
        <v>23</v>
      </c>
      <c r="AB539" s="15"/>
      <c r="AC539" s="18">
        <v>3.5</v>
      </c>
      <c r="AD539" s="18">
        <v>32.5</v>
      </c>
      <c r="AE539" s="18">
        <v>27.5</v>
      </c>
      <c r="AF539" s="18">
        <v>33.5</v>
      </c>
      <c r="AG539" s="18">
        <v>30.940909090909088</v>
      </c>
      <c r="AH539" s="13">
        <v>55</v>
      </c>
      <c r="AI539" s="13">
        <v>45</v>
      </c>
      <c r="AJ539" s="13">
        <v>56</v>
      </c>
      <c r="AK539" s="13">
        <v>51.333333333333336</v>
      </c>
      <c r="AL539" s="18">
        <v>9.1999999999999993</v>
      </c>
      <c r="AM539" s="18">
        <v>9.1</v>
      </c>
      <c r="AN539" s="18">
        <v>9.5</v>
      </c>
      <c r="AO539" s="18">
        <v>9.3744498393529447</v>
      </c>
      <c r="AP539" s="21">
        <v>0</v>
      </c>
      <c r="AQ539" s="21">
        <v>125</v>
      </c>
      <c r="AR539" s="21">
        <v>6</v>
      </c>
      <c r="AS539" s="21">
        <v>2.5</v>
      </c>
      <c r="AT539" s="14">
        <v>51</v>
      </c>
      <c r="AU539" s="14">
        <v>720</v>
      </c>
      <c r="AV539" s="14">
        <v>55</v>
      </c>
      <c r="AW539" s="14">
        <v>825</v>
      </c>
      <c r="AX539" s="14">
        <v>40</v>
      </c>
      <c r="AY539" s="14">
        <v>0</v>
      </c>
      <c r="AZ539" s="14">
        <v>0</v>
      </c>
      <c r="BA539" s="14">
        <v>55</v>
      </c>
      <c r="BB539" s="14">
        <v>285</v>
      </c>
      <c r="BC539" s="14">
        <v>225</v>
      </c>
      <c r="BD539" s="14">
        <v>20</v>
      </c>
      <c r="BE539" s="14">
        <v>530</v>
      </c>
      <c r="BF539" s="14">
        <v>128.33333333333334</v>
      </c>
      <c r="BG539" s="14">
        <v>47.777777777777779</v>
      </c>
      <c r="BH539" s="14">
        <v>4.4444444444444446</v>
      </c>
      <c r="BI539" s="14">
        <v>180.55555555555554</v>
      </c>
      <c r="BJ539" s="14">
        <v>90</v>
      </c>
      <c r="BK539" s="14">
        <v>20</v>
      </c>
      <c r="BL539" s="14">
        <v>0</v>
      </c>
      <c r="BM539" s="14">
        <v>100</v>
      </c>
      <c r="BN539" s="14">
        <v>0</v>
      </c>
      <c r="BO539" s="19">
        <f>BN539/(O539)*100</f>
        <v>0</v>
      </c>
      <c r="BP539" s="19">
        <f t="shared" si="139"/>
        <v>0</v>
      </c>
      <c r="BQ539" s="15" t="s">
        <v>73</v>
      </c>
      <c r="BR539" s="13"/>
      <c r="BS539" s="13"/>
      <c r="BT539" s="19"/>
      <c r="BU539" s="19">
        <f t="shared" si="137"/>
        <v>0</v>
      </c>
      <c r="BV539" s="16"/>
      <c r="BW539" s="16"/>
      <c r="BX539" s="16"/>
      <c r="BY539" s="14">
        <f t="shared" si="140"/>
        <v>0</v>
      </c>
      <c r="BZ539" s="19">
        <v>0</v>
      </c>
      <c r="CA539" s="11">
        <f t="shared" si="126"/>
        <v>0</v>
      </c>
      <c r="CB539" s="11" t="e">
        <f>(BX539/BT539^3)*100000</f>
        <v>#DIV/0!</v>
      </c>
    </row>
    <row r="540" spans="1:80" x14ac:dyDescent="0.25">
      <c r="A540" s="4" t="s">
        <v>69</v>
      </c>
      <c r="B540" s="4">
        <v>28</v>
      </c>
      <c r="C540" s="4">
        <v>1</v>
      </c>
      <c r="D540" s="6">
        <f t="shared" si="130"/>
        <v>0.40468564223999998</v>
      </c>
      <c r="E540" s="8">
        <v>38886</v>
      </c>
      <c r="F540" s="4">
        <v>1</v>
      </c>
      <c r="G540" s="4" t="s">
        <v>70</v>
      </c>
      <c r="H540" s="4" t="s">
        <v>71</v>
      </c>
      <c r="I540" s="4">
        <v>0</v>
      </c>
      <c r="J540" s="4">
        <v>0</v>
      </c>
      <c r="M540" s="13">
        <f t="shared" si="131"/>
        <v>0</v>
      </c>
      <c r="N540" s="8">
        <v>38897</v>
      </c>
      <c r="O540" s="5">
        <v>443344</v>
      </c>
      <c r="Q540" s="5"/>
      <c r="V540" s="14">
        <f t="shared" si="132"/>
        <v>443344</v>
      </c>
      <c r="W540" s="14">
        <f t="shared" si="133"/>
        <v>1095526.8824117896</v>
      </c>
      <c r="X540" s="14">
        <f t="shared" si="134"/>
        <v>443344</v>
      </c>
      <c r="Y540" s="8">
        <v>38919</v>
      </c>
      <c r="Z540" s="13">
        <f t="shared" si="135"/>
        <v>11</v>
      </c>
      <c r="AA540" s="4">
        <f t="shared" si="136"/>
        <v>22</v>
      </c>
      <c r="AC540" s="4">
        <v>2.7</v>
      </c>
      <c r="AD540" s="4">
        <v>31.7</v>
      </c>
      <c r="AE540" s="4">
        <v>27.3</v>
      </c>
      <c r="AF540" s="4">
        <v>36.299999999999997</v>
      </c>
      <c r="AG540" s="10">
        <v>32.03</v>
      </c>
      <c r="AH540" s="4">
        <v>55</v>
      </c>
      <c r="AI540" s="4">
        <v>40</v>
      </c>
      <c r="AJ540" s="4">
        <v>55</v>
      </c>
      <c r="AK540" s="9">
        <v>47.833333333333336</v>
      </c>
      <c r="AL540" s="4">
        <v>9.5</v>
      </c>
      <c r="AM540" s="4">
        <v>9</v>
      </c>
      <c r="AN540" s="4">
        <v>9.4</v>
      </c>
      <c r="AO540" s="10">
        <v>9.1832995085375106</v>
      </c>
      <c r="AP540" s="20">
        <v>0</v>
      </c>
      <c r="AQ540" s="20">
        <v>161.5</v>
      </c>
      <c r="AR540" s="20">
        <v>6</v>
      </c>
      <c r="AS540" s="20">
        <v>3.75</v>
      </c>
      <c r="AT540" s="5">
        <v>455</v>
      </c>
      <c r="AU540" s="5">
        <v>420</v>
      </c>
      <c r="AV540" s="5">
        <v>0</v>
      </c>
      <c r="AW540" s="5">
        <v>875</v>
      </c>
      <c r="AX540" s="5">
        <v>10</v>
      </c>
      <c r="AY540" s="5">
        <v>0</v>
      </c>
      <c r="AZ540" s="5">
        <v>0</v>
      </c>
      <c r="BA540" s="5">
        <v>25</v>
      </c>
      <c r="BB540" s="5">
        <v>540</v>
      </c>
      <c r="BC540" s="5">
        <v>140</v>
      </c>
      <c r="BD540" s="5">
        <v>0</v>
      </c>
      <c r="BE540" s="5">
        <v>630</v>
      </c>
      <c r="BF540" s="5">
        <v>156.875</v>
      </c>
      <c r="BG540" s="5">
        <v>38.75</v>
      </c>
      <c r="BH540" s="5">
        <v>0</v>
      </c>
      <c r="BI540" s="5">
        <v>195.625</v>
      </c>
      <c r="BJ540" s="5">
        <v>100</v>
      </c>
      <c r="BK540" s="5">
        <v>12.5</v>
      </c>
      <c r="BL540" s="5">
        <v>0</v>
      </c>
      <c r="BM540" s="5">
        <v>142.5</v>
      </c>
      <c r="BN540" s="5">
        <v>0</v>
      </c>
      <c r="BO540" s="11">
        <f t="shared" ref="BO540:BO553" si="141">BN540/O540*100</f>
        <v>0</v>
      </c>
      <c r="BP540" s="11">
        <f t="shared" si="139"/>
        <v>0</v>
      </c>
      <c r="BQ540" s="4" t="s">
        <v>73</v>
      </c>
      <c r="BU540" s="19">
        <f t="shared" si="137"/>
        <v>0</v>
      </c>
      <c r="BY540" s="5">
        <f t="shared" si="140"/>
        <v>0</v>
      </c>
      <c r="BZ540" s="11">
        <v>0</v>
      </c>
      <c r="CA540" s="11">
        <f t="shared" si="126"/>
        <v>0</v>
      </c>
      <c r="CB540" s="11" t="e">
        <f>(BX540/BT540^3)*100000</f>
        <v>#DIV/0!</v>
      </c>
    </row>
    <row r="541" spans="1:80" x14ac:dyDescent="0.25">
      <c r="A541" s="4" t="s">
        <v>69</v>
      </c>
      <c r="B541" s="4">
        <v>16</v>
      </c>
      <c r="C541" s="4">
        <v>0.5</v>
      </c>
      <c r="D541" s="6">
        <f t="shared" si="130"/>
        <v>0.20234282111999999</v>
      </c>
      <c r="E541" s="8">
        <v>38861</v>
      </c>
      <c r="F541" s="4">
        <v>2</v>
      </c>
      <c r="G541" s="4" t="s">
        <v>70</v>
      </c>
      <c r="H541" s="4" t="s">
        <v>71</v>
      </c>
      <c r="I541" s="4">
        <v>0</v>
      </c>
      <c r="J541" s="4">
        <v>0</v>
      </c>
      <c r="M541" s="13">
        <f t="shared" si="131"/>
        <v>0</v>
      </c>
      <c r="N541" s="8">
        <v>38864</v>
      </c>
      <c r="O541" s="5">
        <v>223962</v>
      </c>
      <c r="P541" s="8">
        <v>38867</v>
      </c>
      <c r="Q541" s="5">
        <v>211596</v>
      </c>
      <c r="V541" s="14">
        <f t="shared" si="132"/>
        <v>435558</v>
      </c>
      <c r="W541" s="14">
        <f t="shared" si="133"/>
        <v>2152574.5148215122</v>
      </c>
      <c r="X541" s="14">
        <f t="shared" si="134"/>
        <v>871116</v>
      </c>
      <c r="Y541" s="8">
        <v>38884</v>
      </c>
      <c r="Z541" s="13">
        <f t="shared" si="135"/>
        <v>3</v>
      </c>
      <c r="AA541" s="4">
        <f t="shared" si="136"/>
        <v>20</v>
      </c>
      <c r="AB541" s="4">
        <v>10</v>
      </c>
      <c r="AC541" s="4">
        <v>3.2</v>
      </c>
      <c r="AD541" s="4">
        <v>30.9</v>
      </c>
      <c r="AE541" s="4">
        <v>27.7</v>
      </c>
      <c r="AF541" s="4">
        <v>33.700000000000003</v>
      </c>
      <c r="AG541" s="10">
        <v>30.829166666666666</v>
      </c>
      <c r="AH541" s="4">
        <v>56</v>
      </c>
      <c r="AI541" s="4">
        <v>41</v>
      </c>
      <c r="AJ541" s="4">
        <v>63</v>
      </c>
      <c r="AK541" s="9">
        <v>49.285714285714285</v>
      </c>
      <c r="AL541" s="4">
        <v>9.1</v>
      </c>
      <c r="AM541" s="4">
        <v>9</v>
      </c>
      <c r="AN541" s="4">
        <v>9.5</v>
      </c>
      <c r="AO541" s="10">
        <v>9.1869517590484993</v>
      </c>
      <c r="AP541" s="20">
        <v>32</v>
      </c>
      <c r="AQ541" s="20">
        <v>24</v>
      </c>
      <c r="AR541" s="20">
        <v>0</v>
      </c>
      <c r="AS541" s="20">
        <v>5</v>
      </c>
      <c r="AT541" s="5">
        <v>20</v>
      </c>
      <c r="AU541" s="5">
        <v>100</v>
      </c>
      <c r="AV541" s="5">
        <v>0</v>
      </c>
      <c r="AW541" s="5">
        <v>120</v>
      </c>
      <c r="AX541" s="5">
        <v>5</v>
      </c>
      <c r="AY541" s="5">
        <v>0</v>
      </c>
      <c r="AZ541" s="5">
        <v>0</v>
      </c>
      <c r="BA541" s="5">
        <v>5</v>
      </c>
      <c r="BB541" s="5">
        <v>65</v>
      </c>
      <c r="BC541" s="5">
        <v>205</v>
      </c>
      <c r="BD541" s="5">
        <v>0</v>
      </c>
      <c r="BE541" s="5">
        <v>270</v>
      </c>
      <c r="BF541" s="5">
        <v>30</v>
      </c>
      <c r="BG541" s="5">
        <v>82.5</v>
      </c>
      <c r="BH541" s="5">
        <v>0</v>
      </c>
      <c r="BI541" s="5">
        <v>112.5</v>
      </c>
      <c r="BJ541" s="5">
        <v>30</v>
      </c>
      <c r="BK541" s="5">
        <v>52.5</v>
      </c>
      <c r="BL541" s="5">
        <v>0</v>
      </c>
      <c r="BM541" s="5">
        <v>80</v>
      </c>
      <c r="BN541" s="5">
        <v>0</v>
      </c>
      <c r="BO541" s="11">
        <f t="shared" si="141"/>
        <v>0</v>
      </c>
      <c r="BP541" s="11">
        <f t="shared" si="139"/>
        <v>0</v>
      </c>
      <c r="BQ541" s="4" t="s">
        <v>73</v>
      </c>
      <c r="BU541" s="19">
        <f t="shared" si="137"/>
        <v>0</v>
      </c>
      <c r="BY541" s="5">
        <f t="shared" si="140"/>
        <v>0</v>
      </c>
      <c r="BZ541" s="11">
        <v>0</v>
      </c>
      <c r="CA541" s="11">
        <f t="shared" si="126"/>
        <v>0</v>
      </c>
    </row>
    <row r="542" spans="1:80" x14ac:dyDescent="0.25">
      <c r="A542" s="4" t="s">
        <v>69</v>
      </c>
      <c r="B542" s="4">
        <v>15</v>
      </c>
      <c r="C542" s="4">
        <v>0.5</v>
      </c>
      <c r="D542" s="6">
        <f t="shared" si="130"/>
        <v>0.20234282111999999</v>
      </c>
      <c r="E542" s="8">
        <v>38818</v>
      </c>
      <c r="F542" s="4">
        <v>2</v>
      </c>
      <c r="G542" s="4" t="s">
        <v>70</v>
      </c>
      <c r="H542" s="4" t="s">
        <v>71</v>
      </c>
      <c r="I542" s="4">
        <v>0</v>
      </c>
      <c r="J542" s="4">
        <v>0</v>
      </c>
      <c r="M542" s="13">
        <f t="shared" si="131"/>
        <v>0</v>
      </c>
      <c r="N542" s="8">
        <v>38824</v>
      </c>
      <c r="O542" s="5">
        <v>212512</v>
      </c>
      <c r="P542" s="8">
        <v>38828</v>
      </c>
      <c r="Q542" s="5">
        <v>238160</v>
      </c>
      <c r="V542" s="14">
        <f t="shared" si="132"/>
        <v>450672</v>
      </c>
      <c r="W542" s="14">
        <f t="shared" si="133"/>
        <v>2227269.5295314067</v>
      </c>
      <c r="X542" s="14">
        <f t="shared" si="134"/>
        <v>901344</v>
      </c>
      <c r="Y542" s="8">
        <v>38848</v>
      </c>
      <c r="Z542" s="13">
        <f t="shared" si="135"/>
        <v>6</v>
      </c>
      <c r="AA542" s="4">
        <f t="shared" si="136"/>
        <v>24</v>
      </c>
      <c r="AB542" s="4">
        <v>17</v>
      </c>
      <c r="AC542" s="4">
        <v>3.8</v>
      </c>
      <c r="AD542" s="4">
        <v>27.7</v>
      </c>
      <c r="AE542" s="4">
        <v>26.1</v>
      </c>
      <c r="AF542" s="4">
        <v>30.2</v>
      </c>
      <c r="AG542" s="10">
        <v>28.130434782608699</v>
      </c>
      <c r="AH542" s="4">
        <v>56</v>
      </c>
      <c r="AI542" s="4">
        <v>57</v>
      </c>
      <c r="AJ542" s="4">
        <v>63</v>
      </c>
      <c r="AK542" s="9">
        <v>60.2</v>
      </c>
      <c r="AL542" s="4">
        <v>9.4</v>
      </c>
      <c r="AM542" s="4">
        <v>9.1999999999999993</v>
      </c>
      <c r="AN542" s="4">
        <v>9.5</v>
      </c>
      <c r="AO542" s="10">
        <v>9.374432577331774</v>
      </c>
      <c r="AP542" s="20">
        <v>14</v>
      </c>
      <c r="AQ542" s="20">
        <v>172</v>
      </c>
      <c r="AR542" s="20">
        <v>6</v>
      </c>
      <c r="AS542" s="20">
        <v>2.5</v>
      </c>
      <c r="AT542" s="5">
        <v>10</v>
      </c>
      <c r="AU542" s="5">
        <v>125</v>
      </c>
      <c r="AV542" s="5">
        <v>0</v>
      </c>
      <c r="AW542" s="5">
        <v>135</v>
      </c>
      <c r="AX542" s="5">
        <v>30</v>
      </c>
      <c r="AY542" s="5">
        <v>0</v>
      </c>
      <c r="AZ542" s="5">
        <v>0</v>
      </c>
      <c r="BA542" s="5">
        <v>40</v>
      </c>
      <c r="BB542" s="5">
        <v>540</v>
      </c>
      <c r="BC542" s="5">
        <v>400</v>
      </c>
      <c r="BD542" s="5">
        <v>0</v>
      </c>
      <c r="BE542" s="5">
        <v>570</v>
      </c>
      <c r="BF542" s="5">
        <v>168.88888888888889</v>
      </c>
      <c r="BG542" s="5">
        <v>87.777777777777771</v>
      </c>
      <c r="BH542" s="5">
        <v>0</v>
      </c>
      <c r="BI542" s="5">
        <v>257.22222222222223</v>
      </c>
      <c r="BJ542" s="5">
        <v>115</v>
      </c>
      <c r="BK542" s="5">
        <v>55</v>
      </c>
      <c r="BL542" s="5">
        <v>0</v>
      </c>
      <c r="BM542" s="5">
        <v>190</v>
      </c>
      <c r="BN542" s="5">
        <v>0</v>
      </c>
      <c r="BO542" s="11">
        <f t="shared" si="141"/>
        <v>0</v>
      </c>
      <c r="BP542" s="11">
        <f t="shared" si="139"/>
        <v>0</v>
      </c>
      <c r="BQ542" s="4" t="s">
        <v>73</v>
      </c>
      <c r="BU542" s="19">
        <f t="shared" si="137"/>
        <v>0</v>
      </c>
      <c r="BY542" s="5">
        <f t="shared" si="140"/>
        <v>0</v>
      </c>
      <c r="BZ542" s="11">
        <v>0</v>
      </c>
      <c r="CA542" s="11">
        <f t="shared" si="126"/>
        <v>0</v>
      </c>
    </row>
    <row r="543" spans="1:80" x14ac:dyDescent="0.25">
      <c r="A543" s="4" t="s">
        <v>69</v>
      </c>
      <c r="B543" s="4">
        <v>27</v>
      </c>
      <c r="C543" s="4">
        <v>1</v>
      </c>
      <c r="D543" s="6">
        <f t="shared" si="130"/>
        <v>0.40468564223999998</v>
      </c>
      <c r="E543" s="8">
        <v>38826</v>
      </c>
      <c r="F543" s="4">
        <v>2</v>
      </c>
      <c r="G543" s="4" t="s">
        <v>70</v>
      </c>
      <c r="H543" s="4" t="s">
        <v>71</v>
      </c>
      <c r="I543" s="4">
        <v>0</v>
      </c>
      <c r="J543" s="4">
        <v>0</v>
      </c>
      <c r="M543" s="13">
        <f t="shared" si="131"/>
        <v>0</v>
      </c>
      <c r="N543" s="8">
        <v>38833</v>
      </c>
      <c r="O543" s="5">
        <v>400750</v>
      </c>
      <c r="P543" s="8">
        <v>38838</v>
      </c>
      <c r="Q543" s="5">
        <v>415864</v>
      </c>
      <c r="V543" s="14">
        <f t="shared" si="132"/>
        <v>816614</v>
      </c>
      <c r="W543" s="14">
        <f t="shared" si="133"/>
        <v>2017897.1398142776</v>
      </c>
      <c r="X543" s="14">
        <f t="shared" si="134"/>
        <v>816614</v>
      </c>
      <c r="Y543" s="8">
        <v>38863</v>
      </c>
      <c r="Z543" s="13">
        <f t="shared" si="135"/>
        <v>7</v>
      </c>
      <c r="AA543" s="4">
        <f t="shared" si="136"/>
        <v>30</v>
      </c>
      <c r="AB543" s="4">
        <v>12</v>
      </c>
      <c r="AC543" s="4">
        <v>4.0999999999999996</v>
      </c>
      <c r="AD543" s="4">
        <v>26.7</v>
      </c>
      <c r="AE543" s="4">
        <v>26.1</v>
      </c>
      <c r="AF543" s="4">
        <v>31.4</v>
      </c>
      <c r="AG543" s="10">
        <v>28.242857142857144</v>
      </c>
      <c r="AH543" s="4">
        <v>56</v>
      </c>
      <c r="AI543" s="4">
        <v>59</v>
      </c>
      <c r="AJ543" s="4">
        <v>64</v>
      </c>
      <c r="AK543" s="9">
        <v>62</v>
      </c>
      <c r="AL543" s="4">
        <v>8.9</v>
      </c>
      <c r="AM543" s="4">
        <v>8.6999999999999993</v>
      </c>
      <c r="AN543" s="4">
        <v>9.4</v>
      </c>
      <c r="AO543" s="10">
        <v>9.0170601253597766</v>
      </c>
      <c r="AP543" s="20">
        <v>22</v>
      </c>
      <c r="AQ543" s="20">
        <v>148</v>
      </c>
      <c r="AR543" s="20">
        <v>0</v>
      </c>
      <c r="AS543" s="20">
        <v>6</v>
      </c>
      <c r="AT543" s="5">
        <v>45</v>
      </c>
      <c r="AU543" s="5">
        <v>550</v>
      </c>
      <c r="AV543" s="5">
        <v>0</v>
      </c>
      <c r="AW543" s="5">
        <v>495</v>
      </c>
      <c r="AX543" s="5">
        <v>45</v>
      </c>
      <c r="AY543" s="5">
        <v>30</v>
      </c>
      <c r="AZ543" s="5">
        <v>0</v>
      </c>
      <c r="BA543" s="5">
        <v>100</v>
      </c>
      <c r="BB543" s="5">
        <v>285</v>
      </c>
      <c r="BC543" s="5">
        <v>945</v>
      </c>
      <c r="BD543" s="5">
        <v>0</v>
      </c>
      <c r="BE543" s="5">
        <v>1230</v>
      </c>
      <c r="BF543" s="5">
        <v>123.88888888888889</v>
      </c>
      <c r="BG543" s="5">
        <v>313.88888888888891</v>
      </c>
      <c r="BH543" s="5">
        <v>0</v>
      </c>
      <c r="BI543" s="5">
        <v>437.77777777777777</v>
      </c>
      <c r="BJ543" s="5">
        <v>80</v>
      </c>
      <c r="BK543" s="5">
        <v>265</v>
      </c>
      <c r="BL543" s="5">
        <v>0</v>
      </c>
      <c r="BM543" s="5">
        <v>365</v>
      </c>
      <c r="BN543" s="5">
        <v>0</v>
      </c>
      <c r="BO543" s="11">
        <f t="shared" si="141"/>
        <v>0</v>
      </c>
      <c r="BP543" s="11">
        <f t="shared" si="139"/>
        <v>0</v>
      </c>
      <c r="BQ543" s="4" t="s">
        <v>73</v>
      </c>
      <c r="BU543" s="19">
        <f t="shared" si="137"/>
        <v>0</v>
      </c>
      <c r="BY543" s="5">
        <f t="shared" si="140"/>
        <v>0</v>
      </c>
      <c r="BZ543" s="11">
        <v>0</v>
      </c>
      <c r="CA543" s="11">
        <f t="shared" si="126"/>
        <v>0</v>
      </c>
    </row>
    <row r="544" spans="1:80" x14ac:dyDescent="0.25">
      <c r="A544" s="4" t="s">
        <v>69</v>
      </c>
      <c r="B544" s="4">
        <v>25</v>
      </c>
      <c r="C544" s="4">
        <v>1</v>
      </c>
      <c r="D544" s="6">
        <f t="shared" si="130"/>
        <v>0.40468564223999998</v>
      </c>
      <c r="E544" s="8">
        <v>38955</v>
      </c>
      <c r="F544" s="4">
        <v>1</v>
      </c>
      <c r="G544" s="4" t="s">
        <v>70</v>
      </c>
      <c r="H544" s="4" t="s">
        <v>71</v>
      </c>
      <c r="I544" s="4">
        <v>0</v>
      </c>
      <c r="J544" s="4">
        <v>0</v>
      </c>
      <c r="M544" s="13">
        <f t="shared" si="131"/>
        <v>0</v>
      </c>
      <c r="N544" s="8">
        <v>38964</v>
      </c>
      <c r="O544" s="5">
        <v>446092</v>
      </c>
      <c r="Q544" s="5"/>
      <c r="V544" s="14">
        <f t="shared" si="132"/>
        <v>446092</v>
      </c>
      <c r="W544" s="14">
        <f t="shared" si="133"/>
        <v>1102317.3382945072</v>
      </c>
      <c r="X544" s="14">
        <f t="shared" si="134"/>
        <v>446092</v>
      </c>
      <c r="Y544" s="8">
        <v>38988</v>
      </c>
      <c r="Z544" s="13">
        <f t="shared" si="135"/>
        <v>9</v>
      </c>
      <c r="AA544" s="4">
        <f t="shared" si="136"/>
        <v>24</v>
      </c>
      <c r="AB544" s="4">
        <v>4</v>
      </c>
      <c r="AC544" s="4">
        <v>4.2</v>
      </c>
      <c r="AD544" s="4">
        <v>30.1</v>
      </c>
      <c r="AE544" s="4">
        <v>25.8</v>
      </c>
      <c r="AF544" s="4">
        <v>32.5</v>
      </c>
      <c r="AG544" s="10">
        <v>29.495652173913037</v>
      </c>
      <c r="AH544" s="4">
        <v>56</v>
      </c>
      <c r="AI544" s="4">
        <v>47</v>
      </c>
      <c r="AJ544" s="4">
        <v>54</v>
      </c>
      <c r="AK544" s="9">
        <v>50.2</v>
      </c>
      <c r="AL544" s="4">
        <v>9.3000000000000007</v>
      </c>
      <c r="AM544" s="4">
        <v>9.1</v>
      </c>
      <c r="AN544" s="4">
        <v>9.6999999999999993</v>
      </c>
      <c r="AO544" s="10">
        <v>9.3859235975366051</v>
      </c>
      <c r="AP544" s="20">
        <v>36</v>
      </c>
      <c r="AQ544" s="20">
        <v>24</v>
      </c>
      <c r="AR544" s="20">
        <v>0</v>
      </c>
      <c r="AS544" s="20">
        <v>1</v>
      </c>
      <c r="AT544" s="5">
        <v>220</v>
      </c>
      <c r="AU544" s="5">
        <v>215</v>
      </c>
      <c r="AV544" s="5">
        <v>0</v>
      </c>
      <c r="AW544" s="5">
        <v>435</v>
      </c>
      <c r="AX544" s="5">
        <v>35</v>
      </c>
      <c r="AY544" s="5">
        <v>0</v>
      </c>
      <c r="AZ544" s="5">
        <v>0</v>
      </c>
      <c r="BA544" s="5">
        <v>40</v>
      </c>
      <c r="BB544" s="5">
        <v>195</v>
      </c>
      <c r="BC544" s="5">
        <v>70</v>
      </c>
      <c r="BD544" s="5">
        <v>0</v>
      </c>
      <c r="BE544" s="5">
        <v>225</v>
      </c>
      <c r="BF544" s="5">
        <v>93.571428571428569</v>
      </c>
      <c r="BG544" s="5">
        <v>23.571428571428573</v>
      </c>
      <c r="BH544" s="5">
        <v>0</v>
      </c>
      <c r="BI544" s="5">
        <v>117.14285714285714</v>
      </c>
      <c r="BJ544" s="5">
        <v>45</v>
      </c>
      <c r="BK544" s="5">
        <v>15</v>
      </c>
      <c r="BL544" s="5">
        <v>0</v>
      </c>
      <c r="BM544" s="5">
        <v>65</v>
      </c>
      <c r="BN544" s="5">
        <v>0</v>
      </c>
      <c r="BO544" s="11">
        <f t="shared" si="141"/>
        <v>0</v>
      </c>
      <c r="BP544" s="11">
        <f t="shared" si="139"/>
        <v>0</v>
      </c>
      <c r="BQ544" s="4" t="s">
        <v>73</v>
      </c>
      <c r="BU544" s="19">
        <f t="shared" si="137"/>
        <v>0</v>
      </c>
      <c r="BY544" s="5">
        <f t="shared" si="140"/>
        <v>0</v>
      </c>
      <c r="BZ544" s="11">
        <v>0</v>
      </c>
      <c r="CA544" s="19">
        <f t="shared" si="126"/>
        <v>0</v>
      </c>
      <c r="CB544" s="19" t="e">
        <f>(BX544/BT544^3)*100000</f>
        <v>#DIV/0!</v>
      </c>
    </row>
    <row r="545" spans="1:80" x14ac:dyDescent="0.25">
      <c r="A545" s="4" t="s">
        <v>69</v>
      </c>
      <c r="B545" s="4">
        <v>34</v>
      </c>
      <c r="C545" s="4">
        <v>1</v>
      </c>
      <c r="D545" s="6">
        <f t="shared" si="130"/>
        <v>0.40468564223999998</v>
      </c>
      <c r="E545" s="8">
        <v>38944</v>
      </c>
      <c r="F545" s="4">
        <v>1</v>
      </c>
      <c r="G545" s="4" t="s">
        <v>70</v>
      </c>
      <c r="H545" s="4" t="s">
        <v>71</v>
      </c>
      <c r="I545" s="4">
        <v>0</v>
      </c>
      <c r="J545" s="4">
        <v>0</v>
      </c>
      <c r="M545" s="13">
        <f t="shared" si="131"/>
        <v>0</v>
      </c>
      <c r="N545" s="8">
        <v>38963</v>
      </c>
      <c r="O545" s="5">
        <v>413116</v>
      </c>
      <c r="Q545" s="5"/>
      <c r="V545" s="14">
        <f t="shared" si="132"/>
        <v>413116</v>
      </c>
      <c r="W545" s="14">
        <f t="shared" si="133"/>
        <v>1020831.8677018948</v>
      </c>
      <c r="X545" s="14">
        <f t="shared" si="134"/>
        <v>413116</v>
      </c>
      <c r="Y545" s="8">
        <v>38988</v>
      </c>
      <c r="Z545" s="13">
        <f t="shared" si="135"/>
        <v>19</v>
      </c>
      <c r="AA545" s="4">
        <f t="shared" si="136"/>
        <v>25</v>
      </c>
      <c r="AB545" s="4">
        <v>2</v>
      </c>
      <c r="AC545" s="4">
        <v>2.9</v>
      </c>
      <c r="AD545" s="4">
        <v>29.8</v>
      </c>
      <c r="AE545" s="4">
        <v>26.7</v>
      </c>
      <c r="AF545" s="4">
        <v>31.8</v>
      </c>
      <c r="AG545" s="10">
        <v>29.716666666666669</v>
      </c>
      <c r="AH545" s="4">
        <v>56</v>
      </c>
      <c r="AI545" s="4">
        <v>47</v>
      </c>
      <c r="AJ545" s="4">
        <v>57</v>
      </c>
      <c r="AK545" s="9">
        <v>51.142857142857146</v>
      </c>
      <c r="AL545" s="4">
        <v>9</v>
      </c>
      <c r="AM545" s="4">
        <v>9.1</v>
      </c>
      <c r="AN545" s="4">
        <v>10.1</v>
      </c>
      <c r="AO545" s="10">
        <v>9.4149558832863196</v>
      </c>
      <c r="AP545" s="20">
        <v>44</v>
      </c>
      <c r="AQ545" s="20">
        <v>57</v>
      </c>
      <c r="AR545" s="20">
        <v>0</v>
      </c>
      <c r="AS545" s="20">
        <v>3.5</v>
      </c>
      <c r="AT545" s="5">
        <v>40</v>
      </c>
      <c r="AU545" s="5">
        <v>15</v>
      </c>
      <c r="AV545" s="5">
        <v>0</v>
      </c>
      <c r="AW545" s="5">
        <v>55</v>
      </c>
      <c r="AX545" s="5">
        <v>10</v>
      </c>
      <c r="AY545" s="5">
        <v>0</v>
      </c>
      <c r="AZ545" s="5">
        <v>0</v>
      </c>
      <c r="BA545" s="5">
        <v>20</v>
      </c>
      <c r="BB545" s="5">
        <v>125</v>
      </c>
      <c r="BC545" s="5">
        <v>50</v>
      </c>
      <c r="BD545" s="5">
        <v>35</v>
      </c>
      <c r="BE545" s="5">
        <v>125</v>
      </c>
      <c r="BF545" s="5">
        <v>44.375</v>
      </c>
      <c r="BG545" s="5">
        <v>13.125</v>
      </c>
      <c r="BH545" s="5">
        <v>4.375</v>
      </c>
      <c r="BI545" s="5">
        <v>60.714285714285715</v>
      </c>
      <c r="BJ545" s="5">
        <v>35</v>
      </c>
      <c r="BK545" s="5">
        <v>2.5</v>
      </c>
      <c r="BL545" s="5">
        <v>0</v>
      </c>
      <c r="BM545" s="5">
        <v>60</v>
      </c>
      <c r="BN545" s="5">
        <v>0</v>
      </c>
      <c r="BO545" s="11">
        <f t="shared" si="141"/>
        <v>0</v>
      </c>
      <c r="BP545" s="11">
        <f t="shared" si="139"/>
        <v>0</v>
      </c>
      <c r="BQ545" s="4" t="s">
        <v>73</v>
      </c>
      <c r="BU545" s="19">
        <f t="shared" si="137"/>
        <v>0</v>
      </c>
      <c r="BY545" s="5">
        <f t="shared" si="140"/>
        <v>0</v>
      </c>
      <c r="BZ545" s="11">
        <v>0</v>
      </c>
      <c r="CA545" s="19">
        <f t="shared" si="126"/>
        <v>0</v>
      </c>
      <c r="CB545" s="19"/>
    </row>
    <row r="546" spans="1:80" x14ac:dyDescent="0.25">
      <c r="A546" s="4" t="s">
        <v>69</v>
      </c>
      <c r="B546" s="4">
        <v>28</v>
      </c>
      <c r="C546" s="4">
        <v>1</v>
      </c>
      <c r="D546" s="6">
        <f t="shared" si="130"/>
        <v>0.40468564223999998</v>
      </c>
      <c r="E546" s="8">
        <v>38862</v>
      </c>
      <c r="F546" s="4">
        <v>1</v>
      </c>
      <c r="G546" s="4" t="s">
        <v>70</v>
      </c>
      <c r="H546" s="4" t="s">
        <v>71</v>
      </c>
      <c r="I546" s="4">
        <v>0</v>
      </c>
      <c r="J546" s="4">
        <v>0</v>
      </c>
      <c r="M546" s="13">
        <f t="shared" si="131"/>
        <v>0</v>
      </c>
      <c r="N546" s="8">
        <v>38867</v>
      </c>
      <c r="O546" s="5">
        <v>421360</v>
      </c>
      <c r="Q546" s="5"/>
      <c r="V546" s="14">
        <f t="shared" si="132"/>
        <v>421360</v>
      </c>
      <c r="W546" s="14">
        <f t="shared" si="133"/>
        <v>1041203.2353500479</v>
      </c>
      <c r="X546" s="14">
        <f t="shared" si="134"/>
        <v>421360</v>
      </c>
      <c r="Y546" s="8">
        <v>38884</v>
      </c>
      <c r="Z546" s="13">
        <f t="shared" si="135"/>
        <v>5</v>
      </c>
      <c r="AA546" s="4">
        <f t="shared" si="136"/>
        <v>17</v>
      </c>
      <c r="AC546" s="4">
        <v>4.3</v>
      </c>
      <c r="AD546" s="4">
        <v>28</v>
      </c>
      <c r="AE546" s="4">
        <v>27.8</v>
      </c>
      <c r="AF546" s="4">
        <v>32.4</v>
      </c>
      <c r="AG546" s="10">
        <v>30.61333333333333</v>
      </c>
      <c r="AH546" s="4">
        <v>57</v>
      </c>
      <c r="AI546" s="4">
        <v>46</v>
      </c>
      <c r="AJ546" s="4">
        <v>53</v>
      </c>
      <c r="AK546" s="9">
        <v>50.75</v>
      </c>
      <c r="AL546" s="4">
        <v>9.3000000000000007</v>
      </c>
      <c r="AM546" s="4">
        <v>9</v>
      </c>
      <c r="AN546" s="4">
        <v>9.6999999999999993</v>
      </c>
      <c r="AO546" s="10">
        <v>9.265264707901979</v>
      </c>
      <c r="AP546" s="20">
        <v>0</v>
      </c>
      <c r="AQ546" s="20">
        <v>0</v>
      </c>
      <c r="AR546" s="20">
        <v>0</v>
      </c>
      <c r="AS546" s="20">
        <v>7.5</v>
      </c>
      <c r="AT546" s="5">
        <v>130</v>
      </c>
      <c r="AU546" s="5">
        <v>205</v>
      </c>
      <c r="AV546" s="5">
        <v>0</v>
      </c>
      <c r="AW546" s="5">
        <v>235</v>
      </c>
      <c r="AX546" s="5">
        <v>80</v>
      </c>
      <c r="AY546" s="5">
        <v>195</v>
      </c>
      <c r="AZ546" s="5">
        <v>0</v>
      </c>
      <c r="BA546" s="5">
        <v>290</v>
      </c>
      <c r="BB546" s="5">
        <v>230</v>
      </c>
      <c r="BC546" s="5">
        <v>980</v>
      </c>
      <c r="BD546" s="5">
        <v>0</v>
      </c>
      <c r="BE546" s="5">
        <v>1125</v>
      </c>
      <c r="BF546" s="5">
        <v>142</v>
      </c>
      <c r="BG546" s="5">
        <v>384</v>
      </c>
      <c r="BH546" s="5">
        <v>0</v>
      </c>
      <c r="BI546" s="5">
        <v>526</v>
      </c>
      <c r="BJ546" s="5">
        <v>145</v>
      </c>
      <c r="BK546" s="5">
        <v>245</v>
      </c>
      <c r="BL546" s="5">
        <v>0</v>
      </c>
      <c r="BM546" s="5">
        <v>390</v>
      </c>
      <c r="BN546" s="5">
        <v>0</v>
      </c>
      <c r="BO546" s="11">
        <f t="shared" si="141"/>
        <v>0</v>
      </c>
      <c r="BP546" s="11">
        <f t="shared" si="139"/>
        <v>0</v>
      </c>
      <c r="BQ546" s="4" t="s">
        <v>73</v>
      </c>
      <c r="BU546" s="19">
        <f t="shared" si="137"/>
        <v>0</v>
      </c>
      <c r="BY546" s="5">
        <f t="shared" si="140"/>
        <v>0</v>
      </c>
      <c r="BZ546" s="11">
        <v>0</v>
      </c>
      <c r="CA546" s="11">
        <f t="shared" si="126"/>
        <v>0</v>
      </c>
    </row>
    <row r="547" spans="1:80" x14ac:dyDescent="0.25">
      <c r="A547" s="4" t="s">
        <v>69</v>
      </c>
      <c r="B547" s="4">
        <v>33</v>
      </c>
      <c r="C547" s="4">
        <v>1</v>
      </c>
      <c r="D547" s="6">
        <f t="shared" si="130"/>
        <v>0.40468564223999998</v>
      </c>
      <c r="E547" s="8">
        <v>38862</v>
      </c>
      <c r="F547" s="4">
        <v>1</v>
      </c>
      <c r="G547" s="4" t="s">
        <v>70</v>
      </c>
      <c r="H547" s="4" t="s">
        <v>71</v>
      </c>
      <c r="I547" s="4">
        <v>0</v>
      </c>
      <c r="J547" s="4">
        <v>0</v>
      </c>
      <c r="M547" s="13">
        <f t="shared" si="131"/>
        <v>0</v>
      </c>
      <c r="N547" s="8">
        <v>38867</v>
      </c>
      <c r="O547" s="5">
        <v>416322</v>
      </c>
      <c r="Q547" s="5"/>
      <c r="V547" s="14">
        <f t="shared" si="132"/>
        <v>416322</v>
      </c>
      <c r="W547" s="14">
        <f t="shared" si="133"/>
        <v>1028754.0662317321</v>
      </c>
      <c r="X547" s="14">
        <f t="shared" si="134"/>
        <v>416322</v>
      </c>
      <c r="Y547" s="8">
        <v>38885</v>
      </c>
      <c r="Z547" s="13">
        <f t="shared" si="135"/>
        <v>5</v>
      </c>
      <c r="AA547" s="4">
        <f t="shared" si="136"/>
        <v>18</v>
      </c>
      <c r="AC547" s="4">
        <v>4.2</v>
      </c>
      <c r="AD547" s="4">
        <v>31.4</v>
      </c>
      <c r="AE547" s="4">
        <v>27.8</v>
      </c>
      <c r="AF547" s="4">
        <v>32.4</v>
      </c>
      <c r="AG547" s="10">
        <v>30.77058823529412</v>
      </c>
      <c r="AH547" s="4">
        <v>57</v>
      </c>
      <c r="AI547" s="4">
        <v>44</v>
      </c>
      <c r="AJ547" s="4">
        <v>55</v>
      </c>
      <c r="AK547" s="9">
        <v>49.4</v>
      </c>
      <c r="AL547" s="4">
        <v>9.1</v>
      </c>
      <c r="AM547" s="4">
        <v>9</v>
      </c>
      <c r="AN547" s="4">
        <v>9.5</v>
      </c>
      <c r="AO547" s="10">
        <v>9.165885755990546</v>
      </c>
      <c r="AP547" s="20">
        <v>0</v>
      </c>
      <c r="AQ547" s="20">
        <v>0</v>
      </c>
      <c r="AR547" s="20">
        <v>0</v>
      </c>
      <c r="AT547" s="5">
        <v>105</v>
      </c>
      <c r="AU547" s="5">
        <v>130</v>
      </c>
      <c r="AV547" s="5">
        <v>0</v>
      </c>
      <c r="AW547" s="5">
        <v>235</v>
      </c>
      <c r="AX547" s="5">
        <v>75</v>
      </c>
      <c r="AY547" s="5">
        <v>55</v>
      </c>
      <c r="AZ547" s="5">
        <v>0</v>
      </c>
      <c r="BA547" s="5">
        <v>145</v>
      </c>
      <c r="BB547" s="5">
        <v>240</v>
      </c>
      <c r="BC547" s="5">
        <v>370</v>
      </c>
      <c r="BD547" s="5">
        <v>0</v>
      </c>
      <c r="BE547" s="5">
        <v>515</v>
      </c>
      <c r="BF547" s="5">
        <v>145.71428571428572</v>
      </c>
      <c r="BG547" s="5">
        <v>168.57142857142858</v>
      </c>
      <c r="BH547" s="5">
        <v>0</v>
      </c>
      <c r="BI547" s="5">
        <v>314.28571428571428</v>
      </c>
      <c r="BJ547" s="5">
        <v>120</v>
      </c>
      <c r="BK547" s="5">
        <v>130</v>
      </c>
      <c r="BL547" s="5">
        <v>0</v>
      </c>
      <c r="BM547" s="5">
        <v>320</v>
      </c>
      <c r="BN547" s="5">
        <v>0</v>
      </c>
      <c r="BO547" s="11">
        <f t="shared" si="141"/>
        <v>0</v>
      </c>
      <c r="BP547" s="11">
        <f t="shared" si="139"/>
        <v>0</v>
      </c>
      <c r="BQ547" s="4" t="s">
        <v>73</v>
      </c>
      <c r="BU547" s="19">
        <f t="shared" si="137"/>
        <v>0</v>
      </c>
      <c r="BY547" s="5">
        <f t="shared" si="140"/>
        <v>0</v>
      </c>
      <c r="BZ547" s="11">
        <v>0</v>
      </c>
      <c r="CA547" s="11">
        <f t="shared" si="126"/>
        <v>0</v>
      </c>
      <c r="CB547" s="11" t="e">
        <f>(BX547/BT547^3)*100000</f>
        <v>#DIV/0!</v>
      </c>
    </row>
    <row r="548" spans="1:80" x14ac:dyDescent="0.25">
      <c r="A548" s="4" t="s">
        <v>69</v>
      </c>
      <c r="B548" s="4">
        <v>29</v>
      </c>
      <c r="C548" s="4">
        <v>1</v>
      </c>
      <c r="D548" s="6">
        <f t="shared" si="130"/>
        <v>0.40468564223999998</v>
      </c>
      <c r="E548" s="8">
        <v>38818</v>
      </c>
      <c r="F548" s="4">
        <v>2</v>
      </c>
      <c r="G548" s="4" t="s">
        <v>70</v>
      </c>
      <c r="H548" s="4" t="s">
        <v>71</v>
      </c>
      <c r="I548" s="4">
        <v>0</v>
      </c>
      <c r="J548" s="4">
        <v>0</v>
      </c>
      <c r="M548" s="13">
        <f t="shared" si="131"/>
        <v>0</v>
      </c>
      <c r="N548" s="8">
        <v>38828</v>
      </c>
      <c r="O548" s="5">
        <v>352660</v>
      </c>
      <c r="P548" s="8">
        <v>38831</v>
      </c>
      <c r="Q548" s="5">
        <v>421360</v>
      </c>
      <c r="V548" s="14">
        <f t="shared" si="132"/>
        <v>774020</v>
      </c>
      <c r="W548" s="14">
        <f t="shared" si="133"/>
        <v>1912645.0736321532</v>
      </c>
      <c r="X548" s="14">
        <f t="shared" si="134"/>
        <v>774020</v>
      </c>
      <c r="Y548" s="8">
        <v>38854</v>
      </c>
      <c r="Z548" s="13">
        <f t="shared" si="135"/>
        <v>10</v>
      </c>
      <c r="AA548" s="4">
        <f t="shared" si="136"/>
        <v>26</v>
      </c>
      <c r="AB548" s="4">
        <v>17</v>
      </c>
      <c r="AC548" s="4">
        <v>4.0999999999999996</v>
      </c>
      <c r="AD548" s="4">
        <v>26.8</v>
      </c>
      <c r="AE548" s="4">
        <v>25.6</v>
      </c>
      <c r="AF548" s="4">
        <v>31.3</v>
      </c>
      <c r="AG548" s="10">
        <v>28.136000000000003</v>
      </c>
      <c r="AH548" s="4">
        <v>57</v>
      </c>
      <c r="AI548" s="4">
        <v>57</v>
      </c>
      <c r="AJ548" s="4">
        <v>65</v>
      </c>
      <c r="AK548" s="9">
        <v>62</v>
      </c>
      <c r="AL548" s="4">
        <v>9</v>
      </c>
      <c r="AM548" s="4">
        <v>8.9</v>
      </c>
      <c r="AN548" s="4">
        <v>9.5</v>
      </c>
      <c r="AO548" s="10">
        <v>9.2304910264531905</v>
      </c>
      <c r="AP548" s="20">
        <v>16</v>
      </c>
      <c r="AQ548" s="20">
        <v>272</v>
      </c>
      <c r="AR548" s="20">
        <v>12</v>
      </c>
      <c r="AS548" s="20">
        <v>5</v>
      </c>
      <c r="AT548" s="5">
        <v>45</v>
      </c>
      <c r="AU548" s="5">
        <v>340</v>
      </c>
      <c r="AV548" s="5">
        <v>0</v>
      </c>
      <c r="AW548" s="5">
        <v>385</v>
      </c>
      <c r="AX548" s="5">
        <v>10</v>
      </c>
      <c r="AY548" s="5">
        <v>0</v>
      </c>
      <c r="AZ548" s="5">
        <v>0</v>
      </c>
      <c r="BA548" s="5">
        <v>95</v>
      </c>
      <c r="BB548" s="5">
        <v>750</v>
      </c>
      <c r="BC548" s="5">
        <v>385</v>
      </c>
      <c r="BD548" s="5">
        <v>0</v>
      </c>
      <c r="BE548" s="5">
        <v>975</v>
      </c>
      <c r="BF548" s="5">
        <v>373</v>
      </c>
      <c r="BG548" s="5">
        <v>101</v>
      </c>
      <c r="BH548" s="5">
        <v>0</v>
      </c>
      <c r="BI548" s="5">
        <v>474</v>
      </c>
      <c r="BJ548" s="5">
        <v>387.5</v>
      </c>
      <c r="BK548" s="5">
        <v>60</v>
      </c>
      <c r="BL548" s="5">
        <v>0</v>
      </c>
      <c r="BM548" s="5">
        <v>455</v>
      </c>
      <c r="BN548" s="5">
        <v>0</v>
      </c>
      <c r="BO548" s="11">
        <f t="shared" si="141"/>
        <v>0</v>
      </c>
      <c r="BP548" s="11">
        <f t="shared" si="139"/>
        <v>0</v>
      </c>
      <c r="BQ548" s="4" t="s">
        <v>73</v>
      </c>
      <c r="BU548" s="19">
        <f t="shared" si="137"/>
        <v>0</v>
      </c>
      <c r="BY548" s="5">
        <f t="shared" si="140"/>
        <v>0</v>
      </c>
      <c r="BZ548" s="11">
        <v>0</v>
      </c>
      <c r="CA548" s="11">
        <f t="shared" si="126"/>
        <v>0</v>
      </c>
    </row>
    <row r="549" spans="1:80" x14ac:dyDescent="0.25">
      <c r="A549" s="4" t="s">
        <v>69</v>
      </c>
      <c r="B549" s="4">
        <v>33</v>
      </c>
      <c r="C549" s="4">
        <v>1</v>
      </c>
      <c r="D549" s="6">
        <f t="shared" si="130"/>
        <v>0.40468564223999998</v>
      </c>
      <c r="E549" s="8">
        <v>38822</v>
      </c>
      <c r="F549" s="4">
        <v>1</v>
      </c>
      <c r="G549" s="4" t="s">
        <v>70</v>
      </c>
      <c r="H549" s="4" t="s">
        <v>71</v>
      </c>
      <c r="I549" s="4">
        <v>0</v>
      </c>
      <c r="J549" s="4">
        <v>0</v>
      </c>
      <c r="M549" s="13">
        <f t="shared" si="131"/>
        <v>0</v>
      </c>
      <c r="N549" s="8">
        <v>38829</v>
      </c>
      <c r="O549" s="5">
        <v>415406</v>
      </c>
      <c r="Q549" s="5"/>
      <c r="V549" s="14">
        <f t="shared" si="132"/>
        <v>415406</v>
      </c>
      <c r="W549" s="14">
        <f t="shared" si="133"/>
        <v>1026490.5809374929</v>
      </c>
      <c r="X549" s="14">
        <f t="shared" si="134"/>
        <v>415406</v>
      </c>
      <c r="Y549" s="8">
        <v>38849</v>
      </c>
      <c r="Z549" s="13">
        <f t="shared" si="135"/>
        <v>7</v>
      </c>
      <c r="AA549" s="4">
        <f t="shared" si="136"/>
        <v>20</v>
      </c>
      <c r="AB549" s="4">
        <v>16</v>
      </c>
      <c r="AC549" s="4">
        <v>0.5</v>
      </c>
      <c r="AD549" s="4">
        <v>28.1</v>
      </c>
      <c r="AE549" s="4">
        <v>25.2</v>
      </c>
      <c r="AF549" s="4">
        <v>33.4</v>
      </c>
      <c r="AG549" s="10">
        <v>29.048275862068966</v>
      </c>
      <c r="AH549" s="4">
        <v>58</v>
      </c>
      <c r="AI549" s="4">
        <v>42</v>
      </c>
      <c r="AJ549" s="4">
        <v>65</v>
      </c>
      <c r="AK549" s="9">
        <v>55.666666666666664</v>
      </c>
      <c r="AL549" s="4">
        <v>8.9</v>
      </c>
      <c r="AM549" s="4">
        <v>8.8000000000000007</v>
      </c>
      <c r="AN549" s="4">
        <v>9.3000000000000007</v>
      </c>
      <c r="AO549" s="10">
        <v>9.0682976745131114</v>
      </c>
      <c r="AP549" s="20">
        <v>28</v>
      </c>
      <c r="AQ549" s="20">
        <v>161</v>
      </c>
      <c r="AR549" s="20">
        <v>10.5</v>
      </c>
      <c r="AS549" s="20">
        <v>6.875</v>
      </c>
      <c r="AT549" s="5">
        <v>35</v>
      </c>
      <c r="AU549" s="5">
        <v>185</v>
      </c>
      <c r="AV549" s="5">
        <v>165</v>
      </c>
      <c r="AW549" s="5">
        <v>385</v>
      </c>
      <c r="AX549" s="5">
        <v>5</v>
      </c>
      <c r="AY549" s="5">
        <v>5</v>
      </c>
      <c r="AZ549" s="5">
        <v>0</v>
      </c>
      <c r="BA549" s="5">
        <v>45</v>
      </c>
      <c r="BB549" s="5">
        <v>745</v>
      </c>
      <c r="BC549" s="5">
        <v>760</v>
      </c>
      <c r="BD549" s="5">
        <v>0</v>
      </c>
      <c r="BE549" s="5">
        <v>1115</v>
      </c>
      <c r="BF549" s="5">
        <v>227.5</v>
      </c>
      <c r="BG549" s="5">
        <v>231.66666666666666</v>
      </c>
      <c r="BH549" s="5">
        <v>0</v>
      </c>
      <c r="BI549" s="5">
        <v>459.16666666666669</v>
      </c>
      <c r="BJ549" s="5">
        <v>180</v>
      </c>
      <c r="BK549" s="5">
        <v>142.5</v>
      </c>
      <c r="BL549" s="5">
        <v>0</v>
      </c>
      <c r="BM549" s="5">
        <v>407.5</v>
      </c>
      <c r="BN549" s="5">
        <v>0</v>
      </c>
      <c r="BO549" s="11">
        <f t="shared" si="141"/>
        <v>0</v>
      </c>
      <c r="BP549" s="11">
        <f t="shared" si="139"/>
        <v>0</v>
      </c>
      <c r="BQ549" s="4" t="s">
        <v>73</v>
      </c>
      <c r="BU549" s="19">
        <f t="shared" si="137"/>
        <v>0</v>
      </c>
      <c r="BY549" s="5">
        <f t="shared" si="140"/>
        <v>0</v>
      </c>
      <c r="BZ549" s="11">
        <v>0</v>
      </c>
      <c r="CA549" s="11">
        <f t="shared" si="126"/>
        <v>0</v>
      </c>
      <c r="CB549" s="11" t="e">
        <f>(BX549/BT549^3)*100000</f>
        <v>#DIV/0!</v>
      </c>
    </row>
    <row r="550" spans="1:80" x14ac:dyDescent="0.25">
      <c r="A550" s="4" t="s">
        <v>69</v>
      </c>
      <c r="B550" s="4">
        <v>32</v>
      </c>
      <c r="C550" s="4">
        <v>1</v>
      </c>
      <c r="D550" s="6">
        <f t="shared" si="130"/>
        <v>0.40468564223999998</v>
      </c>
      <c r="E550" s="8">
        <v>38820</v>
      </c>
      <c r="F550" s="4">
        <v>2</v>
      </c>
      <c r="G550" s="4" t="s">
        <v>70</v>
      </c>
      <c r="H550" s="4" t="s">
        <v>71</v>
      </c>
      <c r="I550" s="4">
        <v>0</v>
      </c>
      <c r="J550" s="4">
        <v>0</v>
      </c>
      <c r="M550" s="13">
        <f t="shared" si="131"/>
        <v>0</v>
      </c>
      <c r="N550" s="8">
        <v>38828</v>
      </c>
      <c r="O550" s="5">
        <v>488238</v>
      </c>
      <c r="P550" s="8">
        <v>38831</v>
      </c>
      <c r="Q550" s="5">
        <v>427772</v>
      </c>
      <c r="V550" s="14">
        <f t="shared" si="132"/>
        <v>916010</v>
      </c>
      <c r="W550" s="14">
        <f t="shared" si="133"/>
        <v>2263510.0047773812</v>
      </c>
      <c r="X550" s="14">
        <f t="shared" si="134"/>
        <v>916010</v>
      </c>
      <c r="Y550" s="8">
        <v>38854</v>
      </c>
      <c r="Z550" s="13">
        <f t="shared" si="135"/>
        <v>8</v>
      </c>
      <c r="AA550" s="4">
        <f t="shared" si="136"/>
        <v>26</v>
      </c>
      <c r="AC550" s="4">
        <v>4.3</v>
      </c>
      <c r="AD550" s="4">
        <v>26.7</v>
      </c>
      <c r="AE550" s="4">
        <v>26.2</v>
      </c>
      <c r="AF550" s="4">
        <v>31.1</v>
      </c>
      <c r="AG550" s="10">
        <v>28.263999999999999</v>
      </c>
      <c r="AH550" s="4">
        <v>58</v>
      </c>
      <c r="AI550" s="4">
        <v>58</v>
      </c>
      <c r="AJ550" s="4">
        <v>65</v>
      </c>
      <c r="AK550" s="9">
        <v>61.714285714285715</v>
      </c>
      <c r="AL550" s="4">
        <v>9.1</v>
      </c>
      <c r="AM550" s="4">
        <v>9</v>
      </c>
      <c r="AN550" s="4">
        <v>9.5</v>
      </c>
      <c r="AO550" s="10">
        <v>9.1443807607103302</v>
      </c>
      <c r="AP550" s="20">
        <v>0</v>
      </c>
      <c r="AQ550" s="20">
        <v>261</v>
      </c>
      <c r="AR550" s="20">
        <v>6</v>
      </c>
      <c r="AS550" s="20">
        <v>2.5</v>
      </c>
      <c r="AT550" s="5">
        <v>40</v>
      </c>
      <c r="AU550" s="5">
        <v>220</v>
      </c>
      <c r="AV550" s="5">
        <v>0</v>
      </c>
      <c r="AW550" s="5">
        <v>260</v>
      </c>
      <c r="AX550" s="5">
        <v>65</v>
      </c>
      <c r="AY550" s="5">
        <v>15</v>
      </c>
      <c r="AZ550" s="5">
        <v>0</v>
      </c>
      <c r="BA550" s="5">
        <v>120</v>
      </c>
      <c r="BB550" s="5">
        <v>455</v>
      </c>
      <c r="BC550" s="5">
        <v>795</v>
      </c>
      <c r="BD550" s="5">
        <v>0</v>
      </c>
      <c r="BE550" s="5">
        <v>1110</v>
      </c>
      <c r="BF550" s="5">
        <v>246.5</v>
      </c>
      <c r="BG550" s="5">
        <v>221.5</v>
      </c>
      <c r="BH550" s="5">
        <v>0</v>
      </c>
      <c r="BI550" s="5">
        <v>468</v>
      </c>
      <c r="BJ550" s="5">
        <v>240</v>
      </c>
      <c r="BK550" s="5">
        <v>137.5</v>
      </c>
      <c r="BL550" s="5">
        <v>0</v>
      </c>
      <c r="BM550" s="5">
        <v>380</v>
      </c>
      <c r="BN550" s="5">
        <v>0</v>
      </c>
      <c r="BO550" s="11">
        <f t="shared" si="141"/>
        <v>0</v>
      </c>
      <c r="BP550" s="11">
        <f t="shared" si="139"/>
        <v>0</v>
      </c>
      <c r="BQ550" s="4" t="s">
        <v>73</v>
      </c>
      <c r="BU550" s="19">
        <f t="shared" si="137"/>
        <v>0</v>
      </c>
      <c r="BY550" s="5">
        <f t="shared" si="140"/>
        <v>0</v>
      </c>
      <c r="BZ550" s="11">
        <v>0</v>
      </c>
      <c r="CA550" s="11">
        <f t="shared" si="126"/>
        <v>0</v>
      </c>
    </row>
    <row r="551" spans="1:80" x14ac:dyDescent="0.25">
      <c r="A551" s="4" t="s">
        <v>69</v>
      </c>
      <c r="B551" s="4">
        <v>30</v>
      </c>
      <c r="C551" s="4">
        <v>1</v>
      </c>
      <c r="D551" s="6">
        <f t="shared" si="130"/>
        <v>0.40468564223999998</v>
      </c>
      <c r="E551" s="8">
        <v>38826</v>
      </c>
      <c r="F551" s="4">
        <v>2</v>
      </c>
      <c r="G551" s="4" t="s">
        <v>70</v>
      </c>
      <c r="H551" s="4" t="s">
        <v>71</v>
      </c>
      <c r="I551" s="4">
        <v>0</v>
      </c>
      <c r="J551" s="4">
        <v>3</v>
      </c>
      <c r="K551" s="4">
        <v>1</v>
      </c>
      <c r="L551" s="4">
        <v>4</v>
      </c>
      <c r="M551" s="13">
        <f t="shared" si="131"/>
        <v>2</v>
      </c>
      <c r="N551" s="8">
        <v>38834</v>
      </c>
      <c r="O551" s="5">
        <v>431436</v>
      </c>
      <c r="P551" s="8">
        <v>38839</v>
      </c>
      <c r="Q551" s="5">
        <v>413574</v>
      </c>
      <c r="V551" s="14">
        <f t="shared" si="132"/>
        <v>845010</v>
      </c>
      <c r="W551" s="14">
        <f t="shared" si="133"/>
        <v>2088065.1839356939</v>
      </c>
      <c r="X551" s="14">
        <f t="shared" si="134"/>
        <v>845010</v>
      </c>
      <c r="Y551" s="8">
        <v>38863</v>
      </c>
      <c r="Z551" s="13">
        <f t="shared" si="135"/>
        <v>8</v>
      </c>
      <c r="AA551" s="4">
        <f t="shared" si="136"/>
        <v>29</v>
      </c>
      <c r="AB551" s="4">
        <v>7</v>
      </c>
      <c r="AC551" s="4">
        <v>3.9</v>
      </c>
      <c r="AD551" s="4">
        <v>28</v>
      </c>
      <c r="AE551" s="4">
        <v>26.1</v>
      </c>
      <c r="AF551" s="4">
        <v>31.1</v>
      </c>
      <c r="AG551" s="10">
        <v>28.454166666666669</v>
      </c>
      <c r="AH551" s="4">
        <v>58</v>
      </c>
      <c r="AI551" s="4">
        <v>60</v>
      </c>
      <c r="AJ551" s="4">
        <v>63</v>
      </c>
      <c r="AK551" s="9">
        <v>61.833333333333336</v>
      </c>
      <c r="AL551" s="4">
        <v>8.9</v>
      </c>
      <c r="AM551" s="4">
        <v>8.8000000000000007</v>
      </c>
      <c r="AN551" s="4">
        <v>9.3000000000000007</v>
      </c>
      <c r="AO551" s="10">
        <v>9.0239265217035509</v>
      </c>
      <c r="AP551" s="20">
        <v>68</v>
      </c>
      <c r="AQ551" s="20">
        <v>161</v>
      </c>
      <c r="AR551" s="20">
        <v>0</v>
      </c>
      <c r="AS551" s="20">
        <v>12.5</v>
      </c>
      <c r="AT551" s="5">
        <v>155</v>
      </c>
      <c r="AU551" s="5">
        <v>440</v>
      </c>
      <c r="AV551" s="5">
        <v>0</v>
      </c>
      <c r="AW551" s="5">
        <v>600</v>
      </c>
      <c r="AX551" s="5">
        <v>10</v>
      </c>
      <c r="AY551" s="5">
        <v>55</v>
      </c>
      <c r="AZ551" s="5">
        <v>0</v>
      </c>
      <c r="BA551" s="5">
        <v>65</v>
      </c>
      <c r="BB551" s="5">
        <v>200</v>
      </c>
      <c r="BC551" s="5">
        <v>540</v>
      </c>
      <c r="BD551" s="5">
        <v>0</v>
      </c>
      <c r="BE551" s="5">
        <v>735</v>
      </c>
      <c r="BF551" s="5">
        <v>113</v>
      </c>
      <c r="BG551" s="5">
        <v>270</v>
      </c>
      <c r="BH551" s="5">
        <v>0</v>
      </c>
      <c r="BI551" s="5">
        <v>377.5</v>
      </c>
      <c r="BJ551" s="5">
        <v>95</v>
      </c>
      <c r="BK551" s="5">
        <v>255</v>
      </c>
      <c r="BL551" s="5">
        <v>0</v>
      </c>
      <c r="BM551" s="5">
        <v>395</v>
      </c>
      <c r="BN551" s="5">
        <v>0</v>
      </c>
      <c r="BO551" s="11">
        <f t="shared" si="141"/>
        <v>0</v>
      </c>
      <c r="BP551" s="11">
        <f t="shared" si="139"/>
        <v>0</v>
      </c>
      <c r="BQ551" s="4" t="s">
        <v>73</v>
      </c>
      <c r="BU551" s="19">
        <f t="shared" si="137"/>
        <v>0</v>
      </c>
      <c r="BY551" s="5">
        <f t="shared" si="140"/>
        <v>0</v>
      </c>
      <c r="BZ551" s="11">
        <v>0</v>
      </c>
      <c r="CA551" s="11">
        <f t="shared" si="126"/>
        <v>0</v>
      </c>
    </row>
    <row r="552" spans="1:80" x14ac:dyDescent="0.25">
      <c r="A552" s="4" t="s">
        <v>69</v>
      </c>
      <c r="B552" s="4">
        <v>31</v>
      </c>
      <c r="C552" s="4">
        <v>1</v>
      </c>
      <c r="D552" s="6">
        <f t="shared" si="130"/>
        <v>0.40468564223999998</v>
      </c>
      <c r="E552" s="8">
        <v>38830</v>
      </c>
      <c r="F552" s="4">
        <v>1</v>
      </c>
      <c r="G552" s="4" t="s">
        <v>70</v>
      </c>
      <c r="H552" s="4" t="s">
        <v>71</v>
      </c>
      <c r="I552" s="4">
        <v>0</v>
      </c>
      <c r="J552" s="4">
        <v>0</v>
      </c>
      <c r="M552" s="13">
        <f t="shared" si="131"/>
        <v>0</v>
      </c>
      <c r="N552" s="8">
        <v>38840</v>
      </c>
      <c r="O552" s="5">
        <v>376018</v>
      </c>
      <c r="Q552" s="5"/>
      <c r="V552" s="14">
        <f t="shared" si="132"/>
        <v>376018</v>
      </c>
      <c r="W552" s="14">
        <f t="shared" si="133"/>
        <v>929160.71328520589</v>
      </c>
      <c r="X552" s="14">
        <f t="shared" si="134"/>
        <v>376018</v>
      </c>
      <c r="Y552" s="8">
        <v>38863</v>
      </c>
      <c r="Z552" s="13">
        <f t="shared" si="135"/>
        <v>10</v>
      </c>
      <c r="AA552" s="4">
        <f t="shared" si="136"/>
        <v>23</v>
      </c>
      <c r="AC552" s="4">
        <v>3.9</v>
      </c>
      <c r="AD552" s="4">
        <v>28.1</v>
      </c>
      <c r="AE552" s="4">
        <v>26.2</v>
      </c>
      <c r="AF552" s="4">
        <v>31.3</v>
      </c>
      <c r="AG552" s="10">
        <v>28.504999999999995</v>
      </c>
      <c r="AH552" s="4">
        <v>58</v>
      </c>
      <c r="AI552" s="4">
        <v>60</v>
      </c>
      <c r="AJ552" s="4">
        <v>65</v>
      </c>
      <c r="AK552" s="9">
        <v>62</v>
      </c>
      <c r="AL552" s="4">
        <v>9.1999999999999993</v>
      </c>
      <c r="AM552" s="4">
        <v>8.8000000000000007</v>
      </c>
      <c r="AN552" s="4">
        <v>9.3000000000000007</v>
      </c>
      <c r="AO552" s="10">
        <v>8.9939243156283801</v>
      </c>
      <c r="AP552" s="20">
        <v>0</v>
      </c>
      <c r="AQ552" s="20">
        <v>236</v>
      </c>
      <c r="AR552" s="20">
        <v>0</v>
      </c>
      <c r="AS552" s="20">
        <v>0</v>
      </c>
      <c r="AT552" s="5">
        <v>160</v>
      </c>
      <c r="AU552" s="5">
        <v>660</v>
      </c>
      <c r="AV552" s="5">
        <v>0</v>
      </c>
      <c r="AW552" s="5">
        <v>820</v>
      </c>
      <c r="AX552" s="5">
        <v>30</v>
      </c>
      <c r="AY552" s="5">
        <v>35</v>
      </c>
      <c r="AZ552" s="5">
        <v>0</v>
      </c>
      <c r="BA552" s="5">
        <v>175</v>
      </c>
      <c r="BB552" s="5">
        <v>365</v>
      </c>
      <c r="BC552" s="5">
        <v>375</v>
      </c>
      <c r="BD552" s="5">
        <v>0</v>
      </c>
      <c r="BE552" s="5">
        <v>525</v>
      </c>
      <c r="BF552" s="5">
        <v>146.25</v>
      </c>
      <c r="BG552" s="5">
        <v>208.125</v>
      </c>
      <c r="BH552" s="5">
        <v>0</v>
      </c>
      <c r="BI552" s="5">
        <v>354.375</v>
      </c>
      <c r="BJ552" s="5">
        <v>105</v>
      </c>
      <c r="BK552" s="5">
        <v>182.5</v>
      </c>
      <c r="BL552" s="5">
        <v>0</v>
      </c>
      <c r="BM552" s="5">
        <v>365</v>
      </c>
      <c r="BN552" s="5">
        <v>0</v>
      </c>
      <c r="BO552" s="11">
        <f t="shared" si="141"/>
        <v>0</v>
      </c>
      <c r="BP552" s="11">
        <f t="shared" si="139"/>
        <v>0</v>
      </c>
      <c r="BQ552" s="4" t="s">
        <v>73</v>
      </c>
      <c r="BU552" s="19">
        <f t="shared" si="137"/>
        <v>0</v>
      </c>
      <c r="BY552" s="5">
        <f t="shared" si="140"/>
        <v>0</v>
      </c>
      <c r="BZ552" s="11">
        <v>0</v>
      </c>
      <c r="CA552" s="11">
        <f t="shared" ref="CA552:CA560" si="142">(BZ552/D552)/AA552</f>
        <v>0</v>
      </c>
      <c r="CB552" s="11" t="e">
        <f>(BX552/BT552^3)*100000</f>
        <v>#DIV/0!</v>
      </c>
    </row>
    <row r="553" spans="1:80" x14ac:dyDescent="0.25">
      <c r="A553" s="4" t="s">
        <v>69</v>
      </c>
      <c r="B553" s="4">
        <v>26</v>
      </c>
      <c r="C553" s="4">
        <v>1</v>
      </c>
      <c r="D553" s="6">
        <f t="shared" si="130"/>
        <v>0.40468564223999998</v>
      </c>
      <c r="E553" s="8">
        <v>38823</v>
      </c>
      <c r="F553" s="4">
        <v>2</v>
      </c>
      <c r="G553" s="4" t="s">
        <v>70</v>
      </c>
      <c r="H553" s="4" t="s">
        <v>71</v>
      </c>
      <c r="I553" s="4">
        <v>0</v>
      </c>
      <c r="J553" s="4">
        <v>0</v>
      </c>
      <c r="K553" s="4">
        <v>0</v>
      </c>
      <c r="L553" s="4">
        <v>0</v>
      </c>
      <c r="M553" s="13">
        <f t="shared" si="131"/>
        <v>0</v>
      </c>
      <c r="N553" s="8">
        <v>38833</v>
      </c>
      <c r="O553" s="5">
        <v>402124</v>
      </c>
      <c r="P553" s="8">
        <v>38839</v>
      </c>
      <c r="Q553" s="5">
        <v>404872</v>
      </c>
      <c r="V553" s="14">
        <f t="shared" si="132"/>
        <v>806996</v>
      </c>
      <c r="W553" s="14">
        <f t="shared" si="133"/>
        <v>1994130.5442247659</v>
      </c>
      <c r="X553" s="14">
        <f t="shared" si="134"/>
        <v>806996</v>
      </c>
      <c r="Y553" s="8">
        <v>38863</v>
      </c>
      <c r="Z553" s="13">
        <f t="shared" si="135"/>
        <v>10</v>
      </c>
      <c r="AA553" s="4">
        <f t="shared" si="136"/>
        <v>30</v>
      </c>
      <c r="AB553" s="4">
        <v>12</v>
      </c>
      <c r="AC553" s="4">
        <v>2.7</v>
      </c>
      <c r="AD553" s="4">
        <v>27.5</v>
      </c>
      <c r="AE553" s="4">
        <v>26.1</v>
      </c>
      <c r="AF553" s="4">
        <v>31.1</v>
      </c>
      <c r="AG553" s="10">
        <v>28.355555555555558</v>
      </c>
      <c r="AH553" s="4">
        <v>58</v>
      </c>
      <c r="AI553" s="4">
        <v>60</v>
      </c>
      <c r="AJ553" s="4">
        <v>66</v>
      </c>
      <c r="AK553" s="9">
        <v>62.666666666666664</v>
      </c>
      <c r="AL553" s="4">
        <v>8.6999999999999993</v>
      </c>
      <c r="AM553" s="4">
        <v>8.6</v>
      </c>
      <c r="AN553" s="4">
        <v>9.4</v>
      </c>
      <c r="AO553" s="10">
        <v>9.0074746458578723</v>
      </c>
      <c r="AP553" s="20">
        <v>30</v>
      </c>
      <c r="AQ553" s="20">
        <v>150</v>
      </c>
      <c r="AR553" s="20">
        <v>0</v>
      </c>
      <c r="AS553" s="20">
        <v>12.5</v>
      </c>
      <c r="AT553" s="5">
        <v>145</v>
      </c>
      <c r="AU553" s="5">
        <v>1140</v>
      </c>
      <c r="AV553" s="5">
        <v>0</v>
      </c>
      <c r="AW553" s="5">
        <v>1285</v>
      </c>
      <c r="AX553" s="5">
        <v>15</v>
      </c>
      <c r="AY553" s="5">
        <v>35</v>
      </c>
      <c r="AZ553" s="5">
        <v>0</v>
      </c>
      <c r="BA553" s="5">
        <v>125</v>
      </c>
      <c r="BB553" s="5">
        <v>270</v>
      </c>
      <c r="BC553" s="5">
        <v>960</v>
      </c>
      <c r="BD553" s="5">
        <v>0</v>
      </c>
      <c r="BE553" s="5">
        <v>1230</v>
      </c>
      <c r="BF553" s="5">
        <v>97.272727272727266</v>
      </c>
      <c r="BG553" s="5">
        <v>267.27272727272725</v>
      </c>
      <c r="BH553" s="5">
        <v>0</v>
      </c>
      <c r="BI553" s="5">
        <v>364.54545454545456</v>
      </c>
      <c r="BJ553" s="5">
        <v>80</v>
      </c>
      <c r="BK553" s="5">
        <v>130</v>
      </c>
      <c r="BL553" s="5">
        <v>0</v>
      </c>
      <c r="BM553" s="5">
        <v>250</v>
      </c>
      <c r="BN553" s="5">
        <v>0</v>
      </c>
      <c r="BO553" s="11">
        <f t="shared" si="141"/>
        <v>0</v>
      </c>
      <c r="BP553" s="11">
        <f t="shared" si="139"/>
        <v>0</v>
      </c>
      <c r="BQ553" s="4" t="s">
        <v>73</v>
      </c>
      <c r="BU553" s="19">
        <f t="shared" si="137"/>
        <v>0</v>
      </c>
      <c r="BY553" s="5">
        <f t="shared" si="140"/>
        <v>0</v>
      </c>
      <c r="BZ553" s="11">
        <v>0</v>
      </c>
      <c r="CA553" s="11">
        <f t="shared" si="142"/>
        <v>0</v>
      </c>
    </row>
    <row r="554" spans="1:80" x14ac:dyDescent="0.25">
      <c r="A554" s="15" t="s">
        <v>69</v>
      </c>
      <c r="B554" s="15">
        <v>5</v>
      </c>
      <c r="C554" s="15">
        <v>2</v>
      </c>
      <c r="D554" s="16">
        <f t="shared" si="130"/>
        <v>0.80937128447999995</v>
      </c>
      <c r="E554" s="17">
        <v>38850</v>
      </c>
      <c r="F554" s="15">
        <v>2</v>
      </c>
      <c r="G554" s="15" t="s">
        <v>70</v>
      </c>
      <c r="H554" s="15" t="s">
        <v>71</v>
      </c>
      <c r="I554" s="15">
        <v>0</v>
      </c>
      <c r="J554" s="15">
        <v>0</v>
      </c>
      <c r="K554" s="15">
        <v>0</v>
      </c>
      <c r="L554" s="15">
        <v>0</v>
      </c>
      <c r="M554" s="13">
        <f t="shared" si="131"/>
        <v>0</v>
      </c>
      <c r="N554" s="17">
        <v>38863</v>
      </c>
      <c r="O554" s="14">
        <v>985158</v>
      </c>
      <c r="P554" s="17">
        <v>38867</v>
      </c>
      <c r="Q554" s="14">
        <v>671428</v>
      </c>
      <c r="R554" s="15"/>
      <c r="S554" s="15"/>
      <c r="T554" s="15"/>
      <c r="U554" s="15"/>
      <c r="V554" s="14">
        <f t="shared" si="132"/>
        <v>1656586</v>
      </c>
      <c r="W554" s="14">
        <f t="shared" si="133"/>
        <v>2046756.5773158278</v>
      </c>
      <c r="X554" s="14">
        <f t="shared" si="134"/>
        <v>828293</v>
      </c>
      <c r="Y554" s="17">
        <v>38884</v>
      </c>
      <c r="Z554" s="13">
        <f t="shared" si="135"/>
        <v>13</v>
      </c>
      <c r="AA554" s="15">
        <f t="shared" si="136"/>
        <v>21</v>
      </c>
      <c r="AB554" s="15"/>
      <c r="AC554" s="15">
        <v>1.5</v>
      </c>
      <c r="AD554" s="15">
        <v>30.1</v>
      </c>
      <c r="AE554" s="15">
        <v>27.3</v>
      </c>
      <c r="AF554" s="15">
        <v>32.5</v>
      </c>
      <c r="AG554" s="18">
        <v>29.910526315789472</v>
      </c>
      <c r="AH554" s="15">
        <v>58</v>
      </c>
      <c r="AI554" s="15">
        <v>48</v>
      </c>
      <c r="AJ554" s="15">
        <v>62</v>
      </c>
      <c r="AK554" s="13">
        <v>55.2</v>
      </c>
      <c r="AL554" s="15">
        <v>9.3000000000000007</v>
      </c>
      <c r="AM554" s="15">
        <v>9.1</v>
      </c>
      <c r="AN554" s="15">
        <v>9.5</v>
      </c>
      <c r="AO554" s="18">
        <v>9.2204529143973382</v>
      </c>
      <c r="AP554" s="21">
        <v>0</v>
      </c>
      <c r="AQ554" s="21">
        <v>300</v>
      </c>
      <c r="AR554" s="21">
        <v>12</v>
      </c>
      <c r="AS554" s="21">
        <v>7.5</v>
      </c>
      <c r="AT554" s="14">
        <v>110</v>
      </c>
      <c r="AU554" s="14">
        <v>135</v>
      </c>
      <c r="AV554" s="14">
        <v>0</v>
      </c>
      <c r="AW554" s="14">
        <v>245</v>
      </c>
      <c r="AX554" s="14">
        <v>15</v>
      </c>
      <c r="AY554" s="14">
        <v>55</v>
      </c>
      <c r="AZ554" s="14">
        <v>0</v>
      </c>
      <c r="BA554" s="14">
        <v>150</v>
      </c>
      <c r="BB554" s="14">
        <v>740</v>
      </c>
      <c r="BC554" s="14">
        <v>305</v>
      </c>
      <c r="BD554" s="14">
        <v>0</v>
      </c>
      <c r="BE554" s="14">
        <v>845</v>
      </c>
      <c r="BF554" s="14">
        <v>162.5</v>
      </c>
      <c r="BG554" s="14">
        <v>151.66666666666666</v>
      </c>
      <c r="BH554" s="14">
        <v>0</v>
      </c>
      <c r="BI554" s="14">
        <v>314.16666666666669</v>
      </c>
      <c r="BJ554" s="14">
        <v>40</v>
      </c>
      <c r="BK554" s="14">
        <v>130</v>
      </c>
      <c r="BL554" s="14">
        <v>0</v>
      </c>
      <c r="BM554" s="14">
        <v>195</v>
      </c>
      <c r="BN554" s="14">
        <v>0</v>
      </c>
      <c r="BO554" s="19">
        <f>BN554/Q554*100</f>
        <v>0</v>
      </c>
      <c r="BP554" s="19">
        <f t="shared" si="139"/>
        <v>0</v>
      </c>
      <c r="BQ554" s="15" t="s">
        <v>73</v>
      </c>
      <c r="BR554" s="13"/>
      <c r="BS554" s="13"/>
      <c r="BT554" s="19"/>
      <c r="BU554" s="19">
        <f t="shared" si="137"/>
        <v>0</v>
      </c>
      <c r="BV554" s="16"/>
      <c r="BW554" s="16"/>
      <c r="BX554" s="16"/>
      <c r="BY554" s="14">
        <f t="shared" si="140"/>
        <v>0</v>
      </c>
      <c r="BZ554" s="19">
        <v>0</v>
      </c>
      <c r="CA554" s="19">
        <f t="shared" si="142"/>
        <v>0</v>
      </c>
      <c r="CB554" s="19"/>
    </row>
    <row r="555" spans="1:80" x14ac:dyDescent="0.25">
      <c r="A555" s="4" t="s">
        <v>69</v>
      </c>
      <c r="B555" s="4">
        <v>13</v>
      </c>
      <c r="C555" s="4">
        <v>0.5</v>
      </c>
      <c r="D555" s="6">
        <f t="shared" si="130"/>
        <v>0.20234282111999999</v>
      </c>
      <c r="E555" s="8">
        <v>38851</v>
      </c>
      <c r="F555" s="4">
        <v>1</v>
      </c>
      <c r="G555" s="4" t="s">
        <v>70</v>
      </c>
      <c r="H555" s="4" t="s">
        <v>71</v>
      </c>
      <c r="I555" s="4">
        <v>0</v>
      </c>
      <c r="J555" s="4">
        <v>0</v>
      </c>
      <c r="M555" s="13">
        <f t="shared" si="131"/>
        <v>0</v>
      </c>
      <c r="N555" s="8">
        <v>38856</v>
      </c>
      <c r="O555" s="5">
        <v>229000</v>
      </c>
      <c r="Q555" s="5"/>
      <c r="V555" s="14">
        <f t="shared" si="132"/>
        <v>229000</v>
      </c>
      <c r="W555" s="14">
        <f t="shared" si="133"/>
        <v>1131742.6471196173</v>
      </c>
      <c r="X555" s="14">
        <f t="shared" si="134"/>
        <v>458000</v>
      </c>
      <c r="Y555" s="8">
        <v>38871</v>
      </c>
      <c r="Z555" s="13">
        <f t="shared" si="135"/>
        <v>5</v>
      </c>
      <c r="AA555" s="4">
        <f t="shared" si="136"/>
        <v>15</v>
      </c>
      <c r="AB555" s="4">
        <v>10</v>
      </c>
      <c r="AC555" s="4">
        <v>0.5</v>
      </c>
      <c r="AD555" s="4">
        <v>28.4</v>
      </c>
      <c r="AE555" s="4">
        <v>27.1</v>
      </c>
      <c r="AF555" s="4">
        <v>31.2</v>
      </c>
      <c r="AG555" s="10">
        <v>29.13571428571429</v>
      </c>
      <c r="AH555" s="4">
        <v>59</v>
      </c>
      <c r="AI555" s="4">
        <v>44</v>
      </c>
      <c r="AJ555" s="4">
        <v>60</v>
      </c>
      <c r="AK555" s="9">
        <v>54.666666666666664</v>
      </c>
      <c r="AL555" s="4">
        <v>9.1999999999999993</v>
      </c>
      <c r="AM555" s="4">
        <v>9.1</v>
      </c>
      <c r="AN555" s="4">
        <v>9.5</v>
      </c>
      <c r="AO555" s="10">
        <v>9.2925146547462045</v>
      </c>
      <c r="AP555" s="20">
        <v>24</v>
      </c>
      <c r="AQ555" s="20">
        <v>62.5</v>
      </c>
      <c r="AR555" s="20">
        <v>3</v>
      </c>
      <c r="AS555" s="20">
        <v>1.25</v>
      </c>
      <c r="AT555" s="5">
        <v>75</v>
      </c>
      <c r="AU555" s="5">
        <v>30</v>
      </c>
      <c r="AV555" s="5">
        <v>0</v>
      </c>
      <c r="AW555" s="5">
        <v>105</v>
      </c>
      <c r="AX555" s="5">
        <v>30</v>
      </c>
      <c r="AY555" s="5">
        <v>40</v>
      </c>
      <c r="AZ555" s="5">
        <v>0</v>
      </c>
      <c r="BA555" s="5">
        <v>110</v>
      </c>
      <c r="BB555" s="5">
        <v>395</v>
      </c>
      <c r="BC555" s="5">
        <v>715</v>
      </c>
      <c r="BD555" s="5">
        <v>0</v>
      </c>
      <c r="BE555" s="5">
        <v>790</v>
      </c>
      <c r="BF555" s="5">
        <v>164</v>
      </c>
      <c r="BG555" s="5">
        <v>239</v>
      </c>
      <c r="BH555" s="5">
        <v>0</v>
      </c>
      <c r="BI555" s="5">
        <v>403</v>
      </c>
      <c r="BJ555" s="5">
        <v>75</v>
      </c>
      <c r="BK555" s="5">
        <v>115</v>
      </c>
      <c r="BL555" s="5">
        <v>0</v>
      </c>
      <c r="BM555" s="5">
        <v>305</v>
      </c>
      <c r="BN555" s="5">
        <v>0</v>
      </c>
      <c r="BO555" s="11">
        <f t="shared" ref="BO555:BO560" si="143">BN555/O555*100</f>
        <v>0</v>
      </c>
      <c r="BP555" s="11">
        <f t="shared" si="139"/>
        <v>0</v>
      </c>
      <c r="BQ555" s="4" t="s">
        <v>73</v>
      </c>
      <c r="BU555" s="19">
        <f t="shared" si="137"/>
        <v>0</v>
      </c>
      <c r="BY555" s="5">
        <f t="shared" si="140"/>
        <v>0</v>
      </c>
      <c r="BZ555" s="11">
        <v>0</v>
      </c>
      <c r="CA555" s="11">
        <f t="shared" si="142"/>
        <v>0</v>
      </c>
      <c r="CB555" s="11" t="e">
        <f>(BX555/BT555^3)*100000</f>
        <v>#DIV/0!</v>
      </c>
    </row>
    <row r="556" spans="1:80" x14ac:dyDescent="0.25">
      <c r="A556" s="4" t="s">
        <v>69</v>
      </c>
      <c r="B556" s="4">
        <v>15</v>
      </c>
      <c r="C556" s="4">
        <v>0.5</v>
      </c>
      <c r="D556" s="6">
        <f t="shared" si="130"/>
        <v>0.20234282111999999</v>
      </c>
      <c r="E556" s="8">
        <v>38855</v>
      </c>
      <c r="F556" s="4">
        <v>2</v>
      </c>
      <c r="G556" s="4" t="s">
        <v>70</v>
      </c>
      <c r="H556" s="4" t="s">
        <v>71</v>
      </c>
      <c r="I556" s="4">
        <v>0</v>
      </c>
      <c r="J556" s="4">
        <v>0</v>
      </c>
      <c r="M556" s="13">
        <f t="shared" si="131"/>
        <v>0</v>
      </c>
      <c r="N556" s="8">
        <v>38859</v>
      </c>
      <c r="O556" s="5">
        <v>280754</v>
      </c>
      <c r="P556" s="8">
        <v>38867</v>
      </c>
      <c r="Q556" s="5">
        <v>209306</v>
      </c>
      <c r="V556" s="14">
        <f t="shared" si="132"/>
        <v>490060</v>
      </c>
      <c r="W556" s="14">
        <f t="shared" si="133"/>
        <v>2421929.2648359812</v>
      </c>
      <c r="X556" s="14">
        <f t="shared" si="134"/>
        <v>980120</v>
      </c>
      <c r="Y556" s="8">
        <v>38884</v>
      </c>
      <c r="Z556" s="13">
        <f t="shared" si="135"/>
        <v>4</v>
      </c>
      <c r="AA556" s="4">
        <f t="shared" si="136"/>
        <v>25</v>
      </c>
      <c r="AB556" s="4">
        <v>14</v>
      </c>
      <c r="AC556" s="4">
        <v>1.2</v>
      </c>
      <c r="AD556" s="4">
        <v>29.9</v>
      </c>
      <c r="AE556" s="4">
        <v>27.6</v>
      </c>
      <c r="AF556" s="4">
        <v>33.9</v>
      </c>
      <c r="AG556" s="10">
        <v>30.719999999999992</v>
      </c>
      <c r="AH556" s="4">
        <v>60</v>
      </c>
      <c r="AI556" s="4">
        <v>55</v>
      </c>
      <c r="AJ556" s="4">
        <v>55</v>
      </c>
      <c r="AK556" s="9">
        <v>55</v>
      </c>
      <c r="AL556" s="4">
        <v>9.1</v>
      </c>
      <c r="AM556" s="4">
        <v>9</v>
      </c>
      <c r="AN556" s="4">
        <v>9.1</v>
      </c>
      <c r="AO556" s="10">
        <v>9.0498618773990138</v>
      </c>
      <c r="AP556" s="20">
        <v>4</v>
      </c>
      <c r="AQ556" s="20">
        <v>0</v>
      </c>
      <c r="AR556" s="20">
        <v>50</v>
      </c>
      <c r="AS556" s="20">
        <v>0</v>
      </c>
      <c r="AT556" s="5">
        <v>15</v>
      </c>
      <c r="AU556" s="5">
        <v>195</v>
      </c>
      <c r="AV556" s="5">
        <v>0</v>
      </c>
      <c r="AW556" s="5">
        <v>210</v>
      </c>
      <c r="AX556" s="5">
        <v>10</v>
      </c>
      <c r="AY556" s="5">
        <v>25</v>
      </c>
      <c r="AZ556" s="5">
        <v>0</v>
      </c>
      <c r="BA556" s="5">
        <v>40</v>
      </c>
      <c r="BB556" s="5">
        <v>95</v>
      </c>
      <c r="BC556" s="5">
        <v>325</v>
      </c>
      <c r="BD556" s="5">
        <v>0</v>
      </c>
      <c r="BE556" s="5">
        <v>380</v>
      </c>
      <c r="BF556" s="5">
        <v>40</v>
      </c>
      <c r="BG556" s="5">
        <v>114.375</v>
      </c>
      <c r="BH556" s="5">
        <v>0</v>
      </c>
      <c r="BI556" s="5">
        <v>154.375</v>
      </c>
      <c r="BJ556" s="5">
        <v>35</v>
      </c>
      <c r="BK556" s="5">
        <v>92.5</v>
      </c>
      <c r="BL556" s="5">
        <v>0</v>
      </c>
      <c r="BM556" s="5">
        <v>130</v>
      </c>
      <c r="BN556" s="5">
        <v>0</v>
      </c>
      <c r="BO556" s="11">
        <f t="shared" si="143"/>
        <v>0</v>
      </c>
      <c r="BP556" s="11">
        <f t="shared" si="139"/>
        <v>0</v>
      </c>
      <c r="BQ556" s="4" t="s">
        <v>73</v>
      </c>
      <c r="BU556" s="19">
        <f t="shared" si="137"/>
        <v>0</v>
      </c>
      <c r="BY556" s="5">
        <f t="shared" si="140"/>
        <v>0</v>
      </c>
      <c r="BZ556" s="11">
        <v>0</v>
      </c>
      <c r="CA556" s="11">
        <f t="shared" si="142"/>
        <v>0</v>
      </c>
    </row>
    <row r="557" spans="1:80" x14ac:dyDescent="0.25">
      <c r="A557" s="4" t="s">
        <v>69</v>
      </c>
      <c r="B557" s="4">
        <v>25</v>
      </c>
      <c r="C557" s="4">
        <v>1</v>
      </c>
      <c r="D557" s="6">
        <f t="shared" si="130"/>
        <v>0.40468564223999998</v>
      </c>
      <c r="E557" s="8">
        <v>38857</v>
      </c>
      <c r="F557" s="4">
        <v>2</v>
      </c>
      <c r="G557" s="4" t="s">
        <v>70</v>
      </c>
      <c r="H557" s="4" t="s">
        <v>71</v>
      </c>
      <c r="I557" s="4">
        <v>0</v>
      </c>
      <c r="J557" s="4">
        <v>0</v>
      </c>
      <c r="M557" s="13">
        <f t="shared" si="131"/>
        <v>0</v>
      </c>
      <c r="N557" s="8">
        <v>38864</v>
      </c>
      <c r="O557" s="5">
        <v>415406</v>
      </c>
      <c r="P557" s="8">
        <v>38867</v>
      </c>
      <c r="Q557" s="5">
        <v>468992</v>
      </c>
      <c r="V557" s="14">
        <f t="shared" si="132"/>
        <v>884398</v>
      </c>
      <c r="W557" s="14">
        <f t="shared" si="133"/>
        <v>2185395.0515879812</v>
      </c>
      <c r="X557" s="14">
        <f t="shared" si="134"/>
        <v>884398</v>
      </c>
      <c r="Y557" s="8">
        <v>38884</v>
      </c>
      <c r="Z557" s="13">
        <f t="shared" si="135"/>
        <v>7</v>
      </c>
      <c r="AA557" s="4">
        <f t="shared" si="136"/>
        <v>20</v>
      </c>
      <c r="AC557" s="4">
        <v>4</v>
      </c>
      <c r="AD557" s="4">
        <v>30.6</v>
      </c>
      <c r="AE557" s="4">
        <v>27.4</v>
      </c>
      <c r="AF557" s="4">
        <v>32.6</v>
      </c>
      <c r="AG557" s="10">
        <v>30.593750000000004</v>
      </c>
      <c r="AH557" s="4">
        <v>60</v>
      </c>
      <c r="AI557" s="4">
        <v>44</v>
      </c>
      <c r="AJ557" s="4">
        <v>60</v>
      </c>
      <c r="AK557" s="9">
        <v>53</v>
      </c>
      <c r="AL557" s="4">
        <v>9.4</v>
      </c>
      <c r="AM557" s="4">
        <v>9.1</v>
      </c>
      <c r="AN557" s="4">
        <v>9.5</v>
      </c>
      <c r="AO557" s="10">
        <v>9.3055446914458138</v>
      </c>
      <c r="AP557" s="20">
        <v>0</v>
      </c>
      <c r="AQ557" s="20">
        <v>150</v>
      </c>
      <c r="AR557" s="20">
        <v>0</v>
      </c>
      <c r="AS557" s="20">
        <v>5</v>
      </c>
      <c r="AT557" s="5">
        <v>265</v>
      </c>
      <c r="AU557" s="5">
        <v>195</v>
      </c>
      <c r="AV557" s="5">
        <v>0</v>
      </c>
      <c r="AW557" s="5">
        <v>460</v>
      </c>
      <c r="AX557" s="5">
        <v>5</v>
      </c>
      <c r="AY557" s="5">
        <v>40</v>
      </c>
      <c r="AZ557" s="5">
        <v>0</v>
      </c>
      <c r="BA557" s="5">
        <v>45</v>
      </c>
      <c r="BB557" s="5">
        <v>240</v>
      </c>
      <c r="BC557" s="5">
        <v>80</v>
      </c>
      <c r="BD557" s="5">
        <v>0</v>
      </c>
      <c r="BE557" s="5">
        <v>315</v>
      </c>
      <c r="BF557" s="5">
        <v>72</v>
      </c>
      <c r="BG557" s="5">
        <v>56</v>
      </c>
      <c r="BH557" s="5">
        <v>0</v>
      </c>
      <c r="BI557" s="5">
        <v>128</v>
      </c>
      <c r="BJ557" s="5">
        <v>25</v>
      </c>
      <c r="BK557" s="5">
        <v>45</v>
      </c>
      <c r="BL557" s="5">
        <v>0</v>
      </c>
      <c r="BM557" s="5">
        <v>70</v>
      </c>
      <c r="BN557" s="5">
        <v>0</v>
      </c>
      <c r="BO557" s="11">
        <f t="shared" si="143"/>
        <v>0</v>
      </c>
      <c r="BP557" s="11">
        <f t="shared" si="139"/>
        <v>0</v>
      </c>
      <c r="BQ557" s="4" t="s">
        <v>73</v>
      </c>
      <c r="BU557" s="19">
        <f t="shared" si="137"/>
        <v>0</v>
      </c>
      <c r="BY557" s="5">
        <f t="shared" si="140"/>
        <v>0</v>
      </c>
      <c r="BZ557" s="11">
        <v>0</v>
      </c>
      <c r="CA557" s="11">
        <f t="shared" si="142"/>
        <v>0</v>
      </c>
    </row>
    <row r="558" spans="1:80" x14ac:dyDescent="0.25">
      <c r="A558" s="4" t="s">
        <v>69</v>
      </c>
      <c r="B558" s="4">
        <v>14</v>
      </c>
      <c r="C558" s="4">
        <v>0.5</v>
      </c>
      <c r="D558" s="6">
        <f t="shared" si="130"/>
        <v>0.20234282111999999</v>
      </c>
      <c r="E558" s="8">
        <v>38855</v>
      </c>
      <c r="F558" s="4">
        <v>1</v>
      </c>
      <c r="G558" s="4" t="s">
        <v>70</v>
      </c>
      <c r="H558" s="4" t="s">
        <v>71</v>
      </c>
      <c r="I558" s="4">
        <v>0</v>
      </c>
      <c r="J558" s="4">
        <v>0</v>
      </c>
      <c r="M558" s="13">
        <f t="shared" si="131"/>
        <v>0</v>
      </c>
      <c r="N558" s="8">
        <v>38863</v>
      </c>
      <c r="O558" s="5">
        <v>327928</v>
      </c>
      <c r="Q558" s="5"/>
      <c r="V558" s="14">
        <f t="shared" si="132"/>
        <v>327928</v>
      </c>
      <c r="W558" s="14">
        <f t="shared" si="133"/>
        <v>1620655.470675292</v>
      </c>
      <c r="X558" s="14">
        <f t="shared" si="134"/>
        <v>655856</v>
      </c>
      <c r="Y558" s="8">
        <v>38884</v>
      </c>
      <c r="Z558" s="13">
        <f t="shared" si="135"/>
        <v>8</v>
      </c>
      <c r="AA558" s="4">
        <f t="shared" si="136"/>
        <v>21</v>
      </c>
      <c r="AC558" s="4">
        <v>2.1</v>
      </c>
      <c r="AD558" s="4">
        <v>30.9</v>
      </c>
      <c r="AE558" s="4">
        <v>27.6</v>
      </c>
      <c r="AF558" s="4">
        <v>32.700000000000003</v>
      </c>
      <c r="AG558" s="10">
        <v>30.1</v>
      </c>
      <c r="AH558" s="4">
        <v>60</v>
      </c>
      <c r="AI558" s="4">
        <v>44</v>
      </c>
      <c r="AJ558" s="4">
        <v>63</v>
      </c>
      <c r="AK558" s="9">
        <v>52</v>
      </c>
      <c r="AL558" s="4">
        <v>9.3000000000000007</v>
      </c>
      <c r="AM558" s="4">
        <v>9</v>
      </c>
      <c r="AN558" s="4">
        <v>9.5</v>
      </c>
      <c r="AO558" s="10">
        <v>9.1923655717057677</v>
      </c>
      <c r="AP558" s="20">
        <v>0</v>
      </c>
      <c r="AQ558" s="20">
        <v>0</v>
      </c>
      <c r="AR558" s="20">
        <v>50</v>
      </c>
      <c r="AS558" s="20">
        <v>0</v>
      </c>
      <c r="AT558" s="5">
        <v>135</v>
      </c>
      <c r="AU558" s="5">
        <v>225</v>
      </c>
      <c r="AV558" s="5">
        <v>0</v>
      </c>
      <c r="AW558" s="5">
        <v>360</v>
      </c>
      <c r="AX558" s="5">
        <v>15</v>
      </c>
      <c r="AY558" s="5">
        <v>15</v>
      </c>
      <c r="AZ558" s="5">
        <v>0</v>
      </c>
      <c r="BA558" s="5">
        <v>30</v>
      </c>
      <c r="BB558" s="5">
        <v>75</v>
      </c>
      <c r="BC558" s="5">
        <v>75</v>
      </c>
      <c r="BD558" s="5">
        <v>0</v>
      </c>
      <c r="BE558" s="5">
        <v>135</v>
      </c>
      <c r="BF558" s="5">
        <v>38</v>
      </c>
      <c r="BG558" s="5">
        <v>52</v>
      </c>
      <c r="BH558" s="5">
        <v>0</v>
      </c>
      <c r="BI558" s="5">
        <v>90</v>
      </c>
      <c r="BJ558" s="5">
        <v>30</v>
      </c>
      <c r="BK558" s="5">
        <v>60</v>
      </c>
      <c r="BL558" s="5">
        <v>0</v>
      </c>
      <c r="BM558" s="5">
        <v>105</v>
      </c>
      <c r="BN558" s="5">
        <v>0</v>
      </c>
      <c r="BO558" s="11">
        <f t="shared" si="143"/>
        <v>0</v>
      </c>
      <c r="BP558" s="11">
        <f t="shared" si="139"/>
        <v>0</v>
      </c>
      <c r="BQ558" s="4" t="s">
        <v>73</v>
      </c>
      <c r="BU558" s="19">
        <f t="shared" si="137"/>
        <v>0</v>
      </c>
      <c r="BY558" s="5">
        <f t="shared" si="140"/>
        <v>0</v>
      </c>
      <c r="BZ558" s="11">
        <v>0</v>
      </c>
      <c r="CA558" s="11">
        <f t="shared" si="142"/>
        <v>0</v>
      </c>
      <c r="CB558" s="11" t="e">
        <f>(BX558/BT558^3)*100000</f>
        <v>#DIV/0!</v>
      </c>
    </row>
    <row r="559" spans="1:80" x14ac:dyDescent="0.25">
      <c r="A559" s="15" t="s">
        <v>69</v>
      </c>
      <c r="B559" s="15">
        <v>9</v>
      </c>
      <c r="C559" s="15">
        <v>2</v>
      </c>
      <c r="D559" s="16">
        <f t="shared" si="130"/>
        <v>0.80937128447999995</v>
      </c>
      <c r="E559" s="17">
        <v>38846</v>
      </c>
      <c r="F559" s="15">
        <v>1</v>
      </c>
      <c r="G559" s="15" t="s">
        <v>70</v>
      </c>
      <c r="H559" s="15" t="s">
        <v>71</v>
      </c>
      <c r="I559" s="15">
        <v>0</v>
      </c>
      <c r="J559" s="15">
        <v>0</v>
      </c>
      <c r="K559" s="15"/>
      <c r="L559" s="15"/>
      <c r="M559" s="13">
        <f t="shared" si="131"/>
        <v>0</v>
      </c>
      <c r="N559" s="17">
        <v>38854</v>
      </c>
      <c r="O559" s="14">
        <v>846842</v>
      </c>
      <c r="P559" s="15"/>
      <c r="Q559" s="14"/>
      <c r="R559" s="15"/>
      <c r="S559" s="15"/>
      <c r="T559" s="15"/>
      <c r="U559" s="15"/>
      <c r="V559" s="14">
        <f t="shared" si="132"/>
        <v>846842</v>
      </c>
      <c r="W559" s="14">
        <f t="shared" si="133"/>
        <v>1046296.0772620862</v>
      </c>
      <c r="X559" s="14">
        <f t="shared" si="134"/>
        <v>423421</v>
      </c>
      <c r="Y559" s="17">
        <v>38873</v>
      </c>
      <c r="Z559" s="13">
        <f t="shared" si="135"/>
        <v>8</v>
      </c>
      <c r="AA559" s="15">
        <f t="shared" si="136"/>
        <v>19</v>
      </c>
      <c r="AB559" s="15">
        <v>12</v>
      </c>
      <c r="AC559" s="15">
        <v>1.7</v>
      </c>
      <c r="AD559" s="15">
        <v>26</v>
      </c>
      <c r="AE559" s="15">
        <v>27.1</v>
      </c>
      <c r="AF559" s="15">
        <v>31.7</v>
      </c>
      <c r="AG559" s="18">
        <v>28.611111111111118</v>
      </c>
      <c r="AH559" s="15">
        <v>60</v>
      </c>
      <c r="AI559" s="15">
        <v>52</v>
      </c>
      <c r="AJ559" s="15">
        <v>63</v>
      </c>
      <c r="AK559" s="13">
        <v>57</v>
      </c>
      <c r="AL559" s="15">
        <v>9.1999999999999993</v>
      </c>
      <c r="AM559" s="15">
        <v>8.9</v>
      </c>
      <c r="AN559" s="15">
        <v>9.3000000000000007</v>
      </c>
      <c r="AO559" s="18">
        <v>9.187598073529907</v>
      </c>
      <c r="AP559" s="21">
        <v>20</v>
      </c>
      <c r="AQ559" s="21">
        <v>275</v>
      </c>
      <c r="AR559" s="21">
        <v>12</v>
      </c>
      <c r="AS559" s="21">
        <v>5</v>
      </c>
      <c r="AT559" s="14">
        <v>65</v>
      </c>
      <c r="AU559" s="14">
        <v>860</v>
      </c>
      <c r="AV559" s="14">
        <v>5</v>
      </c>
      <c r="AW559" s="14">
        <v>930</v>
      </c>
      <c r="AX559" s="14">
        <v>10</v>
      </c>
      <c r="AY559" s="14">
        <v>25</v>
      </c>
      <c r="AZ559" s="14">
        <v>0</v>
      </c>
      <c r="BA559" s="14">
        <v>55</v>
      </c>
      <c r="BB559" s="14">
        <v>520</v>
      </c>
      <c r="BC559" s="14">
        <v>725</v>
      </c>
      <c r="BD559" s="14">
        <v>0</v>
      </c>
      <c r="BE559" s="14">
        <v>875</v>
      </c>
      <c r="BF559" s="14">
        <v>203.33333333333334</v>
      </c>
      <c r="BG559" s="14">
        <v>299.16666666666669</v>
      </c>
      <c r="BH559" s="14">
        <v>0</v>
      </c>
      <c r="BI559" s="14">
        <v>502.5</v>
      </c>
      <c r="BJ559" s="14">
        <v>170</v>
      </c>
      <c r="BK559" s="14">
        <v>245</v>
      </c>
      <c r="BL559" s="14">
        <v>0</v>
      </c>
      <c r="BM559" s="14">
        <v>490</v>
      </c>
      <c r="BN559" s="14">
        <v>0</v>
      </c>
      <c r="BO559" s="19">
        <f t="shared" si="143"/>
        <v>0</v>
      </c>
      <c r="BP559" s="19">
        <f t="shared" si="139"/>
        <v>0</v>
      </c>
      <c r="BQ559" s="15" t="s">
        <v>73</v>
      </c>
      <c r="BR559" s="13"/>
      <c r="BS559" s="13"/>
      <c r="BT559" s="19"/>
      <c r="BU559" s="19">
        <f t="shared" si="137"/>
        <v>0</v>
      </c>
      <c r="BV559" s="16"/>
      <c r="BW559" s="16"/>
      <c r="BX559" s="16"/>
      <c r="BY559" s="14">
        <f t="shared" si="140"/>
        <v>0</v>
      </c>
      <c r="BZ559" s="19">
        <v>0</v>
      </c>
      <c r="CA559" s="11">
        <f t="shared" si="142"/>
        <v>0</v>
      </c>
      <c r="CB559" s="11" t="e">
        <f>(BX559/BT559^3)*100000</f>
        <v>#DIV/0!</v>
      </c>
    </row>
    <row r="560" spans="1:80" x14ac:dyDescent="0.25">
      <c r="A560" s="15" t="s">
        <v>69</v>
      </c>
      <c r="B560" s="15">
        <v>3</v>
      </c>
      <c r="C560" s="15">
        <v>2</v>
      </c>
      <c r="D560" s="16">
        <f t="shared" si="130"/>
        <v>0.80937128447999995</v>
      </c>
      <c r="E560" s="17">
        <v>38843</v>
      </c>
      <c r="F560" s="15">
        <v>1</v>
      </c>
      <c r="G560" s="15" t="s">
        <v>70</v>
      </c>
      <c r="H560" s="15" t="s">
        <v>71</v>
      </c>
      <c r="I560" s="15">
        <v>0</v>
      </c>
      <c r="J560" s="15">
        <v>0</v>
      </c>
      <c r="K560" s="15"/>
      <c r="L560" s="15"/>
      <c r="M560" s="13">
        <f t="shared" si="131"/>
        <v>0</v>
      </c>
      <c r="N560" s="17">
        <v>38854</v>
      </c>
      <c r="O560" s="14">
        <v>837993</v>
      </c>
      <c r="P560" s="15"/>
      <c r="Q560" s="14"/>
      <c r="R560" s="15"/>
      <c r="S560" s="15"/>
      <c r="T560" s="15"/>
      <c r="U560" s="15"/>
      <c r="V560" s="14">
        <f t="shared" si="132"/>
        <v>837993</v>
      </c>
      <c r="W560" s="14">
        <f t="shared" si="133"/>
        <v>1035362.8996590715</v>
      </c>
      <c r="X560" s="14">
        <f t="shared" si="134"/>
        <v>418996.5</v>
      </c>
      <c r="Y560" s="17">
        <v>38876</v>
      </c>
      <c r="Z560" s="13">
        <f t="shared" si="135"/>
        <v>11</v>
      </c>
      <c r="AA560" s="15">
        <f t="shared" si="136"/>
        <v>22</v>
      </c>
      <c r="AB560" s="15">
        <v>5</v>
      </c>
      <c r="AC560" s="15">
        <v>3.5</v>
      </c>
      <c r="AD560" s="15">
        <v>26.4</v>
      </c>
      <c r="AE560" s="15">
        <v>23.8</v>
      </c>
      <c r="AF560" s="15">
        <v>32.799999999999997</v>
      </c>
      <c r="AG560" s="18">
        <v>29.11904761904762</v>
      </c>
      <c r="AH560" s="15">
        <v>62</v>
      </c>
      <c r="AI560" s="15">
        <v>47</v>
      </c>
      <c r="AJ560" s="15">
        <v>62</v>
      </c>
      <c r="AK560" s="13">
        <v>55.6</v>
      </c>
      <c r="AL560" s="15">
        <v>9.1999999999999993</v>
      </c>
      <c r="AM560" s="15">
        <v>8.8000000000000007</v>
      </c>
      <c r="AN560" s="15">
        <v>9.4</v>
      </c>
      <c r="AO560" s="18">
        <v>9.1440962374295864</v>
      </c>
      <c r="AP560" s="21">
        <v>44</v>
      </c>
      <c r="AQ560" s="21">
        <v>300</v>
      </c>
      <c r="AR560" s="21">
        <v>6</v>
      </c>
      <c r="AS560" s="21">
        <v>2.5</v>
      </c>
      <c r="AT560" s="14">
        <v>370</v>
      </c>
      <c r="AU560" s="14">
        <v>125</v>
      </c>
      <c r="AV560" s="14">
        <v>0</v>
      </c>
      <c r="AW560" s="14">
        <v>495</v>
      </c>
      <c r="AX560" s="14">
        <v>10</v>
      </c>
      <c r="AY560" s="14">
        <v>10</v>
      </c>
      <c r="AZ560" s="14">
        <v>0</v>
      </c>
      <c r="BA560" s="14">
        <v>60</v>
      </c>
      <c r="BB560" s="14">
        <v>395</v>
      </c>
      <c r="BC560" s="14">
        <v>185</v>
      </c>
      <c r="BD560" s="14">
        <v>0</v>
      </c>
      <c r="BE560" s="14">
        <v>405</v>
      </c>
      <c r="BF560" s="14">
        <v>126.25</v>
      </c>
      <c r="BG560" s="14">
        <v>81.25</v>
      </c>
      <c r="BH560" s="14">
        <v>0</v>
      </c>
      <c r="BI560" s="14">
        <v>207.5</v>
      </c>
      <c r="BJ560" s="14">
        <v>97.5</v>
      </c>
      <c r="BK560" s="14">
        <v>72.5</v>
      </c>
      <c r="BL560" s="14">
        <v>0</v>
      </c>
      <c r="BM560" s="14">
        <v>197.5</v>
      </c>
      <c r="BN560" s="14">
        <v>0</v>
      </c>
      <c r="BO560" s="19">
        <f t="shared" si="143"/>
        <v>0</v>
      </c>
      <c r="BP560" s="19">
        <f t="shared" si="139"/>
        <v>0</v>
      </c>
      <c r="BQ560" s="15" t="s">
        <v>73</v>
      </c>
      <c r="BR560" s="13"/>
      <c r="BS560" s="13"/>
      <c r="BT560" s="19"/>
      <c r="BU560" s="19">
        <f t="shared" si="137"/>
        <v>0</v>
      </c>
      <c r="BV560" s="16"/>
      <c r="BW560" s="16"/>
      <c r="BX560" s="16"/>
      <c r="BY560" s="14">
        <f t="shared" si="140"/>
        <v>0</v>
      </c>
      <c r="BZ560" s="19">
        <v>0</v>
      </c>
      <c r="CA560" s="11">
        <f t="shared" si="142"/>
        <v>0</v>
      </c>
      <c r="CB560" s="11" t="e">
        <f>(BX560/BT560^3)*100000</f>
        <v>#DIV/0!</v>
      </c>
    </row>
    <row r="562" spans="1:80" x14ac:dyDescent="0.2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116"/>
      <c r="W562" s="116"/>
      <c r="X562" s="116"/>
      <c r="Y562" s="52"/>
      <c r="Z562" s="16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X562" s="52"/>
      <c r="BY562" s="5">
        <f>AVERAGE(BY2:BY138)</f>
        <v>418372.36276536487</v>
      </c>
      <c r="BZ562" s="52"/>
      <c r="CA562" s="52"/>
      <c r="CB562" s="52"/>
    </row>
    <row r="563" spans="1:80" x14ac:dyDescent="0.2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116"/>
      <c r="W563" s="116"/>
      <c r="X563" s="116"/>
      <c r="Y563" s="52"/>
      <c r="Z563" s="16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  <c r="BY563" s="5">
        <f>AVERAGE(BY139:BY376)</f>
        <v>292619.4257760995</v>
      </c>
      <c r="BZ563" s="52"/>
      <c r="CA563" s="52"/>
      <c r="CB563" s="52"/>
    </row>
    <row r="564" spans="1:80" x14ac:dyDescent="0.2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116"/>
      <c r="W564" s="116"/>
      <c r="X564" s="116"/>
      <c r="Y564" s="52"/>
      <c r="Z564" s="16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X564" s="52"/>
      <c r="BY564" s="5">
        <f>AVERAGE(BY377:BY560)</f>
        <v>111339.69526953223</v>
      </c>
      <c r="BZ564" s="52"/>
      <c r="CA564" s="52"/>
      <c r="CB564" s="52"/>
    </row>
  </sheetData>
  <sortState ref="A2:CB564">
    <sortCondition ref="AH2:AH564"/>
    <sortCondition ref="Z2:Z564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55"/>
  <sheetViews>
    <sheetView topLeftCell="O1" zoomScale="70" zoomScaleNormal="70" workbookViewId="0">
      <pane ySplit="1" topLeftCell="A2" activePane="bottomLeft" state="frozen"/>
      <selection pane="bottomLeft" activeCell="CC15" sqref="CC15"/>
    </sheetView>
  </sheetViews>
  <sheetFormatPr defaultRowHeight="15" x14ac:dyDescent="0.25"/>
  <cols>
    <col min="1" max="1" width="11.140625" style="77" customWidth="1"/>
    <col min="2" max="3" width="9.140625" style="77"/>
    <col min="4" max="4" width="10" style="115" customWidth="1"/>
    <col min="5" max="5" width="10.5703125" style="77" hidden="1" customWidth="1"/>
    <col min="6" max="7" width="9.140625" style="77"/>
    <col min="8" max="12" width="9.140625" style="77" hidden="1" customWidth="1"/>
    <col min="13" max="13" width="9.140625" style="86" customWidth="1"/>
    <col min="14" max="14" width="12.5703125" style="77" customWidth="1"/>
    <col min="15" max="15" width="9.140625" style="77" customWidth="1"/>
    <col min="16" max="16" width="10.7109375" style="77" hidden="1" customWidth="1"/>
    <col min="17" max="17" width="9.140625" style="77" hidden="1" customWidth="1"/>
    <col min="18" max="18" width="9.85546875" style="77" hidden="1" customWidth="1"/>
    <col min="19" max="19" width="9.140625" style="77" hidden="1" customWidth="1"/>
    <col min="20" max="20" width="9.5703125" style="77" hidden="1" customWidth="1"/>
    <col min="21" max="21" width="9.140625" style="77" hidden="1" customWidth="1"/>
    <col min="22" max="23" width="11.28515625" style="77" customWidth="1"/>
    <col min="24" max="24" width="11.85546875" style="77" hidden="1" customWidth="1"/>
    <col min="25" max="26" width="0" style="77" hidden="1" customWidth="1"/>
    <col min="27" max="31" width="9.140625" style="77" hidden="1" customWidth="1"/>
    <col min="32" max="32" width="9.140625" style="77"/>
    <col min="33" max="36" width="0" style="77" hidden="1" customWidth="1"/>
    <col min="37" max="47" width="9.140625" style="77" hidden="1" customWidth="1"/>
    <col min="48" max="48" width="0" style="77" hidden="1" customWidth="1"/>
    <col min="49" max="64" width="9.140625" style="77" hidden="1" customWidth="1"/>
    <col min="65" max="67" width="9.140625" style="77"/>
    <col min="68" max="72" width="0" style="77" hidden="1" customWidth="1"/>
    <col min="73" max="73" width="0" style="87" hidden="1" customWidth="1"/>
    <col min="74" max="76" width="9.140625" style="77" hidden="1" customWidth="1"/>
    <col min="77" max="78" width="9.140625" style="77" customWidth="1"/>
    <col min="79" max="79" width="9.140625" style="77" hidden="1" customWidth="1"/>
    <col min="80" max="80" width="0" style="77" hidden="1" customWidth="1"/>
  </cols>
  <sheetData>
    <row r="1" spans="1:94" ht="90" x14ac:dyDescent="0.25">
      <c r="A1" s="69" t="s">
        <v>0</v>
      </c>
      <c r="B1" s="70" t="s">
        <v>1</v>
      </c>
      <c r="C1" s="69" t="s">
        <v>2</v>
      </c>
      <c r="D1" s="76" t="s">
        <v>3</v>
      </c>
      <c r="E1" s="72" t="s">
        <v>4</v>
      </c>
      <c r="F1" s="69" t="s">
        <v>5</v>
      </c>
      <c r="G1" s="69" t="s">
        <v>6</v>
      </c>
      <c r="H1" s="69" t="s">
        <v>7</v>
      </c>
      <c r="I1" s="69" t="s">
        <v>8</v>
      </c>
      <c r="J1" s="69" t="s">
        <v>9</v>
      </c>
      <c r="K1" s="69" t="s">
        <v>10</v>
      </c>
      <c r="L1" s="69" t="s">
        <v>11</v>
      </c>
      <c r="M1" s="70" t="s">
        <v>84</v>
      </c>
      <c r="N1" s="69" t="s">
        <v>12</v>
      </c>
      <c r="O1" s="73" t="s">
        <v>13</v>
      </c>
      <c r="P1" s="69" t="s">
        <v>14</v>
      </c>
      <c r="Q1" s="73" t="s">
        <v>15</v>
      </c>
      <c r="R1" s="69" t="s">
        <v>16</v>
      </c>
      <c r="S1" s="73" t="s">
        <v>17</v>
      </c>
      <c r="T1" s="69" t="s">
        <v>18</v>
      </c>
      <c r="U1" s="73" t="s">
        <v>19</v>
      </c>
      <c r="V1" s="73" t="s">
        <v>85</v>
      </c>
      <c r="W1" s="73" t="s">
        <v>89</v>
      </c>
      <c r="X1" s="69" t="s">
        <v>20</v>
      </c>
      <c r="Y1" s="69" t="s">
        <v>21</v>
      </c>
      <c r="Z1" s="69" t="s">
        <v>22</v>
      </c>
      <c r="AA1" s="71" t="s">
        <v>79</v>
      </c>
      <c r="AB1" s="71" t="s">
        <v>23</v>
      </c>
      <c r="AC1" s="71" t="s">
        <v>80</v>
      </c>
      <c r="AD1" s="71" t="s">
        <v>81</v>
      </c>
      <c r="AE1" s="71" t="s">
        <v>82</v>
      </c>
      <c r="AF1" s="69" t="s">
        <v>24</v>
      </c>
      <c r="AG1" s="69" t="s">
        <v>87</v>
      </c>
      <c r="AH1" s="70" t="s">
        <v>25</v>
      </c>
      <c r="AI1" s="70" t="s">
        <v>26</v>
      </c>
      <c r="AJ1" s="71" t="s">
        <v>27</v>
      </c>
      <c r="AK1" s="71" t="s">
        <v>28</v>
      </c>
      <c r="AL1" s="71" t="s">
        <v>29</v>
      </c>
      <c r="AM1" s="71" t="s">
        <v>30</v>
      </c>
      <c r="AN1" s="71" t="s">
        <v>31</v>
      </c>
      <c r="AO1" s="74" t="s">
        <v>32</v>
      </c>
      <c r="AP1" s="74" t="s">
        <v>33</v>
      </c>
      <c r="AQ1" s="74" t="s">
        <v>34</v>
      </c>
      <c r="AR1" s="74" t="s">
        <v>35</v>
      </c>
      <c r="AS1" s="73" t="s">
        <v>36</v>
      </c>
      <c r="AT1" s="73" t="s">
        <v>37</v>
      </c>
      <c r="AU1" s="73" t="s">
        <v>38</v>
      </c>
      <c r="AV1" s="73" t="s">
        <v>83</v>
      </c>
      <c r="AW1" s="73" t="s">
        <v>39</v>
      </c>
      <c r="AX1" s="73" t="s">
        <v>40</v>
      </c>
      <c r="AY1" s="73" t="s">
        <v>41</v>
      </c>
      <c r="AZ1" s="73" t="s">
        <v>42</v>
      </c>
      <c r="BA1" s="73" t="s">
        <v>43</v>
      </c>
      <c r="BB1" s="73" t="s">
        <v>44</v>
      </c>
      <c r="BC1" s="73" t="s">
        <v>45</v>
      </c>
      <c r="BD1" s="73" t="s">
        <v>46</v>
      </c>
      <c r="BE1" s="73" t="s">
        <v>47</v>
      </c>
      <c r="BF1" s="73" t="s">
        <v>48</v>
      </c>
      <c r="BG1" s="73" t="s">
        <v>49</v>
      </c>
      <c r="BH1" s="73" t="s">
        <v>50</v>
      </c>
      <c r="BI1" s="73" t="s">
        <v>51</v>
      </c>
      <c r="BJ1" s="73" t="s">
        <v>52</v>
      </c>
      <c r="BK1" s="73" t="s">
        <v>53</v>
      </c>
      <c r="BL1" s="73" t="s">
        <v>54</v>
      </c>
      <c r="BM1" s="73" t="s">
        <v>55</v>
      </c>
      <c r="BN1" s="75" t="s">
        <v>56</v>
      </c>
      <c r="BO1" s="75" t="s">
        <v>57</v>
      </c>
      <c r="BP1" s="69" t="s">
        <v>58</v>
      </c>
      <c r="BQ1" s="70" t="s">
        <v>59</v>
      </c>
      <c r="BR1" s="70" t="s">
        <v>60</v>
      </c>
      <c r="BS1" s="70" t="s">
        <v>112</v>
      </c>
      <c r="BT1" s="75" t="s">
        <v>61</v>
      </c>
      <c r="BU1" s="75" t="s">
        <v>86</v>
      </c>
      <c r="BV1" s="76" t="s">
        <v>62</v>
      </c>
      <c r="BW1" s="76" t="s">
        <v>63</v>
      </c>
      <c r="BX1" s="76" t="s">
        <v>64</v>
      </c>
      <c r="BY1" s="73" t="s">
        <v>65</v>
      </c>
      <c r="BZ1" s="75" t="s">
        <v>66</v>
      </c>
      <c r="CA1" s="75" t="s">
        <v>67</v>
      </c>
      <c r="CB1" s="75" t="s">
        <v>68</v>
      </c>
    </row>
    <row r="2" spans="1:94" x14ac:dyDescent="0.25">
      <c r="A2" s="12" t="s">
        <v>69</v>
      </c>
      <c r="B2" s="15">
        <v>29</v>
      </c>
      <c r="C2" s="15">
        <v>1</v>
      </c>
      <c r="D2" s="16">
        <f t="shared" ref="D2:D10" si="0">C2*0.40468564224</f>
        <v>0.40468564223999998</v>
      </c>
      <c r="E2" s="17">
        <v>40435</v>
      </c>
      <c r="F2" s="13">
        <v>1</v>
      </c>
      <c r="G2" s="13" t="s">
        <v>76</v>
      </c>
      <c r="H2" s="13" t="s">
        <v>77</v>
      </c>
      <c r="I2" s="15">
        <v>12</v>
      </c>
      <c r="J2" s="15">
        <v>20</v>
      </c>
      <c r="K2" s="15"/>
      <c r="L2" s="15"/>
      <c r="M2" s="13">
        <f t="shared" ref="M2:M9" si="1">AVERAGE(I2:L2)</f>
        <v>16</v>
      </c>
      <c r="N2" s="17">
        <v>40450</v>
      </c>
      <c r="O2" s="14">
        <v>422734</v>
      </c>
      <c r="P2" s="17"/>
      <c r="Q2" s="14"/>
      <c r="R2" s="17"/>
      <c r="S2" s="13"/>
      <c r="T2" s="17"/>
      <c r="U2" s="13"/>
      <c r="V2" s="14">
        <f t="shared" ref="V2:V33" si="2">SUM(O2,Q2,S2,U2)</f>
        <v>422734</v>
      </c>
      <c r="W2" s="14">
        <f t="shared" ref="W2:W33" si="3">V2/D2</f>
        <v>1044598.4632914067</v>
      </c>
      <c r="X2" s="17">
        <v>40485</v>
      </c>
      <c r="Y2" s="13">
        <f t="shared" ref="Y2:Y10" si="4">X2-N2</f>
        <v>35</v>
      </c>
      <c r="Z2" s="13">
        <v>11</v>
      </c>
      <c r="AA2" s="18">
        <v>4.5999999999999996</v>
      </c>
      <c r="AB2" s="18">
        <v>27.2</v>
      </c>
      <c r="AC2" s="18">
        <v>20.6</v>
      </c>
      <c r="AD2" s="18">
        <v>28.9</v>
      </c>
      <c r="AE2" s="18">
        <v>26.327272727272724</v>
      </c>
      <c r="AF2" s="15">
        <v>14</v>
      </c>
      <c r="AG2" s="13">
        <f t="shared" ref="AG2:AG33" si="5">AH2-AF2</f>
        <v>1</v>
      </c>
      <c r="AH2" s="15">
        <v>15</v>
      </c>
      <c r="AI2" s="15">
        <v>17</v>
      </c>
      <c r="AJ2" s="13">
        <v>15.9</v>
      </c>
      <c r="AK2" s="15">
        <v>9</v>
      </c>
      <c r="AL2" s="15">
        <v>8.5</v>
      </c>
      <c r="AM2" s="15">
        <v>9.6</v>
      </c>
      <c r="AN2" s="18">
        <v>9.1318604145695907</v>
      </c>
      <c r="AO2" s="15">
        <v>182</v>
      </c>
      <c r="AP2" s="15">
        <v>350</v>
      </c>
      <c r="AQ2" s="15">
        <v>26</v>
      </c>
      <c r="AR2" s="15">
        <v>11.5</v>
      </c>
      <c r="AS2" s="14">
        <v>155</v>
      </c>
      <c r="AT2" s="14">
        <v>0</v>
      </c>
      <c r="AU2" s="14">
        <v>135</v>
      </c>
      <c r="AV2" s="13">
        <v>34.615384615384613</v>
      </c>
      <c r="AW2" s="14">
        <v>10</v>
      </c>
      <c r="AX2" s="14">
        <v>30</v>
      </c>
      <c r="AY2" s="14">
        <v>0</v>
      </c>
      <c r="AZ2" s="14">
        <v>150</v>
      </c>
      <c r="BA2" s="13">
        <v>42.692307692307693</v>
      </c>
      <c r="BB2" s="14">
        <v>35</v>
      </c>
      <c r="BC2" s="14">
        <v>165</v>
      </c>
      <c r="BD2" s="14">
        <v>0</v>
      </c>
      <c r="BE2" s="14">
        <v>8080</v>
      </c>
      <c r="BF2" s="14">
        <v>1365</v>
      </c>
      <c r="BG2" s="14">
        <v>65</v>
      </c>
      <c r="BH2" s="14">
        <v>350</v>
      </c>
      <c r="BI2" s="14">
        <v>55</v>
      </c>
      <c r="BJ2" s="14">
        <v>8085</v>
      </c>
      <c r="BK2" s="14">
        <v>1443.8461538461538</v>
      </c>
      <c r="BL2" s="14">
        <v>135</v>
      </c>
      <c r="BM2" s="14">
        <v>219672</v>
      </c>
      <c r="BN2" s="19">
        <v>51.96</v>
      </c>
      <c r="BO2" s="19">
        <v>51.96</v>
      </c>
      <c r="BP2" s="15" t="s">
        <v>72</v>
      </c>
      <c r="BQ2" s="13">
        <v>34</v>
      </c>
      <c r="BR2" s="13">
        <v>77</v>
      </c>
      <c r="BS2" s="13">
        <f t="shared" ref="BS2:BS14" si="6">BR2-BQ2</f>
        <v>43</v>
      </c>
      <c r="BT2" s="19">
        <v>39.26</v>
      </c>
      <c r="BU2" s="19">
        <f t="shared" ref="BU2:BU33" si="7">BT2/Y2</f>
        <v>1.1217142857142857</v>
      </c>
      <c r="BV2" s="16">
        <v>0.30399999999999999</v>
      </c>
      <c r="BW2" s="16">
        <v>1.002</v>
      </c>
      <c r="BX2" s="16">
        <v>0.50800000000000001</v>
      </c>
      <c r="BY2" s="14">
        <f t="shared" ref="BY2:BY10" si="8">BM2/(C2*0.40468564224)</f>
        <v>542821.33357655152</v>
      </c>
      <c r="BZ2" s="19">
        <v>88.36</v>
      </c>
      <c r="CA2" s="16">
        <f t="shared" ref="CA2:CA10" si="9">(BZ2/D2)/Y2</f>
        <v>6.2383518589824947</v>
      </c>
      <c r="CB2" s="16">
        <f t="shared" ref="CB2:CB10" si="10">(BX2/BT2^3)*100000</f>
        <v>0.83948477957161727</v>
      </c>
    </row>
    <row r="3" spans="1:94" x14ac:dyDescent="0.25">
      <c r="A3" s="12" t="s">
        <v>69</v>
      </c>
      <c r="B3" s="15">
        <v>28</v>
      </c>
      <c r="C3" s="15">
        <v>1</v>
      </c>
      <c r="D3" s="16">
        <f t="shared" si="0"/>
        <v>0.40468564223999998</v>
      </c>
      <c r="E3" s="17">
        <v>40439</v>
      </c>
      <c r="F3" s="13">
        <v>1</v>
      </c>
      <c r="G3" s="13" t="s">
        <v>76</v>
      </c>
      <c r="H3" s="13" t="s">
        <v>77</v>
      </c>
      <c r="I3" s="15">
        <v>66</v>
      </c>
      <c r="J3" s="15">
        <v>41</v>
      </c>
      <c r="K3" s="15"/>
      <c r="L3" s="15"/>
      <c r="M3" s="13">
        <f t="shared" si="1"/>
        <v>53.5</v>
      </c>
      <c r="N3" s="17">
        <v>40450</v>
      </c>
      <c r="O3" s="14">
        <v>323348</v>
      </c>
      <c r="P3" s="17"/>
      <c r="Q3" s="14"/>
      <c r="R3" s="17"/>
      <c r="S3" s="13"/>
      <c r="T3" s="17"/>
      <c r="U3" s="13"/>
      <c r="V3" s="14">
        <f t="shared" si="2"/>
        <v>323348</v>
      </c>
      <c r="W3" s="14">
        <f t="shared" si="3"/>
        <v>799010.30886644986</v>
      </c>
      <c r="X3" s="17">
        <v>40479</v>
      </c>
      <c r="Y3" s="13">
        <f t="shared" si="4"/>
        <v>29</v>
      </c>
      <c r="Z3" s="13"/>
      <c r="AA3" s="18">
        <v>3.3</v>
      </c>
      <c r="AB3" s="18">
        <v>27.7</v>
      </c>
      <c r="AC3" s="18">
        <v>25</v>
      </c>
      <c r="AD3" s="18">
        <v>29.1</v>
      </c>
      <c r="AE3" s="18">
        <v>27.085185185185178</v>
      </c>
      <c r="AF3" s="15">
        <v>14</v>
      </c>
      <c r="AG3" s="13">
        <f t="shared" si="5"/>
        <v>1</v>
      </c>
      <c r="AH3" s="15">
        <v>15</v>
      </c>
      <c r="AI3" s="15">
        <v>17</v>
      </c>
      <c r="AJ3" s="13">
        <v>15.428571428571429</v>
      </c>
      <c r="AK3" s="15">
        <v>9.1999999999999993</v>
      </c>
      <c r="AL3" s="15">
        <v>8.6</v>
      </c>
      <c r="AM3" s="15">
        <v>9.8000000000000007</v>
      </c>
      <c r="AN3" s="18">
        <v>9.3938436610266205</v>
      </c>
      <c r="AO3" s="15">
        <v>0</v>
      </c>
      <c r="AP3" s="15">
        <v>300</v>
      </c>
      <c r="AQ3" s="15">
        <v>26</v>
      </c>
      <c r="AR3" s="15">
        <v>11.5</v>
      </c>
      <c r="AS3" s="14">
        <v>195</v>
      </c>
      <c r="AT3" s="14">
        <v>0</v>
      </c>
      <c r="AU3" s="14">
        <v>235</v>
      </c>
      <c r="AV3" s="13">
        <v>37.727272727272727</v>
      </c>
      <c r="AW3" s="14">
        <v>10</v>
      </c>
      <c r="AX3" s="14">
        <v>1240</v>
      </c>
      <c r="AY3" s="14">
        <v>0</v>
      </c>
      <c r="AZ3" s="14">
        <v>55</v>
      </c>
      <c r="BA3" s="13">
        <v>16.363636363636363</v>
      </c>
      <c r="BB3" s="14">
        <v>10</v>
      </c>
      <c r="BC3" s="14">
        <v>2395</v>
      </c>
      <c r="BD3" s="14">
        <v>20</v>
      </c>
      <c r="BE3" s="14">
        <v>20410</v>
      </c>
      <c r="BF3" s="14">
        <v>3957.2727272727275</v>
      </c>
      <c r="BG3" s="14">
        <v>685</v>
      </c>
      <c r="BH3" s="14">
        <v>3830</v>
      </c>
      <c r="BI3" s="14">
        <v>260</v>
      </c>
      <c r="BJ3" s="14">
        <v>20410</v>
      </c>
      <c r="BK3" s="14">
        <v>4011.3636363636365</v>
      </c>
      <c r="BL3" s="14">
        <v>765</v>
      </c>
      <c r="BM3" s="14">
        <v>199347</v>
      </c>
      <c r="BN3" s="19">
        <v>61.65</v>
      </c>
      <c r="BO3" s="19">
        <v>61.65</v>
      </c>
      <c r="BP3" s="15" t="s">
        <v>72</v>
      </c>
      <c r="BQ3" s="13">
        <v>28</v>
      </c>
      <c r="BR3" s="13">
        <v>41</v>
      </c>
      <c r="BS3" s="13">
        <f t="shared" si="6"/>
        <v>13</v>
      </c>
      <c r="BT3" s="19">
        <v>33.29</v>
      </c>
      <c r="BU3" s="19">
        <f t="shared" si="7"/>
        <v>1.1479310344827587</v>
      </c>
      <c r="BV3" s="16">
        <v>0.17899999999999999</v>
      </c>
      <c r="BW3" s="16">
        <v>0.47599999999999998</v>
      </c>
      <c r="BX3" s="16">
        <v>0.31</v>
      </c>
      <c r="BY3" s="14">
        <f t="shared" si="8"/>
        <v>492597.16479335015</v>
      </c>
      <c r="BZ3" s="19">
        <v>60.77</v>
      </c>
      <c r="CA3" s="16">
        <f t="shared" si="9"/>
        <v>5.1781358730205662</v>
      </c>
      <c r="CB3" s="16">
        <f t="shared" si="10"/>
        <v>0.84027280560481377</v>
      </c>
      <c r="CD3" t="s">
        <v>132</v>
      </c>
    </row>
    <row r="4" spans="1:94" x14ac:dyDescent="0.25">
      <c r="A4" s="15" t="s">
        <v>69</v>
      </c>
      <c r="B4" s="15">
        <v>28</v>
      </c>
      <c r="C4" s="15">
        <v>1</v>
      </c>
      <c r="D4" s="16">
        <f t="shared" si="0"/>
        <v>0.40468564223999998</v>
      </c>
      <c r="E4" s="17">
        <v>37524</v>
      </c>
      <c r="F4" s="15">
        <v>1</v>
      </c>
      <c r="G4" s="15" t="s">
        <v>76</v>
      </c>
      <c r="H4" s="15" t="s">
        <v>77</v>
      </c>
      <c r="I4" s="15">
        <v>24</v>
      </c>
      <c r="J4" s="15">
        <v>72</v>
      </c>
      <c r="K4" s="15"/>
      <c r="L4" s="15"/>
      <c r="M4" s="13">
        <f t="shared" si="1"/>
        <v>48</v>
      </c>
      <c r="N4" s="17">
        <v>37538</v>
      </c>
      <c r="O4" s="14">
        <v>333882</v>
      </c>
      <c r="P4" s="15"/>
      <c r="Q4" s="14"/>
      <c r="R4" s="15"/>
      <c r="S4" s="15"/>
      <c r="T4" s="15"/>
      <c r="U4" s="15"/>
      <c r="V4" s="14">
        <f t="shared" si="2"/>
        <v>333882</v>
      </c>
      <c r="W4" s="14">
        <f t="shared" si="3"/>
        <v>825040.38975020102</v>
      </c>
      <c r="X4" s="17">
        <v>37575</v>
      </c>
      <c r="Y4" s="15">
        <f t="shared" si="4"/>
        <v>37</v>
      </c>
      <c r="Z4" s="15">
        <v>15</v>
      </c>
      <c r="AA4" s="18">
        <v>3</v>
      </c>
      <c r="AB4" s="18">
        <v>29.5</v>
      </c>
      <c r="AC4" s="18">
        <v>19.899999999999999</v>
      </c>
      <c r="AD4" s="18">
        <v>30.1</v>
      </c>
      <c r="AE4" s="18">
        <v>24.448571428571423</v>
      </c>
      <c r="AF4" s="13">
        <v>17</v>
      </c>
      <c r="AG4" s="13">
        <f t="shared" si="5"/>
        <v>-6</v>
      </c>
      <c r="AH4" s="13">
        <v>11</v>
      </c>
      <c r="AI4" s="13">
        <v>17</v>
      </c>
      <c r="AJ4" s="13">
        <v>14.636363636363637</v>
      </c>
      <c r="AK4" s="18">
        <v>9.6</v>
      </c>
      <c r="AL4" s="18">
        <v>9.1999999999999993</v>
      </c>
      <c r="AM4" s="18">
        <v>9.6999999999999993</v>
      </c>
      <c r="AN4" s="18">
        <v>9.3804011840120776</v>
      </c>
      <c r="AO4" s="15">
        <v>71</v>
      </c>
      <c r="AP4" s="18">
        <v>450</v>
      </c>
      <c r="AQ4" s="18">
        <v>21</v>
      </c>
      <c r="AR4" s="18">
        <v>8.75</v>
      </c>
      <c r="AS4" s="14">
        <v>235</v>
      </c>
      <c r="AT4" s="14">
        <v>55</v>
      </c>
      <c r="AU4" s="14">
        <v>550</v>
      </c>
      <c r="AV4" s="14">
        <v>840</v>
      </c>
      <c r="AW4" s="14">
        <v>0</v>
      </c>
      <c r="AX4" s="14">
        <v>0</v>
      </c>
      <c r="AY4" s="14">
        <v>0</v>
      </c>
      <c r="AZ4" s="14">
        <v>0</v>
      </c>
      <c r="BA4" s="14">
        <v>475</v>
      </c>
      <c r="BB4" s="14">
        <v>45</v>
      </c>
      <c r="BC4" s="14">
        <v>1030</v>
      </c>
      <c r="BD4" s="14">
        <v>1505</v>
      </c>
      <c r="BE4" s="14">
        <v>88.214285714285708</v>
      </c>
      <c r="BF4" s="14">
        <v>15</v>
      </c>
      <c r="BG4" s="14">
        <v>88.571428571428569</v>
      </c>
      <c r="BH4" s="14">
        <v>191.78571428571428</v>
      </c>
      <c r="BI4" s="14">
        <v>2.5</v>
      </c>
      <c r="BJ4" s="14">
        <v>15</v>
      </c>
      <c r="BK4" s="14">
        <v>2.5</v>
      </c>
      <c r="BL4" s="14">
        <v>25</v>
      </c>
      <c r="BM4" s="14">
        <v>141646</v>
      </c>
      <c r="BN4" s="19">
        <f>BM4/(O4)*100</f>
        <v>42.423970145141098</v>
      </c>
      <c r="BO4" s="19">
        <f>BM4/(O4+Q4)*100</f>
        <v>42.423970145141098</v>
      </c>
      <c r="BP4" s="15" t="s">
        <v>72</v>
      </c>
      <c r="BQ4" s="15">
        <v>22</v>
      </c>
      <c r="BR4" s="15">
        <v>36</v>
      </c>
      <c r="BS4" s="13">
        <f t="shared" si="6"/>
        <v>14</v>
      </c>
      <c r="BT4" s="15">
        <v>25.49</v>
      </c>
      <c r="BU4" s="19">
        <f t="shared" si="7"/>
        <v>0.68891891891891888</v>
      </c>
      <c r="BV4" s="15">
        <v>1.0999999999999999E-2</v>
      </c>
      <c r="BW4" s="15">
        <v>0.41599999999999998</v>
      </c>
      <c r="BX4" s="15">
        <v>0.12</v>
      </c>
      <c r="BY4" s="14">
        <f t="shared" si="8"/>
        <v>350014.88863298105</v>
      </c>
      <c r="BZ4" s="15">
        <v>18.73</v>
      </c>
      <c r="CA4" s="16">
        <f t="shared" si="9"/>
        <v>1.2508875121297316</v>
      </c>
      <c r="CB4" s="16">
        <f t="shared" si="10"/>
        <v>0.72455563709068038</v>
      </c>
      <c r="CD4" t="s">
        <v>131</v>
      </c>
      <c r="CE4">
        <v>40</v>
      </c>
      <c r="CF4">
        <v>41</v>
      </c>
      <c r="CG4">
        <v>42</v>
      </c>
      <c r="CH4">
        <v>43</v>
      </c>
      <c r="CI4">
        <v>44</v>
      </c>
      <c r="CJ4">
        <v>45</v>
      </c>
      <c r="CK4">
        <v>46</v>
      </c>
      <c r="CL4">
        <v>47</v>
      </c>
      <c r="CM4">
        <v>48</v>
      </c>
      <c r="CN4">
        <v>49</v>
      </c>
      <c r="CO4">
        <v>50</v>
      </c>
      <c r="CP4" t="s">
        <v>128</v>
      </c>
    </row>
    <row r="5" spans="1:94" x14ac:dyDescent="0.25">
      <c r="A5" s="15" t="s">
        <v>69</v>
      </c>
      <c r="B5" s="15">
        <v>26</v>
      </c>
      <c r="C5" s="15">
        <v>1</v>
      </c>
      <c r="D5" s="16">
        <f t="shared" si="0"/>
        <v>0.40468564223999998</v>
      </c>
      <c r="E5" s="17">
        <v>37524</v>
      </c>
      <c r="F5" s="15">
        <v>1</v>
      </c>
      <c r="G5" s="15" t="s">
        <v>76</v>
      </c>
      <c r="H5" s="15" t="s">
        <v>77</v>
      </c>
      <c r="I5" s="15">
        <v>56</v>
      </c>
      <c r="J5" s="15">
        <v>51</v>
      </c>
      <c r="K5" s="15"/>
      <c r="L5" s="15"/>
      <c r="M5" s="13">
        <f t="shared" si="1"/>
        <v>53.5</v>
      </c>
      <c r="N5" s="17">
        <v>37534</v>
      </c>
      <c r="O5" s="14">
        <v>357698</v>
      </c>
      <c r="P5" s="15"/>
      <c r="Q5" s="14"/>
      <c r="R5" s="15"/>
      <c r="S5" s="15"/>
      <c r="T5" s="15"/>
      <c r="U5" s="15"/>
      <c r="V5" s="14">
        <f t="shared" si="2"/>
        <v>357698</v>
      </c>
      <c r="W5" s="14">
        <f t="shared" si="3"/>
        <v>883891.00740042119</v>
      </c>
      <c r="X5" s="17">
        <v>37575</v>
      </c>
      <c r="Y5" s="15">
        <f t="shared" si="4"/>
        <v>41</v>
      </c>
      <c r="Z5" s="15">
        <v>14</v>
      </c>
      <c r="AA5" s="18">
        <v>3</v>
      </c>
      <c r="AB5" s="18">
        <v>29.4</v>
      </c>
      <c r="AC5" s="18">
        <v>20.3</v>
      </c>
      <c r="AD5" s="18">
        <v>30.8</v>
      </c>
      <c r="AE5" s="18">
        <v>24.946153846153841</v>
      </c>
      <c r="AF5" s="13">
        <v>17</v>
      </c>
      <c r="AG5" s="13">
        <f t="shared" si="5"/>
        <v>-5</v>
      </c>
      <c r="AH5" s="13">
        <v>12</v>
      </c>
      <c r="AI5" s="13">
        <v>26</v>
      </c>
      <c r="AJ5" s="13">
        <v>17.083333333333332</v>
      </c>
      <c r="AK5" s="18">
        <v>9.3000000000000007</v>
      </c>
      <c r="AL5" s="18">
        <v>9</v>
      </c>
      <c r="AM5" s="18">
        <v>9.6</v>
      </c>
      <c r="AN5" s="18">
        <v>9.2554777187507273</v>
      </c>
      <c r="AO5" s="15">
        <v>75</v>
      </c>
      <c r="AP5" s="18">
        <v>450</v>
      </c>
      <c r="AQ5" s="18">
        <v>21</v>
      </c>
      <c r="AR5" s="18">
        <v>8.75</v>
      </c>
      <c r="AS5" s="14">
        <v>120</v>
      </c>
      <c r="AT5" s="14">
        <v>240</v>
      </c>
      <c r="AU5" s="14">
        <v>2440</v>
      </c>
      <c r="AV5" s="14">
        <v>2800</v>
      </c>
      <c r="AW5" s="14">
        <v>0</v>
      </c>
      <c r="AX5" s="14">
        <v>0</v>
      </c>
      <c r="AY5" s="14">
        <v>0</v>
      </c>
      <c r="AZ5" s="14">
        <v>10</v>
      </c>
      <c r="BA5" s="14">
        <v>1195</v>
      </c>
      <c r="BB5" s="14">
        <v>75</v>
      </c>
      <c r="BC5" s="14">
        <v>400</v>
      </c>
      <c r="BD5" s="14">
        <v>1420</v>
      </c>
      <c r="BE5" s="14">
        <v>84.875</v>
      </c>
      <c r="BF5" s="14">
        <v>20.3125</v>
      </c>
      <c r="BG5" s="14">
        <v>75.3125</v>
      </c>
      <c r="BH5" s="14">
        <v>180.3125</v>
      </c>
      <c r="BI5" s="14">
        <v>5</v>
      </c>
      <c r="BJ5" s="14">
        <v>20</v>
      </c>
      <c r="BK5" s="14">
        <v>10</v>
      </c>
      <c r="BL5" s="14">
        <v>55</v>
      </c>
      <c r="BM5" s="14">
        <v>45375</v>
      </c>
      <c r="BN5" s="19">
        <f>BM5/(O5)*100</f>
        <v>12.685281997662834</v>
      </c>
      <c r="BO5" s="19">
        <f>BM5/(O5+Q5)*100</f>
        <v>12.685281997662834</v>
      </c>
      <c r="BP5" s="15" t="s">
        <v>72</v>
      </c>
      <c r="BQ5" s="15">
        <v>25</v>
      </c>
      <c r="BR5" s="15">
        <v>76</v>
      </c>
      <c r="BS5" s="13">
        <f t="shared" si="6"/>
        <v>51</v>
      </c>
      <c r="BT5" s="15">
        <v>39.47</v>
      </c>
      <c r="BU5" s="19">
        <f t="shared" si="7"/>
        <v>0.96268292682926826</v>
      </c>
      <c r="BV5" s="15">
        <v>0.13900000000000001</v>
      </c>
      <c r="BW5" s="15">
        <v>4.173</v>
      </c>
      <c r="BX5" s="15">
        <v>0.69899999999999995</v>
      </c>
      <c r="BY5" s="14">
        <f t="shared" si="8"/>
        <v>112124.06684072629</v>
      </c>
      <c r="BZ5" s="15">
        <v>16.23</v>
      </c>
      <c r="CA5" s="16">
        <f t="shared" si="9"/>
        <v>0.97817569297855944</v>
      </c>
      <c r="CB5" s="16">
        <f t="shared" si="10"/>
        <v>1.1367783571219996</v>
      </c>
      <c r="CD5">
        <v>86</v>
      </c>
      <c r="CE5">
        <v>8</v>
      </c>
      <c r="CF5">
        <v>2</v>
      </c>
      <c r="CG5">
        <v>7</v>
      </c>
      <c r="CH5">
        <v>5</v>
      </c>
      <c r="CI5">
        <v>7</v>
      </c>
      <c r="CJ5">
        <v>7</v>
      </c>
      <c r="CK5">
        <v>3</v>
      </c>
      <c r="CL5">
        <v>1</v>
      </c>
      <c r="CM5">
        <v>4</v>
      </c>
      <c r="CN5">
        <v>3</v>
      </c>
      <c r="CO5">
        <v>5</v>
      </c>
      <c r="CP5">
        <v>12</v>
      </c>
    </row>
    <row r="6" spans="1:94" x14ac:dyDescent="0.25">
      <c r="A6" s="12" t="s">
        <v>69</v>
      </c>
      <c r="B6" s="15">
        <v>17</v>
      </c>
      <c r="C6" s="15">
        <v>0.5</v>
      </c>
      <c r="D6" s="16">
        <f t="shared" si="0"/>
        <v>0.20234282111999999</v>
      </c>
      <c r="E6" s="17">
        <v>40437</v>
      </c>
      <c r="F6" s="13">
        <v>2</v>
      </c>
      <c r="G6" s="13" t="s">
        <v>76</v>
      </c>
      <c r="H6" s="13" t="s">
        <v>77</v>
      </c>
      <c r="I6" s="15">
        <v>0</v>
      </c>
      <c r="J6" s="15"/>
      <c r="K6" s="15">
        <v>213</v>
      </c>
      <c r="L6" s="15"/>
      <c r="M6" s="13">
        <f t="shared" si="1"/>
        <v>106.5</v>
      </c>
      <c r="N6" s="17">
        <v>40451</v>
      </c>
      <c r="O6" s="14">
        <v>216634</v>
      </c>
      <c r="P6" s="17">
        <v>40454</v>
      </c>
      <c r="Q6" s="14">
        <v>190986</v>
      </c>
      <c r="R6" s="17"/>
      <c r="S6" s="13"/>
      <c r="T6" s="17"/>
      <c r="U6" s="13"/>
      <c r="V6" s="14">
        <f t="shared" si="2"/>
        <v>407620</v>
      </c>
      <c r="W6" s="14">
        <f t="shared" si="3"/>
        <v>2014501.911872919</v>
      </c>
      <c r="X6" s="17">
        <v>40485</v>
      </c>
      <c r="Y6" s="13">
        <f t="shared" si="4"/>
        <v>34</v>
      </c>
      <c r="Z6" s="13">
        <v>10</v>
      </c>
      <c r="AA6" s="18">
        <v>3</v>
      </c>
      <c r="AB6" s="18">
        <v>27.5</v>
      </c>
      <c r="AC6" s="18">
        <v>20.7</v>
      </c>
      <c r="AD6" s="18">
        <v>28.8</v>
      </c>
      <c r="AE6" s="18">
        <v>26.003125000000008</v>
      </c>
      <c r="AF6" s="15">
        <v>17</v>
      </c>
      <c r="AG6" s="13">
        <f t="shared" si="5"/>
        <v>-2</v>
      </c>
      <c r="AH6" s="15">
        <v>15</v>
      </c>
      <c r="AI6" s="15">
        <v>20</v>
      </c>
      <c r="AJ6" s="13">
        <v>17</v>
      </c>
      <c r="AK6" s="15">
        <v>8</v>
      </c>
      <c r="AL6" s="15">
        <v>8.1999999999999993</v>
      </c>
      <c r="AM6" s="15">
        <v>9.6</v>
      </c>
      <c r="AN6" s="18">
        <v>9.2065818696666657</v>
      </c>
      <c r="AO6" s="15">
        <v>120</v>
      </c>
      <c r="AP6" s="15">
        <v>162.5</v>
      </c>
      <c r="AQ6" s="15">
        <v>17</v>
      </c>
      <c r="AR6" s="15">
        <v>7</v>
      </c>
      <c r="AS6" s="14">
        <v>45</v>
      </c>
      <c r="AT6" s="14">
        <v>0</v>
      </c>
      <c r="AU6" s="14">
        <v>275</v>
      </c>
      <c r="AV6" s="13">
        <v>50</v>
      </c>
      <c r="AW6" s="14">
        <v>10</v>
      </c>
      <c r="AX6" s="14">
        <v>55</v>
      </c>
      <c r="AY6" s="14">
        <v>0</v>
      </c>
      <c r="AZ6" s="14">
        <v>795</v>
      </c>
      <c r="BA6" s="13">
        <v>96.785714285714292</v>
      </c>
      <c r="BB6" s="14">
        <v>12.5</v>
      </c>
      <c r="BC6" s="14">
        <v>5</v>
      </c>
      <c r="BD6" s="14">
        <v>0</v>
      </c>
      <c r="BE6" s="14">
        <v>4570</v>
      </c>
      <c r="BF6" s="14">
        <v>764.28571428571433</v>
      </c>
      <c r="BG6" s="14">
        <v>185</v>
      </c>
      <c r="BH6" s="14">
        <v>105</v>
      </c>
      <c r="BI6" s="14">
        <v>75</v>
      </c>
      <c r="BJ6" s="14">
        <v>4755</v>
      </c>
      <c r="BK6" s="14">
        <v>907.5</v>
      </c>
      <c r="BL6" s="14">
        <v>195</v>
      </c>
      <c r="BM6" s="14">
        <v>37271</v>
      </c>
      <c r="BN6" s="19">
        <f>(BM6/Q6)*100</f>
        <v>19.515042987444104</v>
      </c>
      <c r="BO6" s="19">
        <f>(BM6)/(O6+Q6)*100</f>
        <v>9.143565085128305</v>
      </c>
      <c r="BP6" s="15" t="s">
        <v>72</v>
      </c>
      <c r="BQ6" s="13">
        <v>28</v>
      </c>
      <c r="BR6" s="13">
        <v>60</v>
      </c>
      <c r="BS6" s="13">
        <f t="shared" si="6"/>
        <v>32</v>
      </c>
      <c r="BT6" s="19">
        <v>35.74</v>
      </c>
      <c r="BU6" s="19">
        <f t="shared" si="7"/>
        <v>1.0511764705882354</v>
      </c>
      <c r="BV6" s="16">
        <v>0.20300000000000001</v>
      </c>
      <c r="BW6" s="16">
        <v>1.94</v>
      </c>
      <c r="BX6" s="16">
        <v>0.44700000000000001</v>
      </c>
      <c r="BY6" s="14">
        <f t="shared" si="8"/>
        <v>184197.29345325439</v>
      </c>
      <c r="BZ6" s="19">
        <v>13.91</v>
      </c>
      <c r="CA6" s="16">
        <f t="shared" si="9"/>
        <v>2.0219034448283941</v>
      </c>
      <c r="CB6" s="16">
        <f t="shared" si="10"/>
        <v>0.97913793893112488</v>
      </c>
      <c r="CD6">
        <v>8</v>
      </c>
      <c r="CE6">
        <v>0</v>
      </c>
      <c r="CF6">
        <v>0</v>
      </c>
      <c r="CG6">
        <v>0</v>
      </c>
      <c r="CH6">
        <v>1</v>
      </c>
      <c r="CI6">
        <v>2</v>
      </c>
      <c r="CJ6">
        <v>3</v>
      </c>
      <c r="CK6">
        <v>1</v>
      </c>
      <c r="CL6">
        <v>0</v>
      </c>
      <c r="CM6">
        <v>0</v>
      </c>
      <c r="CN6">
        <v>0</v>
      </c>
      <c r="CO6">
        <v>1</v>
      </c>
      <c r="CP6">
        <v>8</v>
      </c>
    </row>
    <row r="7" spans="1:94" x14ac:dyDescent="0.25">
      <c r="A7" s="15" t="s">
        <v>69</v>
      </c>
      <c r="B7" s="15">
        <v>9</v>
      </c>
      <c r="C7" s="15">
        <v>2</v>
      </c>
      <c r="D7" s="16">
        <f t="shared" si="0"/>
        <v>0.80937128447999995</v>
      </c>
      <c r="E7" s="17">
        <v>38101</v>
      </c>
      <c r="F7" s="15">
        <v>1</v>
      </c>
      <c r="G7" s="15" t="s">
        <v>76</v>
      </c>
      <c r="H7" s="15" t="s">
        <v>78</v>
      </c>
      <c r="I7" s="15">
        <v>0</v>
      </c>
      <c r="J7" s="15">
        <v>21</v>
      </c>
      <c r="K7" s="15"/>
      <c r="L7" s="15"/>
      <c r="M7" s="13">
        <f t="shared" si="1"/>
        <v>10.5</v>
      </c>
      <c r="N7" s="17">
        <v>38109</v>
      </c>
      <c r="O7" s="14">
        <v>643490</v>
      </c>
      <c r="P7" s="15"/>
      <c r="Q7" s="14"/>
      <c r="R7" s="15"/>
      <c r="S7" s="15"/>
      <c r="T7" s="15"/>
      <c r="U7" s="15"/>
      <c r="V7" s="14">
        <f t="shared" si="2"/>
        <v>643490</v>
      </c>
      <c r="W7" s="14">
        <f t="shared" si="3"/>
        <v>795049.20960153115</v>
      </c>
      <c r="X7" s="17">
        <v>38134</v>
      </c>
      <c r="Y7" s="15">
        <f t="shared" si="4"/>
        <v>25</v>
      </c>
      <c r="Z7" s="15">
        <v>8</v>
      </c>
      <c r="AA7" s="15">
        <v>3</v>
      </c>
      <c r="AB7" s="18">
        <v>21.7</v>
      </c>
      <c r="AC7" s="18">
        <v>22.8</v>
      </c>
      <c r="AD7" s="18">
        <v>31.2</v>
      </c>
      <c r="AE7" s="18">
        <v>27.478260869565219</v>
      </c>
      <c r="AF7" s="13">
        <v>18</v>
      </c>
      <c r="AG7" s="13">
        <f t="shared" si="5"/>
        <v>-4</v>
      </c>
      <c r="AH7" s="13">
        <v>14</v>
      </c>
      <c r="AI7" s="13">
        <v>18</v>
      </c>
      <c r="AJ7" s="18">
        <v>16.166666666666668</v>
      </c>
      <c r="AK7" s="18">
        <v>9.3000000000000007</v>
      </c>
      <c r="AL7" s="18">
        <v>8.1999999999999993</v>
      </c>
      <c r="AM7" s="18">
        <v>10</v>
      </c>
      <c r="AN7" s="18">
        <v>9.15</v>
      </c>
      <c r="AO7" s="15">
        <v>160</v>
      </c>
      <c r="AP7" s="18">
        <v>750</v>
      </c>
      <c r="AQ7" s="18">
        <v>60</v>
      </c>
      <c r="AR7" s="18">
        <v>25</v>
      </c>
      <c r="AS7" s="14">
        <v>60</v>
      </c>
      <c r="AT7" s="14">
        <v>5</v>
      </c>
      <c r="AU7" s="14">
        <v>380</v>
      </c>
      <c r="AV7" s="14">
        <v>69.5</v>
      </c>
      <c r="AW7" s="14">
        <v>22.5</v>
      </c>
      <c r="AX7" s="14">
        <v>15</v>
      </c>
      <c r="AY7" s="14">
        <v>5</v>
      </c>
      <c r="AZ7" s="14">
        <v>125</v>
      </c>
      <c r="BA7" s="14">
        <v>63</v>
      </c>
      <c r="BB7" s="14">
        <v>57.5</v>
      </c>
      <c r="BC7" s="14">
        <v>160</v>
      </c>
      <c r="BD7" s="14">
        <v>110</v>
      </c>
      <c r="BE7" s="14">
        <v>2885</v>
      </c>
      <c r="BF7" s="14">
        <v>1088.5</v>
      </c>
      <c r="BG7" s="14">
        <v>760</v>
      </c>
      <c r="BH7" s="14">
        <v>235</v>
      </c>
      <c r="BI7" s="14">
        <v>150</v>
      </c>
      <c r="BJ7" s="14">
        <v>3095</v>
      </c>
      <c r="BK7" s="14">
        <v>1321</v>
      </c>
      <c r="BL7" s="14">
        <v>1270</v>
      </c>
      <c r="BM7" s="14">
        <v>41764</v>
      </c>
      <c r="BN7" s="19">
        <f>(BM7/O7)*100</f>
        <v>6.4902329484529675</v>
      </c>
      <c r="BO7" s="19">
        <f>((BM7)/(O7+Q7+S7+U7))*100</f>
        <v>6.4902329484529675</v>
      </c>
      <c r="BP7" s="15" t="s">
        <v>72</v>
      </c>
      <c r="BQ7" s="13">
        <v>25</v>
      </c>
      <c r="BR7" s="13">
        <v>43</v>
      </c>
      <c r="BS7" s="13">
        <f t="shared" si="6"/>
        <v>18</v>
      </c>
      <c r="BT7" s="19">
        <v>40.119999999999997</v>
      </c>
      <c r="BU7" s="19">
        <f t="shared" si="7"/>
        <v>1.6048</v>
      </c>
      <c r="BV7" s="16">
        <v>0.13600000000000001</v>
      </c>
      <c r="BW7" s="16">
        <v>0.69699999999999995</v>
      </c>
      <c r="BX7" s="16">
        <v>0.53624000000000027</v>
      </c>
      <c r="BY7" s="14">
        <f t="shared" si="8"/>
        <v>51600.545757973472</v>
      </c>
      <c r="BZ7" s="15">
        <v>24.09</v>
      </c>
      <c r="CA7" s="19">
        <f t="shared" si="9"/>
        <v>1.1905537279088028</v>
      </c>
      <c r="CB7" s="19">
        <f t="shared" si="10"/>
        <v>0.83037914503751009</v>
      </c>
    </row>
    <row r="8" spans="1:94" x14ac:dyDescent="0.25">
      <c r="A8" s="12" t="s">
        <v>69</v>
      </c>
      <c r="B8" s="15">
        <v>30</v>
      </c>
      <c r="C8" s="15">
        <v>1</v>
      </c>
      <c r="D8" s="16">
        <f t="shared" si="0"/>
        <v>0.40468564223999998</v>
      </c>
      <c r="E8" s="17">
        <v>40457</v>
      </c>
      <c r="F8" s="13">
        <v>2</v>
      </c>
      <c r="G8" s="13" t="s">
        <v>76</v>
      </c>
      <c r="H8" s="13" t="s">
        <v>77</v>
      </c>
      <c r="I8" s="15">
        <v>0</v>
      </c>
      <c r="J8" s="15">
        <v>0</v>
      </c>
      <c r="K8" s="13"/>
      <c r="L8" s="13"/>
      <c r="M8" s="13">
        <f t="shared" si="1"/>
        <v>0</v>
      </c>
      <c r="N8" s="17">
        <v>40470</v>
      </c>
      <c r="O8" s="14">
        <v>161674</v>
      </c>
      <c r="P8" s="17">
        <v>40471</v>
      </c>
      <c r="Q8" s="14">
        <v>92516</v>
      </c>
      <c r="R8" s="17"/>
      <c r="S8" s="13"/>
      <c r="T8" s="17"/>
      <c r="U8" s="13"/>
      <c r="V8" s="14">
        <f t="shared" si="2"/>
        <v>254190</v>
      </c>
      <c r="W8" s="14">
        <f t="shared" si="3"/>
        <v>628117.16915138764</v>
      </c>
      <c r="X8" s="17">
        <v>40514</v>
      </c>
      <c r="Y8" s="13">
        <f t="shared" si="4"/>
        <v>44</v>
      </c>
      <c r="Z8" s="13">
        <v>10</v>
      </c>
      <c r="AA8" s="18">
        <v>2.9</v>
      </c>
      <c r="AB8" s="18">
        <v>27.3</v>
      </c>
      <c r="AC8" s="18">
        <v>16.7</v>
      </c>
      <c r="AD8" s="18">
        <v>27.4</v>
      </c>
      <c r="AE8" s="18">
        <v>22.336341463414637</v>
      </c>
      <c r="AF8" s="15">
        <v>19</v>
      </c>
      <c r="AG8" s="13">
        <f t="shared" si="5"/>
        <v>-2</v>
      </c>
      <c r="AH8" s="15">
        <v>17</v>
      </c>
      <c r="AI8" s="15">
        <v>32</v>
      </c>
      <c r="AJ8" s="13">
        <v>23.545454545454547</v>
      </c>
      <c r="AK8" s="15">
        <v>9</v>
      </c>
      <c r="AL8" s="15">
        <v>8.1999999999999993</v>
      </c>
      <c r="AM8" s="15">
        <v>9.3000000000000007</v>
      </c>
      <c r="AN8" s="18">
        <v>8.8904463705491441</v>
      </c>
      <c r="AO8" s="15">
        <v>152</v>
      </c>
      <c r="AP8" s="15">
        <v>300</v>
      </c>
      <c r="AQ8" s="15">
        <v>30</v>
      </c>
      <c r="AR8" s="15">
        <v>12.5</v>
      </c>
      <c r="AS8" s="14">
        <v>0</v>
      </c>
      <c r="AT8" s="14">
        <v>10</v>
      </c>
      <c r="AU8" s="14">
        <v>300</v>
      </c>
      <c r="AV8" s="13">
        <v>71.25</v>
      </c>
      <c r="AW8" s="14">
        <v>45</v>
      </c>
      <c r="AX8" s="14">
        <v>10</v>
      </c>
      <c r="AY8" s="14">
        <v>0</v>
      </c>
      <c r="AZ8" s="14">
        <v>315</v>
      </c>
      <c r="BA8" s="13">
        <v>41.25</v>
      </c>
      <c r="BB8" s="14">
        <v>7.5</v>
      </c>
      <c r="BC8" s="14">
        <v>17220</v>
      </c>
      <c r="BD8" s="14">
        <v>0</v>
      </c>
      <c r="BE8" s="14">
        <v>8000</v>
      </c>
      <c r="BF8" s="14">
        <v>922.5</v>
      </c>
      <c r="BG8" s="14">
        <v>147.5</v>
      </c>
      <c r="BH8" s="14">
        <v>17230</v>
      </c>
      <c r="BI8" s="14">
        <v>25</v>
      </c>
      <c r="BJ8" s="14">
        <v>81100</v>
      </c>
      <c r="BK8" s="14">
        <v>5596.875</v>
      </c>
      <c r="BL8" s="14">
        <v>202.5</v>
      </c>
      <c r="BM8" s="14">
        <v>18028</v>
      </c>
      <c r="BN8" s="19">
        <f>(BM8/Q8)*100</f>
        <v>19.486359116260971</v>
      </c>
      <c r="BO8" s="19">
        <f>(BM8)/(O8+Q8)*100</f>
        <v>7.0923325071796688</v>
      </c>
      <c r="BP8" s="15" t="s">
        <v>72</v>
      </c>
      <c r="BQ8" s="13">
        <v>26</v>
      </c>
      <c r="BR8" s="13">
        <v>42</v>
      </c>
      <c r="BS8" s="13">
        <f t="shared" si="6"/>
        <v>16</v>
      </c>
      <c r="BT8" s="19">
        <v>35.93</v>
      </c>
      <c r="BU8" s="19">
        <f t="shared" si="7"/>
        <v>0.81659090909090903</v>
      </c>
      <c r="BV8" s="16">
        <v>0.13600000000000001</v>
      </c>
      <c r="BW8" s="16">
        <v>0.56100000000000005</v>
      </c>
      <c r="BX8" s="16">
        <v>0.40400000000000003</v>
      </c>
      <c r="BY8" s="14">
        <f t="shared" si="8"/>
        <v>44548.15817090057</v>
      </c>
      <c r="BZ8" s="19">
        <v>7.18</v>
      </c>
      <c r="CA8" s="16">
        <f t="shared" si="9"/>
        <v>0.40323105430323802</v>
      </c>
      <c r="CB8" s="16">
        <f t="shared" si="10"/>
        <v>0.87098307027849364</v>
      </c>
      <c r="CD8" s="113">
        <f>CD6/CD5*100</f>
        <v>9.3023255813953494</v>
      </c>
      <c r="CE8" s="113">
        <f t="shared" ref="CE8:CP8" si="11">CE6/CE5*100</f>
        <v>0</v>
      </c>
      <c r="CF8" s="113">
        <f t="shared" si="11"/>
        <v>0</v>
      </c>
      <c r="CG8" s="113">
        <f t="shared" si="11"/>
        <v>0</v>
      </c>
      <c r="CH8" s="113">
        <f t="shared" si="11"/>
        <v>20</v>
      </c>
      <c r="CI8" s="113">
        <f t="shared" si="11"/>
        <v>28.571428571428569</v>
      </c>
      <c r="CJ8" s="113">
        <f t="shared" si="11"/>
        <v>42.857142857142854</v>
      </c>
      <c r="CK8" s="113">
        <f t="shared" si="11"/>
        <v>33.333333333333329</v>
      </c>
      <c r="CL8" s="113">
        <f t="shared" si="11"/>
        <v>0</v>
      </c>
      <c r="CM8" s="113">
        <f t="shared" si="11"/>
        <v>0</v>
      </c>
      <c r="CN8" s="113">
        <f t="shared" si="11"/>
        <v>0</v>
      </c>
      <c r="CO8" s="113">
        <f t="shared" si="11"/>
        <v>20</v>
      </c>
      <c r="CP8" s="113">
        <f t="shared" si="11"/>
        <v>66.666666666666657</v>
      </c>
    </row>
    <row r="9" spans="1:94" x14ac:dyDescent="0.25">
      <c r="A9" s="15" t="s">
        <v>69</v>
      </c>
      <c r="B9" s="15">
        <v>15</v>
      </c>
      <c r="C9" s="15">
        <v>0.5</v>
      </c>
      <c r="D9" s="16">
        <f t="shared" si="0"/>
        <v>0.20234282111999999</v>
      </c>
      <c r="E9" s="17">
        <v>38097</v>
      </c>
      <c r="F9" s="15">
        <v>1</v>
      </c>
      <c r="G9" s="15" t="s">
        <v>76</v>
      </c>
      <c r="H9" s="15" t="s">
        <v>78</v>
      </c>
      <c r="I9" s="15">
        <v>12</v>
      </c>
      <c r="J9" s="15">
        <v>48</v>
      </c>
      <c r="K9" s="15"/>
      <c r="L9" s="15"/>
      <c r="M9" s="13">
        <f t="shared" si="1"/>
        <v>30</v>
      </c>
      <c r="N9" s="17">
        <v>38105</v>
      </c>
      <c r="O9" s="14">
        <v>273426</v>
      </c>
      <c r="P9" s="15"/>
      <c r="Q9" s="14"/>
      <c r="R9" s="15"/>
      <c r="S9" s="15"/>
      <c r="T9" s="15"/>
      <c r="U9" s="15"/>
      <c r="V9" s="14">
        <f t="shared" si="2"/>
        <v>273426</v>
      </c>
      <c r="W9" s="14">
        <f t="shared" si="3"/>
        <v>1351300.7206608232</v>
      </c>
      <c r="X9" s="17">
        <v>38134</v>
      </c>
      <c r="Y9" s="15">
        <f t="shared" si="4"/>
        <v>29</v>
      </c>
      <c r="Z9" s="15">
        <v>14</v>
      </c>
      <c r="AA9" s="15">
        <v>2.2999999999999998</v>
      </c>
      <c r="AB9" s="18">
        <v>25.9</v>
      </c>
      <c r="AC9" s="18">
        <v>21.4</v>
      </c>
      <c r="AD9" s="18">
        <v>30.3</v>
      </c>
      <c r="AE9" s="18">
        <v>27.526923076923079</v>
      </c>
      <c r="AF9" s="13">
        <v>20</v>
      </c>
      <c r="AG9" s="13">
        <f t="shared" si="5"/>
        <v>2</v>
      </c>
      <c r="AH9" s="13">
        <v>22</v>
      </c>
      <c r="AI9" s="13">
        <v>26</v>
      </c>
      <c r="AJ9" s="18">
        <v>24.285714285714285</v>
      </c>
      <c r="AK9" s="18">
        <v>8.5</v>
      </c>
      <c r="AL9" s="18">
        <v>8.5</v>
      </c>
      <c r="AM9" s="18">
        <v>9.6999999999999993</v>
      </c>
      <c r="AN9" s="18">
        <v>8.93</v>
      </c>
      <c r="AO9" s="15">
        <v>78</v>
      </c>
      <c r="AP9" s="18">
        <v>200</v>
      </c>
      <c r="AQ9" s="18">
        <v>15</v>
      </c>
      <c r="AR9" s="18">
        <v>6.25</v>
      </c>
      <c r="AS9" s="14">
        <v>15</v>
      </c>
      <c r="AT9" s="14">
        <v>0</v>
      </c>
      <c r="AU9" s="14">
        <v>120</v>
      </c>
      <c r="AV9" s="14">
        <v>40.5</v>
      </c>
      <c r="AW9" s="14">
        <v>22.5</v>
      </c>
      <c r="AX9" s="14">
        <v>260</v>
      </c>
      <c r="AY9" s="14">
        <v>10</v>
      </c>
      <c r="AZ9" s="14">
        <v>1135</v>
      </c>
      <c r="BA9" s="14">
        <v>259.5</v>
      </c>
      <c r="BB9" s="14">
        <v>85</v>
      </c>
      <c r="BC9" s="14">
        <v>215</v>
      </c>
      <c r="BD9" s="14">
        <v>0</v>
      </c>
      <c r="BE9" s="14">
        <v>2160</v>
      </c>
      <c r="BF9" s="14">
        <v>856</v>
      </c>
      <c r="BG9" s="14">
        <v>305</v>
      </c>
      <c r="BH9" s="14">
        <v>490</v>
      </c>
      <c r="BI9" s="14">
        <v>85</v>
      </c>
      <c r="BJ9" s="14">
        <v>3415</v>
      </c>
      <c r="BK9" s="14">
        <v>1156</v>
      </c>
      <c r="BL9" s="14">
        <v>445</v>
      </c>
      <c r="BM9" s="14">
        <v>13494</v>
      </c>
      <c r="BN9" s="19">
        <f>(BM9/O9)*100</f>
        <v>4.9351561299949536</v>
      </c>
      <c r="BO9" s="19">
        <f>((BM9)/(O9+Q9+S9+U9))*100</f>
        <v>4.9351561299949536</v>
      </c>
      <c r="BP9" s="15" t="s">
        <v>72</v>
      </c>
      <c r="BQ9" s="13">
        <v>35</v>
      </c>
      <c r="BR9" s="13">
        <v>49</v>
      </c>
      <c r="BS9" s="13">
        <f t="shared" si="6"/>
        <v>14</v>
      </c>
      <c r="BT9" s="19">
        <v>43.38</v>
      </c>
      <c r="BU9" s="19">
        <f t="shared" si="7"/>
        <v>1.4958620689655173</v>
      </c>
      <c r="BV9" s="16">
        <v>0.38900000000000001</v>
      </c>
      <c r="BW9" s="16">
        <v>0.93600000000000005</v>
      </c>
      <c r="BX9" s="16">
        <v>0.62385999999999975</v>
      </c>
      <c r="BY9" s="14">
        <f t="shared" si="8"/>
        <v>66688.800350358593</v>
      </c>
      <c r="BZ9" s="15">
        <v>9.73</v>
      </c>
      <c r="CA9" s="19">
        <f t="shared" si="9"/>
        <v>1.6581623183969096</v>
      </c>
      <c r="CB9" s="19">
        <f t="shared" si="10"/>
        <v>0.76422017360569794</v>
      </c>
    </row>
    <row r="10" spans="1:94" x14ac:dyDescent="0.25">
      <c r="A10" s="12" t="s">
        <v>69</v>
      </c>
      <c r="B10" s="15">
        <v>25</v>
      </c>
      <c r="C10" s="15">
        <v>1</v>
      </c>
      <c r="D10" s="16">
        <f t="shared" si="0"/>
        <v>0.40468564223999998</v>
      </c>
      <c r="E10" s="17">
        <v>40461</v>
      </c>
      <c r="F10" s="13">
        <v>1</v>
      </c>
      <c r="G10" s="13" t="s">
        <v>76</v>
      </c>
      <c r="H10" s="13" t="s">
        <v>77</v>
      </c>
      <c r="I10" s="15"/>
      <c r="J10" s="15"/>
      <c r="K10" s="13"/>
      <c r="L10" s="13"/>
      <c r="M10" s="13"/>
      <c r="N10" s="17">
        <v>40472</v>
      </c>
      <c r="O10" s="14">
        <v>15075</v>
      </c>
      <c r="P10" s="17"/>
      <c r="Q10" s="14"/>
      <c r="R10" s="17"/>
      <c r="S10" s="13"/>
      <c r="T10" s="17"/>
      <c r="U10" s="13"/>
      <c r="V10" s="14">
        <f t="shared" si="2"/>
        <v>15075</v>
      </c>
      <c r="W10" s="14">
        <f t="shared" si="3"/>
        <v>37251.136256175174</v>
      </c>
      <c r="X10" s="17">
        <v>40514</v>
      </c>
      <c r="Y10" s="13">
        <f t="shared" si="4"/>
        <v>42</v>
      </c>
      <c r="Z10" s="13">
        <v>0</v>
      </c>
      <c r="AA10" s="18">
        <v>4.7</v>
      </c>
      <c r="AB10" s="18">
        <v>27.3</v>
      </c>
      <c r="AC10" s="18">
        <v>17.2</v>
      </c>
      <c r="AD10" s="18">
        <v>28.1</v>
      </c>
      <c r="AE10" s="18">
        <v>22.187499999999996</v>
      </c>
      <c r="AF10" s="15">
        <v>20</v>
      </c>
      <c r="AG10" s="13">
        <f t="shared" si="5"/>
        <v>-2</v>
      </c>
      <c r="AH10" s="15">
        <v>18</v>
      </c>
      <c r="AI10" s="15">
        <v>26</v>
      </c>
      <c r="AJ10" s="13">
        <v>22.181818181818183</v>
      </c>
      <c r="AK10" s="15">
        <v>8.8000000000000007</v>
      </c>
      <c r="AL10" s="15">
        <v>7.7</v>
      </c>
      <c r="AM10" s="15">
        <v>9.1999999999999993</v>
      </c>
      <c r="AN10" s="18">
        <v>8.5217081867914359</v>
      </c>
      <c r="AO10" s="15">
        <v>224</v>
      </c>
      <c r="AP10" s="15">
        <v>50</v>
      </c>
      <c r="AQ10" s="15">
        <v>27</v>
      </c>
      <c r="AR10" s="15">
        <v>11.25</v>
      </c>
      <c r="AS10" s="15">
        <v>40</v>
      </c>
      <c r="AT10" s="15">
        <v>5</v>
      </c>
      <c r="AU10" s="15">
        <v>125</v>
      </c>
      <c r="AV10" s="13">
        <v>56.666666666666664</v>
      </c>
      <c r="AW10" s="15">
        <v>47.5</v>
      </c>
      <c r="AX10" s="15">
        <v>330</v>
      </c>
      <c r="AY10" s="15">
        <v>0</v>
      </c>
      <c r="AZ10" s="15">
        <v>695</v>
      </c>
      <c r="BA10" s="13">
        <v>77.916666666666671</v>
      </c>
      <c r="BB10" s="15">
        <v>12.5</v>
      </c>
      <c r="BC10" s="15">
        <v>540</v>
      </c>
      <c r="BD10" s="15">
        <v>0</v>
      </c>
      <c r="BE10" s="15">
        <v>45</v>
      </c>
      <c r="BF10" s="15">
        <v>10</v>
      </c>
      <c r="BG10" s="15">
        <v>5</v>
      </c>
      <c r="BH10" s="14">
        <v>910</v>
      </c>
      <c r="BI10" s="14">
        <v>25</v>
      </c>
      <c r="BJ10" s="14">
        <v>845</v>
      </c>
      <c r="BK10" s="14">
        <v>144.58333333333334</v>
      </c>
      <c r="BL10" s="14">
        <v>82.5</v>
      </c>
      <c r="BM10" s="14">
        <v>7148</v>
      </c>
      <c r="BN10" s="19">
        <v>47.41</v>
      </c>
      <c r="BO10" s="19">
        <v>47.41</v>
      </c>
      <c r="BP10" s="15" t="s">
        <v>72</v>
      </c>
      <c r="BQ10" s="13">
        <v>51</v>
      </c>
      <c r="BR10" s="13">
        <v>87</v>
      </c>
      <c r="BS10" s="13">
        <f t="shared" si="6"/>
        <v>36</v>
      </c>
      <c r="BT10" s="19">
        <v>66.77</v>
      </c>
      <c r="BU10" s="19">
        <f t="shared" si="7"/>
        <v>1.5897619047619047</v>
      </c>
      <c r="BV10" s="16">
        <v>0.99099999999999999</v>
      </c>
      <c r="BW10" s="16">
        <v>4.9059999999999997</v>
      </c>
      <c r="BX10" s="16">
        <v>2.242</v>
      </c>
      <c r="BY10" s="14">
        <f t="shared" si="8"/>
        <v>17663.09266727298</v>
      </c>
      <c r="BZ10" s="19">
        <v>16.41</v>
      </c>
      <c r="CA10" s="16">
        <f t="shared" si="9"/>
        <v>0.96547602616099615</v>
      </c>
      <c r="CB10" s="16">
        <f t="shared" si="10"/>
        <v>0.75316734060786528</v>
      </c>
    </row>
    <row r="11" spans="1:94" x14ac:dyDescent="0.25">
      <c r="A11" s="15" t="s">
        <v>69</v>
      </c>
      <c r="B11" s="15">
        <v>14</v>
      </c>
      <c r="C11" s="15">
        <v>0.5</v>
      </c>
      <c r="D11" s="16">
        <v>0.20234282111999999</v>
      </c>
      <c r="E11" s="17">
        <v>39361</v>
      </c>
      <c r="F11" s="15">
        <v>2</v>
      </c>
      <c r="G11" s="15" t="s">
        <v>76</v>
      </c>
      <c r="H11" s="15" t="s">
        <v>77</v>
      </c>
      <c r="I11" s="15">
        <v>5</v>
      </c>
      <c r="J11" s="15">
        <v>2</v>
      </c>
      <c r="K11" s="15"/>
      <c r="L11" s="15"/>
      <c r="M11" s="13">
        <f t="shared" ref="M11:M31" si="12">AVERAGE(I11:L11)</f>
        <v>3.5</v>
      </c>
      <c r="N11" s="17">
        <v>39365</v>
      </c>
      <c r="O11" s="14">
        <v>70074</v>
      </c>
      <c r="P11" s="15">
        <v>39367</v>
      </c>
      <c r="Q11" s="14">
        <v>35724</v>
      </c>
      <c r="R11" s="15"/>
      <c r="S11" s="14"/>
      <c r="T11" s="15"/>
      <c r="U11" s="15"/>
      <c r="V11" s="14">
        <f t="shared" si="2"/>
        <v>105798</v>
      </c>
      <c r="W11" s="14">
        <f t="shared" si="3"/>
        <v>522865.10296926321</v>
      </c>
      <c r="X11" s="17">
        <v>39406</v>
      </c>
      <c r="Y11" s="15">
        <v>41</v>
      </c>
      <c r="Z11" s="15">
        <v>0</v>
      </c>
      <c r="AA11" s="15">
        <v>3.6</v>
      </c>
      <c r="AB11" s="18">
        <v>29.6</v>
      </c>
      <c r="AC11" s="18">
        <v>19.2</v>
      </c>
      <c r="AD11" s="18">
        <v>30.8</v>
      </c>
      <c r="AE11" s="18">
        <v>24.846153846153847</v>
      </c>
      <c r="AF11" s="13">
        <v>21</v>
      </c>
      <c r="AG11" s="13">
        <f t="shared" si="5"/>
        <v>1</v>
      </c>
      <c r="AH11" s="13">
        <v>22</v>
      </c>
      <c r="AI11" s="13">
        <v>30</v>
      </c>
      <c r="AJ11" s="18">
        <v>26.076923076923077</v>
      </c>
      <c r="AK11" s="18">
        <v>8.4</v>
      </c>
      <c r="AL11" s="18">
        <v>8.4</v>
      </c>
      <c r="AM11" s="18">
        <v>9.3000000000000007</v>
      </c>
      <c r="AN11" s="18">
        <v>8.8256410256410263</v>
      </c>
      <c r="AO11" s="15">
        <v>160</v>
      </c>
      <c r="AP11" s="21">
        <v>287.5</v>
      </c>
      <c r="AQ11" s="21">
        <v>10.5</v>
      </c>
      <c r="AR11" s="21">
        <v>3.8000000000000003</v>
      </c>
      <c r="AS11" s="14">
        <v>10</v>
      </c>
      <c r="AT11" s="14">
        <v>5</v>
      </c>
      <c r="AU11" s="14">
        <v>300</v>
      </c>
      <c r="AV11" s="14">
        <v>98.333333333333329</v>
      </c>
      <c r="AW11" s="14">
        <v>50</v>
      </c>
      <c r="AX11" s="14">
        <v>10</v>
      </c>
      <c r="AY11" s="14">
        <v>0</v>
      </c>
      <c r="AZ11" s="14">
        <v>310</v>
      </c>
      <c r="BA11" s="14">
        <v>75.333333333333329</v>
      </c>
      <c r="BB11" s="14">
        <v>30</v>
      </c>
      <c r="BC11" s="14">
        <v>15</v>
      </c>
      <c r="BD11" s="14">
        <v>0</v>
      </c>
      <c r="BE11" s="14">
        <v>6300</v>
      </c>
      <c r="BF11" s="14">
        <v>582.66666666666663</v>
      </c>
      <c r="BG11" s="14">
        <v>0</v>
      </c>
      <c r="BH11" s="14">
        <v>35</v>
      </c>
      <c r="BI11" s="14">
        <v>10</v>
      </c>
      <c r="BJ11" s="14">
        <v>6660</v>
      </c>
      <c r="BK11" s="14">
        <v>749.66666666666663</v>
      </c>
      <c r="BL11" s="14">
        <v>140</v>
      </c>
      <c r="BM11" s="14">
        <v>4413</v>
      </c>
      <c r="BN11" s="19">
        <v>12.353039973127309</v>
      </c>
      <c r="BO11" s="19">
        <v>4.1711563545624681</v>
      </c>
      <c r="BP11" s="15" t="s">
        <v>72</v>
      </c>
      <c r="BQ11" s="15">
        <v>38</v>
      </c>
      <c r="BR11" s="15">
        <v>69</v>
      </c>
      <c r="BS11" s="13">
        <f t="shared" si="6"/>
        <v>31</v>
      </c>
      <c r="BT11" s="15">
        <v>56.14</v>
      </c>
      <c r="BU11" s="19">
        <f t="shared" si="7"/>
        <v>1.3692682926829269</v>
      </c>
      <c r="BV11" s="15">
        <v>0.43</v>
      </c>
      <c r="BW11" s="15">
        <v>2.6139999999999999</v>
      </c>
      <c r="BX11" s="15">
        <v>1.3839999999999999</v>
      </c>
      <c r="BY11" s="14">
        <v>21809.520968292014</v>
      </c>
      <c r="BZ11" s="19">
        <v>6.41</v>
      </c>
      <c r="CA11" s="19">
        <v>0.77265633912416098</v>
      </c>
      <c r="CB11" s="19">
        <v>0.7822018976392292</v>
      </c>
    </row>
    <row r="12" spans="1:94" x14ac:dyDescent="0.25">
      <c r="A12" s="15" t="s">
        <v>69</v>
      </c>
      <c r="B12" s="15">
        <v>27</v>
      </c>
      <c r="C12" s="15">
        <v>1</v>
      </c>
      <c r="D12" s="16">
        <v>0.40468564223999998</v>
      </c>
      <c r="E12" s="17">
        <v>39323</v>
      </c>
      <c r="F12" s="15">
        <v>4</v>
      </c>
      <c r="G12" s="15" t="s">
        <v>76</v>
      </c>
      <c r="H12" s="15" t="s">
        <v>77</v>
      </c>
      <c r="I12" s="15">
        <v>135</v>
      </c>
      <c r="J12" s="15">
        <v>87</v>
      </c>
      <c r="K12" s="15"/>
      <c r="L12" s="15"/>
      <c r="M12" s="13">
        <f t="shared" si="12"/>
        <v>111</v>
      </c>
      <c r="N12" s="17">
        <v>39327</v>
      </c>
      <c r="O12" s="14">
        <v>81982</v>
      </c>
      <c r="P12" s="15">
        <v>39328</v>
      </c>
      <c r="Q12" s="14">
        <v>48548</v>
      </c>
      <c r="R12" s="15">
        <v>39329</v>
      </c>
      <c r="S12" s="14">
        <v>158468</v>
      </c>
      <c r="T12" s="15">
        <v>39330</v>
      </c>
      <c r="U12" s="15">
        <v>65036</v>
      </c>
      <c r="V12" s="14">
        <f t="shared" si="2"/>
        <v>354034</v>
      </c>
      <c r="W12" s="14">
        <f t="shared" si="3"/>
        <v>874837.06622346421</v>
      </c>
      <c r="X12" s="17">
        <v>39351</v>
      </c>
      <c r="Y12" s="15">
        <v>24</v>
      </c>
      <c r="Z12" s="15">
        <v>0</v>
      </c>
      <c r="AA12" s="15">
        <v>3.6</v>
      </c>
      <c r="AB12" s="18">
        <v>29.5</v>
      </c>
      <c r="AC12" s="18">
        <v>28.4</v>
      </c>
      <c r="AD12" s="18">
        <v>34.5</v>
      </c>
      <c r="AE12" s="18">
        <v>31.227272727272734</v>
      </c>
      <c r="AF12" s="13">
        <v>22</v>
      </c>
      <c r="AG12" s="13">
        <f t="shared" si="5"/>
        <v>0</v>
      </c>
      <c r="AH12" s="13">
        <v>22</v>
      </c>
      <c r="AI12" s="13">
        <v>26</v>
      </c>
      <c r="AJ12" s="18">
        <v>24.2</v>
      </c>
      <c r="AK12" s="18">
        <v>8.9</v>
      </c>
      <c r="AL12" s="18">
        <v>8.3000000000000007</v>
      </c>
      <c r="AM12" s="18">
        <v>9.4</v>
      </c>
      <c r="AN12" s="18">
        <v>9.0434782608695681</v>
      </c>
      <c r="AO12" s="15">
        <v>126</v>
      </c>
      <c r="AP12" s="21">
        <v>290</v>
      </c>
      <c r="AQ12" s="21">
        <v>15</v>
      </c>
      <c r="AR12" s="21">
        <v>6.25</v>
      </c>
      <c r="AS12" s="14">
        <v>15</v>
      </c>
      <c r="AT12" s="14">
        <v>0</v>
      </c>
      <c r="AU12" s="14">
        <v>55</v>
      </c>
      <c r="AV12" s="14">
        <v>28.571428571428573</v>
      </c>
      <c r="AW12" s="14">
        <v>35</v>
      </c>
      <c r="AX12" s="14">
        <v>25</v>
      </c>
      <c r="AY12" s="14">
        <v>5</v>
      </c>
      <c r="AZ12" s="14">
        <v>145</v>
      </c>
      <c r="BA12" s="14">
        <v>57.142857142857146</v>
      </c>
      <c r="BB12" s="14">
        <v>50</v>
      </c>
      <c r="BC12" s="14">
        <v>0</v>
      </c>
      <c r="BD12" s="14">
        <v>0</v>
      </c>
      <c r="BE12" s="14">
        <v>145</v>
      </c>
      <c r="BF12" s="14">
        <v>25.714285714285715</v>
      </c>
      <c r="BG12" s="14">
        <v>0</v>
      </c>
      <c r="BH12" s="14">
        <v>40</v>
      </c>
      <c r="BI12" s="14">
        <v>5</v>
      </c>
      <c r="BJ12" s="14">
        <v>295</v>
      </c>
      <c r="BK12" s="14">
        <v>111.42857142857143</v>
      </c>
      <c r="BL12" s="14">
        <v>95</v>
      </c>
      <c r="BM12" s="14">
        <v>100989</v>
      </c>
      <c r="BN12" s="19">
        <v>155.28169014084509</v>
      </c>
      <c r="BO12" s="19">
        <v>28.525226390685642</v>
      </c>
      <c r="BP12" s="15" t="s">
        <v>72</v>
      </c>
      <c r="BQ12" s="15">
        <v>31</v>
      </c>
      <c r="BR12" s="15">
        <v>44</v>
      </c>
      <c r="BS12" s="13">
        <f t="shared" si="6"/>
        <v>13</v>
      </c>
      <c r="BT12" s="15">
        <v>35.42</v>
      </c>
      <c r="BU12" s="19">
        <f t="shared" si="7"/>
        <v>1.4758333333333333</v>
      </c>
      <c r="BV12" s="15">
        <v>0.20699999999999999</v>
      </c>
      <c r="BW12" s="15">
        <v>0.53100000000000003</v>
      </c>
      <c r="BX12" s="15">
        <v>0.30299999999999999</v>
      </c>
      <c r="BY12" s="14">
        <v>249549.25368987562</v>
      </c>
      <c r="BZ12" s="19">
        <v>31.23</v>
      </c>
      <c r="CA12" s="19">
        <v>3.2154587763414892</v>
      </c>
      <c r="CB12" s="19">
        <v>0.6818627378349853</v>
      </c>
    </row>
    <row r="13" spans="1:94" x14ac:dyDescent="0.25">
      <c r="A13" s="15" t="s">
        <v>69</v>
      </c>
      <c r="B13" s="15">
        <v>16</v>
      </c>
      <c r="C13" s="15">
        <v>0.5</v>
      </c>
      <c r="D13" s="16">
        <v>0.20234282111999999</v>
      </c>
      <c r="E13" s="17">
        <v>39346</v>
      </c>
      <c r="F13" s="15">
        <v>3</v>
      </c>
      <c r="G13" s="15" t="s">
        <v>76</v>
      </c>
      <c r="H13" s="15" t="s">
        <v>77</v>
      </c>
      <c r="I13" s="15">
        <v>0</v>
      </c>
      <c r="J13" s="15"/>
      <c r="K13" s="15">
        <v>13</v>
      </c>
      <c r="L13" s="15">
        <v>19</v>
      </c>
      <c r="M13" s="13">
        <f t="shared" si="12"/>
        <v>10.666666666666666</v>
      </c>
      <c r="N13" s="17">
        <v>39349</v>
      </c>
      <c r="O13" s="14">
        <v>110378</v>
      </c>
      <c r="P13" s="15">
        <v>39350</v>
      </c>
      <c r="Q13" s="14">
        <v>29312</v>
      </c>
      <c r="R13" s="15">
        <v>39352</v>
      </c>
      <c r="S13" s="14">
        <v>43510</v>
      </c>
      <c r="T13" s="15"/>
      <c r="U13" s="15"/>
      <c r="V13" s="14">
        <f t="shared" si="2"/>
        <v>183200</v>
      </c>
      <c r="W13" s="14">
        <f t="shared" si="3"/>
        <v>905394.11769569386</v>
      </c>
      <c r="X13" s="17">
        <v>39373</v>
      </c>
      <c r="Y13" s="15">
        <v>24</v>
      </c>
      <c r="Z13" s="15">
        <v>0</v>
      </c>
      <c r="AA13" s="15">
        <v>2.2999999999999998</v>
      </c>
      <c r="AB13" s="18">
        <v>29.4</v>
      </c>
      <c r="AC13" s="18">
        <v>27.6</v>
      </c>
      <c r="AD13" s="18">
        <v>32.4</v>
      </c>
      <c r="AE13" s="18">
        <v>29.65</v>
      </c>
      <c r="AF13" s="13">
        <v>22</v>
      </c>
      <c r="AG13" s="13">
        <f t="shared" si="5"/>
        <v>-2</v>
      </c>
      <c r="AH13" s="13">
        <v>20</v>
      </c>
      <c r="AI13" s="13">
        <v>24</v>
      </c>
      <c r="AJ13" s="18">
        <v>21.5</v>
      </c>
      <c r="AK13" s="18">
        <v>8.9</v>
      </c>
      <c r="AL13" s="18">
        <v>8.8000000000000007</v>
      </c>
      <c r="AM13" s="18">
        <v>9.1999999999999993</v>
      </c>
      <c r="AN13" s="18">
        <v>8.9434782608695667</v>
      </c>
      <c r="AO13" s="15">
        <v>82</v>
      </c>
      <c r="AP13" s="21">
        <v>112.5</v>
      </c>
      <c r="AQ13" s="21">
        <v>8</v>
      </c>
      <c r="AR13" s="21">
        <v>2.75</v>
      </c>
      <c r="AS13" s="14">
        <v>15</v>
      </c>
      <c r="AT13" s="14">
        <v>50</v>
      </c>
      <c r="AU13" s="14">
        <v>480</v>
      </c>
      <c r="AV13" s="14">
        <v>221</v>
      </c>
      <c r="AW13" s="14">
        <v>240</v>
      </c>
      <c r="AX13" s="14">
        <v>30</v>
      </c>
      <c r="AY13" s="14">
        <v>45</v>
      </c>
      <c r="AZ13" s="14">
        <v>165</v>
      </c>
      <c r="BA13" s="14">
        <v>93</v>
      </c>
      <c r="BB13" s="14">
        <v>85</v>
      </c>
      <c r="BC13" s="14">
        <v>0</v>
      </c>
      <c r="BD13" s="14">
        <v>0</v>
      </c>
      <c r="BE13" s="14">
        <v>5</v>
      </c>
      <c r="BF13" s="14">
        <v>1</v>
      </c>
      <c r="BG13" s="14">
        <v>0</v>
      </c>
      <c r="BH13" s="14">
        <v>45</v>
      </c>
      <c r="BI13" s="14">
        <v>135</v>
      </c>
      <c r="BJ13" s="14">
        <v>530</v>
      </c>
      <c r="BK13" s="14">
        <v>315</v>
      </c>
      <c r="BL13" s="14">
        <v>355</v>
      </c>
      <c r="BM13" s="14">
        <v>9350</v>
      </c>
      <c r="BN13" s="19">
        <v>21.489312801654791</v>
      </c>
      <c r="BO13" s="19">
        <v>5.1037117903930129</v>
      </c>
      <c r="BP13" s="15" t="s">
        <v>72</v>
      </c>
      <c r="BQ13" s="15">
        <v>33</v>
      </c>
      <c r="BR13" s="15">
        <v>47</v>
      </c>
      <c r="BS13" s="13">
        <f t="shared" si="6"/>
        <v>14</v>
      </c>
      <c r="BT13" s="15">
        <v>39.909999999999997</v>
      </c>
      <c r="BU13" s="19">
        <f t="shared" si="7"/>
        <v>1.6629166666666666</v>
      </c>
      <c r="BV13" s="15">
        <v>0.32600000000000001</v>
      </c>
      <c r="BW13" s="15">
        <v>0.77700000000000002</v>
      </c>
      <c r="BX13" s="15">
        <v>0.53900000000000003</v>
      </c>
      <c r="BY13" s="14">
        <v>46208.706334359922</v>
      </c>
      <c r="BZ13" s="19">
        <v>5</v>
      </c>
      <c r="CA13" s="19">
        <v>1.0296057561131891</v>
      </c>
      <c r="CB13" s="19">
        <v>0.84789794332552071</v>
      </c>
    </row>
    <row r="14" spans="1:94" x14ac:dyDescent="0.25">
      <c r="A14" s="15" t="s">
        <v>69</v>
      </c>
      <c r="B14" s="15">
        <v>31</v>
      </c>
      <c r="C14" s="15">
        <v>1</v>
      </c>
      <c r="D14" s="16">
        <v>0.40468564223999998</v>
      </c>
      <c r="E14" s="17">
        <v>39344</v>
      </c>
      <c r="F14" s="15">
        <v>4</v>
      </c>
      <c r="G14" s="15" t="s">
        <v>76</v>
      </c>
      <c r="H14" s="15" t="s">
        <v>77</v>
      </c>
      <c r="I14" s="15">
        <v>24</v>
      </c>
      <c r="J14" s="15"/>
      <c r="K14" s="15"/>
      <c r="L14" s="15"/>
      <c r="M14" s="13">
        <f t="shared" si="12"/>
        <v>24</v>
      </c>
      <c r="N14" s="17">
        <v>39358</v>
      </c>
      <c r="O14" s="14">
        <v>44884</v>
      </c>
      <c r="P14" s="15">
        <v>39359</v>
      </c>
      <c r="Q14" s="14">
        <v>237702</v>
      </c>
      <c r="R14" s="15">
        <v>39361</v>
      </c>
      <c r="S14" s="14">
        <v>193734</v>
      </c>
      <c r="T14" s="15">
        <v>39362</v>
      </c>
      <c r="U14" s="15">
        <v>180452</v>
      </c>
      <c r="V14" s="14">
        <f t="shared" si="2"/>
        <v>656772</v>
      </c>
      <c r="W14" s="14">
        <f t="shared" si="3"/>
        <v>1622918.9559695313</v>
      </c>
      <c r="X14" s="17">
        <v>39387</v>
      </c>
      <c r="Y14" s="15">
        <v>29</v>
      </c>
      <c r="Z14" s="15">
        <v>0</v>
      </c>
      <c r="AA14" s="15">
        <v>2.1</v>
      </c>
      <c r="AB14" s="18">
        <v>29.9</v>
      </c>
      <c r="AC14" s="18">
        <v>20.100000000000001</v>
      </c>
      <c r="AD14" s="18">
        <v>31.4</v>
      </c>
      <c r="AE14" s="18">
        <v>27.140740740740746</v>
      </c>
      <c r="AF14" s="13">
        <v>23</v>
      </c>
      <c r="AG14" s="13">
        <f t="shared" si="5"/>
        <v>-2</v>
      </c>
      <c r="AH14" s="13">
        <v>21</v>
      </c>
      <c r="AI14" s="13">
        <v>33</v>
      </c>
      <c r="AJ14" s="18">
        <v>26.111111111111111</v>
      </c>
      <c r="AK14" s="18">
        <v>8.9</v>
      </c>
      <c r="AL14" s="18">
        <v>8</v>
      </c>
      <c r="AM14" s="18">
        <v>8.9</v>
      </c>
      <c r="AN14" s="18">
        <v>8.5107142857142843</v>
      </c>
      <c r="AO14" s="15">
        <v>146</v>
      </c>
      <c r="AP14" s="21">
        <v>300</v>
      </c>
      <c r="AQ14" s="21">
        <v>21</v>
      </c>
      <c r="AR14" s="21">
        <v>7.5</v>
      </c>
      <c r="AS14" s="14">
        <v>330</v>
      </c>
      <c r="AT14" s="14">
        <v>40</v>
      </c>
      <c r="AU14" s="14">
        <v>405</v>
      </c>
      <c r="AV14" s="14">
        <v>166.875</v>
      </c>
      <c r="AW14" s="14">
        <v>125</v>
      </c>
      <c r="AX14" s="14">
        <v>55</v>
      </c>
      <c r="AY14" s="14">
        <v>10</v>
      </c>
      <c r="AZ14" s="14">
        <v>90</v>
      </c>
      <c r="BA14" s="14">
        <v>58.75</v>
      </c>
      <c r="BB14" s="14">
        <v>65</v>
      </c>
      <c r="BC14" s="14">
        <v>0</v>
      </c>
      <c r="BD14" s="14">
        <v>0</v>
      </c>
      <c r="BE14" s="14">
        <v>50</v>
      </c>
      <c r="BF14" s="14">
        <v>14.375</v>
      </c>
      <c r="BG14" s="14">
        <v>5</v>
      </c>
      <c r="BH14" s="14">
        <v>385</v>
      </c>
      <c r="BI14" s="14">
        <v>95</v>
      </c>
      <c r="BJ14" s="14">
        <v>525</v>
      </c>
      <c r="BK14" s="14">
        <v>240</v>
      </c>
      <c r="BL14" s="14">
        <v>185</v>
      </c>
      <c r="BM14" s="14">
        <v>81015</v>
      </c>
      <c r="BN14" s="19">
        <v>44.895595504621724</v>
      </c>
      <c r="BO14" s="19">
        <v>12.335330982441395</v>
      </c>
      <c r="BP14" s="15" t="s">
        <v>72</v>
      </c>
      <c r="BQ14" s="15">
        <v>27</v>
      </c>
      <c r="BR14" s="15">
        <v>45</v>
      </c>
      <c r="BS14" s="13">
        <f t="shared" si="6"/>
        <v>18</v>
      </c>
      <c r="BT14" s="15">
        <v>34.299999999999997</v>
      </c>
      <c r="BU14" s="19">
        <f t="shared" si="7"/>
        <v>1.182758620689655</v>
      </c>
      <c r="BV14" s="15">
        <v>0.14899999999999999</v>
      </c>
      <c r="BW14" s="15">
        <v>0.62</v>
      </c>
      <c r="BX14" s="15">
        <v>0.32800000000000001</v>
      </c>
      <c r="BY14" s="14">
        <v>200192.42479562401</v>
      </c>
      <c r="BZ14" s="19">
        <v>25</v>
      </c>
      <c r="CA14" s="19">
        <v>2.1302188057514253</v>
      </c>
      <c r="CB14" s="19">
        <v>0.81281457689767389</v>
      </c>
    </row>
    <row r="15" spans="1:94" x14ac:dyDescent="0.25">
      <c r="A15" s="15" t="s">
        <v>69</v>
      </c>
      <c r="B15" s="15">
        <v>11</v>
      </c>
      <c r="C15" s="15">
        <v>0.5</v>
      </c>
      <c r="D15" s="16">
        <f>C15*0.40468564224</f>
        <v>0.20234282111999999</v>
      </c>
      <c r="E15" s="17">
        <v>38081</v>
      </c>
      <c r="F15" s="15">
        <v>1</v>
      </c>
      <c r="G15" s="15" t="s">
        <v>76</v>
      </c>
      <c r="H15" s="15" t="s">
        <v>78</v>
      </c>
      <c r="I15" s="15">
        <v>3</v>
      </c>
      <c r="J15" s="15">
        <v>4</v>
      </c>
      <c r="K15" s="15"/>
      <c r="L15" s="15"/>
      <c r="M15" s="13">
        <f t="shared" si="12"/>
        <v>3.5</v>
      </c>
      <c r="N15" s="17">
        <v>38085</v>
      </c>
      <c r="O15" s="14">
        <v>241366</v>
      </c>
      <c r="P15" s="15"/>
      <c r="Q15" s="14"/>
      <c r="R15" s="15"/>
      <c r="S15" s="15"/>
      <c r="T15" s="15"/>
      <c r="U15" s="15"/>
      <c r="V15" s="14">
        <f t="shared" si="2"/>
        <v>241366</v>
      </c>
      <c r="W15" s="14">
        <f t="shared" si="3"/>
        <v>1192856.7500640766</v>
      </c>
      <c r="X15" s="17">
        <v>38127</v>
      </c>
      <c r="Y15" s="15">
        <f>X15-N15</f>
        <v>42</v>
      </c>
      <c r="Z15" s="15">
        <v>25</v>
      </c>
      <c r="AA15" s="15">
        <v>2.9</v>
      </c>
      <c r="AB15" s="18">
        <v>28.4</v>
      </c>
      <c r="AC15" s="18">
        <v>19.2</v>
      </c>
      <c r="AD15" s="18">
        <v>29.9</v>
      </c>
      <c r="AE15" s="18">
        <v>25.908108108108106</v>
      </c>
      <c r="AF15" s="13">
        <v>24</v>
      </c>
      <c r="AG15" s="13">
        <f t="shared" si="5"/>
        <v>-4</v>
      </c>
      <c r="AH15" s="13">
        <v>20</v>
      </c>
      <c r="AI15" s="13">
        <v>33</v>
      </c>
      <c r="AJ15" s="18">
        <v>25.90909090909091</v>
      </c>
      <c r="AK15" s="18">
        <v>8.8000000000000007</v>
      </c>
      <c r="AL15" s="18">
        <v>8.3000000000000007</v>
      </c>
      <c r="AM15" s="18">
        <v>9.9</v>
      </c>
      <c r="AN15" s="18">
        <v>9.2214285714285733</v>
      </c>
      <c r="AO15" s="15">
        <v>44</v>
      </c>
      <c r="AP15" s="18">
        <v>212.5</v>
      </c>
      <c r="AQ15" s="18">
        <v>18</v>
      </c>
      <c r="AR15" s="18">
        <v>7.5</v>
      </c>
      <c r="AS15" s="14">
        <v>10</v>
      </c>
      <c r="AT15" s="14">
        <v>0</v>
      </c>
      <c r="AU15" s="14">
        <v>100</v>
      </c>
      <c r="AV15" s="14">
        <v>34</v>
      </c>
      <c r="AW15" s="14">
        <v>35</v>
      </c>
      <c r="AX15" s="14">
        <v>70</v>
      </c>
      <c r="AY15" s="14">
        <v>25</v>
      </c>
      <c r="AZ15" s="14">
        <v>520</v>
      </c>
      <c r="BA15" s="14">
        <v>138.33333333333334</v>
      </c>
      <c r="BB15" s="14">
        <v>85</v>
      </c>
      <c r="BC15" s="14">
        <v>30</v>
      </c>
      <c r="BD15" s="14">
        <v>5</v>
      </c>
      <c r="BE15" s="14">
        <v>4700</v>
      </c>
      <c r="BF15" s="14">
        <v>757.66666666666663</v>
      </c>
      <c r="BG15" s="14">
        <v>50</v>
      </c>
      <c r="BH15" s="14">
        <v>110</v>
      </c>
      <c r="BI15" s="14">
        <v>50</v>
      </c>
      <c r="BJ15" s="14">
        <v>4875</v>
      </c>
      <c r="BK15" s="14">
        <v>933.33333333333337</v>
      </c>
      <c r="BL15" s="14">
        <v>170</v>
      </c>
      <c r="BM15" s="14">
        <v>0</v>
      </c>
      <c r="BN15" s="19">
        <f>(BM15/O15)*100</f>
        <v>0</v>
      </c>
      <c r="BO15" s="19">
        <f>((BM15)/(O15+Q15+S15+U15))*100</f>
        <v>0</v>
      </c>
      <c r="BP15" s="15" t="s">
        <v>73</v>
      </c>
      <c r="BQ15" s="13"/>
      <c r="BR15" s="13"/>
      <c r="BS15" s="13"/>
      <c r="BT15" s="19"/>
      <c r="BU15" s="19">
        <f t="shared" si="7"/>
        <v>0</v>
      </c>
      <c r="BV15" s="16"/>
      <c r="BW15" s="16"/>
      <c r="BX15" s="16"/>
      <c r="BY15" s="14">
        <f>BM15/(C15*0.40468564224)</f>
        <v>0</v>
      </c>
      <c r="BZ15" s="15">
        <v>0</v>
      </c>
      <c r="CA15" s="19">
        <f>(BZ15/D15)/Y15</f>
        <v>0</v>
      </c>
      <c r="CB15" s="19"/>
    </row>
    <row r="16" spans="1:94" x14ac:dyDescent="0.25">
      <c r="A16" s="15" t="s">
        <v>69</v>
      </c>
      <c r="B16" s="15">
        <v>25</v>
      </c>
      <c r="C16" s="15">
        <v>1</v>
      </c>
      <c r="D16" s="16">
        <v>0.40468564223999998</v>
      </c>
      <c r="E16" s="17">
        <v>39315</v>
      </c>
      <c r="F16" s="15">
        <v>3</v>
      </c>
      <c r="G16" s="15" t="s">
        <v>76</v>
      </c>
      <c r="H16" s="15" t="s">
        <v>77</v>
      </c>
      <c r="I16" s="15">
        <v>15</v>
      </c>
      <c r="J16" s="15"/>
      <c r="K16" s="15">
        <v>39</v>
      </c>
      <c r="L16" s="15">
        <v>11</v>
      </c>
      <c r="M16" s="13">
        <f t="shared" si="12"/>
        <v>21.666666666666668</v>
      </c>
      <c r="N16" s="17">
        <v>39320</v>
      </c>
      <c r="O16" s="14">
        <v>306860</v>
      </c>
      <c r="P16" s="15">
        <v>39321</v>
      </c>
      <c r="Q16" s="14">
        <v>24274</v>
      </c>
      <c r="R16" s="15">
        <v>39325</v>
      </c>
      <c r="S16" s="14">
        <v>139232</v>
      </c>
      <c r="T16" s="15"/>
      <c r="U16" s="15"/>
      <c r="V16" s="14">
        <f t="shared" si="2"/>
        <v>470366</v>
      </c>
      <c r="W16" s="14">
        <f t="shared" si="3"/>
        <v>1162299.698591847</v>
      </c>
      <c r="X16" s="17">
        <v>39359</v>
      </c>
      <c r="Y16" s="15">
        <v>39</v>
      </c>
      <c r="Z16" s="15">
        <v>0</v>
      </c>
      <c r="AA16" s="15">
        <v>3.7</v>
      </c>
      <c r="AB16" s="18">
        <v>31.2</v>
      </c>
      <c r="AC16" s="18">
        <v>28.1</v>
      </c>
      <c r="AD16" s="18">
        <v>32.9</v>
      </c>
      <c r="AE16" s="18">
        <v>30.670270270270269</v>
      </c>
      <c r="AF16" s="13">
        <v>25</v>
      </c>
      <c r="AG16" s="13">
        <f t="shared" si="5"/>
        <v>-2</v>
      </c>
      <c r="AH16" s="13">
        <v>23</v>
      </c>
      <c r="AI16" s="13">
        <v>28</v>
      </c>
      <c r="AJ16" s="18">
        <v>25.3</v>
      </c>
      <c r="AK16" s="18">
        <v>8.8000000000000007</v>
      </c>
      <c r="AL16" s="18">
        <v>8.5</v>
      </c>
      <c r="AM16" s="18">
        <v>9.6</v>
      </c>
      <c r="AN16" s="18">
        <v>9.0605263157894758</v>
      </c>
      <c r="AO16" s="15">
        <v>204</v>
      </c>
      <c r="AP16" s="21">
        <v>290</v>
      </c>
      <c r="AQ16" s="21">
        <v>16</v>
      </c>
      <c r="AR16" s="21">
        <v>7</v>
      </c>
      <c r="AS16" s="14">
        <v>25</v>
      </c>
      <c r="AT16" s="14">
        <v>0</v>
      </c>
      <c r="AU16" s="14">
        <v>80</v>
      </c>
      <c r="AV16" s="14">
        <v>20</v>
      </c>
      <c r="AW16" s="14">
        <v>5</v>
      </c>
      <c r="AX16" s="14">
        <v>265</v>
      </c>
      <c r="AY16" s="14">
        <v>0</v>
      </c>
      <c r="AZ16" s="14">
        <v>265</v>
      </c>
      <c r="BA16" s="14">
        <v>50.454545454545453</v>
      </c>
      <c r="BB16" s="14">
        <v>15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285</v>
      </c>
      <c r="BI16" s="14">
        <v>5</v>
      </c>
      <c r="BJ16" s="14">
        <v>285</v>
      </c>
      <c r="BK16" s="14">
        <v>67.272727272727266</v>
      </c>
      <c r="BL16" s="14">
        <v>30</v>
      </c>
      <c r="BM16" s="14">
        <v>2608</v>
      </c>
      <c r="BN16" s="19">
        <v>1.8731326131923698</v>
      </c>
      <c r="BO16" s="19">
        <v>0.55446184460611525</v>
      </c>
      <c r="BP16" s="15" t="s">
        <v>72</v>
      </c>
      <c r="BQ16" s="15">
        <v>33</v>
      </c>
      <c r="BR16" s="15">
        <v>105</v>
      </c>
      <c r="BS16" s="13">
        <f t="shared" ref="BS16:BS28" si="13">BR16-BQ16</f>
        <v>72</v>
      </c>
      <c r="BT16" s="15">
        <v>61.55</v>
      </c>
      <c r="BU16" s="19">
        <f t="shared" si="7"/>
        <v>1.5782051282051281</v>
      </c>
      <c r="BV16" s="15">
        <v>0.22800000000000001</v>
      </c>
      <c r="BW16" s="15">
        <v>9.2729999999999997</v>
      </c>
      <c r="BX16" s="15">
        <v>2.0249999999999999</v>
      </c>
      <c r="BY16" s="14">
        <v>6444.5083486636722</v>
      </c>
      <c r="BZ16" s="19">
        <v>5.36</v>
      </c>
      <c r="CA16" s="19">
        <v>0.33961149863179652</v>
      </c>
      <c r="CB16" s="19">
        <v>0.86844207379676475</v>
      </c>
    </row>
    <row r="17" spans="1:80" x14ac:dyDescent="0.25">
      <c r="A17" s="15" t="s">
        <v>69</v>
      </c>
      <c r="B17" s="15">
        <v>30</v>
      </c>
      <c r="C17" s="15">
        <v>1</v>
      </c>
      <c r="D17" s="16">
        <v>0.40468564223999998</v>
      </c>
      <c r="E17" s="17">
        <v>39339</v>
      </c>
      <c r="F17" s="15">
        <v>1</v>
      </c>
      <c r="G17" s="15" t="s">
        <v>76</v>
      </c>
      <c r="H17" s="15" t="s">
        <v>77</v>
      </c>
      <c r="I17" s="15">
        <v>8</v>
      </c>
      <c r="J17" s="15">
        <v>40</v>
      </c>
      <c r="K17" s="15"/>
      <c r="L17" s="15"/>
      <c r="M17" s="13">
        <f t="shared" si="12"/>
        <v>24</v>
      </c>
      <c r="N17" s="17">
        <v>39346</v>
      </c>
      <c r="O17" s="14">
        <v>256938</v>
      </c>
      <c r="P17" s="15"/>
      <c r="Q17" s="14"/>
      <c r="R17" s="15"/>
      <c r="S17" s="14"/>
      <c r="T17" s="15"/>
      <c r="U17" s="15"/>
      <c r="V17" s="14">
        <f t="shared" si="2"/>
        <v>256938</v>
      </c>
      <c r="W17" s="14">
        <f t="shared" si="3"/>
        <v>634907.62503410538</v>
      </c>
      <c r="X17" s="17">
        <v>39373</v>
      </c>
      <c r="Y17" s="15">
        <v>27</v>
      </c>
      <c r="Z17" s="15">
        <v>0</v>
      </c>
      <c r="AA17" s="15">
        <v>3.7</v>
      </c>
      <c r="AB17" s="18">
        <v>32.1</v>
      </c>
      <c r="AC17" s="18">
        <v>27.7</v>
      </c>
      <c r="AD17" s="18">
        <v>32.5</v>
      </c>
      <c r="AE17" s="18">
        <v>30.147999999999996</v>
      </c>
      <c r="AF17" s="13">
        <v>25</v>
      </c>
      <c r="AG17" s="13">
        <f t="shared" si="5"/>
        <v>-3</v>
      </c>
      <c r="AH17" s="13">
        <v>22</v>
      </c>
      <c r="AI17" s="13">
        <v>29</v>
      </c>
      <c r="AJ17" s="18">
        <v>25</v>
      </c>
      <c r="AK17" s="18">
        <v>9.1</v>
      </c>
      <c r="AL17" s="18">
        <v>8.6</v>
      </c>
      <c r="AM17" s="18">
        <v>9.1999999999999993</v>
      </c>
      <c r="AN17" s="18">
        <v>8.8961538461538456</v>
      </c>
      <c r="AO17" s="15">
        <v>106</v>
      </c>
      <c r="AP17" s="21">
        <v>250</v>
      </c>
      <c r="AQ17" s="21">
        <v>15</v>
      </c>
      <c r="AR17" s="21">
        <v>6</v>
      </c>
      <c r="AS17" s="14">
        <v>10</v>
      </c>
      <c r="AT17" s="14">
        <v>0</v>
      </c>
      <c r="AU17" s="14">
        <v>155</v>
      </c>
      <c r="AV17" s="14">
        <v>85.714285714285708</v>
      </c>
      <c r="AW17" s="14">
        <v>70</v>
      </c>
      <c r="AX17" s="14">
        <v>15</v>
      </c>
      <c r="AY17" s="14">
        <v>0</v>
      </c>
      <c r="AZ17" s="14">
        <v>125</v>
      </c>
      <c r="BA17" s="14">
        <v>51.428571428571431</v>
      </c>
      <c r="BB17" s="14">
        <v>65</v>
      </c>
      <c r="BC17" s="14">
        <v>990</v>
      </c>
      <c r="BD17" s="14">
        <v>0</v>
      </c>
      <c r="BE17" s="14">
        <v>33100</v>
      </c>
      <c r="BF17" s="14">
        <v>5431.4285714285716</v>
      </c>
      <c r="BG17" s="14">
        <v>0</v>
      </c>
      <c r="BH17" s="14">
        <v>1015</v>
      </c>
      <c r="BI17" s="14">
        <v>120</v>
      </c>
      <c r="BJ17" s="14">
        <v>33225</v>
      </c>
      <c r="BK17" s="14">
        <v>5569.2857142857147</v>
      </c>
      <c r="BL17" s="14">
        <v>155</v>
      </c>
      <c r="BM17" s="14">
        <v>15729</v>
      </c>
      <c r="BN17" s="19">
        <v>6.1217102958690424</v>
      </c>
      <c r="BO17" s="19">
        <v>6.1217102958690424</v>
      </c>
      <c r="BP17" s="15" t="s">
        <v>72</v>
      </c>
      <c r="BQ17" s="15">
        <v>36</v>
      </c>
      <c r="BR17" s="15">
        <v>52</v>
      </c>
      <c r="BS17" s="13">
        <f t="shared" si="13"/>
        <v>16</v>
      </c>
      <c r="BT17" s="15">
        <v>47.22</v>
      </c>
      <c r="BU17" s="19">
        <f t="shared" si="7"/>
        <v>1.7488888888888889</v>
      </c>
      <c r="BV17" s="15">
        <v>0.41699999999999998</v>
      </c>
      <c r="BW17" s="15">
        <v>1.25</v>
      </c>
      <c r="BX17" s="15">
        <v>0.91500000000000004</v>
      </c>
      <c r="BY17" s="14">
        <v>38867.205450970439</v>
      </c>
      <c r="BZ17" s="19">
        <v>14.59</v>
      </c>
      <c r="CA17" s="19">
        <v>1.3352842650392378</v>
      </c>
      <c r="CB17" s="19">
        <v>0.8690467621553003</v>
      </c>
    </row>
    <row r="18" spans="1:80" x14ac:dyDescent="0.25">
      <c r="A18" s="12" t="s">
        <v>69</v>
      </c>
      <c r="B18" s="15">
        <v>11</v>
      </c>
      <c r="C18" s="15">
        <v>0.5</v>
      </c>
      <c r="D18" s="16">
        <f>C18*0.40468564224</f>
        <v>0.20234282111999999</v>
      </c>
      <c r="E18" s="17">
        <v>40415</v>
      </c>
      <c r="F18" s="13">
        <v>1</v>
      </c>
      <c r="G18" s="13" t="s">
        <v>76</v>
      </c>
      <c r="H18" s="13" t="s">
        <v>77</v>
      </c>
      <c r="I18" s="15">
        <v>16</v>
      </c>
      <c r="J18" s="15">
        <v>1</v>
      </c>
      <c r="K18" s="15"/>
      <c r="L18" s="15"/>
      <c r="M18" s="13">
        <f t="shared" si="12"/>
        <v>8.5</v>
      </c>
      <c r="N18" s="17">
        <v>40427</v>
      </c>
      <c r="O18" s="14">
        <v>153888</v>
      </c>
      <c r="P18" s="17"/>
      <c r="Q18" s="14"/>
      <c r="R18" s="17"/>
      <c r="S18" s="13"/>
      <c r="T18" s="17"/>
      <c r="U18" s="13"/>
      <c r="V18" s="14">
        <f t="shared" si="2"/>
        <v>153888</v>
      </c>
      <c r="W18" s="14">
        <f t="shared" si="3"/>
        <v>760531.05886438279</v>
      </c>
      <c r="X18" s="17">
        <v>40451</v>
      </c>
      <c r="Y18" s="13">
        <f>X18-N18</f>
        <v>24</v>
      </c>
      <c r="Z18" s="13">
        <v>9</v>
      </c>
      <c r="AA18" s="18">
        <v>4.3</v>
      </c>
      <c r="AB18" s="18">
        <v>29.7</v>
      </c>
      <c r="AC18" s="18">
        <v>25.5</v>
      </c>
      <c r="AD18" s="18">
        <v>33.200000000000003</v>
      </c>
      <c r="AE18" s="18">
        <v>30.072727272727274</v>
      </c>
      <c r="AF18" s="15">
        <v>25</v>
      </c>
      <c r="AG18" s="13">
        <f t="shared" si="5"/>
        <v>-10</v>
      </c>
      <c r="AH18" s="15">
        <v>15</v>
      </c>
      <c r="AI18" s="15">
        <v>26</v>
      </c>
      <c r="AJ18" s="13">
        <v>20.333333333333332</v>
      </c>
      <c r="AK18" s="15">
        <v>9.1999999999999993</v>
      </c>
      <c r="AL18" s="15">
        <v>8.4</v>
      </c>
      <c r="AM18" s="15">
        <v>9.8000000000000007</v>
      </c>
      <c r="AN18" s="18">
        <v>9.0390552282720567</v>
      </c>
      <c r="AO18" s="15">
        <v>90</v>
      </c>
      <c r="AP18" s="15">
        <v>187.5</v>
      </c>
      <c r="AQ18" s="15">
        <v>13</v>
      </c>
      <c r="AR18" s="15">
        <v>5.75</v>
      </c>
      <c r="AS18" s="14">
        <v>0</v>
      </c>
      <c r="AT18" s="14">
        <v>0</v>
      </c>
      <c r="AU18" s="14">
        <v>775</v>
      </c>
      <c r="AV18" s="13">
        <v>149.375</v>
      </c>
      <c r="AW18" s="14">
        <v>55</v>
      </c>
      <c r="AX18" s="14">
        <v>15</v>
      </c>
      <c r="AY18" s="14">
        <v>0</v>
      </c>
      <c r="AZ18" s="14">
        <v>375</v>
      </c>
      <c r="BA18" s="13">
        <v>107.875</v>
      </c>
      <c r="BB18" s="14">
        <v>17.5</v>
      </c>
      <c r="BC18" s="14">
        <v>1325</v>
      </c>
      <c r="BD18" s="14">
        <v>5</v>
      </c>
      <c r="BE18" s="14">
        <v>2050</v>
      </c>
      <c r="BF18" s="14">
        <v>507.5</v>
      </c>
      <c r="BG18" s="14">
        <v>187.5</v>
      </c>
      <c r="BH18" s="14">
        <v>1640</v>
      </c>
      <c r="BI18" s="14">
        <v>70</v>
      </c>
      <c r="BJ18" s="14">
        <v>2505</v>
      </c>
      <c r="BK18" s="14">
        <v>786.25</v>
      </c>
      <c r="BL18" s="14">
        <v>592.5</v>
      </c>
      <c r="BM18" s="14">
        <v>129358</v>
      </c>
      <c r="BN18" s="19">
        <v>84.06</v>
      </c>
      <c r="BO18" s="19">
        <v>84.06</v>
      </c>
      <c r="BP18" s="15" t="s">
        <v>72</v>
      </c>
      <c r="BQ18" s="13">
        <v>24</v>
      </c>
      <c r="BR18" s="13">
        <v>40</v>
      </c>
      <c r="BS18" s="13">
        <f t="shared" si="13"/>
        <v>16</v>
      </c>
      <c r="BT18" s="19">
        <v>28.59</v>
      </c>
      <c r="BU18" s="19">
        <f t="shared" si="7"/>
        <v>1.1912499999999999</v>
      </c>
      <c r="BV18" s="16">
        <v>0.123</v>
      </c>
      <c r="BW18" s="16">
        <v>0.41799999999999998</v>
      </c>
      <c r="BX18" s="16">
        <v>0.20599999999999999</v>
      </c>
      <c r="BY18" s="14">
        <f>BM18/(C18*0.40468564224)</f>
        <v>639301.15871659154</v>
      </c>
      <c r="BZ18" s="19">
        <v>22.77</v>
      </c>
      <c r="CA18" s="16">
        <f>(BZ18/D18)/Y18</f>
        <v>4.6888246133394622</v>
      </c>
      <c r="CB18" s="16">
        <f>(BX18/BT18^3)*100000</f>
        <v>0.88150494780218103</v>
      </c>
    </row>
    <row r="19" spans="1:80" x14ac:dyDescent="0.25">
      <c r="A19" s="15" t="s">
        <v>69</v>
      </c>
      <c r="B19" s="15">
        <v>13</v>
      </c>
      <c r="C19" s="15">
        <v>0.5</v>
      </c>
      <c r="D19" s="16">
        <v>0.20234282111999999</v>
      </c>
      <c r="E19" s="17">
        <v>39315</v>
      </c>
      <c r="F19" s="15">
        <v>3</v>
      </c>
      <c r="G19" s="15" t="s">
        <v>76</v>
      </c>
      <c r="H19" s="15" t="s">
        <v>77</v>
      </c>
      <c r="I19" s="15">
        <v>70</v>
      </c>
      <c r="J19" s="15">
        <v>6</v>
      </c>
      <c r="K19" s="15"/>
      <c r="L19" s="15"/>
      <c r="M19" s="13">
        <f t="shared" si="12"/>
        <v>38</v>
      </c>
      <c r="N19" s="17">
        <v>39322</v>
      </c>
      <c r="O19" s="14">
        <v>204268</v>
      </c>
      <c r="P19" s="15">
        <v>39324</v>
      </c>
      <c r="Q19" s="14">
        <v>63204</v>
      </c>
      <c r="R19" s="15">
        <v>39326</v>
      </c>
      <c r="S19" s="14">
        <v>50838</v>
      </c>
      <c r="T19" s="15"/>
      <c r="U19" s="15"/>
      <c r="V19" s="14">
        <f t="shared" si="2"/>
        <v>318310</v>
      </c>
      <c r="W19" s="14">
        <f t="shared" si="3"/>
        <v>1573122.2794962681</v>
      </c>
      <c r="X19" s="17">
        <v>39359</v>
      </c>
      <c r="Y19" s="15">
        <v>37</v>
      </c>
      <c r="Z19" s="15">
        <v>1</v>
      </c>
      <c r="AA19" s="15">
        <v>3.8</v>
      </c>
      <c r="AB19" s="78">
        <v>30.9</v>
      </c>
      <c r="AC19" s="78">
        <v>27.5</v>
      </c>
      <c r="AD19" s="78">
        <v>33.200000000000003</v>
      </c>
      <c r="AE19" s="82">
        <v>30.62</v>
      </c>
      <c r="AF19" s="78">
        <v>26</v>
      </c>
      <c r="AG19" s="13">
        <f t="shared" si="5"/>
        <v>-2</v>
      </c>
      <c r="AH19" s="78">
        <v>24</v>
      </c>
      <c r="AI19" s="78">
        <v>30</v>
      </c>
      <c r="AJ19" s="82">
        <v>26.333333333333332</v>
      </c>
      <c r="AK19" s="82">
        <v>9.3000000000000007</v>
      </c>
      <c r="AL19" s="82">
        <v>8.9</v>
      </c>
      <c r="AM19" s="82">
        <v>9.6999999999999993</v>
      </c>
      <c r="AN19" s="82">
        <v>9.2833333333333314</v>
      </c>
      <c r="AO19" s="82">
        <v>186</v>
      </c>
      <c r="AP19" s="82">
        <v>125</v>
      </c>
      <c r="AQ19" s="82">
        <v>3</v>
      </c>
      <c r="AR19" s="82">
        <v>1.2250000000000001</v>
      </c>
      <c r="AS19" s="81">
        <v>30</v>
      </c>
      <c r="AT19" s="81">
        <v>85</v>
      </c>
      <c r="AU19" s="81">
        <v>10</v>
      </c>
      <c r="AV19" s="81">
        <v>125</v>
      </c>
      <c r="AW19" s="81">
        <v>0</v>
      </c>
      <c r="AX19" s="81">
        <v>0</v>
      </c>
      <c r="AY19" s="81">
        <v>0</v>
      </c>
      <c r="AZ19" s="81">
        <v>0</v>
      </c>
      <c r="BA19" s="81">
        <v>365</v>
      </c>
      <c r="BB19" s="81">
        <v>205</v>
      </c>
      <c r="BC19" s="81">
        <v>5</v>
      </c>
      <c r="BD19" s="81">
        <v>375</v>
      </c>
      <c r="BE19" s="81">
        <v>60.454545454545453</v>
      </c>
      <c r="BF19" s="81">
        <v>59.545454545454547</v>
      </c>
      <c r="BG19" s="81">
        <v>0.45454545454545453</v>
      </c>
      <c r="BH19" s="81">
        <v>120.45454545454545</v>
      </c>
      <c r="BI19" s="81">
        <v>25</v>
      </c>
      <c r="BJ19" s="81">
        <v>50</v>
      </c>
      <c r="BK19" s="81">
        <v>0</v>
      </c>
      <c r="BL19" s="81">
        <v>75</v>
      </c>
      <c r="BM19" s="14">
        <v>1447</v>
      </c>
      <c r="BN19" s="19">
        <v>2.8462960777371258</v>
      </c>
      <c r="BO19" s="19">
        <v>0.45458829442995824</v>
      </c>
      <c r="BP19" s="15" t="s">
        <v>72</v>
      </c>
      <c r="BQ19" s="15">
        <v>39</v>
      </c>
      <c r="BR19" s="15">
        <v>86</v>
      </c>
      <c r="BS19" s="13">
        <f t="shared" si="13"/>
        <v>47</v>
      </c>
      <c r="BT19" s="15">
        <v>56.2</v>
      </c>
      <c r="BU19" s="19">
        <f t="shared" si="7"/>
        <v>1.5189189189189189</v>
      </c>
      <c r="BV19" s="15">
        <v>0.38400000000000001</v>
      </c>
      <c r="BW19" s="15">
        <v>4.9669999999999996</v>
      </c>
      <c r="BX19" s="15">
        <v>1.423</v>
      </c>
      <c r="BY19" s="14">
        <v>7151.2297396597651</v>
      </c>
      <c r="BZ19" s="19">
        <v>2.41</v>
      </c>
      <c r="CA19" s="19">
        <v>0.32190484828965871</v>
      </c>
      <c r="CB19" s="19">
        <v>0.8016705936319477</v>
      </c>
    </row>
    <row r="20" spans="1:80" x14ac:dyDescent="0.25">
      <c r="A20" s="15" t="s">
        <v>69</v>
      </c>
      <c r="B20" s="15">
        <v>28</v>
      </c>
      <c r="C20" s="15">
        <v>1</v>
      </c>
      <c r="D20" s="16">
        <v>0.40468564223999998</v>
      </c>
      <c r="E20" s="17">
        <v>39326</v>
      </c>
      <c r="F20" s="15">
        <v>3</v>
      </c>
      <c r="G20" s="15" t="s">
        <v>76</v>
      </c>
      <c r="H20" s="15" t="s">
        <v>77</v>
      </c>
      <c r="I20" s="15">
        <v>0</v>
      </c>
      <c r="J20" s="15"/>
      <c r="K20" s="15">
        <v>6</v>
      </c>
      <c r="L20" s="15">
        <v>11</v>
      </c>
      <c r="M20" s="13">
        <f t="shared" si="12"/>
        <v>5.666666666666667</v>
      </c>
      <c r="N20" s="17">
        <v>39332</v>
      </c>
      <c r="O20" s="14">
        <v>223046</v>
      </c>
      <c r="P20" s="15">
        <v>39334</v>
      </c>
      <c r="Q20" s="14">
        <v>43968</v>
      </c>
      <c r="R20" s="15">
        <v>39337</v>
      </c>
      <c r="S20" s="14">
        <v>102592</v>
      </c>
      <c r="T20" s="15"/>
      <c r="U20" s="15"/>
      <c r="V20" s="14">
        <f t="shared" si="2"/>
        <v>369606</v>
      </c>
      <c r="W20" s="14">
        <f t="shared" si="3"/>
        <v>913316.31622553116</v>
      </c>
      <c r="X20" s="17">
        <v>39366</v>
      </c>
      <c r="Y20" s="15">
        <v>34</v>
      </c>
      <c r="Z20" s="15">
        <v>0</v>
      </c>
      <c r="AA20" s="15">
        <v>4.3</v>
      </c>
      <c r="AB20" s="18">
        <v>30.7</v>
      </c>
      <c r="AC20" s="18">
        <v>28.2</v>
      </c>
      <c r="AD20" s="18">
        <v>32.700000000000003</v>
      </c>
      <c r="AE20" s="18">
        <v>30.909375000000004</v>
      </c>
      <c r="AF20" s="13">
        <v>26</v>
      </c>
      <c r="AG20" s="13">
        <f t="shared" si="5"/>
        <v>-3</v>
      </c>
      <c r="AH20" s="13">
        <v>23</v>
      </c>
      <c r="AI20" s="13">
        <v>26</v>
      </c>
      <c r="AJ20" s="18">
        <v>24.888888888888889</v>
      </c>
      <c r="AK20" s="18">
        <v>8.6999999999999993</v>
      </c>
      <c r="AL20" s="18">
        <v>8</v>
      </c>
      <c r="AM20" s="18">
        <v>9.1</v>
      </c>
      <c r="AN20" s="18">
        <v>8.5909090909090935</v>
      </c>
      <c r="AO20" s="15">
        <v>160</v>
      </c>
      <c r="AP20" s="21">
        <v>275</v>
      </c>
      <c r="AQ20" s="21">
        <v>13</v>
      </c>
      <c r="AR20" s="21">
        <v>5.75</v>
      </c>
      <c r="AS20" s="14">
        <v>10</v>
      </c>
      <c r="AT20" s="14">
        <v>0</v>
      </c>
      <c r="AU20" s="14">
        <v>75</v>
      </c>
      <c r="AV20" s="14">
        <v>25</v>
      </c>
      <c r="AW20" s="14">
        <v>15</v>
      </c>
      <c r="AX20" s="14">
        <v>0</v>
      </c>
      <c r="AY20" s="14">
        <v>15</v>
      </c>
      <c r="AZ20" s="14">
        <v>100</v>
      </c>
      <c r="BA20" s="14">
        <v>53.333333333333336</v>
      </c>
      <c r="BB20" s="14">
        <v>50</v>
      </c>
      <c r="BC20" s="14">
        <v>0</v>
      </c>
      <c r="BD20" s="14">
        <v>0</v>
      </c>
      <c r="BE20" s="14">
        <v>235</v>
      </c>
      <c r="BF20" s="14">
        <v>37.222222222222221</v>
      </c>
      <c r="BG20" s="14">
        <v>0</v>
      </c>
      <c r="BH20" s="14">
        <v>10</v>
      </c>
      <c r="BI20" s="14">
        <v>30</v>
      </c>
      <c r="BJ20" s="14">
        <v>395</v>
      </c>
      <c r="BK20" s="14">
        <v>115.55555555555556</v>
      </c>
      <c r="BL20" s="14">
        <v>70</v>
      </c>
      <c r="BM20" s="14">
        <v>92288</v>
      </c>
      <c r="BN20" s="19">
        <v>89.956331877729255</v>
      </c>
      <c r="BO20" s="19">
        <v>24.969291624053721</v>
      </c>
      <c r="BP20" s="15" t="s">
        <v>72</v>
      </c>
      <c r="BQ20" s="15">
        <v>30</v>
      </c>
      <c r="BR20" s="15">
        <v>81</v>
      </c>
      <c r="BS20" s="13">
        <f t="shared" si="13"/>
        <v>51</v>
      </c>
      <c r="BT20" s="15">
        <v>36.409999999999997</v>
      </c>
      <c r="BU20" s="19">
        <f t="shared" si="7"/>
        <v>1.0708823529411764</v>
      </c>
      <c r="BV20" s="15">
        <v>0.16400000000000001</v>
      </c>
      <c r="BW20" s="15">
        <v>4.548</v>
      </c>
      <c r="BX20" s="15">
        <v>0.34499999999999997</v>
      </c>
      <c r="BY20" s="14">
        <v>228048.61444841756</v>
      </c>
      <c r="BZ20" s="19">
        <v>24.32</v>
      </c>
      <c r="CA20" s="19">
        <v>1.7675302580239591</v>
      </c>
      <c r="CB20" s="19">
        <v>0.71475476327936827</v>
      </c>
    </row>
    <row r="21" spans="1:80" x14ac:dyDescent="0.25">
      <c r="A21" s="15" t="s">
        <v>69</v>
      </c>
      <c r="B21" s="15">
        <v>29</v>
      </c>
      <c r="C21" s="15">
        <v>1</v>
      </c>
      <c r="D21" s="16">
        <v>0.40468564223999998</v>
      </c>
      <c r="E21" s="17">
        <v>39331</v>
      </c>
      <c r="F21" s="15">
        <v>3</v>
      </c>
      <c r="G21" s="15" t="s">
        <v>76</v>
      </c>
      <c r="H21" s="15" t="s">
        <v>77</v>
      </c>
      <c r="I21" s="15">
        <v>0</v>
      </c>
      <c r="J21" s="15"/>
      <c r="K21" s="15"/>
      <c r="L21" s="15"/>
      <c r="M21" s="13">
        <f t="shared" si="12"/>
        <v>0</v>
      </c>
      <c r="N21" s="17">
        <v>39339</v>
      </c>
      <c r="O21" s="14">
        <v>52670</v>
      </c>
      <c r="P21" s="15">
        <v>39340</v>
      </c>
      <c r="Q21" s="14">
        <v>67026</v>
      </c>
      <c r="R21" s="15">
        <v>39341</v>
      </c>
      <c r="S21" s="14">
        <v>33892</v>
      </c>
      <c r="T21" s="15"/>
      <c r="U21" s="15"/>
      <c r="V21" s="14">
        <f t="shared" si="2"/>
        <v>153588</v>
      </c>
      <c r="W21" s="14">
        <f t="shared" si="3"/>
        <v>379524.21328778996</v>
      </c>
      <c r="X21" s="17">
        <v>39366</v>
      </c>
      <c r="Y21" s="15">
        <v>27</v>
      </c>
      <c r="Z21" s="15">
        <v>0</v>
      </c>
      <c r="AA21" s="15">
        <v>3.6</v>
      </c>
      <c r="AB21" s="18">
        <v>32.1</v>
      </c>
      <c r="AC21" s="18">
        <v>28</v>
      </c>
      <c r="AD21" s="18">
        <v>32.4</v>
      </c>
      <c r="AE21" s="18">
        <v>30.576000000000001</v>
      </c>
      <c r="AF21" s="13">
        <v>26</v>
      </c>
      <c r="AG21" s="13">
        <f t="shared" si="5"/>
        <v>-5</v>
      </c>
      <c r="AH21" s="13">
        <v>21</v>
      </c>
      <c r="AI21" s="13">
        <v>30</v>
      </c>
      <c r="AJ21" s="18">
        <v>27.571428571428573</v>
      </c>
      <c r="AK21" s="18">
        <v>9.1</v>
      </c>
      <c r="AL21" s="18">
        <v>8.3000000000000007</v>
      </c>
      <c r="AM21" s="18">
        <v>9.3000000000000007</v>
      </c>
      <c r="AN21" s="18">
        <v>8.9730769230769205</v>
      </c>
      <c r="AO21" s="15">
        <v>112</v>
      </c>
      <c r="AP21" s="21">
        <v>240</v>
      </c>
      <c r="AQ21" s="21">
        <v>18</v>
      </c>
      <c r="AR21" s="21">
        <v>7.25</v>
      </c>
      <c r="AS21" s="14">
        <v>0</v>
      </c>
      <c r="AT21" s="14">
        <v>15</v>
      </c>
      <c r="AU21" s="14">
        <v>260</v>
      </c>
      <c r="AV21" s="14">
        <v>65.714285714285708</v>
      </c>
      <c r="AW21" s="14">
        <v>30</v>
      </c>
      <c r="AX21" s="14">
        <v>0</v>
      </c>
      <c r="AY21" s="14">
        <v>10</v>
      </c>
      <c r="AZ21" s="14">
        <v>425</v>
      </c>
      <c r="BA21" s="14">
        <v>105.71428571428571</v>
      </c>
      <c r="BB21" s="14">
        <v>60</v>
      </c>
      <c r="BC21" s="14">
        <v>0</v>
      </c>
      <c r="BD21" s="14">
        <v>0</v>
      </c>
      <c r="BE21" s="14">
        <v>5</v>
      </c>
      <c r="BF21" s="14">
        <v>0.7142857142857143</v>
      </c>
      <c r="BG21" s="14">
        <v>0</v>
      </c>
      <c r="BH21" s="14">
        <v>0</v>
      </c>
      <c r="BI21" s="14">
        <v>45</v>
      </c>
      <c r="BJ21" s="14">
        <v>440</v>
      </c>
      <c r="BK21" s="14">
        <v>172.14285714285714</v>
      </c>
      <c r="BL21" s="14">
        <v>105</v>
      </c>
      <c r="BM21" s="14">
        <v>22348</v>
      </c>
      <c r="BN21" s="19">
        <v>65.938864628820966</v>
      </c>
      <c r="BO21" s="19">
        <v>14.550615933536474</v>
      </c>
      <c r="BP21" s="15" t="s">
        <v>72</v>
      </c>
      <c r="BQ21" s="15">
        <v>35</v>
      </c>
      <c r="BR21" s="15">
        <v>45</v>
      </c>
      <c r="BS21" s="13">
        <f t="shared" si="13"/>
        <v>10</v>
      </c>
      <c r="BT21" s="15">
        <v>39.67</v>
      </c>
      <c r="BU21" s="19">
        <f t="shared" si="7"/>
        <v>1.4692592592592593</v>
      </c>
      <c r="BV21" s="15">
        <v>0.36699999999999999</v>
      </c>
      <c r="BW21" s="15">
        <v>0.66</v>
      </c>
      <c r="BX21" s="15">
        <v>0.48299999999999998</v>
      </c>
      <c r="BY21" s="14">
        <v>55223.110650282113</v>
      </c>
      <c r="BZ21" s="19">
        <v>10.82</v>
      </c>
      <c r="CA21" s="19">
        <v>0.99025193610175155</v>
      </c>
      <c r="CB21" s="19">
        <v>0.77367850187486886</v>
      </c>
    </row>
    <row r="22" spans="1:80" x14ac:dyDescent="0.25">
      <c r="A22" s="15" t="s">
        <v>69</v>
      </c>
      <c r="B22" s="15">
        <v>12</v>
      </c>
      <c r="C22" s="15">
        <v>0.5</v>
      </c>
      <c r="D22" s="16">
        <v>0.20234282111999999</v>
      </c>
      <c r="E22" s="17">
        <v>39337</v>
      </c>
      <c r="F22" s="15">
        <v>3</v>
      </c>
      <c r="G22" s="15" t="s">
        <v>76</v>
      </c>
      <c r="H22" s="15" t="s">
        <v>77</v>
      </c>
      <c r="I22" s="15">
        <v>32</v>
      </c>
      <c r="J22" s="15">
        <v>35</v>
      </c>
      <c r="K22" s="15"/>
      <c r="L22" s="15"/>
      <c r="M22" s="13">
        <f t="shared" si="12"/>
        <v>33.5</v>
      </c>
      <c r="N22" s="17">
        <v>39343</v>
      </c>
      <c r="O22" s="14">
        <v>142438</v>
      </c>
      <c r="P22" s="15">
        <v>39344</v>
      </c>
      <c r="Q22" s="14">
        <v>45800</v>
      </c>
      <c r="R22" s="15">
        <v>39345</v>
      </c>
      <c r="S22" s="14">
        <v>39846</v>
      </c>
      <c r="T22" s="15"/>
      <c r="U22" s="15"/>
      <c r="V22" s="14">
        <f t="shared" si="2"/>
        <v>228084</v>
      </c>
      <c r="W22" s="14">
        <f t="shared" si="3"/>
        <v>1127215.6765311388</v>
      </c>
      <c r="X22" s="17">
        <v>39366</v>
      </c>
      <c r="Y22" s="15">
        <v>23</v>
      </c>
      <c r="Z22" s="15">
        <v>0</v>
      </c>
      <c r="AA22" s="15">
        <v>2.7</v>
      </c>
      <c r="AB22" s="18">
        <v>32.299999999999997</v>
      </c>
      <c r="AC22" s="18">
        <v>27.8</v>
      </c>
      <c r="AD22" s="18">
        <v>33</v>
      </c>
      <c r="AE22" s="18">
        <v>30.452380952380956</v>
      </c>
      <c r="AF22" s="13">
        <v>26</v>
      </c>
      <c r="AG22" s="13">
        <f t="shared" si="5"/>
        <v>-6</v>
      </c>
      <c r="AH22" s="13">
        <v>20</v>
      </c>
      <c r="AI22" s="13">
        <v>25</v>
      </c>
      <c r="AJ22" s="18">
        <v>22.666666666666668</v>
      </c>
      <c r="AK22" s="18">
        <v>9.1</v>
      </c>
      <c r="AL22" s="18">
        <v>8.5</v>
      </c>
      <c r="AM22" s="18">
        <v>9.1999999999999993</v>
      </c>
      <c r="AN22" s="18">
        <v>8.9090909090909065</v>
      </c>
      <c r="AO22" s="15">
        <v>82</v>
      </c>
      <c r="AP22" s="21">
        <v>120</v>
      </c>
      <c r="AQ22" s="21">
        <v>9</v>
      </c>
      <c r="AR22" s="21">
        <v>3.5</v>
      </c>
      <c r="AS22" s="14">
        <v>5</v>
      </c>
      <c r="AT22" s="14">
        <v>35</v>
      </c>
      <c r="AU22" s="14">
        <v>140</v>
      </c>
      <c r="AV22" s="14">
        <v>69.166666666666671</v>
      </c>
      <c r="AW22" s="14">
        <v>50</v>
      </c>
      <c r="AX22" s="14">
        <v>5</v>
      </c>
      <c r="AY22" s="14">
        <v>30</v>
      </c>
      <c r="AZ22" s="14">
        <v>220</v>
      </c>
      <c r="BA22" s="14">
        <v>106.66666666666667</v>
      </c>
      <c r="BB22" s="14">
        <v>95</v>
      </c>
      <c r="BC22" s="14">
        <v>5</v>
      </c>
      <c r="BD22" s="14">
        <v>0</v>
      </c>
      <c r="BE22" s="14">
        <v>600</v>
      </c>
      <c r="BF22" s="14">
        <v>200</v>
      </c>
      <c r="BG22" s="14">
        <v>30</v>
      </c>
      <c r="BH22" s="14">
        <v>15</v>
      </c>
      <c r="BI22" s="14">
        <v>90</v>
      </c>
      <c r="BJ22" s="14">
        <v>860</v>
      </c>
      <c r="BK22" s="14">
        <v>375.83333333333331</v>
      </c>
      <c r="BL22" s="14">
        <v>190</v>
      </c>
      <c r="BM22" s="14">
        <v>67038</v>
      </c>
      <c r="BN22" s="19">
        <v>168.24273452793256</v>
      </c>
      <c r="BO22" s="19">
        <v>29.391803019940021</v>
      </c>
      <c r="BP22" s="15" t="s">
        <v>72</v>
      </c>
      <c r="BQ22" s="15">
        <v>28</v>
      </c>
      <c r="BR22" s="15">
        <v>34</v>
      </c>
      <c r="BS22" s="13">
        <f t="shared" si="13"/>
        <v>6</v>
      </c>
      <c r="BT22" s="15">
        <v>30.99</v>
      </c>
      <c r="BU22" s="19">
        <f t="shared" si="7"/>
        <v>1.3473913043478261</v>
      </c>
      <c r="BV22" s="15">
        <v>0.15</v>
      </c>
      <c r="BW22" s="15">
        <v>0.245</v>
      </c>
      <c r="BX22" s="15">
        <v>0.19800000000000001</v>
      </c>
      <c r="BY22" s="14">
        <v>331309.01125591662</v>
      </c>
      <c r="BZ22" s="19">
        <v>13</v>
      </c>
      <c r="CA22" s="19">
        <v>2.7933651818027387</v>
      </c>
      <c r="CB22" s="19">
        <v>0.66527386321690751</v>
      </c>
    </row>
    <row r="23" spans="1:80" x14ac:dyDescent="0.25">
      <c r="A23" s="15" t="s">
        <v>69</v>
      </c>
      <c r="B23" s="15">
        <v>3</v>
      </c>
      <c r="C23" s="15">
        <v>2</v>
      </c>
      <c r="D23" s="16">
        <f>C23*0.40468564224</f>
        <v>0.80937128447999995</v>
      </c>
      <c r="E23" s="17">
        <v>37503</v>
      </c>
      <c r="F23" s="15">
        <v>2</v>
      </c>
      <c r="G23" s="15" t="s">
        <v>76</v>
      </c>
      <c r="H23" s="15" t="s">
        <v>78</v>
      </c>
      <c r="I23" s="15">
        <v>131</v>
      </c>
      <c r="J23" s="15">
        <v>37</v>
      </c>
      <c r="K23" s="15"/>
      <c r="L23" s="15"/>
      <c r="M23" s="13">
        <f t="shared" si="12"/>
        <v>84</v>
      </c>
      <c r="N23" s="17">
        <v>37515</v>
      </c>
      <c r="O23" s="14">
        <v>343958</v>
      </c>
      <c r="P23" s="17">
        <v>37517</v>
      </c>
      <c r="Q23" s="14">
        <v>280296</v>
      </c>
      <c r="R23" s="15"/>
      <c r="S23" s="15"/>
      <c r="T23" s="15"/>
      <c r="U23" s="15"/>
      <c r="V23" s="14">
        <f t="shared" si="2"/>
        <v>624254</v>
      </c>
      <c r="W23" s="14">
        <f t="shared" si="3"/>
        <v>771282.61401201924</v>
      </c>
      <c r="X23" s="17">
        <v>37540</v>
      </c>
      <c r="Y23" s="15">
        <f>X23-N23</f>
        <v>25</v>
      </c>
      <c r="Z23" s="15">
        <v>6</v>
      </c>
      <c r="AA23" s="18">
        <v>2.7</v>
      </c>
      <c r="AB23" s="18">
        <v>28.2</v>
      </c>
      <c r="AC23" s="18">
        <v>26.8</v>
      </c>
      <c r="AD23" s="18">
        <v>31.3</v>
      </c>
      <c r="AE23" s="18">
        <v>29.122727272727271</v>
      </c>
      <c r="AF23" s="13">
        <v>27</v>
      </c>
      <c r="AG23" s="13">
        <f t="shared" si="5"/>
        <v>-7</v>
      </c>
      <c r="AH23" s="13">
        <v>20</v>
      </c>
      <c r="AI23" s="13">
        <v>31</v>
      </c>
      <c r="AJ23" s="13">
        <v>27.625</v>
      </c>
      <c r="AK23" s="18">
        <v>8.9</v>
      </c>
      <c r="AL23" s="18">
        <v>8.9</v>
      </c>
      <c r="AM23" s="18">
        <v>9.1999999999999993</v>
      </c>
      <c r="AN23" s="18">
        <v>9.0918442027160182</v>
      </c>
      <c r="AO23" s="15">
        <v>42</v>
      </c>
      <c r="AP23" s="18">
        <v>750</v>
      </c>
      <c r="AQ23" s="18">
        <v>57</v>
      </c>
      <c r="AR23" s="18">
        <v>23.75</v>
      </c>
      <c r="AS23" s="14">
        <v>445</v>
      </c>
      <c r="AT23" s="14">
        <v>515</v>
      </c>
      <c r="AU23" s="14">
        <v>2120</v>
      </c>
      <c r="AV23" s="14">
        <v>3080</v>
      </c>
      <c r="AW23" s="14">
        <v>0</v>
      </c>
      <c r="AX23" s="14">
        <v>0</v>
      </c>
      <c r="AY23" s="14">
        <v>0</v>
      </c>
      <c r="AZ23" s="14">
        <v>0</v>
      </c>
      <c r="BA23" s="14">
        <v>210</v>
      </c>
      <c r="BB23" s="14">
        <v>200</v>
      </c>
      <c r="BC23" s="14">
        <v>380</v>
      </c>
      <c r="BD23" s="14">
        <v>465</v>
      </c>
      <c r="BE23" s="14">
        <v>49.545454545454547</v>
      </c>
      <c r="BF23" s="14">
        <v>29.545454545454547</v>
      </c>
      <c r="BG23" s="14">
        <v>45.909090909090907</v>
      </c>
      <c r="BH23" s="14">
        <v>125</v>
      </c>
      <c r="BI23" s="14">
        <v>25</v>
      </c>
      <c r="BJ23" s="14">
        <v>10</v>
      </c>
      <c r="BK23" s="14">
        <v>5</v>
      </c>
      <c r="BL23" s="14">
        <v>40</v>
      </c>
      <c r="BM23" s="14">
        <v>78295</v>
      </c>
      <c r="BN23" s="19">
        <f>BM23/(Q23)*100</f>
        <v>27.932970859377232</v>
      </c>
      <c r="BO23" s="19">
        <f>BM23/(O23+Q23)*100</f>
        <v>12.542170334511274</v>
      </c>
      <c r="BP23" s="15" t="s">
        <v>72</v>
      </c>
      <c r="BQ23" s="15">
        <v>23</v>
      </c>
      <c r="BR23" s="15">
        <v>55</v>
      </c>
      <c r="BS23" s="13">
        <f t="shared" si="13"/>
        <v>32</v>
      </c>
      <c r="BT23" s="15">
        <v>36.08</v>
      </c>
      <c r="BU23" s="19">
        <f t="shared" si="7"/>
        <v>1.4432</v>
      </c>
      <c r="BV23" s="15">
        <v>0.08</v>
      </c>
      <c r="BW23" s="15">
        <v>1.07</v>
      </c>
      <c r="BX23" s="15">
        <v>0.312</v>
      </c>
      <c r="BY23" s="14">
        <f>BM23/(C23*0.40468564224)</f>
        <v>96735.579209858552</v>
      </c>
      <c r="BZ23" s="15">
        <v>22.09</v>
      </c>
      <c r="CA23" s="16">
        <f>(BZ23/D23)/Y23</f>
        <v>1.0917115753219366</v>
      </c>
      <c r="CB23" s="16">
        <f>(BX23/BT23^3)*100000</f>
        <v>0.66428585888103631</v>
      </c>
    </row>
    <row r="24" spans="1:80" x14ac:dyDescent="0.25">
      <c r="A24" s="15" t="s">
        <v>69</v>
      </c>
      <c r="B24" s="15">
        <v>13</v>
      </c>
      <c r="C24" s="15">
        <v>0.5</v>
      </c>
      <c r="D24" s="16">
        <f>C24*0.40468564224</f>
        <v>0.20234282111999999</v>
      </c>
      <c r="E24" s="17">
        <v>37517</v>
      </c>
      <c r="F24" s="15">
        <v>1</v>
      </c>
      <c r="G24" s="15" t="s">
        <v>76</v>
      </c>
      <c r="H24" s="15" t="s">
        <v>78</v>
      </c>
      <c r="I24" s="15">
        <v>1</v>
      </c>
      <c r="J24" s="15">
        <v>4</v>
      </c>
      <c r="K24" s="15"/>
      <c r="L24" s="15"/>
      <c r="M24" s="13">
        <f t="shared" si="12"/>
        <v>2.5</v>
      </c>
      <c r="N24" s="17">
        <v>37545</v>
      </c>
      <c r="O24" s="14">
        <v>262892</v>
      </c>
      <c r="P24" s="15"/>
      <c r="Q24" s="14"/>
      <c r="R24" s="15"/>
      <c r="S24" s="15"/>
      <c r="T24" s="15"/>
      <c r="U24" s="15"/>
      <c r="V24" s="14">
        <f t="shared" si="2"/>
        <v>262892</v>
      </c>
      <c r="W24" s="14">
        <f t="shared" si="3"/>
        <v>1299240.5588933206</v>
      </c>
      <c r="X24" s="17">
        <v>37573</v>
      </c>
      <c r="Y24" s="15">
        <f>X24-N24</f>
        <v>28</v>
      </c>
      <c r="Z24" s="15">
        <v>8</v>
      </c>
      <c r="AA24" s="18">
        <v>5.2</v>
      </c>
      <c r="AB24" s="18">
        <v>22.8</v>
      </c>
      <c r="AC24" s="18">
        <v>19.7</v>
      </c>
      <c r="AD24" s="18">
        <v>28.7</v>
      </c>
      <c r="AE24" s="18">
        <v>23.999999999999996</v>
      </c>
      <c r="AF24" s="13">
        <v>27</v>
      </c>
      <c r="AG24" s="13">
        <f t="shared" si="5"/>
        <v>-11</v>
      </c>
      <c r="AH24" s="13">
        <v>16</v>
      </c>
      <c r="AI24" s="13">
        <v>27.3</v>
      </c>
      <c r="AJ24" s="13">
        <v>20.037500000000001</v>
      </c>
      <c r="AK24" s="18">
        <v>9.1</v>
      </c>
      <c r="AL24" s="18">
        <v>8.6999999999999993</v>
      </c>
      <c r="AM24" s="18">
        <v>9.3000000000000007</v>
      </c>
      <c r="AN24" s="18">
        <v>9.042688365552916</v>
      </c>
      <c r="AO24" s="15">
        <v>39</v>
      </c>
      <c r="AP24" s="18">
        <v>212.5</v>
      </c>
      <c r="AQ24" s="18">
        <v>13.5</v>
      </c>
      <c r="AR24" s="18">
        <v>5.6</v>
      </c>
      <c r="AS24" s="14">
        <v>25</v>
      </c>
      <c r="AT24" s="14">
        <v>10</v>
      </c>
      <c r="AU24" s="14">
        <v>0</v>
      </c>
      <c r="AV24" s="14">
        <v>35</v>
      </c>
      <c r="AW24" s="14">
        <v>0</v>
      </c>
      <c r="AX24" s="14">
        <v>0</v>
      </c>
      <c r="AY24" s="14">
        <v>0</v>
      </c>
      <c r="AZ24" s="14">
        <v>0</v>
      </c>
      <c r="BA24" s="14">
        <v>35</v>
      </c>
      <c r="BB24" s="14">
        <v>55</v>
      </c>
      <c r="BC24" s="14">
        <v>30</v>
      </c>
      <c r="BD24" s="14">
        <v>60</v>
      </c>
      <c r="BE24" s="14">
        <v>9</v>
      </c>
      <c r="BF24" s="14">
        <v>20.5</v>
      </c>
      <c r="BG24" s="14">
        <v>4</v>
      </c>
      <c r="BH24" s="14">
        <v>33.5</v>
      </c>
      <c r="BI24" s="14">
        <v>5</v>
      </c>
      <c r="BJ24" s="14">
        <v>12.5</v>
      </c>
      <c r="BK24" s="14">
        <v>0</v>
      </c>
      <c r="BL24" s="14">
        <v>40</v>
      </c>
      <c r="BM24" s="14">
        <v>54510</v>
      </c>
      <c r="BN24" s="19">
        <f>BM24/(O24)*100</f>
        <v>20.73475039179587</v>
      </c>
      <c r="BO24" s="19">
        <f>BM24/(O24+Q24)*100</f>
        <v>20.73475039179587</v>
      </c>
      <c r="BP24" s="15" t="s">
        <v>72</v>
      </c>
      <c r="BQ24" s="15">
        <v>28</v>
      </c>
      <c r="BR24" s="15">
        <v>34</v>
      </c>
      <c r="BS24" s="13">
        <f t="shared" si="13"/>
        <v>6</v>
      </c>
      <c r="BT24" s="15">
        <v>31.11</v>
      </c>
      <c r="BU24" s="19">
        <f t="shared" si="7"/>
        <v>1.1110714285714285</v>
      </c>
      <c r="BV24" s="15">
        <v>0.14699999999999999</v>
      </c>
      <c r="BW24" s="15">
        <v>0.26400000000000001</v>
      </c>
      <c r="BX24" s="15">
        <v>0.21</v>
      </c>
      <c r="BY24" s="14">
        <f>BM24/(C24*0.40468564224)</f>
        <v>269394.28687550366</v>
      </c>
      <c r="BZ24" s="15">
        <v>12.55</v>
      </c>
      <c r="CA24" s="16">
        <f>(BZ24/D24)/Y24</f>
        <v>2.2151232410092327</v>
      </c>
      <c r="CB24" s="16">
        <f>(BX24/BT24^3)*100000</f>
        <v>0.69745992926237654</v>
      </c>
    </row>
    <row r="25" spans="1:80" x14ac:dyDescent="0.25">
      <c r="A25" s="15" t="s">
        <v>69</v>
      </c>
      <c r="B25" s="15">
        <v>17</v>
      </c>
      <c r="C25" s="15">
        <v>0.5</v>
      </c>
      <c r="D25" s="16">
        <f>C25*0.40468564224</f>
        <v>0.20234282111999999</v>
      </c>
      <c r="E25" s="17">
        <v>38246</v>
      </c>
      <c r="F25" s="15">
        <v>1</v>
      </c>
      <c r="G25" s="15" t="s">
        <v>76</v>
      </c>
      <c r="H25" s="15" t="s">
        <v>78</v>
      </c>
      <c r="I25" s="15">
        <v>0</v>
      </c>
      <c r="J25" s="15">
        <v>20</v>
      </c>
      <c r="K25" s="15"/>
      <c r="L25" s="15"/>
      <c r="M25" s="13">
        <f t="shared" si="12"/>
        <v>10</v>
      </c>
      <c r="N25" s="17">
        <v>38252</v>
      </c>
      <c r="O25" s="14">
        <v>265182</v>
      </c>
      <c r="P25" s="15"/>
      <c r="Q25" s="14"/>
      <c r="R25" s="15"/>
      <c r="S25" s="15"/>
      <c r="T25" s="15"/>
      <c r="U25" s="15"/>
      <c r="V25" s="14">
        <f t="shared" si="2"/>
        <v>265182</v>
      </c>
      <c r="W25" s="14">
        <f t="shared" si="3"/>
        <v>1310557.985364517</v>
      </c>
      <c r="X25" s="17">
        <v>38296</v>
      </c>
      <c r="Y25" s="15">
        <f>X25-N25</f>
        <v>44</v>
      </c>
      <c r="Z25" s="15">
        <v>8</v>
      </c>
      <c r="AA25" s="15">
        <v>1.6</v>
      </c>
      <c r="AB25" s="18">
        <v>31.1</v>
      </c>
      <c r="AC25" s="18">
        <v>20.5</v>
      </c>
      <c r="AD25" s="18">
        <v>32.5</v>
      </c>
      <c r="AE25" s="18">
        <v>29.261904761904763</v>
      </c>
      <c r="AF25" s="13">
        <v>27</v>
      </c>
      <c r="AG25" s="13">
        <f t="shared" si="5"/>
        <v>-1</v>
      </c>
      <c r="AH25" s="13">
        <v>26</v>
      </c>
      <c r="AI25" s="13">
        <v>31</v>
      </c>
      <c r="AJ25" s="18">
        <v>28</v>
      </c>
      <c r="AK25" s="18">
        <v>9.1</v>
      </c>
      <c r="AL25" s="18">
        <v>8.6999999999999993</v>
      </c>
      <c r="AM25" s="18">
        <v>9.1999999999999993</v>
      </c>
      <c r="AN25" s="18">
        <v>8.8000000000000007</v>
      </c>
      <c r="AO25" s="15">
        <v>330</v>
      </c>
      <c r="AP25" s="18">
        <v>262.5</v>
      </c>
      <c r="AQ25" s="18">
        <v>9</v>
      </c>
      <c r="AR25" s="18">
        <v>3.75</v>
      </c>
      <c r="AS25" s="14">
        <v>10</v>
      </c>
      <c r="AT25" s="14">
        <v>0</v>
      </c>
      <c r="AU25" s="14">
        <v>115</v>
      </c>
      <c r="AV25" s="14">
        <v>43.214285714285715</v>
      </c>
      <c r="AW25" s="14">
        <v>30</v>
      </c>
      <c r="AX25" s="14">
        <v>45</v>
      </c>
      <c r="AY25" s="14">
        <v>0</v>
      </c>
      <c r="AZ25" s="14">
        <v>675</v>
      </c>
      <c r="BA25" s="14">
        <v>167.5</v>
      </c>
      <c r="BB25" s="14">
        <v>100</v>
      </c>
      <c r="BC25" s="14">
        <v>1225</v>
      </c>
      <c r="BD25" s="14">
        <v>0</v>
      </c>
      <c r="BE25" s="14">
        <v>65</v>
      </c>
      <c r="BF25" s="14">
        <v>9.2857142857142865</v>
      </c>
      <c r="BG25" s="14">
        <v>5</v>
      </c>
      <c r="BH25" s="14">
        <v>1280</v>
      </c>
      <c r="BI25" s="14">
        <v>0</v>
      </c>
      <c r="BJ25" s="14">
        <v>3190</v>
      </c>
      <c r="BK25" s="14">
        <v>412.85714285714283</v>
      </c>
      <c r="BL25" s="14">
        <v>175</v>
      </c>
      <c r="BM25" s="14">
        <v>67670</v>
      </c>
      <c r="BN25" s="19">
        <f>(BM25/O25)*100</f>
        <v>25.518323264776644</v>
      </c>
      <c r="BO25" s="19">
        <f>((BM25)/(O25+Q25+S25+U25))*100</f>
        <v>25.518323264776644</v>
      </c>
      <c r="BP25" s="15" t="s">
        <v>72</v>
      </c>
      <c r="BQ25" s="13">
        <v>31</v>
      </c>
      <c r="BR25" s="13">
        <v>59</v>
      </c>
      <c r="BS25" s="13">
        <f t="shared" si="13"/>
        <v>28</v>
      </c>
      <c r="BT25" s="19">
        <v>36.659999999999997</v>
      </c>
      <c r="BU25" s="19">
        <f t="shared" si="7"/>
        <v>0.83318181818181813</v>
      </c>
      <c r="BV25" s="16">
        <v>0.18099999999999999</v>
      </c>
      <c r="BW25" s="16">
        <v>1.752</v>
      </c>
      <c r="BX25" s="16">
        <v>0.3499199999999999</v>
      </c>
      <c r="BY25" s="14">
        <f>BM25/(C25*0.40468564224)</f>
        <v>334432.42327766161</v>
      </c>
      <c r="BZ25" s="15">
        <v>24.18</v>
      </c>
      <c r="CA25" s="19">
        <f>(BZ25/D25)/Y25</f>
        <v>2.7159127835800265</v>
      </c>
      <c r="CB25" s="19">
        <f>(BX25/BT25^3)*100000</f>
        <v>0.71021752380108794</v>
      </c>
    </row>
    <row r="26" spans="1:80" x14ac:dyDescent="0.25">
      <c r="A26" s="15" t="s">
        <v>69</v>
      </c>
      <c r="B26" s="15">
        <v>12</v>
      </c>
      <c r="C26" s="15">
        <v>0.5</v>
      </c>
      <c r="D26" s="16">
        <v>0.20234282111999999</v>
      </c>
      <c r="E26" s="17">
        <v>39270</v>
      </c>
      <c r="F26" s="15">
        <v>1</v>
      </c>
      <c r="G26" s="15" t="s">
        <v>76</v>
      </c>
      <c r="H26" s="15" t="s">
        <v>77</v>
      </c>
      <c r="I26" s="15">
        <v>31</v>
      </c>
      <c r="J26" s="15">
        <v>6</v>
      </c>
      <c r="K26" s="15"/>
      <c r="L26" s="15"/>
      <c r="M26" s="13">
        <f t="shared" si="12"/>
        <v>18.5</v>
      </c>
      <c r="N26" s="17">
        <v>39277</v>
      </c>
      <c r="O26" s="14">
        <v>80607</v>
      </c>
      <c r="P26" s="15"/>
      <c r="Q26" s="14"/>
      <c r="R26" s="15"/>
      <c r="S26" s="14"/>
      <c r="T26" s="15"/>
      <c r="U26" s="15"/>
      <c r="V26" s="14">
        <f t="shared" si="2"/>
        <v>80607</v>
      </c>
      <c r="W26" s="14">
        <f t="shared" si="3"/>
        <v>398368.46967847599</v>
      </c>
      <c r="X26" s="17">
        <v>39324</v>
      </c>
      <c r="Y26" s="15">
        <v>47</v>
      </c>
      <c r="Z26" s="15">
        <v>1</v>
      </c>
      <c r="AA26" s="15">
        <v>1.4</v>
      </c>
      <c r="AB26" s="18">
        <v>31.2</v>
      </c>
      <c r="AC26" s="18">
        <v>27.6</v>
      </c>
      <c r="AD26" s="18">
        <v>38.799999999999997</v>
      </c>
      <c r="AE26" s="18">
        <v>31.560000000000002</v>
      </c>
      <c r="AF26" s="13">
        <v>27</v>
      </c>
      <c r="AG26" s="13">
        <f t="shared" si="5"/>
        <v>-2</v>
      </c>
      <c r="AH26" s="13">
        <v>25</v>
      </c>
      <c r="AI26" s="13">
        <v>30</v>
      </c>
      <c r="AJ26" s="18">
        <v>28</v>
      </c>
      <c r="AK26" s="18">
        <v>8.6999999999999993</v>
      </c>
      <c r="AL26" s="18">
        <v>8.6</v>
      </c>
      <c r="AM26" s="18">
        <v>9.8000000000000007</v>
      </c>
      <c r="AN26" s="18">
        <v>9.1000000000000014</v>
      </c>
      <c r="AO26" s="15">
        <v>206</v>
      </c>
      <c r="AP26" s="21">
        <v>92.5</v>
      </c>
      <c r="AQ26" s="21">
        <v>6</v>
      </c>
      <c r="AR26" s="21">
        <v>2.4250000000000003</v>
      </c>
      <c r="AS26" s="14">
        <v>5</v>
      </c>
      <c r="AT26" s="14">
        <v>0</v>
      </c>
      <c r="AU26" s="14">
        <v>150</v>
      </c>
      <c r="AV26" s="14">
        <v>39.545454545454547</v>
      </c>
      <c r="AW26" s="14">
        <v>25</v>
      </c>
      <c r="AX26" s="14">
        <v>0</v>
      </c>
      <c r="AY26" s="14">
        <v>5</v>
      </c>
      <c r="AZ26" s="14">
        <v>515</v>
      </c>
      <c r="BA26" s="14">
        <v>115</v>
      </c>
      <c r="BB26" s="14">
        <v>55</v>
      </c>
      <c r="BC26" s="14">
        <v>0</v>
      </c>
      <c r="BD26" s="14">
        <v>0</v>
      </c>
      <c r="BE26" s="14">
        <v>25</v>
      </c>
      <c r="BF26" s="14">
        <v>2.2727272727272729</v>
      </c>
      <c r="BG26" s="14">
        <v>0</v>
      </c>
      <c r="BH26" s="14">
        <v>5</v>
      </c>
      <c r="BI26" s="14">
        <v>10</v>
      </c>
      <c r="BJ26" s="14">
        <v>565</v>
      </c>
      <c r="BK26" s="14">
        <v>156.81818181818181</v>
      </c>
      <c r="BL26" s="14">
        <v>115</v>
      </c>
      <c r="BM26" s="14">
        <v>11221</v>
      </c>
      <c r="BN26" s="19">
        <v>13.920627240810351</v>
      </c>
      <c r="BO26" s="19">
        <v>13.920627240810351</v>
      </c>
      <c r="BP26" s="15" t="s">
        <v>72</v>
      </c>
      <c r="BQ26" s="15">
        <v>33</v>
      </c>
      <c r="BR26" s="15">
        <v>108</v>
      </c>
      <c r="BS26" s="13">
        <f t="shared" si="13"/>
        <v>75</v>
      </c>
      <c r="BT26" s="15">
        <v>40.98</v>
      </c>
      <c r="BU26" s="19">
        <f t="shared" si="7"/>
        <v>0.87191489361702124</v>
      </c>
      <c r="BV26" s="15">
        <v>0.255</v>
      </c>
      <c r="BW26" s="15">
        <v>1.0009999999999999</v>
      </c>
      <c r="BX26" s="15">
        <v>0.59499999999999997</v>
      </c>
      <c r="BY26" s="14">
        <v>55455.38970886125</v>
      </c>
      <c r="BZ26" s="19">
        <v>4.59</v>
      </c>
      <c r="CA26" s="19">
        <v>0.48264412805714424</v>
      </c>
      <c r="CB26" s="19">
        <v>0.86457187488982634</v>
      </c>
    </row>
    <row r="27" spans="1:80" x14ac:dyDescent="0.25">
      <c r="A27" s="15" t="s">
        <v>69</v>
      </c>
      <c r="B27" s="15">
        <v>30</v>
      </c>
      <c r="C27" s="15">
        <v>1</v>
      </c>
      <c r="D27" s="16">
        <v>0.40468564223999998</v>
      </c>
      <c r="E27" s="17">
        <v>39288</v>
      </c>
      <c r="F27" s="15">
        <v>1</v>
      </c>
      <c r="G27" s="15" t="s">
        <v>76</v>
      </c>
      <c r="H27" s="15" t="s">
        <v>77</v>
      </c>
      <c r="I27" s="15">
        <v>0</v>
      </c>
      <c r="J27" s="15">
        <v>6</v>
      </c>
      <c r="K27" s="15"/>
      <c r="L27" s="15"/>
      <c r="M27" s="13">
        <f t="shared" si="12"/>
        <v>3</v>
      </c>
      <c r="N27" s="17">
        <v>39298</v>
      </c>
      <c r="O27" s="14">
        <v>304570</v>
      </c>
      <c r="P27" s="15"/>
      <c r="Q27" s="14"/>
      <c r="R27" s="15"/>
      <c r="S27" s="14"/>
      <c r="T27" s="15"/>
      <c r="U27" s="15"/>
      <c r="V27" s="14">
        <f t="shared" si="2"/>
        <v>304570</v>
      </c>
      <c r="W27" s="14">
        <f t="shared" si="3"/>
        <v>752608.86033454549</v>
      </c>
      <c r="X27" s="17">
        <v>39330</v>
      </c>
      <c r="Y27" s="15">
        <v>32</v>
      </c>
      <c r="Z27" s="15">
        <v>1</v>
      </c>
      <c r="AA27" s="15">
        <v>4.3</v>
      </c>
      <c r="AB27" s="18">
        <v>33</v>
      </c>
      <c r="AC27" s="18">
        <v>28.3</v>
      </c>
      <c r="AD27" s="18">
        <v>34.200000000000003</v>
      </c>
      <c r="AE27" s="18">
        <v>31.42</v>
      </c>
      <c r="AF27" s="13">
        <v>27</v>
      </c>
      <c r="AG27" s="13">
        <f t="shared" si="5"/>
        <v>-1</v>
      </c>
      <c r="AH27" s="13">
        <v>26</v>
      </c>
      <c r="AI27" s="13">
        <v>34</v>
      </c>
      <c r="AJ27" s="18">
        <v>30.111111111111111</v>
      </c>
      <c r="AK27" s="18">
        <v>9.4</v>
      </c>
      <c r="AL27" s="18">
        <v>8.8000000000000007</v>
      </c>
      <c r="AM27" s="18">
        <v>9.6</v>
      </c>
      <c r="AN27" s="18">
        <v>9.1322580645161295</v>
      </c>
      <c r="AO27" s="15">
        <v>176</v>
      </c>
      <c r="AP27" s="21">
        <v>265</v>
      </c>
      <c r="AQ27" s="21">
        <v>18</v>
      </c>
      <c r="AR27" s="21">
        <v>7.5</v>
      </c>
      <c r="AS27" s="14">
        <v>0</v>
      </c>
      <c r="AT27" s="14">
        <v>0</v>
      </c>
      <c r="AU27" s="14">
        <v>80</v>
      </c>
      <c r="AV27" s="14">
        <v>48.125</v>
      </c>
      <c r="AW27" s="14">
        <v>52.5</v>
      </c>
      <c r="AX27" s="14">
        <v>25</v>
      </c>
      <c r="AY27" s="14">
        <v>10</v>
      </c>
      <c r="AZ27" s="14">
        <v>361</v>
      </c>
      <c r="BA27" s="14">
        <v>90.75</v>
      </c>
      <c r="BB27" s="14">
        <v>57.5</v>
      </c>
      <c r="BC27" s="14">
        <v>0</v>
      </c>
      <c r="BD27" s="14">
        <v>0</v>
      </c>
      <c r="BE27" s="14">
        <v>5</v>
      </c>
      <c r="BF27" s="14">
        <v>0.625</v>
      </c>
      <c r="BG27" s="14">
        <v>0</v>
      </c>
      <c r="BH27" s="14">
        <v>25</v>
      </c>
      <c r="BI27" s="14">
        <v>20</v>
      </c>
      <c r="BJ27" s="14">
        <v>411</v>
      </c>
      <c r="BK27" s="14">
        <v>139.5</v>
      </c>
      <c r="BL27" s="14">
        <v>102.5</v>
      </c>
      <c r="BM27" s="14">
        <v>3805</v>
      </c>
      <c r="BN27" s="19">
        <v>1.2493022950389072</v>
      </c>
      <c r="BO27" s="19">
        <v>1.2493022950389072</v>
      </c>
      <c r="BP27" s="15" t="s">
        <v>72</v>
      </c>
      <c r="BQ27" s="15">
        <v>26</v>
      </c>
      <c r="BR27" s="15">
        <v>49</v>
      </c>
      <c r="BS27" s="13">
        <f t="shared" si="13"/>
        <v>23</v>
      </c>
      <c r="BT27" s="15">
        <v>43.04</v>
      </c>
      <c r="BU27" s="19">
        <f t="shared" si="7"/>
        <v>1.345</v>
      </c>
      <c r="BV27" s="15">
        <v>0.124</v>
      </c>
      <c r="BW27" s="15">
        <v>0.94</v>
      </c>
      <c r="BX27" s="15">
        <v>0.59299999999999997</v>
      </c>
      <c r="BY27" s="14">
        <v>9402.3597648256418</v>
      </c>
      <c r="BZ27" s="19">
        <v>2.3199999999999998</v>
      </c>
      <c r="CA27" s="19">
        <v>0.17915140156369488</v>
      </c>
      <c r="CB27" s="19">
        <v>0.74376871264887345</v>
      </c>
    </row>
    <row r="28" spans="1:80" x14ac:dyDescent="0.25">
      <c r="A28" s="15" t="s">
        <v>69</v>
      </c>
      <c r="B28" s="15">
        <v>8</v>
      </c>
      <c r="C28" s="15">
        <v>2</v>
      </c>
      <c r="D28" s="16">
        <v>0.80937128447999995</v>
      </c>
      <c r="E28" s="17">
        <v>39291</v>
      </c>
      <c r="F28" s="15">
        <v>3</v>
      </c>
      <c r="G28" s="15" t="s">
        <v>76</v>
      </c>
      <c r="H28" s="15" t="s">
        <v>77</v>
      </c>
      <c r="I28" s="15">
        <v>106</v>
      </c>
      <c r="J28" s="15">
        <v>7</v>
      </c>
      <c r="K28" s="15"/>
      <c r="L28" s="15"/>
      <c r="M28" s="13">
        <f t="shared" si="12"/>
        <v>56.5</v>
      </c>
      <c r="N28" s="17">
        <v>39299</v>
      </c>
      <c r="O28" s="14">
        <v>319226</v>
      </c>
      <c r="P28" s="15">
        <v>39300</v>
      </c>
      <c r="Q28" s="14">
        <v>153888</v>
      </c>
      <c r="R28" s="15">
        <v>39301</v>
      </c>
      <c r="S28" s="14">
        <v>307776</v>
      </c>
      <c r="T28" s="15"/>
      <c r="U28" s="15"/>
      <c r="V28" s="14">
        <f t="shared" si="2"/>
        <v>780890</v>
      </c>
      <c r="W28" s="14">
        <f t="shared" si="3"/>
        <v>964810.60666947381</v>
      </c>
      <c r="X28" s="17">
        <v>39345</v>
      </c>
      <c r="Y28" s="15">
        <v>46</v>
      </c>
      <c r="Z28" s="15">
        <v>0</v>
      </c>
      <c r="AA28" s="15">
        <v>3.7</v>
      </c>
      <c r="AB28" s="18">
        <v>32.299999999999997</v>
      </c>
      <c r="AC28" s="18">
        <v>28.1</v>
      </c>
      <c r="AD28" s="18">
        <v>33.799999999999997</v>
      </c>
      <c r="AE28" s="18">
        <v>31.152272727272734</v>
      </c>
      <c r="AF28" s="13">
        <v>27</v>
      </c>
      <c r="AG28" s="13">
        <f t="shared" si="5"/>
        <v>0</v>
      </c>
      <c r="AH28" s="13">
        <v>27</v>
      </c>
      <c r="AI28" s="13">
        <v>31</v>
      </c>
      <c r="AJ28" s="18">
        <v>28.916666666666668</v>
      </c>
      <c r="AK28" s="18">
        <v>9</v>
      </c>
      <c r="AL28" s="18">
        <v>8.1</v>
      </c>
      <c r="AM28" s="18">
        <v>9.6</v>
      </c>
      <c r="AN28" s="18">
        <v>9.1155555555555541</v>
      </c>
      <c r="AO28" s="15">
        <v>328</v>
      </c>
      <c r="AP28" s="21">
        <v>505</v>
      </c>
      <c r="AQ28" s="21">
        <v>40</v>
      </c>
      <c r="AR28" s="21">
        <v>17.5</v>
      </c>
      <c r="AS28" s="14">
        <v>0</v>
      </c>
      <c r="AT28" s="14">
        <v>0</v>
      </c>
      <c r="AU28" s="14">
        <v>320</v>
      </c>
      <c r="AV28" s="14">
        <v>72.5</v>
      </c>
      <c r="AW28" s="14">
        <v>25</v>
      </c>
      <c r="AX28" s="14">
        <v>0</v>
      </c>
      <c r="AY28" s="14">
        <v>0</v>
      </c>
      <c r="AZ28" s="14">
        <v>525</v>
      </c>
      <c r="BA28" s="14">
        <v>142.08333333333334</v>
      </c>
      <c r="BB28" s="14">
        <v>82.5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590</v>
      </c>
      <c r="BK28" s="14">
        <v>214.58333333333334</v>
      </c>
      <c r="BL28" s="14">
        <v>222.5</v>
      </c>
      <c r="BM28" s="14">
        <v>185231</v>
      </c>
      <c r="BN28" s="19">
        <v>60.183705032231238</v>
      </c>
      <c r="BO28" s="19">
        <v>23.720498405665332</v>
      </c>
      <c r="BP28" s="15" t="s">
        <v>72</v>
      </c>
      <c r="BQ28" s="15">
        <v>24</v>
      </c>
      <c r="BR28" s="15">
        <v>133</v>
      </c>
      <c r="BS28" s="13">
        <f t="shared" si="13"/>
        <v>109</v>
      </c>
      <c r="BT28" s="15">
        <v>35.94</v>
      </c>
      <c r="BU28" s="19">
        <f t="shared" si="7"/>
        <v>0.78130434782608693</v>
      </c>
      <c r="BV28" s="15">
        <v>0.115</v>
      </c>
      <c r="BW28" s="15">
        <v>17.716999999999999</v>
      </c>
      <c r="BX28" s="15">
        <v>0.85899999999999999</v>
      </c>
      <c r="BY28" s="14">
        <v>228857.88457272254</v>
      </c>
      <c r="BZ28" s="19">
        <v>34.86</v>
      </c>
      <c r="CA28" s="19">
        <v>0.93631452151580263</v>
      </c>
      <c r="CB28" s="19">
        <v>1.8503715632176763</v>
      </c>
    </row>
    <row r="29" spans="1:80" x14ac:dyDescent="0.25">
      <c r="A29" s="12" t="s">
        <v>69</v>
      </c>
      <c r="B29" s="15">
        <v>30</v>
      </c>
      <c r="C29" s="15">
        <v>1</v>
      </c>
      <c r="D29" s="16">
        <f>C29*0.40468564224</f>
        <v>0.40468564223999998</v>
      </c>
      <c r="E29" s="17">
        <v>40415</v>
      </c>
      <c r="F29" s="13">
        <v>1</v>
      </c>
      <c r="G29" s="13" t="s">
        <v>76</v>
      </c>
      <c r="H29" s="13" t="s">
        <v>77</v>
      </c>
      <c r="I29" s="15">
        <v>0</v>
      </c>
      <c r="J29" s="15">
        <v>2</v>
      </c>
      <c r="K29" s="15"/>
      <c r="L29" s="15"/>
      <c r="M29" s="13">
        <f t="shared" si="12"/>
        <v>1</v>
      </c>
      <c r="N29" s="17">
        <v>40422</v>
      </c>
      <c r="O29" s="14">
        <v>322890</v>
      </c>
      <c r="P29" s="17"/>
      <c r="Q29" s="14"/>
      <c r="R29" s="17"/>
      <c r="S29" s="13"/>
      <c r="T29" s="17"/>
      <c r="U29" s="13"/>
      <c r="V29" s="14">
        <f t="shared" si="2"/>
        <v>322890</v>
      </c>
      <c r="W29" s="14">
        <f t="shared" si="3"/>
        <v>797878.56621933018</v>
      </c>
      <c r="X29" s="17">
        <v>40449</v>
      </c>
      <c r="Y29" s="13">
        <f>X29-N29</f>
        <v>27</v>
      </c>
      <c r="Z29" s="13">
        <v>10</v>
      </c>
      <c r="AA29" s="18">
        <v>1.9</v>
      </c>
      <c r="AB29" s="18">
        <v>32.9</v>
      </c>
      <c r="AC29" s="18">
        <v>25.7</v>
      </c>
      <c r="AD29" s="18">
        <v>33</v>
      </c>
      <c r="AE29" s="18">
        <v>30.265384615384615</v>
      </c>
      <c r="AF29" s="15">
        <v>27</v>
      </c>
      <c r="AG29" s="13">
        <f t="shared" si="5"/>
        <v>-8</v>
      </c>
      <c r="AH29" s="15">
        <v>19</v>
      </c>
      <c r="AI29" s="15">
        <v>30</v>
      </c>
      <c r="AJ29" s="13">
        <v>24.625</v>
      </c>
      <c r="AK29" s="15">
        <v>9.8000000000000007</v>
      </c>
      <c r="AL29" s="15">
        <v>8.1</v>
      </c>
      <c r="AM29" s="15">
        <v>9.9</v>
      </c>
      <c r="AN29" s="18">
        <v>9.2461833424127473</v>
      </c>
      <c r="AO29" s="15">
        <v>94</v>
      </c>
      <c r="AP29" s="15">
        <v>300</v>
      </c>
      <c r="AQ29" s="15">
        <v>21</v>
      </c>
      <c r="AR29" s="15">
        <v>8.75</v>
      </c>
      <c r="AS29" s="15">
        <v>0</v>
      </c>
      <c r="AT29" s="15">
        <v>0</v>
      </c>
      <c r="AU29" s="15">
        <v>165</v>
      </c>
      <c r="AV29" s="13">
        <v>55</v>
      </c>
      <c r="AW29" s="15">
        <v>57.5</v>
      </c>
      <c r="AX29" s="15">
        <v>0</v>
      </c>
      <c r="AY29" s="15">
        <v>0</v>
      </c>
      <c r="AZ29" s="15">
        <v>110</v>
      </c>
      <c r="BA29" s="13">
        <v>22.5</v>
      </c>
      <c r="BB29" s="15">
        <v>12.5</v>
      </c>
      <c r="BC29" s="15">
        <v>11375</v>
      </c>
      <c r="BD29" s="15">
        <v>0</v>
      </c>
      <c r="BE29" s="15">
        <v>31950</v>
      </c>
      <c r="BF29" s="15">
        <v>3816.5</v>
      </c>
      <c r="BG29" s="15">
        <v>97.5</v>
      </c>
      <c r="BH29" s="14">
        <v>11375</v>
      </c>
      <c r="BI29" s="14">
        <v>65</v>
      </c>
      <c r="BJ29" s="14">
        <v>31995</v>
      </c>
      <c r="BK29" s="14">
        <v>3894</v>
      </c>
      <c r="BL29" s="14">
        <v>205</v>
      </c>
      <c r="BM29" s="14">
        <v>0</v>
      </c>
      <c r="BN29" s="19">
        <v>0</v>
      </c>
      <c r="BO29" s="19">
        <v>0</v>
      </c>
      <c r="BP29" s="15" t="s">
        <v>73</v>
      </c>
      <c r="BQ29" s="13"/>
      <c r="BR29" s="13"/>
      <c r="BS29" s="13"/>
      <c r="BT29" s="19"/>
      <c r="BU29" s="19">
        <f t="shared" si="7"/>
        <v>0</v>
      </c>
      <c r="BV29" s="16"/>
      <c r="BW29" s="16"/>
      <c r="BX29" s="16"/>
      <c r="BY29" s="14">
        <f>BM29/(C29*0.40468564224)</f>
        <v>0</v>
      </c>
      <c r="BZ29" s="19">
        <v>0</v>
      </c>
      <c r="CA29" s="16">
        <f>(BZ29/D29)/Y29</f>
        <v>0</v>
      </c>
      <c r="CB29" s="16"/>
    </row>
    <row r="30" spans="1:80" x14ac:dyDescent="0.25">
      <c r="A30" s="15" t="s">
        <v>69</v>
      </c>
      <c r="B30" s="15">
        <v>16</v>
      </c>
      <c r="C30" s="15">
        <v>0.5</v>
      </c>
      <c r="D30" s="16">
        <v>0.20234282111999999</v>
      </c>
      <c r="E30" s="17">
        <v>39284</v>
      </c>
      <c r="F30" s="15">
        <v>2</v>
      </c>
      <c r="G30" s="15" t="s">
        <v>76</v>
      </c>
      <c r="H30" s="15" t="s">
        <v>77</v>
      </c>
      <c r="I30" s="15">
        <v>18</v>
      </c>
      <c r="J30" s="15">
        <v>10</v>
      </c>
      <c r="K30" s="15"/>
      <c r="L30" s="15"/>
      <c r="M30" s="13">
        <f t="shared" si="12"/>
        <v>14</v>
      </c>
      <c r="N30" s="17">
        <v>39296</v>
      </c>
      <c r="O30" s="14">
        <v>63662</v>
      </c>
      <c r="P30" s="15">
        <v>39297</v>
      </c>
      <c r="Q30" s="14">
        <v>16488</v>
      </c>
      <c r="R30" s="15"/>
      <c r="S30" s="14"/>
      <c r="T30" s="15"/>
      <c r="U30" s="15"/>
      <c r="V30" s="14">
        <f t="shared" si="2"/>
        <v>80150</v>
      </c>
      <c r="W30" s="14">
        <f t="shared" si="3"/>
        <v>396109.92649186606</v>
      </c>
      <c r="X30" s="17">
        <v>39330</v>
      </c>
      <c r="Y30" s="15">
        <v>34</v>
      </c>
      <c r="Z30" s="15">
        <v>1</v>
      </c>
      <c r="AA30" s="15">
        <v>3.4</v>
      </c>
      <c r="AB30" s="18">
        <v>31.9</v>
      </c>
      <c r="AC30" s="18">
        <v>31.9</v>
      </c>
      <c r="AD30" s="18">
        <v>34.5</v>
      </c>
      <c r="AE30" s="18">
        <v>31.306250000000006</v>
      </c>
      <c r="AF30" s="13">
        <v>28</v>
      </c>
      <c r="AG30" s="13">
        <f t="shared" si="5"/>
        <v>-1</v>
      </c>
      <c r="AH30" s="13">
        <v>27</v>
      </c>
      <c r="AI30" s="13">
        <v>30</v>
      </c>
      <c r="AJ30" s="18">
        <v>28.5</v>
      </c>
      <c r="AK30" s="18">
        <v>9.6</v>
      </c>
      <c r="AL30" s="18">
        <v>9</v>
      </c>
      <c r="AM30" s="18">
        <v>9.6</v>
      </c>
      <c r="AN30" s="18">
        <v>9.2606060606060598</v>
      </c>
      <c r="AO30" s="15">
        <v>132</v>
      </c>
      <c r="AP30" s="21">
        <v>155</v>
      </c>
      <c r="AQ30" s="21">
        <v>10.5</v>
      </c>
      <c r="AR30" s="21">
        <v>4.6000000000000005</v>
      </c>
      <c r="AS30" s="14">
        <v>10</v>
      </c>
      <c r="AT30" s="14">
        <v>0</v>
      </c>
      <c r="AU30" s="14">
        <v>125</v>
      </c>
      <c r="AV30" s="14">
        <v>26.875</v>
      </c>
      <c r="AW30" s="14">
        <v>10</v>
      </c>
      <c r="AX30" s="14">
        <v>30</v>
      </c>
      <c r="AY30" s="14">
        <v>5</v>
      </c>
      <c r="AZ30" s="14">
        <v>90</v>
      </c>
      <c r="BA30" s="14">
        <v>33.125</v>
      </c>
      <c r="BB30" s="14">
        <v>22.5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40</v>
      </c>
      <c r="BI30" s="14">
        <v>10</v>
      </c>
      <c r="BJ30" s="14">
        <v>185</v>
      </c>
      <c r="BK30" s="14">
        <v>60</v>
      </c>
      <c r="BL30" s="14">
        <v>30</v>
      </c>
      <c r="BM30" s="14">
        <v>33940</v>
      </c>
      <c r="BN30" s="19">
        <v>205.84667637069381</v>
      </c>
      <c r="BO30" s="19">
        <v>42.345601996257024</v>
      </c>
      <c r="BP30" s="15" t="s">
        <v>72</v>
      </c>
      <c r="BQ30" s="15">
        <v>33</v>
      </c>
      <c r="BR30" s="15">
        <v>42</v>
      </c>
      <c r="BS30" s="13">
        <f t="shared" ref="BS30:BS49" si="14">BR30-BQ30</f>
        <v>9</v>
      </c>
      <c r="BT30" s="15">
        <v>36.29</v>
      </c>
      <c r="BU30" s="19">
        <f t="shared" si="7"/>
        <v>1.0673529411764706</v>
      </c>
      <c r="BV30" s="15">
        <v>0.20799999999999999</v>
      </c>
      <c r="BW30" s="15">
        <v>0.39300000000000002</v>
      </c>
      <c r="BX30" s="15">
        <v>0.31900000000000001</v>
      </c>
      <c r="BY30" s="14">
        <v>167735.13293991185</v>
      </c>
      <c r="BZ30" s="19">
        <v>11.09</v>
      </c>
      <c r="CA30" s="19">
        <v>1.6119992238063905</v>
      </c>
      <c r="CB30" s="19">
        <v>0.66746696878262723</v>
      </c>
    </row>
    <row r="31" spans="1:80" x14ac:dyDescent="0.25">
      <c r="A31" s="12" t="s">
        <v>69</v>
      </c>
      <c r="B31" s="15">
        <v>1</v>
      </c>
      <c r="C31" s="15">
        <v>2</v>
      </c>
      <c r="D31" s="16">
        <f>C31*0.40468564224</f>
        <v>0.80937128447999995</v>
      </c>
      <c r="E31" s="17">
        <v>40410</v>
      </c>
      <c r="F31" s="13">
        <v>2</v>
      </c>
      <c r="G31" s="13" t="s">
        <v>76</v>
      </c>
      <c r="H31" s="13" t="s">
        <v>77</v>
      </c>
      <c r="I31" s="15">
        <v>130</v>
      </c>
      <c r="J31" s="15">
        <v>26</v>
      </c>
      <c r="K31" s="15"/>
      <c r="L31" s="15"/>
      <c r="M31" s="13">
        <f t="shared" si="12"/>
        <v>78</v>
      </c>
      <c r="N31" s="17">
        <v>40424</v>
      </c>
      <c r="O31" s="14">
        <v>174498</v>
      </c>
      <c r="P31" s="17">
        <v>40425</v>
      </c>
      <c r="Q31" s="14">
        <v>233580</v>
      </c>
      <c r="R31" s="17"/>
      <c r="S31" s="13"/>
      <c r="T31" s="17"/>
      <c r="U31" s="13"/>
      <c r="V31" s="14">
        <f t="shared" si="2"/>
        <v>408078</v>
      </c>
      <c r="W31" s="14">
        <f t="shared" si="3"/>
        <v>504191.34929178952</v>
      </c>
      <c r="X31" s="17">
        <v>40451</v>
      </c>
      <c r="Y31" s="13">
        <f>X31-N31</f>
        <v>27</v>
      </c>
      <c r="Z31" s="13">
        <v>6</v>
      </c>
      <c r="AA31" s="18">
        <v>3.5</v>
      </c>
      <c r="AB31" s="18">
        <v>30.3</v>
      </c>
      <c r="AC31" s="18">
        <v>25.7</v>
      </c>
      <c r="AD31" s="18">
        <v>33.1</v>
      </c>
      <c r="AE31" s="18">
        <v>29.832000000000008</v>
      </c>
      <c r="AF31" s="15">
        <v>28</v>
      </c>
      <c r="AG31" s="13">
        <f t="shared" si="5"/>
        <v>-11</v>
      </c>
      <c r="AH31" s="15">
        <v>17</v>
      </c>
      <c r="AI31" s="15">
        <v>26</v>
      </c>
      <c r="AJ31" s="13">
        <v>21.857142857142858</v>
      </c>
      <c r="AK31" s="15">
        <v>9.3000000000000007</v>
      </c>
      <c r="AL31" s="15">
        <v>8.3000000000000007</v>
      </c>
      <c r="AM31" s="15">
        <v>9.5</v>
      </c>
      <c r="AN31" s="18">
        <v>9.0076210305669608</v>
      </c>
      <c r="AO31" s="15">
        <v>236</v>
      </c>
      <c r="AP31" s="15">
        <v>600</v>
      </c>
      <c r="AQ31" s="15">
        <v>60</v>
      </c>
      <c r="AR31" s="15">
        <v>25</v>
      </c>
      <c r="AS31" s="14">
        <v>15</v>
      </c>
      <c r="AT31" s="14">
        <v>0</v>
      </c>
      <c r="AU31" s="14">
        <v>95</v>
      </c>
      <c r="AV31" s="13">
        <v>29.375</v>
      </c>
      <c r="AW31" s="14">
        <v>20</v>
      </c>
      <c r="AX31" s="14">
        <v>20</v>
      </c>
      <c r="AY31" s="14">
        <v>0</v>
      </c>
      <c r="AZ31" s="14">
        <v>40</v>
      </c>
      <c r="BA31" s="13">
        <v>11.875</v>
      </c>
      <c r="BB31" s="14">
        <v>7.5</v>
      </c>
      <c r="BC31" s="14">
        <v>50</v>
      </c>
      <c r="BD31" s="14">
        <v>0</v>
      </c>
      <c r="BE31" s="14">
        <v>220</v>
      </c>
      <c r="BF31" s="14">
        <v>40</v>
      </c>
      <c r="BG31" s="14">
        <v>10</v>
      </c>
      <c r="BH31" s="14">
        <v>85</v>
      </c>
      <c r="BI31" s="14">
        <v>10</v>
      </c>
      <c r="BJ31" s="14">
        <v>275</v>
      </c>
      <c r="BK31" s="14">
        <v>81.25</v>
      </c>
      <c r="BL31" s="14">
        <v>57.5</v>
      </c>
      <c r="BM31" s="14">
        <v>197111</v>
      </c>
      <c r="BN31" s="19">
        <f>(BM31/Q31)*100</f>
        <v>84.386933812826442</v>
      </c>
      <c r="BO31" s="19">
        <f>(BM31)/(O31+Q31)*100</f>
        <v>48.302285347409075</v>
      </c>
      <c r="BP31" s="15" t="s">
        <v>72</v>
      </c>
      <c r="BQ31" s="13">
        <v>23</v>
      </c>
      <c r="BR31" s="13">
        <v>50</v>
      </c>
      <c r="BS31" s="13">
        <f t="shared" si="14"/>
        <v>27</v>
      </c>
      <c r="BT31" s="19">
        <v>30.34</v>
      </c>
      <c r="BU31" s="19">
        <f t="shared" si="7"/>
        <v>1.1237037037037036</v>
      </c>
      <c r="BV31" s="16">
        <v>0.13200000000000001</v>
      </c>
      <c r="BW31" s="16">
        <v>0.376</v>
      </c>
      <c r="BX31" s="16">
        <v>0.26400000000000001</v>
      </c>
      <c r="BY31" s="14">
        <f>BM31/(C31*0.40468564224)</f>
        <v>243535.94423187216</v>
      </c>
      <c r="BZ31" s="19">
        <v>40.82</v>
      </c>
      <c r="CA31" s="16">
        <f>(BZ31/D31)/Y31</f>
        <v>1.867933642868461</v>
      </c>
      <c r="CB31" s="16">
        <f>(BX31/BT31^3)*100000</f>
        <v>0.94527287871497334</v>
      </c>
    </row>
    <row r="32" spans="1:80" x14ac:dyDescent="0.25">
      <c r="A32" s="12" t="s">
        <v>69</v>
      </c>
      <c r="B32" s="15">
        <v>14</v>
      </c>
      <c r="C32" s="15">
        <v>0.5</v>
      </c>
      <c r="D32" s="16">
        <f>C32*0.40468564224</f>
        <v>0.20234282111999999</v>
      </c>
      <c r="E32" s="17">
        <v>40421</v>
      </c>
      <c r="F32" s="13">
        <v>1</v>
      </c>
      <c r="G32" s="13" t="s">
        <v>76</v>
      </c>
      <c r="H32" s="13" t="s">
        <v>77</v>
      </c>
      <c r="I32" s="15"/>
      <c r="J32" s="15"/>
      <c r="K32" s="15"/>
      <c r="L32" s="15"/>
      <c r="M32" s="13"/>
      <c r="N32" s="17">
        <v>40435</v>
      </c>
      <c r="O32" s="14">
        <v>236328</v>
      </c>
      <c r="P32" s="17"/>
      <c r="Q32" s="14"/>
      <c r="R32" s="17"/>
      <c r="S32" s="13"/>
      <c r="T32" s="17"/>
      <c r="U32" s="13"/>
      <c r="V32" s="14">
        <f t="shared" si="2"/>
        <v>236328</v>
      </c>
      <c r="W32" s="14">
        <f t="shared" si="3"/>
        <v>1167958.411827445</v>
      </c>
      <c r="X32" s="17">
        <v>40464</v>
      </c>
      <c r="Y32" s="13">
        <f>X32-N32</f>
        <v>29</v>
      </c>
      <c r="Z32" s="13">
        <v>7</v>
      </c>
      <c r="AA32" s="18">
        <v>3.5</v>
      </c>
      <c r="AB32" s="18">
        <v>32.4</v>
      </c>
      <c r="AC32" s="18">
        <v>25.6</v>
      </c>
      <c r="AD32" s="18">
        <v>32.4</v>
      </c>
      <c r="AE32" s="18">
        <v>28.192857142857143</v>
      </c>
      <c r="AF32" s="15">
        <v>28</v>
      </c>
      <c r="AG32" s="13">
        <f t="shared" si="5"/>
        <v>-13</v>
      </c>
      <c r="AH32" s="13">
        <v>15</v>
      </c>
      <c r="AI32" s="13">
        <v>28</v>
      </c>
      <c r="AJ32" s="13">
        <v>21.375</v>
      </c>
      <c r="AK32" s="15">
        <v>9</v>
      </c>
      <c r="AL32" s="18">
        <v>8.3000000000000007</v>
      </c>
      <c r="AM32" s="18">
        <v>9.6</v>
      </c>
      <c r="AN32" s="18">
        <v>8.803742151568013</v>
      </c>
      <c r="AO32" s="15">
        <v>96</v>
      </c>
      <c r="AP32" s="15">
        <v>187</v>
      </c>
      <c r="AQ32" s="15">
        <v>18</v>
      </c>
      <c r="AR32" s="15">
        <v>7.5</v>
      </c>
      <c r="AS32" s="14">
        <v>30</v>
      </c>
      <c r="AT32" s="14">
        <v>0</v>
      </c>
      <c r="AU32" s="14">
        <v>275</v>
      </c>
      <c r="AV32" s="14">
        <v>79</v>
      </c>
      <c r="AW32" s="14">
        <v>60</v>
      </c>
      <c r="AX32" s="14">
        <v>285</v>
      </c>
      <c r="AY32" s="14">
        <v>5</v>
      </c>
      <c r="AZ32" s="14">
        <v>735</v>
      </c>
      <c r="BA32" s="14">
        <v>186.5</v>
      </c>
      <c r="BB32" s="14">
        <v>47.5</v>
      </c>
      <c r="BC32" s="14">
        <v>5960</v>
      </c>
      <c r="BD32" s="14">
        <v>0</v>
      </c>
      <c r="BE32" s="14">
        <v>1385</v>
      </c>
      <c r="BF32" s="14">
        <v>506.5</v>
      </c>
      <c r="BG32" s="14">
        <v>395</v>
      </c>
      <c r="BH32" s="14">
        <v>6275</v>
      </c>
      <c r="BI32" s="14">
        <v>130</v>
      </c>
      <c r="BJ32" s="14">
        <v>1650</v>
      </c>
      <c r="BK32" s="14">
        <v>772</v>
      </c>
      <c r="BL32" s="14">
        <v>787.5</v>
      </c>
      <c r="BM32" s="14">
        <v>151377</v>
      </c>
      <c r="BN32" s="19">
        <v>64.05</v>
      </c>
      <c r="BO32" s="19">
        <v>64.05</v>
      </c>
      <c r="BP32" s="15" t="s">
        <v>72</v>
      </c>
      <c r="BQ32" s="13">
        <v>26</v>
      </c>
      <c r="BR32" s="13">
        <v>37</v>
      </c>
      <c r="BS32" s="13">
        <f t="shared" si="14"/>
        <v>11</v>
      </c>
      <c r="BT32" s="19">
        <v>30.59</v>
      </c>
      <c r="BU32" s="19">
        <f t="shared" si="7"/>
        <v>1.0548275862068965</v>
      </c>
      <c r="BV32" s="16">
        <v>0.14799999999999999</v>
      </c>
      <c r="BW32" s="16">
        <v>0.46600000000000003</v>
      </c>
      <c r="BX32" s="16">
        <v>0.19900000000000001</v>
      </c>
      <c r="BY32" s="14">
        <f>BM32/(C32*0.40468564224)</f>
        <v>748121.42660710181</v>
      </c>
      <c r="BZ32" s="19">
        <v>30.77</v>
      </c>
      <c r="CA32" s="16">
        <f>(BZ32/D32)/Y32</f>
        <v>5.2437466122377083</v>
      </c>
      <c r="CB32" s="16">
        <f>(BX32/BT32^3)*100000</f>
        <v>0.69520781496447204</v>
      </c>
    </row>
    <row r="33" spans="1:80" x14ac:dyDescent="0.25">
      <c r="A33" s="15" t="s">
        <v>69</v>
      </c>
      <c r="B33" s="15">
        <v>16</v>
      </c>
      <c r="C33" s="15">
        <v>0.5</v>
      </c>
      <c r="D33" s="16">
        <f>C33*0.40468564224</f>
        <v>0.20234282111999999</v>
      </c>
      <c r="E33" s="17">
        <v>37518</v>
      </c>
      <c r="F33" s="15">
        <v>1</v>
      </c>
      <c r="G33" s="15" t="s">
        <v>76</v>
      </c>
      <c r="H33" s="15" t="s">
        <v>78</v>
      </c>
      <c r="I33" s="15">
        <v>6</v>
      </c>
      <c r="J33" s="15">
        <v>4</v>
      </c>
      <c r="K33" s="15"/>
      <c r="L33" s="15"/>
      <c r="M33" s="13">
        <f t="shared" ref="M33:M45" si="15">AVERAGE(I33:L33)</f>
        <v>5</v>
      </c>
      <c r="N33" s="17">
        <v>37545</v>
      </c>
      <c r="O33" s="14">
        <v>317852</v>
      </c>
      <c r="P33" s="15"/>
      <c r="Q33" s="14"/>
      <c r="R33" s="15"/>
      <c r="S33" s="15"/>
      <c r="T33" s="15"/>
      <c r="U33" s="15"/>
      <c r="V33" s="14">
        <f t="shared" si="2"/>
        <v>317852</v>
      </c>
      <c r="W33" s="14">
        <f t="shared" si="3"/>
        <v>1570858.7942020288</v>
      </c>
      <c r="X33" s="17">
        <v>37581</v>
      </c>
      <c r="Y33" s="15">
        <f>X33-N33</f>
        <v>36</v>
      </c>
      <c r="Z33" s="15">
        <v>3</v>
      </c>
      <c r="AA33" s="18">
        <v>3.7</v>
      </c>
      <c r="AB33" s="18">
        <v>22.6</v>
      </c>
      <c r="AC33" s="18">
        <v>17.899999999999999</v>
      </c>
      <c r="AD33" s="18">
        <v>30</v>
      </c>
      <c r="AE33" s="18">
        <v>23.097058823529409</v>
      </c>
      <c r="AF33" s="13">
        <v>29</v>
      </c>
      <c r="AG33" s="13">
        <f t="shared" si="5"/>
        <v>-12</v>
      </c>
      <c r="AH33" s="13">
        <v>17</v>
      </c>
      <c r="AI33" s="13">
        <v>29</v>
      </c>
      <c r="AJ33" s="13">
        <v>20.3</v>
      </c>
      <c r="AK33" s="18">
        <v>9.4</v>
      </c>
      <c r="AL33" s="18">
        <v>8.8000000000000007</v>
      </c>
      <c r="AM33" s="18">
        <v>9.6</v>
      </c>
      <c r="AN33" s="18">
        <v>9.2375650549586634</v>
      </c>
      <c r="AO33" s="15">
        <v>52</v>
      </c>
      <c r="AP33" s="18">
        <v>237.5</v>
      </c>
      <c r="AQ33" s="18">
        <v>21</v>
      </c>
      <c r="AR33" s="18">
        <v>8.85</v>
      </c>
      <c r="AS33" s="14">
        <v>20</v>
      </c>
      <c r="AT33" s="14">
        <v>5</v>
      </c>
      <c r="AU33" s="14">
        <v>0</v>
      </c>
      <c r="AV33" s="14">
        <v>25</v>
      </c>
      <c r="AW33" s="14">
        <v>0</v>
      </c>
      <c r="AX33" s="14">
        <v>10</v>
      </c>
      <c r="AY33" s="14">
        <v>0</v>
      </c>
      <c r="AZ33" s="14">
        <v>10</v>
      </c>
      <c r="BA33" s="14">
        <v>55</v>
      </c>
      <c r="BB33" s="14">
        <v>125</v>
      </c>
      <c r="BC33" s="14">
        <v>10</v>
      </c>
      <c r="BD33" s="14">
        <v>130</v>
      </c>
      <c r="BE33" s="14">
        <v>13.846153846153847</v>
      </c>
      <c r="BF33" s="14">
        <v>49.615384615384613</v>
      </c>
      <c r="BG33" s="14">
        <v>0.76923076923076927</v>
      </c>
      <c r="BH33" s="14">
        <v>65</v>
      </c>
      <c r="BI33" s="14">
        <v>5</v>
      </c>
      <c r="BJ33" s="14">
        <v>40</v>
      </c>
      <c r="BK33" s="14">
        <v>0</v>
      </c>
      <c r="BL33" s="14">
        <v>60</v>
      </c>
      <c r="BM33" s="14">
        <v>76795</v>
      </c>
      <c r="BN33" s="19">
        <f>BM33/(O33)*100</f>
        <v>24.160615632432705</v>
      </c>
      <c r="BO33" s="19">
        <f>BM33/(O33+Q33)*100</f>
        <v>24.160615632432705</v>
      </c>
      <c r="BP33" s="15" t="s">
        <v>72</v>
      </c>
      <c r="BQ33" s="15">
        <v>26</v>
      </c>
      <c r="BR33" s="15">
        <v>31</v>
      </c>
      <c r="BS33" s="13">
        <f t="shared" si="14"/>
        <v>5</v>
      </c>
      <c r="BT33" s="15">
        <v>28.91</v>
      </c>
      <c r="BU33" s="19">
        <f t="shared" si="7"/>
        <v>0.80305555555555552</v>
      </c>
      <c r="BV33" s="15">
        <v>0.112</v>
      </c>
      <c r="BW33" s="15">
        <v>0.19400000000000001</v>
      </c>
      <c r="BX33" s="15">
        <v>0.16300000000000001</v>
      </c>
      <c r="BY33" s="14">
        <f>BM33/(C33*0.40468564224)</f>
        <v>379529.15539541928</v>
      </c>
      <c r="BZ33" s="15">
        <v>13.32</v>
      </c>
      <c r="CA33" s="16">
        <f>(BZ33/D33)/Y33</f>
        <v>1.8285798228570238</v>
      </c>
      <c r="CB33" s="16">
        <f>(BX33/BT33^3)*100000</f>
        <v>0.67459532845480619</v>
      </c>
    </row>
    <row r="34" spans="1:80" x14ac:dyDescent="0.25">
      <c r="A34" s="15" t="s">
        <v>69</v>
      </c>
      <c r="B34" s="15">
        <v>13</v>
      </c>
      <c r="C34" s="15">
        <v>0.5</v>
      </c>
      <c r="D34" s="16">
        <f>C34*0.40468564224</f>
        <v>0.20234282111999999</v>
      </c>
      <c r="E34" s="17">
        <v>37737</v>
      </c>
      <c r="F34" s="15">
        <v>1</v>
      </c>
      <c r="G34" s="15" t="s">
        <v>76</v>
      </c>
      <c r="H34" s="15" t="s">
        <v>78</v>
      </c>
      <c r="I34" s="15">
        <v>9</v>
      </c>
      <c r="J34" s="15">
        <v>7</v>
      </c>
      <c r="K34" s="15"/>
      <c r="L34" s="15"/>
      <c r="M34" s="13">
        <f t="shared" si="15"/>
        <v>8</v>
      </c>
      <c r="N34" s="17">
        <v>37742</v>
      </c>
      <c r="O34" s="14">
        <v>258312</v>
      </c>
      <c r="P34" s="15"/>
      <c r="Q34" s="14"/>
      <c r="R34" s="15"/>
      <c r="S34" s="15"/>
      <c r="T34" s="15"/>
      <c r="U34" s="15"/>
      <c r="V34" s="14">
        <f t="shared" ref="V34:V65" si="16">SUM(O34,Q34,S34,U34)</f>
        <v>258312</v>
      </c>
      <c r="W34" s="14">
        <f t="shared" ref="W34:W65" si="17">V34/D34</f>
        <v>1276605.7059509284</v>
      </c>
      <c r="X34" s="17">
        <v>37761</v>
      </c>
      <c r="Y34" s="15">
        <f>X34-N34</f>
        <v>19</v>
      </c>
      <c r="Z34" s="15"/>
      <c r="AA34" s="18">
        <v>4.0999999999999996</v>
      </c>
      <c r="AB34" s="18">
        <v>27.7</v>
      </c>
      <c r="AC34" s="18">
        <v>28.1</v>
      </c>
      <c r="AD34" s="18">
        <v>31.6</v>
      </c>
      <c r="AE34" s="18">
        <v>29.852941176470591</v>
      </c>
      <c r="AF34" s="13">
        <v>29</v>
      </c>
      <c r="AG34" s="13">
        <f t="shared" ref="AG34:AG65" si="18">AH34-AF34</f>
        <v>-2</v>
      </c>
      <c r="AH34" s="13">
        <v>27</v>
      </c>
      <c r="AI34" s="13">
        <v>33</v>
      </c>
      <c r="AJ34" s="13">
        <v>29</v>
      </c>
      <c r="AK34" s="18">
        <v>9.4</v>
      </c>
      <c r="AL34" s="18">
        <v>9</v>
      </c>
      <c r="AM34" s="18">
        <v>9.1999999999999993</v>
      </c>
      <c r="AN34" s="18">
        <v>9.0997802091633311</v>
      </c>
      <c r="AO34" s="15">
        <v>0</v>
      </c>
      <c r="AP34" s="15">
        <v>175</v>
      </c>
      <c r="AQ34" s="15">
        <v>15</v>
      </c>
      <c r="AR34" s="15">
        <v>6.25</v>
      </c>
      <c r="AS34" s="14">
        <v>20</v>
      </c>
      <c r="AT34" s="14">
        <v>25</v>
      </c>
      <c r="AU34" s="14">
        <v>70</v>
      </c>
      <c r="AV34" s="14">
        <v>115</v>
      </c>
      <c r="AW34" s="14">
        <v>0</v>
      </c>
      <c r="AX34" s="14">
        <v>5</v>
      </c>
      <c r="AY34" s="14">
        <v>5</v>
      </c>
      <c r="AZ34" s="14">
        <v>10</v>
      </c>
      <c r="BA34" s="14">
        <v>595</v>
      </c>
      <c r="BB34" s="14">
        <v>1405</v>
      </c>
      <c r="BC34" s="14">
        <v>5600</v>
      </c>
      <c r="BD34" s="14">
        <v>5695</v>
      </c>
      <c r="BE34" s="14">
        <v>101.66666666666667</v>
      </c>
      <c r="BF34" s="14">
        <v>329.44444444444446</v>
      </c>
      <c r="BG34" s="14">
        <v>1675</v>
      </c>
      <c r="BH34" s="14">
        <v>2106.1111111111113</v>
      </c>
      <c r="BI34" s="14">
        <v>50</v>
      </c>
      <c r="BJ34" s="14">
        <v>60</v>
      </c>
      <c r="BK34" s="14">
        <v>585</v>
      </c>
      <c r="BL34" s="14">
        <v>1700</v>
      </c>
      <c r="BM34" s="14">
        <v>34240</v>
      </c>
      <c r="BN34" s="19">
        <f>BM34/(O34)*100</f>
        <v>13.255288178636688</v>
      </c>
      <c r="BO34" s="19">
        <f>BM34/(O34+Q34)*100</f>
        <v>13.255288178636688</v>
      </c>
      <c r="BP34" s="15" t="s">
        <v>72</v>
      </c>
      <c r="BQ34" s="15">
        <v>28</v>
      </c>
      <c r="BR34" s="15">
        <v>37</v>
      </c>
      <c r="BS34" s="13">
        <f t="shared" si="14"/>
        <v>9</v>
      </c>
      <c r="BT34" s="15">
        <v>32.68</v>
      </c>
      <c r="BU34" s="19">
        <f t="shared" ref="BU34:BU65" si="19">BT34/Y34</f>
        <v>1.72</v>
      </c>
      <c r="BV34" s="15">
        <v>0.183</v>
      </c>
      <c r="BW34" s="15">
        <v>0.36499999999999999</v>
      </c>
      <c r="BX34" s="15">
        <v>0.29099999999999998</v>
      </c>
      <c r="BY34" s="14">
        <f>BM34/(C34*0.40468564224)</f>
        <v>169217.76522871482</v>
      </c>
      <c r="BZ34" s="15">
        <v>10.68</v>
      </c>
      <c r="CA34" s="19">
        <f>(BZ34/D34)/Y34</f>
        <v>2.7779847095466592</v>
      </c>
      <c r="CB34" s="19">
        <f>(BX34/BT34^3)*100000</f>
        <v>0.83377111493315714</v>
      </c>
    </row>
    <row r="35" spans="1:80" x14ac:dyDescent="0.25">
      <c r="A35" s="15" t="s">
        <v>69</v>
      </c>
      <c r="B35" s="15">
        <v>31</v>
      </c>
      <c r="C35" s="15">
        <v>1</v>
      </c>
      <c r="D35" s="16">
        <v>0.40468564223999998</v>
      </c>
      <c r="E35" s="17">
        <v>39282</v>
      </c>
      <c r="F35" s="15">
        <v>3</v>
      </c>
      <c r="G35" s="15" t="s">
        <v>76</v>
      </c>
      <c r="H35" s="15" t="s">
        <v>77</v>
      </c>
      <c r="I35" s="15">
        <v>75</v>
      </c>
      <c r="J35" s="15">
        <v>148</v>
      </c>
      <c r="K35" s="15"/>
      <c r="L35" s="15"/>
      <c r="M35" s="13">
        <f t="shared" si="15"/>
        <v>111.5</v>
      </c>
      <c r="N35" s="17">
        <v>39292</v>
      </c>
      <c r="O35" s="14">
        <v>59082</v>
      </c>
      <c r="P35" s="15">
        <v>39293</v>
      </c>
      <c r="Q35" s="14">
        <v>83814</v>
      </c>
      <c r="R35" s="15">
        <v>39294</v>
      </c>
      <c r="S35" s="14">
        <v>113126</v>
      </c>
      <c r="T35" s="15"/>
      <c r="U35" s="15"/>
      <c r="V35" s="14">
        <f t="shared" si="16"/>
        <v>256022</v>
      </c>
      <c r="W35" s="14">
        <f t="shared" si="17"/>
        <v>632644.13973986614</v>
      </c>
      <c r="X35" s="17">
        <v>39337</v>
      </c>
      <c r="Y35" s="15">
        <v>45</v>
      </c>
      <c r="Z35" s="15">
        <v>0</v>
      </c>
      <c r="AA35" s="15">
        <v>3.5</v>
      </c>
      <c r="AB35" s="18">
        <v>32.5</v>
      </c>
      <c r="AC35" s="18">
        <v>28.2</v>
      </c>
      <c r="AD35" s="18">
        <v>33.9</v>
      </c>
      <c r="AE35" s="18">
        <v>31.674418604651173</v>
      </c>
      <c r="AF35" s="13">
        <v>29</v>
      </c>
      <c r="AG35" s="13">
        <f t="shared" si="18"/>
        <v>-2</v>
      </c>
      <c r="AH35" s="13">
        <v>27</v>
      </c>
      <c r="AI35" s="13">
        <v>32</v>
      </c>
      <c r="AJ35" s="18">
        <v>29.333333333333332</v>
      </c>
      <c r="AK35" s="18">
        <v>9</v>
      </c>
      <c r="AL35" s="18">
        <v>8.8000000000000007</v>
      </c>
      <c r="AM35" s="18">
        <v>9.6</v>
      </c>
      <c r="AN35" s="18">
        <v>9.2431818181818191</v>
      </c>
      <c r="AO35" s="15">
        <v>292</v>
      </c>
      <c r="AP35" s="21">
        <v>325</v>
      </c>
      <c r="AQ35" s="21">
        <v>11.5</v>
      </c>
      <c r="AR35" s="21">
        <v>5.25</v>
      </c>
      <c r="AS35" s="14">
        <v>35</v>
      </c>
      <c r="AT35" s="14">
        <v>0</v>
      </c>
      <c r="AU35" s="14">
        <v>120</v>
      </c>
      <c r="AV35" s="14">
        <v>41.25</v>
      </c>
      <c r="AW35" s="14">
        <v>20</v>
      </c>
      <c r="AX35" s="14">
        <v>75</v>
      </c>
      <c r="AY35" s="14">
        <v>0</v>
      </c>
      <c r="AZ35" s="14">
        <v>65</v>
      </c>
      <c r="BA35" s="14">
        <v>25.416666666666668</v>
      </c>
      <c r="BB35" s="14">
        <v>22.5</v>
      </c>
      <c r="BC35" s="14">
        <v>20</v>
      </c>
      <c r="BD35" s="14">
        <v>0</v>
      </c>
      <c r="BE35" s="14">
        <v>0</v>
      </c>
      <c r="BF35" s="14">
        <v>0</v>
      </c>
      <c r="BG35" s="14">
        <v>55</v>
      </c>
      <c r="BH35" s="14">
        <v>130</v>
      </c>
      <c r="BI35" s="14">
        <v>0</v>
      </c>
      <c r="BJ35" s="14">
        <v>155</v>
      </c>
      <c r="BK35" s="14">
        <v>66.666666666666671</v>
      </c>
      <c r="BL35" s="14">
        <v>55</v>
      </c>
      <c r="BM35" s="14">
        <v>2157</v>
      </c>
      <c r="BN35" s="19">
        <v>1.906723476477556</v>
      </c>
      <c r="BO35" s="19">
        <v>0.84250572216450148</v>
      </c>
      <c r="BP35" s="15" t="s">
        <v>72</v>
      </c>
      <c r="BQ35" s="15">
        <v>34</v>
      </c>
      <c r="BR35" s="15">
        <v>120</v>
      </c>
      <c r="BS35" s="13">
        <f t="shared" si="14"/>
        <v>86</v>
      </c>
      <c r="BT35" s="15">
        <v>59.96</v>
      </c>
      <c r="BU35" s="19">
        <f t="shared" si="19"/>
        <v>1.3324444444444445</v>
      </c>
      <c r="BV35" s="15">
        <v>0.34799999999999998</v>
      </c>
      <c r="BW35" s="15">
        <v>12.103</v>
      </c>
      <c r="BX35" s="15">
        <v>2.1429999999999998</v>
      </c>
      <c r="BY35" s="14">
        <v>5330.063078246757</v>
      </c>
      <c r="BZ35" s="19">
        <v>3.73</v>
      </c>
      <c r="CA35" s="19">
        <v>0.20482290508278372</v>
      </c>
      <c r="CB35" s="19">
        <v>0.99411653751048679</v>
      </c>
    </row>
    <row r="36" spans="1:80" x14ac:dyDescent="0.25">
      <c r="A36" s="15" t="s">
        <v>69</v>
      </c>
      <c r="B36" s="15">
        <v>13</v>
      </c>
      <c r="C36" s="15">
        <v>0.5</v>
      </c>
      <c r="D36" s="16">
        <f t="shared" ref="D36:D41" si="20">C36*0.40468564224</f>
        <v>0.20234282111999999</v>
      </c>
      <c r="E36" s="17">
        <v>39691</v>
      </c>
      <c r="F36" s="15">
        <v>1</v>
      </c>
      <c r="G36" s="15" t="s">
        <v>76</v>
      </c>
      <c r="H36" s="15" t="s">
        <v>77</v>
      </c>
      <c r="I36" s="15"/>
      <c r="J36" s="15">
        <v>79</v>
      </c>
      <c r="K36" s="15"/>
      <c r="L36" s="15"/>
      <c r="M36" s="13">
        <f t="shared" si="15"/>
        <v>79</v>
      </c>
      <c r="N36" s="17">
        <v>39701</v>
      </c>
      <c r="O36" s="14">
        <v>182742</v>
      </c>
      <c r="P36" s="15"/>
      <c r="Q36" s="14"/>
      <c r="R36" s="15"/>
      <c r="S36" s="14"/>
      <c r="T36" s="15"/>
      <c r="U36" s="14"/>
      <c r="V36" s="14">
        <f t="shared" si="16"/>
        <v>182742</v>
      </c>
      <c r="W36" s="14">
        <f t="shared" si="17"/>
        <v>903130.63240145461</v>
      </c>
      <c r="X36" s="17">
        <v>39738</v>
      </c>
      <c r="Y36" s="15">
        <f t="shared" ref="Y36:Y41" si="21">X36-N36</f>
        <v>37</v>
      </c>
      <c r="Z36" s="15">
        <v>3</v>
      </c>
      <c r="AA36" s="18">
        <v>1.2</v>
      </c>
      <c r="AB36" s="18">
        <v>31.5</v>
      </c>
      <c r="AC36" s="18">
        <v>24.4</v>
      </c>
      <c r="AD36" s="18">
        <v>30.6</v>
      </c>
      <c r="AE36" s="18">
        <v>27.720000000000006</v>
      </c>
      <c r="AF36" s="13">
        <v>29</v>
      </c>
      <c r="AG36" s="13">
        <f t="shared" si="18"/>
        <v>2</v>
      </c>
      <c r="AH36" s="13">
        <v>31</v>
      </c>
      <c r="AI36" s="13">
        <v>40</v>
      </c>
      <c r="AJ36" s="13">
        <v>35.200000000000003</v>
      </c>
      <c r="AK36" s="18">
        <v>9.1</v>
      </c>
      <c r="AL36" s="18">
        <v>8.4</v>
      </c>
      <c r="AM36" s="18">
        <v>9.6</v>
      </c>
      <c r="AN36" s="18">
        <v>9.056476451654266</v>
      </c>
      <c r="AO36" s="21">
        <f>2*94</f>
        <v>188</v>
      </c>
      <c r="AP36" s="21">
        <v>158.75</v>
      </c>
      <c r="AQ36" s="21">
        <v>15</v>
      </c>
      <c r="AR36" s="21">
        <v>6.75</v>
      </c>
      <c r="AS36" s="15">
        <v>0</v>
      </c>
      <c r="AT36" s="15">
        <v>0</v>
      </c>
      <c r="AU36" s="15">
        <v>75</v>
      </c>
      <c r="AV36" s="14">
        <v>18.181818181818183</v>
      </c>
      <c r="AW36" s="14">
        <v>10</v>
      </c>
      <c r="AX36" s="14">
        <v>5</v>
      </c>
      <c r="AY36" s="14">
        <v>0</v>
      </c>
      <c r="AZ36" s="14">
        <v>105</v>
      </c>
      <c r="BA36" s="14">
        <v>30.454545454545453</v>
      </c>
      <c r="BB36" s="14">
        <v>20</v>
      </c>
      <c r="BC36" s="14">
        <v>435</v>
      </c>
      <c r="BD36" s="14">
        <v>0</v>
      </c>
      <c r="BE36" s="14">
        <v>170</v>
      </c>
      <c r="BF36" s="14">
        <v>29.09090909090909</v>
      </c>
      <c r="BG36" s="14">
        <v>0</v>
      </c>
      <c r="BH36" s="14">
        <v>440</v>
      </c>
      <c r="BI36" s="14">
        <v>5</v>
      </c>
      <c r="BJ36" s="14">
        <v>235</v>
      </c>
      <c r="BK36" s="14">
        <v>79.545454545454547</v>
      </c>
      <c r="BL36" s="14">
        <v>50</v>
      </c>
      <c r="BM36" s="14">
        <v>29536</v>
      </c>
      <c r="BN36" s="19">
        <f>BM36/O36*100</f>
        <v>16.162677435947948</v>
      </c>
      <c r="BO36" s="19">
        <f>(BM36)/(O36+Q36+S36+U36)*100</f>
        <v>16.162677435947948</v>
      </c>
      <c r="BP36" s="15" t="s">
        <v>72</v>
      </c>
      <c r="BQ36" s="15">
        <v>33</v>
      </c>
      <c r="BR36" s="15">
        <v>44</v>
      </c>
      <c r="BS36" s="13">
        <f t="shared" si="14"/>
        <v>11</v>
      </c>
      <c r="BT36" s="19">
        <v>38.04</v>
      </c>
      <c r="BU36" s="19">
        <f t="shared" si="19"/>
        <v>1.028108108108108</v>
      </c>
      <c r="BV36" s="16">
        <v>0.30099999999999999</v>
      </c>
      <c r="BW36" s="16">
        <v>0.59399999999999997</v>
      </c>
      <c r="BX36" s="16">
        <v>0.42599999999999999</v>
      </c>
      <c r="BY36" s="14">
        <f t="shared" ref="BY36:BY41" si="22">BM36/(C36*0.40468564224)</f>
        <v>145970.09094028393</v>
      </c>
      <c r="BZ36" s="15">
        <v>13.14</v>
      </c>
      <c r="CA36" s="16">
        <f t="shared" ref="CA36:CA41" si="23">(BZ36/D36)/Y36</f>
        <v>1.755116060799218</v>
      </c>
      <c r="CB36" s="16">
        <f t="shared" ref="CB36:CB41" si="24">(BX36/BT36^3)*100000</f>
        <v>0.77390575159325092</v>
      </c>
    </row>
    <row r="37" spans="1:80" x14ac:dyDescent="0.25">
      <c r="A37" s="15" t="s">
        <v>69</v>
      </c>
      <c r="B37" s="15">
        <v>11</v>
      </c>
      <c r="C37" s="15">
        <v>0.5</v>
      </c>
      <c r="D37" s="16">
        <f t="shared" si="20"/>
        <v>0.20234282111999999</v>
      </c>
      <c r="E37" s="17">
        <v>37517</v>
      </c>
      <c r="F37" s="15">
        <v>1</v>
      </c>
      <c r="G37" s="15" t="s">
        <v>76</v>
      </c>
      <c r="H37" s="15" t="s">
        <v>78</v>
      </c>
      <c r="I37" s="15">
        <v>3</v>
      </c>
      <c r="J37" s="15">
        <v>6</v>
      </c>
      <c r="K37" s="15"/>
      <c r="L37" s="15"/>
      <c r="M37" s="13">
        <f t="shared" si="15"/>
        <v>4.5</v>
      </c>
      <c r="N37" s="17">
        <v>37544</v>
      </c>
      <c r="O37" s="14">
        <v>304112</v>
      </c>
      <c r="P37" s="15"/>
      <c r="Q37" s="14"/>
      <c r="R37" s="15"/>
      <c r="S37" s="15"/>
      <c r="T37" s="15"/>
      <c r="U37" s="15"/>
      <c r="V37" s="14">
        <f t="shared" si="16"/>
        <v>304112</v>
      </c>
      <c r="W37" s="14">
        <f t="shared" si="17"/>
        <v>1502954.2353748519</v>
      </c>
      <c r="X37" s="17">
        <v>37581</v>
      </c>
      <c r="Y37" s="15">
        <f t="shared" si="21"/>
        <v>37</v>
      </c>
      <c r="Z37" s="15">
        <v>8</v>
      </c>
      <c r="AA37" s="18">
        <v>5.0999999999999996</v>
      </c>
      <c r="AB37" s="18">
        <v>22.6</v>
      </c>
      <c r="AC37" s="18">
        <v>18.100000000000001</v>
      </c>
      <c r="AD37" s="18">
        <v>28</v>
      </c>
      <c r="AE37" s="18">
        <v>23.245714285714286</v>
      </c>
      <c r="AF37" s="13">
        <v>30</v>
      </c>
      <c r="AG37" s="13">
        <f t="shared" si="18"/>
        <v>-13</v>
      </c>
      <c r="AH37" s="13">
        <v>17</v>
      </c>
      <c r="AI37" s="13">
        <v>30</v>
      </c>
      <c r="AJ37" s="13">
        <v>20.6</v>
      </c>
      <c r="AK37" s="18">
        <v>9.1</v>
      </c>
      <c r="AL37" s="18">
        <v>8.8000000000000007</v>
      </c>
      <c r="AM37" s="18">
        <v>9.5</v>
      </c>
      <c r="AN37" s="18">
        <v>9.0813399558570715</v>
      </c>
      <c r="AO37" s="15">
        <v>63</v>
      </c>
      <c r="AP37" s="18">
        <v>262.5</v>
      </c>
      <c r="AQ37" s="18">
        <v>19.5</v>
      </c>
      <c r="AR37" s="18">
        <v>8.25</v>
      </c>
      <c r="AS37" s="14">
        <v>15</v>
      </c>
      <c r="AT37" s="14">
        <v>35</v>
      </c>
      <c r="AU37" s="14">
        <v>30</v>
      </c>
      <c r="AV37" s="14">
        <v>80</v>
      </c>
      <c r="AW37" s="14">
        <v>0</v>
      </c>
      <c r="AX37" s="14">
        <v>0</v>
      </c>
      <c r="AY37" s="14">
        <v>0</v>
      </c>
      <c r="AZ37" s="14">
        <v>0</v>
      </c>
      <c r="BA37" s="14">
        <v>30</v>
      </c>
      <c r="BB37" s="14">
        <v>35</v>
      </c>
      <c r="BC37" s="14">
        <v>15</v>
      </c>
      <c r="BD37" s="14">
        <v>55</v>
      </c>
      <c r="BE37" s="14">
        <v>6.0714285714285712</v>
      </c>
      <c r="BF37" s="14">
        <v>16.428571428571427</v>
      </c>
      <c r="BG37" s="14">
        <v>2.5</v>
      </c>
      <c r="BH37" s="14">
        <v>25</v>
      </c>
      <c r="BI37" s="14">
        <v>5</v>
      </c>
      <c r="BJ37" s="14">
        <v>17.5</v>
      </c>
      <c r="BK37" s="14">
        <v>0</v>
      </c>
      <c r="BL37" s="14">
        <v>20</v>
      </c>
      <c r="BM37" s="14">
        <v>48211</v>
      </c>
      <c r="BN37" s="19">
        <f>BM37/(O37)*100</f>
        <v>15.853040984900298</v>
      </c>
      <c r="BO37" s="19">
        <f>BM37/(O37+Q37)*100</f>
        <v>15.853040984900298</v>
      </c>
      <c r="BP37" s="15" t="s">
        <v>72</v>
      </c>
      <c r="BQ37" s="15">
        <v>15</v>
      </c>
      <c r="BR37" s="15">
        <v>26</v>
      </c>
      <c r="BS37" s="13">
        <f t="shared" si="14"/>
        <v>11</v>
      </c>
      <c r="BT37" s="15">
        <v>18.350000000000001</v>
      </c>
      <c r="BU37" s="19">
        <f t="shared" si="19"/>
        <v>0.49594594594594599</v>
      </c>
      <c r="BV37" s="15">
        <v>2.4E-2</v>
      </c>
      <c r="BW37" s="15">
        <v>0.11799999999999999</v>
      </c>
      <c r="BX37" s="15">
        <v>4.4999999999999998E-2</v>
      </c>
      <c r="BY37" s="14">
        <f t="shared" si="22"/>
        <v>238263.95091827019</v>
      </c>
      <c r="BZ37" s="15">
        <v>2.1800000000000002</v>
      </c>
      <c r="CA37" s="16">
        <f t="shared" si="23"/>
        <v>0.29118363870184893</v>
      </c>
      <c r="CB37" s="16">
        <f t="shared" si="24"/>
        <v>0.72828993497443073</v>
      </c>
    </row>
    <row r="38" spans="1:80" x14ac:dyDescent="0.25">
      <c r="A38" s="15" t="s">
        <v>69</v>
      </c>
      <c r="B38" s="15">
        <v>15</v>
      </c>
      <c r="C38" s="15">
        <v>0.5</v>
      </c>
      <c r="D38" s="16">
        <f t="shared" si="20"/>
        <v>0.20234282111999999</v>
      </c>
      <c r="E38" s="17">
        <v>38151</v>
      </c>
      <c r="F38" s="15">
        <v>1</v>
      </c>
      <c r="G38" s="15" t="s">
        <v>76</v>
      </c>
      <c r="H38" s="15" t="s">
        <v>78</v>
      </c>
      <c r="I38" s="15">
        <v>9</v>
      </c>
      <c r="J38" s="15">
        <v>7</v>
      </c>
      <c r="K38" s="15"/>
      <c r="L38" s="15"/>
      <c r="M38" s="13">
        <f t="shared" si="15"/>
        <v>8</v>
      </c>
      <c r="N38" s="17">
        <v>38161</v>
      </c>
      <c r="O38" s="14">
        <v>359072</v>
      </c>
      <c r="P38" s="15"/>
      <c r="Q38" s="14"/>
      <c r="R38" s="15"/>
      <c r="S38" s="15"/>
      <c r="T38" s="15"/>
      <c r="U38" s="15"/>
      <c r="V38" s="14">
        <f t="shared" si="16"/>
        <v>359072</v>
      </c>
      <c r="W38" s="14">
        <f t="shared" si="17"/>
        <v>1774572.47068356</v>
      </c>
      <c r="X38" s="17">
        <v>38191</v>
      </c>
      <c r="Y38" s="15">
        <f t="shared" si="21"/>
        <v>30</v>
      </c>
      <c r="Z38" s="15">
        <v>15</v>
      </c>
      <c r="AA38" s="15">
        <v>0.3</v>
      </c>
      <c r="AB38" s="18">
        <v>30.1</v>
      </c>
      <c r="AC38" s="18">
        <v>30</v>
      </c>
      <c r="AD38" s="18">
        <v>33.799999999999997</v>
      </c>
      <c r="AE38" s="18">
        <v>32.325925925925922</v>
      </c>
      <c r="AF38" s="13">
        <v>30</v>
      </c>
      <c r="AG38" s="13">
        <f t="shared" si="18"/>
        <v>-1</v>
      </c>
      <c r="AH38" s="13">
        <v>29</v>
      </c>
      <c r="AI38" s="13">
        <v>35</v>
      </c>
      <c r="AJ38" s="18">
        <v>31.75</v>
      </c>
      <c r="AK38" s="18">
        <v>8.8000000000000007</v>
      </c>
      <c r="AL38" s="18">
        <v>9.3000000000000007</v>
      </c>
      <c r="AM38" s="18">
        <v>9.8000000000000007</v>
      </c>
      <c r="AN38" s="18">
        <v>9.4181818181818198</v>
      </c>
      <c r="AO38" s="15">
        <v>82</v>
      </c>
      <c r="AP38" s="18">
        <v>212.5</v>
      </c>
      <c r="AQ38" s="18">
        <v>13.5</v>
      </c>
      <c r="AR38" s="18">
        <v>5.75</v>
      </c>
      <c r="AS38" s="14">
        <v>0</v>
      </c>
      <c r="AT38" s="14">
        <v>0</v>
      </c>
      <c r="AU38" s="14">
        <v>50</v>
      </c>
      <c r="AV38" s="14">
        <v>15</v>
      </c>
      <c r="AW38" s="14">
        <v>15</v>
      </c>
      <c r="AX38" s="14">
        <v>20</v>
      </c>
      <c r="AY38" s="14">
        <v>15</v>
      </c>
      <c r="AZ38" s="14">
        <v>110</v>
      </c>
      <c r="BA38" s="14">
        <v>50.454545454545453</v>
      </c>
      <c r="BB38" s="14">
        <v>40</v>
      </c>
      <c r="BC38" s="14">
        <v>1290</v>
      </c>
      <c r="BD38" s="14">
        <v>0</v>
      </c>
      <c r="BE38" s="14">
        <v>2340</v>
      </c>
      <c r="BF38" s="14">
        <v>481.81818181818181</v>
      </c>
      <c r="BG38" s="14">
        <v>120</v>
      </c>
      <c r="BH38" s="14">
        <v>1310</v>
      </c>
      <c r="BI38" s="14">
        <v>105</v>
      </c>
      <c r="BJ38" s="14">
        <v>2375</v>
      </c>
      <c r="BK38" s="14">
        <v>547.27272727272725</v>
      </c>
      <c r="BL38" s="14">
        <v>180</v>
      </c>
      <c r="BM38" s="14">
        <v>16577</v>
      </c>
      <c r="BN38" s="19">
        <f>(BM38/O38)*100</f>
        <v>4.6166228500133677</v>
      </c>
      <c r="BO38" s="19">
        <f>((BM38)/(O38+Q38+S38+U38))*100</f>
        <v>4.6166228500133677</v>
      </c>
      <c r="BP38" s="15" t="s">
        <v>72</v>
      </c>
      <c r="BQ38" s="13">
        <v>38</v>
      </c>
      <c r="BR38" s="13">
        <v>55</v>
      </c>
      <c r="BS38" s="13">
        <f t="shared" si="14"/>
        <v>17</v>
      </c>
      <c r="BT38" s="19">
        <v>46.48</v>
      </c>
      <c r="BU38" s="19">
        <f t="shared" si="19"/>
        <v>1.5493333333333332</v>
      </c>
      <c r="BV38" s="16">
        <v>0.434</v>
      </c>
      <c r="BW38" s="16">
        <v>1.24</v>
      </c>
      <c r="BX38" s="16">
        <v>0.73867999999999978</v>
      </c>
      <c r="BY38" s="14">
        <f t="shared" si="22"/>
        <v>81925.318171624007</v>
      </c>
      <c r="BZ38" s="15">
        <v>11.68</v>
      </c>
      <c r="CA38" s="19">
        <f t="shared" si="23"/>
        <v>1.9241272370243274</v>
      </c>
      <c r="CB38" s="19">
        <f t="shared" si="24"/>
        <v>0.73562754445947232</v>
      </c>
    </row>
    <row r="39" spans="1:80" x14ac:dyDescent="0.25">
      <c r="A39" s="15" t="s">
        <v>69</v>
      </c>
      <c r="B39" s="15">
        <v>17</v>
      </c>
      <c r="C39" s="15">
        <v>0.5</v>
      </c>
      <c r="D39" s="16">
        <f t="shared" si="20"/>
        <v>0.20234282111999999</v>
      </c>
      <c r="E39" s="17">
        <v>38185</v>
      </c>
      <c r="F39" s="15">
        <v>1</v>
      </c>
      <c r="G39" s="15" t="s">
        <v>76</v>
      </c>
      <c r="H39" s="15" t="s">
        <v>78</v>
      </c>
      <c r="I39" s="15">
        <v>164</v>
      </c>
      <c r="J39" s="15">
        <v>54</v>
      </c>
      <c r="K39" s="15"/>
      <c r="L39" s="15"/>
      <c r="M39" s="13">
        <f t="shared" si="15"/>
        <v>109</v>
      </c>
      <c r="N39" s="17">
        <v>38195</v>
      </c>
      <c r="O39" s="14">
        <v>234496</v>
      </c>
      <c r="P39" s="15"/>
      <c r="Q39" s="14"/>
      <c r="R39" s="15"/>
      <c r="S39" s="15"/>
      <c r="T39" s="15"/>
      <c r="U39" s="15"/>
      <c r="V39" s="14">
        <f t="shared" si="16"/>
        <v>234496</v>
      </c>
      <c r="W39" s="14">
        <f t="shared" si="17"/>
        <v>1158904.470650488</v>
      </c>
      <c r="X39" s="17">
        <v>38230</v>
      </c>
      <c r="Y39" s="15">
        <f t="shared" si="21"/>
        <v>35</v>
      </c>
      <c r="Z39" s="15">
        <v>7</v>
      </c>
      <c r="AA39" s="15">
        <v>1.6</v>
      </c>
      <c r="AB39" s="18">
        <v>33.299999999999997</v>
      </c>
      <c r="AC39" s="18">
        <v>29.6</v>
      </c>
      <c r="AD39" s="18">
        <v>34.299999999999997</v>
      </c>
      <c r="AE39" s="18">
        <v>32.227272727272734</v>
      </c>
      <c r="AF39" s="13">
        <v>30</v>
      </c>
      <c r="AG39" s="13">
        <f t="shared" si="18"/>
        <v>2</v>
      </c>
      <c r="AH39" s="13">
        <v>32</v>
      </c>
      <c r="AI39" s="13">
        <v>38</v>
      </c>
      <c r="AJ39" s="18">
        <v>35.1</v>
      </c>
      <c r="AK39" s="18">
        <v>9.1999999999999993</v>
      </c>
      <c r="AL39" s="18">
        <v>8.6</v>
      </c>
      <c r="AM39" s="18">
        <v>9.4</v>
      </c>
      <c r="AN39" s="18">
        <v>9.0416666666666661</v>
      </c>
      <c r="AO39" s="15">
        <v>220</v>
      </c>
      <c r="AP39" s="18">
        <v>162.5</v>
      </c>
      <c r="AQ39" s="18">
        <v>10.5</v>
      </c>
      <c r="AR39" s="18">
        <v>4.75</v>
      </c>
      <c r="AS39" s="14">
        <v>10</v>
      </c>
      <c r="AT39" s="14">
        <v>5</v>
      </c>
      <c r="AU39" s="14">
        <v>130</v>
      </c>
      <c r="AV39" s="14">
        <v>36.333333333333336</v>
      </c>
      <c r="AW39" s="14">
        <v>20</v>
      </c>
      <c r="AX39" s="14">
        <v>5</v>
      </c>
      <c r="AY39" s="14">
        <v>10</v>
      </c>
      <c r="AZ39" s="14">
        <v>4160</v>
      </c>
      <c r="BA39" s="14">
        <v>399</v>
      </c>
      <c r="BB39" s="14">
        <v>45</v>
      </c>
      <c r="BC39" s="14">
        <v>4030</v>
      </c>
      <c r="BD39" s="14">
        <v>0</v>
      </c>
      <c r="BE39" s="14">
        <v>4010</v>
      </c>
      <c r="BF39" s="14">
        <v>511</v>
      </c>
      <c r="BG39" s="14">
        <v>155</v>
      </c>
      <c r="BH39" s="14">
        <v>4045</v>
      </c>
      <c r="BI39" s="14">
        <v>40</v>
      </c>
      <c r="BJ39" s="14">
        <v>4280</v>
      </c>
      <c r="BK39" s="14">
        <v>946.33333333333337</v>
      </c>
      <c r="BL39" s="14">
        <v>375</v>
      </c>
      <c r="BM39" s="14">
        <v>89234</v>
      </c>
      <c r="BN39" s="19">
        <f>(BM39/O39)*100</f>
        <v>38.053527565502179</v>
      </c>
      <c r="BO39" s="19">
        <f>((BM39)/(O39+Q39+S39+U39))*100</f>
        <v>38.053527565502179</v>
      </c>
      <c r="BP39" s="15" t="s">
        <v>72</v>
      </c>
      <c r="BQ39" s="13">
        <v>25</v>
      </c>
      <c r="BR39" s="13">
        <v>40</v>
      </c>
      <c r="BS39" s="13">
        <f t="shared" si="14"/>
        <v>15</v>
      </c>
      <c r="BT39" s="19">
        <v>30.71</v>
      </c>
      <c r="BU39" s="19">
        <f t="shared" si="19"/>
        <v>0.87742857142857145</v>
      </c>
      <c r="BV39" s="16">
        <v>0.14000000000000001</v>
      </c>
      <c r="BW39" s="16">
        <v>0.54900000000000004</v>
      </c>
      <c r="BX39" s="16">
        <v>0.24627999999999997</v>
      </c>
      <c r="BY39" s="14">
        <f t="shared" si="22"/>
        <v>441004.03219682066</v>
      </c>
      <c r="BZ39" s="15">
        <v>22.95</v>
      </c>
      <c r="CA39" s="19">
        <f t="shared" si="23"/>
        <v>3.2406105740979685</v>
      </c>
      <c r="CB39" s="19">
        <f t="shared" si="24"/>
        <v>0.85033429606541355</v>
      </c>
    </row>
    <row r="40" spans="1:80" x14ac:dyDescent="0.25">
      <c r="A40" s="17" t="s">
        <v>69</v>
      </c>
      <c r="B40" s="15">
        <v>19</v>
      </c>
      <c r="C40" s="15">
        <v>0.5</v>
      </c>
      <c r="D40" s="16">
        <f t="shared" si="20"/>
        <v>0.20234282111999999</v>
      </c>
      <c r="E40" s="17">
        <v>38477</v>
      </c>
      <c r="F40" s="15">
        <v>1</v>
      </c>
      <c r="G40" s="15" t="s">
        <v>76</v>
      </c>
      <c r="H40" s="15" t="s">
        <v>78</v>
      </c>
      <c r="I40" s="15">
        <v>129</v>
      </c>
      <c r="J40" s="15">
        <v>73</v>
      </c>
      <c r="K40" s="14"/>
      <c r="L40" s="15"/>
      <c r="M40" s="13">
        <f t="shared" si="15"/>
        <v>101</v>
      </c>
      <c r="N40" s="17">
        <v>38482</v>
      </c>
      <c r="O40" s="14">
        <v>229916</v>
      </c>
      <c r="P40" s="15"/>
      <c r="Q40" s="14"/>
      <c r="R40" s="15"/>
      <c r="S40" s="15"/>
      <c r="T40" s="15"/>
      <c r="U40" s="15"/>
      <c r="V40" s="14">
        <f t="shared" si="16"/>
        <v>229916</v>
      </c>
      <c r="W40" s="14">
        <f t="shared" si="17"/>
        <v>1136269.6177080958</v>
      </c>
      <c r="X40" s="17">
        <v>38526</v>
      </c>
      <c r="Y40" s="15">
        <f t="shared" si="21"/>
        <v>44</v>
      </c>
      <c r="Z40" s="15">
        <v>9</v>
      </c>
      <c r="AA40" s="18">
        <v>2.5</v>
      </c>
      <c r="AB40" s="18">
        <v>28.6</v>
      </c>
      <c r="AC40" s="18">
        <v>27.1</v>
      </c>
      <c r="AD40" s="18">
        <v>33.5</v>
      </c>
      <c r="AE40" s="18">
        <v>31.276190476190475</v>
      </c>
      <c r="AF40" s="13">
        <v>30</v>
      </c>
      <c r="AG40" s="13">
        <f t="shared" si="18"/>
        <v>-2</v>
      </c>
      <c r="AH40" s="13">
        <v>28</v>
      </c>
      <c r="AI40" s="13">
        <v>42</v>
      </c>
      <c r="AJ40" s="13">
        <v>35.384615384615387</v>
      </c>
      <c r="AK40" s="18">
        <v>9</v>
      </c>
      <c r="AL40" s="18">
        <v>9</v>
      </c>
      <c r="AM40" s="18">
        <v>9.5</v>
      </c>
      <c r="AN40" s="18">
        <v>9.2401006917794426</v>
      </c>
      <c r="AO40" s="21">
        <v>96</v>
      </c>
      <c r="AP40" s="21">
        <v>187.5</v>
      </c>
      <c r="AQ40" s="19">
        <v>7.5</v>
      </c>
      <c r="AR40" s="19">
        <v>3.125</v>
      </c>
      <c r="AS40" s="14">
        <v>15</v>
      </c>
      <c r="AT40" s="14">
        <v>5</v>
      </c>
      <c r="AU40" s="14">
        <v>3000</v>
      </c>
      <c r="AV40" s="14">
        <v>3020</v>
      </c>
      <c r="AW40" s="14">
        <v>0</v>
      </c>
      <c r="AX40" s="14">
        <v>0</v>
      </c>
      <c r="AY40" s="14">
        <v>0</v>
      </c>
      <c r="AZ40" s="14">
        <v>15</v>
      </c>
      <c r="BA40" s="14">
        <v>80</v>
      </c>
      <c r="BB40" s="14">
        <v>1050</v>
      </c>
      <c r="BC40" s="14">
        <v>60</v>
      </c>
      <c r="BD40" s="14">
        <v>1100</v>
      </c>
      <c r="BE40" s="14">
        <v>23.235294117647058</v>
      </c>
      <c r="BF40" s="14">
        <v>124.70588235294117</v>
      </c>
      <c r="BG40" s="14">
        <v>10.588235294117647</v>
      </c>
      <c r="BH40" s="14">
        <v>155.23529411764707</v>
      </c>
      <c r="BI40" s="14">
        <v>15</v>
      </c>
      <c r="BJ40" s="14">
        <v>60</v>
      </c>
      <c r="BK40" s="14">
        <v>0</v>
      </c>
      <c r="BL40" s="14">
        <v>90</v>
      </c>
      <c r="BM40" s="14">
        <v>1876</v>
      </c>
      <c r="BN40" s="19">
        <f>BM40/O40*100</f>
        <v>0.81595017310669982</v>
      </c>
      <c r="BO40" s="19">
        <f>BM40/(O40+Q40)*100</f>
        <v>0.81595017310669982</v>
      </c>
      <c r="BP40" s="15" t="s">
        <v>72</v>
      </c>
      <c r="BQ40" s="15">
        <v>22</v>
      </c>
      <c r="BR40" s="15">
        <v>55</v>
      </c>
      <c r="BS40" s="13">
        <f t="shared" si="14"/>
        <v>33</v>
      </c>
      <c r="BT40" s="19">
        <v>34.07</v>
      </c>
      <c r="BU40" s="19">
        <f t="shared" si="19"/>
        <v>0.77431818181818179</v>
      </c>
      <c r="BV40" s="16">
        <v>0.1</v>
      </c>
      <c r="BW40" s="16">
        <v>1.37</v>
      </c>
      <c r="BX40" s="16">
        <v>0.317</v>
      </c>
      <c r="BY40" s="14">
        <f t="shared" si="22"/>
        <v>9271.3939126480436</v>
      </c>
      <c r="BZ40" s="19">
        <v>0.64</v>
      </c>
      <c r="CA40" s="16">
        <f t="shared" si="23"/>
        <v>7.1885201881357191E-2</v>
      </c>
      <c r="CB40" s="19">
        <f t="shared" si="24"/>
        <v>0.80157259656863999</v>
      </c>
    </row>
    <row r="41" spans="1:80" x14ac:dyDescent="0.25">
      <c r="A41" s="15" t="s">
        <v>69</v>
      </c>
      <c r="B41" s="15">
        <v>5</v>
      </c>
      <c r="C41" s="15">
        <v>2</v>
      </c>
      <c r="D41" s="16">
        <f t="shared" si="20"/>
        <v>0.80937128447999995</v>
      </c>
      <c r="E41" s="17">
        <v>38134</v>
      </c>
      <c r="F41" s="15">
        <v>1</v>
      </c>
      <c r="G41" s="15" t="s">
        <v>76</v>
      </c>
      <c r="H41" s="15" t="s">
        <v>77</v>
      </c>
      <c r="I41" s="15">
        <v>1063</v>
      </c>
      <c r="J41" s="15">
        <v>353</v>
      </c>
      <c r="K41" s="15"/>
      <c r="L41" s="15"/>
      <c r="M41" s="13">
        <f t="shared" si="15"/>
        <v>708</v>
      </c>
      <c r="N41" s="17">
        <v>38140</v>
      </c>
      <c r="O41" s="14">
        <v>917374</v>
      </c>
      <c r="P41" s="15"/>
      <c r="Q41" s="14"/>
      <c r="R41" s="15"/>
      <c r="S41" s="15"/>
      <c r="T41" s="15"/>
      <c r="U41" s="15"/>
      <c r="V41" s="14">
        <f t="shared" si="16"/>
        <v>917374</v>
      </c>
      <c r="W41" s="14">
        <f t="shared" si="17"/>
        <v>1133440.2610902968</v>
      </c>
      <c r="X41" s="17">
        <v>38183</v>
      </c>
      <c r="Y41" s="15">
        <f t="shared" si="21"/>
        <v>43</v>
      </c>
      <c r="Z41" s="15">
        <v>8</v>
      </c>
      <c r="AA41" s="15">
        <v>2.1</v>
      </c>
      <c r="AB41" s="18">
        <v>31.6</v>
      </c>
      <c r="AC41" s="18">
        <v>27.6</v>
      </c>
      <c r="AD41" s="18">
        <v>33.5</v>
      </c>
      <c r="AE41" s="18">
        <v>31.152499999999996</v>
      </c>
      <c r="AF41" s="13">
        <v>31</v>
      </c>
      <c r="AG41" s="13">
        <f t="shared" si="18"/>
        <v>-3</v>
      </c>
      <c r="AH41" s="13">
        <v>28</v>
      </c>
      <c r="AI41" s="13">
        <v>35</v>
      </c>
      <c r="AJ41" s="18">
        <v>31.75</v>
      </c>
      <c r="AK41" s="18">
        <v>9.3000000000000007</v>
      </c>
      <c r="AL41" s="18">
        <v>8.8000000000000007</v>
      </c>
      <c r="AM41" s="18">
        <v>9.6999999999999993</v>
      </c>
      <c r="AN41" s="18">
        <v>9.2249999999999996</v>
      </c>
      <c r="AO41" s="15">
        <v>264</v>
      </c>
      <c r="AP41" s="18">
        <v>650</v>
      </c>
      <c r="AQ41" s="18">
        <v>78</v>
      </c>
      <c r="AR41" s="18">
        <v>32.5</v>
      </c>
      <c r="AS41" s="14">
        <v>90</v>
      </c>
      <c r="AT41" s="14">
        <v>0</v>
      </c>
      <c r="AU41" s="14">
        <v>120</v>
      </c>
      <c r="AV41" s="14">
        <v>32.5</v>
      </c>
      <c r="AW41" s="14">
        <v>17.5</v>
      </c>
      <c r="AX41" s="14">
        <v>35</v>
      </c>
      <c r="AY41" s="14">
        <v>0</v>
      </c>
      <c r="AZ41" s="14">
        <v>275</v>
      </c>
      <c r="BA41" s="14">
        <v>61.5625</v>
      </c>
      <c r="BB41" s="14">
        <v>35</v>
      </c>
      <c r="BC41" s="14">
        <v>15</v>
      </c>
      <c r="BD41" s="14">
        <v>0</v>
      </c>
      <c r="BE41" s="14">
        <v>1025</v>
      </c>
      <c r="BF41" s="14">
        <v>143.125</v>
      </c>
      <c r="BG41" s="14">
        <v>37.5</v>
      </c>
      <c r="BH41" s="14">
        <v>140</v>
      </c>
      <c r="BI41" s="14">
        <v>0</v>
      </c>
      <c r="BJ41" s="14">
        <v>1240</v>
      </c>
      <c r="BK41" s="14">
        <v>230.9375</v>
      </c>
      <c r="BL41" s="14">
        <v>82.5</v>
      </c>
      <c r="BM41" s="14">
        <v>100933</v>
      </c>
      <c r="BN41" s="19">
        <f>(BM41/O41)*100</f>
        <v>11.002382888549272</v>
      </c>
      <c r="BO41" s="19">
        <f>((BM41)/(O41+Q41+S41+U41))*100</f>
        <v>11.002382888549272</v>
      </c>
      <c r="BP41" s="15" t="s">
        <v>72</v>
      </c>
      <c r="BQ41" s="13">
        <v>21</v>
      </c>
      <c r="BR41" s="13">
        <v>40</v>
      </c>
      <c r="BS41" s="13">
        <f t="shared" si="14"/>
        <v>19</v>
      </c>
      <c r="BT41" s="19">
        <v>29.22</v>
      </c>
      <c r="BU41" s="19">
        <f t="shared" si="19"/>
        <v>0.67953488372093018</v>
      </c>
      <c r="BV41" s="16">
        <v>0.11</v>
      </c>
      <c r="BW41" s="16">
        <v>0.45300000000000001</v>
      </c>
      <c r="BX41" s="16">
        <v>0.18453</v>
      </c>
      <c r="BY41" s="14">
        <f t="shared" si="22"/>
        <v>124705.437338127</v>
      </c>
      <c r="BZ41" s="15">
        <v>18.09</v>
      </c>
      <c r="CA41" s="19">
        <f t="shared" si="23"/>
        <v>0.51978329659779321</v>
      </c>
      <c r="CB41" s="19">
        <f t="shared" si="24"/>
        <v>0.73965014538022633</v>
      </c>
    </row>
    <row r="42" spans="1:80" x14ac:dyDescent="0.25">
      <c r="A42" s="15" t="s">
        <v>69</v>
      </c>
      <c r="B42" s="15">
        <v>33</v>
      </c>
      <c r="C42" s="15">
        <v>1</v>
      </c>
      <c r="D42" s="16">
        <v>0.40468564223999998</v>
      </c>
      <c r="E42" s="17">
        <v>39294</v>
      </c>
      <c r="F42" s="15">
        <v>3</v>
      </c>
      <c r="G42" s="15" t="s">
        <v>76</v>
      </c>
      <c r="H42" s="15" t="s">
        <v>77</v>
      </c>
      <c r="I42" s="15"/>
      <c r="J42" s="15"/>
      <c r="K42" s="15">
        <v>47</v>
      </c>
      <c r="L42" s="15">
        <v>227</v>
      </c>
      <c r="M42" s="13">
        <f t="shared" si="15"/>
        <v>137</v>
      </c>
      <c r="N42" s="17">
        <v>39304</v>
      </c>
      <c r="O42" s="14">
        <v>150224</v>
      </c>
      <c r="P42" s="15">
        <v>39306</v>
      </c>
      <c r="Q42" s="14">
        <v>51296</v>
      </c>
      <c r="R42" s="15">
        <v>39307</v>
      </c>
      <c r="S42" s="14">
        <v>29077</v>
      </c>
      <c r="T42" s="15"/>
      <c r="U42" s="15"/>
      <c r="V42" s="14">
        <f t="shared" si="16"/>
        <v>230597</v>
      </c>
      <c r="W42" s="14">
        <f t="shared" si="17"/>
        <v>569817.59650183935</v>
      </c>
      <c r="X42" s="17">
        <v>39337</v>
      </c>
      <c r="Y42" s="15">
        <v>33</v>
      </c>
      <c r="Z42" s="15">
        <v>0</v>
      </c>
      <c r="AA42" s="15">
        <v>3.4</v>
      </c>
      <c r="AB42" s="18">
        <v>33.9</v>
      </c>
      <c r="AC42" s="18">
        <v>28.5</v>
      </c>
      <c r="AD42" s="18">
        <v>34.1</v>
      </c>
      <c r="AE42" s="18">
        <v>31.370967741935491</v>
      </c>
      <c r="AF42" s="13">
        <v>31</v>
      </c>
      <c r="AG42" s="13">
        <f t="shared" si="18"/>
        <v>-2.5</v>
      </c>
      <c r="AH42" s="13">
        <v>28.5</v>
      </c>
      <c r="AI42" s="13">
        <v>34.1</v>
      </c>
      <c r="AJ42" s="18">
        <v>31.370967741935491</v>
      </c>
      <c r="AK42" s="18">
        <v>8.9</v>
      </c>
      <c r="AL42" s="18">
        <v>8.6999999999999993</v>
      </c>
      <c r="AM42" s="18">
        <v>9.6</v>
      </c>
      <c r="AN42" s="18">
        <v>9.3000000000000007</v>
      </c>
      <c r="AO42" s="15">
        <v>180</v>
      </c>
      <c r="AP42" s="21">
        <v>305</v>
      </c>
      <c r="AQ42" s="21">
        <v>18</v>
      </c>
      <c r="AR42" s="21">
        <v>8.5</v>
      </c>
      <c r="AS42" s="14">
        <v>0</v>
      </c>
      <c r="AT42" s="14">
        <v>0</v>
      </c>
      <c r="AU42" s="14">
        <v>110</v>
      </c>
      <c r="AV42" s="14">
        <v>22.142857142857142</v>
      </c>
      <c r="AW42" s="14">
        <v>10</v>
      </c>
      <c r="AX42" s="14">
        <v>0</v>
      </c>
      <c r="AY42" s="14">
        <v>15</v>
      </c>
      <c r="AZ42" s="14">
        <v>255</v>
      </c>
      <c r="BA42" s="14">
        <v>99.285714285714292</v>
      </c>
      <c r="BB42" s="14">
        <v>55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15</v>
      </c>
      <c r="BJ42" s="14">
        <v>325</v>
      </c>
      <c r="BK42" s="14">
        <v>120</v>
      </c>
      <c r="BL42" s="14">
        <v>60</v>
      </c>
      <c r="BM42" s="14">
        <v>7200</v>
      </c>
      <c r="BN42" s="19">
        <v>24.761839254393507</v>
      </c>
      <c r="BO42" s="19">
        <v>3.1223302991799549</v>
      </c>
      <c r="BP42" s="15" t="s">
        <v>72</v>
      </c>
      <c r="BQ42" s="15">
        <v>32</v>
      </c>
      <c r="BR42" s="15">
        <v>69</v>
      </c>
      <c r="BS42" s="13">
        <f t="shared" si="14"/>
        <v>37</v>
      </c>
      <c r="BT42" s="15">
        <v>41.87</v>
      </c>
      <c r="BU42" s="19">
        <f t="shared" si="19"/>
        <v>1.2687878787878788</v>
      </c>
      <c r="BV42" s="15">
        <v>0.26500000000000001</v>
      </c>
      <c r="BW42" s="15">
        <v>0.83499999999999996</v>
      </c>
      <c r="BX42" s="15">
        <v>0.59499999999999997</v>
      </c>
      <c r="BY42" s="14">
        <v>17791.587465635905</v>
      </c>
      <c r="BZ42" s="19">
        <v>4.05</v>
      </c>
      <c r="CA42" s="19">
        <v>0.30326569543697568</v>
      </c>
      <c r="CB42" s="19">
        <v>0.81060276919954743</v>
      </c>
    </row>
    <row r="43" spans="1:80" x14ac:dyDescent="0.25">
      <c r="A43" s="15" t="s">
        <v>69</v>
      </c>
      <c r="B43" s="15">
        <v>34</v>
      </c>
      <c r="C43" s="15">
        <v>1</v>
      </c>
      <c r="D43" s="16">
        <v>0.40468564223999998</v>
      </c>
      <c r="E43" s="17">
        <v>39304</v>
      </c>
      <c r="F43" s="15">
        <v>4</v>
      </c>
      <c r="G43" s="15" t="s">
        <v>76</v>
      </c>
      <c r="H43" s="15" t="s">
        <v>77</v>
      </c>
      <c r="I43" s="15">
        <v>13</v>
      </c>
      <c r="J43" s="15"/>
      <c r="K43" s="15">
        <v>109</v>
      </c>
      <c r="L43" s="15">
        <v>127</v>
      </c>
      <c r="M43" s="13">
        <f t="shared" si="15"/>
        <v>83</v>
      </c>
      <c r="N43" s="17">
        <v>39311</v>
      </c>
      <c r="O43" s="14">
        <v>202436</v>
      </c>
      <c r="P43" s="15">
        <v>39313</v>
      </c>
      <c r="Q43" s="14">
        <v>72822</v>
      </c>
      <c r="R43" s="15">
        <v>39314</v>
      </c>
      <c r="S43" s="14">
        <v>66410</v>
      </c>
      <c r="T43" s="15">
        <v>39315</v>
      </c>
      <c r="U43" s="15">
        <v>110836</v>
      </c>
      <c r="V43" s="14">
        <f t="shared" si="16"/>
        <v>452504</v>
      </c>
      <c r="W43" s="14">
        <f t="shared" si="17"/>
        <v>1118161.7353541818</v>
      </c>
      <c r="X43" s="17">
        <v>39351</v>
      </c>
      <c r="Y43" s="15">
        <v>40</v>
      </c>
      <c r="Z43" s="15">
        <v>0</v>
      </c>
      <c r="AA43" s="15">
        <v>3.8</v>
      </c>
      <c r="AB43" s="18">
        <v>31.4</v>
      </c>
      <c r="AC43" s="18">
        <v>28.5</v>
      </c>
      <c r="AD43" s="18">
        <v>33.6</v>
      </c>
      <c r="AE43" s="18">
        <v>31.294736842105266</v>
      </c>
      <c r="AF43" s="13">
        <v>31</v>
      </c>
      <c r="AG43" s="13">
        <f t="shared" si="18"/>
        <v>-2.5</v>
      </c>
      <c r="AH43" s="13">
        <v>28.5</v>
      </c>
      <c r="AI43" s="13">
        <v>33.6</v>
      </c>
      <c r="AJ43" s="18">
        <v>31.294736842105266</v>
      </c>
      <c r="AK43" s="18">
        <v>8.8000000000000007</v>
      </c>
      <c r="AL43" s="18">
        <v>8.8000000000000007</v>
      </c>
      <c r="AM43" s="18">
        <v>9.5</v>
      </c>
      <c r="AN43" s="18">
        <v>9.1736842105263143</v>
      </c>
      <c r="AO43" s="15">
        <v>198</v>
      </c>
      <c r="AP43" s="21">
        <v>250</v>
      </c>
      <c r="AQ43" s="21">
        <v>19</v>
      </c>
      <c r="AR43" s="21">
        <v>8.25</v>
      </c>
      <c r="AS43" s="14">
        <v>40</v>
      </c>
      <c r="AT43" s="14">
        <v>0</v>
      </c>
      <c r="AU43" s="14">
        <v>105</v>
      </c>
      <c r="AV43" s="14">
        <v>33</v>
      </c>
      <c r="AW43" s="14">
        <v>17.5</v>
      </c>
      <c r="AX43" s="14">
        <v>5</v>
      </c>
      <c r="AY43" s="14">
        <v>0</v>
      </c>
      <c r="AZ43" s="14">
        <v>335</v>
      </c>
      <c r="BA43" s="14">
        <v>91.5</v>
      </c>
      <c r="BB43" s="14">
        <v>35</v>
      </c>
      <c r="BC43" s="14">
        <v>0</v>
      </c>
      <c r="BD43" s="14">
        <v>0</v>
      </c>
      <c r="BE43" s="14">
        <v>30</v>
      </c>
      <c r="BF43" s="14">
        <v>3</v>
      </c>
      <c r="BG43" s="14">
        <v>0</v>
      </c>
      <c r="BH43" s="14">
        <v>45</v>
      </c>
      <c r="BI43" s="14">
        <v>5</v>
      </c>
      <c r="BJ43" s="14">
        <v>405</v>
      </c>
      <c r="BK43" s="14">
        <v>127.5</v>
      </c>
      <c r="BL43" s="14">
        <v>62.5</v>
      </c>
      <c r="BM43" s="14">
        <v>0</v>
      </c>
      <c r="BN43" s="19">
        <v>0</v>
      </c>
      <c r="BO43" s="19">
        <v>0</v>
      </c>
      <c r="BP43" s="15" t="s">
        <v>73</v>
      </c>
      <c r="BQ43" s="15">
        <v>0</v>
      </c>
      <c r="BR43" s="15">
        <v>0</v>
      </c>
      <c r="BS43" s="13">
        <f t="shared" si="14"/>
        <v>0</v>
      </c>
      <c r="BT43" s="15">
        <v>0</v>
      </c>
      <c r="BU43" s="19">
        <f t="shared" si="19"/>
        <v>0</v>
      </c>
      <c r="BV43" s="15">
        <v>0</v>
      </c>
      <c r="BW43" s="15">
        <v>0</v>
      </c>
      <c r="BX43" s="15">
        <v>0</v>
      </c>
      <c r="BY43" s="14">
        <v>0</v>
      </c>
      <c r="BZ43" s="19">
        <v>0</v>
      </c>
      <c r="CA43" s="19">
        <v>0</v>
      </c>
      <c r="CB43" s="19" t="e">
        <v>#DIV/0!</v>
      </c>
    </row>
    <row r="44" spans="1:80" x14ac:dyDescent="0.25">
      <c r="A44" s="15" t="s">
        <v>69</v>
      </c>
      <c r="B44" s="15">
        <v>14</v>
      </c>
      <c r="C44" s="15">
        <v>0.5</v>
      </c>
      <c r="D44" s="16">
        <f t="shared" ref="D44:D75" si="25">C44*0.40468564224</f>
        <v>0.20234282111999999</v>
      </c>
      <c r="E44" s="17">
        <v>39680</v>
      </c>
      <c r="F44" s="15">
        <v>1</v>
      </c>
      <c r="G44" s="15" t="s">
        <v>76</v>
      </c>
      <c r="H44" s="15" t="s">
        <v>77</v>
      </c>
      <c r="I44" s="15">
        <v>240</v>
      </c>
      <c r="J44" s="15">
        <v>143</v>
      </c>
      <c r="K44" s="15"/>
      <c r="L44" s="15"/>
      <c r="M44" s="13">
        <f t="shared" si="15"/>
        <v>191.5</v>
      </c>
      <c r="N44" s="17">
        <v>39692</v>
      </c>
      <c r="O44" s="14">
        <v>247320</v>
      </c>
      <c r="P44" s="15"/>
      <c r="Q44" s="14"/>
      <c r="R44" s="15"/>
      <c r="S44" s="14"/>
      <c r="T44" s="15"/>
      <c r="U44" s="14"/>
      <c r="V44" s="14">
        <f t="shared" si="16"/>
        <v>247320</v>
      </c>
      <c r="W44" s="14">
        <f t="shared" si="17"/>
        <v>1222282.0588891867</v>
      </c>
      <c r="X44" s="17">
        <v>39729</v>
      </c>
      <c r="Y44" s="15">
        <f t="shared" ref="Y44:Y75" si="26">X44-N44</f>
        <v>37</v>
      </c>
      <c r="Z44" s="15">
        <v>1</v>
      </c>
      <c r="AA44" s="18">
        <v>2.9</v>
      </c>
      <c r="AB44" s="18">
        <v>31.8</v>
      </c>
      <c r="AC44" s="18">
        <v>24.5</v>
      </c>
      <c r="AD44" s="18">
        <v>31.3</v>
      </c>
      <c r="AE44" s="18">
        <v>28.385714285714286</v>
      </c>
      <c r="AF44" s="13">
        <v>31</v>
      </c>
      <c r="AG44" s="13">
        <f t="shared" si="18"/>
        <v>-1</v>
      </c>
      <c r="AH44" s="13">
        <v>30</v>
      </c>
      <c r="AI44" s="13">
        <v>40</v>
      </c>
      <c r="AJ44" s="13">
        <v>34.700000000000003</v>
      </c>
      <c r="AK44" s="18">
        <v>9.1</v>
      </c>
      <c r="AL44" s="18">
        <v>8.5</v>
      </c>
      <c r="AM44" s="18">
        <v>9.4</v>
      </c>
      <c r="AN44" s="18">
        <v>9.0011186712802793</v>
      </c>
      <c r="AO44" s="21">
        <f>2*95</f>
        <v>190</v>
      </c>
      <c r="AP44" s="21">
        <v>160</v>
      </c>
      <c r="AQ44" s="21">
        <v>17</v>
      </c>
      <c r="AR44" s="21">
        <v>7.25</v>
      </c>
      <c r="AS44" s="15">
        <v>10</v>
      </c>
      <c r="AT44" s="15">
        <v>0</v>
      </c>
      <c r="AU44" s="15">
        <v>30</v>
      </c>
      <c r="AV44" s="14">
        <v>10.416666666666666</v>
      </c>
      <c r="AW44" s="14">
        <v>7.5</v>
      </c>
      <c r="AX44" s="14">
        <v>40</v>
      </c>
      <c r="AY44" s="14">
        <v>0</v>
      </c>
      <c r="AZ44" s="14">
        <v>115</v>
      </c>
      <c r="BA44" s="14">
        <v>33.333333333333336</v>
      </c>
      <c r="BB44" s="14">
        <v>22.5</v>
      </c>
      <c r="BC44" s="14">
        <v>560</v>
      </c>
      <c r="BD44" s="14">
        <v>0</v>
      </c>
      <c r="BE44" s="14">
        <v>130</v>
      </c>
      <c r="BF44" s="14">
        <v>37.916666666666664</v>
      </c>
      <c r="BG44" s="14">
        <v>12.5</v>
      </c>
      <c r="BH44" s="14">
        <v>610</v>
      </c>
      <c r="BI44" s="14">
        <v>0</v>
      </c>
      <c r="BJ44" s="14">
        <v>170</v>
      </c>
      <c r="BK44" s="14">
        <v>81.666666666666671</v>
      </c>
      <c r="BL44" s="14">
        <v>80</v>
      </c>
      <c r="BM44" s="14">
        <v>1310</v>
      </c>
      <c r="BN44" s="19">
        <f>BM44/O44*100</f>
        <v>0.52967814976548599</v>
      </c>
      <c r="BO44" s="19">
        <f>(BM44)/(O44+Q44+S44+U44)*100</f>
        <v>0.52967814976548599</v>
      </c>
      <c r="BP44" s="15" t="s">
        <v>72</v>
      </c>
      <c r="BQ44" s="15">
        <v>35</v>
      </c>
      <c r="BR44" s="15">
        <v>85</v>
      </c>
      <c r="BS44" s="13">
        <f t="shared" si="14"/>
        <v>50</v>
      </c>
      <c r="BT44" s="19">
        <v>50.94</v>
      </c>
      <c r="BU44" s="19">
        <f t="shared" si="19"/>
        <v>1.3767567567567567</v>
      </c>
      <c r="BV44" s="16">
        <v>0.17799999999999999</v>
      </c>
      <c r="BW44" s="16">
        <v>5.3049999999999997</v>
      </c>
      <c r="BX44" s="16">
        <v>1.127</v>
      </c>
      <c r="BY44" s="14">
        <f t="shared" ref="BY44:BY75" si="27">BM44/(C44*0.40468564224)</f>
        <v>6474.1609944397323</v>
      </c>
      <c r="BZ44" s="15">
        <v>1.27</v>
      </c>
      <c r="CA44" s="16">
        <f t="shared" ref="CA44:CA75" si="28">(BZ44/D44)/Y44</f>
        <v>0.16963450511529732</v>
      </c>
      <c r="CB44" s="16">
        <f t="shared" ref="CB44:CB49" si="29">(BX44/BT44^3)*100000</f>
        <v>0.85260346669993048</v>
      </c>
    </row>
    <row r="45" spans="1:80" x14ac:dyDescent="0.25">
      <c r="A45" s="12" t="s">
        <v>69</v>
      </c>
      <c r="B45" s="15">
        <v>15</v>
      </c>
      <c r="C45" s="15">
        <v>0.5</v>
      </c>
      <c r="D45" s="16">
        <f t="shared" si="25"/>
        <v>0.20234282111999999</v>
      </c>
      <c r="E45" s="17">
        <v>40424</v>
      </c>
      <c r="F45" s="13">
        <v>1</v>
      </c>
      <c r="G45" s="13" t="s">
        <v>76</v>
      </c>
      <c r="H45" s="13" t="s">
        <v>77</v>
      </c>
      <c r="I45" s="15">
        <v>2</v>
      </c>
      <c r="J45" s="15">
        <v>3</v>
      </c>
      <c r="K45" s="15"/>
      <c r="L45" s="15"/>
      <c r="M45" s="13">
        <f t="shared" si="15"/>
        <v>2.5</v>
      </c>
      <c r="N45" s="17">
        <v>40435</v>
      </c>
      <c r="O45" s="14">
        <v>233580</v>
      </c>
      <c r="P45" s="17"/>
      <c r="Q45" s="14"/>
      <c r="R45" s="17"/>
      <c r="S45" s="13"/>
      <c r="T45" s="17"/>
      <c r="U45" s="13"/>
      <c r="V45" s="14">
        <f t="shared" si="16"/>
        <v>233580</v>
      </c>
      <c r="W45" s="14">
        <f t="shared" si="17"/>
        <v>1154377.5000620098</v>
      </c>
      <c r="X45" s="17">
        <v>40472</v>
      </c>
      <c r="Y45" s="13">
        <f t="shared" si="26"/>
        <v>37</v>
      </c>
      <c r="Z45" s="13">
        <v>7</v>
      </c>
      <c r="AA45" s="18">
        <v>3.2</v>
      </c>
      <c r="AB45" s="18">
        <v>32.4</v>
      </c>
      <c r="AC45" s="18">
        <v>24.7</v>
      </c>
      <c r="AD45" s="18">
        <v>32.5</v>
      </c>
      <c r="AE45" s="18">
        <v>27.817142857142866</v>
      </c>
      <c r="AF45" s="15">
        <v>31</v>
      </c>
      <c r="AG45" s="13">
        <f t="shared" si="18"/>
        <v>-16</v>
      </c>
      <c r="AH45" s="15">
        <v>15</v>
      </c>
      <c r="AI45" s="15">
        <v>31</v>
      </c>
      <c r="AJ45" s="13">
        <v>22.5</v>
      </c>
      <c r="AK45" s="15">
        <v>8.4</v>
      </c>
      <c r="AL45" s="15">
        <v>7.6</v>
      </c>
      <c r="AM45" s="15">
        <v>9.6</v>
      </c>
      <c r="AN45" s="18">
        <v>8.625836781487191</v>
      </c>
      <c r="AO45" s="15">
        <v>178</v>
      </c>
      <c r="AP45" s="15">
        <v>187</v>
      </c>
      <c r="AQ45" s="15">
        <v>20</v>
      </c>
      <c r="AR45" s="15">
        <v>8.5</v>
      </c>
      <c r="AS45" s="14">
        <v>25</v>
      </c>
      <c r="AT45" s="14">
        <v>0</v>
      </c>
      <c r="AU45" s="14">
        <v>140</v>
      </c>
      <c r="AV45" s="13">
        <v>34.230769230769234</v>
      </c>
      <c r="AW45" s="14">
        <v>20</v>
      </c>
      <c r="AX45" s="14">
        <v>70</v>
      </c>
      <c r="AY45" s="14">
        <v>5</v>
      </c>
      <c r="AZ45" s="14">
        <v>705</v>
      </c>
      <c r="BA45" s="13">
        <v>111.92307692307692</v>
      </c>
      <c r="BB45" s="14">
        <v>60</v>
      </c>
      <c r="BC45" s="14">
        <v>5425</v>
      </c>
      <c r="BD45" s="14">
        <v>0</v>
      </c>
      <c r="BE45" s="14">
        <v>860</v>
      </c>
      <c r="BF45" s="14">
        <v>180.76923076923077</v>
      </c>
      <c r="BG45" s="14">
        <v>55</v>
      </c>
      <c r="BH45" s="14">
        <v>5520</v>
      </c>
      <c r="BI45" s="14">
        <v>15</v>
      </c>
      <c r="BJ45" s="14">
        <v>1350</v>
      </c>
      <c r="BK45" s="14">
        <v>326.92307692307691</v>
      </c>
      <c r="BL45" s="14">
        <v>225</v>
      </c>
      <c r="BM45" s="14">
        <v>131756</v>
      </c>
      <c r="BN45" s="19">
        <v>56.41</v>
      </c>
      <c r="BO45" s="19">
        <v>56.41</v>
      </c>
      <c r="BP45" s="15" t="s">
        <v>72</v>
      </c>
      <c r="BQ45" s="13">
        <v>24</v>
      </c>
      <c r="BR45" s="13">
        <v>44</v>
      </c>
      <c r="BS45" s="13">
        <f t="shared" si="14"/>
        <v>20</v>
      </c>
      <c r="BT45" s="19">
        <v>29.96</v>
      </c>
      <c r="BU45" s="19">
        <f t="shared" si="19"/>
        <v>0.80972972972972979</v>
      </c>
      <c r="BV45" s="16">
        <v>8.3000000000000004E-2</v>
      </c>
      <c r="BW45" s="16">
        <v>0.34599999999999997</v>
      </c>
      <c r="BX45" s="16">
        <v>0.17</v>
      </c>
      <c r="BY45" s="14">
        <f t="shared" si="27"/>
        <v>651152.33281175676</v>
      </c>
      <c r="BZ45" s="19">
        <v>19.86</v>
      </c>
      <c r="CA45" s="16">
        <f t="shared" si="28"/>
        <v>2.6527096626691375</v>
      </c>
      <c r="CB45" s="16">
        <f t="shared" si="29"/>
        <v>0.63215487915198998</v>
      </c>
    </row>
    <row r="46" spans="1:80" x14ac:dyDescent="0.25">
      <c r="A46" s="12" t="s">
        <v>69</v>
      </c>
      <c r="B46" s="15">
        <v>32</v>
      </c>
      <c r="C46" s="15">
        <v>1</v>
      </c>
      <c r="D46" s="16">
        <f t="shared" si="25"/>
        <v>0.40468564223999998</v>
      </c>
      <c r="E46" s="17">
        <v>40429</v>
      </c>
      <c r="F46" s="13">
        <v>3</v>
      </c>
      <c r="G46" s="13" t="s">
        <v>76</v>
      </c>
      <c r="H46" s="13" t="s">
        <v>77</v>
      </c>
      <c r="I46" s="15"/>
      <c r="J46" s="15"/>
      <c r="K46" s="15"/>
      <c r="L46" s="15"/>
      <c r="M46" s="13"/>
      <c r="N46" s="17">
        <v>40439</v>
      </c>
      <c r="O46" s="14">
        <v>87020</v>
      </c>
      <c r="P46" s="17">
        <v>40440</v>
      </c>
      <c r="Q46" s="14">
        <v>101218</v>
      </c>
      <c r="R46" s="17">
        <v>40441</v>
      </c>
      <c r="S46" s="13">
        <v>29770</v>
      </c>
      <c r="T46" s="17"/>
      <c r="U46" s="13"/>
      <c r="V46" s="14">
        <f t="shared" si="16"/>
        <v>218008</v>
      </c>
      <c r="W46" s="14">
        <f t="shared" si="17"/>
        <v>538709.50002893782</v>
      </c>
      <c r="X46" s="17">
        <v>40464</v>
      </c>
      <c r="Y46" s="13">
        <f t="shared" si="26"/>
        <v>25</v>
      </c>
      <c r="Z46" s="13">
        <v>6</v>
      </c>
      <c r="AA46" s="18">
        <v>2.1</v>
      </c>
      <c r="AB46" s="18">
        <v>28</v>
      </c>
      <c r="AC46" s="18">
        <v>25.6</v>
      </c>
      <c r="AD46" s="18">
        <v>31</v>
      </c>
      <c r="AE46" s="18">
        <v>27.830434782608702</v>
      </c>
      <c r="AF46" s="15">
        <v>31</v>
      </c>
      <c r="AG46" s="13">
        <f t="shared" si="18"/>
        <v>-11</v>
      </c>
      <c r="AH46" s="13">
        <v>20</v>
      </c>
      <c r="AI46" s="13">
        <v>25</v>
      </c>
      <c r="AJ46" s="13">
        <v>22.833333333333332</v>
      </c>
      <c r="AK46" s="15">
        <v>9</v>
      </c>
      <c r="AL46" s="18">
        <v>8.6999999999999993</v>
      </c>
      <c r="AM46" s="18">
        <v>9.4</v>
      </c>
      <c r="AN46" s="18">
        <v>9.0251436839074639</v>
      </c>
      <c r="AO46" s="15">
        <v>146</v>
      </c>
      <c r="AP46" s="15">
        <v>275</v>
      </c>
      <c r="AQ46" s="15">
        <v>22</v>
      </c>
      <c r="AR46" s="15">
        <v>9.5</v>
      </c>
      <c r="AS46" s="14">
        <v>30</v>
      </c>
      <c r="AT46" s="14">
        <v>0</v>
      </c>
      <c r="AU46" s="14">
        <v>170</v>
      </c>
      <c r="AV46" s="14">
        <v>73.75</v>
      </c>
      <c r="AW46" s="14">
        <v>55</v>
      </c>
      <c r="AX46" s="14">
        <v>190</v>
      </c>
      <c r="AY46" s="14">
        <v>0</v>
      </c>
      <c r="AZ46" s="14">
        <v>170</v>
      </c>
      <c r="BA46" s="14">
        <v>39.375</v>
      </c>
      <c r="BB46" s="14">
        <v>22.5</v>
      </c>
      <c r="BC46" s="14">
        <v>495</v>
      </c>
      <c r="BD46" s="14">
        <v>0</v>
      </c>
      <c r="BE46" s="14">
        <v>40</v>
      </c>
      <c r="BF46" s="14">
        <v>14.375</v>
      </c>
      <c r="BG46" s="14">
        <v>12.5</v>
      </c>
      <c r="BH46" s="14">
        <v>715</v>
      </c>
      <c r="BI46" s="14">
        <v>60</v>
      </c>
      <c r="BJ46" s="14">
        <v>265</v>
      </c>
      <c r="BK46" s="14">
        <v>127.5</v>
      </c>
      <c r="BL46" s="14">
        <v>95</v>
      </c>
      <c r="BM46" s="14">
        <v>83820</v>
      </c>
      <c r="BN46" s="19">
        <f>(BM46/S46)*100</f>
        <v>281.55861605643264</v>
      </c>
      <c r="BO46" s="19">
        <f>BM46/(S46+Q46+O46)*100</f>
        <v>38.448130343840589</v>
      </c>
      <c r="BP46" s="15" t="s">
        <v>72</v>
      </c>
      <c r="BQ46" s="13">
        <v>23</v>
      </c>
      <c r="BR46" s="13">
        <v>35</v>
      </c>
      <c r="BS46" s="13">
        <f t="shared" si="14"/>
        <v>12</v>
      </c>
      <c r="BT46" s="19">
        <v>31.53</v>
      </c>
      <c r="BU46" s="19">
        <f t="shared" si="19"/>
        <v>1.2612000000000001</v>
      </c>
      <c r="BV46" s="16">
        <v>0.106</v>
      </c>
      <c r="BW46" s="16">
        <v>0.309</v>
      </c>
      <c r="BX46" s="16">
        <v>0.252</v>
      </c>
      <c r="BY46" s="14">
        <f t="shared" si="27"/>
        <v>207123.73074577801</v>
      </c>
      <c r="BZ46" s="19">
        <v>21.91</v>
      </c>
      <c r="CA46" s="16">
        <f t="shared" si="28"/>
        <v>2.1656315631782372</v>
      </c>
      <c r="CB46" s="16">
        <f t="shared" si="29"/>
        <v>0.80394923915841854</v>
      </c>
    </row>
    <row r="47" spans="1:80" x14ac:dyDescent="0.25">
      <c r="A47" s="15" t="s">
        <v>69</v>
      </c>
      <c r="B47" s="15">
        <v>25</v>
      </c>
      <c r="C47" s="15">
        <v>1</v>
      </c>
      <c r="D47" s="16">
        <f t="shared" si="25"/>
        <v>0.40468564223999998</v>
      </c>
      <c r="E47" s="17">
        <v>37519</v>
      </c>
      <c r="F47" s="15">
        <v>1</v>
      </c>
      <c r="G47" s="15" t="s">
        <v>76</v>
      </c>
      <c r="H47" s="15" t="s">
        <v>77</v>
      </c>
      <c r="I47" s="15">
        <v>251</v>
      </c>
      <c r="J47" s="15">
        <v>412</v>
      </c>
      <c r="K47" s="15"/>
      <c r="L47" s="15"/>
      <c r="M47" s="13">
        <f t="shared" ref="M47:M78" si="30">AVERAGE(I47:L47)</f>
        <v>331.5</v>
      </c>
      <c r="N47" s="17">
        <v>37541</v>
      </c>
      <c r="O47" s="14">
        <v>395254</v>
      </c>
      <c r="P47" s="15"/>
      <c r="Q47" s="14"/>
      <c r="R47" s="15"/>
      <c r="S47" s="15"/>
      <c r="T47" s="15"/>
      <c r="U47" s="15"/>
      <c r="V47" s="14">
        <f t="shared" si="16"/>
        <v>395254</v>
      </c>
      <c r="W47" s="14">
        <f t="shared" si="17"/>
        <v>976693.90446422971</v>
      </c>
      <c r="X47" s="17">
        <v>37568</v>
      </c>
      <c r="Y47" s="15">
        <f t="shared" si="26"/>
        <v>27</v>
      </c>
      <c r="Z47" s="15">
        <v>14</v>
      </c>
      <c r="AA47" s="18">
        <v>3.5</v>
      </c>
      <c r="AB47" s="18">
        <v>29</v>
      </c>
      <c r="AC47" s="18">
        <v>20.399999999999999</v>
      </c>
      <c r="AD47" s="18">
        <v>28.6</v>
      </c>
      <c r="AE47" s="18">
        <v>24.072000000000003</v>
      </c>
      <c r="AF47" s="13">
        <v>32</v>
      </c>
      <c r="AG47" s="13">
        <f t="shared" si="18"/>
        <v>-12</v>
      </c>
      <c r="AH47" s="13">
        <v>20</v>
      </c>
      <c r="AI47" s="13">
        <v>30.1</v>
      </c>
      <c r="AJ47" s="13">
        <v>24.585714285714285</v>
      </c>
      <c r="AK47" s="18">
        <v>9.1</v>
      </c>
      <c r="AL47" s="18">
        <v>9</v>
      </c>
      <c r="AM47" s="18">
        <v>9.6</v>
      </c>
      <c r="AN47" s="18">
        <v>9.237177623911915</v>
      </c>
      <c r="AO47" s="15">
        <v>27</v>
      </c>
      <c r="AP47" s="18">
        <v>425</v>
      </c>
      <c r="AQ47" s="18">
        <v>33</v>
      </c>
      <c r="AR47" s="18">
        <v>13.75</v>
      </c>
      <c r="AS47" s="14">
        <v>175</v>
      </c>
      <c r="AT47" s="14">
        <v>220</v>
      </c>
      <c r="AU47" s="14">
        <v>0</v>
      </c>
      <c r="AV47" s="14">
        <v>395</v>
      </c>
      <c r="AW47" s="14">
        <v>0</v>
      </c>
      <c r="AX47" s="14">
        <v>0</v>
      </c>
      <c r="AY47" s="14">
        <v>0</v>
      </c>
      <c r="AZ47" s="14">
        <v>0</v>
      </c>
      <c r="BA47" s="14">
        <v>235</v>
      </c>
      <c r="BB47" s="14">
        <v>210</v>
      </c>
      <c r="BC47" s="14">
        <v>250</v>
      </c>
      <c r="BD47" s="14">
        <v>400</v>
      </c>
      <c r="BE47" s="14">
        <v>105</v>
      </c>
      <c r="BF47" s="14">
        <v>39</v>
      </c>
      <c r="BG47" s="14">
        <v>27</v>
      </c>
      <c r="BH47" s="14">
        <v>178</v>
      </c>
      <c r="BI47" s="14">
        <v>125</v>
      </c>
      <c r="BJ47" s="14">
        <v>2.5</v>
      </c>
      <c r="BK47" s="14">
        <v>0</v>
      </c>
      <c r="BL47" s="14">
        <v>177.5</v>
      </c>
      <c r="BM47" s="14">
        <v>210245</v>
      </c>
      <c r="BN47" s="19">
        <f>BM47/(O47)*100</f>
        <v>53.192377559746397</v>
      </c>
      <c r="BO47" s="19">
        <f>BM47/(O47+Q47)*100</f>
        <v>53.192377559746397</v>
      </c>
      <c r="BP47" s="15" t="s">
        <v>72</v>
      </c>
      <c r="BQ47" s="15">
        <v>24</v>
      </c>
      <c r="BR47" s="15">
        <v>30</v>
      </c>
      <c r="BS47" s="13">
        <f t="shared" si="14"/>
        <v>6</v>
      </c>
      <c r="BT47" s="15">
        <v>27.56</v>
      </c>
      <c r="BU47" s="19">
        <f t="shared" si="19"/>
        <v>1.0207407407407407</v>
      </c>
      <c r="BV47" s="15">
        <v>8.8999999999999996E-2</v>
      </c>
      <c r="BW47" s="15">
        <v>1.6930000000000001</v>
      </c>
      <c r="BX47" s="15">
        <v>0.14599999999999999</v>
      </c>
      <c r="BY47" s="14">
        <f t="shared" si="27"/>
        <v>519526.70926564181</v>
      </c>
      <c r="BZ47" s="15">
        <v>30.59</v>
      </c>
      <c r="CA47" s="16">
        <f t="shared" si="28"/>
        <v>2.799612451511329</v>
      </c>
      <c r="CB47" s="16">
        <f t="shared" si="29"/>
        <v>0.69745343265086523</v>
      </c>
    </row>
    <row r="48" spans="1:80" x14ac:dyDescent="0.25">
      <c r="A48" s="15" t="s">
        <v>69</v>
      </c>
      <c r="B48" s="15">
        <v>13</v>
      </c>
      <c r="C48" s="15">
        <v>0.5</v>
      </c>
      <c r="D48" s="16">
        <f t="shared" si="25"/>
        <v>0.20234282111999999</v>
      </c>
      <c r="E48" s="17">
        <v>38087</v>
      </c>
      <c r="F48" s="15">
        <v>2</v>
      </c>
      <c r="G48" s="15" t="s">
        <v>76</v>
      </c>
      <c r="H48" s="15" t="s">
        <v>77</v>
      </c>
      <c r="I48" s="15">
        <v>5</v>
      </c>
      <c r="J48" s="15"/>
      <c r="K48" s="15">
        <v>525</v>
      </c>
      <c r="L48" s="15"/>
      <c r="M48" s="13">
        <f t="shared" si="30"/>
        <v>265</v>
      </c>
      <c r="N48" s="17">
        <v>38097</v>
      </c>
      <c r="O48" s="14">
        <v>223504</v>
      </c>
      <c r="P48" s="17">
        <v>38100</v>
      </c>
      <c r="Q48" s="14">
        <v>256938</v>
      </c>
      <c r="R48" s="15"/>
      <c r="S48" s="15"/>
      <c r="T48" s="15"/>
      <c r="U48" s="15"/>
      <c r="V48" s="14">
        <f t="shared" si="16"/>
        <v>480442</v>
      </c>
      <c r="W48" s="14">
        <f t="shared" si="17"/>
        <v>2374396.0736569571</v>
      </c>
      <c r="X48" s="17">
        <v>38134</v>
      </c>
      <c r="Y48" s="15">
        <f t="shared" si="26"/>
        <v>37</v>
      </c>
      <c r="Z48" s="15">
        <v>6</v>
      </c>
      <c r="AA48" s="15">
        <v>3.5</v>
      </c>
      <c r="AB48" s="18">
        <v>23.8</v>
      </c>
      <c r="AC48" s="18">
        <v>21.7</v>
      </c>
      <c r="AD48" s="18">
        <v>30.5</v>
      </c>
      <c r="AE48" s="18">
        <v>27.087179487179483</v>
      </c>
      <c r="AF48" s="13">
        <v>32</v>
      </c>
      <c r="AG48" s="13">
        <f t="shared" si="18"/>
        <v>-11</v>
      </c>
      <c r="AH48" s="13">
        <v>21</v>
      </c>
      <c r="AI48" s="13">
        <v>33</v>
      </c>
      <c r="AJ48" s="18">
        <v>26</v>
      </c>
      <c r="AK48" s="18">
        <v>8.8000000000000007</v>
      </c>
      <c r="AL48" s="18">
        <v>8</v>
      </c>
      <c r="AM48" s="18">
        <v>9.9</v>
      </c>
      <c r="AN48" s="18">
        <v>9.1466666666666665</v>
      </c>
      <c r="AO48" s="15">
        <v>176</v>
      </c>
      <c r="AP48" s="18">
        <v>212.5</v>
      </c>
      <c r="AQ48" s="18">
        <v>18</v>
      </c>
      <c r="AR48" s="18">
        <v>7.5</v>
      </c>
      <c r="AS48" s="14">
        <v>5</v>
      </c>
      <c r="AT48" s="14">
        <v>0</v>
      </c>
      <c r="AU48" s="14">
        <v>110</v>
      </c>
      <c r="AV48" s="14">
        <v>20.277777777777779</v>
      </c>
      <c r="AW48" s="14">
        <v>12.5</v>
      </c>
      <c r="AX48" s="14">
        <v>35</v>
      </c>
      <c r="AY48" s="14">
        <v>0</v>
      </c>
      <c r="AZ48" s="14">
        <v>1300</v>
      </c>
      <c r="BA48" s="14">
        <v>222.22222222222223</v>
      </c>
      <c r="BB48" s="14">
        <v>82.5</v>
      </c>
      <c r="BC48" s="14">
        <v>0</v>
      </c>
      <c r="BD48" s="14">
        <v>0</v>
      </c>
      <c r="BE48" s="14">
        <v>4520</v>
      </c>
      <c r="BF48" s="14">
        <v>1055.2777777777778</v>
      </c>
      <c r="BG48" s="14">
        <v>562.5</v>
      </c>
      <c r="BH48" s="14">
        <v>40</v>
      </c>
      <c r="BI48" s="14">
        <v>0</v>
      </c>
      <c r="BJ48" s="14">
        <v>4815</v>
      </c>
      <c r="BK48" s="14">
        <v>1364.7222222222222</v>
      </c>
      <c r="BL48" s="14">
        <v>680</v>
      </c>
      <c r="BM48" s="14">
        <v>23675</v>
      </c>
      <c r="BN48" s="19">
        <f>(BM48/Q48)*100</f>
        <v>9.214285158287213</v>
      </c>
      <c r="BO48" s="19">
        <f t="shared" ref="BO48:BO53" si="31">((BM48)/(O48+Q48+S48+U48))*100</f>
        <v>4.9277540265005975</v>
      </c>
      <c r="BP48" s="15" t="s">
        <v>72</v>
      </c>
      <c r="BQ48" s="13">
        <v>30</v>
      </c>
      <c r="BR48" s="13">
        <v>73</v>
      </c>
      <c r="BS48" s="13">
        <f t="shared" si="14"/>
        <v>43</v>
      </c>
      <c r="BT48" s="19">
        <v>36.130000000000003</v>
      </c>
      <c r="BU48" s="19">
        <f t="shared" si="19"/>
        <v>0.9764864864864865</v>
      </c>
      <c r="BV48" s="16">
        <v>0.22900000000000001</v>
      </c>
      <c r="BW48" s="16">
        <v>3.7919999999999998</v>
      </c>
      <c r="BX48" s="16">
        <v>0.41824000000000017</v>
      </c>
      <c r="BY48" s="14">
        <f t="shared" si="27"/>
        <v>117004.3981247028</v>
      </c>
      <c r="BZ48" s="15">
        <v>9.91</v>
      </c>
      <c r="CA48" s="19">
        <f t="shared" si="28"/>
        <v>1.3236834218051938</v>
      </c>
      <c r="CB48" s="19">
        <f t="shared" si="29"/>
        <v>0.88679182567958348</v>
      </c>
    </row>
    <row r="49" spans="1:80" x14ac:dyDescent="0.25">
      <c r="A49" s="15" t="s">
        <v>69</v>
      </c>
      <c r="B49" s="15">
        <v>11</v>
      </c>
      <c r="C49" s="15">
        <v>0.5</v>
      </c>
      <c r="D49" s="16">
        <f t="shared" si="25"/>
        <v>0.20234282111999999</v>
      </c>
      <c r="E49" s="17">
        <v>38130</v>
      </c>
      <c r="F49" s="15">
        <v>1</v>
      </c>
      <c r="G49" s="15" t="s">
        <v>76</v>
      </c>
      <c r="H49" s="15" t="s">
        <v>77</v>
      </c>
      <c r="I49" s="15">
        <v>1</v>
      </c>
      <c r="J49" s="15">
        <v>250</v>
      </c>
      <c r="K49" s="15"/>
      <c r="L49" s="15"/>
      <c r="M49" s="13">
        <f t="shared" si="30"/>
        <v>125.5</v>
      </c>
      <c r="N49" s="17">
        <v>38135</v>
      </c>
      <c r="O49" s="14">
        <v>191444</v>
      </c>
      <c r="P49" s="15"/>
      <c r="Q49" s="14"/>
      <c r="R49" s="15"/>
      <c r="S49" s="15"/>
      <c r="T49" s="15"/>
      <c r="U49" s="15"/>
      <c r="V49" s="14">
        <f t="shared" si="16"/>
        <v>191444</v>
      </c>
      <c r="W49" s="14">
        <f t="shared" si="17"/>
        <v>946136.85299200006</v>
      </c>
      <c r="X49" s="17">
        <v>38161</v>
      </c>
      <c r="Y49" s="15">
        <f t="shared" si="26"/>
        <v>26</v>
      </c>
      <c r="Z49" s="15">
        <v>13</v>
      </c>
      <c r="AA49" s="15">
        <v>1.1000000000000001</v>
      </c>
      <c r="AB49" s="18">
        <v>31.5</v>
      </c>
      <c r="AC49" s="18">
        <v>28.1</v>
      </c>
      <c r="AD49" s="18">
        <v>34.799999999999997</v>
      </c>
      <c r="AE49" s="18">
        <v>31.962500000000006</v>
      </c>
      <c r="AF49" s="13">
        <v>32</v>
      </c>
      <c r="AG49" s="13">
        <f t="shared" si="18"/>
        <v>-5</v>
      </c>
      <c r="AH49" s="13">
        <v>27</v>
      </c>
      <c r="AI49" s="13">
        <v>32</v>
      </c>
      <c r="AJ49" s="18">
        <v>30.571428571428573</v>
      </c>
      <c r="AK49" s="18">
        <v>9.3000000000000007</v>
      </c>
      <c r="AL49" s="18">
        <v>9.1</v>
      </c>
      <c r="AM49" s="18">
        <v>9.6</v>
      </c>
      <c r="AN49" s="18">
        <v>9.3727272727272712</v>
      </c>
      <c r="AO49" s="15">
        <v>62</v>
      </c>
      <c r="AP49" s="18">
        <v>181.3</v>
      </c>
      <c r="AQ49" s="18">
        <v>15</v>
      </c>
      <c r="AR49" s="18">
        <v>6.25</v>
      </c>
      <c r="AS49" s="14">
        <v>20</v>
      </c>
      <c r="AT49" s="14">
        <v>0</v>
      </c>
      <c r="AU49" s="14">
        <v>175</v>
      </c>
      <c r="AV49" s="14">
        <v>45.555555555555557</v>
      </c>
      <c r="AW49" s="14">
        <v>20</v>
      </c>
      <c r="AX49" s="14">
        <v>100</v>
      </c>
      <c r="AY49" s="14">
        <v>0</v>
      </c>
      <c r="AZ49" s="14">
        <v>175</v>
      </c>
      <c r="BA49" s="14">
        <v>76.666666666666671</v>
      </c>
      <c r="BB49" s="14">
        <v>55</v>
      </c>
      <c r="BC49" s="14">
        <v>430</v>
      </c>
      <c r="BD49" s="14">
        <v>0</v>
      </c>
      <c r="BE49" s="14">
        <v>50</v>
      </c>
      <c r="BF49" s="14">
        <v>17.777777777777779</v>
      </c>
      <c r="BG49" s="14">
        <v>10</v>
      </c>
      <c r="BH49" s="14">
        <v>550</v>
      </c>
      <c r="BI49" s="14">
        <v>40</v>
      </c>
      <c r="BJ49" s="14">
        <v>370</v>
      </c>
      <c r="BK49" s="14">
        <v>140</v>
      </c>
      <c r="BL49" s="14">
        <v>125</v>
      </c>
      <c r="BM49" s="14">
        <v>16658</v>
      </c>
      <c r="BN49" s="19">
        <f>(BM49/O49)*100</f>
        <v>8.7012390046175376</v>
      </c>
      <c r="BO49" s="19">
        <f t="shared" si="31"/>
        <v>8.7012390046175376</v>
      </c>
      <c r="BP49" s="15" t="s">
        <v>72</v>
      </c>
      <c r="BQ49" s="13">
        <v>41</v>
      </c>
      <c r="BR49" s="13">
        <v>51</v>
      </c>
      <c r="BS49" s="13">
        <f t="shared" si="14"/>
        <v>10</v>
      </c>
      <c r="BT49" s="19">
        <v>45.98</v>
      </c>
      <c r="BU49" s="19">
        <f t="shared" si="19"/>
        <v>1.7684615384615383</v>
      </c>
      <c r="BV49" s="16">
        <v>0.43969999999999998</v>
      </c>
      <c r="BW49" s="16">
        <v>0.82520000000000004</v>
      </c>
      <c r="BX49" s="16">
        <v>0.62395199999999962</v>
      </c>
      <c r="BY49" s="14">
        <f t="shared" si="27"/>
        <v>82325.628889600805</v>
      </c>
      <c r="BZ49" s="15">
        <v>10.86</v>
      </c>
      <c r="CA49" s="19">
        <f t="shared" si="28"/>
        <v>2.0642803405641659</v>
      </c>
      <c r="CB49" s="19">
        <f t="shared" si="29"/>
        <v>0.64186586529544098</v>
      </c>
    </row>
    <row r="50" spans="1:80" x14ac:dyDescent="0.25">
      <c r="A50" s="15" t="s">
        <v>69</v>
      </c>
      <c r="B50" s="15">
        <v>12</v>
      </c>
      <c r="C50" s="15">
        <v>0.5</v>
      </c>
      <c r="D50" s="16">
        <f t="shared" si="25"/>
        <v>0.20234282111999999</v>
      </c>
      <c r="E50" s="17">
        <v>38132</v>
      </c>
      <c r="F50" s="15">
        <v>1</v>
      </c>
      <c r="G50" s="15" t="s">
        <v>76</v>
      </c>
      <c r="H50" s="15" t="s">
        <v>77</v>
      </c>
      <c r="I50" s="15">
        <v>258</v>
      </c>
      <c r="J50" s="15">
        <v>64</v>
      </c>
      <c r="K50" s="15"/>
      <c r="L50" s="15"/>
      <c r="M50" s="13">
        <f t="shared" si="30"/>
        <v>161</v>
      </c>
      <c r="N50" s="17">
        <v>38139</v>
      </c>
      <c r="O50" s="14">
        <v>247778</v>
      </c>
      <c r="P50" s="15"/>
      <c r="Q50" s="14"/>
      <c r="R50" s="15"/>
      <c r="S50" s="15"/>
      <c r="T50" s="15"/>
      <c r="U50" s="15"/>
      <c r="V50" s="14">
        <f t="shared" si="16"/>
        <v>247778</v>
      </c>
      <c r="W50" s="14">
        <f t="shared" si="17"/>
        <v>1224545.5441834261</v>
      </c>
      <c r="X50" s="17">
        <v>38161</v>
      </c>
      <c r="Y50" s="15">
        <f t="shared" si="26"/>
        <v>22</v>
      </c>
      <c r="Z50" s="15">
        <v>9</v>
      </c>
      <c r="AA50" s="15">
        <v>0.8</v>
      </c>
      <c r="AB50" s="18">
        <v>32.700000000000003</v>
      </c>
      <c r="AC50" s="18">
        <v>28.2</v>
      </c>
      <c r="AD50" s="18">
        <v>33.6</v>
      </c>
      <c r="AE50" s="18">
        <v>31.970000000000006</v>
      </c>
      <c r="AF50" s="13">
        <v>32</v>
      </c>
      <c r="AG50" s="13">
        <f t="shared" si="18"/>
        <v>-7</v>
      </c>
      <c r="AH50" s="13">
        <v>25</v>
      </c>
      <c r="AI50" s="13">
        <v>35</v>
      </c>
      <c r="AJ50" s="18">
        <v>30.285714285714285</v>
      </c>
      <c r="AK50" s="18">
        <v>9.9</v>
      </c>
      <c r="AL50" s="18">
        <v>9.1999999999999993</v>
      </c>
      <c r="AM50" s="18">
        <v>10.199999999999999</v>
      </c>
      <c r="AN50" s="18">
        <v>9.5545454545454547</v>
      </c>
      <c r="AO50" s="15">
        <v>8</v>
      </c>
      <c r="AP50" s="18">
        <v>137.5</v>
      </c>
      <c r="AQ50" s="18">
        <v>15</v>
      </c>
      <c r="AR50" s="18">
        <v>6.5</v>
      </c>
      <c r="AS50" s="14">
        <v>35</v>
      </c>
      <c r="AT50" s="14">
        <v>10</v>
      </c>
      <c r="AU50" s="14">
        <v>65</v>
      </c>
      <c r="AV50" s="14">
        <v>25</v>
      </c>
      <c r="AW50" s="14">
        <v>15</v>
      </c>
      <c r="AX50" s="14">
        <v>140</v>
      </c>
      <c r="AY50" s="14">
        <v>15</v>
      </c>
      <c r="AZ50" s="14">
        <v>240</v>
      </c>
      <c r="BA50" s="14">
        <v>95.625</v>
      </c>
      <c r="BB50" s="14">
        <v>60</v>
      </c>
      <c r="BC50" s="14">
        <v>55</v>
      </c>
      <c r="BD50" s="14">
        <v>5</v>
      </c>
      <c r="BE50" s="14">
        <v>265</v>
      </c>
      <c r="BF50" s="14">
        <v>98.125</v>
      </c>
      <c r="BG50" s="14">
        <v>87.5</v>
      </c>
      <c r="BH50" s="14">
        <v>230</v>
      </c>
      <c r="BI50" s="14">
        <v>80</v>
      </c>
      <c r="BJ50" s="14">
        <v>450</v>
      </c>
      <c r="BK50" s="14">
        <v>218.75</v>
      </c>
      <c r="BL50" s="14">
        <v>185</v>
      </c>
      <c r="BM50" s="14">
        <v>0</v>
      </c>
      <c r="BN50" s="19">
        <f>(BM50/O50)*100</f>
        <v>0</v>
      </c>
      <c r="BO50" s="19">
        <f t="shared" si="31"/>
        <v>0</v>
      </c>
      <c r="BP50" s="15" t="s">
        <v>73</v>
      </c>
      <c r="BQ50" s="13"/>
      <c r="BR50" s="13"/>
      <c r="BS50" s="13"/>
      <c r="BT50" s="19"/>
      <c r="BU50" s="19">
        <f t="shared" si="19"/>
        <v>0</v>
      </c>
      <c r="BV50" s="16"/>
      <c r="BW50" s="16"/>
      <c r="BX50" s="16"/>
      <c r="BY50" s="14">
        <f t="shared" si="27"/>
        <v>0</v>
      </c>
      <c r="BZ50" s="15">
        <v>0</v>
      </c>
      <c r="CA50" s="19">
        <f t="shared" si="28"/>
        <v>0</v>
      </c>
      <c r="CB50" s="19"/>
    </row>
    <row r="51" spans="1:80" x14ac:dyDescent="0.25">
      <c r="A51" s="15" t="s">
        <v>69</v>
      </c>
      <c r="B51" s="15">
        <v>7</v>
      </c>
      <c r="C51" s="15">
        <v>2</v>
      </c>
      <c r="D51" s="16">
        <f t="shared" si="25"/>
        <v>0.80937128447999995</v>
      </c>
      <c r="E51" s="17">
        <v>38158</v>
      </c>
      <c r="F51" s="15">
        <v>1</v>
      </c>
      <c r="G51" s="15" t="s">
        <v>76</v>
      </c>
      <c r="H51" s="15" t="s">
        <v>77</v>
      </c>
      <c r="I51" s="15">
        <v>59</v>
      </c>
      <c r="J51" s="15">
        <v>143</v>
      </c>
      <c r="K51" s="15"/>
      <c r="L51" s="15"/>
      <c r="M51" s="13">
        <f t="shared" si="30"/>
        <v>101</v>
      </c>
      <c r="N51" s="17">
        <v>38168</v>
      </c>
      <c r="O51" s="14">
        <v>899512</v>
      </c>
      <c r="P51" s="15"/>
      <c r="Q51" s="14"/>
      <c r="R51" s="15"/>
      <c r="S51" s="15"/>
      <c r="T51" s="15"/>
      <c r="U51" s="15"/>
      <c r="V51" s="14">
        <f t="shared" si="16"/>
        <v>899512</v>
      </c>
      <c r="W51" s="14">
        <f t="shared" si="17"/>
        <v>1111371.2794714642</v>
      </c>
      <c r="X51" s="17">
        <v>38197</v>
      </c>
      <c r="Y51" s="15">
        <f t="shared" si="26"/>
        <v>29</v>
      </c>
      <c r="Z51" s="15">
        <v>6</v>
      </c>
      <c r="AA51" s="15">
        <v>2.5</v>
      </c>
      <c r="AB51" s="18">
        <v>29.7</v>
      </c>
      <c r="AC51" s="18">
        <v>30.9</v>
      </c>
      <c r="AD51" s="18">
        <v>34</v>
      </c>
      <c r="AE51" s="18">
        <v>32.43928571428571</v>
      </c>
      <c r="AF51" s="13">
        <v>32</v>
      </c>
      <c r="AG51" s="13">
        <f t="shared" si="18"/>
        <v>-3</v>
      </c>
      <c r="AH51" s="13">
        <v>29</v>
      </c>
      <c r="AI51" s="13">
        <v>35</v>
      </c>
      <c r="AJ51" s="18">
        <v>31.777777777777779</v>
      </c>
      <c r="AK51" s="18">
        <v>9</v>
      </c>
      <c r="AL51" s="18">
        <v>9.1999999999999993</v>
      </c>
      <c r="AM51" s="18">
        <v>9.5</v>
      </c>
      <c r="AN51" s="18">
        <v>9.3300000000000018</v>
      </c>
      <c r="AO51" s="15">
        <v>248</v>
      </c>
      <c r="AP51" s="18">
        <v>700</v>
      </c>
      <c r="AQ51" s="18">
        <v>66</v>
      </c>
      <c r="AR51" s="18">
        <v>27.5</v>
      </c>
      <c r="AS51" s="14">
        <v>100</v>
      </c>
      <c r="AT51" s="14">
        <v>0</v>
      </c>
      <c r="AU51" s="14">
        <v>270</v>
      </c>
      <c r="AV51" s="14">
        <v>62.272727272727273</v>
      </c>
      <c r="AW51" s="14">
        <v>20</v>
      </c>
      <c r="AX51" s="14">
        <v>110</v>
      </c>
      <c r="AY51" s="14">
        <v>0</v>
      </c>
      <c r="AZ51" s="14">
        <v>65</v>
      </c>
      <c r="BA51" s="14">
        <v>18.636363636363637</v>
      </c>
      <c r="BB51" s="14">
        <v>10</v>
      </c>
      <c r="BC51" s="14">
        <v>1800</v>
      </c>
      <c r="BD51" s="14">
        <v>10</v>
      </c>
      <c r="BE51" s="14">
        <v>2500</v>
      </c>
      <c r="BF51" s="14">
        <v>614.09090909090912</v>
      </c>
      <c r="BG51" s="14">
        <v>480</v>
      </c>
      <c r="BH51" s="14">
        <v>2010</v>
      </c>
      <c r="BI51" s="14">
        <v>20</v>
      </c>
      <c r="BJ51" s="14">
        <v>2600</v>
      </c>
      <c r="BK51" s="14">
        <v>695</v>
      </c>
      <c r="BL51" s="14">
        <v>620</v>
      </c>
      <c r="BM51" s="14">
        <v>248738</v>
      </c>
      <c r="BN51" s="19">
        <f>(BM51/O51)*100</f>
        <v>27.652549382331753</v>
      </c>
      <c r="BO51" s="19">
        <f t="shared" si="31"/>
        <v>27.652549382331753</v>
      </c>
      <c r="BP51" s="15" t="s">
        <v>72</v>
      </c>
      <c r="BQ51" s="13">
        <v>25</v>
      </c>
      <c r="BR51" s="13">
        <v>43</v>
      </c>
      <c r="BS51" s="13">
        <f t="shared" ref="BS51:BS65" si="32">BR51-BQ51</f>
        <v>18</v>
      </c>
      <c r="BT51" s="19">
        <v>33.03</v>
      </c>
      <c r="BU51" s="19">
        <f t="shared" si="19"/>
        <v>1.1389655172413793</v>
      </c>
      <c r="BV51" s="16">
        <v>0.12</v>
      </c>
      <c r="BW51" s="16">
        <v>0.65600000000000003</v>
      </c>
      <c r="BX51" s="16">
        <v>0.27340999999999999</v>
      </c>
      <c r="BY51" s="14">
        <f t="shared" si="27"/>
        <v>307322.49187689886</v>
      </c>
      <c r="BZ51" s="15">
        <v>67.36</v>
      </c>
      <c r="CA51" s="19">
        <f t="shared" si="28"/>
        <v>2.8698307751083205</v>
      </c>
      <c r="CB51" s="19">
        <f t="shared" ref="CB51:CB65" si="33">(BX51/BT51^3)*100000</f>
        <v>0.7587324764569392</v>
      </c>
    </row>
    <row r="52" spans="1:80" x14ac:dyDescent="0.25">
      <c r="A52" s="15" t="s">
        <v>69</v>
      </c>
      <c r="B52" s="15">
        <v>27</v>
      </c>
      <c r="C52" s="15">
        <v>1</v>
      </c>
      <c r="D52" s="16">
        <f t="shared" si="25"/>
        <v>0.40468564223999998</v>
      </c>
      <c r="E52" s="17">
        <v>38164</v>
      </c>
      <c r="F52" s="15">
        <v>1</v>
      </c>
      <c r="G52" s="15" t="s">
        <v>76</v>
      </c>
      <c r="H52" s="15" t="s">
        <v>78</v>
      </c>
      <c r="I52" s="15">
        <v>248</v>
      </c>
      <c r="J52" s="15">
        <v>18</v>
      </c>
      <c r="K52" s="15"/>
      <c r="L52" s="15"/>
      <c r="M52" s="13">
        <f t="shared" si="30"/>
        <v>133</v>
      </c>
      <c r="N52" s="17">
        <v>38171</v>
      </c>
      <c r="O52" s="14">
        <v>384262</v>
      </c>
      <c r="P52" s="15"/>
      <c r="Q52" s="14"/>
      <c r="R52" s="15"/>
      <c r="S52" s="15"/>
      <c r="T52" s="15"/>
      <c r="U52" s="15"/>
      <c r="V52" s="14">
        <f t="shared" si="16"/>
        <v>384262</v>
      </c>
      <c r="W52" s="14">
        <f t="shared" si="17"/>
        <v>949532.08093335899</v>
      </c>
      <c r="X52" s="17">
        <v>38205</v>
      </c>
      <c r="Y52" s="15">
        <f t="shared" si="26"/>
        <v>34</v>
      </c>
      <c r="Z52" s="15">
        <v>10</v>
      </c>
      <c r="AA52" s="15">
        <v>2</v>
      </c>
      <c r="AB52" s="18">
        <v>32.4</v>
      </c>
      <c r="AC52" s="18">
        <v>3.5</v>
      </c>
      <c r="AD52" s="18">
        <v>34.6</v>
      </c>
      <c r="AE52" s="18">
        <v>32.134375000000006</v>
      </c>
      <c r="AF52" s="13">
        <v>32</v>
      </c>
      <c r="AG52" s="13">
        <f t="shared" si="18"/>
        <v>-2</v>
      </c>
      <c r="AH52" s="13">
        <v>30</v>
      </c>
      <c r="AI52" s="13">
        <v>45</v>
      </c>
      <c r="AJ52" s="18">
        <v>34.75</v>
      </c>
      <c r="AK52" s="18">
        <v>9.1999999999999993</v>
      </c>
      <c r="AL52" s="18">
        <v>8.5</v>
      </c>
      <c r="AM52" s="18">
        <v>9.5</v>
      </c>
      <c r="AN52" s="18">
        <v>9.0878787878787879</v>
      </c>
      <c r="AO52" s="15">
        <v>248</v>
      </c>
      <c r="AP52" s="18">
        <v>325</v>
      </c>
      <c r="AQ52" s="18">
        <v>27</v>
      </c>
      <c r="AR52" s="18">
        <v>11.25</v>
      </c>
      <c r="AS52" s="14">
        <v>40</v>
      </c>
      <c r="AT52" s="14">
        <v>0</v>
      </c>
      <c r="AU52" s="14">
        <v>450</v>
      </c>
      <c r="AV52" s="14">
        <v>98.928571428571431</v>
      </c>
      <c r="AW52" s="14">
        <v>10</v>
      </c>
      <c r="AX52" s="14">
        <v>175</v>
      </c>
      <c r="AY52" s="14">
        <v>10</v>
      </c>
      <c r="AZ52" s="14">
        <v>325</v>
      </c>
      <c r="BA52" s="14">
        <v>86.785714285714292</v>
      </c>
      <c r="BB52" s="14">
        <v>45</v>
      </c>
      <c r="BC52" s="14">
        <v>215</v>
      </c>
      <c r="BD52" s="14">
        <v>15</v>
      </c>
      <c r="BE52" s="14">
        <v>1615</v>
      </c>
      <c r="BF52" s="14">
        <v>430</v>
      </c>
      <c r="BG52" s="14">
        <v>82.5</v>
      </c>
      <c r="BH52" s="14">
        <v>430</v>
      </c>
      <c r="BI52" s="14">
        <v>70</v>
      </c>
      <c r="BJ52" s="14">
        <v>1905</v>
      </c>
      <c r="BK52" s="14">
        <v>683.57142857142856</v>
      </c>
      <c r="BL52" s="14">
        <v>295</v>
      </c>
      <c r="BM52" s="14">
        <v>34111</v>
      </c>
      <c r="BN52" s="19">
        <f>(BM52/O52)*100</f>
        <v>8.8770162024868462</v>
      </c>
      <c r="BO52" s="19">
        <f t="shared" si="31"/>
        <v>8.8770162024868462</v>
      </c>
      <c r="BP52" s="15" t="s">
        <v>72</v>
      </c>
      <c r="BQ52" s="13">
        <v>27</v>
      </c>
      <c r="BR52" s="13">
        <v>47</v>
      </c>
      <c r="BS52" s="13">
        <f t="shared" si="32"/>
        <v>20</v>
      </c>
      <c r="BT52" s="19">
        <v>32.49</v>
      </c>
      <c r="BU52" s="19">
        <f t="shared" si="19"/>
        <v>0.95558823529411774</v>
      </c>
      <c r="BV52" s="16">
        <v>0.11</v>
      </c>
      <c r="BW52" s="16">
        <v>0.83499999999999996</v>
      </c>
      <c r="BX52" s="16">
        <v>0.22408999999999996</v>
      </c>
      <c r="BY52" s="14">
        <f t="shared" si="27"/>
        <v>84290.116672264776</v>
      </c>
      <c r="BZ52" s="15">
        <v>6.32</v>
      </c>
      <c r="CA52" s="19">
        <f t="shared" si="28"/>
        <v>0.45932529731543681</v>
      </c>
      <c r="CB52" s="19">
        <f t="shared" si="33"/>
        <v>0.65339129261131801</v>
      </c>
    </row>
    <row r="53" spans="1:80" x14ac:dyDescent="0.25">
      <c r="A53" s="15" t="s">
        <v>69</v>
      </c>
      <c r="B53" s="15">
        <v>8</v>
      </c>
      <c r="C53" s="15">
        <v>2</v>
      </c>
      <c r="D53" s="16">
        <f t="shared" si="25"/>
        <v>0.80937128447999995</v>
      </c>
      <c r="E53" s="17">
        <v>38085</v>
      </c>
      <c r="F53" s="15">
        <v>1</v>
      </c>
      <c r="G53" s="15" t="s">
        <v>76</v>
      </c>
      <c r="H53" s="15" t="s">
        <v>78</v>
      </c>
      <c r="I53" s="15">
        <v>26</v>
      </c>
      <c r="J53" s="15">
        <v>31</v>
      </c>
      <c r="K53" s="15"/>
      <c r="L53" s="15"/>
      <c r="M53" s="13">
        <f t="shared" si="30"/>
        <v>28.5</v>
      </c>
      <c r="N53" s="17">
        <v>38093</v>
      </c>
      <c r="O53" s="14">
        <v>886230</v>
      </c>
      <c r="P53" s="15"/>
      <c r="Q53" s="14"/>
      <c r="R53" s="15"/>
      <c r="S53" s="15"/>
      <c r="T53" s="15"/>
      <c r="U53" s="15"/>
      <c r="V53" s="14">
        <f t="shared" si="16"/>
        <v>886230</v>
      </c>
      <c r="W53" s="14">
        <f t="shared" si="17"/>
        <v>1094961.0110882297</v>
      </c>
      <c r="X53" s="17">
        <v>38126</v>
      </c>
      <c r="Y53" s="15">
        <f t="shared" si="26"/>
        <v>33</v>
      </c>
      <c r="Z53" s="15">
        <v>2</v>
      </c>
      <c r="AA53" s="15">
        <v>3.6</v>
      </c>
      <c r="AB53" s="18">
        <v>24.5</v>
      </c>
      <c r="AC53" s="18">
        <v>21.3</v>
      </c>
      <c r="AD53" s="18">
        <v>30.1</v>
      </c>
      <c r="AE53" s="18">
        <v>25.826666666666668</v>
      </c>
      <c r="AF53" s="13">
        <v>33</v>
      </c>
      <c r="AG53" s="13">
        <f t="shared" si="18"/>
        <v>-13</v>
      </c>
      <c r="AH53" s="13">
        <v>20</v>
      </c>
      <c r="AI53" s="13">
        <v>32</v>
      </c>
      <c r="AJ53" s="18">
        <v>26.333333333333332</v>
      </c>
      <c r="AK53" s="18">
        <v>9.4</v>
      </c>
      <c r="AL53" s="18">
        <v>7.3</v>
      </c>
      <c r="AM53" s="18">
        <v>9.9</v>
      </c>
      <c r="AN53" s="18">
        <v>9.0181818181818159</v>
      </c>
      <c r="AO53" s="15">
        <v>220</v>
      </c>
      <c r="AP53" s="18">
        <v>850</v>
      </c>
      <c r="AQ53" s="18">
        <v>60</v>
      </c>
      <c r="AR53" s="18">
        <v>25</v>
      </c>
      <c r="AS53" s="14">
        <v>5</v>
      </c>
      <c r="AT53" s="14">
        <v>5</v>
      </c>
      <c r="AU53" s="14">
        <v>110</v>
      </c>
      <c r="AV53" s="14">
        <v>32.299999999999997</v>
      </c>
      <c r="AW53" s="14">
        <v>20</v>
      </c>
      <c r="AX53" s="14">
        <v>40</v>
      </c>
      <c r="AY53" s="14">
        <v>10</v>
      </c>
      <c r="AZ53" s="14">
        <v>645</v>
      </c>
      <c r="BA53" s="14">
        <v>154.5</v>
      </c>
      <c r="BB53" s="14">
        <v>77.5</v>
      </c>
      <c r="BC53" s="14">
        <v>0</v>
      </c>
      <c r="BD53" s="14">
        <v>20</v>
      </c>
      <c r="BE53" s="14">
        <v>16200</v>
      </c>
      <c r="BF53" s="14">
        <v>2285.5</v>
      </c>
      <c r="BG53" s="14">
        <v>665</v>
      </c>
      <c r="BH53" s="14">
        <v>45</v>
      </c>
      <c r="BI53" s="14">
        <v>120</v>
      </c>
      <c r="BJ53" s="14">
        <v>16255</v>
      </c>
      <c r="BK53" s="14">
        <v>2709</v>
      </c>
      <c r="BL53" s="14">
        <v>1350</v>
      </c>
      <c r="BM53" s="14">
        <v>191189</v>
      </c>
      <c r="BN53" s="19">
        <f>(BM53/O53)*100</f>
        <v>21.573293614524445</v>
      </c>
      <c r="BO53" s="19">
        <f t="shared" si="31"/>
        <v>21.573293614524445</v>
      </c>
      <c r="BP53" s="15" t="s">
        <v>72</v>
      </c>
      <c r="BQ53" s="13">
        <v>31</v>
      </c>
      <c r="BR53" s="13">
        <v>40</v>
      </c>
      <c r="BS53" s="13">
        <f t="shared" si="32"/>
        <v>9</v>
      </c>
      <c r="BT53" s="19">
        <v>37.520000000000003</v>
      </c>
      <c r="BU53" s="19">
        <f t="shared" si="19"/>
        <v>1.136969696969697</v>
      </c>
      <c r="BV53" s="16">
        <v>0.26700000000000002</v>
      </c>
      <c r="BW53" s="16">
        <v>0.45600000000000002</v>
      </c>
      <c r="BX53" s="16">
        <v>0.36398800000000009</v>
      </c>
      <c r="BY53" s="14">
        <f t="shared" si="27"/>
        <v>236219.15388662938</v>
      </c>
      <c r="BZ53" s="15">
        <v>72</v>
      </c>
      <c r="CA53" s="19">
        <f t="shared" si="28"/>
        <v>2.6956950705508946</v>
      </c>
      <c r="CB53" s="19">
        <f t="shared" si="33"/>
        <v>0.68912590668694729</v>
      </c>
    </row>
    <row r="54" spans="1:80" x14ac:dyDescent="0.25">
      <c r="A54" s="15" t="s">
        <v>69</v>
      </c>
      <c r="B54" s="15">
        <v>32</v>
      </c>
      <c r="C54" s="15">
        <v>1</v>
      </c>
      <c r="D54" s="16">
        <f t="shared" si="25"/>
        <v>0.40468564223999998</v>
      </c>
      <c r="E54" s="17">
        <v>38460</v>
      </c>
      <c r="F54" s="15">
        <v>1</v>
      </c>
      <c r="G54" s="15" t="s">
        <v>76</v>
      </c>
      <c r="H54" s="15" t="s">
        <v>78</v>
      </c>
      <c r="I54" s="15">
        <v>149</v>
      </c>
      <c r="J54" s="15">
        <v>310</v>
      </c>
      <c r="K54" s="15"/>
      <c r="L54" s="15"/>
      <c r="M54" s="13">
        <f t="shared" si="30"/>
        <v>229.5</v>
      </c>
      <c r="N54" s="17">
        <v>38471</v>
      </c>
      <c r="O54" s="14">
        <v>414490</v>
      </c>
      <c r="P54" s="15"/>
      <c r="Q54" s="14"/>
      <c r="R54" s="15"/>
      <c r="S54" s="15"/>
      <c r="T54" s="15"/>
      <c r="U54" s="15"/>
      <c r="V54" s="14">
        <f t="shared" si="16"/>
        <v>414490</v>
      </c>
      <c r="W54" s="14">
        <f t="shared" si="17"/>
        <v>1024227.0956432536</v>
      </c>
      <c r="X54" s="17">
        <v>38525</v>
      </c>
      <c r="Y54" s="15">
        <f t="shared" si="26"/>
        <v>54</v>
      </c>
      <c r="Z54" s="15">
        <v>9</v>
      </c>
      <c r="AA54" s="18">
        <v>2.8</v>
      </c>
      <c r="AB54" s="18">
        <v>28</v>
      </c>
      <c r="AC54" s="18">
        <v>25.5</v>
      </c>
      <c r="AD54" s="18">
        <v>34.6</v>
      </c>
      <c r="AE54" s="18">
        <v>30.324999999999996</v>
      </c>
      <c r="AF54" s="13">
        <v>33</v>
      </c>
      <c r="AG54" s="13">
        <f t="shared" si="18"/>
        <v>-1</v>
      </c>
      <c r="AH54" s="13">
        <v>32</v>
      </c>
      <c r="AI54" s="13">
        <v>43</v>
      </c>
      <c r="AJ54" s="13">
        <v>37.714285714285715</v>
      </c>
      <c r="AK54" s="18">
        <v>9.3000000000000007</v>
      </c>
      <c r="AL54" s="18">
        <v>8.9</v>
      </c>
      <c r="AM54" s="18">
        <v>9.6</v>
      </c>
      <c r="AN54" s="18">
        <v>9.326068172822378</v>
      </c>
      <c r="AO54" s="21">
        <v>242</v>
      </c>
      <c r="AP54" s="21">
        <v>375</v>
      </c>
      <c r="AQ54" s="19">
        <v>30</v>
      </c>
      <c r="AR54" s="19">
        <v>12.5</v>
      </c>
      <c r="AS54" s="14">
        <v>75</v>
      </c>
      <c r="AT54" s="14">
        <v>465</v>
      </c>
      <c r="AU54" s="14">
        <v>10</v>
      </c>
      <c r="AV54" s="14">
        <v>550</v>
      </c>
      <c r="AW54" s="14">
        <v>0</v>
      </c>
      <c r="AX54" s="14">
        <v>0</v>
      </c>
      <c r="AY54" s="14">
        <v>0</v>
      </c>
      <c r="AZ54" s="14">
        <v>10</v>
      </c>
      <c r="BA54" s="14">
        <v>240</v>
      </c>
      <c r="BB54" s="14">
        <v>100</v>
      </c>
      <c r="BC54" s="14">
        <v>10</v>
      </c>
      <c r="BD54" s="14">
        <v>330</v>
      </c>
      <c r="BE54" s="14">
        <v>41.315789473684212</v>
      </c>
      <c r="BF54" s="14">
        <v>28.684210526315791</v>
      </c>
      <c r="BG54" s="14">
        <v>1.0526315789473684</v>
      </c>
      <c r="BH54" s="14">
        <v>71.05263157894737</v>
      </c>
      <c r="BI54" s="14">
        <v>15</v>
      </c>
      <c r="BJ54" s="14">
        <v>20</v>
      </c>
      <c r="BK54" s="14">
        <v>0</v>
      </c>
      <c r="BL54" s="14">
        <v>35</v>
      </c>
      <c r="BM54" s="14">
        <v>5913</v>
      </c>
      <c r="BN54" s="19">
        <f>BM54/O54*100</f>
        <v>1.4265724142922627</v>
      </c>
      <c r="BO54" s="19">
        <f>BM54/(O54+Q54)*100</f>
        <v>1.4265724142922627</v>
      </c>
      <c r="BP54" s="15" t="s">
        <v>72</v>
      </c>
      <c r="BQ54" s="15">
        <v>38</v>
      </c>
      <c r="BR54" s="15">
        <v>74</v>
      </c>
      <c r="BS54" s="13">
        <f t="shared" si="32"/>
        <v>36</v>
      </c>
      <c r="BT54" s="19">
        <v>50.1</v>
      </c>
      <c r="BU54" s="19">
        <f t="shared" si="19"/>
        <v>0.92777777777777781</v>
      </c>
      <c r="BV54" s="16">
        <v>0.41599999999999998</v>
      </c>
      <c r="BW54" s="16">
        <v>4.1879999999999997</v>
      </c>
      <c r="BX54" s="16">
        <v>1.1126</v>
      </c>
      <c r="BY54" s="14">
        <f t="shared" si="27"/>
        <v>14611.341206153487</v>
      </c>
      <c r="BZ54" s="19">
        <v>3.68</v>
      </c>
      <c r="CA54" s="16">
        <f t="shared" si="28"/>
        <v>0.16839774144429048</v>
      </c>
      <c r="CB54" s="19">
        <f t="shared" si="33"/>
        <v>0.88476081092662251</v>
      </c>
    </row>
    <row r="55" spans="1:80" x14ac:dyDescent="0.25">
      <c r="A55" s="17" t="s">
        <v>69</v>
      </c>
      <c r="B55" s="15">
        <v>18</v>
      </c>
      <c r="C55" s="15">
        <v>0.5</v>
      </c>
      <c r="D55" s="16">
        <f t="shared" si="25"/>
        <v>0.20234282111999999</v>
      </c>
      <c r="E55" s="17">
        <v>38482</v>
      </c>
      <c r="F55" s="15">
        <v>1</v>
      </c>
      <c r="G55" s="15" t="s">
        <v>76</v>
      </c>
      <c r="H55" s="15" t="s">
        <v>78</v>
      </c>
      <c r="I55" s="15">
        <v>0</v>
      </c>
      <c r="J55" s="15">
        <v>3</v>
      </c>
      <c r="K55" s="14"/>
      <c r="L55" s="15"/>
      <c r="M55" s="13">
        <f t="shared" si="30"/>
        <v>1.5</v>
      </c>
      <c r="N55" s="17">
        <v>38489</v>
      </c>
      <c r="O55" s="14">
        <v>242740</v>
      </c>
      <c r="P55" s="15"/>
      <c r="Q55" s="14"/>
      <c r="R55" s="15"/>
      <c r="S55" s="15"/>
      <c r="T55" s="15"/>
      <c r="U55" s="15"/>
      <c r="V55" s="14">
        <f t="shared" si="16"/>
        <v>242740</v>
      </c>
      <c r="W55" s="14">
        <f t="shared" si="17"/>
        <v>1199647.2059467945</v>
      </c>
      <c r="X55" s="17">
        <v>38525</v>
      </c>
      <c r="Y55" s="15">
        <f t="shared" si="26"/>
        <v>36</v>
      </c>
      <c r="Z55" s="15">
        <v>10</v>
      </c>
      <c r="AA55" s="18">
        <v>3.1</v>
      </c>
      <c r="AB55" s="18">
        <v>29.8</v>
      </c>
      <c r="AC55" s="18">
        <v>29.9</v>
      </c>
      <c r="AD55" s="18">
        <v>34.9</v>
      </c>
      <c r="AE55" s="18">
        <v>31.823529411764707</v>
      </c>
      <c r="AF55" s="13">
        <v>33</v>
      </c>
      <c r="AG55" s="13">
        <f t="shared" si="18"/>
        <v>-1</v>
      </c>
      <c r="AH55" s="13">
        <v>32</v>
      </c>
      <c r="AI55" s="13">
        <v>42</v>
      </c>
      <c r="AJ55" s="13">
        <v>37.1</v>
      </c>
      <c r="AK55" s="18">
        <v>8.6999999999999993</v>
      </c>
      <c r="AL55" s="18">
        <v>8.4</v>
      </c>
      <c r="AM55" s="18">
        <v>9.6</v>
      </c>
      <c r="AN55" s="18">
        <v>9.035382593988226</v>
      </c>
      <c r="AO55" s="21">
        <v>70</v>
      </c>
      <c r="AP55" s="21">
        <v>162.5</v>
      </c>
      <c r="AQ55" s="19">
        <v>6</v>
      </c>
      <c r="AR55" s="19">
        <v>2.5270000000000001</v>
      </c>
      <c r="AS55" s="14">
        <v>5</v>
      </c>
      <c r="AT55" s="14">
        <v>10</v>
      </c>
      <c r="AU55" s="14">
        <v>0</v>
      </c>
      <c r="AV55" s="14">
        <v>15</v>
      </c>
      <c r="AW55" s="14">
        <v>0</v>
      </c>
      <c r="AX55" s="14">
        <v>0</v>
      </c>
      <c r="AY55" s="14">
        <v>0</v>
      </c>
      <c r="AZ55" s="14">
        <v>10</v>
      </c>
      <c r="BA55" s="14">
        <v>95</v>
      </c>
      <c r="BB55" s="14">
        <v>535</v>
      </c>
      <c r="BC55" s="14">
        <v>35</v>
      </c>
      <c r="BD55" s="14">
        <v>2275</v>
      </c>
      <c r="BE55" s="14">
        <v>21.071428571428573</v>
      </c>
      <c r="BF55" s="14">
        <v>164.21428571428572</v>
      </c>
      <c r="BG55" s="14">
        <v>8.2142857142857135</v>
      </c>
      <c r="BH55" s="14">
        <v>336.35714285714283</v>
      </c>
      <c r="BI55" s="14">
        <v>12.5</v>
      </c>
      <c r="BJ55" s="14">
        <v>100</v>
      </c>
      <c r="BK55" s="14">
        <v>0</v>
      </c>
      <c r="BL55" s="14">
        <v>142.5</v>
      </c>
      <c r="BM55" s="14">
        <v>22103</v>
      </c>
      <c r="BN55" s="19">
        <f>BM55/O55*100</f>
        <v>9.105627420285078</v>
      </c>
      <c r="BO55" s="19">
        <f>BM55/(O55+Q55)*100</f>
        <v>9.105627420285078</v>
      </c>
      <c r="BP55" s="15" t="s">
        <v>72</v>
      </c>
      <c r="BQ55" s="15">
        <v>30</v>
      </c>
      <c r="BR55" s="15">
        <v>50</v>
      </c>
      <c r="BS55" s="13">
        <f t="shared" si="32"/>
        <v>20</v>
      </c>
      <c r="BT55" s="19">
        <v>39.549999999999997</v>
      </c>
      <c r="BU55" s="19">
        <f t="shared" si="19"/>
        <v>1.098611111111111</v>
      </c>
      <c r="BV55" s="16">
        <v>0.185</v>
      </c>
      <c r="BW55" s="16">
        <v>1.0269999999999999</v>
      </c>
      <c r="BX55" s="16">
        <v>0.52300000000000002</v>
      </c>
      <c r="BY55" s="14">
        <f t="shared" si="27"/>
        <v>109235.40493137512</v>
      </c>
      <c r="BZ55" s="19">
        <v>7.95</v>
      </c>
      <c r="CA55" s="16">
        <f t="shared" si="28"/>
        <v>1.0913821014799803</v>
      </c>
      <c r="CB55" s="19">
        <f t="shared" si="33"/>
        <v>0.84539996471425038</v>
      </c>
    </row>
    <row r="56" spans="1:80" x14ac:dyDescent="0.25">
      <c r="A56" s="12" t="s">
        <v>69</v>
      </c>
      <c r="B56" s="15">
        <v>5</v>
      </c>
      <c r="C56" s="15">
        <v>2</v>
      </c>
      <c r="D56" s="16">
        <f t="shared" si="25"/>
        <v>0.80937128447999995</v>
      </c>
      <c r="E56" s="17">
        <v>40389</v>
      </c>
      <c r="F56" s="13">
        <v>2</v>
      </c>
      <c r="G56" s="13" t="s">
        <v>76</v>
      </c>
      <c r="H56" s="13" t="s">
        <v>77</v>
      </c>
      <c r="I56" s="15">
        <v>33</v>
      </c>
      <c r="J56" s="15">
        <v>6</v>
      </c>
      <c r="K56" s="15"/>
      <c r="L56" s="15"/>
      <c r="M56" s="13">
        <f t="shared" si="30"/>
        <v>19.5</v>
      </c>
      <c r="N56" s="17">
        <v>40404</v>
      </c>
      <c r="O56" s="14">
        <v>357240</v>
      </c>
      <c r="P56" s="17">
        <v>40405</v>
      </c>
      <c r="Q56" s="14">
        <v>223962</v>
      </c>
      <c r="R56" s="17"/>
      <c r="S56" s="13"/>
      <c r="T56" s="17"/>
      <c r="U56" s="13"/>
      <c r="V56" s="14">
        <f t="shared" si="16"/>
        <v>581202</v>
      </c>
      <c r="W56" s="14">
        <f t="shared" si="17"/>
        <v>718090.70959739725</v>
      </c>
      <c r="X56" s="17">
        <v>40430</v>
      </c>
      <c r="Y56" s="13">
        <f t="shared" si="26"/>
        <v>26</v>
      </c>
      <c r="Z56" s="13">
        <v>3</v>
      </c>
      <c r="AA56" s="18">
        <v>3.1</v>
      </c>
      <c r="AB56" s="18">
        <v>32.1</v>
      </c>
      <c r="AC56" s="18">
        <v>30</v>
      </c>
      <c r="AD56" s="18">
        <v>33.6</v>
      </c>
      <c r="AE56" s="18">
        <v>31.921304347826094</v>
      </c>
      <c r="AF56" s="15">
        <v>33</v>
      </c>
      <c r="AG56" s="13">
        <f t="shared" si="18"/>
        <v>2</v>
      </c>
      <c r="AH56" s="15">
        <v>35</v>
      </c>
      <c r="AI56" s="15">
        <v>42</v>
      </c>
      <c r="AJ56" s="13">
        <v>38</v>
      </c>
      <c r="AK56" s="15">
        <v>9.1999999999999993</v>
      </c>
      <c r="AL56" s="15">
        <v>9</v>
      </c>
      <c r="AM56" s="15">
        <v>9.5</v>
      </c>
      <c r="AN56" s="18">
        <v>9.2227801591323235</v>
      </c>
      <c r="AO56" s="15">
        <v>200</v>
      </c>
      <c r="AP56" s="15">
        <v>700</v>
      </c>
      <c r="AQ56" s="15">
        <v>54</v>
      </c>
      <c r="AR56" s="15">
        <v>22.5</v>
      </c>
      <c r="AS56" s="14">
        <v>30</v>
      </c>
      <c r="AT56" s="14">
        <v>0</v>
      </c>
      <c r="AU56" s="14">
        <v>10</v>
      </c>
      <c r="AV56" s="13">
        <v>3.125</v>
      </c>
      <c r="AW56" s="14">
        <v>2.5</v>
      </c>
      <c r="AX56" s="14">
        <v>70</v>
      </c>
      <c r="AY56" s="14">
        <v>0</v>
      </c>
      <c r="AZ56" s="14">
        <v>45</v>
      </c>
      <c r="BA56" s="13">
        <v>16.25</v>
      </c>
      <c r="BB56" s="14">
        <v>10</v>
      </c>
      <c r="BC56" s="14">
        <v>8250</v>
      </c>
      <c r="BD56" s="14">
        <v>0</v>
      </c>
      <c r="BE56" s="14">
        <v>605</v>
      </c>
      <c r="BF56" s="14">
        <v>255.625</v>
      </c>
      <c r="BG56" s="14">
        <v>162.5</v>
      </c>
      <c r="BH56" s="14">
        <v>8350</v>
      </c>
      <c r="BI56" s="14">
        <v>30</v>
      </c>
      <c r="BJ56" s="14">
        <v>605</v>
      </c>
      <c r="BK56" s="14">
        <v>275</v>
      </c>
      <c r="BL56" s="14">
        <v>180</v>
      </c>
      <c r="BM56" s="14">
        <v>122738</v>
      </c>
      <c r="BN56" s="19">
        <v>54.8</v>
      </c>
      <c r="BO56" s="19">
        <f>(BM56)/(O56+Q56)*100</f>
        <v>21.117958988441195</v>
      </c>
      <c r="BP56" s="15" t="s">
        <v>72</v>
      </c>
      <c r="BQ56" s="13">
        <v>26</v>
      </c>
      <c r="BR56" s="13">
        <v>49</v>
      </c>
      <c r="BS56" s="13">
        <f t="shared" si="32"/>
        <v>23</v>
      </c>
      <c r="BT56" s="19">
        <v>32.770000000000003</v>
      </c>
      <c r="BU56" s="19">
        <f t="shared" si="19"/>
        <v>1.2603846153846154</v>
      </c>
      <c r="BV56" s="16">
        <v>0.113</v>
      </c>
      <c r="BW56" s="16">
        <v>0.94899999999999995</v>
      </c>
      <c r="BX56" s="16">
        <v>0.251</v>
      </c>
      <c r="BY56" s="14">
        <f t="shared" si="27"/>
        <v>151646.1015525847</v>
      </c>
      <c r="BZ56" s="19">
        <v>29.82</v>
      </c>
      <c r="CA56" s="16">
        <f t="shared" si="28"/>
        <v>1.41705432218286</v>
      </c>
      <c r="CB56" s="16">
        <f t="shared" si="33"/>
        <v>0.7132542979691725</v>
      </c>
    </row>
    <row r="57" spans="1:80" x14ac:dyDescent="0.25">
      <c r="A57" s="12" t="s">
        <v>69</v>
      </c>
      <c r="B57" s="15">
        <v>4</v>
      </c>
      <c r="C57" s="15">
        <v>2</v>
      </c>
      <c r="D57" s="16">
        <f t="shared" si="25"/>
        <v>0.80937128447999995</v>
      </c>
      <c r="E57" s="17">
        <v>40393</v>
      </c>
      <c r="F57" s="13">
        <v>4</v>
      </c>
      <c r="G57" s="13" t="s">
        <v>76</v>
      </c>
      <c r="H57" s="13" t="s">
        <v>77</v>
      </c>
      <c r="I57" s="15">
        <v>0</v>
      </c>
      <c r="J57" s="15">
        <v>0</v>
      </c>
      <c r="K57" s="15">
        <v>0</v>
      </c>
      <c r="L57" s="15">
        <v>0</v>
      </c>
      <c r="M57" s="13">
        <f t="shared" si="30"/>
        <v>0</v>
      </c>
      <c r="N57" s="17">
        <v>40407</v>
      </c>
      <c r="O57" s="14">
        <v>211138</v>
      </c>
      <c r="P57" s="17">
        <v>40408</v>
      </c>
      <c r="Q57" s="14">
        <v>438764</v>
      </c>
      <c r="R57" s="17">
        <v>40412</v>
      </c>
      <c r="S57" s="13">
        <v>360446</v>
      </c>
      <c r="T57" s="17">
        <v>40413</v>
      </c>
      <c r="U57" s="13">
        <v>267930</v>
      </c>
      <c r="V57" s="14">
        <f t="shared" si="16"/>
        <v>1278278</v>
      </c>
      <c r="W57" s="14">
        <f t="shared" si="17"/>
        <v>1579346.8640554261</v>
      </c>
      <c r="X57" s="17">
        <v>40437</v>
      </c>
      <c r="Y57" s="13">
        <f t="shared" si="26"/>
        <v>30</v>
      </c>
      <c r="Z57" s="13">
        <v>13</v>
      </c>
      <c r="AA57" s="18">
        <v>3.6</v>
      </c>
      <c r="AB57" s="18">
        <v>33.5</v>
      </c>
      <c r="AC57" s="18">
        <v>28.8</v>
      </c>
      <c r="AD57" s="18">
        <v>33.6</v>
      </c>
      <c r="AE57" s="18">
        <v>31.813793103448276</v>
      </c>
      <c r="AF57" s="15">
        <v>33</v>
      </c>
      <c r="AG57" s="13">
        <f t="shared" si="18"/>
        <v>1</v>
      </c>
      <c r="AH57" s="15">
        <v>34</v>
      </c>
      <c r="AI57" s="15">
        <v>38</v>
      </c>
      <c r="AJ57" s="13">
        <v>35.875</v>
      </c>
      <c r="AK57" s="15">
        <v>9.3000000000000007</v>
      </c>
      <c r="AL57" s="15">
        <v>8.8000000000000007</v>
      </c>
      <c r="AM57" s="15">
        <v>9.6</v>
      </c>
      <c r="AN57" s="18">
        <v>9.3363345802208517</v>
      </c>
      <c r="AO57" s="15">
        <v>190</v>
      </c>
      <c r="AP57" s="15">
        <v>650</v>
      </c>
      <c r="AQ57" s="15">
        <v>66</v>
      </c>
      <c r="AR57" s="15">
        <v>27.5</v>
      </c>
      <c r="AS57" s="14">
        <v>0</v>
      </c>
      <c r="AT57" s="14">
        <v>0</v>
      </c>
      <c r="AU57" s="14">
        <v>110</v>
      </c>
      <c r="AV57" s="13">
        <v>26</v>
      </c>
      <c r="AW57" s="14">
        <v>20</v>
      </c>
      <c r="AX57" s="14">
        <v>0</v>
      </c>
      <c r="AY57" s="14">
        <v>0</v>
      </c>
      <c r="AZ57" s="14">
        <v>50</v>
      </c>
      <c r="BA57" s="13">
        <v>10</v>
      </c>
      <c r="BB57" s="14">
        <v>5</v>
      </c>
      <c r="BC57" s="14">
        <v>10532</v>
      </c>
      <c r="BD57" s="14">
        <v>30</v>
      </c>
      <c r="BE57" s="14">
        <v>6550</v>
      </c>
      <c r="BF57" s="14">
        <v>991.5</v>
      </c>
      <c r="BG57" s="14">
        <v>222.5</v>
      </c>
      <c r="BH57" s="14">
        <v>10532</v>
      </c>
      <c r="BI57" s="14">
        <v>55</v>
      </c>
      <c r="BJ57" s="14">
        <v>6565</v>
      </c>
      <c r="BK57" s="14">
        <v>1027.5</v>
      </c>
      <c r="BL57" s="14">
        <v>245</v>
      </c>
      <c r="BM57" s="14">
        <v>55453</v>
      </c>
      <c r="BN57" s="19">
        <v>8.82</v>
      </c>
      <c r="BO57" s="19">
        <f>(BM57)/(O57+Q57+S57+U57)*100</f>
        <v>4.3381017274802511</v>
      </c>
      <c r="BP57" s="15" t="s">
        <v>72</v>
      </c>
      <c r="BQ57" s="13">
        <v>28</v>
      </c>
      <c r="BR57" s="13">
        <v>70</v>
      </c>
      <c r="BS57" s="13">
        <f t="shared" si="32"/>
        <v>42</v>
      </c>
      <c r="BT57" s="19">
        <v>38.51</v>
      </c>
      <c r="BU57" s="19">
        <f t="shared" si="19"/>
        <v>1.2836666666666665</v>
      </c>
      <c r="BV57" s="16">
        <v>0.14599999999999999</v>
      </c>
      <c r="BW57" s="16">
        <v>1.768</v>
      </c>
      <c r="BX57" s="16">
        <v>0.442</v>
      </c>
      <c r="BY57" s="14">
        <f t="shared" si="27"/>
        <v>68513.673592493607</v>
      </c>
      <c r="BZ57" s="19">
        <v>22.23</v>
      </c>
      <c r="CA57" s="16">
        <f t="shared" si="28"/>
        <v>0.91552543833584765</v>
      </c>
      <c r="CB57" s="16">
        <f t="shared" si="33"/>
        <v>0.77393005676320969</v>
      </c>
    </row>
    <row r="58" spans="1:80" x14ac:dyDescent="0.25">
      <c r="A58" s="15" t="s">
        <v>69</v>
      </c>
      <c r="B58" s="15">
        <v>25</v>
      </c>
      <c r="C58" s="15">
        <v>1</v>
      </c>
      <c r="D58" s="16">
        <f t="shared" si="25"/>
        <v>0.40468564223999998</v>
      </c>
      <c r="E58" s="17">
        <v>37346</v>
      </c>
      <c r="F58" s="15">
        <v>1</v>
      </c>
      <c r="G58" s="15" t="s">
        <v>76</v>
      </c>
      <c r="H58" s="15" t="s">
        <v>78</v>
      </c>
      <c r="I58" s="15">
        <v>10</v>
      </c>
      <c r="J58" s="15">
        <v>193</v>
      </c>
      <c r="K58" s="15"/>
      <c r="L58" s="15"/>
      <c r="M58" s="13">
        <f t="shared" si="30"/>
        <v>101.5</v>
      </c>
      <c r="N58" s="17">
        <v>37356</v>
      </c>
      <c r="O58" s="14">
        <v>422276</v>
      </c>
      <c r="P58" s="15"/>
      <c r="Q58" s="14"/>
      <c r="R58" s="15"/>
      <c r="S58" s="15"/>
      <c r="T58" s="15"/>
      <c r="U58" s="15"/>
      <c r="V58" s="14">
        <f t="shared" si="16"/>
        <v>422276</v>
      </c>
      <c r="W58" s="14">
        <f t="shared" si="17"/>
        <v>1043466.7206442872</v>
      </c>
      <c r="X58" s="17">
        <v>37386</v>
      </c>
      <c r="Y58" s="15">
        <f t="shared" si="26"/>
        <v>30</v>
      </c>
      <c r="Z58" s="15">
        <v>14</v>
      </c>
      <c r="AA58" s="18">
        <v>4.0999999999999996</v>
      </c>
      <c r="AB58" s="18">
        <v>25.2</v>
      </c>
      <c r="AC58" s="18">
        <v>26.7</v>
      </c>
      <c r="AD58" s="18">
        <v>31.2</v>
      </c>
      <c r="AE58" s="18">
        <v>28.741379310344829</v>
      </c>
      <c r="AF58" s="13">
        <v>34</v>
      </c>
      <c r="AG58" s="13">
        <f t="shared" si="18"/>
        <v>1</v>
      </c>
      <c r="AH58" s="13">
        <v>35</v>
      </c>
      <c r="AI58" s="13">
        <v>41</v>
      </c>
      <c r="AJ58" s="13">
        <v>37</v>
      </c>
      <c r="AK58" s="18">
        <v>9.1</v>
      </c>
      <c r="AL58" s="18">
        <v>8.6999999999999993</v>
      </c>
      <c r="AM58" s="18">
        <v>9.6999999999999993</v>
      </c>
      <c r="AN58" s="18">
        <v>8.9938573385754648</v>
      </c>
      <c r="AO58" s="15">
        <v>24</v>
      </c>
      <c r="AP58" s="18">
        <v>400</v>
      </c>
      <c r="AQ58" s="18">
        <v>61</v>
      </c>
      <c r="AR58" s="18">
        <v>15</v>
      </c>
      <c r="AS58" s="14">
        <v>10</v>
      </c>
      <c r="AT58" s="14">
        <v>295</v>
      </c>
      <c r="AU58" s="14">
        <v>0</v>
      </c>
      <c r="AV58" s="14">
        <v>305</v>
      </c>
      <c r="AW58" s="14">
        <v>0</v>
      </c>
      <c r="AX58" s="14">
        <v>0</v>
      </c>
      <c r="AY58" s="14">
        <v>0</v>
      </c>
      <c r="AZ58" s="14">
        <v>30</v>
      </c>
      <c r="BA58" s="14">
        <v>450</v>
      </c>
      <c r="BB58" s="14">
        <v>695</v>
      </c>
      <c r="BC58" s="14">
        <v>8360</v>
      </c>
      <c r="BD58" s="14">
        <v>8380</v>
      </c>
      <c r="BE58" s="14">
        <v>96.25</v>
      </c>
      <c r="BF58" s="14">
        <v>95</v>
      </c>
      <c r="BG58" s="14">
        <v>1424.1666666666667</v>
      </c>
      <c r="BH58" s="14">
        <v>1622.5</v>
      </c>
      <c r="BI58" s="14">
        <v>20</v>
      </c>
      <c r="BJ58" s="14">
        <v>40</v>
      </c>
      <c r="BK58" s="14">
        <v>32.5</v>
      </c>
      <c r="BL58" s="14">
        <v>417.5</v>
      </c>
      <c r="BM58" s="14">
        <v>249471</v>
      </c>
      <c r="BN58" s="19">
        <f>BM58/(O58)*100</f>
        <v>59.077712207182032</v>
      </c>
      <c r="BO58" s="19">
        <f>BM58/(O58+Q58)*100</f>
        <v>59.077712207182032</v>
      </c>
      <c r="BP58" s="15" t="s">
        <v>72</v>
      </c>
      <c r="BQ58" s="15">
        <v>21</v>
      </c>
      <c r="BR58" s="15">
        <v>29</v>
      </c>
      <c r="BS58" s="13">
        <f t="shared" si="32"/>
        <v>8</v>
      </c>
      <c r="BT58" s="15">
        <v>24.78</v>
      </c>
      <c r="BU58" s="19">
        <f t="shared" si="19"/>
        <v>0.82600000000000007</v>
      </c>
      <c r="BV58" s="15">
        <v>6.3E-2</v>
      </c>
      <c r="BW58" s="15">
        <v>0.92200000000000004</v>
      </c>
      <c r="BX58" s="15">
        <v>0.104</v>
      </c>
      <c r="BY58" s="14">
        <f t="shared" si="27"/>
        <v>616456.26619995211</v>
      </c>
      <c r="BZ58" s="15">
        <v>21.68</v>
      </c>
      <c r="CA58" s="16">
        <f t="shared" si="28"/>
        <v>1.7857482234027151</v>
      </c>
      <c r="CB58" s="16">
        <f t="shared" si="33"/>
        <v>0.68348570088161331</v>
      </c>
    </row>
    <row r="59" spans="1:80" x14ac:dyDescent="0.25">
      <c r="A59" s="78" t="s">
        <v>69</v>
      </c>
      <c r="B59" s="78">
        <v>27</v>
      </c>
      <c r="C59" s="78">
        <v>1</v>
      </c>
      <c r="D59" s="79">
        <f t="shared" si="25"/>
        <v>0.40468564223999998</v>
      </c>
      <c r="E59" s="80">
        <v>38458</v>
      </c>
      <c r="F59" s="78">
        <v>1</v>
      </c>
      <c r="G59" s="78" t="s">
        <v>76</v>
      </c>
      <c r="H59" s="78" t="s">
        <v>78</v>
      </c>
      <c r="I59" s="78">
        <v>144</v>
      </c>
      <c r="J59" s="78">
        <v>36</v>
      </c>
      <c r="K59" s="78"/>
      <c r="L59" s="78"/>
      <c r="M59" s="13">
        <f t="shared" si="30"/>
        <v>90</v>
      </c>
      <c r="N59" s="80">
        <v>38467</v>
      </c>
      <c r="O59" s="81">
        <v>336630</v>
      </c>
      <c r="P59" s="78"/>
      <c r="Q59" s="81"/>
      <c r="R59" s="78"/>
      <c r="S59" s="78"/>
      <c r="T59" s="78"/>
      <c r="U59" s="78"/>
      <c r="V59" s="14">
        <f t="shared" si="16"/>
        <v>336630</v>
      </c>
      <c r="W59" s="14">
        <f t="shared" si="17"/>
        <v>831830.84563291876</v>
      </c>
      <c r="X59" s="80">
        <v>38512</v>
      </c>
      <c r="Y59" s="78">
        <f t="shared" si="26"/>
        <v>45</v>
      </c>
      <c r="Z59" s="78">
        <v>8</v>
      </c>
      <c r="AA59" s="82">
        <v>2.6</v>
      </c>
      <c r="AB59" s="82">
        <v>23</v>
      </c>
      <c r="AC59" s="82">
        <v>25.4</v>
      </c>
      <c r="AD59" s="82">
        <v>33.200000000000003</v>
      </c>
      <c r="AE59" s="82">
        <v>29.541860465116279</v>
      </c>
      <c r="AF59" s="83">
        <v>34</v>
      </c>
      <c r="AG59" s="13">
        <f t="shared" si="18"/>
        <v>-5</v>
      </c>
      <c r="AH59" s="83">
        <v>29</v>
      </c>
      <c r="AI59" s="83">
        <v>37</v>
      </c>
      <c r="AJ59" s="83">
        <v>34</v>
      </c>
      <c r="AK59" s="82">
        <v>9.3000000000000007</v>
      </c>
      <c r="AL59" s="82">
        <v>9.1999999999999993</v>
      </c>
      <c r="AM59" s="82">
        <v>9.6999999999999993</v>
      </c>
      <c r="AN59" s="82">
        <v>9.4856868554861276</v>
      </c>
      <c r="AO59" s="84">
        <v>128</v>
      </c>
      <c r="AP59" s="84">
        <v>375</v>
      </c>
      <c r="AQ59" s="85">
        <v>24</v>
      </c>
      <c r="AR59" s="85">
        <v>10.25</v>
      </c>
      <c r="AS59" s="81">
        <v>115</v>
      </c>
      <c r="AT59" s="81">
        <v>140</v>
      </c>
      <c r="AU59" s="81">
        <v>0</v>
      </c>
      <c r="AV59" s="81">
        <v>255</v>
      </c>
      <c r="AW59" s="81">
        <v>0</v>
      </c>
      <c r="AX59" s="81">
        <v>0</v>
      </c>
      <c r="AY59" s="81">
        <v>0</v>
      </c>
      <c r="AZ59" s="81">
        <v>0</v>
      </c>
      <c r="BA59" s="81">
        <v>205</v>
      </c>
      <c r="BB59" s="81">
        <v>515</v>
      </c>
      <c r="BC59" s="81">
        <v>5</v>
      </c>
      <c r="BD59" s="81">
        <v>635</v>
      </c>
      <c r="BE59" s="81">
        <v>32.222222222222221</v>
      </c>
      <c r="BF59" s="81">
        <v>114.72222222222223</v>
      </c>
      <c r="BG59" s="81">
        <v>0.83333333333333337</v>
      </c>
      <c r="BH59" s="81">
        <v>147.77777777777777</v>
      </c>
      <c r="BI59" s="81">
        <v>12.5</v>
      </c>
      <c r="BJ59" s="81">
        <v>35</v>
      </c>
      <c r="BK59" s="81">
        <v>0</v>
      </c>
      <c r="BL59" s="81">
        <v>67.5</v>
      </c>
      <c r="BM59" s="81">
        <v>7125</v>
      </c>
      <c r="BN59" s="85">
        <f>BM59/O59*100</f>
        <v>2.1165671508778185</v>
      </c>
      <c r="BO59" s="19">
        <f>BM59/(O59+Q59)*100</f>
        <v>2.1165671508778185</v>
      </c>
      <c r="BP59" s="78" t="s">
        <v>72</v>
      </c>
      <c r="BQ59" s="78">
        <v>29</v>
      </c>
      <c r="BR59" s="78">
        <v>85</v>
      </c>
      <c r="BS59" s="13">
        <f t="shared" si="32"/>
        <v>56</v>
      </c>
      <c r="BT59" s="85">
        <v>37.85</v>
      </c>
      <c r="BU59" s="19">
        <f t="shared" si="19"/>
        <v>0.84111111111111114</v>
      </c>
      <c r="BV59" s="79">
        <v>0.16700000000000001</v>
      </c>
      <c r="BW59" s="79">
        <v>5.3440000000000003</v>
      </c>
      <c r="BX59" s="79">
        <v>0.50849999999999995</v>
      </c>
      <c r="BY59" s="81">
        <f t="shared" si="27"/>
        <v>17606.25842953553</v>
      </c>
      <c r="BZ59" s="85">
        <v>3.32</v>
      </c>
      <c r="CA59" s="79">
        <f t="shared" si="28"/>
        <v>0.18230885921577533</v>
      </c>
      <c r="CB59" s="85">
        <f t="shared" si="33"/>
        <v>0.93776345854060705</v>
      </c>
    </row>
    <row r="60" spans="1:80" x14ac:dyDescent="0.25">
      <c r="A60" s="15" t="s">
        <v>69</v>
      </c>
      <c r="B60" s="15">
        <v>15</v>
      </c>
      <c r="C60" s="15">
        <v>0.5</v>
      </c>
      <c r="D60" s="16">
        <f t="shared" si="25"/>
        <v>0.20234282111999999</v>
      </c>
      <c r="E60" s="17">
        <v>39707</v>
      </c>
      <c r="F60" s="15">
        <v>2</v>
      </c>
      <c r="G60" s="15" t="s">
        <v>76</v>
      </c>
      <c r="H60" s="15" t="s">
        <v>77</v>
      </c>
      <c r="I60" s="15">
        <v>161</v>
      </c>
      <c r="J60" s="15">
        <v>137</v>
      </c>
      <c r="K60" s="15"/>
      <c r="L60" s="15"/>
      <c r="M60" s="13">
        <f t="shared" si="30"/>
        <v>149</v>
      </c>
      <c r="N60" s="17">
        <v>39710</v>
      </c>
      <c r="O60" s="14">
        <v>120912</v>
      </c>
      <c r="P60" s="17">
        <v>39711</v>
      </c>
      <c r="Q60" s="14">
        <v>107630</v>
      </c>
      <c r="R60" s="15"/>
      <c r="S60" s="14"/>
      <c r="T60" s="15"/>
      <c r="U60" s="14"/>
      <c r="V60" s="14">
        <f t="shared" si="16"/>
        <v>228542</v>
      </c>
      <c r="W60" s="14">
        <f t="shared" si="17"/>
        <v>1129479.1618253782</v>
      </c>
      <c r="X60" s="17">
        <v>39751</v>
      </c>
      <c r="Y60" s="15">
        <f t="shared" si="26"/>
        <v>41</v>
      </c>
      <c r="Z60" s="15">
        <v>0</v>
      </c>
      <c r="AA60" s="18">
        <v>2.7</v>
      </c>
      <c r="AB60" s="18">
        <v>26.3</v>
      </c>
      <c r="AC60" s="18">
        <v>19.600000000000001</v>
      </c>
      <c r="AD60" s="18">
        <v>30.2</v>
      </c>
      <c r="AE60" s="18">
        <v>26.589743589743591</v>
      </c>
      <c r="AF60" s="13">
        <v>34</v>
      </c>
      <c r="AG60" s="13">
        <f t="shared" si="18"/>
        <v>0</v>
      </c>
      <c r="AH60" s="13">
        <v>34</v>
      </c>
      <c r="AI60" s="13">
        <v>45</v>
      </c>
      <c r="AJ60" s="13">
        <v>39.363636363636367</v>
      </c>
      <c r="AK60" s="18">
        <v>8.9</v>
      </c>
      <c r="AL60" s="18">
        <v>8.4</v>
      </c>
      <c r="AM60" s="18">
        <v>9.1</v>
      </c>
      <c r="AN60" s="18">
        <v>8.7856312647507426</v>
      </c>
      <c r="AO60" s="21">
        <f>2*133</f>
        <v>266</v>
      </c>
      <c r="AP60" s="21">
        <v>194.5</v>
      </c>
      <c r="AQ60" s="21">
        <v>13.5</v>
      </c>
      <c r="AR60" s="21">
        <v>5.6750000000000007</v>
      </c>
      <c r="AS60" s="15">
        <v>0</v>
      </c>
      <c r="AT60" s="15">
        <v>45</v>
      </c>
      <c r="AU60" s="15">
        <v>355</v>
      </c>
      <c r="AV60" s="14">
        <v>153.63636363636363</v>
      </c>
      <c r="AW60" s="14">
        <v>115</v>
      </c>
      <c r="AX60" s="14">
        <v>0</v>
      </c>
      <c r="AY60" s="14">
        <v>5</v>
      </c>
      <c r="AZ60" s="14">
        <v>270</v>
      </c>
      <c r="BA60" s="14">
        <v>110.90909090909091</v>
      </c>
      <c r="BB60" s="14">
        <v>105</v>
      </c>
      <c r="BC60" s="14">
        <v>0</v>
      </c>
      <c r="BD60" s="14">
        <v>0</v>
      </c>
      <c r="BE60" s="14">
        <v>40</v>
      </c>
      <c r="BF60" s="14">
        <v>11.363636363636363</v>
      </c>
      <c r="BG60" s="14">
        <v>5</v>
      </c>
      <c r="BH60" s="14">
        <v>0</v>
      </c>
      <c r="BI60" s="14">
        <v>60</v>
      </c>
      <c r="BJ60" s="14">
        <v>565</v>
      </c>
      <c r="BK60" s="14">
        <v>275.90909090909093</v>
      </c>
      <c r="BL60" s="14">
        <v>235</v>
      </c>
      <c r="BM60" s="14">
        <v>35256</v>
      </c>
      <c r="BN60" s="19">
        <f>BM60/Q60*100</f>
        <v>32.75666635696367</v>
      </c>
      <c r="BO60" s="19">
        <f>(BM60)/(O60+Q60+S60+U60)*100</f>
        <v>15.426486160093111</v>
      </c>
      <c r="BP60" s="15" t="s">
        <v>72</v>
      </c>
      <c r="BQ60" s="15">
        <v>27</v>
      </c>
      <c r="BR60" s="15">
        <v>62</v>
      </c>
      <c r="BS60" s="13">
        <f t="shared" si="32"/>
        <v>35</v>
      </c>
      <c r="BT60" s="19">
        <v>36.159999999999997</v>
      </c>
      <c r="BU60" s="19">
        <f t="shared" si="19"/>
        <v>0.88195121951219502</v>
      </c>
      <c r="BV60" s="16">
        <v>0.121</v>
      </c>
      <c r="BW60" s="16">
        <v>2.0720000000000001</v>
      </c>
      <c r="BX60" s="16">
        <v>0.40400000000000003</v>
      </c>
      <c r="BY60" s="14">
        <f t="shared" si="27"/>
        <v>174238.94658012764</v>
      </c>
      <c r="BZ60" s="15">
        <v>11.14</v>
      </c>
      <c r="CA60" s="16">
        <f t="shared" si="28"/>
        <v>1.3428068046557182</v>
      </c>
      <c r="CB60" s="16">
        <f t="shared" si="33"/>
        <v>0.85446858386288194</v>
      </c>
    </row>
    <row r="61" spans="1:80" x14ac:dyDescent="0.25">
      <c r="A61" s="12" t="s">
        <v>69</v>
      </c>
      <c r="B61" s="15">
        <v>28</v>
      </c>
      <c r="C61" s="15">
        <v>1</v>
      </c>
      <c r="D61" s="16">
        <f t="shared" si="25"/>
        <v>0.40468564223999998</v>
      </c>
      <c r="E61" s="17">
        <v>40392</v>
      </c>
      <c r="F61" s="13">
        <v>2</v>
      </c>
      <c r="G61" s="13" t="s">
        <v>76</v>
      </c>
      <c r="H61" s="13" t="s">
        <v>77</v>
      </c>
      <c r="I61" s="15">
        <v>2</v>
      </c>
      <c r="J61" s="15"/>
      <c r="K61" s="15"/>
      <c r="L61" s="15">
        <v>4</v>
      </c>
      <c r="M61" s="13">
        <f t="shared" si="30"/>
        <v>3</v>
      </c>
      <c r="N61" s="17">
        <v>40400</v>
      </c>
      <c r="O61" s="14">
        <v>192818</v>
      </c>
      <c r="P61" s="17">
        <v>40403</v>
      </c>
      <c r="Q61" s="14">
        <v>45342</v>
      </c>
      <c r="R61" s="17"/>
      <c r="S61" s="13"/>
      <c r="T61" s="17"/>
      <c r="U61" s="13"/>
      <c r="V61" s="14">
        <f t="shared" si="16"/>
        <v>238160</v>
      </c>
      <c r="W61" s="14">
        <f t="shared" si="17"/>
        <v>588506.17650220101</v>
      </c>
      <c r="X61" s="17">
        <v>40430</v>
      </c>
      <c r="Y61" s="13">
        <f t="shared" si="26"/>
        <v>30</v>
      </c>
      <c r="Z61" s="13">
        <v>11</v>
      </c>
      <c r="AA61" s="18">
        <v>3.4</v>
      </c>
      <c r="AB61" s="18">
        <v>34</v>
      </c>
      <c r="AC61" s="18">
        <v>29.5</v>
      </c>
      <c r="AD61" s="18">
        <v>33.6</v>
      </c>
      <c r="AE61" s="18">
        <v>32.298928571428561</v>
      </c>
      <c r="AF61" s="15">
        <v>34</v>
      </c>
      <c r="AG61" s="13">
        <f t="shared" si="18"/>
        <v>0</v>
      </c>
      <c r="AH61" s="15">
        <v>34</v>
      </c>
      <c r="AI61" s="15">
        <v>42</v>
      </c>
      <c r="AJ61" s="13">
        <v>38</v>
      </c>
      <c r="AK61" s="15">
        <v>9</v>
      </c>
      <c r="AL61" s="15">
        <v>9</v>
      </c>
      <c r="AM61" s="15">
        <v>9.6</v>
      </c>
      <c r="AN61" s="18">
        <v>9.333141487200141</v>
      </c>
      <c r="AO61" s="15">
        <v>160</v>
      </c>
      <c r="AP61" s="15">
        <v>300</v>
      </c>
      <c r="AQ61" s="15">
        <v>27</v>
      </c>
      <c r="AR61" s="15">
        <v>11.25</v>
      </c>
      <c r="AS61" s="14">
        <v>10</v>
      </c>
      <c r="AT61" s="14">
        <v>0</v>
      </c>
      <c r="AU61" s="14">
        <v>25</v>
      </c>
      <c r="AV61" s="13">
        <v>6.666666666666667</v>
      </c>
      <c r="AW61" s="14">
        <v>5</v>
      </c>
      <c r="AX61" s="14">
        <v>45</v>
      </c>
      <c r="AY61" s="14">
        <v>0</v>
      </c>
      <c r="AZ61" s="14">
        <v>20</v>
      </c>
      <c r="BA61" s="13">
        <v>6.666666666666667</v>
      </c>
      <c r="BB61" s="14">
        <v>5</v>
      </c>
      <c r="BC61" s="14">
        <v>425</v>
      </c>
      <c r="BD61" s="14">
        <v>65</v>
      </c>
      <c r="BE61" s="14">
        <v>22150</v>
      </c>
      <c r="BF61" s="14">
        <v>2825.3333333333335</v>
      </c>
      <c r="BG61" s="14">
        <v>255</v>
      </c>
      <c r="BH61" s="14">
        <v>480</v>
      </c>
      <c r="BI61" s="14">
        <v>70</v>
      </c>
      <c r="BJ61" s="14">
        <v>22175</v>
      </c>
      <c r="BK61" s="14">
        <v>2841.6666666666665</v>
      </c>
      <c r="BL61" s="14">
        <v>285</v>
      </c>
      <c r="BM61" s="14">
        <v>14600</v>
      </c>
      <c r="BN61" s="19">
        <v>32.200000000000003</v>
      </c>
      <c r="BO61" s="19">
        <v>32.200000000000003</v>
      </c>
      <c r="BP61" s="15" t="s">
        <v>72</v>
      </c>
      <c r="BQ61" s="13">
        <v>33</v>
      </c>
      <c r="BR61" s="13">
        <v>66</v>
      </c>
      <c r="BS61" s="13">
        <f t="shared" si="32"/>
        <v>33</v>
      </c>
      <c r="BT61" s="19">
        <v>53.2</v>
      </c>
      <c r="BU61" s="19">
        <f t="shared" si="19"/>
        <v>1.7733333333333334</v>
      </c>
      <c r="BV61" s="16">
        <v>0.27900000000000003</v>
      </c>
      <c r="BW61" s="16">
        <v>1.7430000000000001</v>
      </c>
      <c r="BX61" s="16">
        <v>1.1040000000000001</v>
      </c>
      <c r="BY61" s="14">
        <f t="shared" si="27"/>
        <v>36077.385694206139</v>
      </c>
      <c r="BZ61" s="19">
        <v>16.59</v>
      </c>
      <c r="CA61" s="16">
        <f t="shared" si="28"/>
        <v>1.3664927595134244</v>
      </c>
      <c r="CB61" s="16">
        <f t="shared" si="33"/>
        <v>0.73321978698796286</v>
      </c>
    </row>
    <row r="62" spans="1:80" x14ac:dyDescent="0.25">
      <c r="A62" s="12" t="s">
        <v>69</v>
      </c>
      <c r="B62" s="15">
        <v>12</v>
      </c>
      <c r="C62" s="15">
        <v>0.5</v>
      </c>
      <c r="D62" s="16">
        <f t="shared" si="25"/>
        <v>0.20234282111999999</v>
      </c>
      <c r="E62" s="17">
        <v>40415</v>
      </c>
      <c r="F62" s="13">
        <v>1</v>
      </c>
      <c r="G62" s="13" t="s">
        <v>76</v>
      </c>
      <c r="H62" s="13" t="s">
        <v>77</v>
      </c>
      <c r="I62" s="15">
        <v>7</v>
      </c>
      <c r="J62" s="15">
        <v>8</v>
      </c>
      <c r="K62" s="15"/>
      <c r="L62" s="15"/>
      <c r="M62" s="13">
        <f t="shared" si="30"/>
        <v>7.5</v>
      </c>
      <c r="N62" s="17">
        <v>40423</v>
      </c>
      <c r="O62" s="14">
        <v>148850</v>
      </c>
      <c r="P62" s="17"/>
      <c r="Q62" s="14"/>
      <c r="R62" s="17"/>
      <c r="S62" s="13"/>
      <c r="T62" s="17"/>
      <c r="U62" s="13"/>
      <c r="V62" s="14">
        <f t="shared" si="16"/>
        <v>148850</v>
      </c>
      <c r="W62" s="14">
        <f t="shared" si="17"/>
        <v>735632.72062775132</v>
      </c>
      <c r="X62" s="17">
        <v>40444</v>
      </c>
      <c r="Y62" s="13">
        <f t="shared" si="26"/>
        <v>21</v>
      </c>
      <c r="Z62" s="13">
        <v>9</v>
      </c>
      <c r="AA62" s="18">
        <v>3</v>
      </c>
      <c r="AB62" s="18">
        <v>32.700000000000003</v>
      </c>
      <c r="AC62" s="18">
        <v>25.5</v>
      </c>
      <c r="AD62" s="18">
        <v>33.5</v>
      </c>
      <c r="AE62" s="18">
        <v>30.135000000000002</v>
      </c>
      <c r="AF62" s="15">
        <v>34</v>
      </c>
      <c r="AG62" s="13">
        <f t="shared" si="18"/>
        <v>-15</v>
      </c>
      <c r="AH62" s="15">
        <v>19</v>
      </c>
      <c r="AI62" s="15">
        <v>34</v>
      </c>
      <c r="AJ62" s="13">
        <v>25.5</v>
      </c>
      <c r="AK62" s="15">
        <v>9.3000000000000007</v>
      </c>
      <c r="AL62" s="15">
        <v>8.6999999999999993</v>
      </c>
      <c r="AM62" s="15">
        <v>9.5</v>
      </c>
      <c r="AN62" s="18">
        <v>9.0652169686163173</v>
      </c>
      <c r="AO62" s="15">
        <v>48</v>
      </c>
      <c r="AP62" s="15">
        <v>187.5</v>
      </c>
      <c r="AQ62" s="15">
        <v>10</v>
      </c>
      <c r="AR62" s="15">
        <v>4.5</v>
      </c>
      <c r="AS62" s="14">
        <v>0</v>
      </c>
      <c r="AT62" s="14">
        <v>0</v>
      </c>
      <c r="AU62" s="14">
        <v>160</v>
      </c>
      <c r="AV62" s="13">
        <v>47.857142857142854</v>
      </c>
      <c r="AW62" s="14">
        <v>20</v>
      </c>
      <c r="AX62" s="14">
        <v>15</v>
      </c>
      <c r="AY62" s="14">
        <v>0</v>
      </c>
      <c r="AZ62" s="14">
        <v>85</v>
      </c>
      <c r="BA62" s="13">
        <v>27.857142857142858</v>
      </c>
      <c r="BB62" s="14">
        <v>10</v>
      </c>
      <c r="BC62" s="14">
        <v>540</v>
      </c>
      <c r="BD62" s="14">
        <v>10</v>
      </c>
      <c r="BE62" s="14">
        <v>26520</v>
      </c>
      <c r="BF62" s="14">
        <v>4818.5714285714284</v>
      </c>
      <c r="BG62" s="14">
        <v>2075</v>
      </c>
      <c r="BH62" s="14">
        <v>555</v>
      </c>
      <c r="BI62" s="14">
        <v>35</v>
      </c>
      <c r="BJ62" s="14">
        <v>26520</v>
      </c>
      <c r="BK62" s="14">
        <v>4894.2857142857147</v>
      </c>
      <c r="BL62" s="14">
        <v>2240</v>
      </c>
      <c r="BM62" s="14">
        <v>6278</v>
      </c>
      <c r="BN62" s="19">
        <v>4.22</v>
      </c>
      <c r="BO62" s="19">
        <v>4.2</v>
      </c>
      <c r="BP62" s="15" t="s">
        <v>72</v>
      </c>
      <c r="BQ62" s="13">
        <v>27</v>
      </c>
      <c r="BR62" s="13">
        <v>43</v>
      </c>
      <c r="BS62" s="13">
        <f t="shared" si="32"/>
        <v>16</v>
      </c>
      <c r="BT62" s="19">
        <v>40.340000000000003</v>
      </c>
      <c r="BU62" s="19">
        <f t="shared" si="19"/>
        <v>1.9209523809523812</v>
      </c>
      <c r="BV62" s="16">
        <v>0.372</v>
      </c>
      <c r="BW62" s="16">
        <v>0.71799999999999997</v>
      </c>
      <c r="BX62" s="16">
        <v>58.6</v>
      </c>
      <c r="BY62" s="14">
        <f t="shared" si="27"/>
        <v>31026.551697017283</v>
      </c>
      <c r="BZ62" s="19">
        <v>3.68</v>
      </c>
      <c r="CA62" s="16">
        <f t="shared" si="28"/>
        <v>0.86604552742777963</v>
      </c>
      <c r="CB62" s="16">
        <f t="shared" si="33"/>
        <v>89.266793370616682</v>
      </c>
    </row>
    <row r="63" spans="1:80" x14ac:dyDescent="0.25">
      <c r="A63" s="15" t="s">
        <v>69</v>
      </c>
      <c r="B63" s="15">
        <v>11</v>
      </c>
      <c r="C63" s="15">
        <v>0.5</v>
      </c>
      <c r="D63" s="16">
        <f t="shared" si="25"/>
        <v>0.20234282111999999</v>
      </c>
      <c r="E63" s="17">
        <v>37346</v>
      </c>
      <c r="F63" s="15">
        <v>2</v>
      </c>
      <c r="G63" s="15" t="s">
        <v>76</v>
      </c>
      <c r="H63" s="15" t="s">
        <v>78</v>
      </c>
      <c r="I63" s="15">
        <v>0</v>
      </c>
      <c r="J63" s="15">
        <v>3</v>
      </c>
      <c r="K63" s="15">
        <v>23</v>
      </c>
      <c r="L63" s="15">
        <v>58</v>
      </c>
      <c r="M63" s="13">
        <f t="shared" si="30"/>
        <v>21</v>
      </c>
      <c r="N63" s="17">
        <v>37353</v>
      </c>
      <c r="O63" s="14">
        <v>253732</v>
      </c>
      <c r="P63" s="17">
        <v>37358</v>
      </c>
      <c r="Q63" s="14">
        <v>199688</v>
      </c>
      <c r="R63" s="15"/>
      <c r="S63" s="15"/>
      <c r="T63" s="15"/>
      <c r="U63" s="15"/>
      <c r="V63" s="14">
        <f t="shared" si="16"/>
        <v>453420</v>
      </c>
      <c r="W63" s="14">
        <f t="shared" si="17"/>
        <v>2240850.4412968424</v>
      </c>
      <c r="X63" s="17">
        <v>37386</v>
      </c>
      <c r="Y63" s="15">
        <f t="shared" si="26"/>
        <v>33</v>
      </c>
      <c r="Z63" s="15">
        <v>12</v>
      </c>
      <c r="AA63" s="18">
        <v>3</v>
      </c>
      <c r="AB63" s="18">
        <v>23.3</v>
      </c>
      <c r="AC63" s="18">
        <v>25.2</v>
      </c>
      <c r="AD63" s="18">
        <v>31</v>
      </c>
      <c r="AE63" s="18">
        <v>28.824999999999999</v>
      </c>
      <c r="AF63" s="13">
        <v>35</v>
      </c>
      <c r="AG63" s="13">
        <f t="shared" si="18"/>
        <v>0</v>
      </c>
      <c r="AH63" s="13">
        <v>35</v>
      </c>
      <c r="AI63" s="13">
        <v>43</v>
      </c>
      <c r="AJ63" s="13">
        <v>38</v>
      </c>
      <c r="AK63" s="18">
        <v>9.1</v>
      </c>
      <c r="AL63" s="18">
        <v>8.8000000000000007</v>
      </c>
      <c r="AM63" s="18">
        <v>9.5</v>
      </c>
      <c r="AN63" s="18">
        <v>9.1509394176837944</v>
      </c>
      <c r="AO63" s="15">
        <v>22.5</v>
      </c>
      <c r="AP63" s="18">
        <v>162.5</v>
      </c>
      <c r="AQ63" s="18">
        <v>16.5</v>
      </c>
      <c r="AR63" s="18">
        <v>7</v>
      </c>
      <c r="AS63" s="14">
        <v>5</v>
      </c>
      <c r="AT63" s="14">
        <v>65</v>
      </c>
      <c r="AU63" s="14">
        <v>0</v>
      </c>
      <c r="AV63" s="14">
        <v>70</v>
      </c>
      <c r="AW63" s="14">
        <v>0</v>
      </c>
      <c r="AX63" s="14">
        <v>10</v>
      </c>
      <c r="AY63" s="14">
        <v>0</v>
      </c>
      <c r="AZ63" s="14">
        <v>20</v>
      </c>
      <c r="BA63" s="14">
        <v>55</v>
      </c>
      <c r="BB63" s="14">
        <v>780</v>
      </c>
      <c r="BC63" s="14">
        <v>2565</v>
      </c>
      <c r="BD63" s="14">
        <v>2605</v>
      </c>
      <c r="BE63" s="14">
        <v>16.785714285714285</v>
      </c>
      <c r="BF63" s="14">
        <v>143.92857142857142</v>
      </c>
      <c r="BG63" s="14">
        <v>572.85714285714289</v>
      </c>
      <c r="BH63" s="14">
        <v>729.64285714285711</v>
      </c>
      <c r="BI63" s="14">
        <v>7.5</v>
      </c>
      <c r="BJ63" s="14">
        <v>62.5</v>
      </c>
      <c r="BK63" s="14">
        <v>32.5</v>
      </c>
      <c r="BL63" s="14">
        <v>370</v>
      </c>
      <c r="BM63" s="14">
        <v>116311</v>
      </c>
      <c r="BN63" s="19">
        <f>BM63/(Q63)*100</f>
        <v>58.246364328352229</v>
      </c>
      <c r="BO63" s="19">
        <f>BM63/(O63+Q63)*100</f>
        <v>25.651934189052096</v>
      </c>
      <c r="BP63" s="15" t="s">
        <v>73</v>
      </c>
      <c r="BQ63" s="15">
        <v>27</v>
      </c>
      <c r="BR63" s="15">
        <v>36</v>
      </c>
      <c r="BS63" s="13">
        <f t="shared" si="32"/>
        <v>9</v>
      </c>
      <c r="BT63" s="15">
        <v>31.18</v>
      </c>
      <c r="BU63" s="19">
        <f t="shared" si="19"/>
        <v>0.94484848484848483</v>
      </c>
      <c r="BV63" s="15">
        <v>0.14000000000000001</v>
      </c>
      <c r="BW63" s="15">
        <v>0.39400000000000002</v>
      </c>
      <c r="BX63" s="15">
        <v>0.20599999999999999</v>
      </c>
      <c r="BY63" s="14">
        <f t="shared" si="27"/>
        <v>574821.48047654936</v>
      </c>
      <c r="BZ63" s="15">
        <v>27.18</v>
      </c>
      <c r="CA63" s="16">
        <f t="shared" si="28"/>
        <v>4.0704995565318516</v>
      </c>
      <c r="CB63" s="16">
        <f t="shared" si="33"/>
        <v>0.67957733780636609</v>
      </c>
    </row>
    <row r="64" spans="1:80" x14ac:dyDescent="0.25">
      <c r="A64" s="15" t="s">
        <v>69</v>
      </c>
      <c r="B64" s="15">
        <v>31</v>
      </c>
      <c r="C64" s="15">
        <v>1</v>
      </c>
      <c r="D64" s="16">
        <f t="shared" si="25"/>
        <v>0.40468564223999998</v>
      </c>
      <c r="E64" s="17">
        <v>38467</v>
      </c>
      <c r="F64" s="15">
        <v>1</v>
      </c>
      <c r="G64" s="15" t="s">
        <v>76</v>
      </c>
      <c r="H64" s="15" t="s">
        <v>78</v>
      </c>
      <c r="I64" s="15">
        <v>114</v>
      </c>
      <c r="J64" s="15">
        <v>103</v>
      </c>
      <c r="K64" s="15"/>
      <c r="L64" s="15"/>
      <c r="M64" s="13">
        <f t="shared" si="30"/>
        <v>108.5</v>
      </c>
      <c r="N64" s="17">
        <v>38482</v>
      </c>
      <c r="O64" s="14">
        <v>393880</v>
      </c>
      <c r="P64" s="15"/>
      <c r="Q64" s="14"/>
      <c r="R64" s="15"/>
      <c r="S64" s="15"/>
      <c r="T64" s="15"/>
      <c r="U64" s="15"/>
      <c r="V64" s="14">
        <f t="shared" si="16"/>
        <v>393880</v>
      </c>
      <c r="W64" s="14">
        <f t="shared" si="17"/>
        <v>973298.6765228709</v>
      </c>
      <c r="X64" s="17">
        <v>38532</v>
      </c>
      <c r="Y64" s="15">
        <f t="shared" si="26"/>
        <v>50</v>
      </c>
      <c r="Z64" s="15">
        <v>7</v>
      </c>
      <c r="AA64" s="18">
        <v>2.5</v>
      </c>
      <c r="AB64" s="18">
        <v>28.9</v>
      </c>
      <c r="AC64" s="18">
        <v>27</v>
      </c>
      <c r="AD64" s="18">
        <v>34.4</v>
      </c>
      <c r="AE64" s="18">
        <v>31.341666666666665</v>
      </c>
      <c r="AF64" s="13">
        <v>35</v>
      </c>
      <c r="AG64" s="13">
        <f t="shared" si="18"/>
        <v>-5</v>
      </c>
      <c r="AH64" s="13">
        <v>30</v>
      </c>
      <c r="AI64" s="13">
        <v>45</v>
      </c>
      <c r="AJ64" s="13">
        <v>37.866666666666667</v>
      </c>
      <c r="AK64" s="18">
        <v>8.9</v>
      </c>
      <c r="AL64" s="18">
        <v>8.9</v>
      </c>
      <c r="AM64" s="18">
        <v>9.5</v>
      </c>
      <c r="AN64" s="18">
        <v>9.2138153919818446</v>
      </c>
      <c r="AO64" s="21">
        <v>250</v>
      </c>
      <c r="AP64" s="21">
        <v>312.5</v>
      </c>
      <c r="AQ64" s="19">
        <v>21</v>
      </c>
      <c r="AR64" s="19">
        <v>8.75</v>
      </c>
      <c r="AS64" s="14">
        <v>5</v>
      </c>
      <c r="AT64" s="14">
        <v>20</v>
      </c>
      <c r="AU64" s="14">
        <v>0</v>
      </c>
      <c r="AV64" s="14">
        <v>25</v>
      </c>
      <c r="AW64" s="14">
        <v>0</v>
      </c>
      <c r="AX64" s="14">
        <v>5</v>
      </c>
      <c r="AY64" s="14">
        <v>0</v>
      </c>
      <c r="AZ64" s="14">
        <v>20</v>
      </c>
      <c r="BA64" s="14">
        <v>160</v>
      </c>
      <c r="BB64" s="14">
        <v>280</v>
      </c>
      <c r="BC64" s="14">
        <v>480</v>
      </c>
      <c r="BD64" s="14">
        <v>555</v>
      </c>
      <c r="BE64" s="14">
        <v>24.210526315789473</v>
      </c>
      <c r="BF64" s="14">
        <v>94.473684210526315</v>
      </c>
      <c r="BG64" s="14">
        <v>34.736842105263158</v>
      </c>
      <c r="BH64" s="14">
        <v>153.94736842105263</v>
      </c>
      <c r="BI64" s="14">
        <v>15</v>
      </c>
      <c r="BJ64" s="14">
        <v>75</v>
      </c>
      <c r="BK64" s="14">
        <v>0</v>
      </c>
      <c r="BL64" s="14">
        <v>100</v>
      </c>
      <c r="BM64" s="14">
        <v>11026</v>
      </c>
      <c r="BN64" s="19">
        <f>BM64/O64*100</f>
        <v>2.7993297451000303</v>
      </c>
      <c r="BO64" s="19">
        <f>BM64/(O64+Q64)*100</f>
        <v>2.7993297451000303</v>
      </c>
      <c r="BP64" s="15" t="s">
        <v>72</v>
      </c>
      <c r="BQ64" s="15">
        <v>36</v>
      </c>
      <c r="BR64" s="15">
        <v>120</v>
      </c>
      <c r="BS64" s="13">
        <f t="shared" si="32"/>
        <v>84</v>
      </c>
      <c r="BT64" s="19">
        <v>54.9</v>
      </c>
      <c r="BU64" s="19">
        <f t="shared" si="19"/>
        <v>1.0979999999999999</v>
      </c>
      <c r="BV64" s="16">
        <v>0.23699999999999999</v>
      </c>
      <c r="BW64" s="16">
        <v>14.701000000000001</v>
      </c>
      <c r="BX64" s="16">
        <v>1.466</v>
      </c>
      <c r="BY64" s="14">
        <f t="shared" si="27"/>
        <v>27245.839360569651</v>
      </c>
      <c r="BZ64" s="19">
        <v>14</v>
      </c>
      <c r="CA64" s="16">
        <f t="shared" si="28"/>
        <v>0.69189506810806289</v>
      </c>
      <c r="CB64" s="19">
        <f t="shared" si="33"/>
        <v>0.88596575788275811</v>
      </c>
    </row>
    <row r="65" spans="1:80" x14ac:dyDescent="0.25">
      <c r="A65" s="15" t="s">
        <v>69</v>
      </c>
      <c r="B65" s="15">
        <v>12</v>
      </c>
      <c r="C65" s="15">
        <v>0.5</v>
      </c>
      <c r="D65" s="16">
        <f t="shared" si="25"/>
        <v>0.20234282111999999</v>
      </c>
      <c r="E65" s="17">
        <v>39709</v>
      </c>
      <c r="F65" s="15">
        <v>1</v>
      </c>
      <c r="G65" s="15" t="s">
        <v>76</v>
      </c>
      <c r="H65" s="15" t="s">
        <v>77</v>
      </c>
      <c r="I65" s="15">
        <v>157</v>
      </c>
      <c r="J65" s="15">
        <v>218</v>
      </c>
      <c r="K65" s="15"/>
      <c r="L65" s="15"/>
      <c r="M65" s="13">
        <f t="shared" si="30"/>
        <v>187.5</v>
      </c>
      <c r="N65" s="17">
        <v>39715</v>
      </c>
      <c r="O65" s="14">
        <v>212970</v>
      </c>
      <c r="P65" s="15"/>
      <c r="Q65" s="14"/>
      <c r="R65" s="15"/>
      <c r="S65" s="14"/>
      <c r="T65" s="15"/>
      <c r="U65" s="14"/>
      <c r="V65" s="14">
        <f t="shared" si="16"/>
        <v>212970</v>
      </c>
      <c r="W65" s="14">
        <f t="shared" si="17"/>
        <v>1052520.6618212441</v>
      </c>
      <c r="X65" s="17">
        <v>39751</v>
      </c>
      <c r="Y65" s="15">
        <f t="shared" si="26"/>
        <v>36</v>
      </c>
      <c r="Z65" s="15">
        <v>0</v>
      </c>
      <c r="AA65" s="18">
        <v>2</v>
      </c>
      <c r="AB65" s="18">
        <v>27.8</v>
      </c>
      <c r="AC65" s="18">
        <v>19.600000000000001</v>
      </c>
      <c r="AD65" s="18">
        <v>30.3</v>
      </c>
      <c r="AE65" s="18">
        <v>26.282352941176473</v>
      </c>
      <c r="AF65" s="13">
        <v>35</v>
      </c>
      <c r="AG65" s="13">
        <f t="shared" si="18"/>
        <v>0</v>
      </c>
      <c r="AH65" s="13">
        <v>35</v>
      </c>
      <c r="AI65" s="13">
        <v>45</v>
      </c>
      <c r="AJ65" s="13">
        <v>40.1</v>
      </c>
      <c r="AK65" s="18">
        <v>8.9</v>
      </c>
      <c r="AL65" s="18">
        <v>8.4</v>
      </c>
      <c r="AM65" s="18">
        <v>9.3000000000000007</v>
      </c>
      <c r="AN65" s="18">
        <v>8.8741040972466418</v>
      </c>
      <c r="AO65" s="21">
        <f>2*117</f>
        <v>234</v>
      </c>
      <c r="AP65" s="21">
        <v>175</v>
      </c>
      <c r="AQ65" s="21">
        <v>16</v>
      </c>
      <c r="AR65" s="21">
        <v>7</v>
      </c>
      <c r="AS65" s="15">
        <v>70</v>
      </c>
      <c r="AT65" s="15">
        <v>0</v>
      </c>
      <c r="AU65" s="15">
        <v>35</v>
      </c>
      <c r="AV65" s="14">
        <v>11.111111111111111</v>
      </c>
      <c r="AW65" s="14">
        <v>10</v>
      </c>
      <c r="AX65" s="14">
        <v>20</v>
      </c>
      <c r="AY65" s="14">
        <v>0</v>
      </c>
      <c r="AZ65" s="14">
        <v>130</v>
      </c>
      <c r="BA65" s="14">
        <v>42.777777777777779</v>
      </c>
      <c r="BB65" s="14">
        <v>20</v>
      </c>
      <c r="BC65" s="14">
        <v>0</v>
      </c>
      <c r="BD65" s="14">
        <v>0</v>
      </c>
      <c r="BE65" s="14">
        <v>310</v>
      </c>
      <c r="BF65" s="14">
        <v>63.888888888888886</v>
      </c>
      <c r="BG65" s="14">
        <v>10</v>
      </c>
      <c r="BH65" s="14">
        <v>90</v>
      </c>
      <c r="BI65" s="14">
        <v>15</v>
      </c>
      <c r="BJ65" s="14">
        <v>320</v>
      </c>
      <c r="BK65" s="14">
        <v>117.77777777777777</v>
      </c>
      <c r="BL65" s="14">
        <v>90</v>
      </c>
      <c r="BM65" s="14">
        <v>34104</v>
      </c>
      <c r="BN65" s="19">
        <f>BM65/O65*100</f>
        <v>16.013523031412873</v>
      </c>
      <c r="BO65" s="19">
        <f>(BM65)/(O65+Q65+S65+U65)*100</f>
        <v>16.013523031412873</v>
      </c>
      <c r="BP65" s="15" t="s">
        <v>72</v>
      </c>
      <c r="BQ65" s="15">
        <v>24</v>
      </c>
      <c r="BR65" s="15">
        <v>60</v>
      </c>
      <c r="BS65" s="13">
        <f t="shared" si="32"/>
        <v>36</v>
      </c>
      <c r="BT65" s="19">
        <v>36.28</v>
      </c>
      <c r="BU65" s="19">
        <f t="shared" si="19"/>
        <v>1.0077777777777779</v>
      </c>
      <c r="BV65" s="16">
        <v>6.9000000000000006E-2</v>
      </c>
      <c r="BW65" s="16">
        <v>2.3010000000000002</v>
      </c>
      <c r="BX65" s="16">
        <v>0.42199999999999999</v>
      </c>
      <c r="BY65" s="14">
        <f t="shared" si="27"/>
        <v>168545.63859112415</v>
      </c>
      <c r="BZ65" s="15">
        <v>10.91</v>
      </c>
      <c r="CA65" s="16">
        <f t="shared" si="28"/>
        <v>1.4977331732259858</v>
      </c>
      <c r="CB65" s="16">
        <f t="shared" si="33"/>
        <v>0.88371172212978555</v>
      </c>
    </row>
    <row r="66" spans="1:80" x14ac:dyDescent="0.25">
      <c r="A66" s="12" t="s">
        <v>69</v>
      </c>
      <c r="B66" s="15">
        <v>17</v>
      </c>
      <c r="C66" s="15">
        <v>0.5</v>
      </c>
      <c r="D66" s="16">
        <f t="shared" si="25"/>
        <v>0.20234282111999999</v>
      </c>
      <c r="E66" s="17">
        <v>40377</v>
      </c>
      <c r="F66" s="13">
        <v>1</v>
      </c>
      <c r="G66" s="13" t="s">
        <v>76</v>
      </c>
      <c r="H66" s="13" t="s">
        <v>77</v>
      </c>
      <c r="I66" s="15">
        <v>0</v>
      </c>
      <c r="J66" s="15">
        <v>0</v>
      </c>
      <c r="K66" s="15"/>
      <c r="L66" s="15"/>
      <c r="M66" s="13">
        <f t="shared" si="30"/>
        <v>0</v>
      </c>
      <c r="N66" s="17">
        <v>40397</v>
      </c>
      <c r="O66" s="14">
        <v>281212</v>
      </c>
      <c r="P66" s="17"/>
      <c r="Q66" s="14"/>
      <c r="R66" s="17"/>
      <c r="S66" s="13"/>
      <c r="T66" s="17"/>
      <c r="U66" s="13"/>
      <c r="V66" s="14">
        <f t="shared" ref="V66:V97" si="34">SUM(O66,Q66,S66,U66)</f>
        <v>281212</v>
      </c>
      <c r="W66" s="14">
        <f t="shared" ref="W66:W97" si="35">V66/D66</f>
        <v>1389779.97066289</v>
      </c>
      <c r="X66" s="17">
        <v>40430</v>
      </c>
      <c r="Y66" s="13">
        <f t="shared" si="26"/>
        <v>33</v>
      </c>
      <c r="Z66" s="13">
        <v>7</v>
      </c>
      <c r="AA66" s="18">
        <v>3</v>
      </c>
      <c r="AB66" s="18">
        <v>33</v>
      </c>
      <c r="AC66" s="18">
        <v>29.7</v>
      </c>
      <c r="AD66" s="18">
        <v>33.9</v>
      </c>
      <c r="AE66" s="18">
        <v>32.248387096774202</v>
      </c>
      <c r="AF66" s="15">
        <v>35</v>
      </c>
      <c r="AG66" s="13">
        <f t="shared" ref="AG66:AG97" si="36">AH66-AF66</f>
        <v>-4</v>
      </c>
      <c r="AH66" s="15">
        <v>31</v>
      </c>
      <c r="AI66" s="15">
        <v>39</v>
      </c>
      <c r="AJ66" s="13">
        <v>36.333333333333336</v>
      </c>
      <c r="AK66" s="15">
        <v>9.5</v>
      </c>
      <c r="AL66" s="15">
        <v>8.6999999999999993</v>
      </c>
      <c r="AM66" s="15">
        <v>9.6</v>
      </c>
      <c r="AN66" s="18">
        <v>9.1382647232917567</v>
      </c>
      <c r="AO66" s="15">
        <v>88</v>
      </c>
      <c r="AP66" s="15">
        <v>222</v>
      </c>
      <c r="AQ66" s="15">
        <v>19.5</v>
      </c>
      <c r="AR66" s="15">
        <v>7.625</v>
      </c>
      <c r="AS66" s="14">
        <v>15</v>
      </c>
      <c r="AT66" s="14">
        <v>0</v>
      </c>
      <c r="AU66" s="14">
        <v>40</v>
      </c>
      <c r="AV66" s="13">
        <v>16</v>
      </c>
      <c r="AW66" s="14">
        <v>15</v>
      </c>
      <c r="AX66" s="14">
        <v>35</v>
      </c>
      <c r="AY66" s="14">
        <v>0</v>
      </c>
      <c r="AZ66" s="14">
        <v>35</v>
      </c>
      <c r="BA66" s="13">
        <v>11.5</v>
      </c>
      <c r="BB66" s="14">
        <v>7.5</v>
      </c>
      <c r="BC66" s="14">
        <v>300</v>
      </c>
      <c r="BD66" s="14">
        <v>0</v>
      </c>
      <c r="BE66" s="14">
        <v>105</v>
      </c>
      <c r="BF66" s="14">
        <v>27</v>
      </c>
      <c r="BG66" s="14">
        <v>12.5</v>
      </c>
      <c r="BH66" s="14">
        <v>350</v>
      </c>
      <c r="BI66" s="14">
        <v>0</v>
      </c>
      <c r="BJ66" s="14">
        <v>140</v>
      </c>
      <c r="BK66" s="14">
        <v>54.5</v>
      </c>
      <c r="BL66" s="14">
        <v>52.5</v>
      </c>
      <c r="BM66" s="14">
        <v>0</v>
      </c>
      <c r="BN66" s="19">
        <v>0</v>
      </c>
      <c r="BO66" s="19">
        <v>0</v>
      </c>
      <c r="BP66" s="15" t="s">
        <v>73</v>
      </c>
      <c r="BQ66" s="13"/>
      <c r="BR66" s="13"/>
      <c r="BS66" s="13"/>
      <c r="BT66" s="19"/>
      <c r="BU66" s="19">
        <f t="shared" ref="BU66:BU97" si="37">BT66/Y66</f>
        <v>0</v>
      </c>
      <c r="BV66" s="16"/>
      <c r="BW66" s="16"/>
      <c r="BX66" s="16"/>
      <c r="BY66" s="14">
        <f t="shared" si="27"/>
        <v>0</v>
      </c>
      <c r="BZ66" s="19">
        <v>0</v>
      </c>
      <c r="CA66" s="16">
        <f t="shared" si="28"/>
        <v>0</v>
      </c>
      <c r="CB66" s="16"/>
    </row>
    <row r="67" spans="1:80" x14ac:dyDescent="0.25">
      <c r="A67" s="15" t="s">
        <v>69</v>
      </c>
      <c r="B67" s="15">
        <v>31</v>
      </c>
      <c r="C67" s="15">
        <v>1</v>
      </c>
      <c r="D67" s="16">
        <f t="shared" si="25"/>
        <v>0.40468564223999998</v>
      </c>
      <c r="E67" s="17">
        <v>37016</v>
      </c>
      <c r="F67" s="15">
        <v>1</v>
      </c>
      <c r="G67" s="15" t="s">
        <v>76</v>
      </c>
      <c r="H67" s="15" t="s">
        <v>77</v>
      </c>
      <c r="I67" s="15">
        <v>47</v>
      </c>
      <c r="J67" s="15">
        <v>68</v>
      </c>
      <c r="K67" s="15"/>
      <c r="L67" s="15"/>
      <c r="M67" s="13">
        <f t="shared" si="30"/>
        <v>57.5</v>
      </c>
      <c r="N67" s="23">
        <v>37023</v>
      </c>
      <c r="O67" s="24">
        <v>434184</v>
      </c>
      <c r="P67" s="15"/>
      <c r="Q67" s="14"/>
      <c r="R67" s="15"/>
      <c r="S67" s="15"/>
      <c r="T67" s="15"/>
      <c r="U67" s="15"/>
      <c r="V67" s="14">
        <f t="shared" si="34"/>
        <v>434184</v>
      </c>
      <c r="W67" s="14">
        <f t="shared" si="35"/>
        <v>1072892.0294693972</v>
      </c>
      <c r="X67" s="17">
        <v>37055</v>
      </c>
      <c r="Y67" s="15">
        <f t="shared" si="26"/>
        <v>32</v>
      </c>
      <c r="Z67" s="13">
        <v>11</v>
      </c>
      <c r="AA67" s="18">
        <v>3.5</v>
      </c>
      <c r="AB67" s="18">
        <v>28.5</v>
      </c>
      <c r="AC67" s="18">
        <v>26</v>
      </c>
      <c r="AD67" s="18">
        <v>33.299999999999997</v>
      </c>
      <c r="AE67" s="18">
        <v>30.236666666666665</v>
      </c>
      <c r="AF67" s="13">
        <v>36</v>
      </c>
      <c r="AG67" s="13">
        <f t="shared" si="36"/>
        <v>-1</v>
      </c>
      <c r="AH67" s="13">
        <v>35</v>
      </c>
      <c r="AI67" s="13">
        <v>41</v>
      </c>
      <c r="AJ67" s="13">
        <v>38.444444444444443</v>
      </c>
      <c r="AK67" s="18">
        <v>9.1999999999999993</v>
      </c>
      <c r="AL67" s="18">
        <v>9.4</v>
      </c>
      <c r="AM67" s="18">
        <v>9.6</v>
      </c>
      <c r="AN67" s="18">
        <v>9.4441975478103384</v>
      </c>
      <c r="AO67" s="18">
        <v>41</v>
      </c>
      <c r="AP67" s="14">
        <v>275</v>
      </c>
      <c r="AQ67" s="19">
        <v>7.5</v>
      </c>
      <c r="AR67" s="19">
        <v>3.75</v>
      </c>
      <c r="AS67" s="14">
        <v>40</v>
      </c>
      <c r="AT67" s="14">
        <v>130</v>
      </c>
      <c r="AU67" s="14">
        <v>5</v>
      </c>
      <c r="AV67" s="14">
        <v>175</v>
      </c>
      <c r="AW67" s="14">
        <v>0</v>
      </c>
      <c r="AX67" s="14">
        <v>5</v>
      </c>
      <c r="AY67" s="14">
        <v>0</v>
      </c>
      <c r="AZ67" s="14">
        <v>5</v>
      </c>
      <c r="BA67" s="14">
        <v>700</v>
      </c>
      <c r="BB67" s="14">
        <v>860</v>
      </c>
      <c r="BC67" s="14">
        <v>0</v>
      </c>
      <c r="BD67" s="14">
        <v>1120</v>
      </c>
      <c r="BE67" s="14">
        <v>109.23076923076923</v>
      </c>
      <c r="BF67" s="14">
        <v>136.53846153846155</v>
      </c>
      <c r="BG67" s="14">
        <v>0</v>
      </c>
      <c r="BH67" s="14">
        <v>245.76923076923077</v>
      </c>
      <c r="BI67" s="14">
        <v>30</v>
      </c>
      <c r="BJ67" s="14">
        <v>40</v>
      </c>
      <c r="BK67" s="14">
        <v>0</v>
      </c>
      <c r="BL67" s="14">
        <v>75</v>
      </c>
      <c r="BM67" s="14">
        <v>113819</v>
      </c>
      <c r="BN67" s="19">
        <f>BM67/(O67)*100</f>
        <v>26.214462071379874</v>
      </c>
      <c r="BO67" s="19">
        <f>BM67/(O67+Q67)*100</f>
        <v>26.214462071379874</v>
      </c>
      <c r="BP67" s="15" t="s">
        <v>72</v>
      </c>
      <c r="BQ67" s="15">
        <v>15</v>
      </c>
      <c r="BR67" s="15">
        <v>42</v>
      </c>
      <c r="BS67" s="13">
        <f>BR67-BQ67</f>
        <v>27</v>
      </c>
      <c r="BT67" s="15">
        <v>20.83</v>
      </c>
      <c r="BU67" s="19">
        <f t="shared" si="37"/>
        <v>0.65093749999999995</v>
      </c>
      <c r="BV67" s="15">
        <v>2.1000000000000001E-2</v>
      </c>
      <c r="BW67" s="15">
        <v>0.5</v>
      </c>
      <c r="BX67" s="15">
        <v>7.4999999999999997E-2</v>
      </c>
      <c r="BY67" s="14">
        <f t="shared" si="27"/>
        <v>281252.87413211295</v>
      </c>
      <c r="BZ67" s="15">
        <v>8</v>
      </c>
      <c r="CA67" s="19">
        <f t="shared" si="28"/>
        <v>0.61776345366791341</v>
      </c>
      <c r="CB67" s="19">
        <f>(BX67/BT67^3)*100000</f>
        <v>0.82983825863596616</v>
      </c>
    </row>
    <row r="68" spans="1:80" x14ac:dyDescent="0.25">
      <c r="A68" s="15" t="s">
        <v>69</v>
      </c>
      <c r="B68" s="15">
        <v>14</v>
      </c>
      <c r="C68" s="15">
        <v>0.5</v>
      </c>
      <c r="D68" s="16">
        <f t="shared" si="25"/>
        <v>0.20234282111999999</v>
      </c>
      <c r="E68" s="17">
        <v>37820</v>
      </c>
      <c r="F68" s="15">
        <v>1</v>
      </c>
      <c r="G68" s="15" t="s">
        <v>76</v>
      </c>
      <c r="H68" s="15" t="s">
        <v>77</v>
      </c>
      <c r="I68" s="15">
        <v>0</v>
      </c>
      <c r="J68" s="15">
        <v>0</v>
      </c>
      <c r="K68" s="15"/>
      <c r="L68" s="15"/>
      <c r="M68" s="13">
        <f t="shared" si="30"/>
        <v>0</v>
      </c>
      <c r="N68" s="17">
        <v>37826</v>
      </c>
      <c r="O68" s="14">
        <v>106256</v>
      </c>
      <c r="P68" s="15"/>
      <c r="Q68" s="14"/>
      <c r="R68" s="15"/>
      <c r="S68" s="15"/>
      <c r="T68" s="15"/>
      <c r="U68" s="15"/>
      <c r="V68" s="14">
        <f t="shared" si="34"/>
        <v>106256</v>
      </c>
      <c r="W68" s="14">
        <f t="shared" si="35"/>
        <v>525128.58826350246</v>
      </c>
      <c r="X68" s="17">
        <v>37851</v>
      </c>
      <c r="Y68" s="15">
        <f t="shared" si="26"/>
        <v>25</v>
      </c>
      <c r="Z68" s="15">
        <v>18</v>
      </c>
      <c r="AA68" s="18">
        <v>2.6</v>
      </c>
      <c r="AB68" s="18">
        <v>32.1</v>
      </c>
      <c r="AC68" s="18">
        <v>30</v>
      </c>
      <c r="AD68" s="18">
        <v>34.1</v>
      </c>
      <c r="AE68" s="18">
        <v>32.256521739130442</v>
      </c>
      <c r="AF68" s="13">
        <v>36</v>
      </c>
      <c r="AG68" s="13">
        <f t="shared" si="36"/>
        <v>0</v>
      </c>
      <c r="AH68" s="13">
        <v>36</v>
      </c>
      <c r="AI68" s="13">
        <v>45</v>
      </c>
      <c r="AJ68" s="13">
        <v>41.714285714285715</v>
      </c>
      <c r="AK68" s="18">
        <v>8.8000000000000007</v>
      </c>
      <c r="AL68" s="18">
        <v>8.6</v>
      </c>
      <c r="AM68" s="18">
        <v>9</v>
      </c>
      <c r="AN68" s="18">
        <v>8.7612278527667229</v>
      </c>
      <c r="AO68" s="15">
        <v>8</v>
      </c>
      <c r="AP68" s="15">
        <v>187.5</v>
      </c>
      <c r="AQ68" s="15">
        <v>12</v>
      </c>
      <c r="AR68" s="15">
        <v>5</v>
      </c>
      <c r="AS68" s="14">
        <v>15</v>
      </c>
      <c r="AT68" s="14">
        <v>65</v>
      </c>
      <c r="AU68" s="14">
        <v>165</v>
      </c>
      <c r="AV68" s="14">
        <v>245</v>
      </c>
      <c r="AW68" s="14">
        <v>5</v>
      </c>
      <c r="AX68" s="14">
        <v>0</v>
      </c>
      <c r="AY68" s="14">
        <v>15</v>
      </c>
      <c r="AZ68" s="14">
        <v>25</v>
      </c>
      <c r="BA68" s="14">
        <v>175</v>
      </c>
      <c r="BB68" s="14">
        <v>515</v>
      </c>
      <c r="BC68" s="14">
        <v>6635</v>
      </c>
      <c r="BD68" s="14">
        <v>7470</v>
      </c>
      <c r="BE68" s="14">
        <v>48.888888888888886</v>
      </c>
      <c r="BF68" s="14">
        <v>97.777777777777771</v>
      </c>
      <c r="BG68" s="14">
        <v>1430.5555555555557</v>
      </c>
      <c r="BH68" s="14">
        <v>2245.5555555555557</v>
      </c>
      <c r="BI68" s="14">
        <v>30</v>
      </c>
      <c r="BJ68" s="14">
        <v>25</v>
      </c>
      <c r="BK68" s="14">
        <v>485</v>
      </c>
      <c r="BL68" s="14">
        <v>525</v>
      </c>
      <c r="BM68" s="14">
        <v>4164</v>
      </c>
      <c r="BN68" s="19">
        <f>BM68/(O68)*100</f>
        <v>3.9188375244692062</v>
      </c>
      <c r="BO68" s="19">
        <f>BM68/(O68+Q68)*100</f>
        <v>3.9188375244692062</v>
      </c>
      <c r="BP68" s="15" t="s">
        <v>72</v>
      </c>
      <c r="BQ68" s="15">
        <v>25</v>
      </c>
      <c r="BR68" s="15">
        <v>50</v>
      </c>
      <c r="BS68" s="13">
        <f>BR68-BQ68</f>
        <v>25</v>
      </c>
      <c r="BT68" s="15">
        <v>41.64</v>
      </c>
      <c r="BU68" s="19">
        <f t="shared" si="37"/>
        <v>1.6656</v>
      </c>
      <c r="BV68" s="15">
        <v>0.1</v>
      </c>
      <c r="BW68" s="15">
        <v>0.73</v>
      </c>
      <c r="BX68" s="15">
        <v>0.505</v>
      </c>
      <c r="BY68" s="14">
        <f t="shared" si="27"/>
        <v>20578.936168585529</v>
      </c>
      <c r="BZ68" s="15">
        <v>2.14</v>
      </c>
      <c r="CA68" s="19">
        <f t="shared" si="28"/>
        <v>0.42304441307178714</v>
      </c>
      <c r="CB68" s="19">
        <f>(BX68/BT68^3)*100000</f>
        <v>0.69945409255186841</v>
      </c>
    </row>
    <row r="69" spans="1:80" x14ac:dyDescent="0.25">
      <c r="A69" s="15" t="s">
        <v>69</v>
      </c>
      <c r="B69" s="15">
        <v>16</v>
      </c>
      <c r="C69" s="15">
        <v>0.5</v>
      </c>
      <c r="D69" s="16">
        <f t="shared" si="25"/>
        <v>0.20234282111999999</v>
      </c>
      <c r="E69" s="17">
        <v>39565</v>
      </c>
      <c r="F69" s="15">
        <v>2</v>
      </c>
      <c r="G69" s="15" t="s">
        <v>76</v>
      </c>
      <c r="H69" s="15" t="s">
        <v>77</v>
      </c>
      <c r="I69" s="15">
        <v>4</v>
      </c>
      <c r="J69" s="15">
        <v>2</v>
      </c>
      <c r="K69" s="15"/>
      <c r="L69" s="15"/>
      <c r="M69" s="13">
        <f t="shared" si="30"/>
        <v>3</v>
      </c>
      <c r="N69" s="17">
        <v>39577</v>
      </c>
      <c r="O69" s="14">
        <v>25648</v>
      </c>
      <c r="P69" s="17">
        <v>39578</v>
      </c>
      <c r="Q69" s="14">
        <v>42136</v>
      </c>
      <c r="R69" s="15"/>
      <c r="S69" s="14"/>
      <c r="T69" s="15"/>
      <c r="U69" s="14"/>
      <c r="V69" s="14">
        <f t="shared" si="34"/>
        <v>67784</v>
      </c>
      <c r="W69" s="14">
        <f t="shared" si="35"/>
        <v>334995.8235474067</v>
      </c>
      <c r="X69" s="17">
        <v>39603</v>
      </c>
      <c r="Y69" s="15">
        <f t="shared" si="26"/>
        <v>26</v>
      </c>
      <c r="Z69" s="15">
        <v>0</v>
      </c>
      <c r="AA69" s="18">
        <v>2.9</v>
      </c>
      <c r="AB69" s="18">
        <v>28.5</v>
      </c>
      <c r="AC69" s="18">
        <v>25.8</v>
      </c>
      <c r="AD69" s="18">
        <v>31.8</v>
      </c>
      <c r="AE69" s="18">
        <v>29.429166666666664</v>
      </c>
      <c r="AF69" s="13">
        <v>36</v>
      </c>
      <c r="AG69" s="13">
        <f t="shared" si="36"/>
        <v>-2</v>
      </c>
      <c r="AH69" s="13">
        <v>34</v>
      </c>
      <c r="AI69" s="13">
        <v>39</v>
      </c>
      <c r="AJ69" s="13">
        <v>36.125</v>
      </c>
      <c r="AK69" s="18">
        <v>8.6999999999999993</v>
      </c>
      <c r="AL69" s="18">
        <v>8.5</v>
      </c>
      <c r="AM69" s="18">
        <v>9.1</v>
      </c>
      <c r="AN69" s="18">
        <v>8.7532654412297859</v>
      </c>
      <c r="AO69" s="21">
        <v>114</v>
      </c>
      <c r="AP69" s="21">
        <v>80</v>
      </c>
      <c r="AQ69" s="21">
        <v>7</v>
      </c>
      <c r="AR69" s="21">
        <v>3.2</v>
      </c>
      <c r="AS69" s="15">
        <v>80</v>
      </c>
      <c r="AT69" s="15">
        <v>0</v>
      </c>
      <c r="AU69" s="15">
        <v>265</v>
      </c>
      <c r="AV69" s="14">
        <v>78.5</v>
      </c>
      <c r="AW69" s="14">
        <v>27.5</v>
      </c>
      <c r="AX69" s="14">
        <v>785</v>
      </c>
      <c r="AY69" s="14">
        <v>0</v>
      </c>
      <c r="AZ69" s="14">
        <v>710</v>
      </c>
      <c r="BA69" s="14">
        <v>108</v>
      </c>
      <c r="BB69" s="14">
        <v>32.5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865</v>
      </c>
      <c r="BI69" s="14">
        <v>0</v>
      </c>
      <c r="BJ69" s="14">
        <v>950</v>
      </c>
      <c r="BK69" s="14">
        <v>186.5</v>
      </c>
      <c r="BL69" s="14">
        <v>60</v>
      </c>
      <c r="BM69" s="14">
        <v>31236</v>
      </c>
      <c r="BN69" s="19">
        <f>BM69/O69*100</f>
        <v>121.78727386150968</v>
      </c>
      <c r="BO69" s="19">
        <f>(BM69)/(O69+Q69+S69+U69)*100</f>
        <v>46.081671190841497</v>
      </c>
      <c r="BP69" s="15" t="s">
        <v>72</v>
      </c>
      <c r="BQ69" s="15">
        <v>30</v>
      </c>
      <c r="BR69" s="15">
        <v>48</v>
      </c>
      <c r="BS69" s="13">
        <f>BR69-BQ69</f>
        <v>18</v>
      </c>
      <c r="BT69" s="19">
        <v>38.54</v>
      </c>
      <c r="BU69" s="19">
        <f t="shared" si="37"/>
        <v>1.4823076923076923</v>
      </c>
      <c r="BV69" s="16">
        <v>0.19500000000000001</v>
      </c>
      <c r="BW69" s="16">
        <v>0.77900000000000003</v>
      </c>
      <c r="BX69" s="16">
        <v>0.44600000000000001</v>
      </c>
      <c r="BY69" s="14">
        <f t="shared" si="27"/>
        <v>154371.67391016753</v>
      </c>
      <c r="BZ69" s="15">
        <v>12.45</v>
      </c>
      <c r="CA69" s="16">
        <f t="shared" si="28"/>
        <v>2.3665092302047759</v>
      </c>
      <c r="CB69" s="16">
        <f>(BX69/BT69^3)*100000</f>
        <v>0.77911170271122476</v>
      </c>
    </row>
    <row r="70" spans="1:80" x14ac:dyDescent="0.25">
      <c r="A70" s="15" t="s">
        <v>69</v>
      </c>
      <c r="B70" s="15">
        <v>33</v>
      </c>
      <c r="C70" s="15">
        <v>1</v>
      </c>
      <c r="D70" s="16">
        <f t="shared" si="25"/>
        <v>0.40468564223999998</v>
      </c>
      <c r="E70" s="17">
        <v>39712</v>
      </c>
      <c r="F70" s="15">
        <v>2</v>
      </c>
      <c r="G70" s="15" t="s">
        <v>76</v>
      </c>
      <c r="H70" s="15" t="s">
        <v>77</v>
      </c>
      <c r="I70" s="15">
        <v>204</v>
      </c>
      <c r="J70" s="15">
        <v>27</v>
      </c>
      <c r="K70" s="15"/>
      <c r="L70" s="15"/>
      <c r="M70" s="13">
        <f t="shared" si="30"/>
        <v>115.5</v>
      </c>
      <c r="N70" s="17">
        <v>39720</v>
      </c>
      <c r="O70" s="14">
        <v>138316</v>
      </c>
      <c r="P70" s="17">
        <v>39721</v>
      </c>
      <c r="Q70" s="14">
        <v>217092</v>
      </c>
      <c r="R70" s="15"/>
      <c r="S70" s="14"/>
      <c r="T70" s="15"/>
      <c r="U70" s="14"/>
      <c r="V70" s="14">
        <f t="shared" si="34"/>
        <v>355408</v>
      </c>
      <c r="W70" s="14">
        <f t="shared" si="35"/>
        <v>878232.29416482302</v>
      </c>
      <c r="X70" s="17">
        <v>39765</v>
      </c>
      <c r="Y70" s="15">
        <f t="shared" si="26"/>
        <v>45</v>
      </c>
      <c r="Z70" s="15">
        <v>0</v>
      </c>
      <c r="AA70" s="18">
        <v>4.3</v>
      </c>
      <c r="AB70" s="18">
        <v>28.1</v>
      </c>
      <c r="AC70" s="18">
        <v>20</v>
      </c>
      <c r="AD70" s="18">
        <v>30.1</v>
      </c>
      <c r="AE70" s="18">
        <v>25.513953488372085</v>
      </c>
      <c r="AF70" s="13">
        <v>36</v>
      </c>
      <c r="AG70" s="13">
        <f t="shared" si="36"/>
        <v>-16</v>
      </c>
      <c r="AH70" s="13">
        <v>20</v>
      </c>
      <c r="AI70" s="13">
        <v>45</v>
      </c>
      <c r="AJ70" s="13">
        <v>42.272727272727273</v>
      </c>
      <c r="AK70" s="18">
        <v>9</v>
      </c>
      <c r="AL70" s="18">
        <v>8.6999999999999993</v>
      </c>
      <c r="AM70" s="18">
        <v>9.5</v>
      </c>
      <c r="AN70" s="18">
        <v>9.0434664932469655</v>
      </c>
      <c r="AO70" s="21">
        <f>2*190</f>
        <v>380</v>
      </c>
      <c r="AP70" s="21">
        <v>365</v>
      </c>
      <c r="AQ70" s="21">
        <v>26</v>
      </c>
      <c r="AR70" s="21">
        <v>11.5</v>
      </c>
      <c r="AS70" s="15">
        <v>5</v>
      </c>
      <c r="AT70" s="15">
        <v>0</v>
      </c>
      <c r="AU70" s="15">
        <v>205</v>
      </c>
      <c r="AV70" s="14">
        <v>34.090909090909093</v>
      </c>
      <c r="AW70" s="14">
        <v>5</v>
      </c>
      <c r="AX70" s="14">
        <v>25</v>
      </c>
      <c r="AY70" s="14">
        <v>5</v>
      </c>
      <c r="AZ70" s="14">
        <v>105</v>
      </c>
      <c r="BA70" s="14">
        <v>41.363636363636367</v>
      </c>
      <c r="BB70" s="14">
        <v>20</v>
      </c>
      <c r="BC70" s="14">
        <v>85</v>
      </c>
      <c r="BD70" s="14">
        <v>0</v>
      </c>
      <c r="BE70" s="14">
        <v>5</v>
      </c>
      <c r="BF70" s="14">
        <v>0.90909090909090906</v>
      </c>
      <c r="BG70" s="14">
        <v>0</v>
      </c>
      <c r="BH70" s="14">
        <v>115</v>
      </c>
      <c r="BI70" s="14">
        <v>5</v>
      </c>
      <c r="BJ70" s="14">
        <v>300</v>
      </c>
      <c r="BK70" s="14">
        <v>73.63636363636364</v>
      </c>
      <c r="BL70" s="14">
        <v>25</v>
      </c>
      <c r="BM70" s="14">
        <v>82688</v>
      </c>
      <c r="BN70" s="19">
        <f>BM70/Q70*100</f>
        <v>38.088920826193501</v>
      </c>
      <c r="BO70" s="19">
        <f>(BM70)/(O70+Q70+S70+U70)*100</f>
        <v>23.265655246927473</v>
      </c>
      <c r="BP70" s="15" t="s">
        <v>72</v>
      </c>
      <c r="BQ70" s="15">
        <v>27</v>
      </c>
      <c r="BR70" s="15">
        <v>69</v>
      </c>
      <c r="BS70" s="13">
        <f>BR70-BQ70</f>
        <v>42</v>
      </c>
      <c r="BT70" s="19">
        <v>38.770000000000003</v>
      </c>
      <c r="BU70" s="19">
        <f t="shared" si="37"/>
        <v>0.86155555555555563</v>
      </c>
      <c r="BV70" s="16">
        <v>0.107</v>
      </c>
      <c r="BW70" s="16">
        <v>0.85299999999999998</v>
      </c>
      <c r="BX70" s="16">
        <v>0.59199999999999997</v>
      </c>
      <c r="BY70" s="14">
        <f t="shared" si="27"/>
        <v>204326.49782756969</v>
      </c>
      <c r="BZ70" s="15">
        <v>30.68</v>
      </c>
      <c r="CA70" s="16">
        <f t="shared" si="28"/>
        <v>1.6847095785361408</v>
      </c>
      <c r="CB70" s="16">
        <f>(BX70/BT70^3)*100000</f>
        <v>1.0158610376380541</v>
      </c>
    </row>
    <row r="71" spans="1:80" x14ac:dyDescent="0.25">
      <c r="A71" s="12" t="s">
        <v>69</v>
      </c>
      <c r="B71" s="15">
        <v>2</v>
      </c>
      <c r="C71" s="15">
        <v>2</v>
      </c>
      <c r="D71" s="16">
        <f t="shared" si="25"/>
        <v>0.80937128447999995</v>
      </c>
      <c r="E71" s="17">
        <v>40381</v>
      </c>
      <c r="F71" s="13">
        <v>2</v>
      </c>
      <c r="G71" s="13" t="s">
        <v>76</v>
      </c>
      <c r="H71" s="13" t="s">
        <v>77</v>
      </c>
      <c r="I71" s="15">
        <v>0</v>
      </c>
      <c r="J71" s="15">
        <v>0</v>
      </c>
      <c r="K71" s="15">
        <v>0</v>
      </c>
      <c r="L71" s="15">
        <v>0</v>
      </c>
      <c r="M71" s="13">
        <f t="shared" si="30"/>
        <v>0</v>
      </c>
      <c r="N71" s="17">
        <v>40394</v>
      </c>
      <c r="O71" s="14">
        <v>436932</v>
      </c>
      <c r="P71" s="17">
        <v>40398</v>
      </c>
      <c r="Q71" s="14">
        <v>161212</v>
      </c>
      <c r="R71" s="17"/>
      <c r="S71" s="13"/>
      <c r="T71" s="17"/>
      <c r="U71" s="13"/>
      <c r="V71" s="14">
        <f t="shared" si="34"/>
        <v>598144</v>
      </c>
      <c r="W71" s="14">
        <f t="shared" si="35"/>
        <v>739023.00646148075</v>
      </c>
      <c r="X71" s="17">
        <v>40430</v>
      </c>
      <c r="Y71" s="13">
        <f t="shared" si="26"/>
        <v>36</v>
      </c>
      <c r="Z71" s="13">
        <v>13</v>
      </c>
      <c r="AA71" s="18">
        <v>2.6</v>
      </c>
      <c r="AB71" s="18">
        <v>33.200000000000003</v>
      </c>
      <c r="AC71" s="18">
        <v>29.5</v>
      </c>
      <c r="AD71" s="18">
        <v>33.700000000000003</v>
      </c>
      <c r="AE71" s="18">
        <v>32.135294117647057</v>
      </c>
      <c r="AF71" s="15">
        <v>36</v>
      </c>
      <c r="AG71" s="13">
        <f t="shared" si="36"/>
        <v>1</v>
      </c>
      <c r="AH71" s="15">
        <v>37</v>
      </c>
      <c r="AI71" s="15">
        <v>42</v>
      </c>
      <c r="AJ71" s="13">
        <v>39.1</v>
      </c>
      <c r="AK71" s="15">
        <v>9.5</v>
      </c>
      <c r="AL71" s="15">
        <v>9.1</v>
      </c>
      <c r="AM71" s="15">
        <v>9.6999999999999993</v>
      </c>
      <c r="AN71" s="18">
        <v>9.3844913101712848</v>
      </c>
      <c r="AO71" s="15">
        <v>184</v>
      </c>
      <c r="AP71" s="15">
        <v>700</v>
      </c>
      <c r="AQ71" s="15">
        <v>78</v>
      </c>
      <c r="AR71" s="15">
        <v>32.5</v>
      </c>
      <c r="AS71" s="14">
        <v>5</v>
      </c>
      <c r="AT71" s="14">
        <v>0</v>
      </c>
      <c r="AU71" s="14">
        <v>170</v>
      </c>
      <c r="AV71" s="13">
        <v>40</v>
      </c>
      <c r="AW71" s="14">
        <v>15</v>
      </c>
      <c r="AX71" s="14">
        <v>50</v>
      </c>
      <c r="AY71" s="14">
        <v>0</v>
      </c>
      <c r="AZ71" s="14">
        <v>390</v>
      </c>
      <c r="BA71" s="13">
        <v>85</v>
      </c>
      <c r="BB71" s="14">
        <v>25</v>
      </c>
      <c r="BC71" s="14">
        <v>1160</v>
      </c>
      <c r="BD71" s="14">
        <v>0</v>
      </c>
      <c r="BE71" s="14">
        <v>2275</v>
      </c>
      <c r="BF71" s="14">
        <v>449.54545454545456</v>
      </c>
      <c r="BG71" s="14">
        <v>25</v>
      </c>
      <c r="BH71" s="14">
        <v>1215</v>
      </c>
      <c r="BI71" s="14">
        <v>10</v>
      </c>
      <c r="BJ71" s="14">
        <v>2340</v>
      </c>
      <c r="BK71" s="14">
        <v>574.5454545454545</v>
      </c>
      <c r="BL71" s="14">
        <v>210</v>
      </c>
      <c r="BM71" s="14">
        <v>0</v>
      </c>
      <c r="BN71" s="19">
        <v>0</v>
      </c>
      <c r="BO71" s="19">
        <v>0</v>
      </c>
      <c r="BP71" s="15" t="s">
        <v>73</v>
      </c>
      <c r="BQ71" s="13"/>
      <c r="BR71" s="13"/>
      <c r="BS71" s="13"/>
      <c r="BT71" s="19"/>
      <c r="BU71" s="19">
        <f t="shared" si="37"/>
        <v>0</v>
      </c>
      <c r="BV71" s="16"/>
      <c r="BW71" s="16"/>
      <c r="BX71" s="16"/>
      <c r="BY71" s="14">
        <f t="shared" si="27"/>
        <v>0</v>
      </c>
      <c r="BZ71" s="19">
        <v>0</v>
      </c>
      <c r="CA71" s="16">
        <f t="shared" si="28"/>
        <v>0</v>
      </c>
      <c r="CB71" s="16"/>
    </row>
    <row r="72" spans="1:80" x14ac:dyDescent="0.25">
      <c r="A72" s="12" t="s">
        <v>69</v>
      </c>
      <c r="B72" s="15">
        <v>33</v>
      </c>
      <c r="C72" s="15">
        <v>1</v>
      </c>
      <c r="D72" s="16">
        <f t="shared" si="25"/>
        <v>0.40468564223999998</v>
      </c>
      <c r="E72" s="17">
        <v>40400</v>
      </c>
      <c r="F72" s="13">
        <v>2</v>
      </c>
      <c r="G72" s="13" t="s">
        <v>76</v>
      </c>
      <c r="H72" s="13" t="s">
        <v>77</v>
      </c>
      <c r="I72" s="15">
        <v>25</v>
      </c>
      <c r="J72" s="15">
        <v>2</v>
      </c>
      <c r="K72" s="15"/>
      <c r="L72" s="15"/>
      <c r="M72" s="13">
        <f t="shared" si="30"/>
        <v>13.5</v>
      </c>
      <c r="N72" s="17">
        <v>40410</v>
      </c>
      <c r="O72" s="14">
        <v>200146</v>
      </c>
      <c r="P72" s="17">
        <v>40411</v>
      </c>
      <c r="Q72" s="14">
        <v>273426</v>
      </c>
      <c r="R72" s="17"/>
      <c r="S72" s="13"/>
      <c r="T72" s="17"/>
      <c r="U72" s="13"/>
      <c r="V72" s="14">
        <f t="shared" si="34"/>
        <v>473572</v>
      </c>
      <c r="W72" s="14">
        <f t="shared" si="35"/>
        <v>1170221.8971216844</v>
      </c>
      <c r="X72" s="17">
        <v>40444</v>
      </c>
      <c r="Y72" s="13">
        <f t="shared" si="26"/>
        <v>34</v>
      </c>
      <c r="Z72" s="13">
        <v>9</v>
      </c>
      <c r="AA72" s="18">
        <v>3.9</v>
      </c>
      <c r="AB72" s="18">
        <v>32.200000000000003</v>
      </c>
      <c r="AC72" s="18">
        <v>25.7</v>
      </c>
      <c r="AD72" s="18">
        <v>33.200000000000003</v>
      </c>
      <c r="AE72" s="18">
        <v>31.24687500000001</v>
      </c>
      <c r="AF72" s="15">
        <v>36</v>
      </c>
      <c r="AG72" s="13">
        <f t="shared" si="36"/>
        <v>-11</v>
      </c>
      <c r="AH72" s="15">
        <v>25</v>
      </c>
      <c r="AI72" s="15">
        <v>37</v>
      </c>
      <c r="AJ72" s="13">
        <v>33</v>
      </c>
      <c r="AK72" s="15">
        <v>8.9</v>
      </c>
      <c r="AL72" s="15">
        <v>8.6</v>
      </c>
      <c r="AM72" s="15">
        <v>9.8000000000000007</v>
      </c>
      <c r="AN72" s="18">
        <v>9.2308309086292937</v>
      </c>
      <c r="AO72" s="15">
        <v>360</v>
      </c>
      <c r="AP72" s="15">
        <v>325</v>
      </c>
      <c r="AQ72" s="15">
        <v>27</v>
      </c>
      <c r="AR72" s="15">
        <v>11.25</v>
      </c>
      <c r="AS72" s="14">
        <v>0</v>
      </c>
      <c r="AT72" s="14">
        <v>0</v>
      </c>
      <c r="AU72" s="14">
        <v>35</v>
      </c>
      <c r="AV72" s="13">
        <v>5</v>
      </c>
      <c r="AW72" s="14">
        <v>0</v>
      </c>
      <c r="AX72" s="14">
        <v>10</v>
      </c>
      <c r="AY72" s="14">
        <v>0</v>
      </c>
      <c r="AZ72" s="14">
        <v>335</v>
      </c>
      <c r="BA72" s="13">
        <v>73.07692307692308</v>
      </c>
      <c r="BB72" s="14">
        <v>10</v>
      </c>
      <c r="BC72" s="14">
        <v>920</v>
      </c>
      <c r="BD72" s="14">
        <v>520</v>
      </c>
      <c r="BE72" s="14">
        <v>14500</v>
      </c>
      <c r="BF72" s="14">
        <v>4356.9230769230771</v>
      </c>
      <c r="BG72" s="14">
        <v>2485</v>
      </c>
      <c r="BH72" s="14">
        <v>930</v>
      </c>
      <c r="BI72" s="14">
        <v>525</v>
      </c>
      <c r="BJ72" s="14">
        <v>14575</v>
      </c>
      <c r="BK72" s="14">
        <v>4439.6153846153848</v>
      </c>
      <c r="BL72" s="14">
        <v>2490</v>
      </c>
      <c r="BM72" s="14">
        <v>48887</v>
      </c>
      <c r="BN72" s="19">
        <v>17.88</v>
      </c>
      <c r="BO72" s="19">
        <f>(BM72)/(O72+Q72)*100</f>
        <v>10.323034301014419</v>
      </c>
      <c r="BP72" s="15" t="s">
        <v>72</v>
      </c>
      <c r="BQ72" s="13">
        <v>33</v>
      </c>
      <c r="BR72" s="13">
        <v>65</v>
      </c>
      <c r="BS72" s="13">
        <f t="shared" ref="BS72:BS84" si="38">BR72-BQ72</f>
        <v>32</v>
      </c>
      <c r="BT72" s="19">
        <v>41.21</v>
      </c>
      <c r="BU72" s="19">
        <f t="shared" si="37"/>
        <v>1.2120588235294119</v>
      </c>
      <c r="BV72" s="16">
        <v>0.29599999999999999</v>
      </c>
      <c r="BW72" s="16">
        <v>0.98699999999999999</v>
      </c>
      <c r="BX72" s="16">
        <v>0.54800000000000004</v>
      </c>
      <c r="BY72" s="14">
        <f t="shared" si="27"/>
        <v>120802.40783785313</v>
      </c>
      <c r="BZ72" s="19">
        <v>26.77</v>
      </c>
      <c r="CA72" s="16">
        <f t="shared" si="28"/>
        <v>1.9455914887870638</v>
      </c>
      <c r="CB72" s="16">
        <f t="shared" ref="CB72:CB84" si="39">(BX72/BT72^3)*100000</f>
        <v>0.78301974741134328</v>
      </c>
    </row>
    <row r="73" spans="1:80" x14ac:dyDescent="0.25">
      <c r="A73" s="15" t="s">
        <v>69</v>
      </c>
      <c r="B73" s="15">
        <v>34</v>
      </c>
      <c r="C73" s="15">
        <v>1</v>
      </c>
      <c r="D73" s="16">
        <f t="shared" si="25"/>
        <v>0.40468564223999998</v>
      </c>
      <c r="E73" s="17">
        <v>37017</v>
      </c>
      <c r="F73" s="15">
        <v>1</v>
      </c>
      <c r="G73" s="15" t="s">
        <v>76</v>
      </c>
      <c r="H73" s="15" t="s">
        <v>77</v>
      </c>
      <c r="I73" s="15">
        <v>32</v>
      </c>
      <c r="J73" s="15">
        <v>45</v>
      </c>
      <c r="K73" s="15"/>
      <c r="L73" s="15"/>
      <c r="M73" s="13">
        <f t="shared" si="30"/>
        <v>38.5</v>
      </c>
      <c r="N73" s="23">
        <v>37025</v>
      </c>
      <c r="O73" s="24">
        <v>450214</v>
      </c>
      <c r="P73" s="15"/>
      <c r="Q73" s="14"/>
      <c r="R73" s="15"/>
      <c r="S73" s="15"/>
      <c r="T73" s="15"/>
      <c r="U73" s="15"/>
      <c r="V73" s="14">
        <f t="shared" si="34"/>
        <v>450214</v>
      </c>
      <c r="W73" s="14">
        <f t="shared" si="35"/>
        <v>1112503.0221185838</v>
      </c>
      <c r="X73" s="17">
        <v>37055</v>
      </c>
      <c r="Y73" s="15">
        <f t="shared" si="26"/>
        <v>30</v>
      </c>
      <c r="Z73" s="13">
        <v>11</v>
      </c>
      <c r="AA73" s="18">
        <v>3.4</v>
      </c>
      <c r="AB73" s="18">
        <v>28.9</v>
      </c>
      <c r="AC73" s="18">
        <v>26.3</v>
      </c>
      <c r="AD73" s="18">
        <v>33</v>
      </c>
      <c r="AE73" s="18">
        <v>30.30357142857142</v>
      </c>
      <c r="AF73" s="13">
        <v>37</v>
      </c>
      <c r="AG73" s="13">
        <f t="shared" si="36"/>
        <v>0</v>
      </c>
      <c r="AH73" s="13">
        <v>37</v>
      </c>
      <c r="AI73" s="13">
        <v>45</v>
      </c>
      <c r="AJ73" s="13">
        <v>40.571428571428569</v>
      </c>
      <c r="AK73" s="18">
        <v>9.3000000000000007</v>
      </c>
      <c r="AL73" s="18">
        <v>8.8000000000000007</v>
      </c>
      <c r="AM73" s="18">
        <v>9.3000000000000007</v>
      </c>
      <c r="AN73" s="18">
        <v>8.9988968051685188</v>
      </c>
      <c r="AO73" s="18">
        <v>33</v>
      </c>
      <c r="AP73" s="14">
        <v>250</v>
      </c>
      <c r="AQ73" s="19">
        <v>7.5</v>
      </c>
      <c r="AR73" s="19">
        <v>3.75</v>
      </c>
      <c r="AS73" s="14">
        <v>120</v>
      </c>
      <c r="AT73" s="14">
        <v>100</v>
      </c>
      <c r="AU73" s="14">
        <v>0</v>
      </c>
      <c r="AV73" s="14">
        <v>220</v>
      </c>
      <c r="AW73" s="14">
        <v>5</v>
      </c>
      <c r="AX73" s="14">
        <v>5</v>
      </c>
      <c r="AY73" s="14">
        <v>0</v>
      </c>
      <c r="AZ73" s="14">
        <v>15</v>
      </c>
      <c r="BA73" s="14">
        <v>320</v>
      </c>
      <c r="BB73" s="14">
        <v>500</v>
      </c>
      <c r="BC73" s="14">
        <v>0</v>
      </c>
      <c r="BD73" s="14">
        <v>820</v>
      </c>
      <c r="BE73" s="14">
        <v>95.416666666666671</v>
      </c>
      <c r="BF73" s="14">
        <v>72.5</v>
      </c>
      <c r="BG73" s="14">
        <v>0</v>
      </c>
      <c r="BH73" s="14">
        <v>167.91666666666666</v>
      </c>
      <c r="BI73" s="14">
        <v>37.5</v>
      </c>
      <c r="BJ73" s="14">
        <v>37.5</v>
      </c>
      <c r="BK73" s="14">
        <v>0</v>
      </c>
      <c r="BL73" s="14">
        <v>85</v>
      </c>
      <c r="BM73" s="14">
        <v>237050</v>
      </c>
      <c r="BN73" s="19">
        <f>BM73/(O73)*100</f>
        <v>52.652738475480554</v>
      </c>
      <c r="BO73" s="19">
        <f>BM73/(O73+Q73)*100</f>
        <v>52.652738475480554</v>
      </c>
      <c r="BP73" s="15" t="s">
        <v>72</v>
      </c>
      <c r="BQ73" s="15">
        <v>21</v>
      </c>
      <c r="BR73" s="15">
        <v>40</v>
      </c>
      <c r="BS73" s="13">
        <f t="shared" si="38"/>
        <v>19</v>
      </c>
      <c r="BT73" s="15">
        <v>26.68</v>
      </c>
      <c r="BU73" s="19">
        <f t="shared" si="37"/>
        <v>0.88933333333333331</v>
      </c>
      <c r="BV73" s="15">
        <v>7.1999999999999995E-2</v>
      </c>
      <c r="BW73" s="15">
        <v>0.53</v>
      </c>
      <c r="BX73" s="15">
        <v>0.13100000000000001</v>
      </c>
      <c r="BY73" s="14">
        <f t="shared" si="27"/>
        <v>585763.30676791549</v>
      </c>
      <c r="BZ73" s="15">
        <v>26.86</v>
      </c>
      <c r="CA73" s="19">
        <f t="shared" si="28"/>
        <v>2.2124168487360203</v>
      </c>
      <c r="CB73" s="19">
        <f t="shared" si="39"/>
        <v>0.68978511739884052</v>
      </c>
    </row>
    <row r="74" spans="1:80" x14ac:dyDescent="0.25">
      <c r="A74" s="15" t="s">
        <v>69</v>
      </c>
      <c r="B74" s="15">
        <v>1</v>
      </c>
      <c r="C74" s="15">
        <v>2</v>
      </c>
      <c r="D74" s="16">
        <f t="shared" si="25"/>
        <v>0.80937128447999995</v>
      </c>
      <c r="E74" s="17">
        <v>39586</v>
      </c>
      <c r="F74" s="15">
        <v>2</v>
      </c>
      <c r="G74" s="15" t="s">
        <v>76</v>
      </c>
      <c r="H74" s="15" t="s">
        <v>77</v>
      </c>
      <c r="I74" s="15">
        <v>179</v>
      </c>
      <c r="J74" s="15">
        <v>57</v>
      </c>
      <c r="K74" s="15"/>
      <c r="L74" s="15"/>
      <c r="M74" s="13">
        <f t="shared" si="30"/>
        <v>118</v>
      </c>
      <c r="N74" s="17">
        <v>39594</v>
      </c>
      <c r="O74" s="14">
        <v>26640</v>
      </c>
      <c r="P74" s="17">
        <v>39595</v>
      </c>
      <c r="Q74" s="14">
        <v>226252</v>
      </c>
      <c r="R74" s="15"/>
      <c r="S74" s="14"/>
      <c r="T74" s="15"/>
      <c r="U74" s="14"/>
      <c r="V74" s="14">
        <f t="shared" si="34"/>
        <v>252892</v>
      </c>
      <c r="W74" s="14">
        <f t="shared" si="35"/>
        <v>312454.87064997188</v>
      </c>
      <c r="X74" s="17">
        <v>39630</v>
      </c>
      <c r="Y74" s="15">
        <f t="shared" si="26"/>
        <v>36</v>
      </c>
      <c r="Z74" s="15">
        <v>0</v>
      </c>
      <c r="AA74" s="18">
        <v>2.5</v>
      </c>
      <c r="AB74" s="18">
        <v>30.7</v>
      </c>
      <c r="AC74" s="18">
        <v>29.5</v>
      </c>
      <c r="AD74" s="18">
        <v>31.9</v>
      </c>
      <c r="AE74" s="18">
        <v>30.47941176470588</v>
      </c>
      <c r="AF74" s="13">
        <v>37</v>
      </c>
      <c r="AG74" s="13">
        <f t="shared" si="36"/>
        <v>1</v>
      </c>
      <c r="AH74" s="13">
        <v>38</v>
      </c>
      <c r="AI74" s="13">
        <v>50</v>
      </c>
      <c r="AJ74" s="13">
        <v>43.875</v>
      </c>
      <c r="AK74" s="18">
        <v>8.8000000000000007</v>
      </c>
      <c r="AL74" s="18">
        <v>8.4</v>
      </c>
      <c r="AM74" s="18">
        <v>9.3000000000000007</v>
      </c>
      <c r="AN74" s="18">
        <v>8.92</v>
      </c>
      <c r="AO74" s="21">
        <v>296</v>
      </c>
      <c r="AP74" s="21">
        <v>350</v>
      </c>
      <c r="AQ74" s="21">
        <v>21</v>
      </c>
      <c r="AR74" s="21">
        <v>10.5</v>
      </c>
      <c r="AS74" s="15">
        <v>30</v>
      </c>
      <c r="AT74" s="15">
        <v>0</v>
      </c>
      <c r="AU74" s="15">
        <v>225</v>
      </c>
      <c r="AV74" s="14">
        <v>43.75</v>
      </c>
      <c r="AW74" s="14">
        <v>12.5</v>
      </c>
      <c r="AX74" s="14">
        <v>40</v>
      </c>
      <c r="AY74" s="14">
        <v>0</v>
      </c>
      <c r="AZ74" s="14">
        <v>305</v>
      </c>
      <c r="BA74" s="14">
        <v>66.25</v>
      </c>
      <c r="BB74" s="14">
        <v>32.5</v>
      </c>
      <c r="BC74" s="14">
        <v>0</v>
      </c>
      <c r="BD74" s="14">
        <v>0</v>
      </c>
      <c r="BE74" s="14">
        <v>5</v>
      </c>
      <c r="BF74" s="14">
        <v>0.41666666666666669</v>
      </c>
      <c r="BG74" s="14">
        <v>0</v>
      </c>
      <c r="BH74" s="14">
        <v>70</v>
      </c>
      <c r="BI74" s="14">
        <v>0</v>
      </c>
      <c r="BJ74" s="14">
        <v>410</v>
      </c>
      <c r="BK74" s="14">
        <v>110.41666666666667</v>
      </c>
      <c r="BL74" s="14">
        <v>50</v>
      </c>
      <c r="BM74" s="14">
        <v>2594</v>
      </c>
      <c r="BN74" s="19">
        <f>BM74/Q74*100</f>
        <v>1.1465092021286001</v>
      </c>
      <c r="BO74" s="19">
        <f>(BM74)/(O74+Q74+S74+U74)*100</f>
        <v>1.0257343055533588</v>
      </c>
      <c r="BP74" s="15" t="s">
        <v>72</v>
      </c>
      <c r="BQ74" s="15">
        <v>24</v>
      </c>
      <c r="BR74" s="15">
        <v>108</v>
      </c>
      <c r="BS74" s="13">
        <f t="shared" si="38"/>
        <v>84</v>
      </c>
      <c r="BT74" s="19">
        <v>51.21</v>
      </c>
      <c r="BU74" s="19">
        <f t="shared" si="37"/>
        <v>1.4225000000000001</v>
      </c>
      <c r="BV74" s="16">
        <v>0.13400000000000001</v>
      </c>
      <c r="BW74" s="16">
        <v>9.7210000000000001</v>
      </c>
      <c r="BX74" s="16">
        <v>2.0939999999999999</v>
      </c>
      <c r="BY74" s="14">
        <f t="shared" si="27"/>
        <v>3204.9567976291346</v>
      </c>
      <c r="BZ74" s="15">
        <v>5.41</v>
      </c>
      <c r="CA74" s="16">
        <f t="shared" si="28"/>
        <v>0.18567223801907839</v>
      </c>
      <c r="CB74" s="16">
        <f t="shared" si="39"/>
        <v>1.5592377826553541</v>
      </c>
    </row>
    <row r="75" spans="1:80" x14ac:dyDescent="0.25">
      <c r="A75" s="12" t="s">
        <v>69</v>
      </c>
      <c r="B75" s="15">
        <v>27</v>
      </c>
      <c r="C75" s="15">
        <v>1</v>
      </c>
      <c r="D75" s="16">
        <f t="shared" si="25"/>
        <v>0.40468564223999998</v>
      </c>
      <c r="E75" s="17">
        <v>40344</v>
      </c>
      <c r="F75" s="13">
        <v>1</v>
      </c>
      <c r="G75" s="13" t="s">
        <v>76</v>
      </c>
      <c r="H75" s="13" t="s">
        <v>77</v>
      </c>
      <c r="I75" s="15">
        <v>3</v>
      </c>
      <c r="J75" s="15">
        <v>0</v>
      </c>
      <c r="K75" s="15"/>
      <c r="L75" s="15"/>
      <c r="M75" s="13">
        <f t="shared" si="30"/>
        <v>1.5</v>
      </c>
      <c r="N75" s="17">
        <v>40357</v>
      </c>
      <c r="O75" s="14">
        <v>236328</v>
      </c>
      <c r="P75" s="17"/>
      <c r="Q75" s="14"/>
      <c r="R75" s="17"/>
      <c r="S75" s="13"/>
      <c r="T75" s="17"/>
      <c r="U75" s="13"/>
      <c r="V75" s="14">
        <f t="shared" si="34"/>
        <v>236328</v>
      </c>
      <c r="W75" s="14">
        <f t="shared" si="35"/>
        <v>583979.20591372252</v>
      </c>
      <c r="X75" s="17">
        <v>40388</v>
      </c>
      <c r="Y75" s="13">
        <f t="shared" si="26"/>
        <v>31</v>
      </c>
      <c r="Z75" s="13">
        <v>10</v>
      </c>
      <c r="AA75" s="18">
        <v>3.8</v>
      </c>
      <c r="AB75" s="18">
        <v>33.5</v>
      </c>
      <c r="AC75" s="18">
        <v>29.2</v>
      </c>
      <c r="AD75" s="18">
        <v>34</v>
      </c>
      <c r="AE75" s="18">
        <v>31.898965517241386</v>
      </c>
      <c r="AF75" s="15">
        <v>37</v>
      </c>
      <c r="AG75" s="13">
        <f t="shared" si="36"/>
        <v>0</v>
      </c>
      <c r="AH75" s="15">
        <v>37</v>
      </c>
      <c r="AI75" s="15">
        <v>43</v>
      </c>
      <c r="AJ75" s="13">
        <v>40.25</v>
      </c>
      <c r="AK75" s="15">
        <v>9.1</v>
      </c>
      <c r="AL75" s="15">
        <v>8.6</v>
      </c>
      <c r="AM75" s="15">
        <v>9.6</v>
      </c>
      <c r="AN75" s="18">
        <v>9.3011990562409554</v>
      </c>
      <c r="AO75" s="15">
        <v>84</v>
      </c>
      <c r="AP75" s="15">
        <v>325</v>
      </c>
      <c r="AQ75" s="15">
        <v>31</v>
      </c>
      <c r="AR75" s="15">
        <v>12.75</v>
      </c>
      <c r="AS75" s="14">
        <v>20</v>
      </c>
      <c r="AT75" s="14">
        <v>10</v>
      </c>
      <c r="AU75" s="14">
        <v>115</v>
      </c>
      <c r="AV75" s="13">
        <v>38.5</v>
      </c>
      <c r="AW75" s="14">
        <v>30</v>
      </c>
      <c r="AX75" s="14">
        <v>25</v>
      </c>
      <c r="AY75" s="14">
        <v>20</v>
      </c>
      <c r="AZ75" s="14">
        <v>270</v>
      </c>
      <c r="BA75" s="13">
        <v>79</v>
      </c>
      <c r="BB75" s="14">
        <v>32.5</v>
      </c>
      <c r="BC75" s="14">
        <v>400</v>
      </c>
      <c r="BD75" s="14">
        <v>155</v>
      </c>
      <c r="BE75" s="14">
        <v>1415</v>
      </c>
      <c r="BF75" s="14">
        <v>738</v>
      </c>
      <c r="BG75" s="14">
        <v>652.5</v>
      </c>
      <c r="BH75" s="14">
        <v>445</v>
      </c>
      <c r="BI75" s="14">
        <v>210</v>
      </c>
      <c r="BJ75" s="14">
        <v>1800</v>
      </c>
      <c r="BK75" s="14">
        <v>855.5</v>
      </c>
      <c r="BL75" s="14">
        <v>707.5</v>
      </c>
      <c r="BM75" s="14">
        <v>0</v>
      </c>
      <c r="BN75" s="19">
        <v>0</v>
      </c>
      <c r="BO75" s="19">
        <v>0</v>
      </c>
      <c r="BP75" s="15" t="s">
        <v>72</v>
      </c>
      <c r="BQ75" s="13">
        <v>41</v>
      </c>
      <c r="BR75" s="13">
        <v>60</v>
      </c>
      <c r="BS75" s="13">
        <f t="shared" si="38"/>
        <v>19</v>
      </c>
      <c r="BT75" s="19">
        <v>53.91</v>
      </c>
      <c r="BU75" s="19">
        <f t="shared" si="37"/>
        <v>1.7390322580645161</v>
      </c>
      <c r="BV75" s="16">
        <v>0.48099999999999998</v>
      </c>
      <c r="BW75" s="16">
        <v>1.3680000000000001</v>
      </c>
      <c r="BX75" s="16">
        <v>1.0820000000000001</v>
      </c>
      <c r="BY75" s="14">
        <f t="shared" si="27"/>
        <v>0</v>
      </c>
      <c r="BZ75" s="19">
        <v>0</v>
      </c>
      <c r="CA75" s="16">
        <f t="shared" si="28"/>
        <v>0</v>
      </c>
      <c r="CB75" s="16">
        <f t="shared" si="39"/>
        <v>0.69058837801113304</v>
      </c>
    </row>
    <row r="76" spans="1:80" x14ac:dyDescent="0.25">
      <c r="A76" s="15" t="s">
        <v>69</v>
      </c>
      <c r="B76" s="15">
        <v>27</v>
      </c>
      <c r="C76" s="15">
        <v>1</v>
      </c>
      <c r="D76" s="16">
        <f t="shared" ref="D76:D100" si="40">C76*0.40468564224</f>
        <v>0.40468564223999998</v>
      </c>
      <c r="E76" s="17">
        <v>37017</v>
      </c>
      <c r="F76" s="15">
        <v>1</v>
      </c>
      <c r="G76" s="15" t="s">
        <v>76</v>
      </c>
      <c r="H76" s="15" t="s">
        <v>77</v>
      </c>
      <c r="I76" s="15">
        <v>43</v>
      </c>
      <c r="J76" s="15">
        <v>82</v>
      </c>
      <c r="K76" s="15"/>
      <c r="L76" s="15"/>
      <c r="M76" s="13">
        <f t="shared" si="30"/>
        <v>62.5</v>
      </c>
      <c r="N76" s="23">
        <v>37023</v>
      </c>
      <c r="O76" s="24">
        <v>476370</v>
      </c>
      <c r="P76" s="15"/>
      <c r="Q76" s="14"/>
      <c r="R76" s="15"/>
      <c r="S76" s="15"/>
      <c r="T76" s="15"/>
      <c r="U76" s="15"/>
      <c r="V76" s="14">
        <f t="shared" si="34"/>
        <v>476370</v>
      </c>
      <c r="W76" s="14">
        <f t="shared" si="35"/>
        <v>1177135.9056951357</v>
      </c>
      <c r="X76" s="17">
        <v>37053</v>
      </c>
      <c r="Y76" s="15">
        <f t="shared" ref="Y76:Y100" si="41">X76-N76</f>
        <v>30</v>
      </c>
      <c r="Z76" s="13">
        <v>11</v>
      </c>
      <c r="AA76" s="18">
        <v>3.7</v>
      </c>
      <c r="AB76" s="18">
        <v>28.7</v>
      </c>
      <c r="AC76" s="18">
        <v>25.9</v>
      </c>
      <c r="AD76" s="18">
        <v>33</v>
      </c>
      <c r="AE76" s="18">
        <v>30.014285714285716</v>
      </c>
      <c r="AF76" s="13">
        <v>38</v>
      </c>
      <c r="AG76" s="13">
        <f t="shared" si="36"/>
        <v>-2</v>
      </c>
      <c r="AH76" s="13">
        <v>36</v>
      </c>
      <c r="AI76" s="13">
        <v>43</v>
      </c>
      <c r="AJ76" s="13">
        <v>40.625</v>
      </c>
      <c r="AK76" s="18">
        <v>9.1999999999999993</v>
      </c>
      <c r="AL76" s="18">
        <v>8.5</v>
      </c>
      <c r="AM76" s="18">
        <v>9.1999999999999993</v>
      </c>
      <c r="AN76" s="18">
        <v>8.7957310501889694</v>
      </c>
      <c r="AO76" s="18">
        <v>43</v>
      </c>
      <c r="AP76" s="14">
        <v>275</v>
      </c>
      <c r="AQ76" s="19">
        <v>7.5</v>
      </c>
      <c r="AR76" s="19">
        <v>3.75</v>
      </c>
      <c r="AS76" s="14">
        <v>20</v>
      </c>
      <c r="AT76" s="14">
        <v>80</v>
      </c>
      <c r="AU76" s="14">
        <v>0</v>
      </c>
      <c r="AV76" s="14">
        <v>100</v>
      </c>
      <c r="AW76" s="14">
        <v>0</v>
      </c>
      <c r="AX76" s="14">
        <v>10</v>
      </c>
      <c r="AY76" s="14">
        <v>0</v>
      </c>
      <c r="AZ76" s="14">
        <v>30</v>
      </c>
      <c r="BA76" s="14">
        <v>200</v>
      </c>
      <c r="BB76" s="14">
        <v>1520</v>
      </c>
      <c r="BC76" s="14">
        <v>5</v>
      </c>
      <c r="BD76" s="14">
        <v>1640</v>
      </c>
      <c r="BE76" s="14">
        <v>87.083333333333329</v>
      </c>
      <c r="BF76" s="14">
        <v>257.91666666666669</v>
      </c>
      <c r="BG76" s="14">
        <v>0.41666666666666669</v>
      </c>
      <c r="BH76" s="14">
        <v>345.41666666666669</v>
      </c>
      <c r="BI76" s="14">
        <v>85</v>
      </c>
      <c r="BJ76" s="14">
        <v>85</v>
      </c>
      <c r="BK76" s="14">
        <v>0</v>
      </c>
      <c r="BL76" s="14">
        <v>190</v>
      </c>
      <c r="BM76" s="14">
        <v>72963</v>
      </c>
      <c r="BN76" s="19">
        <f>BM76/(O76)*100</f>
        <v>15.316455696202533</v>
      </c>
      <c r="BO76" s="19">
        <f>BM76/(O76+Q76)*100</f>
        <v>15.316455696202533</v>
      </c>
      <c r="BP76" s="15" t="s">
        <v>72</v>
      </c>
      <c r="BQ76" s="15">
        <v>26</v>
      </c>
      <c r="BR76" s="15">
        <v>32</v>
      </c>
      <c r="BS76" s="13">
        <f t="shared" si="38"/>
        <v>6</v>
      </c>
      <c r="BT76" s="15">
        <v>29.03</v>
      </c>
      <c r="BU76" s="19">
        <f t="shared" si="37"/>
        <v>0.96766666666666667</v>
      </c>
      <c r="BV76" s="15">
        <v>9.1999999999999998E-2</v>
      </c>
      <c r="BW76" s="15">
        <v>0.153</v>
      </c>
      <c r="BX76" s="15">
        <v>0.126</v>
      </c>
      <c r="BY76" s="14">
        <f t="shared" ref="BY76:BY100" si="42">BM76/(C76*0.40468564224)</f>
        <v>180295.49947988786</v>
      </c>
      <c r="BZ76" s="15">
        <v>9</v>
      </c>
      <c r="CA76" s="19">
        <f t="shared" ref="CA76:CA100" si="43">(BZ76/D76)/Y76</f>
        <v>0.74131614440149607</v>
      </c>
      <c r="CB76" s="19">
        <f t="shared" si="39"/>
        <v>0.51502633630477868</v>
      </c>
    </row>
    <row r="77" spans="1:80" x14ac:dyDescent="0.25">
      <c r="A77" s="15" t="s">
        <v>69</v>
      </c>
      <c r="B77" s="15">
        <v>33</v>
      </c>
      <c r="C77" s="15">
        <v>1</v>
      </c>
      <c r="D77" s="16">
        <f t="shared" si="40"/>
        <v>0.40468564223999998</v>
      </c>
      <c r="E77" s="17">
        <v>38471</v>
      </c>
      <c r="F77" s="15">
        <v>1</v>
      </c>
      <c r="G77" s="15" t="s">
        <v>76</v>
      </c>
      <c r="H77" s="15" t="s">
        <v>78</v>
      </c>
      <c r="I77" s="15">
        <v>22</v>
      </c>
      <c r="J77" s="15">
        <v>33</v>
      </c>
      <c r="K77" s="15"/>
      <c r="L77" s="15"/>
      <c r="M77" s="13">
        <f t="shared" si="30"/>
        <v>27.5</v>
      </c>
      <c r="N77" s="17">
        <v>38479</v>
      </c>
      <c r="O77" s="14">
        <v>361820</v>
      </c>
      <c r="P77" s="15"/>
      <c r="Q77" s="14"/>
      <c r="R77" s="15"/>
      <c r="S77" s="15"/>
      <c r="T77" s="15"/>
      <c r="U77" s="15"/>
      <c r="V77" s="14">
        <f t="shared" si="34"/>
        <v>361820</v>
      </c>
      <c r="W77" s="14">
        <f t="shared" si="35"/>
        <v>894076.69122449774</v>
      </c>
      <c r="X77" s="17">
        <v>38526</v>
      </c>
      <c r="Y77" s="15">
        <f t="shared" si="41"/>
        <v>47</v>
      </c>
      <c r="Z77" s="15">
        <v>10</v>
      </c>
      <c r="AA77" s="18">
        <v>2.8</v>
      </c>
      <c r="AB77" s="18">
        <v>27.4</v>
      </c>
      <c r="AC77" s="18">
        <v>27</v>
      </c>
      <c r="AD77" s="18">
        <v>34.700000000000003</v>
      </c>
      <c r="AE77" s="18">
        <v>31.26</v>
      </c>
      <c r="AF77" s="13">
        <v>38</v>
      </c>
      <c r="AG77" s="13">
        <f t="shared" si="36"/>
        <v>-8</v>
      </c>
      <c r="AH77" s="13">
        <v>30</v>
      </c>
      <c r="AI77" s="13">
        <v>45</v>
      </c>
      <c r="AJ77" s="13">
        <v>38.846153846153847</v>
      </c>
      <c r="AK77" s="18">
        <v>9.4</v>
      </c>
      <c r="AL77" s="18">
        <v>9.1</v>
      </c>
      <c r="AM77" s="18">
        <v>9.5</v>
      </c>
      <c r="AN77" s="18">
        <v>9.3635490372370445</v>
      </c>
      <c r="AO77" s="21">
        <v>218</v>
      </c>
      <c r="AP77" s="21">
        <v>412.5</v>
      </c>
      <c r="AQ77" s="19">
        <v>15</v>
      </c>
      <c r="AR77" s="19">
        <v>6.25</v>
      </c>
      <c r="AS77" s="14">
        <v>0</v>
      </c>
      <c r="AT77" s="14">
        <v>5</v>
      </c>
      <c r="AU77" s="14">
        <v>495</v>
      </c>
      <c r="AV77" s="14">
        <v>500</v>
      </c>
      <c r="AW77" s="14">
        <v>0</v>
      </c>
      <c r="AX77" s="14">
        <v>0</v>
      </c>
      <c r="AY77" s="14">
        <v>0</v>
      </c>
      <c r="AZ77" s="14">
        <v>0</v>
      </c>
      <c r="BA77" s="14">
        <v>100</v>
      </c>
      <c r="BB77" s="14">
        <v>65</v>
      </c>
      <c r="BC77" s="14">
        <v>5</v>
      </c>
      <c r="BD77" s="14">
        <v>165</v>
      </c>
      <c r="BE77" s="14">
        <v>27.1875</v>
      </c>
      <c r="BF77" s="14">
        <v>26.875</v>
      </c>
      <c r="BG77" s="14">
        <v>0.33333333333333331</v>
      </c>
      <c r="BH77" s="14">
        <v>54.666666666666664</v>
      </c>
      <c r="BI77" s="14">
        <v>15</v>
      </c>
      <c r="BJ77" s="14">
        <v>17.5</v>
      </c>
      <c r="BK77" s="14">
        <v>0</v>
      </c>
      <c r="BL77" s="14">
        <v>35</v>
      </c>
      <c r="BM77" s="14">
        <v>2533</v>
      </c>
      <c r="BN77" s="19">
        <f t="shared" ref="BN77:BN84" si="44">BM77/O77*100</f>
        <v>0.70007185893538226</v>
      </c>
      <c r="BO77" s="19">
        <f>BM77/(O77+Q77)*100</f>
        <v>0.70007185893538226</v>
      </c>
      <c r="BP77" s="15" t="s">
        <v>72</v>
      </c>
      <c r="BQ77" s="15">
        <v>28</v>
      </c>
      <c r="BR77" s="15">
        <v>68</v>
      </c>
      <c r="BS77" s="13">
        <f t="shared" si="38"/>
        <v>40</v>
      </c>
      <c r="BT77" s="19">
        <v>41.71</v>
      </c>
      <c r="BU77" s="19">
        <f t="shared" si="37"/>
        <v>0.88744680851063829</v>
      </c>
      <c r="BV77" s="16">
        <v>0.14000000000000001</v>
      </c>
      <c r="BW77" s="16">
        <v>2.13</v>
      </c>
      <c r="BX77" s="16">
        <v>0.57099999999999995</v>
      </c>
      <c r="BY77" s="14">
        <f t="shared" si="42"/>
        <v>6259.1793125632985</v>
      </c>
      <c r="BZ77" s="19">
        <v>1.55</v>
      </c>
      <c r="CA77" s="16">
        <f t="shared" si="43"/>
        <v>8.1492200271086446E-2</v>
      </c>
      <c r="CB77" s="19">
        <f t="shared" si="39"/>
        <v>0.78689274045506852</v>
      </c>
    </row>
    <row r="78" spans="1:80" x14ac:dyDescent="0.25">
      <c r="A78" s="15" t="s">
        <v>69</v>
      </c>
      <c r="B78" s="15">
        <v>34</v>
      </c>
      <c r="C78" s="15">
        <v>1</v>
      </c>
      <c r="D78" s="16">
        <f t="shared" si="40"/>
        <v>0.40468564223999998</v>
      </c>
      <c r="E78" s="17">
        <v>39570</v>
      </c>
      <c r="F78" s="15">
        <v>2</v>
      </c>
      <c r="G78" s="15" t="s">
        <v>76</v>
      </c>
      <c r="H78" s="15" t="s">
        <v>77</v>
      </c>
      <c r="I78" s="15">
        <v>106</v>
      </c>
      <c r="J78" s="15">
        <v>31</v>
      </c>
      <c r="K78" s="15"/>
      <c r="L78" s="15"/>
      <c r="M78" s="13">
        <f t="shared" si="30"/>
        <v>68.5</v>
      </c>
      <c r="N78" s="17">
        <v>39579</v>
      </c>
      <c r="O78" s="14">
        <v>42594</v>
      </c>
      <c r="P78" s="17">
        <v>39580</v>
      </c>
      <c r="Q78" s="14">
        <v>236786</v>
      </c>
      <c r="R78" s="15"/>
      <c r="S78" s="14"/>
      <c r="T78" s="15"/>
      <c r="U78" s="14"/>
      <c r="V78" s="14">
        <f t="shared" si="34"/>
        <v>279380</v>
      </c>
      <c r="W78" s="14">
        <f t="shared" si="35"/>
        <v>690363.01474296662</v>
      </c>
      <c r="X78" s="17">
        <v>39612</v>
      </c>
      <c r="Y78" s="15">
        <f t="shared" si="41"/>
        <v>33</v>
      </c>
      <c r="Z78" s="15">
        <v>0</v>
      </c>
      <c r="AA78" s="18">
        <v>2.2999999999999998</v>
      </c>
      <c r="AB78" s="18">
        <v>26.1</v>
      </c>
      <c r="AC78" s="18">
        <v>26.4</v>
      </c>
      <c r="AD78" s="18">
        <v>31.3</v>
      </c>
      <c r="AE78" s="18">
        <v>29.822580645161295</v>
      </c>
      <c r="AF78" s="13">
        <v>38</v>
      </c>
      <c r="AG78" s="13">
        <f t="shared" si="36"/>
        <v>-2</v>
      </c>
      <c r="AH78" s="13">
        <v>36</v>
      </c>
      <c r="AI78" s="13">
        <v>45</v>
      </c>
      <c r="AJ78" s="13">
        <v>39.555555555555557</v>
      </c>
      <c r="AK78" s="18">
        <v>8.4</v>
      </c>
      <c r="AL78" s="18">
        <v>8.5</v>
      </c>
      <c r="AM78" s="18">
        <v>9.5</v>
      </c>
      <c r="AN78" s="18">
        <v>8.8934702907652117</v>
      </c>
      <c r="AO78" s="21">
        <v>198</v>
      </c>
      <c r="AP78" s="21">
        <v>225</v>
      </c>
      <c r="AQ78" s="21">
        <v>9</v>
      </c>
      <c r="AR78" s="21">
        <v>4.5</v>
      </c>
      <c r="AS78" s="15">
        <v>0</v>
      </c>
      <c r="AT78" s="15">
        <v>0</v>
      </c>
      <c r="AU78" s="15">
        <v>405</v>
      </c>
      <c r="AV78" s="14">
        <v>65.384615384615387</v>
      </c>
      <c r="AW78" s="14">
        <v>15</v>
      </c>
      <c r="AX78" s="14">
        <v>30</v>
      </c>
      <c r="AY78" s="14">
        <v>5</v>
      </c>
      <c r="AZ78" s="14">
        <v>515</v>
      </c>
      <c r="BA78" s="14">
        <v>129.23076923076923</v>
      </c>
      <c r="BB78" s="14">
        <v>25</v>
      </c>
      <c r="BC78" s="14">
        <v>0</v>
      </c>
      <c r="BD78" s="14">
        <v>0</v>
      </c>
      <c r="BE78" s="14">
        <v>10</v>
      </c>
      <c r="BF78" s="14">
        <v>1.1538461538461537</v>
      </c>
      <c r="BG78" s="14">
        <v>0</v>
      </c>
      <c r="BH78" s="14">
        <v>30</v>
      </c>
      <c r="BI78" s="14">
        <v>10</v>
      </c>
      <c r="BJ78" s="14">
        <v>920</v>
      </c>
      <c r="BK78" s="14">
        <v>196.15384615384616</v>
      </c>
      <c r="BL78" s="14">
        <v>35</v>
      </c>
      <c r="BM78" s="14">
        <v>42558</v>
      </c>
      <c r="BN78" s="19">
        <f t="shared" si="44"/>
        <v>99.915481053669524</v>
      </c>
      <c r="BO78" s="19">
        <f t="shared" ref="BO78:BO84" si="45">(BM78)/(O78+Q78+S78+U78)*100</f>
        <v>15.23301596392011</v>
      </c>
      <c r="BP78" s="15" t="s">
        <v>72</v>
      </c>
      <c r="BQ78" s="15">
        <v>25</v>
      </c>
      <c r="BR78" s="15">
        <v>68</v>
      </c>
      <c r="BS78" s="13">
        <f t="shared" si="38"/>
        <v>43</v>
      </c>
      <c r="BT78" s="19">
        <v>36.65</v>
      </c>
      <c r="BU78" s="19">
        <f t="shared" si="37"/>
        <v>1.1106060606060606</v>
      </c>
      <c r="BV78" s="16">
        <v>0.11700000000000001</v>
      </c>
      <c r="BW78" s="16">
        <v>1.573</v>
      </c>
      <c r="BX78" s="16">
        <v>0.42499999999999999</v>
      </c>
      <c r="BY78" s="14">
        <f t="shared" si="42"/>
        <v>105163.10824479623</v>
      </c>
      <c r="BZ78" s="15">
        <v>15.73</v>
      </c>
      <c r="CA78" s="16">
        <f t="shared" si="43"/>
        <v>1.1778689849934882</v>
      </c>
      <c r="CB78" s="16">
        <f t="shared" si="39"/>
        <v>0.86331044051565475</v>
      </c>
    </row>
    <row r="79" spans="1:80" x14ac:dyDescent="0.25">
      <c r="A79" s="15" t="s">
        <v>69</v>
      </c>
      <c r="B79" s="15">
        <v>5</v>
      </c>
      <c r="C79" s="15">
        <v>2</v>
      </c>
      <c r="D79" s="16">
        <f t="shared" si="40"/>
        <v>0.80937128447999995</v>
      </c>
      <c r="E79" s="17">
        <v>39576</v>
      </c>
      <c r="F79" s="15">
        <v>1</v>
      </c>
      <c r="G79" s="15" t="s">
        <v>76</v>
      </c>
      <c r="H79" s="15" t="s">
        <v>77</v>
      </c>
      <c r="I79" s="15">
        <v>301</v>
      </c>
      <c r="J79" s="15">
        <v>411</v>
      </c>
      <c r="K79" s="15"/>
      <c r="L79" s="15"/>
      <c r="M79" s="13">
        <f t="shared" ref="M79:M110" si="46">AVERAGE(I79:L79)</f>
        <v>356</v>
      </c>
      <c r="N79" s="17">
        <v>39582</v>
      </c>
      <c r="O79" s="14">
        <v>490976</v>
      </c>
      <c r="P79" s="15"/>
      <c r="Q79" s="14"/>
      <c r="R79" s="15"/>
      <c r="S79" s="14"/>
      <c r="T79" s="15"/>
      <c r="U79" s="14"/>
      <c r="V79" s="14">
        <f t="shared" si="34"/>
        <v>490976</v>
      </c>
      <c r="W79" s="14">
        <f t="shared" si="35"/>
        <v>606614.05885611486</v>
      </c>
      <c r="X79" s="17">
        <v>39616</v>
      </c>
      <c r="Y79" s="15">
        <f t="shared" si="41"/>
        <v>34</v>
      </c>
      <c r="Z79" s="15">
        <v>0</v>
      </c>
      <c r="AA79" s="18">
        <v>2.9</v>
      </c>
      <c r="AB79" s="18">
        <v>27.4</v>
      </c>
      <c r="AC79" s="18">
        <v>26.3</v>
      </c>
      <c r="AD79" s="18">
        <v>32.700000000000003</v>
      </c>
      <c r="AE79" s="18">
        <v>29.750000000000004</v>
      </c>
      <c r="AF79" s="13">
        <v>38</v>
      </c>
      <c r="AG79" s="13">
        <f t="shared" si="36"/>
        <v>-3</v>
      </c>
      <c r="AH79" s="13">
        <v>35</v>
      </c>
      <c r="AI79" s="13">
        <v>51</v>
      </c>
      <c r="AJ79" s="13">
        <v>42.222222222222221</v>
      </c>
      <c r="AK79" s="18">
        <v>8.6</v>
      </c>
      <c r="AL79" s="18">
        <v>8.5</v>
      </c>
      <c r="AM79" s="18">
        <v>9.6</v>
      </c>
      <c r="AN79" s="18">
        <v>8.9696969696969688</v>
      </c>
      <c r="AO79" s="21">
        <v>252</v>
      </c>
      <c r="AP79" s="21">
        <v>175</v>
      </c>
      <c r="AQ79" s="21">
        <v>21</v>
      </c>
      <c r="AR79" s="21">
        <v>11</v>
      </c>
      <c r="AS79" s="15">
        <v>20</v>
      </c>
      <c r="AT79" s="15">
        <v>0</v>
      </c>
      <c r="AU79" s="15">
        <v>185</v>
      </c>
      <c r="AV79" s="14">
        <v>49.166666666666664</v>
      </c>
      <c r="AW79" s="14">
        <v>27.5</v>
      </c>
      <c r="AX79" s="14">
        <v>25</v>
      </c>
      <c r="AY79" s="14">
        <v>0</v>
      </c>
      <c r="AZ79" s="14">
        <v>1265</v>
      </c>
      <c r="BA79" s="14">
        <v>207.5</v>
      </c>
      <c r="BB79" s="14">
        <v>42.5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45</v>
      </c>
      <c r="BI79" s="14">
        <v>10</v>
      </c>
      <c r="BJ79" s="14">
        <v>1450</v>
      </c>
      <c r="BK79" s="14">
        <v>256.66666666666669</v>
      </c>
      <c r="BL79" s="14">
        <v>80</v>
      </c>
      <c r="BM79" s="14">
        <v>58892</v>
      </c>
      <c r="BN79" s="19">
        <f t="shared" si="44"/>
        <v>11.994883660301115</v>
      </c>
      <c r="BO79" s="19">
        <f t="shared" si="45"/>
        <v>11.994883660301115</v>
      </c>
      <c r="BP79" s="15" t="s">
        <v>72</v>
      </c>
      <c r="BQ79" s="15">
        <v>26</v>
      </c>
      <c r="BR79" s="15">
        <v>50</v>
      </c>
      <c r="BS79" s="13">
        <f t="shared" si="38"/>
        <v>24</v>
      </c>
      <c r="BT79" s="19">
        <v>36.61</v>
      </c>
      <c r="BU79" s="19">
        <f t="shared" si="37"/>
        <v>1.0767647058823528</v>
      </c>
      <c r="BV79" s="16">
        <v>0.109</v>
      </c>
      <c r="BW79" s="16">
        <v>0.82499999999999996</v>
      </c>
      <c r="BX79" s="16">
        <v>0.312</v>
      </c>
      <c r="BY79" s="14">
        <f t="shared" si="42"/>
        <v>72762.650626821516</v>
      </c>
      <c r="BZ79" s="15">
        <v>15.68</v>
      </c>
      <c r="CA79" s="16">
        <f t="shared" si="43"/>
        <v>0.56979593844193421</v>
      </c>
      <c r="CB79" s="16">
        <f t="shared" si="39"/>
        <v>0.63585107135507213</v>
      </c>
    </row>
    <row r="80" spans="1:80" x14ac:dyDescent="0.25">
      <c r="A80" s="15" t="s">
        <v>69</v>
      </c>
      <c r="B80" s="15">
        <v>15</v>
      </c>
      <c r="C80" s="15">
        <v>0.5</v>
      </c>
      <c r="D80" s="16">
        <f t="shared" si="40"/>
        <v>0.20234282111999999</v>
      </c>
      <c r="E80" s="17">
        <v>39579</v>
      </c>
      <c r="F80" s="15">
        <v>2</v>
      </c>
      <c r="G80" s="15" t="s">
        <v>76</v>
      </c>
      <c r="H80" s="15" t="s">
        <v>77</v>
      </c>
      <c r="I80" s="15">
        <v>39</v>
      </c>
      <c r="J80" s="15">
        <v>13</v>
      </c>
      <c r="K80" s="15"/>
      <c r="L80" s="15"/>
      <c r="M80" s="13">
        <f t="shared" si="46"/>
        <v>26</v>
      </c>
      <c r="N80" s="17">
        <v>39590</v>
      </c>
      <c r="O80" s="14">
        <v>20152</v>
      </c>
      <c r="P80" s="17">
        <v>39591</v>
      </c>
      <c r="Q80" s="14">
        <v>91142</v>
      </c>
      <c r="R80" s="15"/>
      <c r="S80" s="14"/>
      <c r="T80" s="15"/>
      <c r="U80" s="14"/>
      <c r="V80" s="14">
        <f t="shared" si="34"/>
        <v>111294</v>
      </c>
      <c r="W80" s="14">
        <f t="shared" si="35"/>
        <v>550026.92650013405</v>
      </c>
      <c r="X80" s="17">
        <v>39630</v>
      </c>
      <c r="Y80" s="15">
        <f t="shared" si="41"/>
        <v>40</v>
      </c>
      <c r="Z80" s="15">
        <v>2</v>
      </c>
      <c r="AA80" s="18">
        <v>2.5</v>
      </c>
      <c r="AB80" s="18">
        <v>29.7</v>
      </c>
      <c r="AC80" s="18">
        <v>29.5</v>
      </c>
      <c r="AD80" s="18">
        <v>32.700000000000003</v>
      </c>
      <c r="AE80" s="18">
        <v>30.986842105263165</v>
      </c>
      <c r="AF80" s="13">
        <v>38</v>
      </c>
      <c r="AG80" s="13">
        <f t="shared" si="36"/>
        <v>0</v>
      </c>
      <c r="AH80" s="13">
        <v>38</v>
      </c>
      <c r="AI80" s="13">
        <v>52</v>
      </c>
      <c r="AJ80" s="13">
        <v>45.636363636363633</v>
      </c>
      <c r="AK80" s="18">
        <v>8.9</v>
      </c>
      <c r="AL80" s="18">
        <v>8.6999999999999993</v>
      </c>
      <c r="AM80" s="18">
        <v>9.1999999999999993</v>
      </c>
      <c r="AN80" s="18">
        <v>9.0582981751687974</v>
      </c>
      <c r="AO80" s="21">
        <v>230</v>
      </c>
      <c r="AP80" s="21">
        <v>100</v>
      </c>
      <c r="AQ80" s="21">
        <v>6</v>
      </c>
      <c r="AR80" s="21">
        <v>3</v>
      </c>
      <c r="AS80" s="15">
        <v>45</v>
      </c>
      <c r="AT80" s="15">
        <v>0</v>
      </c>
      <c r="AU80" s="15">
        <v>180</v>
      </c>
      <c r="AV80" s="14">
        <v>49.166666666666664</v>
      </c>
      <c r="AW80" s="14">
        <v>20</v>
      </c>
      <c r="AX80" s="14">
        <v>255</v>
      </c>
      <c r="AY80" s="14">
        <v>0</v>
      </c>
      <c r="AZ80" s="14">
        <v>850</v>
      </c>
      <c r="BA80" s="14">
        <v>121.25</v>
      </c>
      <c r="BB80" s="14">
        <v>30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300</v>
      </c>
      <c r="BI80" s="14">
        <v>0</v>
      </c>
      <c r="BJ80" s="14">
        <v>990</v>
      </c>
      <c r="BK80" s="14">
        <v>170.41666666666666</v>
      </c>
      <c r="BL80" s="14">
        <v>50</v>
      </c>
      <c r="BM80" s="14">
        <v>31140</v>
      </c>
      <c r="BN80" s="19">
        <f t="shared" si="44"/>
        <v>154.52560539896785</v>
      </c>
      <c r="BO80" s="19">
        <f t="shared" si="45"/>
        <v>27.979945010512697</v>
      </c>
      <c r="BP80" s="15" t="s">
        <v>72</v>
      </c>
      <c r="BQ80" s="15">
        <v>29</v>
      </c>
      <c r="BR80" s="15">
        <v>51</v>
      </c>
      <c r="BS80" s="13">
        <f t="shared" si="38"/>
        <v>22</v>
      </c>
      <c r="BT80" s="19">
        <v>39.020000000000003</v>
      </c>
      <c r="BU80" s="19">
        <f t="shared" si="37"/>
        <v>0.97550000000000003</v>
      </c>
      <c r="BV80" s="16">
        <v>0.17199999999999999</v>
      </c>
      <c r="BW80" s="16">
        <v>1.1679999999999999</v>
      </c>
      <c r="BX80" s="16">
        <v>0.41799999999999998</v>
      </c>
      <c r="BY80" s="14">
        <f t="shared" si="42"/>
        <v>153897.23157775059</v>
      </c>
      <c r="BZ80" s="15">
        <v>9.32</v>
      </c>
      <c r="CA80" s="16">
        <f t="shared" si="43"/>
        <v>1.1515110776369906</v>
      </c>
      <c r="CB80" s="16">
        <f t="shared" si="39"/>
        <v>0.70358162153728065</v>
      </c>
    </row>
    <row r="81" spans="1:80" x14ac:dyDescent="0.25">
      <c r="A81" s="15" t="s">
        <v>69</v>
      </c>
      <c r="B81" s="15">
        <v>8</v>
      </c>
      <c r="C81" s="15">
        <v>2</v>
      </c>
      <c r="D81" s="16">
        <f t="shared" si="40"/>
        <v>0.80937128447999995</v>
      </c>
      <c r="E81" s="17">
        <v>39643</v>
      </c>
      <c r="F81" s="15">
        <v>2</v>
      </c>
      <c r="G81" s="15" t="s">
        <v>76</v>
      </c>
      <c r="H81" s="15" t="s">
        <v>77</v>
      </c>
      <c r="I81" s="15">
        <v>36</v>
      </c>
      <c r="J81" s="15"/>
      <c r="K81" s="15">
        <v>84</v>
      </c>
      <c r="L81" s="15">
        <v>48</v>
      </c>
      <c r="M81" s="13">
        <f t="shared" si="46"/>
        <v>56</v>
      </c>
      <c r="N81" s="17">
        <v>39658</v>
      </c>
      <c r="O81" s="14">
        <v>738754</v>
      </c>
      <c r="P81" s="17">
        <v>39661</v>
      </c>
      <c r="Q81" s="14">
        <v>458458</v>
      </c>
      <c r="R81" s="15"/>
      <c r="S81" s="14"/>
      <c r="T81" s="15"/>
      <c r="U81" s="14"/>
      <c r="V81" s="14">
        <f t="shared" si="34"/>
        <v>1197212</v>
      </c>
      <c r="W81" s="14">
        <f t="shared" si="35"/>
        <v>1479187.6397853398</v>
      </c>
      <c r="X81" s="17">
        <v>39700</v>
      </c>
      <c r="Y81" s="15">
        <f t="shared" si="41"/>
        <v>42</v>
      </c>
      <c r="Z81" s="15">
        <v>0</v>
      </c>
      <c r="AA81" s="18">
        <v>3.3</v>
      </c>
      <c r="AB81" s="18">
        <v>31.1</v>
      </c>
      <c r="AC81" s="18">
        <v>27.8</v>
      </c>
      <c r="AD81" s="18">
        <v>33.299999999999997</v>
      </c>
      <c r="AE81" s="18">
        <v>31.0625</v>
      </c>
      <c r="AF81" s="13">
        <v>38</v>
      </c>
      <c r="AG81" s="13">
        <f t="shared" si="36"/>
        <v>-4</v>
      </c>
      <c r="AH81" s="13">
        <v>34</v>
      </c>
      <c r="AI81" s="13">
        <v>41</v>
      </c>
      <c r="AJ81" s="13">
        <v>37.166666666666664</v>
      </c>
      <c r="AK81" s="18">
        <v>8.6</v>
      </c>
      <c r="AL81" s="18">
        <v>8.6999999999999993</v>
      </c>
      <c r="AM81" s="18">
        <v>9.6</v>
      </c>
      <c r="AN81" s="18">
        <v>9.0557034893951727</v>
      </c>
      <c r="AO81" s="21">
        <f>2*170</f>
        <v>340</v>
      </c>
      <c r="AP81" s="21">
        <v>625</v>
      </c>
      <c r="AQ81" s="21">
        <v>79</v>
      </c>
      <c r="AR81" s="21">
        <v>24</v>
      </c>
      <c r="AS81" s="15">
        <v>65</v>
      </c>
      <c r="AT81" s="15">
        <v>0</v>
      </c>
      <c r="AU81" s="15">
        <v>55</v>
      </c>
      <c r="AV81" s="14">
        <v>10.357142857142858</v>
      </c>
      <c r="AW81" s="14">
        <v>5</v>
      </c>
      <c r="AX81" s="14">
        <v>20</v>
      </c>
      <c r="AY81" s="14">
        <v>0</v>
      </c>
      <c r="AZ81" s="14">
        <v>110</v>
      </c>
      <c r="BA81" s="14">
        <v>30.714285714285715</v>
      </c>
      <c r="BB81" s="14">
        <v>22.5</v>
      </c>
      <c r="BC81" s="14">
        <v>0</v>
      </c>
      <c r="BD81" s="14">
        <v>0</v>
      </c>
      <c r="BE81" s="14">
        <v>90</v>
      </c>
      <c r="BF81" s="14">
        <v>18.571428571428573</v>
      </c>
      <c r="BG81" s="14">
        <v>0</v>
      </c>
      <c r="BH81" s="14">
        <v>85</v>
      </c>
      <c r="BI81" s="14">
        <v>20</v>
      </c>
      <c r="BJ81" s="14">
        <v>125</v>
      </c>
      <c r="BK81" s="14">
        <v>59.642857142857146</v>
      </c>
      <c r="BL81" s="14">
        <v>52.5</v>
      </c>
      <c r="BM81" s="14">
        <v>131010</v>
      </c>
      <c r="BN81" s="19">
        <f t="shared" si="44"/>
        <v>17.733914131090998</v>
      </c>
      <c r="BO81" s="19">
        <f t="shared" si="45"/>
        <v>10.942924060233276</v>
      </c>
      <c r="BP81" s="15" t="s">
        <v>72</v>
      </c>
      <c r="BQ81" s="15">
        <v>27</v>
      </c>
      <c r="BR81" s="15">
        <v>54</v>
      </c>
      <c r="BS81" s="13">
        <f t="shared" si="38"/>
        <v>27</v>
      </c>
      <c r="BT81" s="19">
        <v>33.380000000000003</v>
      </c>
      <c r="BU81" s="19">
        <f t="shared" si="37"/>
        <v>0.79476190476190478</v>
      </c>
      <c r="BV81" s="16">
        <v>0.14199999999999999</v>
      </c>
      <c r="BW81" s="16">
        <v>0.41799999999999998</v>
      </c>
      <c r="BX81" s="16">
        <v>0.27</v>
      </c>
      <c r="BY81" s="14">
        <f t="shared" si="42"/>
        <v>161866.38013006665</v>
      </c>
      <c r="BZ81" s="15">
        <v>30.09</v>
      </c>
      <c r="CA81" s="16">
        <f t="shared" si="43"/>
        <v>0.88516677718416725</v>
      </c>
      <c r="CB81" s="16">
        <f t="shared" si="39"/>
        <v>0.7259467530781657</v>
      </c>
    </row>
    <row r="82" spans="1:80" x14ac:dyDescent="0.25">
      <c r="A82" s="15" t="s">
        <v>69</v>
      </c>
      <c r="B82" s="15">
        <v>1</v>
      </c>
      <c r="C82" s="15">
        <v>2</v>
      </c>
      <c r="D82" s="16">
        <f t="shared" si="40"/>
        <v>0.80937128447999995</v>
      </c>
      <c r="E82" s="17">
        <v>39658</v>
      </c>
      <c r="F82" s="15">
        <v>1</v>
      </c>
      <c r="G82" s="15" t="s">
        <v>76</v>
      </c>
      <c r="H82" s="15" t="s">
        <v>77</v>
      </c>
      <c r="I82" s="15">
        <v>117</v>
      </c>
      <c r="J82" s="15">
        <v>118</v>
      </c>
      <c r="K82" s="15"/>
      <c r="L82" s="15"/>
      <c r="M82" s="13">
        <f t="shared" si="46"/>
        <v>117.5</v>
      </c>
      <c r="N82" s="17">
        <v>39676</v>
      </c>
      <c r="O82" s="14">
        <v>822110</v>
      </c>
      <c r="P82" s="15"/>
      <c r="Q82" s="14"/>
      <c r="R82" s="15"/>
      <c r="S82" s="14"/>
      <c r="T82" s="15"/>
      <c r="U82" s="14"/>
      <c r="V82" s="14">
        <f t="shared" si="34"/>
        <v>822110</v>
      </c>
      <c r="W82" s="14">
        <f t="shared" si="35"/>
        <v>1015739.0257898566</v>
      </c>
      <c r="X82" s="17">
        <v>39723</v>
      </c>
      <c r="Y82" s="15">
        <f t="shared" si="41"/>
        <v>47</v>
      </c>
      <c r="Z82" s="15">
        <v>1</v>
      </c>
      <c r="AA82" s="18">
        <v>3.5</v>
      </c>
      <c r="AB82" s="18">
        <v>30.8</v>
      </c>
      <c r="AC82" s="18">
        <v>24.6</v>
      </c>
      <c r="AD82" s="18">
        <v>33.4</v>
      </c>
      <c r="AE82" s="18">
        <v>28.971111111111117</v>
      </c>
      <c r="AF82" s="13">
        <v>38</v>
      </c>
      <c r="AG82" s="13">
        <f t="shared" si="36"/>
        <v>-5</v>
      </c>
      <c r="AH82" s="13">
        <v>33</v>
      </c>
      <c r="AI82" s="13">
        <v>44</v>
      </c>
      <c r="AJ82" s="13">
        <v>40.230769230769234</v>
      </c>
      <c r="AK82" s="18">
        <v>8.9</v>
      </c>
      <c r="AL82" s="18">
        <v>8.8000000000000007</v>
      </c>
      <c r="AM82" s="18">
        <v>9.6999999999999993</v>
      </c>
      <c r="AN82" s="18">
        <v>9.1695345777893351</v>
      </c>
      <c r="AO82" s="21">
        <f>2*215</f>
        <v>430</v>
      </c>
      <c r="AP82" s="21">
        <v>725</v>
      </c>
      <c r="AQ82" s="21">
        <v>54</v>
      </c>
      <c r="AR82" s="21">
        <v>22</v>
      </c>
      <c r="AS82" s="15">
        <v>320</v>
      </c>
      <c r="AT82" s="15">
        <v>0</v>
      </c>
      <c r="AU82" s="15">
        <v>105</v>
      </c>
      <c r="AV82" s="14">
        <v>11.764705882352942</v>
      </c>
      <c r="AW82" s="14">
        <v>0</v>
      </c>
      <c r="AX82" s="14">
        <v>15</v>
      </c>
      <c r="AY82" s="14">
        <v>0</v>
      </c>
      <c r="AZ82" s="14">
        <v>385</v>
      </c>
      <c r="BA82" s="14">
        <v>50.882352941176471</v>
      </c>
      <c r="BB82" s="14">
        <v>15</v>
      </c>
      <c r="BC82" s="14">
        <v>0</v>
      </c>
      <c r="BD82" s="14">
        <v>0</v>
      </c>
      <c r="BE82" s="14">
        <v>1650</v>
      </c>
      <c r="BF82" s="14">
        <v>166.76470588235293</v>
      </c>
      <c r="BG82" s="14">
        <v>5</v>
      </c>
      <c r="BH82" s="14">
        <v>335</v>
      </c>
      <c r="BI82" s="14">
        <v>5</v>
      </c>
      <c r="BJ82" s="14">
        <v>1670</v>
      </c>
      <c r="BK82" s="14">
        <v>229.41176470588235</v>
      </c>
      <c r="BL82" s="14">
        <v>45</v>
      </c>
      <c r="BM82" s="14">
        <v>106037</v>
      </c>
      <c r="BN82" s="19">
        <f t="shared" si="44"/>
        <v>12.898152315383586</v>
      </c>
      <c r="BO82" s="19">
        <f t="shared" si="45"/>
        <v>12.898152315383586</v>
      </c>
      <c r="BP82" s="15" t="s">
        <v>72</v>
      </c>
      <c r="BQ82" s="15">
        <v>28</v>
      </c>
      <c r="BR82" s="15">
        <v>42</v>
      </c>
      <c r="BS82" s="13">
        <f t="shared" si="38"/>
        <v>14</v>
      </c>
      <c r="BT82" s="19">
        <v>35.17</v>
      </c>
      <c r="BU82" s="19">
        <f t="shared" si="37"/>
        <v>0.74829787234042555</v>
      </c>
      <c r="BV82" s="16">
        <v>0.224</v>
      </c>
      <c r="BW82" s="16">
        <v>0.53300000000000003</v>
      </c>
      <c r="BX82" s="16">
        <v>0.373</v>
      </c>
      <c r="BY82" s="14">
        <f t="shared" si="42"/>
        <v>131011.56667316906</v>
      </c>
      <c r="BZ82" s="15">
        <v>33.68</v>
      </c>
      <c r="CA82" s="16">
        <f t="shared" si="43"/>
        <v>0.88537332423554571</v>
      </c>
      <c r="CB82" s="16">
        <f t="shared" si="39"/>
        <v>0.85741628303157924</v>
      </c>
    </row>
    <row r="83" spans="1:80" x14ac:dyDescent="0.25">
      <c r="A83" s="15" t="s">
        <v>69</v>
      </c>
      <c r="B83" s="15">
        <v>17</v>
      </c>
      <c r="C83" s="15">
        <v>0.5</v>
      </c>
      <c r="D83" s="16">
        <f t="shared" si="40"/>
        <v>0.20234282111999999</v>
      </c>
      <c r="E83" s="17">
        <v>39661</v>
      </c>
      <c r="F83" s="15">
        <v>2</v>
      </c>
      <c r="G83" s="15" t="s">
        <v>76</v>
      </c>
      <c r="H83" s="15" t="s">
        <v>77</v>
      </c>
      <c r="I83" s="15">
        <v>11</v>
      </c>
      <c r="J83" s="15">
        <v>3</v>
      </c>
      <c r="K83" s="15">
        <v>287</v>
      </c>
      <c r="L83" s="15">
        <v>214</v>
      </c>
      <c r="M83" s="13">
        <f t="shared" si="46"/>
        <v>128.75</v>
      </c>
      <c r="N83" s="17">
        <v>39668</v>
      </c>
      <c r="O83" s="14">
        <v>216176</v>
      </c>
      <c r="P83" s="17">
        <v>39672</v>
      </c>
      <c r="Q83" s="14">
        <v>248236</v>
      </c>
      <c r="R83" s="15"/>
      <c r="S83" s="14"/>
      <c r="T83" s="15"/>
      <c r="U83" s="14"/>
      <c r="V83" s="14">
        <f t="shared" si="34"/>
        <v>464412</v>
      </c>
      <c r="W83" s="14">
        <f t="shared" si="35"/>
        <v>2295174.0883585839</v>
      </c>
      <c r="X83" s="17">
        <v>39700</v>
      </c>
      <c r="Y83" s="15">
        <f t="shared" si="41"/>
        <v>32</v>
      </c>
      <c r="Z83" s="15">
        <v>0</v>
      </c>
      <c r="AA83" s="18">
        <v>0.9</v>
      </c>
      <c r="AB83" s="18">
        <v>33.200000000000003</v>
      </c>
      <c r="AC83" s="18">
        <v>28</v>
      </c>
      <c r="AD83" s="18">
        <v>32.5</v>
      </c>
      <c r="AE83" s="18">
        <v>30.853333333333335</v>
      </c>
      <c r="AF83" s="13">
        <v>38</v>
      </c>
      <c r="AG83" s="13">
        <f t="shared" si="36"/>
        <v>-8</v>
      </c>
      <c r="AH83" s="13">
        <v>30</v>
      </c>
      <c r="AI83" s="13">
        <v>40</v>
      </c>
      <c r="AJ83" s="13">
        <v>34.666666666666664</v>
      </c>
      <c r="AK83" s="18">
        <v>9.5</v>
      </c>
      <c r="AL83" s="18">
        <v>8.6</v>
      </c>
      <c r="AM83" s="18">
        <v>9.5</v>
      </c>
      <c r="AN83" s="18">
        <v>8.8364556956074196</v>
      </c>
      <c r="AO83" s="21">
        <f>2*81</f>
        <v>162</v>
      </c>
      <c r="AP83" s="21">
        <v>124.5</v>
      </c>
      <c r="AQ83" s="21">
        <v>15</v>
      </c>
      <c r="AR83" s="21">
        <v>6.5</v>
      </c>
      <c r="AS83" s="15">
        <v>5</v>
      </c>
      <c r="AT83" s="15">
        <v>0</v>
      </c>
      <c r="AU83" s="15">
        <v>155</v>
      </c>
      <c r="AV83" s="14">
        <v>39.166666666666664</v>
      </c>
      <c r="AW83" s="14">
        <v>10</v>
      </c>
      <c r="AX83" s="14">
        <v>50</v>
      </c>
      <c r="AY83" s="14">
        <v>0</v>
      </c>
      <c r="AZ83" s="14">
        <v>245</v>
      </c>
      <c r="BA83" s="14">
        <v>45.833333333333336</v>
      </c>
      <c r="BB83" s="14">
        <v>10</v>
      </c>
      <c r="BC83" s="14">
        <v>1875</v>
      </c>
      <c r="BD83" s="14">
        <v>0</v>
      </c>
      <c r="BE83" s="14">
        <v>8975</v>
      </c>
      <c r="BF83" s="14">
        <v>1207.9166666666667</v>
      </c>
      <c r="BG83" s="14">
        <v>27.5</v>
      </c>
      <c r="BH83" s="14">
        <v>1930</v>
      </c>
      <c r="BI83" s="14">
        <v>5</v>
      </c>
      <c r="BJ83" s="14">
        <v>9160</v>
      </c>
      <c r="BK83" s="14">
        <v>1292.9166666666667</v>
      </c>
      <c r="BL83" s="14">
        <v>70</v>
      </c>
      <c r="BM83" s="14">
        <v>0</v>
      </c>
      <c r="BN83" s="19">
        <f t="shared" si="44"/>
        <v>0</v>
      </c>
      <c r="BO83" s="19">
        <f t="shared" si="45"/>
        <v>0</v>
      </c>
      <c r="BP83" s="15" t="s">
        <v>72</v>
      </c>
      <c r="BQ83" s="15">
        <v>32</v>
      </c>
      <c r="BR83" s="15">
        <v>77</v>
      </c>
      <c r="BS83" s="13">
        <f t="shared" si="38"/>
        <v>45</v>
      </c>
      <c r="BT83" s="19">
        <v>62.06</v>
      </c>
      <c r="BU83" s="19">
        <f t="shared" si="37"/>
        <v>1.9393750000000001</v>
      </c>
      <c r="BV83" s="16">
        <v>0.27300000000000002</v>
      </c>
      <c r="BW83" s="16">
        <v>2.7280000000000002</v>
      </c>
      <c r="BX83" s="16">
        <v>1.7989999999999999</v>
      </c>
      <c r="BY83" s="14">
        <f t="shared" si="42"/>
        <v>0</v>
      </c>
      <c r="BZ83" s="15">
        <v>0</v>
      </c>
      <c r="CA83" s="16">
        <f t="shared" si="43"/>
        <v>0</v>
      </c>
      <c r="CB83" s="16">
        <f t="shared" si="39"/>
        <v>0.75265482416593676</v>
      </c>
    </row>
    <row r="84" spans="1:80" x14ac:dyDescent="0.25">
      <c r="A84" s="15" t="s">
        <v>69</v>
      </c>
      <c r="B84" s="15">
        <v>5</v>
      </c>
      <c r="C84" s="15">
        <v>2</v>
      </c>
      <c r="D84" s="16">
        <f t="shared" si="40"/>
        <v>0.80937128447999995</v>
      </c>
      <c r="E84" s="17">
        <v>39724</v>
      </c>
      <c r="F84" s="15">
        <v>1</v>
      </c>
      <c r="G84" s="15" t="s">
        <v>76</v>
      </c>
      <c r="H84" s="15" t="s">
        <v>77</v>
      </c>
      <c r="I84" s="15">
        <v>129</v>
      </c>
      <c r="J84" s="15">
        <v>171</v>
      </c>
      <c r="K84" s="15"/>
      <c r="L84" s="15"/>
      <c r="M84" s="13">
        <f t="shared" si="46"/>
        <v>150</v>
      </c>
      <c r="N84" s="17">
        <v>39733</v>
      </c>
      <c r="O84" s="14">
        <v>441054</v>
      </c>
      <c r="P84" s="15"/>
      <c r="Q84" s="14"/>
      <c r="R84" s="15"/>
      <c r="S84" s="14"/>
      <c r="T84" s="15"/>
      <c r="U84" s="14"/>
      <c r="V84" s="14">
        <f t="shared" si="34"/>
        <v>441054</v>
      </c>
      <c r="W84" s="14">
        <f t="shared" si="35"/>
        <v>544934.08458809578</v>
      </c>
      <c r="X84" s="17">
        <v>39794</v>
      </c>
      <c r="Y84" s="15">
        <f t="shared" si="41"/>
        <v>61</v>
      </c>
      <c r="Z84" s="15">
        <v>0</v>
      </c>
      <c r="AA84" s="18">
        <v>4.0999999999999996</v>
      </c>
      <c r="AB84" s="18">
        <v>27.2</v>
      </c>
      <c r="AC84" s="18">
        <v>10.3</v>
      </c>
      <c r="AD84" s="18">
        <v>28.5</v>
      </c>
      <c r="AE84" s="18">
        <v>21.779661016949152</v>
      </c>
      <c r="AF84" s="13">
        <v>38</v>
      </c>
      <c r="AG84" s="13">
        <f t="shared" si="36"/>
        <v>0</v>
      </c>
      <c r="AH84" s="13">
        <v>38</v>
      </c>
      <c r="AI84" s="13">
        <v>50</v>
      </c>
      <c r="AJ84" s="13">
        <v>43.133333333333333</v>
      </c>
      <c r="AK84" s="18">
        <v>8.6999999999999993</v>
      </c>
      <c r="AL84" s="18">
        <v>8.5</v>
      </c>
      <c r="AM84" s="18">
        <v>9.1999999999999993</v>
      </c>
      <c r="AN84" s="18">
        <v>8.7620869072644236</v>
      </c>
      <c r="AO84" s="21">
        <f>2*271</f>
        <v>542</v>
      </c>
      <c r="AP84" s="21">
        <v>575</v>
      </c>
      <c r="AQ84" s="21">
        <v>32</v>
      </c>
      <c r="AR84" s="21">
        <v>15</v>
      </c>
      <c r="AS84" s="15">
        <v>20</v>
      </c>
      <c r="AT84" s="15">
        <v>0</v>
      </c>
      <c r="AU84" s="15">
        <v>1310</v>
      </c>
      <c r="AV84" s="14">
        <v>233.57142857142858</v>
      </c>
      <c r="AW84" s="14">
        <v>15</v>
      </c>
      <c r="AX84" s="14">
        <v>5</v>
      </c>
      <c r="AY84" s="14">
        <v>0</v>
      </c>
      <c r="AZ84" s="14">
        <v>310</v>
      </c>
      <c r="BA84" s="14">
        <v>75.714285714285708</v>
      </c>
      <c r="BB84" s="14">
        <v>10</v>
      </c>
      <c r="BC84" s="14">
        <v>0</v>
      </c>
      <c r="BD84" s="14">
        <v>0</v>
      </c>
      <c r="BE84" s="14">
        <v>20</v>
      </c>
      <c r="BF84" s="14">
        <v>5.7142857142857144</v>
      </c>
      <c r="BG84" s="14">
        <v>0</v>
      </c>
      <c r="BH84" s="14">
        <v>25</v>
      </c>
      <c r="BI84" s="14">
        <v>10</v>
      </c>
      <c r="BJ84" s="14">
        <v>1315</v>
      </c>
      <c r="BK84" s="14">
        <v>329.28571428571428</v>
      </c>
      <c r="BL84" s="14">
        <v>235</v>
      </c>
      <c r="BM84" s="14">
        <v>24428</v>
      </c>
      <c r="BN84" s="19">
        <f t="shared" si="44"/>
        <v>5.5385508350451413</v>
      </c>
      <c r="BO84" s="19">
        <f t="shared" si="45"/>
        <v>5.5385508350451413</v>
      </c>
      <c r="BP84" s="15" t="s">
        <v>72</v>
      </c>
      <c r="BQ84" s="15">
        <v>29</v>
      </c>
      <c r="BR84" s="15">
        <v>79</v>
      </c>
      <c r="BS84" s="13">
        <f t="shared" si="38"/>
        <v>50</v>
      </c>
      <c r="BT84" s="19">
        <v>43.7</v>
      </c>
      <c r="BU84" s="19">
        <f t="shared" si="37"/>
        <v>0.7163934426229509</v>
      </c>
      <c r="BV84" s="16">
        <v>0.188</v>
      </c>
      <c r="BW84" s="16">
        <v>2.7930000000000001</v>
      </c>
      <c r="BX84" s="16">
        <v>0.79300000000000004</v>
      </c>
      <c r="BY84" s="14">
        <f t="shared" si="42"/>
        <v>30181.451292399575</v>
      </c>
      <c r="BZ84" s="15">
        <v>16.77</v>
      </c>
      <c r="CA84" s="16">
        <f t="shared" si="43"/>
        <v>0.33966862682002974</v>
      </c>
      <c r="CB84" s="16">
        <f t="shared" si="39"/>
        <v>0.95023030383176565</v>
      </c>
    </row>
    <row r="85" spans="1:80" x14ac:dyDescent="0.25">
      <c r="A85" s="15" t="s">
        <v>69</v>
      </c>
      <c r="B85" s="15">
        <v>11</v>
      </c>
      <c r="C85" s="15">
        <v>0.5</v>
      </c>
      <c r="D85" s="16">
        <f t="shared" si="40"/>
        <v>0.20234282111999999</v>
      </c>
      <c r="E85" s="17">
        <v>37011</v>
      </c>
      <c r="F85" s="15">
        <v>1</v>
      </c>
      <c r="G85" s="15" t="s">
        <v>76</v>
      </c>
      <c r="H85" s="15" t="s">
        <v>77</v>
      </c>
      <c r="I85" s="15">
        <v>6</v>
      </c>
      <c r="J85" s="15">
        <v>3</v>
      </c>
      <c r="K85" s="15"/>
      <c r="L85" s="15"/>
      <c r="M85" s="13">
        <f t="shared" si="46"/>
        <v>4.5</v>
      </c>
      <c r="N85" s="23">
        <v>37018</v>
      </c>
      <c r="O85" s="24">
        <v>211138</v>
      </c>
      <c r="P85" s="15"/>
      <c r="Q85" s="14"/>
      <c r="R85" s="15"/>
      <c r="S85" s="15"/>
      <c r="T85" s="15"/>
      <c r="U85" s="15"/>
      <c r="V85" s="14">
        <f t="shared" si="34"/>
        <v>211138</v>
      </c>
      <c r="W85" s="14">
        <f t="shared" si="35"/>
        <v>1043466.7206442872</v>
      </c>
      <c r="X85" s="17">
        <v>37039</v>
      </c>
      <c r="Y85" s="15">
        <f t="shared" si="41"/>
        <v>21</v>
      </c>
      <c r="Z85" s="13">
        <v>15</v>
      </c>
      <c r="AA85" s="18">
        <v>1.3</v>
      </c>
      <c r="AB85" s="18">
        <v>26.7</v>
      </c>
      <c r="AC85" s="18">
        <v>26.2</v>
      </c>
      <c r="AD85" s="18">
        <v>31.3</v>
      </c>
      <c r="AE85" s="18">
        <v>29.33499999999999</v>
      </c>
      <c r="AF85" s="13">
        <v>39</v>
      </c>
      <c r="AG85" s="13">
        <f t="shared" si="36"/>
        <v>-1</v>
      </c>
      <c r="AH85" s="13">
        <v>38</v>
      </c>
      <c r="AI85" s="13">
        <v>47</v>
      </c>
      <c r="AJ85" s="13">
        <v>41.8</v>
      </c>
      <c r="AK85" s="18">
        <v>9.5</v>
      </c>
      <c r="AL85" s="18">
        <v>8.4</v>
      </c>
      <c r="AM85" s="18">
        <v>9.6</v>
      </c>
      <c r="AN85" s="18">
        <v>9.0370505904969782</v>
      </c>
      <c r="AO85" s="18">
        <v>0</v>
      </c>
      <c r="AP85" s="14">
        <v>137.5</v>
      </c>
      <c r="AQ85" s="19">
        <v>9</v>
      </c>
      <c r="AR85" s="19">
        <v>3.75</v>
      </c>
      <c r="AS85" s="14">
        <v>80</v>
      </c>
      <c r="AT85" s="14">
        <v>150</v>
      </c>
      <c r="AU85" s="14">
        <v>30</v>
      </c>
      <c r="AV85" s="14">
        <v>260</v>
      </c>
      <c r="AW85" s="14">
        <v>20</v>
      </c>
      <c r="AX85" s="14">
        <v>0</v>
      </c>
      <c r="AY85" s="14">
        <v>0</v>
      </c>
      <c r="AZ85" s="14">
        <v>140</v>
      </c>
      <c r="BA85" s="14">
        <v>155</v>
      </c>
      <c r="BB85" s="14">
        <v>620</v>
      </c>
      <c r="BC85" s="14">
        <v>40</v>
      </c>
      <c r="BD85" s="14">
        <v>755</v>
      </c>
      <c r="BE85" s="14">
        <v>118.125</v>
      </c>
      <c r="BF85" s="14">
        <v>226.875</v>
      </c>
      <c r="BG85" s="14">
        <v>11.25</v>
      </c>
      <c r="BH85" s="14">
        <v>356.25</v>
      </c>
      <c r="BI85" s="14">
        <v>137.5</v>
      </c>
      <c r="BJ85" s="14">
        <v>85</v>
      </c>
      <c r="BK85" s="14">
        <v>0</v>
      </c>
      <c r="BL85" s="14">
        <v>240</v>
      </c>
      <c r="BM85" s="14">
        <v>0</v>
      </c>
      <c r="BN85" s="19">
        <f>BM85/(O85)*100</f>
        <v>0</v>
      </c>
      <c r="BO85" s="19">
        <f t="shared" ref="BO85:BO93" si="47">BM85/(O85+Q85)*100</f>
        <v>0</v>
      </c>
      <c r="BP85" s="15" t="s">
        <v>73</v>
      </c>
      <c r="BQ85" s="15"/>
      <c r="BR85" s="15"/>
      <c r="BS85" s="15"/>
      <c r="BT85" s="15"/>
      <c r="BU85" s="19">
        <f t="shared" si="37"/>
        <v>0</v>
      </c>
      <c r="BV85" s="15"/>
      <c r="BW85" s="15"/>
      <c r="BX85" s="15"/>
      <c r="BY85" s="14">
        <f t="shared" si="42"/>
        <v>0</v>
      </c>
      <c r="BZ85" s="15">
        <v>0</v>
      </c>
      <c r="CA85" s="19">
        <f t="shared" si="43"/>
        <v>0</v>
      </c>
      <c r="CB85" s="19"/>
    </row>
    <row r="86" spans="1:80" x14ac:dyDescent="0.25">
      <c r="A86" s="15" t="s">
        <v>69</v>
      </c>
      <c r="B86" s="15">
        <v>26</v>
      </c>
      <c r="C86" s="15">
        <v>1</v>
      </c>
      <c r="D86" s="16">
        <f t="shared" si="40"/>
        <v>0.40468564223999998</v>
      </c>
      <c r="E86" s="17">
        <v>37016</v>
      </c>
      <c r="F86" s="15">
        <v>1</v>
      </c>
      <c r="G86" s="15" t="s">
        <v>76</v>
      </c>
      <c r="H86" s="15" t="s">
        <v>77</v>
      </c>
      <c r="I86" s="15">
        <v>101</v>
      </c>
      <c r="J86" s="15">
        <v>203</v>
      </c>
      <c r="K86" s="15"/>
      <c r="L86" s="15"/>
      <c r="M86" s="13">
        <f t="shared" si="46"/>
        <v>152</v>
      </c>
      <c r="N86" s="23">
        <v>37023</v>
      </c>
      <c r="O86" s="24">
        <v>436642</v>
      </c>
      <c r="P86" s="15"/>
      <c r="Q86" s="14"/>
      <c r="R86" s="15"/>
      <c r="S86" s="15"/>
      <c r="T86" s="15"/>
      <c r="U86" s="15"/>
      <c r="V86" s="14">
        <f t="shared" si="34"/>
        <v>436642</v>
      </c>
      <c r="W86" s="14">
        <f t="shared" si="35"/>
        <v>1078965.8797458601</v>
      </c>
      <c r="X86" s="17">
        <v>37055</v>
      </c>
      <c r="Y86" s="15">
        <f t="shared" si="41"/>
        <v>32</v>
      </c>
      <c r="Z86" s="13">
        <v>9</v>
      </c>
      <c r="AA86" s="18">
        <v>3.3</v>
      </c>
      <c r="AB86" s="18">
        <v>28.3</v>
      </c>
      <c r="AC86" s="18">
        <v>26.6</v>
      </c>
      <c r="AD86" s="18">
        <v>33.200000000000003</v>
      </c>
      <c r="AE86" s="18">
        <v>30.160000000000007</v>
      </c>
      <c r="AF86" s="13">
        <v>39</v>
      </c>
      <c r="AG86" s="13">
        <f t="shared" si="36"/>
        <v>-3</v>
      </c>
      <c r="AH86" s="13">
        <v>36</v>
      </c>
      <c r="AI86" s="13">
        <v>43</v>
      </c>
      <c r="AJ86" s="13">
        <v>40.666666666666664</v>
      </c>
      <c r="AK86" s="18">
        <v>9.1</v>
      </c>
      <c r="AL86" s="18">
        <v>8.6999999999999993</v>
      </c>
      <c r="AM86" s="18">
        <v>9.5</v>
      </c>
      <c r="AN86" s="18">
        <v>9.211134332260297</v>
      </c>
      <c r="AO86" s="18">
        <v>29.5</v>
      </c>
      <c r="AP86" s="14">
        <v>290</v>
      </c>
      <c r="AQ86" s="19">
        <v>7.5</v>
      </c>
      <c r="AR86" s="19">
        <v>2.75</v>
      </c>
      <c r="AS86" s="14">
        <v>30</v>
      </c>
      <c r="AT86" s="14">
        <v>95</v>
      </c>
      <c r="AU86" s="14">
        <v>0</v>
      </c>
      <c r="AV86" s="14">
        <v>125</v>
      </c>
      <c r="AW86" s="14">
        <v>0</v>
      </c>
      <c r="AX86" s="14">
        <v>10</v>
      </c>
      <c r="AY86" s="14">
        <v>0</v>
      </c>
      <c r="AZ86" s="14">
        <v>30</v>
      </c>
      <c r="BA86" s="14">
        <v>290</v>
      </c>
      <c r="BB86" s="14">
        <v>400</v>
      </c>
      <c r="BC86" s="14">
        <v>0</v>
      </c>
      <c r="BD86" s="14">
        <v>690</v>
      </c>
      <c r="BE86" s="14">
        <v>62.307692307692307</v>
      </c>
      <c r="BF86" s="14">
        <v>123.46153846153847</v>
      </c>
      <c r="BG86" s="14">
        <v>0</v>
      </c>
      <c r="BH86" s="14">
        <v>181.15384615384616</v>
      </c>
      <c r="BI86" s="14">
        <v>40</v>
      </c>
      <c r="BJ86" s="14">
        <v>75</v>
      </c>
      <c r="BK86" s="14">
        <v>0</v>
      </c>
      <c r="BL86" s="14">
        <v>100</v>
      </c>
      <c r="BM86" s="14">
        <v>200483</v>
      </c>
      <c r="BN86" s="19">
        <f>BM86/(O86)*100</f>
        <v>45.914731061143911</v>
      </c>
      <c r="BO86" s="19">
        <f t="shared" si="47"/>
        <v>45.914731061143911</v>
      </c>
      <c r="BP86" s="15" t="s">
        <v>72</v>
      </c>
      <c r="BQ86" s="15">
        <v>18</v>
      </c>
      <c r="BR86" s="15">
        <v>31</v>
      </c>
      <c r="BS86" s="13">
        <f t="shared" ref="BS86:BS106" si="48">BR86-BQ86</f>
        <v>13</v>
      </c>
      <c r="BT86" s="15">
        <v>22.01</v>
      </c>
      <c r="BU86" s="19">
        <f t="shared" si="37"/>
        <v>0.68781250000000005</v>
      </c>
      <c r="BV86" s="15">
        <v>1.2E-2</v>
      </c>
      <c r="BW86" s="15">
        <v>0.22500000000000001</v>
      </c>
      <c r="BX86" s="15">
        <v>6.9000000000000006E-2</v>
      </c>
      <c r="BY86" s="14">
        <f t="shared" si="42"/>
        <v>495404.28192681714</v>
      </c>
      <c r="BZ86" s="15">
        <v>15.82</v>
      </c>
      <c r="CA86" s="19">
        <f t="shared" si="43"/>
        <v>1.2216272296282988</v>
      </c>
      <c r="CB86" s="19">
        <f t="shared" ref="CB86:CB100" si="49">(BX86/BT86^3)*100000</f>
        <v>0.64712616982853499</v>
      </c>
    </row>
    <row r="87" spans="1:80" x14ac:dyDescent="0.25">
      <c r="A87" s="15" t="s">
        <v>69</v>
      </c>
      <c r="B87" s="15">
        <v>28</v>
      </c>
      <c r="C87" s="15">
        <v>1</v>
      </c>
      <c r="D87" s="16">
        <f t="shared" si="40"/>
        <v>0.40468564223999998</v>
      </c>
      <c r="E87" s="17">
        <v>37850</v>
      </c>
      <c r="F87" s="15">
        <v>1</v>
      </c>
      <c r="G87" s="15" t="s">
        <v>76</v>
      </c>
      <c r="H87" s="15" t="s">
        <v>78</v>
      </c>
      <c r="I87" s="15">
        <v>0</v>
      </c>
      <c r="J87" s="15">
        <v>2</v>
      </c>
      <c r="K87" s="15"/>
      <c r="L87" s="15"/>
      <c r="M87" s="13">
        <f t="shared" si="46"/>
        <v>1</v>
      </c>
      <c r="N87" s="17">
        <v>37857</v>
      </c>
      <c r="O87" s="14">
        <v>258312</v>
      </c>
      <c r="P87" s="15"/>
      <c r="Q87" s="14"/>
      <c r="R87" s="15"/>
      <c r="S87" s="15"/>
      <c r="T87" s="15"/>
      <c r="U87" s="15"/>
      <c r="V87" s="14">
        <f t="shared" si="34"/>
        <v>258312</v>
      </c>
      <c r="W87" s="14">
        <f t="shared" si="35"/>
        <v>638302.85297546419</v>
      </c>
      <c r="X87" s="17">
        <v>37875</v>
      </c>
      <c r="Y87" s="15">
        <f t="shared" si="41"/>
        <v>18</v>
      </c>
      <c r="Z87" s="15">
        <v>2</v>
      </c>
      <c r="AA87" s="18">
        <v>2.2999999999999998</v>
      </c>
      <c r="AB87" s="18">
        <v>32.700000000000003</v>
      </c>
      <c r="AC87" s="18">
        <v>30.6</v>
      </c>
      <c r="AD87" s="18">
        <v>34.1</v>
      </c>
      <c r="AE87" s="18">
        <v>32.450000000000003</v>
      </c>
      <c r="AF87" s="13">
        <v>39</v>
      </c>
      <c r="AG87" s="13">
        <f t="shared" si="36"/>
        <v>-3</v>
      </c>
      <c r="AH87" s="13">
        <v>36</v>
      </c>
      <c r="AI87" s="13">
        <v>42</v>
      </c>
      <c r="AJ87" s="13">
        <v>39.5</v>
      </c>
      <c r="AK87" s="18">
        <v>8.9</v>
      </c>
      <c r="AL87" s="18">
        <v>8.4</v>
      </c>
      <c r="AM87" s="18">
        <v>9.6</v>
      </c>
      <c r="AN87" s="18">
        <v>8.7384570746823087</v>
      </c>
      <c r="AO87" s="15">
        <v>8</v>
      </c>
      <c r="AP87" s="15">
        <v>325</v>
      </c>
      <c r="AQ87" s="15">
        <v>24</v>
      </c>
      <c r="AR87" s="15">
        <v>10</v>
      </c>
      <c r="AS87" s="14">
        <v>5</v>
      </c>
      <c r="AT87" s="14">
        <v>15</v>
      </c>
      <c r="AU87" s="14">
        <v>125</v>
      </c>
      <c r="AV87" s="14">
        <v>145</v>
      </c>
      <c r="AW87" s="14">
        <v>0</v>
      </c>
      <c r="AX87" s="14">
        <v>10</v>
      </c>
      <c r="AY87" s="14">
        <v>0</v>
      </c>
      <c r="AZ87" s="14">
        <v>70</v>
      </c>
      <c r="BA87" s="14">
        <v>180</v>
      </c>
      <c r="BB87" s="14">
        <v>330</v>
      </c>
      <c r="BC87" s="14">
        <v>2580</v>
      </c>
      <c r="BD87" s="14">
        <v>2800</v>
      </c>
      <c r="BE87" s="14">
        <v>57.142857142857146</v>
      </c>
      <c r="BF87" s="14">
        <v>77.857142857142861</v>
      </c>
      <c r="BG87" s="14">
        <v>683.57142857142856</v>
      </c>
      <c r="BH87" s="14">
        <v>817.14285714285711</v>
      </c>
      <c r="BI87" s="14">
        <v>20</v>
      </c>
      <c r="BJ87" s="14">
        <v>35</v>
      </c>
      <c r="BK87" s="14">
        <v>290</v>
      </c>
      <c r="BL87" s="14">
        <v>325</v>
      </c>
      <c r="BM87" s="14">
        <v>130796</v>
      </c>
      <c r="BN87" s="19">
        <f>BM87/(O87)*100</f>
        <v>50.634891139397318</v>
      </c>
      <c r="BO87" s="19">
        <f t="shared" si="47"/>
        <v>50.634891139397318</v>
      </c>
      <c r="BP87" s="15" t="s">
        <v>72</v>
      </c>
      <c r="BQ87" s="15">
        <v>25</v>
      </c>
      <c r="BR87" s="15">
        <v>35</v>
      </c>
      <c r="BS87" s="13">
        <f t="shared" si="48"/>
        <v>10</v>
      </c>
      <c r="BT87" s="15">
        <v>30.68</v>
      </c>
      <c r="BU87" s="19">
        <f t="shared" si="37"/>
        <v>1.7044444444444444</v>
      </c>
      <c r="BV87" s="15">
        <v>0.125</v>
      </c>
      <c r="BW87" s="15">
        <v>0.30499999999999999</v>
      </c>
      <c r="BX87" s="15">
        <v>0.224</v>
      </c>
      <c r="BY87" s="14">
        <f t="shared" si="42"/>
        <v>323203.95474379358</v>
      </c>
      <c r="BZ87" s="15">
        <v>26.32</v>
      </c>
      <c r="CA87" s="19">
        <f t="shared" si="43"/>
        <v>3.6132298001198841</v>
      </c>
      <c r="CB87" s="19">
        <f t="shared" si="49"/>
        <v>0.77567885457533625</v>
      </c>
    </row>
    <row r="88" spans="1:80" s="138" customFormat="1" x14ac:dyDescent="0.25">
      <c r="A88" s="37" t="s">
        <v>69</v>
      </c>
      <c r="B88" s="37">
        <v>12</v>
      </c>
      <c r="C88" s="37">
        <v>0.5</v>
      </c>
      <c r="D88" s="38">
        <f t="shared" si="40"/>
        <v>0.20234282111999999</v>
      </c>
      <c r="E88" s="39">
        <v>37011</v>
      </c>
      <c r="F88" s="37">
        <v>1</v>
      </c>
      <c r="G88" s="37" t="s">
        <v>76</v>
      </c>
      <c r="H88" s="37" t="s">
        <v>77</v>
      </c>
      <c r="I88" s="37">
        <v>21</v>
      </c>
      <c r="J88" s="37">
        <v>44</v>
      </c>
      <c r="K88" s="37"/>
      <c r="L88" s="37"/>
      <c r="M88" s="31">
        <f t="shared" si="46"/>
        <v>32.5</v>
      </c>
      <c r="N88" s="44">
        <v>37018</v>
      </c>
      <c r="O88" s="45">
        <v>210222</v>
      </c>
      <c r="P88" s="37"/>
      <c r="Q88" s="40"/>
      <c r="R88" s="37"/>
      <c r="S88" s="37"/>
      <c r="T88" s="37"/>
      <c r="U88" s="37"/>
      <c r="V88" s="40">
        <f t="shared" si="34"/>
        <v>210222</v>
      </c>
      <c r="W88" s="40">
        <f t="shared" si="35"/>
        <v>1038939.7500558087</v>
      </c>
      <c r="X88" s="39">
        <v>37047</v>
      </c>
      <c r="Y88" s="37">
        <f t="shared" si="41"/>
        <v>29</v>
      </c>
      <c r="Z88" s="31">
        <v>15</v>
      </c>
      <c r="AA88" s="41">
        <v>3.8</v>
      </c>
      <c r="AB88" s="41">
        <v>26.6</v>
      </c>
      <c r="AC88" s="41">
        <v>26.1</v>
      </c>
      <c r="AD88" s="41">
        <v>33.1</v>
      </c>
      <c r="AE88" s="41">
        <v>29.407407407407412</v>
      </c>
      <c r="AF88" s="31">
        <v>40</v>
      </c>
      <c r="AG88" s="31">
        <f t="shared" si="36"/>
        <v>-5</v>
      </c>
      <c r="AH88" s="31">
        <v>35</v>
      </c>
      <c r="AI88" s="31">
        <v>40</v>
      </c>
      <c r="AJ88" s="31">
        <v>37.25</v>
      </c>
      <c r="AK88" s="41">
        <v>9.39</v>
      </c>
      <c r="AL88" s="41">
        <v>9.3000000000000007</v>
      </c>
      <c r="AM88" s="41">
        <v>9.9</v>
      </c>
      <c r="AN88" s="41">
        <v>9.5443808150584051</v>
      </c>
      <c r="AO88" s="41">
        <v>14.5</v>
      </c>
      <c r="AP88" s="40">
        <v>150</v>
      </c>
      <c r="AQ88" s="43">
        <v>9</v>
      </c>
      <c r="AR88" s="43">
        <v>3.75</v>
      </c>
      <c r="AS88" s="40">
        <v>40</v>
      </c>
      <c r="AT88" s="40">
        <v>185</v>
      </c>
      <c r="AU88" s="40">
        <v>10</v>
      </c>
      <c r="AV88" s="40">
        <v>235</v>
      </c>
      <c r="AW88" s="40">
        <v>10</v>
      </c>
      <c r="AX88" s="40">
        <v>15</v>
      </c>
      <c r="AY88" s="40">
        <v>0</v>
      </c>
      <c r="AZ88" s="40">
        <v>25</v>
      </c>
      <c r="BA88" s="40">
        <v>180</v>
      </c>
      <c r="BB88" s="40">
        <v>700</v>
      </c>
      <c r="BC88" s="40">
        <v>20</v>
      </c>
      <c r="BD88" s="40">
        <v>890</v>
      </c>
      <c r="BE88" s="40">
        <v>59.545454545454547</v>
      </c>
      <c r="BF88" s="40">
        <v>147.72727272727272</v>
      </c>
      <c r="BG88" s="40">
        <v>3.6363636363636362</v>
      </c>
      <c r="BH88" s="40">
        <v>210.90909090909091</v>
      </c>
      <c r="BI88" s="40">
        <v>50</v>
      </c>
      <c r="BJ88" s="40">
        <v>95</v>
      </c>
      <c r="BK88" s="40">
        <v>0</v>
      </c>
      <c r="BL88" s="40">
        <v>115</v>
      </c>
      <c r="BM88" s="40">
        <v>54391</v>
      </c>
      <c r="BN88" s="43">
        <f>BM88/(O88)*100</f>
        <v>25.873124601611629</v>
      </c>
      <c r="BO88" s="43">
        <f t="shared" si="47"/>
        <v>25.873124601611629</v>
      </c>
      <c r="BP88" s="37" t="s">
        <v>72</v>
      </c>
      <c r="BQ88" s="37">
        <v>27</v>
      </c>
      <c r="BR88" s="37">
        <v>35</v>
      </c>
      <c r="BS88" s="31">
        <f t="shared" si="48"/>
        <v>8</v>
      </c>
      <c r="BT88" s="37">
        <v>31.47</v>
      </c>
      <c r="BU88" s="43">
        <f t="shared" si="37"/>
        <v>1.0851724137931034</v>
      </c>
      <c r="BV88" s="37">
        <v>0.123</v>
      </c>
      <c r="BW88" s="37">
        <v>0.26100000000000001</v>
      </c>
      <c r="BX88" s="37">
        <v>0.19</v>
      </c>
      <c r="BY88" s="40">
        <f t="shared" si="42"/>
        <v>268806.17606761184</v>
      </c>
      <c r="BZ88" s="37">
        <v>9.91</v>
      </c>
      <c r="CA88" s="43">
        <f t="shared" si="43"/>
        <v>1.6888374691997301</v>
      </c>
      <c r="CB88" s="43">
        <f t="shared" si="49"/>
        <v>0.60962584730103342</v>
      </c>
    </row>
    <row r="89" spans="1:80" s="138" customFormat="1" x14ac:dyDescent="0.25">
      <c r="A89" s="37" t="s">
        <v>69</v>
      </c>
      <c r="B89" s="37">
        <v>14</v>
      </c>
      <c r="C89" s="37">
        <v>0.5</v>
      </c>
      <c r="D89" s="38">
        <f t="shared" si="40"/>
        <v>0.20234282111999999</v>
      </c>
      <c r="E89" s="39">
        <v>37012</v>
      </c>
      <c r="F89" s="37">
        <v>2</v>
      </c>
      <c r="G89" s="37" t="s">
        <v>76</v>
      </c>
      <c r="H89" s="37" t="s">
        <v>77</v>
      </c>
      <c r="I89" s="37">
        <v>7</v>
      </c>
      <c r="J89" s="37">
        <v>8</v>
      </c>
      <c r="K89" s="37">
        <v>11</v>
      </c>
      <c r="L89" s="37">
        <v>24</v>
      </c>
      <c r="M89" s="31">
        <f t="shared" si="46"/>
        <v>12.5</v>
      </c>
      <c r="N89" s="44">
        <v>37018</v>
      </c>
      <c r="O89" s="45">
        <v>209306</v>
      </c>
      <c r="P89" s="44">
        <v>37024</v>
      </c>
      <c r="Q89" s="45">
        <v>236328</v>
      </c>
      <c r="R89" s="37"/>
      <c r="S89" s="37"/>
      <c r="T89" s="37"/>
      <c r="U89" s="37"/>
      <c r="V89" s="40">
        <f t="shared" si="34"/>
        <v>445634</v>
      </c>
      <c r="W89" s="40">
        <f t="shared" si="35"/>
        <v>2202371.1912947753</v>
      </c>
      <c r="X89" s="39">
        <v>37055</v>
      </c>
      <c r="Y89" s="37">
        <f t="shared" si="41"/>
        <v>37</v>
      </c>
      <c r="Z89" s="31">
        <v>15</v>
      </c>
      <c r="AA89" s="41">
        <v>4</v>
      </c>
      <c r="AB89" s="41">
        <v>28</v>
      </c>
      <c r="AC89" s="41">
        <v>22.9</v>
      </c>
      <c r="AD89" s="41">
        <v>32.700000000000003</v>
      </c>
      <c r="AE89" s="41">
        <v>29.42285714285714</v>
      </c>
      <c r="AF89" s="31">
        <v>40</v>
      </c>
      <c r="AG89" s="31">
        <f t="shared" si="36"/>
        <v>-5</v>
      </c>
      <c r="AH89" s="31">
        <v>35</v>
      </c>
      <c r="AI89" s="31">
        <v>39</v>
      </c>
      <c r="AJ89" s="31">
        <v>36.799999999999997</v>
      </c>
      <c r="AK89" s="41">
        <v>9.1</v>
      </c>
      <c r="AL89" s="41">
        <v>9.1</v>
      </c>
      <c r="AM89" s="41">
        <v>9.6</v>
      </c>
      <c r="AN89" s="41">
        <v>9.3678527510936451</v>
      </c>
      <c r="AO89" s="41">
        <v>26.5</v>
      </c>
      <c r="AP89" s="40">
        <v>147.5</v>
      </c>
      <c r="AQ89" s="43">
        <v>4</v>
      </c>
      <c r="AR89" s="43">
        <v>2.4</v>
      </c>
      <c r="AS89" s="40">
        <v>35</v>
      </c>
      <c r="AT89" s="40">
        <v>195</v>
      </c>
      <c r="AU89" s="40">
        <v>10</v>
      </c>
      <c r="AV89" s="40">
        <v>240</v>
      </c>
      <c r="AW89" s="40">
        <v>0</v>
      </c>
      <c r="AX89" s="40">
        <v>25</v>
      </c>
      <c r="AY89" s="40">
        <v>0</v>
      </c>
      <c r="AZ89" s="40">
        <v>45</v>
      </c>
      <c r="BA89" s="40">
        <v>145</v>
      </c>
      <c r="BB89" s="40">
        <v>685</v>
      </c>
      <c r="BC89" s="40">
        <v>15</v>
      </c>
      <c r="BD89" s="40">
        <v>830</v>
      </c>
      <c r="BE89" s="40">
        <v>40</v>
      </c>
      <c r="BF89" s="40">
        <v>124.66666666666667</v>
      </c>
      <c r="BG89" s="40">
        <v>1.3333333333333333</v>
      </c>
      <c r="BH89" s="40">
        <v>165.33333333333334</v>
      </c>
      <c r="BI89" s="40">
        <v>30</v>
      </c>
      <c r="BJ89" s="40">
        <v>90</v>
      </c>
      <c r="BK89" s="40">
        <v>0</v>
      </c>
      <c r="BL89" s="40">
        <v>115</v>
      </c>
      <c r="BM89" s="40">
        <v>44132</v>
      </c>
      <c r="BN89" s="43">
        <f>BM89/(Q89)*100</f>
        <v>18.674046240817844</v>
      </c>
      <c r="BO89" s="43">
        <f t="shared" si="47"/>
        <v>9.9031941009887028</v>
      </c>
      <c r="BP89" s="37" t="s">
        <v>72</v>
      </c>
      <c r="BQ89" s="37">
        <v>20</v>
      </c>
      <c r="BR89" s="37">
        <v>49</v>
      </c>
      <c r="BS89" s="31">
        <f t="shared" si="48"/>
        <v>29</v>
      </c>
      <c r="BT89" s="37">
        <v>26.88</v>
      </c>
      <c r="BU89" s="43">
        <f t="shared" si="37"/>
        <v>0.7264864864864865</v>
      </c>
      <c r="BV89" s="37">
        <v>5.1999999999999998E-2</v>
      </c>
      <c r="BW89" s="37">
        <v>0.93</v>
      </c>
      <c r="BX89" s="37">
        <v>0.16300000000000001</v>
      </c>
      <c r="BY89" s="40">
        <f t="shared" si="42"/>
        <v>218105.09389817883</v>
      </c>
      <c r="BZ89" s="37">
        <v>5.36</v>
      </c>
      <c r="CA89" s="43">
        <f t="shared" si="43"/>
        <v>0.71593775387243597</v>
      </c>
      <c r="CB89" s="43">
        <f t="shared" si="49"/>
        <v>0.83926635122675075</v>
      </c>
    </row>
    <row r="90" spans="1:80" s="138" customFormat="1" x14ac:dyDescent="0.25">
      <c r="A90" s="37" t="s">
        <v>69</v>
      </c>
      <c r="B90" s="37">
        <v>13</v>
      </c>
      <c r="C90" s="37">
        <v>0.5</v>
      </c>
      <c r="D90" s="38">
        <f t="shared" si="40"/>
        <v>0.20234282111999999</v>
      </c>
      <c r="E90" s="39">
        <v>37012</v>
      </c>
      <c r="F90" s="37">
        <v>1</v>
      </c>
      <c r="G90" s="37" t="s">
        <v>76</v>
      </c>
      <c r="H90" s="37" t="s">
        <v>77</v>
      </c>
      <c r="I90" s="37">
        <v>4</v>
      </c>
      <c r="J90" s="37">
        <v>16</v>
      </c>
      <c r="K90" s="37"/>
      <c r="L90" s="37"/>
      <c r="M90" s="31">
        <f t="shared" si="46"/>
        <v>10</v>
      </c>
      <c r="N90" s="44">
        <v>37018</v>
      </c>
      <c r="O90" s="45">
        <v>212970</v>
      </c>
      <c r="P90" s="37"/>
      <c r="Q90" s="40"/>
      <c r="R90" s="37"/>
      <c r="S90" s="37"/>
      <c r="T90" s="37"/>
      <c r="U90" s="37"/>
      <c r="V90" s="40">
        <f t="shared" si="34"/>
        <v>212970</v>
      </c>
      <c r="W90" s="40">
        <f t="shared" si="35"/>
        <v>1052520.6618212441</v>
      </c>
      <c r="X90" s="39">
        <v>37055</v>
      </c>
      <c r="Y90" s="37">
        <f t="shared" si="41"/>
        <v>37</v>
      </c>
      <c r="Z90" s="31">
        <v>15</v>
      </c>
      <c r="AA90" s="41">
        <v>3.3</v>
      </c>
      <c r="AB90" s="41">
        <v>27.2</v>
      </c>
      <c r="AC90" s="41">
        <v>24.5</v>
      </c>
      <c r="AD90" s="41">
        <v>33.799999999999997</v>
      </c>
      <c r="AE90" s="41">
        <v>30.074285714285711</v>
      </c>
      <c r="AF90" s="31">
        <v>40</v>
      </c>
      <c r="AG90" s="31">
        <f t="shared" si="36"/>
        <v>-5</v>
      </c>
      <c r="AH90" s="31">
        <v>35</v>
      </c>
      <c r="AI90" s="31">
        <v>40</v>
      </c>
      <c r="AJ90" s="31">
        <v>37</v>
      </c>
      <c r="AK90" s="41">
        <v>9.1999999999999993</v>
      </c>
      <c r="AL90" s="41">
        <v>9.1</v>
      </c>
      <c r="AM90" s="41">
        <v>9.6999999999999993</v>
      </c>
      <c r="AN90" s="41">
        <v>9.4079840234145635</v>
      </c>
      <c r="AO90" s="41">
        <v>28.5</v>
      </c>
      <c r="AP90" s="40">
        <v>147.5</v>
      </c>
      <c r="AQ90" s="43">
        <v>4</v>
      </c>
      <c r="AR90" s="43">
        <v>2.4</v>
      </c>
      <c r="AS90" s="40">
        <v>40</v>
      </c>
      <c r="AT90" s="40">
        <v>170</v>
      </c>
      <c r="AU90" s="40">
        <v>75</v>
      </c>
      <c r="AV90" s="40">
        <v>285</v>
      </c>
      <c r="AW90" s="40">
        <v>0</v>
      </c>
      <c r="AX90" s="40">
        <v>5</v>
      </c>
      <c r="AY90" s="40">
        <v>0</v>
      </c>
      <c r="AZ90" s="40">
        <v>15</v>
      </c>
      <c r="BA90" s="40">
        <v>300</v>
      </c>
      <c r="BB90" s="40">
        <v>1080</v>
      </c>
      <c r="BC90" s="40">
        <v>75</v>
      </c>
      <c r="BD90" s="40">
        <v>1400</v>
      </c>
      <c r="BE90" s="40">
        <v>47.666666666666664</v>
      </c>
      <c r="BF90" s="40">
        <v>138</v>
      </c>
      <c r="BG90" s="40">
        <v>9.3333333333333339</v>
      </c>
      <c r="BH90" s="40">
        <v>195</v>
      </c>
      <c r="BI90" s="40">
        <v>15</v>
      </c>
      <c r="BJ90" s="40">
        <v>80</v>
      </c>
      <c r="BK90" s="40">
        <v>0</v>
      </c>
      <c r="BL90" s="40">
        <v>100</v>
      </c>
      <c r="BM90" s="40">
        <v>50610</v>
      </c>
      <c r="BN90" s="43">
        <f>BM90/(O90)*100</f>
        <v>23.763910409916889</v>
      </c>
      <c r="BO90" s="43">
        <f t="shared" si="47"/>
        <v>23.763910409916889</v>
      </c>
      <c r="BP90" s="37" t="s">
        <v>72</v>
      </c>
      <c r="BQ90" s="37">
        <v>18</v>
      </c>
      <c r="BR90" s="37">
        <v>46</v>
      </c>
      <c r="BS90" s="31">
        <f t="shared" si="48"/>
        <v>28</v>
      </c>
      <c r="BT90" s="37">
        <v>23.38</v>
      </c>
      <c r="BU90" s="43">
        <f t="shared" si="37"/>
        <v>0.63189189189189188</v>
      </c>
      <c r="BV90" s="37">
        <v>4.9000000000000002E-2</v>
      </c>
      <c r="BW90" s="37">
        <v>0.85</v>
      </c>
      <c r="BX90" s="37">
        <v>9.9000000000000005E-2</v>
      </c>
      <c r="BY90" s="40">
        <f t="shared" si="42"/>
        <v>250120.06712106479</v>
      </c>
      <c r="BZ90" s="37">
        <v>4.7699999999999996</v>
      </c>
      <c r="CA90" s="43">
        <f t="shared" si="43"/>
        <v>0.63713117275588038</v>
      </c>
      <c r="CB90" s="43">
        <f t="shared" si="49"/>
        <v>0.77464313084540215</v>
      </c>
    </row>
    <row r="91" spans="1:80" s="138" customFormat="1" x14ac:dyDescent="0.25">
      <c r="A91" s="37" t="s">
        <v>69</v>
      </c>
      <c r="B91" s="37">
        <v>16</v>
      </c>
      <c r="C91" s="37">
        <v>0.5</v>
      </c>
      <c r="D91" s="38">
        <f t="shared" si="40"/>
        <v>0.20234282111999999</v>
      </c>
      <c r="E91" s="39">
        <v>37014</v>
      </c>
      <c r="F91" s="37">
        <v>2</v>
      </c>
      <c r="G91" s="37" t="s">
        <v>76</v>
      </c>
      <c r="H91" s="37" t="s">
        <v>77</v>
      </c>
      <c r="I91" s="37">
        <v>7</v>
      </c>
      <c r="J91" s="37">
        <v>9</v>
      </c>
      <c r="K91" s="37">
        <v>8</v>
      </c>
      <c r="L91" s="37">
        <v>0</v>
      </c>
      <c r="M91" s="31">
        <f t="shared" si="46"/>
        <v>6</v>
      </c>
      <c r="N91" s="44">
        <v>37019</v>
      </c>
      <c r="O91" s="45">
        <v>229916</v>
      </c>
      <c r="P91" s="44">
        <v>37024</v>
      </c>
      <c r="Q91" s="45">
        <v>246404</v>
      </c>
      <c r="R91" s="37"/>
      <c r="S91" s="37"/>
      <c r="T91" s="37"/>
      <c r="U91" s="37"/>
      <c r="V91" s="40">
        <f t="shared" si="34"/>
        <v>476320</v>
      </c>
      <c r="W91" s="40">
        <f t="shared" si="35"/>
        <v>2354024.706008804</v>
      </c>
      <c r="X91" s="39">
        <v>37050</v>
      </c>
      <c r="Y91" s="37">
        <f t="shared" si="41"/>
        <v>31</v>
      </c>
      <c r="Z91" s="31">
        <v>13</v>
      </c>
      <c r="AA91" s="41">
        <v>4.0999999999999996</v>
      </c>
      <c r="AB91" s="41">
        <v>29.2</v>
      </c>
      <c r="AC91" s="41">
        <v>25.6</v>
      </c>
      <c r="AD91" s="41">
        <v>32.9</v>
      </c>
      <c r="AE91" s="41">
        <v>29.420689655172417</v>
      </c>
      <c r="AF91" s="31">
        <v>40</v>
      </c>
      <c r="AG91" s="31">
        <f t="shared" si="36"/>
        <v>-4</v>
      </c>
      <c r="AH91" s="31">
        <v>36</v>
      </c>
      <c r="AI91" s="31">
        <v>40</v>
      </c>
      <c r="AJ91" s="31">
        <v>37.625</v>
      </c>
      <c r="AK91" s="41">
        <v>8.9</v>
      </c>
      <c r="AL91" s="41">
        <v>9.1</v>
      </c>
      <c r="AM91" s="41">
        <v>9.5</v>
      </c>
      <c r="AN91" s="41">
        <v>9.2761632951597495</v>
      </c>
      <c r="AO91" s="41">
        <v>19.5</v>
      </c>
      <c r="AP91" s="40">
        <v>120</v>
      </c>
      <c r="AQ91" s="43">
        <v>2</v>
      </c>
      <c r="AR91" s="43">
        <v>1.2</v>
      </c>
      <c r="AS91" s="40">
        <v>30</v>
      </c>
      <c r="AT91" s="40">
        <v>100</v>
      </c>
      <c r="AU91" s="40">
        <v>0</v>
      </c>
      <c r="AV91" s="40">
        <v>130</v>
      </c>
      <c r="AW91" s="40">
        <v>10</v>
      </c>
      <c r="AX91" s="40">
        <v>20</v>
      </c>
      <c r="AY91" s="40">
        <v>0</v>
      </c>
      <c r="AZ91" s="40">
        <v>40</v>
      </c>
      <c r="BA91" s="40">
        <v>230</v>
      </c>
      <c r="BB91" s="40">
        <v>625</v>
      </c>
      <c r="BC91" s="40">
        <v>0</v>
      </c>
      <c r="BD91" s="40">
        <v>735</v>
      </c>
      <c r="BE91" s="40">
        <v>71.25</v>
      </c>
      <c r="BF91" s="40">
        <v>123.33333333333333</v>
      </c>
      <c r="BG91" s="40">
        <v>0</v>
      </c>
      <c r="BH91" s="40">
        <v>186.66666666666666</v>
      </c>
      <c r="BI91" s="40">
        <v>30</v>
      </c>
      <c r="BJ91" s="40">
        <v>52.5</v>
      </c>
      <c r="BK91" s="40">
        <v>0</v>
      </c>
      <c r="BL91" s="40">
        <v>100</v>
      </c>
      <c r="BM91" s="40">
        <v>98674</v>
      </c>
      <c r="BN91" s="43">
        <f>BM91/(Q91)*100</f>
        <v>40.045616142595087</v>
      </c>
      <c r="BO91" s="43">
        <f t="shared" si="47"/>
        <v>20.715905273765536</v>
      </c>
      <c r="BP91" s="37" t="s">
        <v>72</v>
      </c>
      <c r="BQ91" s="37">
        <v>20</v>
      </c>
      <c r="BR91" s="37">
        <v>31</v>
      </c>
      <c r="BS91" s="31">
        <f t="shared" si="48"/>
        <v>11</v>
      </c>
      <c r="BT91" s="37">
        <v>24.89</v>
      </c>
      <c r="BU91" s="43">
        <f t="shared" si="37"/>
        <v>0.80290322580645168</v>
      </c>
      <c r="BV91" s="37">
        <v>4.5999999999999999E-2</v>
      </c>
      <c r="BW91" s="37">
        <v>0.189</v>
      </c>
      <c r="BX91" s="37">
        <v>9.2999999999999999E-2</v>
      </c>
      <c r="BY91" s="40">
        <f t="shared" si="42"/>
        <v>487657.5282178215</v>
      </c>
      <c r="BZ91" s="37">
        <v>8.32</v>
      </c>
      <c r="CA91" s="43">
        <f t="shared" si="43"/>
        <v>1.3263979185850425</v>
      </c>
      <c r="CB91" s="43">
        <f t="shared" si="49"/>
        <v>0.60312628881420294</v>
      </c>
    </row>
    <row r="92" spans="1:80" s="138" customFormat="1" x14ac:dyDescent="0.25">
      <c r="A92" s="37" t="s">
        <v>69</v>
      </c>
      <c r="B92" s="37">
        <v>34</v>
      </c>
      <c r="C92" s="37">
        <v>1</v>
      </c>
      <c r="D92" s="38">
        <f t="shared" si="40"/>
        <v>0.40468564223999998</v>
      </c>
      <c r="E92" s="39">
        <v>37481</v>
      </c>
      <c r="F92" s="37">
        <v>1</v>
      </c>
      <c r="G92" s="37" t="s">
        <v>76</v>
      </c>
      <c r="H92" s="37" t="s">
        <v>78</v>
      </c>
      <c r="I92" s="37">
        <v>85</v>
      </c>
      <c r="J92" s="37">
        <v>13</v>
      </c>
      <c r="K92" s="37"/>
      <c r="L92" s="37"/>
      <c r="M92" s="31">
        <f t="shared" si="46"/>
        <v>49</v>
      </c>
      <c r="N92" s="39">
        <v>37486</v>
      </c>
      <c r="O92" s="40">
        <v>458458</v>
      </c>
      <c r="P92" s="37"/>
      <c r="Q92" s="40"/>
      <c r="R92" s="37"/>
      <c r="S92" s="37"/>
      <c r="T92" s="37"/>
      <c r="U92" s="37"/>
      <c r="V92" s="40">
        <f t="shared" si="34"/>
        <v>458458</v>
      </c>
      <c r="W92" s="40">
        <f t="shared" si="35"/>
        <v>1132874.3897667369</v>
      </c>
      <c r="X92" s="39">
        <v>37526</v>
      </c>
      <c r="Y92" s="37">
        <f t="shared" si="41"/>
        <v>40</v>
      </c>
      <c r="Z92" s="37">
        <v>19</v>
      </c>
      <c r="AA92" s="41">
        <v>3.4</v>
      </c>
      <c r="AB92" s="41">
        <v>32.1</v>
      </c>
      <c r="AC92" s="41">
        <v>27.2</v>
      </c>
      <c r="AD92" s="41">
        <v>32.9</v>
      </c>
      <c r="AE92" s="41">
        <v>30.578947368421051</v>
      </c>
      <c r="AF92" s="31">
        <v>40</v>
      </c>
      <c r="AG92" s="31">
        <f t="shared" si="36"/>
        <v>-8</v>
      </c>
      <c r="AH92" s="31">
        <v>32</v>
      </c>
      <c r="AI92" s="31">
        <v>44</v>
      </c>
      <c r="AJ92" s="31">
        <v>37.363636363636367</v>
      </c>
      <c r="AK92" s="41">
        <v>8.6999999999999993</v>
      </c>
      <c r="AL92" s="41">
        <v>8.6</v>
      </c>
      <c r="AM92" s="41">
        <v>9.1</v>
      </c>
      <c r="AN92" s="41">
        <v>8.8777500075362248</v>
      </c>
      <c r="AO92" s="37">
        <v>37.5</v>
      </c>
      <c r="AP92" s="41">
        <v>350</v>
      </c>
      <c r="AQ92" s="41">
        <v>21</v>
      </c>
      <c r="AR92" s="41">
        <v>8.75</v>
      </c>
      <c r="AS92" s="40">
        <v>45</v>
      </c>
      <c r="AT92" s="40">
        <v>360</v>
      </c>
      <c r="AU92" s="40">
        <v>5</v>
      </c>
      <c r="AV92" s="40">
        <v>406</v>
      </c>
      <c r="AW92" s="40">
        <v>0</v>
      </c>
      <c r="AX92" s="40">
        <v>15</v>
      </c>
      <c r="AY92" s="40">
        <v>15</v>
      </c>
      <c r="AZ92" s="40">
        <v>85</v>
      </c>
      <c r="BA92" s="40">
        <v>255</v>
      </c>
      <c r="BB92" s="40">
        <v>640</v>
      </c>
      <c r="BC92" s="40">
        <v>1950</v>
      </c>
      <c r="BD92" s="40">
        <v>1985</v>
      </c>
      <c r="BE92" s="40">
        <v>38.823529411764703</v>
      </c>
      <c r="BF92" s="40">
        <v>118.82352941176471</v>
      </c>
      <c r="BG92" s="40">
        <v>415.88235294117646</v>
      </c>
      <c r="BH92" s="40">
        <v>573.52941176470586</v>
      </c>
      <c r="BI92" s="40">
        <v>10</v>
      </c>
      <c r="BJ92" s="40">
        <v>90</v>
      </c>
      <c r="BK92" s="40">
        <v>130</v>
      </c>
      <c r="BL92" s="40">
        <v>530</v>
      </c>
      <c r="BM92" s="40">
        <v>9779</v>
      </c>
      <c r="BN92" s="43">
        <f>BM92/(O92)*100</f>
        <v>2.1330198186093381</v>
      </c>
      <c r="BO92" s="43">
        <f t="shared" si="47"/>
        <v>2.1330198186093381</v>
      </c>
      <c r="BP92" s="37" t="s">
        <v>72</v>
      </c>
      <c r="BQ92" s="37">
        <v>24</v>
      </c>
      <c r="BR92" s="37">
        <v>122</v>
      </c>
      <c r="BS92" s="31">
        <f t="shared" si="48"/>
        <v>98</v>
      </c>
      <c r="BT92" s="37">
        <v>40.43</v>
      </c>
      <c r="BU92" s="43">
        <f t="shared" si="37"/>
        <v>1.01075</v>
      </c>
      <c r="BV92" s="37">
        <v>0.10299999999999999</v>
      </c>
      <c r="BW92" s="37">
        <v>15.472</v>
      </c>
      <c r="BX92" s="37">
        <v>0.85899999999999999</v>
      </c>
      <c r="BY92" s="40">
        <f t="shared" si="42"/>
        <v>24164.435253674099</v>
      </c>
      <c r="BZ92" s="37">
        <v>7.91</v>
      </c>
      <c r="CA92" s="38">
        <f t="shared" si="43"/>
        <v>0.48865089185131955</v>
      </c>
      <c r="CB92" s="38">
        <f t="shared" si="49"/>
        <v>1.2998161833076938</v>
      </c>
    </row>
    <row r="93" spans="1:80" s="138" customFormat="1" x14ac:dyDescent="0.25">
      <c r="A93" s="37" t="s">
        <v>69</v>
      </c>
      <c r="B93" s="37">
        <v>2</v>
      </c>
      <c r="C93" s="37">
        <v>2</v>
      </c>
      <c r="D93" s="38">
        <f t="shared" si="40"/>
        <v>0.80937128447999995</v>
      </c>
      <c r="E93" s="39">
        <v>37803</v>
      </c>
      <c r="F93" s="37">
        <v>1</v>
      </c>
      <c r="G93" s="37" t="s">
        <v>76</v>
      </c>
      <c r="H93" s="37" t="s">
        <v>78</v>
      </c>
      <c r="I93" s="37">
        <v>19</v>
      </c>
      <c r="J93" s="37">
        <v>1</v>
      </c>
      <c r="K93" s="37"/>
      <c r="L93" s="37"/>
      <c r="M93" s="31">
        <f t="shared" si="46"/>
        <v>10</v>
      </c>
      <c r="N93" s="39">
        <v>37858</v>
      </c>
      <c r="O93" s="40">
        <v>277548</v>
      </c>
      <c r="P93" s="37"/>
      <c r="Q93" s="40"/>
      <c r="R93" s="37"/>
      <c r="S93" s="37"/>
      <c r="T93" s="37"/>
      <c r="U93" s="37"/>
      <c r="V93" s="40">
        <f t="shared" si="34"/>
        <v>277548</v>
      </c>
      <c r="W93" s="40">
        <f t="shared" si="35"/>
        <v>342918.02207724407</v>
      </c>
      <c r="X93" s="39">
        <v>37882</v>
      </c>
      <c r="Y93" s="31">
        <f t="shared" si="41"/>
        <v>24</v>
      </c>
      <c r="Z93" s="37">
        <v>12</v>
      </c>
      <c r="AA93" s="41">
        <v>2.7</v>
      </c>
      <c r="AB93" s="41">
        <v>32.6</v>
      </c>
      <c r="AC93" s="41">
        <v>27.6</v>
      </c>
      <c r="AD93" s="41">
        <v>32.700000000000003</v>
      </c>
      <c r="AE93" s="41">
        <v>30.836363636363636</v>
      </c>
      <c r="AF93" s="31">
        <v>40</v>
      </c>
      <c r="AG93" s="31">
        <f t="shared" si="36"/>
        <v>-2</v>
      </c>
      <c r="AH93" s="31">
        <v>38</v>
      </c>
      <c r="AI93" s="31">
        <v>41</v>
      </c>
      <c r="AJ93" s="31">
        <v>39.5</v>
      </c>
      <c r="AK93" s="41">
        <v>9.1999999999999993</v>
      </c>
      <c r="AL93" s="41">
        <v>8.4</v>
      </c>
      <c r="AM93" s="41">
        <v>9.6999999999999993</v>
      </c>
      <c r="AN93" s="41">
        <v>9.0011307354580978</v>
      </c>
      <c r="AO93" s="37">
        <v>62</v>
      </c>
      <c r="AP93" s="37">
        <v>700</v>
      </c>
      <c r="AQ93" s="37">
        <v>48</v>
      </c>
      <c r="AR93" s="37">
        <v>20</v>
      </c>
      <c r="AS93" s="40">
        <v>35</v>
      </c>
      <c r="AT93" s="40">
        <v>95</v>
      </c>
      <c r="AU93" s="40">
        <v>16600</v>
      </c>
      <c r="AV93" s="40">
        <v>16730</v>
      </c>
      <c r="AW93" s="40">
        <v>0</v>
      </c>
      <c r="AX93" s="40">
        <v>0</v>
      </c>
      <c r="AY93" s="40">
        <v>5</v>
      </c>
      <c r="AZ93" s="40">
        <v>5</v>
      </c>
      <c r="BA93" s="40">
        <v>435</v>
      </c>
      <c r="BB93" s="40">
        <v>150</v>
      </c>
      <c r="BC93" s="40">
        <v>8000</v>
      </c>
      <c r="BD93" s="40">
        <v>8175</v>
      </c>
      <c r="BE93" s="40">
        <v>86.666666666666671</v>
      </c>
      <c r="BF93" s="40">
        <v>36.666666666666664</v>
      </c>
      <c r="BG93" s="40">
        <v>1684.4444444444443</v>
      </c>
      <c r="BH93" s="40">
        <v>1862.2222222222222</v>
      </c>
      <c r="BI93" s="40">
        <v>25</v>
      </c>
      <c r="BJ93" s="40">
        <v>10</v>
      </c>
      <c r="BK93" s="40">
        <v>90</v>
      </c>
      <c r="BL93" s="40">
        <v>90</v>
      </c>
      <c r="BM93" s="40">
        <v>45297</v>
      </c>
      <c r="BN93" s="43">
        <f>BM93/(O93)*100</f>
        <v>16.32042025163215</v>
      </c>
      <c r="BO93" s="43">
        <f t="shared" si="47"/>
        <v>16.32042025163215</v>
      </c>
      <c r="BP93" s="37" t="s">
        <v>72</v>
      </c>
      <c r="BQ93" s="37">
        <v>29</v>
      </c>
      <c r="BR93" s="37">
        <v>40</v>
      </c>
      <c r="BS93" s="31">
        <f t="shared" si="48"/>
        <v>11</v>
      </c>
      <c r="BT93" s="37">
        <v>34.92</v>
      </c>
      <c r="BU93" s="43">
        <f t="shared" si="37"/>
        <v>1.4550000000000001</v>
      </c>
      <c r="BV93" s="37">
        <v>0.16900000000000001</v>
      </c>
      <c r="BW93" s="37">
        <v>1.411</v>
      </c>
      <c r="BX93" s="37">
        <v>0.35499999999999998</v>
      </c>
      <c r="BY93" s="40">
        <f t="shared" si="42"/>
        <v>55965.662321590949</v>
      </c>
      <c r="BZ93" s="37">
        <v>14.91</v>
      </c>
      <c r="CA93" s="43">
        <f t="shared" si="43"/>
        <v>0.76757109118238243</v>
      </c>
      <c r="CB93" s="43">
        <f t="shared" si="49"/>
        <v>0.83369202662709696</v>
      </c>
    </row>
    <row r="94" spans="1:80" s="138" customFormat="1" x14ac:dyDescent="0.25">
      <c r="A94" s="37" t="s">
        <v>69</v>
      </c>
      <c r="B94" s="37">
        <v>33</v>
      </c>
      <c r="C94" s="37">
        <v>1</v>
      </c>
      <c r="D94" s="38">
        <f t="shared" si="40"/>
        <v>0.40468564223999998</v>
      </c>
      <c r="E94" s="39">
        <v>39582</v>
      </c>
      <c r="F94" s="37">
        <v>2</v>
      </c>
      <c r="G94" s="37" t="s">
        <v>76</v>
      </c>
      <c r="H94" s="37" t="s">
        <v>77</v>
      </c>
      <c r="I94" s="37">
        <v>67</v>
      </c>
      <c r="J94" s="37">
        <v>55</v>
      </c>
      <c r="K94" s="37"/>
      <c r="L94" s="37"/>
      <c r="M94" s="31">
        <f t="shared" si="46"/>
        <v>61</v>
      </c>
      <c r="N94" s="39">
        <v>39592</v>
      </c>
      <c r="O94" s="40">
        <v>91600</v>
      </c>
      <c r="P94" s="39">
        <v>39593</v>
      </c>
      <c r="Q94" s="40">
        <v>234954</v>
      </c>
      <c r="R94" s="37"/>
      <c r="S94" s="40"/>
      <c r="T94" s="37"/>
      <c r="U94" s="40"/>
      <c r="V94" s="40">
        <f t="shared" si="34"/>
        <v>326554</v>
      </c>
      <c r="W94" s="40">
        <f t="shared" si="35"/>
        <v>806932.50739628717</v>
      </c>
      <c r="X94" s="39">
        <v>39630</v>
      </c>
      <c r="Y94" s="37">
        <f t="shared" si="41"/>
        <v>38</v>
      </c>
      <c r="Z94" s="37">
        <v>0</v>
      </c>
      <c r="AA94" s="41">
        <v>1.8</v>
      </c>
      <c r="AB94" s="41">
        <v>30.6</v>
      </c>
      <c r="AC94" s="41">
        <v>30.1</v>
      </c>
      <c r="AD94" s="41">
        <v>33.4</v>
      </c>
      <c r="AE94" s="41">
        <v>31.074999999999996</v>
      </c>
      <c r="AF94" s="31">
        <v>40</v>
      </c>
      <c r="AG94" s="31">
        <f t="shared" si="36"/>
        <v>0</v>
      </c>
      <c r="AH94" s="31">
        <v>40</v>
      </c>
      <c r="AI94" s="31">
        <v>52</v>
      </c>
      <c r="AJ94" s="31">
        <v>46.888888888888886</v>
      </c>
      <c r="AK94" s="41">
        <v>9.1</v>
      </c>
      <c r="AL94" s="41">
        <v>8.8000000000000007</v>
      </c>
      <c r="AM94" s="41">
        <v>9.4</v>
      </c>
      <c r="AN94" s="41">
        <v>9.1175848923361738</v>
      </c>
      <c r="AO94" s="42">
        <v>260</v>
      </c>
      <c r="AP94" s="42">
        <v>145</v>
      </c>
      <c r="AQ94" s="42">
        <v>12.5</v>
      </c>
      <c r="AR94" s="42">
        <v>8.25</v>
      </c>
      <c r="AS94" s="37">
        <v>5</v>
      </c>
      <c r="AT94" s="37">
        <v>0</v>
      </c>
      <c r="AU94" s="37">
        <v>105</v>
      </c>
      <c r="AV94" s="40">
        <v>24.615384615384617</v>
      </c>
      <c r="AW94" s="40">
        <v>5</v>
      </c>
      <c r="AX94" s="40">
        <v>25</v>
      </c>
      <c r="AY94" s="40">
        <v>0</v>
      </c>
      <c r="AZ94" s="40">
        <v>310</v>
      </c>
      <c r="BA94" s="40">
        <v>57.692307692307693</v>
      </c>
      <c r="BB94" s="40">
        <v>15</v>
      </c>
      <c r="BC94" s="40">
        <v>0</v>
      </c>
      <c r="BD94" s="40">
        <v>0</v>
      </c>
      <c r="BE94" s="40">
        <v>0</v>
      </c>
      <c r="BF94" s="40">
        <v>0</v>
      </c>
      <c r="BG94" s="40">
        <v>0</v>
      </c>
      <c r="BH94" s="40">
        <v>30</v>
      </c>
      <c r="BI94" s="40">
        <v>0</v>
      </c>
      <c r="BJ94" s="40">
        <v>415</v>
      </c>
      <c r="BK94" s="40">
        <v>82.307692307692307</v>
      </c>
      <c r="BL94" s="40">
        <v>15</v>
      </c>
      <c r="BM94" s="40">
        <v>12039</v>
      </c>
      <c r="BN94" s="43">
        <f>BM94/Q94*100</f>
        <v>5.1239817155698564</v>
      </c>
      <c r="BO94" s="43">
        <f>(BM94)/(O94+Q94+S94+U94)*100</f>
        <v>3.6866796915670914</v>
      </c>
      <c r="BP94" s="37" t="s">
        <v>72</v>
      </c>
      <c r="BQ94" s="37">
        <v>32</v>
      </c>
      <c r="BR94" s="37">
        <v>58</v>
      </c>
      <c r="BS94" s="31">
        <f t="shared" si="48"/>
        <v>26</v>
      </c>
      <c r="BT94" s="43">
        <v>40.25</v>
      </c>
      <c r="BU94" s="43">
        <f t="shared" si="37"/>
        <v>1.0592105263157894</v>
      </c>
      <c r="BV94" s="38">
        <v>0.17799999999999999</v>
      </c>
      <c r="BW94" s="38">
        <v>1.3779999999999999</v>
      </c>
      <c r="BX94" s="38">
        <v>0.48399999999999999</v>
      </c>
      <c r="BY94" s="40">
        <f t="shared" si="42"/>
        <v>29749.016874832036</v>
      </c>
      <c r="BZ94" s="37">
        <v>4.1399999999999997</v>
      </c>
      <c r="CA94" s="38">
        <f t="shared" si="43"/>
        <v>0.26921481033528011</v>
      </c>
      <c r="CB94" s="38">
        <f t="shared" si="49"/>
        <v>0.74224572943925893</v>
      </c>
    </row>
    <row r="95" spans="1:80" s="138" customFormat="1" x14ac:dyDescent="0.25">
      <c r="A95" s="37" t="s">
        <v>69</v>
      </c>
      <c r="B95" s="37">
        <v>19</v>
      </c>
      <c r="C95" s="37">
        <v>0.5</v>
      </c>
      <c r="D95" s="38">
        <f t="shared" si="40"/>
        <v>0.20234282111999999</v>
      </c>
      <c r="E95" s="39">
        <v>39718</v>
      </c>
      <c r="F95" s="37">
        <v>1</v>
      </c>
      <c r="G95" s="37" t="s">
        <v>76</v>
      </c>
      <c r="H95" s="37" t="s">
        <v>77</v>
      </c>
      <c r="I95" s="37">
        <v>25</v>
      </c>
      <c r="J95" s="37">
        <v>10</v>
      </c>
      <c r="K95" s="37"/>
      <c r="L95" s="37"/>
      <c r="M95" s="31">
        <f t="shared" si="46"/>
        <v>17.5</v>
      </c>
      <c r="N95" s="39">
        <v>39732</v>
      </c>
      <c r="O95" s="40">
        <v>194650</v>
      </c>
      <c r="P95" s="37"/>
      <c r="Q95" s="40"/>
      <c r="R95" s="37"/>
      <c r="S95" s="40"/>
      <c r="T95" s="37"/>
      <c r="U95" s="40"/>
      <c r="V95" s="40">
        <f t="shared" si="34"/>
        <v>194650</v>
      </c>
      <c r="W95" s="40">
        <f t="shared" si="35"/>
        <v>961981.25005167478</v>
      </c>
      <c r="X95" s="39">
        <v>39800</v>
      </c>
      <c r="Y95" s="37">
        <f t="shared" si="41"/>
        <v>68</v>
      </c>
      <c r="Z95" s="37">
        <v>0</v>
      </c>
      <c r="AA95" s="41">
        <v>4.5</v>
      </c>
      <c r="AB95" s="41">
        <v>26.4</v>
      </c>
      <c r="AC95" s="41">
        <v>12.3</v>
      </c>
      <c r="AD95" s="41">
        <v>28.9</v>
      </c>
      <c r="AE95" s="41">
        <v>21.110606060606067</v>
      </c>
      <c r="AF95" s="31">
        <v>40</v>
      </c>
      <c r="AG95" s="31">
        <f t="shared" si="36"/>
        <v>0</v>
      </c>
      <c r="AH95" s="31">
        <v>40</v>
      </c>
      <c r="AI95" s="31">
        <v>48</v>
      </c>
      <c r="AJ95" s="31">
        <v>43.875</v>
      </c>
      <c r="AK95" s="41">
        <v>8.9</v>
      </c>
      <c r="AL95" s="41">
        <v>8.1999999999999993</v>
      </c>
      <c r="AM95" s="41">
        <v>9.1999999999999993</v>
      </c>
      <c r="AN95" s="41">
        <v>8.7647977631526537</v>
      </c>
      <c r="AO95" s="42">
        <f>2*158</f>
        <v>316</v>
      </c>
      <c r="AP95" s="42">
        <v>185</v>
      </c>
      <c r="AQ95" s="42">
        <v>13</v>
      </c>
      <c r="AR95" s="42">
        <v>5.75</v>
      </c>
      <c r="AS95" s="37">
        <v>135</v>
      </c>
      <c r="AT95" s="37">
        <v>0</v>
      </c>
      <c r="AU95" s="37">
        <v>290</v>
      </c>
      <c r="AV95" s="40">
        <v>117.5</v>
      </c>
      <c r="AW95" s="40">
        <v>115</v>
      </c>
      <c r="AX95" s="40">
        <v>545</v>
      </c>
      <c r="AY95" s="40">
        <v>0</v>
      </c>
      <c r="AZ95" s="40">
        <v>20</v>
      </c>
      <c r="BA95" s="40">
        <v>9.1666666666666661</v>
      </c>
      <c r="BB95" s="40">
        <v>10</v>
      </c>
      <c r="BC95" s="40">
        <v>0</v>
      </c>
      <c r="BD95" s="40">
        <v>0</v>
      </c>
      <c r="BE95" s="40">
        <v>10</v>
      </c>
      <c r="BF95" s="40">
        <v>2.5</v>
      </c>
      <c r="BG95" s="40">
        <v>0</v>
      </c>
      <c r="BH95" s="40">
        <v>680</v>
      </c>
      <c r="BI95" s="40">
        <v>10</v>
      </c>
      <c r="BJ95" s="40">
        <v>290</v>
      </c>
      <c r="BK95" s="40">
        <v>129.16666666666666</v>
      </c>
      <c r="BL95" s="40">
        <v>127.5</v>
      </c>
      <c r="BM95" s="40">
        <v>2060</v>
      </c>
      <c r="BN95" s="43">
        <f>BM95/O95*100</f>
        <v>1.0583097867968148</v>
      </c>
      <c r="BO95" s="43">
        <f>(BM95)/(O95+Q95+S95+U95)*100</f>
        <v>1.0583097867968148</v>
      </c>
      <c r="BP95" s="37" t="s">
        <v>72</v>
      </c>
      <c r="BQ95" s="37">
        <v>29</v>
      </c>
      <c r="BR95" s="37">
        <v>73</v>
      </c>
      <c r="BS95" s="31">
        <f t="shared" si="48"/>
        <v>44</v>
      </c>
      <c r="BT95" s="43">
        <v>40.9</v>
      </c>
      <c r="BU95" s="43">
        <f t="shared" si="37"/>
        <v>0.60147058823529409</v>
      </c>
      <c r="BV95" s="38">
        <v>0.19700000000000001</v>
      </c>
      <c r="BW95" s="38">
        <v>2.9239999999999999</v>
      </c>
      <c r="BX95" s="38">
        <v>0.55000000000000004</v>
      </c>
      <c r="BY95" s="40">
        <f t="shared" si="42"/>
        <v>10180.741716447214</v>
      </c>
      <c r="BZ95" s="37">
        <v>1.1399999999999999</v>
      </c>
      <c r="CA95" s="38">
        <f t="shared" si="43"/>
        <v>8.2852980844873081E-2</v>
      </c>
      <c r="CB95" s="38">
        <f t="shared" si="49"/>
        <v>0.80388285357190536</v>
      </c>
    </row>
    <row r="96" spans="1:80" x14ac:dyDescent="0.25">
      <c r="A96" s="15" t="s">
        <v>69</v>
      </c>
      <c r="B96" s="15">
        <v>31</v>
      </c>
      <c r="C96" s="15">
        <v>1</v>
      </c>
      <c r="D96" s="16">
        <f t="shared" si="40"/>
        <v>0.40468564223999998</v>
      </c>
      <c r="E96" s="17">
        <v>39592</v>
      </c>
      <c r="F96" s="15">
        <v>2</v>
      </c>
      <c r="G96" s="15" t="s">
        <v>76</v>
      </c>
      <c r="H96" s="15" t="s">
        <v>77</v>
      </c>
      <c r="I96" s="15">
        <v>236</v>
      </c>
      <c r="J96" s="15">
        <v>231</v>
      </c>
      <c r="K96" s="15"/>
      <c r="L96" s="15"/>
      <c r="M96" s="13">
        <f t="shared" si="46"/>
        <v>233.5</v>
      </c>
      <c r="N96" s="17">
        <v>39598</v>
      </c>
      <c r="O96" s="14">
        <v>249610</v>
      </c>
      <c r="P96" s="17">
        <v>39599</v>
      </c>
      <c r="Q96" s="14">
        <v>65036</v>
      </c>
      <c r="R96" s="15"/>
      <c r="S96" s="14"/>
      <c r="T96" s="15"/>
      <c r="U96" s="14"/>
      <c r="V96" s="14">
        <f t="shared" si="34"/>
        <v>314646</v>
      </c>
      <c r="W96" s="14">
        <f t="shared" si="35"/>
        <v>777507.19857117708</v>
      </c>
      <c r="X96" s="17">
        <v>39639</v>
      </c>
      <c r="Y96" s="15">
        <f t="shared" si="41"/>
        <v>41</v>
      </c>
      <c r="Z96" s="15">
        <v>0</v>
      </c>
      <c r="AA96" s="18">
        <v>2.9</v>
      </c>
      <c r="AB96" s="18">
        <v>30.2</v>
      </c>
      <c r="AC96" s="18">
        <v>26.7</v>
      </c>
      <c r="AD96" s="18">
        <v>33.200000000000003</v>
      </c>
      <c r="AE96" s="18">
        <v>30.638461538461542</v>
      </c>
      <c r="AF96" s="13">
        <v>41</v>
      </c>
      <c r="AG96" s="13">
        <f t="shared" si="36"/>
        <v>3</v>
      </c>
      <c r="AH96" s="13">
        <v>44</v>
      </c>
      <c r="AI96" s="13">
        <v>55</v>
      </c>
      <c r="AJ96" s="13">
        <v>49.75</v>
      </c>
      <c r="AK96" s="18">
        <v>8.9</v>
      </c>
      <c r="AL96" s="18">
        <v>8.9</v>
      </c>
      <c r="AM96" s="18">
        <v>9.4</v>
      </c>
      <c r="AN96" s="18">
        <v>9.1540204054198266</v>
      </c>
      <c r="AO96" s="21">
        <v>324</v>
      </c>
      <c r="AP96" s="21">
        <v>145</v>
      </c>
      <c r="AQ96" s="21">
        <v>12.5</v>
      </c>
      <c r="AR96" s="21">
        <v>7.125</v>
      </c>
      <c r="AS96" s="15">
        <v>5</v>
      </c>
      <c r="AT96" s="15">
        <v>0</v>
      </c>
      <c r="AU96" s="15">
        <v>215</v>
      </c>
      <c r="AV96" s="14">
        <v>76.733333333333334</v>
      </c>
      <c r="AW96" s="14">
        <v>41</v>
      </c>
      <c r="AX96" s="14">
        <v>20</v>
      </c>
      <c r="AY96" s="14">
        <v>5</v>
      </c>
      <c r="AZ96" s="14">
        <v>325</v>
      </c>
      <c r="BA96" s="14">
        <v>124</v>
      </c>
      <c r="BB96" s="14">
        <v>65</v>
      </c>
      <c r="BC96" s="14">
        <v>0</v>
      </c>
      <c r="BD96" s="14">
        <v>0</v>
      </c>
      <c r="BE96" s="14">
        <v>30</v>
      </c>
      <c r="BF96" s="14">
        <v>3.3333333333333335</v>
      </c>
      <c r="BG96" s="14">
        <v>0</v>
      </c>
      <c r="BH96" s="14">
        <v>25</v>
      </c>
      <c r="BI96" s="14">
        <v>35</v>
      </c>
      <c r="BJ96" s="14">
        <v>570</v>
      </c>
      <c r="BK96" s="14">
        <v>204.33333333333334</v>
      </c>
      <c r="BL96" s="14">
        <v>145</v>
      </c>
      <c r="BM96" s="14">
        <v>51229</v>
      </c>
      <c r="BN96" s="19">
        <f>BM96/Q96*100</f>
        <v>78.770219570699311</v>
      </c>
      <c r="BO96" s="19">
        <f>(BM96)/(O96+Q96+S96+U96)*100</f>
        <v>16.281471876330862</v>
      </c>
      <c r="BP96" s="15" t="s">
        <v>72</v>
      </c>
      <c r="BQ96" s="15">
        <v>24</v>
      </c>
      <c r="BR96" s="15">
        <v>37</v>
      </c>
      <c r="BS96" s="13">
        <f t="shared" si="48"/>
        <v>13</v>
      </c>
      <c r="BT96" s="19">
        <v>31.77</v>
      </c>
      <c r="BU96" s="19">
        <f t="shared" si="37"/>
        <v>0.77487804878048783</v>
      </c>
      <c r="BV96" s="16">
        <v>0.112</v>
      </c>
      <c r="BW96" s="16">
        <v>0.34899999999999998</v>
      </c>
      <c r="BX96" s="16">
        <v>0.224</v>
      </c>
      <c r="BY96" s="14">
        <f t="shared" si="42"/>
        <v>126589.61587181414</v>
      </c>
      <c r="BZ96" s="15">
        <v>11.41</v>
      </c>
      <c r="CA96" s="16">
        <f t="shared" si="43"/>
        <v>0.68767619574155037</v>
      </c>
      <c r="CB96" s="16">
        <f t="shared" si="49"/>
        <v>0.698548193471352</v>
      </c>
    </row>
    <row r="97" spans="1:80" x14ac:dyDescent="0.25">
      <c r="A97" s="15" t="s">
        <v>69</v>
      </c>
      <c r="B97" s="15">
        <v>23</v>
      </c>
      <c r="C97" s="15">
        <v>1</v>
      </c>
      <c r="D97" s="16">
        <f t="shared" si="40"/>
        <v>0.40468564223999998</v>
      </c>
      <c r="E97" s="17">
        <v>39959</v>
      </c>
      <c r="F97" s="15">
        <v>2</v>
      </c>
      <c r="G97" s="15" t="s">
        <v>76</v>
      </c>
      <c r="H97" s="15" t="s">
        <v>77</v>
      </c>
      <c r="I97" s="15">
        <v>111</v>
      </c>
      <c r="J97" s="15">
        <v>41</v>
      </c>
      <c r="K97" s="15"/>
      <c r="L97" s="15"/>
      <c r="M97" s="13">
        <f t="shared" si="46"/>
        <v>76</v>
      </c>
      <c r="N97" s="17">
        <v>39970</v>
      </c>
      <c r="O97" s="14">
        <v>217550</v>
      </c>
      <c r="P97" s="17">
        <v>39971</v>
      </c>
      <c r="Q97" s="14">
        <v>186406</v>
      </c>
      <c r="R97" s="15"/>
      <c r="S97" s="15"/>
      <c r="T97" s="14"/>
      <c r="U97" s="15"/>
      <c r="V97" s="14">
        <f t="shared" si="34"/>
        <v>403956</v>
      </c>
      <c r="W97" s="14">
        <f t="shared" si="35"/>
        <v>998197.01475950249</v>
      </c>
      <c r="X97" s="17">
        <v>40015</v>
      </c>
      <c r="Y97" s="15">
        <f t="shared" si="41"/>
        <v>45</v>
      </c>
      <c r="Z97" s="15">
        <v>2</v>
      </c>
      <c r="AA97" s="15">
        <v>3.3</v>
      </c>
      <c r="AB97" s="15">
        <v>30.6</v>
      </c>
      <c r="AC97" s="15">
        <v>29.4</v>
      </c>
      <c r="AD97" s="15">
        <v>33.9</v>
      </c>
      <c r="AE97" s="18">
        <v>32.004651162790694</v>
      </c>
      <c r="AF97" s="15">
        <v>41</v>
      </c>
      <c r="AG97" s="13">
        <f t="shared" si="36"/>
        <v>4</v>
      </c>
      <c r="AH97" s="15">
        <v>45</v>
      </c>
      <c r="AI97" s="15">
        <v>60</v>
      </c>
      <c r="AJ97" s="18">
        <v>50.142857142857146</v>
      </c>
      <c r="AK97" s="15">
        <v>9.3000000000000007</v>
      </c>
      <c r="AL97" s="15">
        <v>8.9</v>
      </c>
      <c r="AM97" s="18">
        <v>9.4</v>
      </c>
      <c r="AN97" s="18">
        <v>9.2235828668385444</v>
      </c>
      <c r="AO97" s="15">
        <v>308</v>
      </c>
      <c r="AP97" s="15">
        <v>260</v>
      </c>
      <c r="AQ97" s="15">
        <v>12</v>
      </c>
      <c r="AR97" s="15">
        <v>127.5</v>
      </c>
      <c r="AS97" s="14">
        <v>85</v>
      </c>
      <c r="AT97" s="14">
        <v>5</v>
      </c>
      <c r="AU97" s="14">
        <v>530</v>
      </c>
      <c r="AV97" s="14">
        <v>165</v>
      </c>
      <c r="AW97" s="14">
        <v>92.5</v>
      </c>
      <c r="AX97" s="14">
        <v>360</v>
      </c>
      <c r="AY97" s="14">
        <v>5</v>
      </c>
      <c r="AZ97" s="14">
        <v>380</v>
      </c>
      <c r="BA97" s="14">
        <v>122.8125</v>
      </c>
      <c r="BB97" s="14">
        <v>72.5</v>
      </c>
      <c r="BC97" s="14">
        <v>15</v>
      </c>
      <c r="BD97" s="14">
        <v>0</v>
      </c>
      <c r="BE97" s="14">
        <v>0</v>
      </c>
      <c r="BF97" s="14">
        <v>0</v>
      </c>
      <c r="BG97" s="14">
        <v>0</v>
      </c>
      <c r="BH97" s="14">
        <v>460</v>
      </c>
      <c r="BI97" s="14">
        <v>10</v>
      </c>
      <c r="BJ97" s="14">
        <v>820</v>
      </c>
      <c r="BK97" s="14">
        <v>288.4375</v>
      </c>
      <c r="BL97" s="14">
        <v>235</v>
      </c>
      <c r="BM97" s="14">
        <v>39690</v>
      </c>
      <c r="BN97" s="19">
        <f>BM97/Q97*100</f>
        <v>21.292233082626097</v>
      </c>
      <c r="BO97" s="19">
        <f>(BM97)/(O97+Q97+S97+U97)*100</f>
        <v>9.8253275109170293</v>
      </c>
      <c r="BP97" s="15" t="s">
        <v>72</v>
      </c>
      <c r="BQ97" s="15">
        <v>25</v>
      </c>
      <c r="BR97" s="15">
        <v>59</v>
      </c>
      <c r="BS97" s="13">
        <f t="shared" si="48"/>
        <v>34</v>
      </c>
      <c r="BT97" s="15">
        <v>35.840000000000003</v>
      </c>
      <c r="BU97" s="19">
        <f t="shared" si="37"/>
        <v>0.79644444444444451</v>
      </c>
      <c r="BV97" s="16">
        <v>0.13700000000000001</v>
      </c>
      <c r="BW97" s="16">
        <v>0.94499999999999995</v>
      </c>
      <c r="BX97" s="16">
        <v>0.379</v>
      </c>
      <c r="BY97" s="14">
        <f t="shared" si="42"/>
        <v>98076.125904317931</v>
      </c>
      <c r="BZ97" s="15">
        <v>13.14</v>
      </c>
      <c r="CA97" s="16">
        <f t="shared" si="43"/>
        <v>0.72154771388412287</v>
      </c>
      <c r="CB97" s="16">
        <f t="shared" si="49"/>
        <v>0.82325657324610202</v>
      </c>
    </row>
    <row r="98" spans="1:80" s="149" customFormat="1" x14ac:dyDescent="0.25">
      <c r="A98" s="139" t="s">
        <v>69</v>
      </c>
      <c r="B98" s="139">
        <v>13</v>
      </c>
      <c r="C98" s="139">
        <v>0.5</v>
      </c>
      <c r="D98" s="140">
        <f t="shared" si="40"/>
        <v>0.20234282111999999</v>
      </c>
      <c r="E98" s="141">
        <v>37064</v>
      </c>
      <c r="F98" s="139">
        <v>1</v>
      </c>
      <c r="G98" s="139" t="s">
        <v>76</v>
      </c>
      <c r="H98" s="139" t="s">
        <v>77</v>
      </c>
      <c r="I98" s="139">
        <v>17</v>
      </c>
      <c r="J98" s="139">
        <v>14</v>
      </c>
      <c r="K98" s="139"/>
      <c r="L98" s="139"/>
      <c r="M98" s="142">
        <f t="shared" si="46"/>
        <v>15.5</v>
      </c>
      <c r="N98" s="143">
        <v>37073</v>
      </c>
      <c r="O98" s="144">
        <v>213428</v>
      </c>
      <c r="P98" s="139"/>
      <c r="Q98" s="145"/>
      <c r="R98" s="139"/>
      <c r="S98" s="139"/>
      <c r="T98" s="139"/>
      <c r="U98" s="139"/>
      <c r="V98" s="145">
        <f t="shared" ref="V98:V129" si="50">SUM(O98,Q98,S98,U98)</f>
        <v>213428</v>
      </c>
      <c r="W98" s="145">
        <f t="shared" ref="W98:W129" si="51">V98/D98</f>
        <v>1054784.1471154834</v>
      </c>
      <c r="X98" s="141">
        <v>37111</v>
      </c>
      <c r="Y98" s="139">
        <f t="shared" si="41"/>
        <v>38</v>
      </c>
      <c r="Z98" s="142">
        <v>9</v>
      </c>
      <c r="AA98" s="146">
        <v>3.5</v>
      </c>
      <c r="AB98" s="146">
        <v>28.8</v>
      </c>
      <c r="AC98" s="146">
        <v>28.1</v>
      </c>
      <c r="AD98" s="146">
        <v>34.200000000000003</v>
      </c>
      <c r="AE98" s="146">
        <v>32.347222222222229</v>
      </c>
      <c r="AF98" s="142">
        <v>42</v>
      </c>
      <c r="AG98" s="142">
        <f t="shared" ref="AG98:AG129" si="52">AH98-AF98</f>
        <v>0</v>
      </c>
      <c r="AH98" s="142">
        <v>42</v>
      </c>
      <c r="AI98" s="142">
        <v>58</v>
      </c>
      <c r="AJ98" s="142">
        <v>51</v>
      </c>
      <c r="AK98" s="146">
        <v>8.8000000000000007</v>
      </c>
      <c r="AL98" s="146">
        <v>8.9</v>
      </c>
      <c r="AM98" s="146">
        <v>9.3000000000000007</v>
      </c>
      <c r="AN98" s="146">
        <v>9.0289000711568139</v>
      </c>
      <c r="AO98" s="146">
        <v>30</v>
      </c>
      <c r="AP98" s="145">
        <v>82.5</v>
      </c>
      <c r="AQ98" s="148">
        <v>2.2999999999999998</v>
      </c>
      <c r="AR98" s="148">
        <v>1.73</v>
      </c>
      <c r="AS98" s="145">
        <v>15</v>
      </c>
      <c r="AT98" s="145">
        <v>255</v>
      </c>
      <c r="AU98" s="145">
        <v>0</v>
      </c>
      <c r="AV98" s="145">
        <v>270</v>
      </c>
      <c r="AW98" s="145">
        <v>0</v>
      </c>
      <c r="AX98" s="145">
        <v>0</v>
      </c>
      <c r="AY98" s="145">
        <v>0</v>
      </c>
      <c r="AZ98" s="145">
        <v>5</v>
      </c>
      <c r="BA98" s="145">
        <v>240</v>
      </c>
      <c r="BB98" s="145">
        <v>165</v>
      </c>
      <c r="BC98" s="145">
        <v>0</v>
      </c>
      <c r="BD98" s="145">
        <v>375</v>
      </c>
      <c r="BE98" s="145">
        <v>44.666666666666664</v>
      </c>
      <c r="BF98" s="145">
        <v>73.666666666666671</v>
      </c>
      <c r="BG98" s="145">
        <v>0</v>
      </c>
      <c r="BH98" s="145">
        <v>118.33333333333333</v>
      </c>
      <c r="BI98" s="145">
        <v>20</v>
      </c>
      <c r="BJ98" s="145">
        <v>60</v>
      </c>
      <c r="BK98" s="145">
        <v>0</v>
      </c>
      <c r="BL98" s="145">
        <v>105</v>
      </c>
      <c r="BM98" s="145">
        <v>21018</v>
      </c>
      <c r="BN98" s="148">
        <f>BM98/(O98)*100</f>
        <v>9.8478175309706319</v>
      </c>
      <c r="BO98" s="148">
        <f>BM98/(O98+Q98)*100</f>
        <v>9.8478175309706319</v>
      </c>
      <c r="BP98" s="139" t="s">
        <v>72</v>
      </c>
      <c r="BQ98" s="139">
        <v>27</v>
      </c>
      <c r="BR98" s="139">
        <v>36</v>
      </c>
      <c r="BS98" s="142">
        <f t="shared" si="48"/>
        <v>9</v>
      </c>
      <c r="BT98" s="139">
        <v>31.28</v>
      </c>
      <c r="BU98" s="148">
        <f t="shared" ref="BU98:BU129" si="53">BT98/Y98</f>
        <v>0.82315789473684209</v>
      </c>
      <c r="BV98" s="139">
        <v>0.159</v>
      </c>
      <c r="BW98" s="139">
        <v>0.38600000000000001</v>
      </c>
      <c r="BX98" s="139">
        <v>0.219</v>
      </c>
      <c r="BY98" s="145">
        <f t="shared" si="42"/>
        <v>103873.21815353763</v>
      </c>
      <c r="BZ98" s="139">
        <v>4.59</v>
      </c>
      <c r="CA98" s="148">
        <f t="shared" si="43"/>
        <v>0.59695457943909946</v>
      </c>
      <c r="CB98" s="148">
        <f t="shared" si="49"/>
        <v>0.7155564185112232</v>
      </c>
    </row>
    <row r="99" spans="1:80" s="149" customFormat="1" x14ac:dyDescent="0.25">
      <c r="A99" s="139" t="s">
        <v>69</v>
      </c>
      <c r="B99" s="139">
        <v>3</v>
      </c>
      <c r="C99" s="139">
        <v>2</v>
      </c>
      <c r="D99" s="140">
        <f t="shared" si="40"/>
        <v>0.80937128447999995</v>
      </c>
      <c r="E99" s="141">
        <v>37854</v>
      </c>
      <c r="F99" s="139">
        <v>1</v>
      </c>
      <c r="G99" s="139" t="s">
        <v>76</v>
      </c>
      <c r="H99" s="139" t="s">
        <v>78</v>
      </c>
      <c r="I99" s="139">
        <v>20</v>
      </c>
      <c r="J99" s="139">
        <v>35</v>
      </c>
      <c r="K99" s="139"/>
      <c r="L99" s="139"/>
      <c r="M99" s="142">
        <f t="shared" si="46"/>
        <v>27.5</v>
      </c>
      <c r="N99" s="141">
        <v>37869</v>
      </c>
      <c r="O99" s="145">
        <v>347622</v>
      </c>
      <c r="P99" s="139"/>
      <c r="Q99" s="145"/>
      <c r="R99" s="139"/>
      <c r="S99" s="139"/>
      <c r="T99" s="139"/>
      <c r="U99" s="139"/>
      <c r="V99" s="145">
        <f t="shared" si="50"/>
        <v>347622</v>
      </c>
      <c r="W99" s="145">
        <f t="shared" si="51"/>
        <v>429496.3345818948</v>
      </c>
      <c r="X99" s="141">
        <v>37902</v>
      </c>
      <c r="Y99" s="139">
        <f t="shared" si="41"/>
        <v>33</v>
      </c>
      <c r="Z99" s="139">
        <v>4</v>
      </c>
      <c r="AA99" s="146">
        <v>3</v>
      </c>
      <c r="AB99" s="146">
        <v>30.1</v>
      </c>
      <c r="AC99" s="146">
        <v>24.5</v>
      </c>
      <c r="AD99" s="146">
        <v>31.7</v>
      </c>
      <c r="AE99" s="146">
        <v>28.609677419354838</v>
      </c>
      <c r="AF99" s="142">
        <v>42</v>
      </c>
      <c r="AG99" s="142">
        <f t="shared" si="52"/>
        <v>-17</v>
      </c>
      <c r="AH99" s="142">
        <v>25</v>
      </c>
      <c r="AI99" s="142">
        <v>42</v>
      </c>
      <c r="AJ99" s="142">
        <v>32.444444444444443</v>
      </c>
      <c r="AK99" s="146">
        <v>9</v>
      </c>
      <c r="AL99" s="146">
        <v>8.5</v>
      </c>
      <c r="AM99" s="146">
        <v>9.5</v>
      </c>
      <c r="AN99" s="146">
        <v>8.8944013965611575</v>
      </c>
      <c r="AO99" s="139">
        <v>176</v>
      </c>
      <c r="AP99" s="139">
        <v>800</v>
      </c>
      <c r="AQ99" s="139">
        <v>84</v>
      </c>
      <c r="AR99" s="139">
        <v>35</v>
      </c>
      <c r="AS99" s="145">
        <v>130</v>
      </c>
      <c r="AT99" s="145">
        <v>100</v>
      </c>
      <c r="AU99" s="145">
        <v>690</v>
      </c>
      <c r="AV99" s="145">
        <v>920</v>
      </c>
      <c r="AW99" s="145">
        <v>0</v>
      </c>
      <c r="AX99" s="145">
        <v>0</v>
      </c>
      <c r="AY99" s="145">
        <v>0</v>
      </c>
      <c r="AZ99" s="145">
        <v>5</v>
      </c>
      <c r="BA99" s="145">
        <v>290</v>
      </c>
      <c r="BB99" s="145">
        <v>45</v>
      </c>
      <c r="BC99" s="145">
        <v>2215</v>
      </c>
      <c r="BD99" s="145">
        <v>2395</v>
      </c>
      <c r="BE99" s="145">
        <v>58.636363636363633</v>
      </c>
      <c r="BF99" s="145">
        <v>12.727272727272727</v>
      </c>
      <c r="BG99" s="145">
        <v>520.4545454545455</v>
      </c>
      <c r="BH99" s="145">
        <v>591.81818181818187</v>
      </c>
      <c r="BI99" s="145">
        <v>10</v>
      </c>
      <c r="BJ99" s="145">
        <v>15</v>
      </c>
      <c r="BK99" s="145">
        <v>15</v>
      </c>
      <c r="BL99" s="145">
        <v>25</v>
      </c>
      <c r="BM99" s="145">
        <v>189124</v>
      </c>
      <c r="BN99" s="148">
        <f>BM99/(O99)*100</f>
        <v>54.405072176099324</v>
      </c>
      <c r="BO99" s="148">
        <f>BM99/(O99+Q99)*100</f>
        <v>54.405072176099324</v>
      </c>
      <c r="BP99" s="139" t="s">
        <v>72</v>
      </c>
      <c r="BQ99" s="139">
        <v>26</v>
      </c>
      <c r="BR99" s="139">
        <v>57</v>
      </c>
      <c r="BS99" s="142">
        <f t="shared" si="48"/>
        <v>31</v>
      </c>
      <c r="BT99" s="139">
        <v>36.21</v>
      </c>
      <c r="BU99" s="148">
        <f t="shared" si="53"/>
        <v>1.0972727272727274</v>
      </c>
      <c r="BV99" s="139">
        <v>0.14699999999999999</v>
      </c>
      <c r="BW99" s="139">
        <v>1.792</v>
      </c>
      <c r="BX99" s="139">
        <v>0.36299999999999999</v>
      </c>
      <c r="BY99" s="145">
        <f t="shared" si="42"/>
        <v>233667.7908229809</v>
      </c>
      <c r="BZ99" s="139">
        <v>61.27</v>
      </c>
      <c r="CA99" s="148">
        <f t="shared" si="43"/>
        <v>2.2939616246201853</v>
      </c>
      <c r="CB99" s="148">
        <f t="shared" si="49"/>
        <v>0.76457668513250976</v>
      </c>
    </row>
    <row r="100" spans="1:80" s="149" customFormat="1" x14ac:dyDescent="0.25">
      <c r="A100" s="139" t="s">
        <v>69</v>
      </c>
      <c r="B100" s="139">
        <v>1</v>
      </c>
      <c r="C100" s="139">
        <v>2</v>
      </c>
      <c r="D100" s="140">
        <f t="shared" si="40"/>
        <v>0.80937128447999995</v>
      </c>
      <c r="E100" s="141">
        <v>38906</v>
      </c>
      <c r="F100" s="139">
        <v>1</v>
      </c>
      <c r="G100" s="139" t="s">
        <v>76</v>
      </c>
      <c r="H100" s="139" t="s">
        <v>78</v>
      </c>
      <c r="I100" s="139">
        <v>53</v>
      </c>
      <c r="J100" s="139">
        <v>10</v>
      </c>
      <c r="K100" s="139"/>
      <c r="L100" s="139"/>
      <c r="M100" s="142">
        <f t="shared" si="46"/>
        <v>31.5</v>
      </c>
      <c r="N100" s="141">
        <v>38915</v>
      </c>
      <c r="O100" s="145">
        <v>873864</v>
      </c>
      <c r="P100" s="139"/>
      <c r="Q100" s="145"/>
      <c r="R100" s="139"/>
      <c r="S100" s="139"/>
      <c r="T100" s="139"/>
      <c r="U100" s="139"/>
      <c r="V100" s="145">
        <f t="shared" si="50"/>
        <v>873864</v>
      </c>
      <c r="W100" s="145">
        <f t="shared" si="51"/>
        <v>1079682.485352115</v>
      </c>
      <c r="X100" s="141">
        <v>38945</v>
      </c>
      <c r="Y100" s="142">
        <f t="shared" si="41"/>
        <v>30</v>
      </c>
      <c r="Z100" s="139">
        <v>8</v>
      </c>
      <c r="AA100" s="146">
        <v>3.4</v>
      </c>
      <c r="AB100" s="146">
        <v>32.5</v>
      </c>
      <c r="AC100" s="146">
        <v>28.6</v>
      </c>
      <c r="AD100" s="146">
        <v>32.4</v>
      </c>
      <c r="AE100" s="146">
        <v>31.15</v>
      </c>
      <c r="AF100" s="142">
        <v>42</v>
      </c>
      <c r="AG100" s="142">
        <f t="shared" si="52"/>
        <v>-1</v>
      </c>
      <c r="AH100" s="142">
        <v>41</v>
      </c>
      <c r="AI100" s="142">
        <v>53</v>
      </c>
      <c r="AJ100" s="142">
        <v>45.333333333333336</v>
      </c>
      <c r="AK100" s="146">
        <v>9.1</v>
      </c>
      <c r="AL100" s="146">
        <v>8.9</v>
      </c>
      <c r="AM100" s="146">
        <v>9.4</v>
      </c>
      <c r="AN100" s="146">
        <v>9.1405680924277632</v>
      </c>
      <c r="AO100" s="139">
        <v>232</v>
      </c>
      <c r="AP100" s="139">
        <v>225</v>
      </c>
      <c r="AQ100" s="139">
        <v>2.5</v>
      </c>
      <c r="AR100" s="139">
        <v>22.5</v>
      </c>
      <c r="AS100" s="145">
        <v>65</v>
      </c>
      <c r="AT100" s="145">
        <v>185</v>
      </c>
      <c r="AU100" s="145">
        <v>0</v>
      </c>
      <c r="AV100" s="145">
        <v>250</v>
      </c>
      <c r="AW100" s="145">
        <v>0</v>
      </c>
      <c r="AX100" s="145">
        <v>5</v>
      </c>
      <c r="AY100" s="145">
        <v>0</v>
      </c>
      <c r="AZ100" s="145">
        <v>15</v>
      </c>
      <c r="BA100" s="145">
        <v>125</v>
      </c>
      <c r="BB100" s="145">
        <v>740</v>
      </c>
      <c r="BC100" s="145">
        <v>0</v>
      </c>
      <c r="BD100" s="145">
        <v>860</v>
      </c>
      <c r="BE100" s="145">
        <v>56.416666666666664</v>
      </c>
      <c r="BF100" s="145">
        <v>152.5</v>
      </c>
      <c r="BG100" s="145">
        <v>0</v>
      </c>
      <c r="BH100" s="145">
        <v>208.91666666666666</v>
      </c>
      <c r="BI100" s="145">
        <v>48.5</v>
      </c>
      <c r="BJ100" s="145">
        <v>45</v>
      </c>
      <c r="BK100" s="145">
        <v>0</v>
      </c>
      <c r="BL100" s="145">
        <v>105</v>
      </c>
      <c r="BM100" s="145">
        <v>103268</v>
      </c>
      <c r="BN100" s="148">
        <f>BM100/O100*100</f>
        <v>11.81739950381295</v>
      </c>
      <c r="BO100" s="148">
        <f>BM100/(O100+Q100)*100</f>
        <v>11.81739950381295</v>
      </c>
      <c r="BP100" s="139" t="s">
        <v>72</v>
      </c>
      <c r="BQ100" s="139">
        <v>24</v>
      </c>
      <c r="BR100" s="139">
        <v>38</v>
      </c>
      <c r="BS100" s="142">
        <f t="shared" si="48"/>
        <v>14</v>
      </c>
      <c r="BT100" s="139">
        <v>30.37</v>
      </c>
      <c r="BU100" s="148">
        <f t="shared" si="53"/>
        <v>1.0123333333333333</v>
      </c>
      <c r="BV100" s="140">
        <v>3.4000000000000002E-2</v>
      </c>
      <c r="BW100" s="140">
        <v>0.29599999999999999</v>
      </c>
      <c r="BX100" s="140">
        <v>0.20300000000000001</v>
      </c>
      <c r="BY100" s="145">
        <f t="shared" si="42"/>
        <v>127590.39266675616</v>
      </c>
      <c r="BZ100" s="139">
        <v>25.64</v>
      </c>
      <c r="CA100" s="148">
        <f t="shared" si="43"/>
        <v>1.0559636634696867</v>
      </c>
      <c r="CB100" s="148">
        <f t="shared" si="49"/>
        <v>0.72470567494776295</v>
      </c>
    </row>
    <row r="101" spans="1:80" s="149" customFormat="1" x14ac:dyDescent="0.25">
      <c r="A101" s="139" t="s">
        <v>69</v>
      </c>
      <c r="B101" s="139">
        <v>13</v>
      </c>
      <c r="C101" s="139">
        <v>0.5</v>
      </c>
      <c r="D101" s="140">
        <v>0.20234282111999999</v>
      </c>
      <c r="E101" s="141">
        <v>39247</v>
      </c>
      <c r="F101" s="139">
        <v>3</v>
      </c>
      <c r="G101" s="139" t="s">
        <v>76</v>
      </c>
      <c r="H101" s="139" t="s">
        <v>77</v>
      </c>
      <c r="I101" s="139">
        <v>30</v>
      </c>
      <c r="J101" s="139">
        <v>19</v>
      </c>
      <c r="K101" s="139"/>
      <c r="L101" s="139"/>
      <c r="M101" s="142">
        <f t="shared" si="46"/>
        <v>24.5</v>
      </c>
      <c r="N101" s="141">
        <v>39252</v>
      </c>
      <c r="O101" s="145">
        <v>86562</v>
      </c>
      <c r="P101" s="139">
        <v>39253</v>
      </c>
      <c r="Q101" s="145">
        <v>160300</v>
      </c>
      <c r="R101" s="139">
        <v>39255</v>
      </c>
      <c r="S101" s="145">
        <v>20610</v>
      </c>
      <c r="T101" s="139"/>
      <c r="U101" s="139"/>
      <c r="V101" s="145">
        <f t="shared" si="50"/>
        <v>267472</v>
      </c>
      <c r="W101" s="145">
        <f t="shared" si="51"/>
        <v>1321875.4118357131</v>
      </c>
      <c r="X101" s="141">
        <v>39289</v>
      </c>
      <c r="Y101" s="139">
        <v>37</v>
      </c>
      <c r="Z101" s="139">
        <v>1</v>
      </c>
      <c r="AA101" s="139">
        <v>3.4</v>
      </c>
      <c r="AB101" s="146">
        <v>31.4</v>
      </c>
      <c r="AC101" s="146">
        <v>27.5</v>
      </c>
      <c r="AD101" s="146">
        <v>32.9</v>
      </c>
      <c r="AE101" s="146">
        <v>30.473529411764702</v>
      </c>
      <c r="AF101" s="142">
        <v>42</v>
      </c>
      <c r="AG101" s="142">
        <f t="shared" si="52"/>
        <v>-16</v>
      </c>
      <c r="AH101" s="142">
        <v>26</v>
      </c>
      <c r="AI101" s="142">
        <v>42</v>
      </c>
      <c r="AJ101" s="146">
        <v>32.700000000000003</v>
      </c>
      <c r="AK101" s="146">
        <v>8.6</v>
      </c>
      <c r="AL101" s="146">
        <v>8.4</v>
      </c>
      <c r="AM101" s="146">
        <v>9.1999999999999993</v>
      </c>
      <c r="AN101" s="146">
        <v>8.8882352941176475</v>
      </c>
      <c r="AO101" s="139">
        <v>134</v>
      </c>
      <c r="AP101" s="147">
        <v>157.5</v>
      </c>
      <c r="AQ101" s="147">
        <v>10.5</v>
      </c>
      <c r="AR101" s="147">
        <v>4.2750000000000004</v>
      </c>
      <c r="AS101" s="145">
        <v>30</v>
      </c>
      <c r="AT101" s="145">
        <v>0</v>
      </c>
      <c r="AU101" s="145">
        <v>50</v>
      </c>
      <c r="AV101" s="145">
        <v>9.545454545454545</v>
      </c>
      <c r="AW101" s="145">
        <v>0</v>
      </c>
      <c r="AX101" s="145">
        <v>80</v>
      </c>
      <c r="AY101" s="145">
        <v>0</v>
      </c>
      <c r="AZ101" s="145">
        <v>255</v>
      </c>
      <c r="BA101" s="145">
        <v>38.636363636363633</v>
      </c>
      <c r="BB101" s="145">
        <v>5</v>
      </c>
      <c r="BC101" s="145">
        <v>30</v>
      </c>
      <c r="BD101" s="145">
        <v>0</v>
      </c>
      <c r="BE101" s="145">
        <v>105</v>
      </c>
      <c r="BF101" s="145">
        <v>21.818181818181817</v>
      </c>
      <c r="BG101" s="145">
        <v>5</v>
      </c>
      <c r="BH101" s="145">
        <v>140</v>
      </c>
      <c r="BI101" s="145">
        <v>0</v>
      </c>
      <c r="BJ101" s="145">
        <v>305</v>
      </c>
      <c r="BK101" s="145">
        <v>65.454545454545453</v>
      </c>
      <c r="BL101" s="145">
        <v>35</v>
      </c>
      <c r="BM101" s="145">
        <v>11528</v>
      </c>
      <c r="BN101" s="148">
        <v>55.934012615235318</v>
      </c>
      <c r="BO101" s="148">
        <v>4.309983848776695</v>
      </c>
      <c r="BP101" s="139" t="s">
        <v>72</v>
      </c>
      <c r="BQ101" s="139">
        <v>25</v>
      </c>
      <c r="BR101" s="139">
        <v>59</v>
      </c>
      <c r="BS101" s="142">
        <f t="shared" si="48"/>
        <v>34</v>
      </c>
      <c r="BT101" s="139">
        <v>38.200000000000003</v>
      </c>
      <c r="BU101" s="148">
        <f t="shared" si="53"/>
        <v>1.0324324324324325</v>
      </c>
      <c r="BV101" s="139">
        <v>0.20599999999999999</v>
      </c>
      <c r="BW101" s="139">
        <v>1.78</v>
      </c>
      <c r="BX101" s="139">
        <v>0.497</v>
      </c>
      <c r="BY101" s="145">
        <v>56972.616751069647</v>
      </c>
      <c r="BZ101" s="148">
        <v>3.95</v>
      </c>
      <c r="CA101" s="148">
        <v>0.52760338205151525</v>
      </c>
      <c r="CB101" s="148">
        <v>0.89159228120038359</v>
      </c>
    </row>
    <row r="102" spans="1:80" s="149" customFormat="1" x14ac:dyDescent="0.25">
      <c r="A102" s="139" t="s">
        <v>69</v>
      </c>
      <c r="B102" s="139">
        <v>11</v>
      </c>
      <c r="C102" s="139">
        <v>0.5</v>
      </c>
      <c r="D102" s="140">
        <f t="shared" ref="D102:D133" si="54">C102*0.40468564224</f>
        <v>0.20234282111999999</v>
      </c>
      <c r="E102" s="141">
        <v>39595</v>
      </c>
      <c r="F102" s="139">
        <v>1</v>
      </c>
      <c r="G102" s="139" t="s">
        <v>76</v>
      </c>
      <c r="H102" s="139" t="s">
        <v>77</v>
      </c>
      <c r="I102" s="139">
        <v>97</v>
      </c>
      <c r="J102" s="139">
        <v>161</v>
      </c>
      <c r="K102" s="139"/>
      <c r="L102" s="139"/>
      <c r="M102" s="142">
        <f t="shared" si="46"/>
        <v>129</v>
      </c>
      <c r="N102" s="141">
        <v>39602</v>
      </c>
      <c r="O102" s="145">
        <v>163964</v>
      </c>
      <c r="P102" s="139"/>
      <c r="Q102" s="145"/>
      <c r="R102" s="139"/>
      <c r="S102" s="145"/>
      <c r="T102" s="139"/>
      <c r="U102" s="145"/>
      <c r="V102" s="145">
        <f t="shared" si="50"/>
        <v>163964</v>
      </c>
      <c r="W102" s="145">
        <f t="shared" si="51"/>
        <v>810327.73533764598</v>
      </c>
      <c r="X102" s="141">
        <v>39639</v>
      </c>
      <c r="Y102" s="139">
        <f t="shared" ref="Y102:Y133" si="55">X102-N102</f>
        <v>37</v>
      </c>
      <c r="Z102" s="139">
        <v>0</v>
      </c>
      <c r="AA102" s="146">
        <v>2.7</v>
      </c>
      <c r="AB102" s="146">
        <v>30.7</v>
      </c>
      <c r="AC102" s="146">
        <v>27</v>
      </c>
      <c r="AD102" s="146">
        <v>32.4</v>
      </c>
      <c r="AE102" s="146">
        <v>30.511428571428574</v>
      </c>
      <c r="AF102" s="142">
        <v>42</v>
      </c>
      <c r="AG102" s="142">
        <f t="shared" si="52"/>
        <v>2</v>
      </c>
      <c r="AH102" s="142">
        <v>44</v>
      </c>
      <c r="AI102" s="142">
        <v>51</v>
      </c>
      <c r="AJ102" s="142">
        <v>48.857142857142854</v>
      </c>
      <c r="AK102" s="146">
        <v>8.8000000000000007</v>
      </c>
      <c r="AL102" s="146">
        <v>8.1999999999999993</v>
      </c>
      <c r="AM102" s="146">
        <v>9.3000000000000007</v>
      </c>
      <c r="AN102" s="146">
        <v>8.9843820835531272</v>
      </c>
      <c r="AO102" s="147">
        <f>2*126</f>
        <v>252</v>
      </c>
      <c r="AP102" s="147">
        <v>100</v>
      </c>
      <c r="AQ102" s="147">
        <v>8</v>
      </c>
      <c r="AR102" s="147">
        <v>4.5</v>
      </c>
      <c r="AS102" s="139">
        <v>10</v>
      </c>
      <c r="AT102" s="139">
        <v>0</v>
      </c>
      <c r="AU102" s="139">
        <v>105</v>
      </c>
      <c r="AV102" s="145">
        <v>28.214285714285715</v>
      </c>
      <c r="AW102" s="145">
        <v>10</v>
      </c>
      <c r="AX102" s="145">
        <v>20</v>
      </c>
      <c r="AY102" s="145">
        <v>5</v>
      </c>
      <c r="AZ102" s="145">
        <v>135</v>
      </c>
      <c r="BA102" s="145">
        <v>40</v>
      </c>
      <c r="BB102" s="145">
        <v>27.5</v>
      </c>
      <c r="BC102" s="145">
        <v>0</v>
      </c>
      <c r="BD102" s="145">
        <v>0</v>
      </c>
      <c r="BE102" s="145">
        <v>0</v>
      </c>
      <c r="BF102" s="145">
        <v>0</v>
      </c>
      <c r="BG102" s="145">
        <v>0</v>
      </c>
      <c r="BH102" s="145">
        <v>30</v>
      </c>
      <c r="BI102" s="145">
        <v>5</v>
      </c>
      <c r="BJ102" s="145">
        <v>240</v>
      </c>
      <c r="BK102" s="145">
        <v>68.214285714285708</v>
      </c>
      <c r="BL102" s="145">
        <v>42.5</v>
      </c>
      <c r="BM102" s="145">
        <v>8439</v>
      </c>
      <c r="BN102" s="148">
        <f>BM102/O102*100</f>
        <v>5.1468615061842842</v>
      </c>
      <c r="BO102" s="148">
        <f>(BM102)/(O102+Q102+S102+U102)*100</f>
        <v>5.1468615061842842</v>
      </c>
      <c r="BP102" s="139" t="s">
        <v>72</v>
      </c>
      <c r="BQ102" s="139">
        <v>28</v>
      </c>
      <c r="BR102" s="139">
        <v>51</v>
      </c>
      <c r="BS102" s="142">
        <f t="shared" si="48"/>
        <v>23</v>
      </c>
      <c r="BT102" s="148">
        <v>36.729999999999997</v>
      </c>
      <c r="BU102" s="148">
        <f t="shared" si="53"/>
        <v>0.99270270270270267</v>
      </c>
      <c r="BV102" s="140">
        <v>0.13100000000000001</v>
      </c>
      <c r="BW102" s="140">
        <v>0.89600000000000002</v>
      </c>
      <c r="BX102" s="140">
        <v>0.35499999999999998</v>
      </c>
      <c r="BY102" s="145">
        <f t="shared" ref="BY102:BY133" si="56">BM102/(C102*0.40468564224)</f>
        <v>41706.44628402817</v>
      </c>
      <c r="BZ102" s="139">
        <v>2.64</v>
      </c>
      <c r="CA102" s="140">
        <f t="shared" ref="CA102:CA133" si="57">(BZ102/D102)/Y102</f>
        <v>0.35262605787746837</v>
      </c>
      <c r="CB102" s="140">
        <f>(BX102/BT102^3)*100000</f>
        <v>0.71641648080275511</v>
      </c>
    </row>
    <row r="103" spans="1:80" s="149" customFormat="1" x14ac:dyDescent="0.25">
      <c r="A103" s="139" t="s">
        <v>69</v>
      </c>
      <c r="B103" s="139">
        <v>31</v>
      </c>
      <c r="C103" s="139">
        <v>1</v>
      </c>
      <c r="D103" s="140">
        <f t="shared" si="54"/>
        <v>0.40468564223999998</v>
      </c>
      <c r="E103" s="141">
        <v>39724</v>
      </c>
      <c r="F103" s="139">
        <v>1</v>
      </c>
      <c r="G103" s="139" t="s">
        <v>76</v>
      </c>
      <c r="H103" s="139" t="s">
        <v>77</v>
      </c>
      <c r="I103" s="139">
        <v>1</v>
      </c>
      <c r="J103" s="139">
        <v>570</v>
      </c>
      <c r="K103" s="139"/>
      <c r="L103" s="139"/>
      <c r="M103" s="142">
        <f t="shared" si="46"/>
        <v>285.5</v>
      </c>
      <c r="N103" s="141">
        <v>39731</v>
      </c>
      <c r="O103" s="145">
        <v>487312</v>
      </c>
      <c r="P103" s="139"/>
      <c r="Q103" s="145"/>
      <c r="R103" s="139"/>
      <c r="S103" s="145"/>
      <c r="T103" s="139"/>
      <c r="U103" s="145"/>
      <c r="V103" s="145">
        <f t="shared" si="50"/>
        <v>487312</v>
      </c>
      <c r="W103" s="145">
        <f t="shared" si="51"/>
        <v>1204174.1765352727</v>
      </c>
      <c r="X103" s="141">
        <v>39765</v>
      </c>
      <c r="Y103" s="139">
        <f t="shared" si="55"/>
        <v>34</v>
      </c>
      <c r="Z103" s="139">
        <v>1</v>
      </c>
      <c r="AA103" s="146">
        <v>2.4</v>
      </c>
      <c r="AB103" s="146">
        <v>27</v>
      </c>
      <c r="AC103" s="146">
        <v>19.899999999999999</v>
      </c>
      <c r="AD103" s="146">
        <v>29.1</v>
      </c>
      <c r="AE103" s="146">
        <v>24.575000000000003</v>
      </c>
      <c r="AF103" s="142">
        <v>42</v>
      </c>
      <c r="AG103" s="142">
        <f t="shared" si="52"/>
        <v>-2</v>
      </c>
      <c r="AH103" s="142">
        <v>40</v>
      </c>
      <c r="AI103" s="142">
        <v>45</v>
      </c>
      <c r="AJ103" s="142">
        <v>43</v>
      </c>
      <c r="AK103" s="146">
        <v>8.9</v>
      </c>
      <c r="AL103" s="146">
        <v>8.1999999999999993</v>
      </c>
      <c r="AM103" s="146">
        <v>9.5</v>
      </c>
      <c r="AN103" s="146">
        <v>8.8800006628497243</v>
      </c>
      <c r="AO103" s="147">
        <f>2*118</f>
        <v>236</v>
      </c>
      <c r="AP103" s="147">
        <v>265</v>
      </c>
      <c r="AQ103" s="147">
        <v>22</v>
      </c>
      <c r="AR103" s="147">
        <v>32</v>
      </c>
      <c r="AS103" s="139">
        <v>5</v>
      </c>
      <c r="AT103" s="139">
        <v>20</v>
      </c>
      <c r="AU103" s="139">
        <v>330</v>
      </c>
      <c r="AV103" s="145">
        <v>105</v>
      </c>
      <c r="AW103" s="145">
        <v>60</v>
      </c>
      <c r="AX103" s="145">
        <v>10</v>
      </c>
      <c r="AY103" s="145">
        <v>0</v>
      </c>
      <c r="AZ103" s="145">
        <v>135</v>
      </c>
      <c r="BA103" s="145">
        <v>22.142857142857142</v>
      </c>
      <c r="BB103" s="145">
        <v>5</v>
      </c>
      <c r="BC103" s="145">
        <v>0</v>
      </c>
      <c r="BD103" s="145">
        <v>20</v>
      </c>
      <c r="BE103" s="145">
        <v>660</v>
      </c>
      <c r="BF103" s="145">
        <v>216.42857142857142</v>
      </c>
      <c r="BG103" s="145">
        <v>120</v>
      </c>
      <c r="BH103" s="145">
        <v>15</v>
      </c>
      <c r="BI103" s="145">
        <v>90</v>
      </c>
      <c r="BJ103" s="145">
        <v>815</v>
      </c>
      <c r="BK103" s="145">
        <v>343.57142857142856</v>
      </c>
      <c r="BL103" s="145">
        <v>245</v>
      </c>
      <c r="BM103" s="145">
        <v>92748</v>
      </c>
      <c r="BN103" s="148">
        <f>BM103/O103*100</f>
        <v>19.032570509242539</v>
      </c>
      <c r="BO103" s="148">
        <f>(BM103)/(O103+Q103+S103+U103)*100</f>
        <v>19.032570509242539</v>
      </c>
      <c r="BP103" s="139" t="s">
        <v>72</v>
      </c>
      <c r="BQ103" s="139">
        <v>29</v>
      </c>
      <c r="BR103" s="139">
        <v>50</v>
      </c>
      <c r="BS103" s="142">
        <f t="shared" si="48"/>
        <v>21</v>
      </c>
      <c r="BT103" s="148">
        <v>35.72</v>
      </c>
      <c r="BU103" s="148">
        <f t="shared" si="53"/>
        <v>1.0505882352941176</v>
      </c>
      <c r="BV103" s="140">
        <v>0.19</v>
      </c>
      <c r="BW103" s="140">
        <v>0.376</v>
      </c>
      <c r="BX103" s="140">
        <v>0.311</v>
      </c>
      <c r="BY103" s="145">
        <f t="shared" si="56"/>
        <v>229185.29920316653</v>
      </c>
      <c r="BZ103" s="139">
        <v>26.14</v>
      </c>
      <c r="CA103" s="140">
        <f t="shared" si="57"/>
        <v>1.8998043151622657</v>
      </c>
      <c r="CB103" s="140">
        <f>(BX103/BT103^3)*100000</f>
        <v>0.68237960537986897</v>
      </c>
    </row>
    <row r="104" spans="1:80" s="149" customFormat="1" x14ac:dyDescent="0.25">
      <c r="A104" s="139" t="s">
        <v>69</v>
      </c>
      <c r="B104" s="139">
        <v>4</v>
      </c>
      <c r="C104" s="139">
        <v>2</v>
      </c>
      <c r="D104" s="140">
        <f t="shared" si="54"/>
        <v>0.80937128447999995</v>
      </c>
      <c r="E104" s="141">
        <v>39958</v>
      </c>
      <c r="F104" s="139">
        <v>1</v>
      </c>
      <c r="G104" s="139" t="s">
        <v>76</v>
      </c>
      <c r="H104" s="139" t="s">
        <v>77</v>
      </c>
      <c r="I104" s="139">
        <v>1</v>
      </c>
      <c r="J104" s="139">
        <v>23</v>
      </c>
      <c r="K104" s="139"/>
      <c r="L104" s="139"/>
      <c r="M104" s="142">
        <f t="shared" si="46"/>
        <v>12</v>
      </c>
      <c r="N104" s="141">
        <v>39969</v>
      </c>
      <c r="O104" s="145">
        <v>765318</v>
      </c>
      <c r="P104" s="139"/>
      <c r="Q104" s="145"/>
      <c r="R104" s="139"/>
      <c r="S104" s="145"/>
      <c r="T104" s="139"/>
      <c r="U104" s="145"/>
      <c r="V104" s="145">
        <f t="shared" si="50"/>
        <v>765318</v>
      </c>
      <c r="W104" s="145">
        <f t="shared" si="51"/>
        <v>945570.98166844028</v>
      </c>
      <c r="X104" s="141">
        <v>40009</v>
      </c>
      <c r="Y104" s="139">
        <f t="shared" si="55"/>
        <v>40</v>
      </c>
      <c r="Z104" s="139">
        <v>1</v>
      </c>
      <c r="AA104" s="146">
        <v>3.5</v>
      </c>
      <c r="AB104" s="146">
        <v>31.9</v>
      </c>
      <c r="AC104" s="146">
        <v>29.4</v>
      </c>
      <c r="AD104" s="146">
        <v>33.799999999999997</v>
      </c>
      <c r="AE104" s="146">
        <v>31.794736842105266</v>
      </c>
      <c r="AF104" s="139">
        <v>42</v>
      </c>
      <c r="AG104" s="142">
        <f t="shared" si="52"/>
        <v>2</v>
      </c>
      <c r="AH104" s="139">
        <v>44</v>
      </c>
      <c r="AI104" s="139">
        <v>57</v>
      </c>
      <c r="AJ104" s="146">
        <v>48.384615384615387</v>
      </c>
      <c r="AK104" s="139">
        <v>9.4</v>
      </c>
      <c r="AL104" s="139">
        <v>8.8000000000000007</v>
      </c>
      <c r="AM104" s="146">
        <v>9.5</v>
      </c>
      <c r="AN104" s="146">
        <v>9.2413089721891275</v>
      </c>
      <c r="AO104" s="139">
        <v>272</v>
      </c>
      <c r="AP104" s="139">
        <v>465</v>
      </c>
      <c r="AQ104" s="139">
        <v>28</v>
      </c>
      <c r="AR104" s="139">
        <v>12</v>
      </c>
      <c r="AS104" s="145">
        <v>235</v>
      </c>
      <c r="AT104" s="145">
        <v>0</v>
      </c>
      <c r="AU104" s="145">
        <v>460</v>
      </c>
      <c r="AV104" s="145">
        <v>97.916666666666671</v>
      </c>
      <c r="AW104" s="145">
        <v>47.5</v>
      </c>
      <c r="AX104" s="145">
        <v>775</v>
      </c>
      <c r="AY104" s="145">
        <v>5</v>
      </c>
      <c r="AZ104" s="145">
        <v>295</v>
      </c>
      <c r="BA104" s="145">
        <v>67.5</v>
      </c>
      <c r="BB104" s="145">
        <v>42.5</v>
      </c>
      <c r="BC104" s="145">
        <v>10</v>
      </c>
      <c r="BD104" s="145">
        <v>0</v>
      </c>
      <c r="BE104" s="145">
        <v>5</v>
      </c>
      <c r="BF104" s="145">
        <v>0.41666666666666669</v>
      </c>
      <c r="BG104" s="145">
        <v>0</v>
      </c>
      <c r="BH104" s="145">
        <v>1020</v>
      </c>
      <c r="BI104" s="145">
        <v>25</v>
      </c>
      <c r="BJ104" s="145">
        <v>755</v>
      </c>
      <c r="BK104" s="145">
        <v>167.91666666666666</v>
      </c>
      <c r="BL104" s="145">
        <v>97.5</v>
      </c>
      <c r="BM104" s="145">
        <v>219</v>
      </c>
      <c r="BN104" s="148">
        <f>BM104/O104*100</f>
        <v>2.8615555886572639E-2</v>
      </c>
      <c r="BO104" s="148">
        <f>(BM104)/(O104+Q104+S104+U104)*100</f>
        <v>2.8615555886572639E-2</v>
      </c>
      <c r="BP104" s="139" t="s">
        <v>72</v>
      </c>
      <c r="BQ104" s="139">
        <v>34</v>
      </c>
      <c r="BR104" s="139">
        <v>50</v>
      </c>
      <c r="BS104" s="142">
        <f t="shared" si="48"/>
        <v>16</v>
      </c>
      <c r="BT104" s="139">
        <v>41.66</v>
      </c>
      <c r="BU104" s="148">
        <f t="shared" si="53"/>
        <v>1.0414999999999999</v>
      </c>
      <c r="BV104" s="140">
        <v>0.246</v>
      </c>
      <c r="BW104" s="140">
        <v>0.91500000000000004</v>
      </c>
      <c r="BX104" s="140">
        <v>0.48599999999999999</v>
      </c>
      <c r="BY104" s="145">
        <f t="shared" si="56"/>
        <v>270.58039270654609</v>
      </c>
      <c r="BZ104" s="139">
        <v>0.1</v>
      </c>
      <c r="CA104" s="140">
        <f t="shared" si="57"/>
        <v>3.0888172683395674E-3</v>
      </c>
      <c r="CB104" s="140">
        <f>(BX104/BT104^3)*100000</f>
        <v>0.6721689894951326</v>
      </c>
    </row>
    <row r="105" spans="1:80" x14ac:dyDescent="0.25">
      <c r="A105" s="15" t="s">
        <v>69</v>
      </c>
      <c r="B105" s="15">
        <v>4</v>
      </c>
      <c r="C105" s="15">
        <v>2</v>
      </c>
      <c r="D105" s="16">
        <f t="shared" si="54"/>
        <v>0.80937128447999995</v>
      </c>
      <c r="E105" s="17">
        <v>36999</v>
      </c>
      <c r="F105" s="15">
        <v>1</v>
      </c>
      <c r="G105" s="15" t="s">
        <v>76</v>
      </c>
      <c r="H105" s="15" t="s">
        <v>77</v>
      </c>
      <c r="I105" s="15">
        <v>0</v>
      </c>
      <c r="J105" s="15">
        <v>2</v>
      </c>
      <c r="K105" s="15"/>
      <c r="L105" s="15"/>
      <c r="M105" s="13">
        <f t="shared" si="46"/>
        <v>1</v>
      </c>
      <c r="N105" s="23">
        <v>37007</v>
      </c>
      <c r="O105" s="24">
        <v>808828</v>
      </c>
      <c r="P105" s="15"/>
      <c r="Q105" s="14"/>
      <c r="R105" s="15"/>
      <c r="S105" s="15"/>
      <c r="T105" s="15"/>
      <c r="U105" s="15"/>
      <c r="V105" s="14">
        <f t="shared" si="50"/>
        <v>808828</v>
      </c>
      <c r="W105" s="14">
        <f t="shared" si="51"/>
        <v>999328.75740662205</v>
      </c>
      <c r="X105" s="17">
        <v>37035</v>
      </c>
      <c r="Y105" s="15">
        <f t="shared" si="55"/>
        <v>28</v>
      </c>
      <c r="Z105" s="13">
        <v>16</v>
      </c>
      <c r="AA105" s="18">
        <v>4.0999999999999996</v>
      </c>
      <c r="AB105" s="18">
        <v>23.7</v>
      </c>
      <c r="AC105" s="18">
        <v>24.8</v>
      </c>
      <c r="AD105" s="18">
        <v>32.6</v>
      </c>
      <c r="AE105" s="18">
        <v>28.044444444444448</v>
      </c>
      <c r="AF105" s="13">
        <v>43</v>
      </c>
      <c r="AG105" s="13">
        <f t="shared" si="52"/>
        <v>-8</v>
      </c>
      <c r="AH105" s="13">
        <v>35</v>
      </c>
      <c r="AI105" s="13">
        <v>47</v>
      </c>
      <c r="AJ105" s="13">
        <v>43.5</v>
      </c>
      <c r="AK105" s="18">
        <v>9.3000000000000007</v>
      </c>
      <c r="AL105" s="18">
        <v>9.4</v>
      </c>
      <c r="AM105" s="18">
        <v>9.6999999999999993</v>
      </c>
      <c r="AN105" s="18">
        <v>9.5095336211962209</v>
      </c>
      <c r="AO105" s="18">
        <v>43</v>
      </c>
      <c r="AP105" s="14">
        <v>600</v>
      </c>
      <c r="AQ105" s="19">
        <v>34</v>
      </c>
      <c r="AR105" s="19">
        <v>35</v>
      </c>
      <c r="AS105" s="14">
        <v>30</v>
      </c>
      <c r="AT105" s="14">
        <v>310</v>
      </c>
      <c r="AU105" s="14">
        <v>240</v>
      </c>
      <c r="AV105" s="14">
        <v>580</v>
      </c>
      <c r="AW105" s="14">
        <v>25</v>
      </c>
      <c r="AX105" s="14">
        <v>0</v>
      </c>
      <c r="AY105" s="14">
        <v>0</v>
      </c>
      <c r="AZ105" s="14">
        <v>40</v>
      </c>
      <c r="BA105" s="14">
        <v>440</v>
      </c>
      <c r="BB105" s="14">
        <v>610</v>
      </c>
      <c r="BC105" s="14">
        <v>10</v>
      </c>
      <c r="BD105" s="14">
        <v>920</v>
      </c>
      <c r="BE105" s="14">
        <v>194.09090909090909</v>
      </c>
      <c r="BF105" s="14">
        <v>189.09090909090909</v>
      </c>
      <c r="BG105" s="14">
        <v>0.90909090909090906</v>
      </c>
      <c r="BH105" s="14">
        <v>384.09090909090907</v>
      </c>
      <c r="BI105" s="14">
        <v>170</v>
      </c>
      <c r="BJ105" s="14">
        <v>90</v>
      </c>
      <c r="BK105" s="14">
        <v>0</v>
      </c>
      <c r="BL105" s="14">
        <v>340</v>
      </c>
      <c r="BM105" s="14">
        <v>9536</v>
      </c>
      <c r="BN105" s="19">
        <f>BM105/(O105)*100</f>
        <v>1.1789898470379363</v>
      </c>
      <c r="BO105" s="19">
        <f>BM105/(O105+Q105)*100</f>
        <v>1.1789898470379363</v>
      </c>
      <c r="BP105" s="15" t="s">
        <v>72</v>
      </c>
      <c r="BQ105" s="15">
        <v>22</v>
      </c>
      <c r="BR105" s="15">
        <v>33</v>
      </c>
      <c r="BS105" s="13">
        <f t="shared" si="48"/>
        <v>11</v>
      </c>
      <c r="BT105" s="15">
        <v>28.6</v>
      </c>
      <c r="BU105" s="19">
        <f t="shared" si="53"/>
        <v>1.0214285714285716</v>
      </c>
      <c r="BV105" s="15">
        <v>9.9000000000000005E-2</v>
      </c>
      <c r="BW105" s="15">
        <v>0.26500000000000001</v>
      </c>
      <c r="BX105" s="15">
        <v>0.186</v>
      </c>
      <c r="BY105" s="14">
        <f t="shared" si="56"/>
        <v>11781.984588354444</v>
      </c>
      <c r="BZ105" s="15">
        <v>1.77</v>
      </c>
      <c r="CA105" s="19">
        <f t="shared" si="57"/>
        <v>7.8102950928014767E-2</v>
      </c>
      <c r="CB105" s="19">
        <f>(BX105/BT105^3)*100000</f>
        <v>0.79508735188719526</v>
      </c>
    </row>
    <row r="106" spans="1:80" x14ac:dyDescent="0.25">
      <c r="A106" s="15" t="s">
        <v>69</v>
      </c>
      <c r="B106" s="15">
        <v>7</v>
      </c>
      <c r="C106" s="15">
        <v>2</v>
      </c>
      <c r="D106" s="16">
        <f t="shared" si="54"/>
        <v>0.80937128447999995</v>
      </c>
      <c r="E106" s="17">
        <v>37059</v>
      </c>
      <c r="F106" s="15">
        <v>1</v>
      </c>
      <c r="G106" s="15" t="s">
        <v>76</v>
      </c>
      <c r="H106" s="15" t="s">
        <v>77</v>
      </c>
      <c r="I106" s="15">
        <v>0</v>
      </c>
      <c r="J106" s="15">
        <v>72</v>
      </c>
      <c r="K106" s="15"/>
      <c r="L106" s="15"/>
      <c r="M106" s="13">
        <f t="shared" si="46"/>
        <v>36</v>
      </c>
      <c r="N106" s="23">
        <v>37076</v>
      </c>
      <c r="O106" s="24">
        <v>753868</v>
      </c>
      <c r="P106" s="15"/>
      <c r="Q106" s="14"/>
      <c r="R106" s="15"/>
      <c r="S106" s="15"/>
      <c r="T106" s="15"/>
      <c r="U106" s="15"/>
      <c r="V106" s="14">
        <f t="shared" si="50"/>
        <v>753868</v>
      </c>
      <c r="W106" s="14">
        <f t="shared" si="51"/>
        <v>931424.19857944502</v>
      </c>
      <c r="X106" s="17">
        <v>37111</v>
      </c>
      <c r="Y106" s="15">
        <f t="shared" si="55"/>
        <v>35</v>
      </c>
      <c r="Z106" s="13">
        <v>6</v>
      </c>
      <c r="AA106" s="18">
        <v>3.8</v>
      </c>
      <c r="AB106" s="18">
        <v>29.8</v>
      </c>
      <c r="AC106" s="18">
        <v>30.3</v>
      </c>
      <c r="AD106" s="18">
        <v>33.299999999999997</v>
      </c>
      <c r="AE106" s="18">
        <v>31.921212121212125</v>
      </c>
      <c r="AF106" s="13">
        <v>43</v>
      </c>
      <c r="AG106" s="13">
        <f t="shared" si="52"/>
        <v>0</v>
      </c>
      <c r="AH106" s="13">
        <v>43</v>
      </c>
      <c r="AI106" s="13">
        <v>55</v>
      </c>
      <c r="AJ106" s="13">
        <v>49.5</v>
      </c>
      <c r="AK106" s="18">
        <v>9</v>
      </c>
      <c r="AL106" s="18">
        <v>8.9</v>
      </c>
      <c r="AM106" s="18">
        <v>9.4</v>
      </c>
      <c r="AN106" s="18">
        <v>9.0984309615920829</v>
      </c>
      <c r="AO106" s="18">
        <v>71</v>
      </c>
      <c r="AP106" s="14">
        <v>350</v>
      </c>
      <c r="AQ106" s="19">
        <v>12</v>
      </c>
      <c r="AR106" s="19">
        <v>5</v>
      </c>
      <c r="AS106" s="14">
        <v>95</v>
      </c>
      <c r="AT106" s="14">
        <v>30</v>
      </c>
      <c r="AU106" s="14">
        <v>0</v>
      </c>
      <c r="AV106" s="14">
        <v>125</v>
      </c>
      <c r="AW106" s="14">
        <v>0</v>
      </c>
      <c r="AX106" s="14">
        <v>0</v>
      </c>
      <c r="AY106" s="14">
        <v>0</v>
      </c>
      <c r="AZ106" s="14">
        <v>0</v>
      </c>
      <c r="BA106" s="14">
        <v>50</v>
      </c>
      <c r="BB106" s="14">
        <v>130</v>
      </c>
      <c r="BC106" s="14">
        <v>0</v>
      </c>
      <c r="BD106" s="14">
        <v>150</v>
      </c>
      <c r="BE106" s="14">
        <v>19.285714285714285</v>
      </c>
      <c r="BF106" s="14">
        <v>32.5</v>
      </c>
      <c r="BG106" s="14">
        <v>0</v>
      </c>
      <c r="BH106" s="14">
        <v>51.071428571428569</v>
      </c>
      <c r="BI106" s="14">
        <v>15</v>
      </c>
      <c r="BJ106" s="14">
        <v>22.5</v>
      </c>
      <c r="BK106" s="14">
        <v>0</v>
      </c>
      <c r="BL106" s="14">
        <v>45</v>
      </c>
      <c r="BM106" s="14">
        <v>47842</v>
      </c>
      <c r="BN106" s="19">
        <f>BM106/(O106)*100</f>
        <v>6.3462038447049087</v>
      </c>
      <c r="BO106" s="19">
        <f>BM106/(O106+Q106)*100</f>
        <v>6.3462038447049087</v>
      </c>
      <c r="BP106" s="15" t="s">
        <v>72</v>
      </c>
      <c r="BQ106" s="15">
        <v>22</v>
      </c>
      <c r="BR106" s="15">
        <v>29</v>
      </c>
      <c r="BS106" s="13">
        <f t="shared" si="48"/>
        <v>7</v>
      </c>
      <c r="BT106" s="15">
        <v>24.33</v>
      </c>
      <c r="BU106" s="19">
        <f t="shared" si="53"/>
        <v>0.69514285714285706</v>
      </c>
      <c r="BV106" s="15">
        <v>8.5000000000000006E-2</v>
      </c>
      <c r="BW106" s="15">
        <v>0.158</v>
      </c>
      <c r="BX106" s="15">
        <v>0.113</v>
      </c>
      <c r="BY106" s="14">
        <f t="shared" si="56"/>
        <v>59110.078300760622</v>
      </c>
      <c r="BZ106" s="15">
        <v>5.73</v>
      </c>
      <c r="CA106" s="19">
        <f t="shared" si="57"/>
        <v>0.20227340511526537</v>
      </c>
      <c r="CB106" s="19">
        <f>(BX106/BT106^3)*100000</f>
        <v>0.78460688844227655</v>
      </c>
    </row>
    <row r="107" spans="1:80" x14ac:dyDescent="0.25">
      <c r="A107" s="17" t="s">
        <v>69</v>
      </c>
      <c r="B107" s="15">
        <v>16</v>
      </c>
      <c r="C107" s="15">
        <v>0.5</v>
      </c>
      <c r="D107" s="16">
        <f t="shared" si="54"/>
        <v>0.20234282111999999</v>
      </c>
      <c r="E107" s="17">
        <v>38640</v>
      </c>
      <c r="F107" s="15">
        <v>1</v>
      </c>
      <c r="G107" s="15" t="s">
        <v>76</v>
      </c>
      <c r="H107" s="15" t="s">
        <v>78</v>
      </c>
      <c r="I107" s="15">
        <v>1</v>
      </c>
      <c r="J107" s="15">
        <v>2</v>
      </c>
      <c r="K107" s="14"/>
      <c r="L107" s="15"/>
      <c r="M107" s="13">
        <f t="shared" si="46"/>
        <v>1.5</v>
      </c>
      <c r="N107" s="17">
        <v>38649</v>
      </c>
      <c r="O107" s="14">
        <v>246862</v>
      </c>
      <c r="P107" s="15"/>
      <c r="Q107" s="14"/>
      <c r="R107" s="15"/>
      <c r="S107" s="15"/>
      <c r="T107" s="15"/>
      <c r="U107" s="15"/>
      <c r="V107" s="14">
        <f t="shared" si="50"/>
        <v>246862</v>
      </c>
      <c r="W107" s="14">
        <f t="shared" si="51"/>
        <v>1220018.5735949476</v>
      </c>
      <c r="X107" s="17">
        <v>38701</v>
      </c>
      <c r="Y107" s="15">
        <f t="shared" si="55"/>
        <v>52</v>
      </c>
      <c r="Z107" s="15">
        <v>17</v>
      </c>
      <c r="AA107" s="18">
        <v>3.6</v>
      </c>
      <c r="AB107" s="18">
        <v>18.5</v>
      </c>
      <c r="AC107" s="18">
        <v>8.6999999999999993</v>
      </c>
      <c r="AD107" s="18">
        <v>28.6</v>
      </c>
      <c r="AE107" s="18">
        <v>20.377551020408166</v>
      </c>
      <c r="AF107" s="13">
        <v>43</v>
      </c>
      <c r="AG107" s="13">
        <f t="shared" si="52"/>
        <v>0</v>
      </c>
      <c r="AH107" s="13">
        <v>43</v>
      </c>
      <c r="AI107" s="13">
        <v>47</v>
      </c>
      <c r="AJ107" s="13">
        <v>44.916666666666664</v>
      </c>
      <c r="AK107" s="18">
        <v>9</v>
      </c>
      <c r="AL107" s="18">
        <v>9</v>
      </c>
      <c r="AM107" s="18">
        <v>9.1</v>
      </c>
      <c r="AN107" s="18">
        <v>12.5</v>
      </c>
      <c r="AO107" s="21">
        <v>108</v>
      </c>
      <c r="AP107" s="21">
        <v>137.5</v>
      </c>
      <c r="AQ107" s="19">
        <v>9</v>
      </c>
      <c r="AR107" s="19">
        <v>3.75</v>
      </c>
      <c r="AS107" s="14">
        <v>45</v>
      </c>
      <c r="AT107" s="14">
        <v>50</v>
      </c>
      <c r="AU107" s="14">
        <v>15</v>
      </c>
      <c r="AV107" s="14">
        <v>110</v>
      </c>
      <c r="AW107" s="14">
        <v>0</v>
      </c>
      <c r="AX107" s="14">
        <v>0</v>
      </c>
      <c r="AY107" s="14">
        <v>0</v>
      </c>
      <c r="AZ107" s="14">
        <v>0</v>
      </c>
      <c r="BA107" s="14">
        <v>285</v>
      </c>
      <c r="BB107" s="14">
        <v>180</v>
      </c>
      <c r="BC107" s="14">
        <v>25</v>
      </c>
      <c r="BD107" s="14">
        <v>335</v>
      </c>
      <c r="BE107" s="14">
        <v>43.06666666666667</v>
      </c>
      <c r="BF107" s="14">
        <v>31.875</v>
      </c>
      <c r="BG107" s="14">
        <v>3.4375</v>
      </c>
      <c r="BH107" s="14">
        <v>75.625</v>
      </c>
      <c r="BI107" s="14">
        <v>6</v>
      </c>
      <c r="BJ107" s="14">
        <v>10</v>
      </c>
      <c r="BK107" s="14">
        <v>0</v>
      </c>
      <c r="BL107" s="14">
        <v>27.5</v>
      </c>
      <c r="BM107" s="14">
        <v>0</v>
      </c>
      <c r="BN107" s="19">
        <f>BM107/O107*100</f>
        <v>0</v>
      </c>
      <c r="BO107" s="19">
        <f>BM107/(O107+Q107)*100</f>
        <v>0</v>
      </c>
      <c r="BP107" s="15" t="s">
        <v>73</v>
      </c>
      <c r="BQ107" s="15"/>
      <c r="BR107" s="15"/>
      <c r="BS107" s="15"/>
      <c r="BT107" s="19"/>
      <c r="BU107" s="19">
        <f t="shared" si="53"/>
        <v>0</v>
      </c>
      <c r="BV107" s="16"/>
      <c r="BW107" s="16"/>
      <c r="BX107" s="16"/>
      <c r="BY107" s="14">
        <f t="shared" si="56"/>
        <v>0</v>
      </c>
      <c r="BZ107" s="19">
        <v>0</v>
      </c>
      <c r="CA107" s="16">
        <f t="shared" si="57"/>
        <v>0</v>
      </c>
      <c r="CB107" s="19"/>
    </row>
    <row r="108" spans="1:80" x14ac:dyDescent="0.25">
      <c r="A108" s="15" t="s">
        <v>69</v>
      </c>
      <c r="B108" s="15">
        <v>12</v>
      </c>
      <c r="C108" s="15">
        <v>0.5</v>
      </c>
      <c r="D108" s="16">
        <f t="shared" si="54"/>
        <v>0.20234282111999999</v>
      </c>
      <c r="E108" s="17">
        <v>38794</v>
      </c>
      <c r="F108" s="15">
        <v>1</v>
      </c>
      <c r="G108" s="15" t="s">
        <v>76</v>
      </c>
      <c r="H108" s="15" t="s">
        <v>78</v>
      </c>
      <c r="I108" s="15">
        <v>101</v>
      </c>
      <c r="J108" s="15">
        <v>145</v>
      </c>
      <c r="K108" s="15"/>
      <c r="L108" s="15"/>
      <c r="M108" s="13">
        <f t="shared" si="46"/>
        <v>123</v>
      </c>
      <c r="N108" s="17">
        <v>38814</v>
      </c>
      <c r="O108" s="14">
        <v>200604</v>
      </c>
      <c r="P108" s="15"/>
      <c r="Q108" s="14"/>
      <c r="R108" s="15"/>
      <c r="S108" s="15"/>
      <c r="T108" s="15"/>
      <c r="U108" s="15"/>
      <c r="V108" s="14">
        <f t="shared" si="50"/>
        <v>200604</v>
      </c>
      <c r="W108" s="14">
        <f t="shared" si="51"/>
        <v>991406.55887678475</v>
      </c>
      <c r="X108" s="17">
        <v>38860</v>
      </c>
      <c r="Y108" s="13">
        <f t="shared" si="55"/>
        <v>46</v>
      </c>
      <c r="Z108" s="15">
        <v>16</v>
      </c>
      <c r="AA108" s="18">
        <v>3.7</v>
      </c>
      <c r="AB108" s="18">
        <v>24.7</v>
      </c>
      <c r="AC108" s="18">
        <v>23.5</v>
      </c>
      <c r="AD108" s="18">
        <v>31.2</v>
      </c>
      <c r="AE108" s="18">
        <v>27.322727272727278</v>
      </c>
      <c r="AF108" s="13">
        <v>43</v>
      </c>
      <c r="AG108" s="13">
        <f t="shared" si="52"/>
        <v>1</v>
      </c>
      <c r="AH108" s="13">
        <v>44</v>
      </c>
      <c r="AI108" s="13">
        <v>58</v>
      </c>
      <c r="AJ108" s="13">
        <v>51.727272727272727</v>
      </c>
      <c r="AK108" s="18">
        <v>9</v>
      </c>
      <c r="AL108" s="18">
        <v>9</v>
      </c>
      <c r="AM108" s="18">
        <v>9.4</v>
      </c>
      <c r="AN108" s="18">
        <v>9.1674015037580023</v>
      </c>
      <c r="AO108" s="15">
        <v>112</v>
      </c>
      <c r="AP108" s="15">
        <v>196</v>
      </c>
      <c r="AQ108" s="15">
        <v>13.5</v>
      </c>
      <c r="AR108" s="15">
        <v>5.625</v>
      </c>
      <c r="AS108" s="14">
        <v>60</v>
      </c>
      <c r="AT108" s="14">
        <v>15</v>
      </c>
      <c r="AU108" s="14">
        <v>0</v>
      </c>
      <c r="AV108" s="14">
        <v>75</v>
      </c>
      <c r="AW108" s="14">
        <v>0</v>
      </c>
      <c r="AX108" s="14">
        <v>10</v>
      </c>
      <c r="AY108" s="14">
        <v>0</v>
      </c>
      <c r="AZ108" s="14">
        <v>25</v>
      </c>
      <c r="BA108" s="14">
        <v>310</v>
      </c>
      <c r="BB108" s="14">
        <v>225</v>
      </c>
      <c r="BC108" s="14">
        <v>5</v>
      </c>
      <c r="BD108" s="14">
        <v>450</v>
      </c>
      <c r="BE108" s="14">
        <v>73.333333333333329</v>
      </c>
      <c r="BF108" s="14">
        <v>88.333333333333329</v>
      </c>
      <c r="BG108" s="14">
        <v>0.55555555555555558</v>
      </c>
      <c r="BH108" s="14">
        <v>162.22222222222223</v>
      </c>
      <c r="BI108" s="14">
        <v>35</v>
      </c>
      <c r="BJ108" s="14">
        <v>65</v>
      </c>
      <c r="BK108" s="14">
        <v>0</v>
      </c>
      <c r="BL108" s="14">
        <v>127.5</v>
      </c>
      <c r="BM108" s="14">
        <v>11997</v>
      </c>
      <c r="BN108" s="19">
        <f>BM108/O108*100</f>
        <v>5.9804390739965303</v>
      </c>
      <c r="BO108" s="19">
        <f>BM108/(O108+Q108)*100</f>
        <v>5.9804390739965303</v>
      </c>
      <c r="BP108" s="15" t="s">
        <v>72</v>
      </c>
      <c r="BQ108" s="15">
        <v>30</v>
      </c>
      <c r="BR108" s="15">
        <v>58</v>
      </c>
      <c r="BS108" s="13">
        <f>BR108-BQ108</f>
        <v>28</v>
      </c>
      <c r="BT108" s="15">
        <v>39.270000000000003</v>
      </c>
      <c r="BU108" s="19">
        <f t="shared" si="53"/>
        <v>0.85369565217391308</v>
      </c>
      <c r="BV108" s="16">
        <v>0.182</v>
      </c>
      <c r="BW108" s="16">
        <v>1.05</v>
      </c>
      <c r="BX108" s="16">
        <v>0.438</v>
      </c>
      <c r="BY108" s="14">
        <f t="shared" si="56"/>
        <v>59290.465229231653</v>
      </c>
      <c r="BZ108" s="15">
        <v>7</v>
      </c>
      <c r="CA108" s="19">
        <f t="shared" si="57"/>
        <v>0.75205985663919883</v>
      </c>
      <c r="CB108" s="19">
        <f>(BX108/BT108^3)*100000</f>
        <v>0.72325493671932661</v>
      </c>
    </row>
    <row r="109" spans="1:80" x14ac:dyDescent="0.25">
      <c r="A109" s="15" t="s">
        <v>69</v>
      </c>
      <c r="B109" s="15">
        <v>14</v>
      </c>
      <c r="C109" s="15">
        <v>0.5</v>
      </c>
      <c r="D109" s="16">
        <f t="shared" si="54"/>
        <v>0.20234282111999999</v>
      </c>
      <c r="E109" s="17">
        <v>39591</v>
      </c>
      <c r="F109" s="15">
        <v>1</v>
      </c>
      <c r="G109" s="15" t="s">
        <v>76</v>
      </c>
      <c r="H109" s="15" t="s">
        <v>77</v>
      </c>
      <c r="I109" s="15">
        <v>34</v>
      </c>
      <c r="J109" s="15">
        <v>50</v>
      </c>
      <c r="K109" s="15"/>
      <c r="L109" s="15"/>
      <c r="M109" s="13">
        <f t="shared" si="46"/>
        <v>42</v>
      </c>
      <c r="N109" s="17">
        <v>39602</v>
      </c>
      <c r="O109" s="14">
        <v>188238</v>
      </c>
      <c r="P109" s="15"/>
      <c r="Q109" s="14"/>
      <c r="R109" s="15"/>
      <c r="S109" s="14"/>
      <c r="T109" s="15"/>
      <c r="U109" s="14"/>
      <c r="V109" s="14">
        <f t="shared" si="50"/>
        <v>188238</v>
      </c>
      <c r="W109" s="14">
        <f t="shared" si="51"/>
        <v>930292.45593232545</v>
      </c>
      <c r="X109" s="17">
        <v>39639</v>
      </c>
      <c r="Y109" s="15">
        <f t="shared" si="55"/>
        <v>37</v>
      </c>
      <c r="Z109" s="15">
        <v>0</v>
      </c>
      <c r="AA109" s="18">
        <v>2</v>
      </c>
      <c r="AB109" s="18">
        <v>30.5</v>
      </c>
      <c r="AC109" s="18">
        <v>27.1</v>
      </c>
      <c r="AD109" s="18">
        <v>32.200000000000003</v>
      </c>
      <c r="AE109" s="18">
        <v>30.348571428571429</v>
      </c>
      <c r="AF109" s="13">
        <v>43</v>
      </c>
      <c r="AG109" s="13">
        <f t="shared" si="52"/>
        <v>2</v>
      </c>
      <c r="AH109" s="13">
        <v>45</v>
      </c>
      <c r="AI109" s="13">
        <v>51</v>
      </c>
      <c r="AJ109" s="13">
        <v>48.714285714285715</v>
      </c>
      <c r="AK109" s="18">
        <v>9.3000000000000007</v>
      </c>
      <c r="AL109" s="18">
        <v>8.6999999999999993</v>
      </c>
      <c r="AM109" s="18">
        <v>9.3000000000000007</v>
      </c>
      <c r="AN109" s="18">
        <v>8.9872800882798707</v>
      </c>
      <c r="AO109" s="21">
        <v>238</v>
      </c>
      <c r="AP109" s="21">
        <v>130</v>
      </c>
      <c r="AQ109" s="21">
        <v>11</v>
      </c>
      <c r="AR109" s="21">
        <v>5.5</v>
      </c>
      <c r="AS109" s="15">
        <v>130</v>
      </c>
      <c r="AT109" s="15">
        <v>0</v>
      </c>
      <c r="AU109" s="15">
        <v>140</v>
      </c>
      <c r="AV109" s="14">
        <v>30</v>
      </c>
      <c r="AW109" s="14">
        <v>20</v>
      </c>
      <c r="AX109" s="14">
        <v>375</v>
      </c>
      <c r="AY109" s="14">
        <v>0</v>
      </c>
      <c r="AZ109" s="14">
        <v>85</v>
      </c>
      <c r="BA109" s="14">
        <v>20.357142857142858</v>
      </c>
      <c r="BB109" s="14">
        <v>12.5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5</v>
      </c>
      <c r="BJ109" s="14">
        <v>505</v>
      </c>
      <c r="BK109" s="14">
        <v>80.666666666666671</v>
      </c>
      <c r="BL109" s="14">
        <v>35</v>
      </c>
      <c r="BM109" s="14">
        <v>2867</v>
      </c>
      <c r="BN109" s="19">
        <f>BM109/O109*100</f>
        <v>1.5230718558420722</v>
      </c>
      <c r="BO109" s="19">
        <f>(BM109)/(O109+Q109+S109+U109)*100</f>
        <v>1.5230718558420722</v>
      </c>
      <c r="BP109" s="15" t="s">
        <v>72</v>
      </c>
      <c r="BQ109" s="15">
        <v>28</v>
      </c>
      <c r="BR109" s="15">
        <v>113</v>
      </c>
      <c r="BS109" s="13">
        <f>BR109-BQ109</f>
        <v>85</v>
      </c>
      <c r="BT109" s="19">
        <v>50.25</v>
      </c>
      <c r="BU109" s="19">
        <f t="shared" si="53"/>
        <v>1.3581081081081081</v>
      </c>
      <c r="BV109" s="16">
        <v>0.114</v>
      </c>
      <c r="BW109" s="16">
        <v>9.5419999999999998</v>
      </c>
      <c r="BX109" s="16">
        <v>1.976</v>
      </c>
      <c r="BY109" s="14">
        <f t="shared" si="56"/>
        <v>14169.022573327262</v>
      </c>
      <c r="BZ109" s="15">
        <v>3.68</v>
      </c>
      <c r="CA109" s="16">
        <f t="shared" si="57"/>
        <v>0.49153935340495597</v>
      </c>
      <c r="CB109" s="16">
        <f>(BX109/BT109^3)*100000</f>
        <v>1.5573231587169474</v>
      </c>
    </row>
    <row r="110" spans="1:80" s="138" customFormat="1" x14ac:dyDescent="0.25">
      <c r="A110" s="37" t="s">
        <v>69</v>
      </c>
      <c r="B110" s="37">
        <v>33</v>
      </c>
      <c r="C110" s="37">
        <v>1</v>
      </c>
      <c r="D110" s="38">
        <f t="shared" si="54"/>
        <v>0.40468564223999998</v>
      </c>
      <c r="E110" s="39">
        <v>37854</v>
      </c>
      <c r="F110" s="37">
        <v>2</v>
      </c>
      <c r="G110" s="37" t="s">
        <v>76</v>
      </c>
      <c r="H110" s="37" t="s">
        <v>78</v>
      </c>
      <c r="I110" s="37">
        <v>1</v>
      </c>
      <c r="J110" s="37">
        <v>0</v>
      </c>
      <c r="K110" s="37"/>
      <c r="L110" s="37"/>
      <c r="M110" s="31">
        <f t="shared" si="46"/>
        <v>0.5</v>
      </c>
      <c r="N110" s="39">
        <v>37865</v>
      </c>
      <c r="O110" s="40">
        <v>144270</v>
      </c>
      <c r="P110" s="39">
        <v>37866</v>
      </c>
      <c r="Q110" s="40">
        <v>78318</v>
      </c>
      <c r="R110" s="37"/>
      <c r="S110" s="37"/>
      <c r="T110" s="37"/>
      <c r="U110" s="37"/>
      <c r="V110" s="40">
        <f t="shared" si="50"/>
        <v>222588</v>
      </c>
      <c r="W110" s="40">
        <f t="shared" si="51"/>
        <v>550026.92650013405</v>
      </c>
      <c r="X110" s="39">
        <v>37894</v>
      </c>
      <c r="Y110" s="37">
        <f t="shared" si="55"/>
        <v>29</v>
      </c>
      <c r="Z110" s="37">
        <v>14</v>
      </c>
      <c r="AA110" s="41">
        <v>2.7</v>
      </c>
      <c r="AB110" s="41">
        <v>31.6</v>
      </c>
      <c r="AC110" s="41">
        <v>25.9</v>
      </c>
      <c r="AD110" s="41">
        <v>33.4</v>
      </c>
      <c r="AE110" s="41">
        <v>29.871428571428577</v>
      </c>
      <c r="AF110" s="31">
        <v>44</v>
      </c>
      <c r="AG110" s="31">
        <f t="shared" si="52"/>
        <v>-19</v>
      </c>
      <c r="AH110" s="31">
        <v>25</v>
      </c>
      <c r="AI110" s="31">
        <v>45</v>
      </c>
      <c r="AJ110" s="31">
        <v>33.857142857142854</v>
      </c>
      <c r="AK110" s="41">
        <v>9.6999999999999993</v>
      </c>
      <c r="AL110" s="41">
        <v>8.8000000000000007</v>
      </c>
      <c r="AM110" s="41">
        <v>9.8000000000000007</v>
      </c>
      <c r="AN110" s="41">
        <v>9.1832657625988379</v>
      </c>
      <c r="AO110" s="37">
        <v>73</v>
      </c>
      <c r="AP110" s="37">
        <v>150</v>
      </c>
      <c r="AQ110" s="37">
        <v>21</v>
      </c>
      <c r="AR110" s="37">
        <v>8.75</v>
      </c>
      <c r="AS110" s="40">
        <v>175</v>
      </c>
      <c r="AT110" s="40">
        <v>95</v>
      </c>
      <c r="AU110" s="40">
        <v>2850</v>
      </c>
      <c r="AV110" s="40">
        <v>3120</v>
      </c>
      <c r="AW110" s="40">
        <v>0</v>
      </c>
      <c r="AX110" s="40">
        <v>0</v>
      </c>
      <c r="AY110" s="40">
        <v>5</v>
      </c>
      <c r="AZ110" s="40">
        <v>15</v>
      </c>
      <c r="BA110" s="40">
        <v>170</v>
      </c>
      <c r="BB110" s="40">
        <v>720</v>
      </c>
      <c r="BC110" s="40">
        <v>5160</v>
      </c>
      <c r="BD110" s="40">
        <v>5160</v>
      </c>
      <c r="BE110" s="40">
        <v>51.363636363636367</v>
      </c>
      <c r="BF110" s="40">
        <v>91.818181818181813</v>
      </c>
      <c r="BG110" s="40">
        <v>1013.6363636363636</v>
      </c>
      <c r="BH110" s="40">
        <v>1106.8181818181818</v>
      </c>
      <c r="BI110" s="40">
        <v>30</v>
      </c>
      <c r="BJ110" s="40">
        <v>30</v>
      </c>
      <c r="BK110" s="40">
        <v>395</v>
      </c>
      <c r="BL110" s="40">
        <v>490</v>
      </c>
      <c r="BM110" s="40">
        <v>14950</v>
      </c>
      <c r="BN110" s="43">
        <f>BM110/(Q110)*100</f>
        <v>19.088842922444393</v>
      </c>
      <c r="BO110" s="43">
        <f>BM110/(O110+Q110)*100</f>
        <v>6.7164447319711762</v>
      </c>
      <c r="BP110" s="37" t="s">
        <v>72</v>
      </c>
      <c r="BQ110" s="37">
        <v>35</v>
      </c>
      <c r="BR110" s="37">
        <v>54</v>
      </c>
      <c r="BS110" s="31">
        <f>BR110-BQ110</f>
        <v>19</v>
      </c>
      <c r="BT110" s="37">
        <v>43.35</v>
      </c>
      <c r="BU110" s="43">
        <f t="shared" si="53"/>
        <v>1.4948275862068967</v>
      </c>
      <c r="BV110" s="37">
        <v>0.41699999999999998</v>
      </c>
      <c r="BW110" s="37">
        <v>1.075</v>
      </c>
      <c r="BX110" s="37">
        <v>0.76400000000000001</v>
      </c>
      <c r="BY110" s="40">
        <f t="shared" si="56"/>
        <v>36942.254529341219</v>
      </c>
      <c r="BZ110" s="37">
        <v>11.36</v>
      </c>
      <c r="CA110" s="43">
        <f t="shared" si="57"/>
        <v>0.96797142533344771</v>
      </c>
      <c r="CB110" s="43">
        <f>(BX110/BT110^3)*100000</f>
        <v>0.93783417199292263</v>
      </c>
    </row>
    <row r="111" spans="1:80" s="138" customFormat="1" x14ac:dyDescent="0.25">
      <c r="A111" s="37" t="s">
        <v>69</v>
      </c>
      <c r="B111" s="37">
        <v>12</v>
      </c>
      <c r="C111" s="37">
        <v>0.5</v>
      </c>
      <c r="D111" s="38">
        <f t="shared" si="54"/>
        <v>0.20234282111999999</v>
      </c>
      <c r="E111" s="39">
        <v>37858</v>
      </c>
      <c r="F111" s="37">
        <v>1</v>
      </c>
      <c r="G111" s="37" t="s">
        <v>76</v>
      </c>
      <c r="H111" s="37" t="s">
        <v>78</v>
      </c>
      <c r="I111" s="37">
        <v>0</v>
      </c>
      <c r="J111" s="37">
        <v>1</v>
      </c>
      <c r="K111" s="37"/>
      <c r="L111" s="37"/>
      <c r="M111" s="31">
        <f t="shared" ref="M111" si="58">AVERAGE(I111:L111)</f>
        <v>0.5</v>
      </c>
      <c r="N111" s="39">
        <v>37863</v>
      </c>
      <c r="O111" s="40">
        <v>111294</v>
      </c>
      <c r="P111" s="37"/>
      <c r="Q111" s="40"/>
      <c r="R111" s="37"/>
      <c r="S111" s="37"/>
      <c r="T111" s="37"/>
      <c r="U111" s="37"/>
      <c r="V111" s="40">
        <f t="shared" si="50"/>
        <v>111294</v>
      </c>
      <c r="W111" s="40">
        <f t="shared" si="51"/>
        <v>550026.92650013405</v>
      </c>
      <c r="X111" s="39">
        <v>37883</v>
      </c>
      <c r="Y111" s="37">
        <f t="shared" si="55"/>
        <v>20</v>
      </c>
      <c r="Z111" s="37">
        <v>9</v>
      </c>
      <c r="AA111" s="41">
        <v>2.1</v>
      </c>
      <c r="AB111" s="41">
        <v>33.200000000000003</v>
      </c>
      <c r="AC111" s="41">
        <v>26.9</v>
      </c>
      <c r="AD111" s="41">
        <v>33.6</v>
      </c>
      <c r="AE111" s="41">
        <v>30.836842105263162</v>
      </c>
      <c r="AF111" s="31">
        <v>44</v>
      </c>
      <c r="AG111" s="31">
        <f t="shared" si="52"/>
        <v>-6</v>
      </c>
      <c r="AH111" s="31">
        <v>38</v>
      </c>
      <c r="AI111" s="31">
        <v>44</v>
      </c>
      <c r="AJ111" s="31">
        <v>40.5</v>
      </c>
      <c r="AK111" s="41">
        <v>9.1</v>
      </c>
      <c r="AL111" s="41">
        <v>8.4</v>
      </c>
      <c r="AM111" s="41">
        <v>10</v>
      </c>
      <c r="AN111" s="41">
        <v>9.0016183614587284</v>
      </c>
      <c r="AO111" s="37">
        <v>20</v>
      </c>
      <c r="AP111" s="37">
        <v>162.5</v>
      </c>
      <c r="AQ111" s="37">
        <v>12</v>
      </c>
      <c r="AR111" s="37">
        <v>5</v>
      </c>
      <c r="AS111" s="40">
        <v>0</v>
      </c>
      <c r="AT111" s="40">
        <v>5</v>
      </c>
      <c r="AU111" s="40">
        <v>125</v>
      </c>
      <c r="AV111" s="40">
        <v>130</v>
      </c>
      <c r="AW111" s="40">
        <v>0</v>
      </c>
      <c r="AX111" s="40">
        <v>0</v>
      </c>
      <c r="AY111" s="40">
        <v>15</v>
      </c>
      <c r="AZ111" s="40">
        <v>15</v>
      </c>
      <c r="BA111" s="40">
        <v>40</v>
      </c>
      <c r="BB111" s="40">
        <v>65</v>
      </c>
      <c r="BC111" s="40">
        <v>11800</v>
      </c>
      <c r="BD111" s="40">
        <v>11905</v>
      </c>
      <c r="BE111" s="40">
        <v>17.5</v>
      </c>
      <c r="BF111" s="40">
        <v>13.125</v>
      </c>
      <c r="BG111" s="40">
        <v>2366.875</v>
      </c>
      <c r="BH111" s="40">
        <v>2397.5</v>
      </c>
      <c r="BI111" s="40">
        <v>12.5</v>
      </c>
      <c r="BJ111" s="40">
        <v>0</v>
      </c>
      <c r="BK111" s="40">
        <v>407.5</v>
      </c>
      <c r="BL111" s="40">
        <v>410</v>
      </c>
      <c r="BM111" s="40">
        <v>25674</v>
      </c>
      <c r="BN111" s="43">
        <f>BM111/(O111)*100</f>
        <v>23.068629036605749</v>
      </c>
      <c r="BO111" s="43">
        <f>BM111/(O111+Q111)*100</f>
        <v>23.068629036605749</v>
      </c>
      <c r="BP111" s="37" t="s">
        <v>72</v>
      </c>
      <c r="BQ111" s="37">
        <v>29</v>
      </c>
      <c r="BR111" s="37">
        <v>40</v>
      </c>
      <c r="BS111" s="31">
        <f>BR111-BQ111</f>
        <v>11</v>
      </c>
      <c r="BT111" s="37">
        <v>34.82</v>
      </c>
      <c r="BU111" s="43">
        <f t="shared" si="53"/>
        <v>1.7410000000000001</v>
      </c>
      <c r="BV111" s="37">
        <v>0.255</v>
      </c>
      <c r="BW111" s="37">
        <v>0.54600000000000004</v>
      </c>
      <c r="BX111" s="37">
        <v>0.374</v>
      </c>
      <c r="BY111" s="40">
        <f t="shared" si="56"/>
        <v>126883.67127576006</v>
      </c>
      <c r="BZ111" s="37">
        <v>10.32</v>
      </c>
      <c r="CA111" s="43">
        <f t="shared" si="57"/>
        <v>2.5501275367411465</v>
      </c>
      <c r="CB111" s="43">
        <f>(BX111/BT111^3)*100000</f>
        <v>0.8859012242673785</v>
      </c>
    </row>
    <row r="112" spans="1:80" s="138" customFormat="1" x14ac:dyDescent="0.25">
      <c r="A112" s="37" t="s">
        <v>69</v>
      </c>
      <c r="B112" s="37">
        <v>27</v>
      </c>
      <c r="C112" s="37">
        <v>1</v>
      </c>
      <c r="D112" s="38">
        <f t="shared" si="54"/>
        <v>0.40468564223999998</v>
      </c>
      <c r="E112" s="39">
        <v>38873</v>
      </c>
      <c r="F112" s="37">
        <v>1</v>
      </c>
      <c r="G112" s="37" t="s">
        <v>76</v>
      </c>
      <c r="H112" s="37" t="s">
        <v>78</v>
      </c>
      <c r="I112" s="37"/>
      <c r="J112" s="37"/>
      <c r="K112" s="37"/>
      <c r="L112" s="37"/>
      <c r="M112" s="31"/>
      <c r="N112" s="39">
        <v>38882</v>
      </c>
      <c r="O112" s="40">
        <v>399376</v>
      </c>
      <c r="P112" s="37"/>
      <c r="Q112" s="40"/>
      <c r="R112" s="37"/>
      <c r="S112" s="37"/>
      <c r="T112" s="37"/>
      <c r="U112" s="37"/>
      <c r="V112" s="40">
        <f t="shared" si="50"/>
        <v>399376</v>
      </c>
      <c r="W112" s="40">
        <f t="shared" si="51"/>
        <v>986879.58828830626</v>
      </c>
      <c r="X112" s="39">
        <v>38904</v>
      </c>
      <c r="Y112" s="37">
        <f t="shared" si="55"/>
        <v>22</v>
      </c>
      <c r="Z112" s="37">
        <v>12</v>
      </c>
      <c r="AA112" s="41">
        <v>4</v>
      </c>
      <c r="AB112" s="41">
        <v>32.4</v>
      </c>
      <c r="AC112" s="41">
        <v>27.1</v>
      </c>
      <c r="AD112" s="41">
        <v>32.6</v>
      </c>
      <c r="AE112" s="41">
        <v>30.675000000000001</v>
      </c>
      <c r="AF112" s="31">
        <v>44</v>
      </c>
      <c r="AG112" s="31">
        <f t="shared" si="52"/>
        <v>-3</v>
      </c>
      <c r="AH112" s="31">
        <v>41</v>
      </c>
      <c r="AI112" s="31">
        <v>52</v>
      </c>
      <c r="AJ112" s="31">
        <v>46.166666666666664</v>
      </c>
      <c r="AK112" s="41">
        <v>9.5</v>
      </c>
      <c r="AL112" s="41">
        <v>9</v>
      </c>
      <c r="AM112" s="41">
        <v>9.6</v>
      </c>
      <c r="AN112" s="41">
        <v>9.2604987629152085</v>
      </c>
      <c r="AO112" s="37">
        <v>16</v>
      </c>
      <c r="AP112" s="37">
        <v>124</v>
      </c>
      <c r="AQ112" s="37">
        <v>3</v>
      </c>
      <c r="AR112" s="43">
        <v>2.5</v>
      </c>
      <c r="AS112" s="40">
        <v>100</v>
      </c>
      <c r="AT112" s="40">
        <v>445</v>
      </c>
      <c r="AU112" s="40">
        <v>0</v>
      </c>
      <c r="AV112" s="40">
        <v>545</v>
      </c>
      <c r="AW112" s="40">
        <v>15</v>
      </c>
      <c r="AX112" s="40">
        <v>0</v>
      </c>
      <c r="AY112" s="40">
        <v>0</v>
      </c>
      <c r="AZ112" s="40">
        <v>70</v>
      </c>
      <c r="BA112" s="40">
        <v>410</v>
      </c>
      <c r="BB112" s="40">
        <v>100</v>
      </c>
      <c r="BC112" s="40">
        <v>0</v>
      </c>
      <c r="BD112" s="40">
        <v>475</v>
      </c>
      <c r="BE112" s="40">
        <v>153.125</v>
      </c>
      <c r="BF112" s="40">
        <v>42.5</v>
      </c>
      <c r="BG112" s="40">
        <v>0</v>
      </c>
      <c r="BH112" s="40">
        <v>195.625</v>
      </c>
      <c r="BI112" s="40">
        <v>95</v>
      </c>
      <c r="BJ112" s="40">
        <v>45</v>
      </c>
      <c r="BK112" s="40">
        <v>0</v>
      </c>
      <c r="BL112" s="40">
        <v>170</v>
      </c>
      <c r="BM112" s="40">
        <v>0</v>
      </c>
      <c r="BN112" s="43">
        <f>BM112/O112*100</f>
        <v>0</v>
      </c>
      <c r="BO112" s="43">
        <f>BM112/(O112+Q112)*100</f>
        <v>0</v>
      </c>
      <c r="BP112" s="37" t="s">
        <v>73</v>
      </c>
      <c r="BQ112" s="37"/>
      <c r="BR112" s="43"/>
      <c r="BS112" s="43"/>
      <c r="BT112" s="43"/>
      <c r="BU112" s="43">
        <f t="shared" si="53"/>
        <v>0</v>
      </c>
      <c r="BV112" s="38"/>
      <c r="BW112" s="38"/>
      <c r="BX112" s="38"/>
      <c r="BY112" s="40">
        <f t="shared" si="56"/>
        <v>0</v>
      </c>
      <c r="BZ112" s="37">
        <v>0</v>
      </c>
      <c r="CA112" s="43">
        <f t="shared" si="57"/>
        <v>0</v>
      </c>
      <c r="CB112" s="43"/>
    </row>
    <row r="113" spans="1:80" s="138" customFormat="1" x14ac:dyDescent="0.25">
      <c r="A113" s="37" t="s">
        <v>69</v>
      </c>
      <c r="B113" s="37">
        <v>17</v>
      </c>
      <c r="C113" s="37">
        <v>0.5</v>
      </c>
      <c r="D113" s="38">
        <f t="shared" si="54"/>
        <v>0.20234282111999999</v>
      </c>
      <c r="E113" s="39">
        <v>39592</v>
      </c>
      <c r="F113" s="37">
        <v>1</v>
      </c>
      <c r="G113" s="37" t="s">
        <v>76</v>
      </c>
      <c r="H113" s="37" t="s">
        <v>77</v>
      </c>
      <c r="I113" s="37">
        <v>88</v>
      </c>
      <c r="J113" s="37">
        <v>117</v>
      </c>
      <c r="K113" s="37"/>
      <c r="L113" s="37"/>
      <c r="M113" s="31">
        <f>AVERAGE(I113:L113)</f>
        <v>102.5</v>
      </c>
      <c r="N113" s="39">
        <v>39604</v>
      </c>
      <c r="O113" s="40">
        <v>184574</v>
      </c>
      <c r="P113" s="37"/>
      <c r="Q113" s="40"/>
      <c r="R113" s="37"/>
      <c r="S113" s="40"/>
      <c r="T113" s="37"/>
      <c r="U113" s="40"/>
      <c r="V113" s="40">
        <f t="shared" si="50"/>
        <v>184574</v>
      </c>
      <c r="W113" s="40">
        <f t="shared" si="51"/>
        <v>912184.5735784116</v>
      </c>
      <c r="X113" s="39">
        <v>39639</v>
      </c>
      <c r="Y113" s="37">
        <f t="shared" si="55"/>
        <v>35</v>
      </c>
      <c r="Z113" s="37">
        <v>0</v>
      </c>
      <c r="AA113" s="41">
        <v>2.2000000000000002</v>
      </c>
      <c r="AB113" s="41">
        <v>30.6</v>
      </c>
      <c r="AC113" s="41">
        <v>27.3</v>
      </c>
      <c r="AD113" s="41">
        <v>33.1</v>
      </c>
      <c r="AE113" s="41">
        <v>30.576969696969702</v>
      </c>
      <c r="AF113" s="31">
        <v>44</v>
      </c>
      <c r="AG113" s="31">
        <f t="shared" si="52"/>
        <v>0</v>
      </c>
      <c r="AH113" s="31">
        <v>44</v>
      </c>
      <c r="AI113" s="31">
        <v>50</v>
      </c>
      <c r="AJ113" s="31">
        <v>47.142857142857146</v>
      </c>
      <c r="AK113" s="41">
        <v>9</v>
      </c>
      <c r="AL113" s="41">
        <v>8.6999999999999993</v>
      </c>
      <c r="AM113" s="41">
        <v>9.3000000000000007</v>
      </c>
      <c r="AN113" s="41">
        <v>9.0076702875705248</v>
      </c>
      <c r="AO113" s="42">
        <v>216</v>
      </c>
      <c r="AP113" s="42">
        <v>140</v>
      </c>
      <c r="AQ113" s="42">
        <v>9.5</v>
      </c>
      <c r="AR113" s="42">
        <v>6.125</v>
      </c>
      <c r="AS113" s="37">
        <v>30</v>
      </c>
      <c r="AT113" s="37">
        <v>0</v>
      </c>
      <c r="AU113" s="37">
        <v>330</v>
      </c>
      <c r="AV113" s="40">
        <v>56.53846153846154</v>
      </c>
      <c r="AW113" s="40">
        <v>20</v>
      </c>
      <c r="AX113" s="40">
        <v>75</v>
      </c>
      <c r="AY113" s="40">
        <v>10</v>
      </c>
      <c r="AZ113" s="40">
        <v>190</v>
      </c>
      <c r="BA113" s="40">
        <v>66.92307692307692</v>
      </c>
      <c r="BB113" s="40">
        <v>50</v>
      </c>
      <c r="BC113" s="40">
        <v>0</v>
      </c>
      <c r="BD113" s="40">
        <v>0</v>
      </c>
      <c r="BE113" s="40">
        <v>0</v>
      </c>
      <c r="BF113" s="40">
        <v>0</v>
      </c>
      <c r="BG113" s="40">
        <v>0</v>
      </c>
      <c r="BH113" s="40">
        <v>105</v>
      </c>
      <c r="BI113" s="40">
        <v>30</v>
      </c>
      <c r="BJ113" s="40">
        <v>380</v>
      </c>
      <c r="BK113" s="40">
        <v>115.76923076923077</v>
      </c>
      <c r="BL113" s="40">
        <v>70</v>
      </c>
      <c r="BM113" s="40">
        <v>9955</v>
      </c>
      <c r="BN113" s="43">
        <f>BM113/O113*100</f>
        <v>5.3935007097424341</v>
      </c>
      <c r="BO113" s="43">
        <f>(BM113)/(O113+Q113+S113+U113)*100</f>
        <v>5.3935007097424341</v>
      </c>
      <c r="BP113" s="37" t="s">
        <v>72</v>
      </c>
      <c r="BQ113" s="37">
        <v>21</v>
      </c>
      <c r="BR113" s="37">
        <v>119</v>
      </c>
      <c r="BS113" s="31">
        <f>BR113-BQ113</f>
        <v>98</v>
      </c>
      <c r="BT113" s="43">
        <v>32.81</v>
      </c>
      <c r="BU113" s="43">
        <f t="shared" si="53"/>
        <v>0.9374285714285715</v>
      </c>
      <c r="BV113" s="38">
        <v>0.13200000000000001</v>
      </c>
      <c r="BW113" s="38">
        <v>1.8420000000000001</v>
      </c>
      <c r="BX113" s="38">
        <v>0.42399999999999999</v>
      </c>
      <c r="BY113" s="40">
        <f t="shared" si="56"/>
        <v>49198.681450112621</v>
      </c>
      <c r="BZ113" s="37">
        <v>2.27</v>
      </c>
      <c r="CA113" s="38">
        <f t="shared" si="57"/>
        <v>0.32053098053169449</v>
      </c>
      <c r="CB113" s="38">
        <f>(BX113/BT113^3)*100000</f>
        <v>1.2004585397939744</v>
      </c>
    </row>
    <row r="114" spans="1:80" s="138" customFormat="1" x14ac:dyDescent="0.25">
      <c r="A114" s="37" t="s">
        <v>69</v>
      </c>
      <c r="B114" s="37">
        <v>2</v>
      </c>
      <c r="C114" s="37">
        <v>2</v>
      </c>
      <c r="D114" s="38">
        <f t="shared" si="54"/>
        <v>0.80937128447999995</v>
      </c>
      <c r="E114" s="39">
        <v>39615</v>
      </c>
      <c r="F114" s="37">
        <v>2</v>
      </c>
      <c r="G114" s="37" t="s">
        <v>76</v>
      </c>
      <c r="H114" s="37" t="s">
        <v>77</v>
      </c>
      <c r="I114" s="37">
        <v>94</v>
      </c>
      <c r="J114" s="37">
        <v>29</v>
      </c>
      <c r="K114" s="37"/>
      <c r="L114" s="37"/>
      <c r="M114" s="31">
        <f>AVERAGE(I114:L114)</f>
        <v>61.5</v>
      </c>
      <c r="N114" s="39">
        <v>39625</v>
      </c>
      <c r="O114" s="40">
        <v>267930</v>
      </c>
      <c r="P114" s="39">
        <v>39626</v>
      </c>
      <c r="Q114" s="40">
        <v>256480</v>
      </c>
      <c r="R114" s="37"/>
      <c r="S114" s="40"/>
      <c r="T114" s="37"/>
      <c r="U114" s="40"/>
      <c r="V114" s="40">
        <f t="shared" si="50"/>
        <v>524410</v>
      </c>
      <c r="W114" s="40">
        <f t="shared" si="51"/>
        <v>647922.66547598096</v>
      </c>
      <c r="X114" s="39">
        <v>39666</v>
      </c>
      <c r="Y114" s="37">
        <f t="shared" si="55"/>
        <v>41</v>
      </c>
      <c r="Z114" s="37">
        <v>1</v>
      </c>
      <c r="AA114" s="41">
        <v>2.4</v>
      </c>
      <c r="AB114" s="41">
        <v>31.1</v>
      </c>
      <c r="AC114" s="41">
        <v>26.9</v>
      </c>
      <c r="AD114" s="41">
        <v>33.200000000000003</v>
      </c>
      <c r="AE114" s="41">
        <v>30.491891891891893</v>
      </c>
      <c r="AF114" s="31">
        <v>44</v>
      </c>
      <c r="AG114" s="31">
        <f t="shared" si="52"/>
        <v>-4</v>
      </c>
      <c r="AH114" s="31">
        <v>40</v>
      </c>
      <c r="AI114" s="31">
        <v>47</v>
      </c>
      <c r="AJ114" s="31">
        <v>44.3</v>
      </c>
      <c r="AK114" s="41">
        <v>8.9</v>
      </c>
      <c r="AL114" s="41">
        <v>8.5</v>
      </c>
      <c r="AM114" s="41">
        <v>10.1</v>
      </c>
      <c r="AN114" s="41">
        <v>9.076741139356475</v>
      </c>
      <c r="AO114" s="42">
        <f>2*218</f>
        <v>436</v>
      </c>
      <c r="AP114" s="42">
        <v>450</v>
      </c>
      <c r="AQ114" s="42">
        <v>37</v>
      </c>
      <c r="AR114" s="42">
        <v>15</v>
      </c>
      <c r="AS114" s="37">
        <v>15</v>
      </c>
      <c r="AT114" s="37">
        <v>0</v>
      </c>
      <c r="AU114" s="37">
        <v>245</v>
      </c>
      <c r="AV114" s="40">
        <v>49.285714285714285</v>
      </c>
      <c r="AW114" s="40">
        <v>15</v>
      </c>
      <c r="AX114" s="40">
        <v>70</v>
      </c>
      <c r="AY114" s="40">
        <v>0</v>
      </c>
      <c r="AZ114" s="40">
        <v>260</v>
      </c>
      <c r="BA114" s="40">
        <v>51.428571428571431</v>
      </c>
      <c r="BB114" s="40">
        <v>15</v>
      </c>
      <c r="BC114" s="40">
        <v>0</v>
      </c>
      <c r="BD114" s="40">
        <v>0</v>
      </c>
      <c r="BE114" s="40">
        <v>790</v>
      </c>
      <c r="BF114" s="40">
        <v>63.571428571428569</v>
      </c>
      <c r="BG114" s="40">
        <v>0</v>
      </c>
      <c r="BH114" s="40">
        <v>85</v>
      </c>
      <c r="BI114" s="40">
        <v>0</v>
      </c>
      <c r="BJ114" s="40">
        <v>805</v>
      </c>
      <c r="BK114" s="40">
        <v>161.42857142857142</v>
      </c>
      <c r="BL114" s="40">
        <v>65</v>
      </c>
      <c r="BM114" s="40">
        <v>913</v>
      </c>
      <c r="BN114" s="43">
        <f>BM114/Q114*100</f>
        <v>0.35597317529631939</v>
      </c>
      <c r="BO114" s="43">
        <f>(BM114)/(O114+Q114+S114+U114)*100</f>
        <v>0.17410041761217368</v>
      </c>
      <c r="BP114" s="37" t="s">
        <v>72</v>
      </c>
      <c r="BQ114" s="37">
        <v>32</v>
      </c>
      <c r="BR114" s="37">
        <v>90</v>
      </c>
      <c r="BS114" s="31">
        <f>BR114-BQ114</f>
        <v>58</v>
      </c>
      <c r="BT114" s="43">
        <v>68.42</v>
      </c>
      <c r="BU114" s="43">
        <f t="shared" si="53"/>
        <v>1.6687804878048782</v>
      </c>
      <c r="BV114" s="38">
        <v>0.27700000000000002</v>
      </c>
      <c r="BW114" s="38">
        <v>6.3710000000000004</v>
      </c>
      <c r="BX114" s="38">
        <v>2.7709999999999999</v>
      </c>
      <c r="BY114" s="40">
        <f t="shared" si="56"/>
        <v>1128.0360663976098</v>
      </c>
      <c r="BZ114" s="37">
        <v>2.5</v>
      </c>
      <c r="CA114" s="38">
        <f t="shared" si="57"/>
        <v>7.5337006544867496E-2</v>
      </c>
      <c r="CB114" s="38">
        <f>(BX114/BT114^3)*100000</f>
        <v>0.86514184070688815</v>
      </c>
    </row>
    <row r="115" spans="1:80" s="138" customFormat="1" x14ac:dyDescent="0.25">
      <c r="A115" s="37" t="s">
        <v>69</v>
      </c>
      <c r="B115" s="37">
        <v>29</v>
      </c>
      <c r="C115" s="37">
        <v>1</v>
      </c>
      <c r="D115" s="38">
        <f t="shared" si="54"/>
        <v>0.40468564223999998</v>
      </c>
      <c r="E115" s="39">
        <v>39638</v>
      </c>
      <c r="F115" s="37">
        <v>1</v>
      </c>
      <c r="G115" s="37" t="s">
        <v>76</v>
      </c>
      <c r="H115" s="37" t="s">
        <v>77</v>
      </c>
      <c r="I115" s="37">
        <v>3</v>
      </c>
      <c r="J115" s="37">
        <v>1</v>
      </c>
      <c r="K115" s="37"/>
      <c r="L115" s="37"/>
      <c r="M115" s="31">
        <f>AVERAGE(I115:L115)</f>
        <v>2</v>
      </c>
      <c r="N115" s="39">
        <v>39644</v>
      </c>
      <c r="O115" s="40">
        <v>428230</v>
      </c>
      <c r="P115" s="37"/>
      <c r="Q115" s="40"/>
      <c r="R115" s="37"/>
      <c r="S115" s="40"/>
      <c r="T115" s="37"/>
      <c r="U115" s="40"/>
      <c r="V115" s="40">
        <f t="shared" si="50"/>
        <v>428230</v>
      </c>
      <c r="W115" s="40">
        <f t="shared" si="51"/>
        <v>1058179.3750568421</v>
      </c>
      <c r="X115" s="39">
        <v>39673</v>
      </c>
      <c r="Y115" s="37">
        <f t="shared" si="55"/>
        <v>29</v>
      </c>
      <c r="Z115" s="37">
        <v>1</v>
      </c>
      <c r="AA115" s="41">
        <v>3</v>
      </c>
      <c r="AB115" s="41">
        <v>32</v>
      </c>
      <c r="AC115" s="41">
        <v>27.4</v>
      </c>
      <c r="AD115" s="41">
        <v>32.9</v>
      </c>
      <c r="AE115" s="41">
        <v>31.403703703703702</v>
      </c>
      <c r="AF115" s="31">
        <v>44</v>
      </c>
      <c r="AG115" s="31">
        <f t="shared" si="52"/>
        <v>-4</v>
      </c>
      <c r="AH115" s="31">
        <v>40</v>
      </c>
      <c r="AI115" s="31">
        <v>46</v>
      </c>
      <c r="AJ115" s="31">
        <v>42</v>
      </c>
      <c r="AK115" s="41">
        <v>8.6</v>
      </c>
      <c r="AL115" s="41">
        <v>8.6999999999999993</v>
      </c>
      <c r="AM115" s="41">
        <v>9.8000000000000007</v>
      </c>
      <c r="AN115" s="41">
        <v>9.0601105001872622</v>
      </c>
      <c r="AO115" s="42">
        <f>2*70</f>
        <v>140</v>
      </c>
      <c r="AP115" s="42">
        <v>275</v>
      </c>
      <c r="AQ115" s="42">
        <v>23</v>
      </c>
      <c r="AR115" s="42">
        <v>9.5</v>
      </c>
      <c r="AS115" s="37">
        <v>0</v>
      </c>
      <c r="AT115" s="37">
        <v>0</v>
      </c>
      <c r="AU115" s="37">
        <v>55</v>
      </c>
      <c r="AV115" s="40">
        <v>17.7</v>
      </c>
      <c r="AW115" s="40">
        <v>15</v>
      </c>
      <c r="AX115" s="40">
        <v>5</v>
      </c>
      <c r="AY115" s="40">
        <v>0</v>
      </c>
      <c r="AZ115" s="40">
        <v>150</v>
      </c>
      <c r="BA115" s="40">
        <v>37</v>
      </c>
      <c r="BB115" s="40">
        <v>15</v>
      </c>
      <c r="BC115" s="40">
        <v>105</v>
      </c>
      <c r="BD115" s="40">
        <v>10</v>
      </c>
      <c r="BE115" s="40">
        <v>2405</v>
      </c>
      <c r="BF115" s="40">
        <v>956.5</v>
      </c>
      <c r="BG115" s="40">
        <v>790</v>
      </c>
      <c r="BH115" s="40">
        <v>110</v>
      </c>
      <c r="BI115" s="40">
        <v>15</v>
      </c>
      <c r="BJ115" s="40">
        <v>2460</v>
      </c>
      <c r="BK115" s="40">
        <v>1011</v>
      </c>
      <c r="BL115" s="40">
        <v>815</v>
      </c>
      <c r="BM115" s="40">
        <v>0</v>
      </c>
      <c r="BN115" s="43">
        <f t="shared" ref="BN115:BN122" si="59">BM115/O115*100</f>
        <v>0</v>
      </c>
      <c r="BO115" s="43">
        <f>(BM115)/(O115+Q115+S115+U115)*100</f>
        <v>0</v>
      </c>
      <c r="BP115" s="37" t="s">
        <v>73</v>
      </c>
      <c r="BQ115" s="37"/>
      <c r="BR115" s="37"/>
      <c r="BS115" s="37"/>
      <c r="BT115" s="43"/>
      <c r="BU115" s="43">
        <f t="shared" si="53"/>
        <v>0</v>
      </c>
      <c r="BV115" s="38"/>
      <c r="BW115" s="38"/>
      <c r="BX115" s="38"/>
      <c r="BY115" s="40">
        <f t="shared" si="56"/>
        <v>0</v>
      </c>
      <c r="BZ115" s="37">
        <v>0</v>
      </c>
      <c r="CA115" s="38">
        <f t="shared" si="57"/>
        <v>0</v>
      </c>
      <c r="CB115" s="38"/>
    </row>
    <row r="116" spans="1:80" s="138" customFormat="1" x14ac:dyDescent="0.25">
      <c r="A116" s="37" t="s">
        <v>69</v>
      </c>
      <c r="B116" s="37">
        <v>30</v>
      </c>
      <c r="C116" s="37">
        <v>1</v>
      </c>
      <c r="D116" s="38">
        <f t="shared" si="54"/>
        <v>0.40468564223999998</v>
      </c>
      <c r="E116" s="39">
        <v>39735</v>
      </c>
      <c r="F116" s="37">
        <v>1</v>
      </c>
      <c r="G116" s="37" t="s">
        <v>76</v>
      </c>
      <c r="H116" s="37" t="s">
        <v>77</v>
      </c>
      <c r="I116" s="37">
        <v>4</v>
      </c>
      <c r="J116" s="37">
        <v>13</v>
      </c>
      <c r="K116" s="37"/>
      <c r="L116" s="37"/>
      <c r="M116" s="31">
        <f>AVERAGE(I116:L116)</f>
        <v>8.5</v>
      </c>
      <c r="N116" s="39">
        <v>39749</v>
      </c>
      <c r="O116" s="40">
        <v>234496</v>
      </c>
      <c r="P116" s="37"/>
      <c r="Q116" s="40"/>
      <c r="R116" s="37"/>
      <c r="S116" s="40"/>
      <c r="T116" s="37"/>
      <c r="U116" s="40"/>
      <c r="V116" s="40">
        <f t="shared" si="50"/>
        <v>234496</v>
      </c>
      <c r="W116" s="40">
        <f t="shared" si="51"/>
        <v>579452.23532524402</v>
      </c>
      <c r="X116" s="39">
        <v>39800</v>
      </c>
      <c r="Y116" s="37">
        <f t="shared" si="55"/>
        <v>51</v>
      </c>
      <c r="Z116" s="37">
        <v>0</v>
      </c>
      <c r="AA116" s="41">
        <v>4.5</v>
      </c>
      <c r="AB116" s="41">
        <v>20.2</v>
      </c>
      <c r="AC116" s="41">
        <v>12.3</v>
      </c>
      <c r="AD116" s="41">
        <v>25.5</v>
      </c>
      <c r="AE116" s="41">
        <v>19.953061224489797</v>
      </c>
      <c r="AF116" s="31">
        <v>44</v>
      </c>
      <c r="AG116" s="31">
        <f t="shared" si="52"/>
        <v>-3</v>
      </c>
      <c r="AH116" s="31">
        <v>41</v>
      </c>
      <c r="AI116" s="31">
        <v>49</v>
      </c>
      <c r="AJ116" s="31">
        <v>44.727272727272727</v>
      </c>
      <c r="AK116" s="41">
        <v>9</v>
      </c>
      <c r="AL116" s="41">
        <v>8.5</v>
      </c>
      <c r="AM116" s="41">
        <v>9.1</v>
      </c>
      <c r="AN116" s="41">
        <v>8.7474367660120489</v>
      </c>
      <c r="AO116" s="42">
        <f>2*137</f>
        <v>274</v>
      </c>
      <c r="AP116" s="42">
        <v>225</v>
      </c>
      <c r="AQ116" s="42">
        <v>18</v>
      </c>
      <c r="AR116" s="42">
        <v>7.5</v>
      </c>
      <c r="AS116" s="37">
        <v>5</v>
      </c>
      <c r="AT116" s="37">
        <v>5</v>
      </c>
      <c r="AU116" s="37">
        <v>40</v>
      </c>
      <c r="AV116" s="40">
        <v>18.333333333333332</v>
      </c>
      <c r="AW116" s="40">
        <v>10</v>
      </c>
      <c r="AX116" s="40">
        <v>10</v>
      </c>
      <c r="AY116" s="40">
        <v>15</v>
      </c>
      <c r="AZ116" s="40">
        <v>55</v>
      </c>
      <c r="BA116" s="40">
        <v>38.333333333333336</v>
      </c>
      <c r="BB116" s="40">
        <v>45</v>
      </c>
      <c r="BC116" s="40">
        <v>0</v>
      </c>
      <c r="BD116" s="40">
        <v>0</v>
      </c>
      <c r="BE116" s="40">
        <v>0</v>
      </c>
      <c r="BF116" s="40">
        <v>0</v>
      </c>
      <c r="BG116" s="40">
        <v>0</v>
      </c>
      <c r="BH116" s="40">
        <v>15</v>
      </c>
      <c r="BI116" s="40">
        <v>50</v>
      </c>
      <c r="BJ116" s="40">
        <v>65</v>
      </c>
      <c r="BK116" s="40">
        <v>56.666666666666664</v>
      </c>
      <c r="BL116" s="40">
        <v>55</v>
      </c>
      <c r="BM116" s="40">
        <v>12653</v>
      </c>
      <c r="BN116" s="43">
        <f t="shared" si="59"/>
        <v>5.3958276473799121</v>
      </c>
      <c r="BO116" s="43">
        <f>(BM116)/(O116+Q116+S116+U116)*100</f>
        <v>5.3958276473799121</v>
      </c>
      <c r="BP116" s="37" t="s">
        <v>72</v>
      </c>
      <c r="BQ116" s="37">
        <v>23</v>
      </c>
      <c r="BR116" s="37">
        <v>29</v>
      </c>
      <c r="BS116" s="31">
        <f>BR116-BQ116</f>
        <v>6</v>
      </c>
      <c r="BT116" s="43">
        <v>26.04</v>
      </c>
      <c r="BU116" s="43">
        <f t="shared" si="53"/>
        <v>0.51058823529411768</v>
      </c>
      <c r="BV116" s="38">
        <v>1.2E-2</v>
      </c>
      <c r="BW116" s="38">
        <v>0.17699999999999999</v>
      </c>
      <c r="BX116" s="38">
        <v>0.123</v>
      </c>
      <c r="BY116" s="40">
        <f t="shared" si="56"/>
        <v>31266.243917040432</v>
      </c>
      <c r="BZ116" s="37">
        <v>1.59</v>
      </c>
      <c r="CA116" s="38">
        <f t="shared" si="57"/>
        <v>7.7038736575057443E-2</v>
      </c>
      <c r="CB116" s="38">
        <f>(BX116/BT116^3)*100000</f>
        <v>0.6965979174405359</v>
      </c>
    </row>
    <row r="117" spans="1:80" x14ac:dyDescent="0.25">
      <c r="A117" s="15" t="s">
        <v>69</v>
      </c>
      <c r="B117" s="15">
        <v>13</v>
      </c>
      <c r="C117" s="15">
        <v>0.5</v>
      </c>
      <c r="D117" s="16">
        <f t="shared" si="54"/>
        <v>0.20234282111999999</v>
      </c>
      <c r="E117" s="17">
        <v>38811</v>
      </c>
      <c r="F117" s="15">
        <v>1</v>
      </c>
      <c r="G117" s="15" t="s">
        <v>76</v>
      </c>
      <c r="H117" s="15" t="s">
        <v>78</v>
      </c>
      <c r="I117" s="15">
        <v>11</v>
      </c>
      <c r="J117" s="15">
        <v>14</v>
      </c>
      <c r="K117" s="15"/>
      <c r="L117" s="15"/>
      <c r="M117" s="13">
        <f>AVERAGE(I117:L117)</f>
        <v>12.5</v>
      </c>
      <c r="N117" s="17">
        <v>38818</v>
      </c>
      <c r="O117" s="14">
        <v>208848</v>
      </c>
      <c r="P117" s="15"/>
      <c r="Q117" s="14"/>
      <c r="R117" s="15"/>
      <c r="S117" s="15"/>
      <c r="T117" s="15"/>
      <c r="U117" s="15"/>
      <c r="V117" s="14">
        <f t="shared" si="50"/>
        <v>208848</v>
      </c>
      <c r="W117" s="14">
        <f t="shared" si="51"/>
        <v>1032149.294173091</v>
      </c>
      <c r="X117" s="17">
        <v>38849</v>
      </c>
      <c r="Y117" s="13">
        <f t="shared" si="55"/>
        <v>31</v>
      </c>
      <c r="Z117" s="15">
        <v>12</v>
      </c>
      <c r="AA117" s="18">
        <v>3.6</v>
      </c>
      <c r="AB117" s="18">
        <v>24.1</v>
      </c>
      <c r="AC117" s="18">
        <v>25.9</v>
      </c>
      <c r="AD117" s="18">
        <v>31.5</v>
      </c>
      <c r="AE117" s="18">
        <v>27.8448275862069</v>
      </c>
      <c r="AF117" s="13">
        <v>45</v>
      </c>
      <c r="AG117" s="13">
        <f t="shared" si="52"/>
        <v>2</v>
      </c>
      <c r="AH117" s="13">
        <v>47</v>
      </c>
      <c r="AI117" s="13">
        <v>55</v>
      </c>
      <c r="AJ117" s="13">
        <v>52</v>
      </c>
      <c r="AK117" s="18">
        <v>9.4</v>
      </c>
      <c r="AL117" s="18">
        <v>9.1999999999999993</v>
      </c>
      <c r="AM117" s="18">
        <v>9.6999999999999993</v>
      </c>
      <c r="AN117" s="18">
        <v>9.3993207686726734</v>
      </c>
      <c r="AO117" s="15">
        <v>64</v>
      </c>
      <c r="AP117" s="15">
        <v>160</v>
      </c>
      <c r="AQ117" s="15">
        <v>7.5</v>
      </c>
      <c r="AR117" s="15">
        <v>3.125</v>
      </c>
      <c r="AS117" s="14">
        <v>40</v>
      </c>
      <c r="AT117" s="14">
        <v>105</v>
      </c>
      <c r="AU117" s="14">
        <v>0</v>
      </c>
      <c r="AV117" s="14">
        <v>145</v>
      </c>
      <c r="AW117" s="14">
        <v>25</v>
      </c>
      <c r="AX117" s="14">
        <v>10</v>
      </c>
      <c r="AY117" s="14">
        <v>0</v>
      </c>
      <c r="AZ117" s="14">
        <v>90</v>
      </c>
      <c r="BA117" s="14">
        <v>655</v>
      </c>
      <c r="BB117" s="14">
        <v>830</v>
      </c>
      <c r="BC117" s="14">
        <v>0</v>
      </c>
      <c r="BD117" s="14">
        <v>985</v>
      </c>
      <c r="BE117" s="14">
        <v>169.16666666666666</v>
      </c>
      <c r="BF117" s="14">
        <v>166.66666666666666</v>
      </c>
      <c r="BG117" s="14">
        <v>0</v>
      </c>
      <c r="BH117" s="14">
        <v>344.16666666666669</v>
      </c>
      <c r="BI117" s="14">
        <v>137.5</v>
      </c>
      <c r="BJ117" s="14">
        <v>45</v>
      </c>
      <c r="BK117" s="14">
        <v>0</v>
      </c>
      <c r="BL117" s="14">
        <v>205</v>
      </c>
      <c r="BM117" s="14">
        <v>4564</v>
      </c>
      <c r="BN117" s="19">
        <f t="shared" si="59"/>
        <v>2.1853213820577642</v>
      </c>
      <c r="BO117" s="19">
        <f>BM117/(O117+Q117)*100</f>
        <v>2.1853213820577642</v>
      </c>
      <c r="BP117" s="15" t="s">
        <v>72</v>
      </c>
      <c r="BQ117" s="15">
        <v>29</v>
      </c>
      <c r="BR117" s="15">
        <v>42</v>
      </c>
      <c r="BS117" s="13">
        <f>BR117-BQ117</f>
        <v>13</v>
      </c>
      <c r="BT117" s="15">
        <v>35.47</v>
      </c>
      <c r="BU117" s="19">
        <f t="shared" si="53"/>
        <v>1.1441935483870966</v>
      </c>
      <c r="BV117" s="16">
        <v>0.14599999999999999</v>
      </c>
      <c r="BW117" s="16">
        <v>0.50800000000000001</v>
      </c>
      <c r="BX117" s="16">
        <v>0.29599999999999999</v>
      </c>
      <c r="BY117" s="14">
        <f t="shared" si="56"/>
        <v>22555.779220322853</v>
      </c>
      <c r="BZ117" s="15">
        <v>1.5</v>
      </c>
      <c r="CA117" s="19">
        <f t="shared" si="57"/>
        <v>0.23913424012951484</v>
      </c>
      <c r="CB117" s="19">
        <f>(BX117/BT117^3)*100000</f>
        <v>0.66329717196425275</v>
      </c>
    </row>
    <row r="118" spans="1:80" x14ac:dyDescent="0.25">
      <c r="A118" s="15" t="s">
        <v>69</v>
      </c>
      <c r="B118" s="15">
        <v>29</v>
      </c>
      <c r="C118" s="15">
        <v>1</v>
      </c>
      <c r="D118" s="16">
        <f t="shared" si="54"/>
        <v>0.40468564223999998</v>
      </c>
      <c r="E118" s="17">
        <v>38867</v>
      </c>
      <c r="F118" s="15">
        <v>1</v>
      </c>
      <c r="G118" s="15" t="s">
        <v>76</v>
      </c>
      <c r="H118" s="15" t="s">
        <v>78</v>
      </c>
      <c r="I118" s="15"/>
      <c r="J118" s="15"/>
      <c r="K118" s="15"/>
      <c r="L118" s="15"/>
      <c r="M118" s="13"/>
      <c r="N118" s="17">
        <v>38880</v>
      </c>
      <c r="O118" s="14">
        <v>384720</v>
      </c>
      <c r="P118" s="15"/>
      <c r="Q118" s="14"/>
      <c r="R118" s="15"/>
      <c r="S118" s="15"/>
      <c r="T118" s="15"/>
      <c r="U118" s="15"/>
      <c r="V118" s="14">
        <f t="shared" si="50"/>
        <v>384720</v>
      </c>
      <c r="W118" s="14">
        <f t="shared" si="51"/>
        <v>950663.82358047855</v>
      </c>
      <c r="X118" s="17">
        <v>38906</v>
      </c>
      <c r="Y118" s="15">
        <f t="shared" si="55"/>
        <v>26</v>
      </c>
      <c r="Z118" s="15">
        <v>14</v>
      </c>
      <c r="AA118" s="18">
        <v>3</v>
      </c>
      <c r="AB118" s="18">
        <v>29.7</v>
      </c>
      <c r="AC118" s="18">
        <v>27</v>
      </c>
      <c r="AD118" s="18">
        <v>33.1</v>
      </c>
      <c r="AE118" s="18">
        <v>30.820833333333326</v>
      </c>
      <c r="AF118" s="13">
        <v>45</v>
      </c>
      <c r="AG118" s="13">
        <f t="shared" si="52"/>
        <v>-2</v>
      </c>
      <c r="AH118" s="13">
        <v>43</v>
      </c>
      <c r="AI118" s="13">
        <v>52</v>
      </c>
      <c r="AJ118" s="13">
        <v>47.857142857142854</v>
      </c>
      <c r="AK118" s="18">
        <v>9.4</v>
      </c>
      <c r="AL118" s="18">
        <v>9</v>
      </c>
      <c r="AM118" s="18">
        <v>9.4</v>
      </c>
      <c r="AN118" s="18">
        <v>9.2192173037964711</v>
      </c>
      <c r="AO118" s="15">
        <v>14</v>
      </c>
      <c r="AP118" s="15">
        <v>187</v>
      </c>
      <c r="AQ118" s="15">
        <v>0</v>
      </c>
      <c r="AR118" s="19">
        <v>0</v>
      </c>
      <c r="AS118" s="14">
        <v>100</v>
      </c>
      <c r="AT118" s="14">
        <v>155</v>
      </c>
      <c r="AU118" s="14">
        <v>0</v>
      </c>
      <c r="AV118" s="14">
        <v>255</v>
      </c>
      <c r="AW118" s="14">
        <v>20</v>
      </c>
      <c r="AX118" s="14">
        <v>10</v>
      </c>
      <c r="AY118" s="14">
        <v>0</v>
      </c>
      <c r="AZ118" s="14">
        <v>40</v>
      </c>
      <c r="BA118" s="14">
        <v>230</v>
      </c>
      <c r="BB118" s="14">
        <v>155</v>
      </c>
      <c r="BC118" s="14">
        <v>0</v>
      </c>
      <c r="BD118" s="14">
        <v>385</v>
      </c>
      <c r="BE118" s="14">
        <v>99.444444444444443</v>
      </c>
      <c r="BF118" s="14">
        <v>51.666666666666664</v>
      </c>
      <c r="BG118" s="14">
        <v>0</v>
      </c>
      <c r="BH118" s="14">
        <v>151.11111111111111</v>
      </c>
      <c r="BI118" s="14">
        <v>85</v>
      </c>
      <c r="BJ118" s="14">
        <v>35</v>
      </c>
      <c r="BK118" s="14">
        <v>0</v>
      </c>
      <c r="BL118" s="14">
        <v>120</v>
      </c>
      <c r="BM118" s="14">
        <v>0</v>
      </c>
      <c r="BN118" s="19">
        <f t="shared" si="59"/>
        <v>0</v>
      </c>
      <c r="BO118" s="19">
        <f>BM118/(O118+Q118)*100</f>
        <v>0</v>
      </c>
      <c r="BP118" s="15" t="s">
        <v>73</v>
      </c>
      <c r="BQ118" s="15"/>
      <c r="BR118" s="15"/>
      <c r="BS118" s="15"/>
      <c r="BT118" s="19"/>
      <c r="BU118" s="19">
        <f t="shared" si="53"/>
        <v>0</v>
      </c>
      <c r="BV118" s="16"/>
      <c r="BW118" s="16"/>
      <c r="BX118" s="16"/>
      <c r="BY118" s="14">
        <f t="shared" si="56"/>
        <v>0</v>
      </c>
      <c r="BZ118" s="15">
        <v>0</v>
      </c>
      <c r="CA118" s="19">
        <f t="shared" si="57"/>
        <v>0</v>
      </c>
      <c r="CB118" s="19"/>
    </row>
    <row r="119" spans="1:80" x14ac:dyDescent="0.25">
      <c r="A119" s="15" t="s">
        <v>69</v>
      </c>
      <c r="B119" s="15">
        <v>3</v>
      </c>
      <c r="C119" s="15">
        <v>2</v>
      </c>
      <c r="D119" s="16">
        <f t="shared" si="54"/>
        <v>0.80937128447999995</v>
      </c>
      <c r="E119" s="17">
        <v>39621</v>
      </c>
      <c r="F119" s="15">
        <v>2</v>
      </c>
      <c r="G119" s="15" t="s">
        <v>76</v>
      </c>
      <c r="H119" s="15" t="s">
        <v>77</v>
      </c>
      <c r="I119" s="15">
        <v>165</v>
      </c>
      <c r="J119" s="15">
        <v>151</v>
      </c>
      <c r="K119" s="15"/>
      <c r="L119" s="15"/>
      <c r="M119" s="13">
        <f>AVERAGE(I119:L119)</f>
        <v>158</v>
      </c>
      <c r="N119" s="17">
        <v>39628</v>
      </c>
      <c r="O119" s="14">
        <v>384720</v>
      </c>
      <c r="P119" s="17">
        <v>39629</v>
      </c>
      <c r="Q119" s="14">
        <v>398002</v>
      </c>
      <c r="R119" s="15"/>
      <c r="S119" s="14"/>
      <c r="T119" s="15"/>
      <c r="U119" s="14"/>
      <c r="V119" s="14">
        <f t="shared" si="50"/>
        <v>782722</v>
      </c>
      <c r="W119" s="14">
        <f t="shared" si="51"/>
        <v>967074.09196371306</v>
      </c>
      <c r="X119" s="17">
        <v>39666</v>
      </c>
      <c r="Y119" s="15">
        <f t="shared" si="55"/>
        <v>38</v>
      </c>
      <c r="Z119" s="15">
        <v>0</v>
      </c>
      <c r="AA119" s="18">
        <v>2.6</v>
      </c>
      <c r="AB119" s="18">
        <v>30.9</v>
      </c>
      <c r="AC119" s="18">
        <v>27.2</v>
      </c>
      <c r="AD119" s="18">
        <v>34.6</v>
      </c>
      <c r="AE119" s="18">
        <v>30.330555555555552</v>
      </c>
      <c r="AF119" s="13">
        <v>45</v>
      </c>
      <c r="AG119" s="13">
        <f t="shared" si="52"/>
        <v>-3</v>
      </c>
      <c r="AH119" s="13">
        <v>42</v>
      </c>
      <c r="AI119" s="13">
        <v>48</v>
      </c>
      <c r="AJ119" s="13">
        <v>44.7</v>
      </c>
      <c r="AK119" s="18">
        <v>8.6999999999999993</v>
      </c>
      <c r="AL119" s="18">
        <v>8.6999999999999993</v>
      </c>
      <c r="AM119" s="18">
        <v>9.6999999999999993</v>
      </c>
      <c r="AN119" s="18">
        <v>9.1617828532282335</v>
      </c>
      <c r="AO119" s="21">
        <f>2*226</f>
        <v>452</v>
      </c>
      <c r="AP119" s="21">
        <v>475</v>
      </c>
      <c r="AQ119" s="21">
        <v>23</v>
      </c>
      <c r="AR119" s="21">
        <v>12</v>
      </c>
      <c r="AS119" s="15">
        <v>0</v>
      </c>
      <c r="AT119" s="15">
        <v>5</v>
      </c>
      <c r="AU119" s="15">
        <v>595</v>
      </c>
      <c r="AV119" s="14">
        <v>135.76923076923077</v>
      </c>
      <c r="AW119" s="14">
        <v>30</v>
      </c>
      <c r="AX119" s="14">
        <v>10</v>
      </c>
      <c r="AY119" s="14">
        <v>5</v>
      </c>
      <c r="AZ119" s="14">
        <v>945</v>
      </c>
      <c r="BA119" s="14">
        <v>157.69230769230768</v>
      </c>
      <c r="BB119" s="14">
        <v>35</v>
      </c>
      <c r="BC119" s="14">
        <v>0</v>
      </c>
      <c r="BD119" s="14">
        <v>0</v>
      </c>
      <c r="BE119" s="14">
        <v>40</v>
      </c>
      <c r="BF119" s="14">
        <v>3.4615384615384617</v>
      </c>
      <c r="BG119" s="14">
        <v>0</v>
      </c>
      <c r="BH119" s="14">
        <v>10</v>
      </c>
      <c r="BI119" s="14">
        <v>10</v>
      </c>
      <c r="BJ119" s="14">
        <v>1265</v>
      </c>
      <c r="BK119" s="14">
        <v>296.92307692307691</v>
      </c>
      <c r="BL119" s="14">
        <v>135</v>
      </c>
      <c r="BM119" s="14">
        <v>88873</v>
      </c>
      <c r="BN119" s="19">
        <f t="shared" si="59"/>
        <v>23.100696610521936</v>
      </c>
      <c r="BO119" s="19">
        <f>(BM119)/(O119+Q119+S119+U119)*100</f>
        <v>11.354350586798379</v>
      </c>
      <c r="BP119" s="15" t="s">
        <v>72</v>
      </c>
      <c r="BQ119" s="15">
        <v>29</v>
      </c>
      <c r="BR119" s="15">
        <v>43</v>
      </c>
      <c r="BS119" s="13">
        <f>BR119-BQ119</f>
        <v>14</v>
      </c>
      <c r="BT119" s="19">
        <v>33.58</v>
      </c>
      <c r="BU119" s="19">
        <f t="shared" si="53"/>
        <v>0.88368421052631574</v>
      </c>
      <c r="BV119" s="16">
        <v>0.17599999999999999</v>
      </c>
      <c r="BW119" s="16">
        <v>0.55600000000000005</v>
      </c>
      <c r="BX119" s="16">
        <v>0.23699999999999999</v>
      </c>
      <c r="BY119" s="14">
        <f t="shared" si="56"/>
        <v>109804.98283565693</v>
      </c>
      <c r="BZ119" s="15">
        <v>21.59</v>
      </c>
      <c r="CA119" s="16">
        <f t="shared" si="57"/>
        <v>0.70197436656264467</v>
      </c>
      <c r="CB119" s="16">
        <f>(BX119/BT119^3)*100000</f>
        <v>0.6259019010029655</v>
      </c>
    </row>
    <row r="120" spans="1:80" x14ac:dyDescent="0.25">
      <c r="A120" s="15" t="s">
        <v>69</v>
      </c>
      <c r="B120" s="15">
        <v>13</v>
      </c>
      <c r="C120" s="15">
        <v>0.5</v>
      </c>
      <c r="D120" s="16">
        <f t="shared" si="54"/>
        <v>0.20234282111999999</v>
      </c>
      <c r="E120" s="17">
        <v>39627</v>
      </c>
      <c r="F120" s="15">
        <v>1</v>
      </c>
      <c r="G120" s="15" t="s">
        <v>76</v>
      </c>
      <c r="H120" s="15" t="s">
        <v>77</v>
      </c>
      <c r="I120" s="15">
        <v>269</v>
      </c>
      <c r="J120" s="15">
        <v>243</v>
      </c>
      <c r="K120" s="15"/>
      <c r="L120" s="15"/>
      <c r="M120" s="13">
        <f>AVERAGE(I120:L120)</f>
        <v>256</v>
      </c>
      <c r="N120" s="17">
        <v>39637</v>
      </c>
      <c r="O120" s="14">
        <v>311440</v>
      </c>
      <c r="P120" s="15"/>
      <c r="Q120" s="14"/>
      <c r="R120" s="15"/>
      <c r="S120" s="14"/>
      <c r="T120" s="15"/>
      <c r="U120" s="14"/>
      <c r="V120" s="14">
        <f t="shared" si="50"/>
        <v>311440</v>
      </c>
      <c r="W120" s="14">
        <f t="shared" si="51"/>
        <v>1539170.0000826796</v>
      </c>
      <c r="X120" s="17">
        <v>39673</v>
      </c>
      <c r="Y120" s="15">
        <f t="shared" si="55"/>
        <v>36</v>
      </c>
      <c r="Z120" s="15">
        <v>0</v>
      </c>
      <c r="AA120" s="18">
        <v>2.5</v>
      </c>
      <c r="AB120" s="18">
        <v>29.8</v>
      </c>
      <c r="AC120" s="18">
        <v>27.4</v>
      </c>
      <c r="AD120" s="18">
        <v>33.4</v>
      </c>
      <c r="AE120" s="18">
        <v>31.464705882352941</v>
      </c>
      <c r="AF120" s="13">
        <v>45</v>
      </c>
      <c r="AG120" s="13">
        <f t="shared" si="52"/>
        <v>-5</v>
      </c>
      <c r="AH120" s="13">
        <v>40</v>
      </c>
      <c r="AI120" s="13">
        <v>49</v>
      </c>
      <c r="AJ120" s="13">
        <v>42.4</v>
      </c>
      <c r="AK120" s="18">
        <v>8.9</v>
      </c>
      <c r="AL120" s="18">
        <v>8</v>
      </c>
      <c r="AM120" s="18">
        <v>9.6999999999999993</v>
      </c>
      <c r="AN120" s="18">
        <v>9.180650114021649</v>
      </c>
      <c r="AO120" s="21">
        <f>2*109</f>
        <v>218</v>
      </c>
      <c r="AP120" s="21">
        <v>140</v>
      </c>
      <c r="AQ120" s="21">
        <v>14</v>
      </c>
      <c r="AR120" s="21">
        <v>6.5</v>
      </c>
      <c r="AS120" s="15">
        <v>20</v>
      </c>
      <c r="AT120" s="15">
        <v>0</v>
      </c>
      <c r="AU120" s="15">
        <v>100</v>
      </c>
      <c r="AV120" s="14">
        <v>25.714285714285715</v>
      </c>
      <c r="AW120" s="14">
        <v>27.5</v>
      </c>
      <c r="AX120" s="14">
        <v>100</v>
      </c>
      <c r="AY120" s="14">
        <v>0</v>
      </c>
      <c r="AZ120" s="14">
        <v>295</v>
      </c>
      <c r="BA120" s="14">
        <v>73.571428571428569</v>
      </c>
      <c r="BB120" s="14">
        <v>55</v>
      </c>
      <c r="BC120" s="14">
        <v>0</v>
      </c>
      <c r="BD120" s="14">
        <v>0</v>
      </c>
      <c r="BE120" s="14">
        <v>210</v>
      </c>
      <c r="BF120" s="14">
        <v>21.428571428571427</v>
      </c>
      <c r="BG120" s="14">
        <v>0</v>
      </c>
      <c r="BH120" s="14">
        <v>120</v>
      </c>
      <c r="BI120" s="14">
        <v>10</v>
      </c>
      <c r="BJ120" s="14">
        <v>340</v>
      </c>
      <c r="BK120" s="14">
        <v>130</v>
      </c>
      <c r="BL120" s="14">
        <v>110</v>
      </c>
      <c r="BM120" s="14">
        <v>28642</v>
      </c>
      <c r="BN120" s="19">
        <f t="shared" si="59"/>
        <v>9.1966349858720786</v>
      </c>
      <c r="BO120" s="19">
        <f>(BM120)/(O120+Q120+S120+U120)*100</f>
        <v>9.1966349858720786</v>
      </c>
      <c r="BP120" s="15" t="s">
        <v>72</v>
      </c>
      <c r="BQ120" s="15">
        <v>24</v>
      </c>
      <c r="BR120" s="15">
        <v>51</v>
      </c>
      <c r="BS120" s="13">
        <f>BR120-BQ120</f>
        <v>27</v>
      </c>
      <c r="BT120" s="19">
        <v>33.19</v>
      </c>
      <c r="BU120" s="19">
        <f t="shared" si="53"/>
        <v>0.92194444444444434</v>
      </c>
      <c r="BV120" s="16">
        <v>0.114</v>
      </c>
      <c r="BW120" s="16">
        <v>0.65900000000000003</v>
      </c>
      <c r="BX120" s="16">
        <v>0.313</v>
      </c>
      <c r="BY120" s="14">
        <f t="shared" si="56"/>
        <v>141551.84671965102</v>
      </c>
      <c r="BZ120" s="15">
        <v>7.32</v>
      </c>
      <c r="CA120" s="16">
        <f t="shared" si="57"/>
        <v>1.0048952179664725</v>
      </c>
      <c r="CB120" s="16">
        <f>(BX120/BT120^3)*100000</f>
        <v>0.85609622166774035</v>
      </c>
    </row>
    <row r="121" spans="1:80" x14ac:dyDescent="0.25">
      <c r="A121" s="15" t="s">
        <v>69</v>
      </c>
      <c r="B121" s="15">
        <v>14</v>
      </c>
      <c r="C121" s="15">
        <v>0.5</v>
      </c>
      <c r="D121" s="16">
        <f t="shared" si="54"/>
        <v>0.20234282111999999</v>
      </c>
      <c r="E121" s="17">
        <v>39736</v>
      </c>
      <c r="F121" s="15">
        <v>2</v>
      </c>
      <c r="G121" s="15" t="s">
        <v>76</v>
      </c>
      <c r="H121" s="15" t="s">
        <v>77</v>
      </c>
      <c r="I121" s="15">
        <v>38</v>
      </c>
      <c r="J121" s="15">
        <v>308</v>
      </c>
      <c r="K121" s="15"/>
      <c r="L121" s="15"/>
      <c r="M121" s="13">
        <f>AVERAGE(I121:L121)</f>
        <v>173</v>
      </c>
      <c r="N121" s="17">
        <v>39745</v>
      </c>
      <c r="O121" s="14">
        <v>55876</v>
      </c>
      <c r="P121" s="15"/>
      <c r="Q121" s="14"/>
      <c r="R121" s="15"/>
      <c r="S121" s="14"/>
      <c r="T121" s="15"/>
      <c r="U121" s="14"/>
      <c r="V121" s="14">
        <f t="shared" si="50"/>
        <v>55876</v>
      </c>
      <c r="W121" s="14">
        <f t="shared" si="51"/>
        <v>276145.20589718665</v>
      </c>
      <c r="X121" s="17">
        <v>39801</v>
      </c>
      <c r="Y121" s="15">
        <f t="shared" si="55"/>
        <v>56</v>
      </c>
      <c r="Z121" s="15">
        <v>0</v>
      </c>
      <c r="AA121" s="18">
        <v>5.0999999999999996</v>
      </c>
      <c r="AB121" s="18">
        <v>22</v>
      </c>
      <c r="AC121" s="18">
        <v>11.8</v>
      </c>
      <c r="AD121" s="18">
        <v>26.2</v>
      </c>
      <c r="AE121" s="18">
        <v>19.720370370370368</v>
      </c>
      <c r="AF121" s="13">
        <v>45</v>
      </c>
      <c r="AG121" s="13">
        <f t="shared" si="52"/>
        <v>-3</v>
      </c>
      <c r="AH121" s="13">
        <v>42</v>
      </c>
      <c r="AI121" s="13">
        <v>50</v>
      </c>
      <c r="AJ121" s="13">
        <v>44.75</v>
      </c>
      <c r="AK121" s="18">
        <v>8.8000000000000007</v>
      </c>
      <c r="AL121" s="18">
        <v>8.1</v>
      </c>
      <c r="AM121" s="18">
        <v>9.1</v>
      </c>
      <c r="AN121" s="18">
        <v>8.8205777787150694</v>
      </c>
      <c r="AO121" s="21">
        <f>2*130</f>
        <v>260</v>
      </c>
      <c r="AP121" s="21">
        <v>85</v>
      </c>
      <c r="AQ121" s="21">
        <v>12</v>
      </c>
      <c r="AR121" s="21">
        <v>5</v>
      </c>
      <c r="AS121" s="15">
        <v>0</v>
      </c>
      <c r="AT121" s="15">
        <v>5</v>
      </c>
      <c r="AU121" s="15">
        <v>10</v>
      </c>
      <c r="AV121" s="14">
        <v>7.5</v>
      </c>
      <c r="AW121" s="14">
        <v>7.5</v>
      </c>
      <c r="AX121" s="14">
        <v>0</v>
      </c>
      <c r="AY121" s="14">
        <v>20</v>
      </c>
      <c r="AZ121" s="14">
        <v>40</v>
      </c>
      <c r="BA121" s="14">
        <v>25</v>
      </c>
      <c r="BB121" s="14">
        <v>20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25</v>
      </c>
      <c r="BJ121" s="14">
        <v>50</v>
      </c>
      <c r="BK121" s="14">
        <v>32.5</v>
      </c>
      <c r="BL121" s="14">
        <v>27.5</v>
      </c>
      <c r="BM121" s="14">
        <v>0</v>
      </c>
      <c r="BN121" s="19">
        <f t="shared" si="59"/>
        <v>0</v>
      </c>
      <c r="BO121" s="19">
        <f>(BM121)/(O121+Q121+S121+U121)*100</f>
        <v>0</v>
      </c>
      <c r="BP121" s="15" t="s">
        <v>73</v>
      </c>
      <c r="BQ121" s="15">
        <v>12</v>
      </c>
      <c r="BR121" s="15">
        <v>30</v>
      </c>
      <c r="BS121" s="13">
        <f>BR121-BQ121</f>
        <v>18</v>
      </c>
      <c r="BT121" s="19">
        <v>17.95</v>
      </c>
      <c r="BU121" s="19">
        <f t="shared" si="53"/>
        <v>0.32053571428571426</v>
      </c>
      <c r="BV121" s="16">
        <v>1.7000000000000001E-2</v>
      </c>
      <c r="BW121" s="16">
        <v>0.23899999999999999</v>
      </c>
      <c r="BX121" s="16">
        <v>6.3E-2</v>
      </c>
      <c r="BY121" s="14">
        <f t="shared" si="56"/>
        <v>0</v>
      </c>
      <c r="BZ121" s="15">
        <v>0</v>
      </c>
      <c r="CA121" s="16">
        <f t="shared" si="57"/>
        <v>0</v>
      </c>
      <c r="CB121" s="16">
        <f>(BX121/BT121^3)*100000</f>
        <v>1.0892992151274961</v>
      </c>
    </row>
    <row r="122" spans="1:80" x14ac:dyDescent="0.25">
      <c r="A122" s="15" t="s">
        <v>69</v>
      </c>
      <c r="B122" s="15">
        <v>29</v>
      </c>
      <c r="C122" s="15">
        <v>1</v>
      </c>
      <c r="D122" s="16">
        <f t="shared" si="54"/>
        <v>0.40468564223999998</v>
      </c>
      <c r="E122" s="17">
        <v>39789</v>
      </c>
      <c r="F122" s="15">
        <v>1</v>
      </c>
      <c r="G122" s="15" t="s">
        <v>76</v>
      </c>
      <c r="H122" s="15" t="s">
        <v>77</v>
      </c>
      <c r="I122" s="15"/>
      <c r="J122" s="15"/>
      <c r="K122" s="15"/>
      <c r="L122" s="15"/>
      <c r="M122" s="13"/>
      <c r="N122" s="17">
        <v>39800</v>
      </c>
      <c r="O122" s="14">
        <v>14713</v>
      </c>
      <c r="P122" s="15"/>
      <c r="Q122" s="14"/>
      <c r="R122" s="15"/>
      <c r="S122" s="15"/>
      <c r="T122" s="14"/>
      <c r="U122" s="15"/>
      <c r="V122" s="14">
        <f t="shared" si="50"/>
        <v>14713</v>
      </c>
      <c r="W122" s="14">
        <f t="shared" si="51"/>
        <v>36356.614775264039</v>
      </c>
      <c r="X122" s="17">
        <v>39904</v>
      </c>
      <c r="Y122" s="15">
        <f t="shared" si="55"/>
        <v>104</v>
      </c>
      <c r="Z122" s="15">
        <v>2</v>
      </c>
      <c r="AA122" s="15">
        <v>5.0999999999999996</v>
      </c>
      <c r="AB122" s="15">
        <v>17.399999999999999</v>
      </c>
      <c r="AC122" s="15">
        <v>11</v>
      </c>
      <c r="AD122" s="15">
        <v>24.7</v>
      </c>
      <c r="AE122" s="18">
        <v>18.805882352941179</v>
      </c>
      <c r="AF122" s="15">
        <v>45</v>
      </c>
      <c r="AG122" s="13">
        <f t="shared" si="52"/>
        <v>-6</v>
      </c>
      <c r="AH122" s="15">
        <v>39</v>
      </c>
      <c r="AI122" s="15">
        <v>47</v>
      </c>
      <c r="AJ122" s="18">
        <v>43.612903225806448</v>
      </c>
      <c r="AK122" s="15">
        <v>8.4</v>
      </c>
      <c r="AL122" s="15">
        <v>8.3000000000000007</v>
      </c>
      <c r="AM122" s="18">
        <v>8.8000000000000007</v>
      </c>
      <c r="AN122" s="18">
        <v>8.4700273300880138</v>
      </c>
      <c r="AO122" s="15">
        <v>528</v>
      </c>
      <c r="AP122" s="15">
        <v>0</v>
      </c>
      <c r="AQ122" s="15">
        <v>0</v>
      </c>
      <c r="AR122" s="15">
        <v>0</v>
      </c>
      <c r="AS122" s="14"/>
      <c r="AT122" s="14"/>
      <c r="AU122" s="14"/>
      <c r="AV122" s="14"/>
      <c r="AW122" s="14">
        <v>15</v>
      </c>
      <c r="AX122" s="14">
        <v>15</v>
      </c>
      <c r="AY122" s="14">
        <v>0</v>
      </c>
      <c r="AZ122" s="14">
        <v>40</v>
      </c>
      <c r="BA122" s="14">
        <v>90</v>
      </c>
      <c r="BB122" s="14">
        <v>95</v>
      </c>
      <c r="BC122" s="14">
        <v>40</v>
      </c>
      <c r="BD122" s="14">
        <v>155</v>
      </c>
      <c r="BE122" s="14">
        <v>38</v>
      </c>
      <c r="BF122" s="14">
        <v>62</v>
      </c>
      <c r="BG122" s="14">
        <v>11</v>
      </c>
      <c r="BH122" s="14">
        <v>104</v>
      </c>
      <c r="BI122" s="14">
        <v>25</v>
      </c>
      <c r="BJ122" s="14">
        <v>60</v>
      </c>
      <c r="BK122" s="14">
        <v>5</v>
      </c>
      <c r="BL122" s="14">
        <v>115</v>
      </c>
      <c r="BM122" s="14">
        <v>0</v>
      </c>
      <c r="BN122" s="19">
        <f t="shared" si="59"/>
        <v>0</v>
      </c>
      <c r="BO122" s="19">
        <f>(BM122)/(O122+Q122+S122+U122)*100</f>
        <v>0</v>
      </c>
      <c r="BP122" s="15" t="s">
        <v>73</v>
      </c>
      <c r="BQ122" s="15">
        <v>0</v>
      </c>
      <c r="BR122" s="15">
        <v>0</v>
      </c>
      <c r="BS122" s="13">
        <f>BR122-BQ122</f>
        <v>0</v>
      </c>
      <c r="BT122" s="15">
        <v>0</v>
      </c>
      <c r="BU122" s="19">
        <f t="shared" si="53"/>
        <v>0</v>
      </c>
      <c r="BV122" s="16">
        <v>0</v>
      </c>
      <c r="BW122" s="16">
        <v>0</v>
      </c>
      <c r="BX122" s="16">
        <v>0</v>
      </c>
      <c r="BY122" s="14">
        <f t="shared" si="56"/>
        <v>0</v>
      </c>
      <c r="BZ122" s="15">
        <v>0</v>
      </c>
      <c r="CA122" s="16">
        <f t="shared" si="57"/>
        <v>0</v>
      </c>
      <c r="CB122" s="16"/>
    </row>
    <row r="123" spans="1:80" x14ac:dyDescent="0.25">
      <c r="A123" s="15" t="s">
        <v>69</v>
      </c>
      <c r="B123" s="15">
        <v>23</v>
      </c>
      <c r="C123" s="15">
        <v>1</v>
      </c>
      <c r="D123" s="16">
        <f t="shared" si="54"/>
        <v>0.40468564223999998</v>
      </c>
      <c r="E123" s="17">
        <v>40073</v>
      </c>
      <c r="F123" s="15">
        <v>2</v>
      </c>
      <c r="G123" s="15" t="s">
        <v>76</v>
      </c>
      <c r="H123" s="15" t="s">
        <v>77</v>
      </c>
      <c r="I123" s="15">
        <v>6</v>
      </c>
      <c r="J123" s="15">
        <v>2</v>
      </c>
      <c r="K123" s="15">
        <v>1</v>
      </c>
      <c r="L123" s="15">
        <v>46</v>
      </c>
      <c r="M123" s="13">
        <f t="shared" ref="M123:M137" si="60">AVERAGE(I123:L123)</f>
        <v>13.75</v>
      </c>
      <c r="N123" s="17">
        <v>40081</v>
      </c>
      <c r="O123" s="14">
        <v>392048</v>
      </c>
      <c r="P123" s="17">
        <v>40085</v>
      </c>
      <c r="Q123" s="14">
        <v>238618</v>
      </c>
      <c r="R123" s="15"/>
      <c r="S123" s="15"/>
      <c r="T123" s="14"/>
      <c r="U123" s="15"/>
      <c r="V123" s="14">
        <f t="shared" si="50"/>
        <v>630666</v>
      </c>
      <c r="W123" s="14">
        <f t="shared" si="51"/>
        <v>1558409.6250837131</v>
      </c>
      <c r="X123" s="17">
        <v>40115</v>
      </c>
      <c r="Y123" s="15">
        <f t="shared" si="55"/>
        <v>34</v>
      </c>
      <c r="Z123" s="15">
        <v>8</v>
      </c>
      <c r="AA123" s="15">
        <v>4</v>
      </c>
      <c r="AB123" s="15">
        <v>23.7</v>
      </c>
      <c r="AC123" s="15">
        <v>21.8</v>
      </c>
      <c r="AD123" s="15">
        <v>31.3</v>
      </c>
      <c r="AE123" s="18">
        <v>27.267741935483869</v>
      </c>
      <c r="AF123" s="15">
        <v>45</v>
      </c>
      <c r="AG123" s="13">
        <f t="shared" si="52"/>
        <v>-12</v>
      </c>
      <c r="AH123" s="15">
        <v>33</v>
      </c>
      <c r="AI123" s="15">
        <v>46</v>
      </c>
      <c r="AJ123" s="18">
        <v>39.75</v>
      </c>
      <c r="AK123" s="15">
        <v>8.6</v>
      </c>
      <c r="AL123" s="15">
        <v>8.4</v>
      </c>
      <c r="AM123" s="18">
        <v>9</v>
      </c>
      <c r="AN123" s="18">
        <v>8.718225767111921</v>
      </c>
      <c r="AO123" s="15">
        <v>336</v>
      </c>
      <c r="AP123" s="15">
        <v>275</v>
      </c>
      <c r="AQ123" s="15">
        <v>16</v>
      </c>
      <c r="AR123" s="15">
        <v>8</v>
      </c>
      <c r="AS123" s="14">
        <v>35</v>
      </c>
      <c r="AT123" s="14">
        <v>0</v>
      </c>
      <c r="AU123" s="14">
        <v>630</v>
      </c>
      <c r="AV123" s="14">
        <v>75.833333333333329</v>
      </c>
      <c r="AW123" s="14">
        <v>25</v>
      </c>
      <c r="AX123" s="14">
        <v>1895</v>
      </c>
      <c r="AY123" s="14">
        <v>15</v>
      </c>
      <c r="AZ123" s="14">
        <v>1295</v>
      </c>
      <c r="BA123" s="14">
        <v>170.83333333333334</v>
      </c>
      <c r="BB123" s="14">
        <v>67.5</v>
      </c>
      <c r="BC123" s="14">
        <v>2730</v>
      </c>
      <c r="BD123" s="14">
        <v>0</v>
      </c>
      <c r="BE123" s="14">
        <v>600</v>
      </c>
      <c r="BF123" s="14">
        <v>77.5</v>
      </c>
      <c r="BG123" s="14">
        <v>2.5</v>
      </c>
      <c r="BH123" s="14">
        <v>4660</v>
      </c>
      <c r="BI123" s="14">
        <v>30</v>
      </c>
      <c r="BJ123" s="14">
        <v>2525</v>
      </c>
      <c r="BK123" s="14">
        <v>324.16666666666669</v>
      </c>
      <c r="BL123" s="14">
        <v>100</v>
      </c>
      <c r="BM123" s="14">
        <v>107682</v>
      </c>
      <c r="BN123" s="19">
        <f>BM123/Q123*100</f>
        <v>45.127358371958529</v>
      </c>
      <c r="BO123" s="19">
        <f>(BM123)/(O123+Q123+S123+U123)*100</f>
        <v>17.074330945381551</v>
      </c>
      <c r="BP123" s="15" t="s">
        <v>72</v>
      </c>
      <c r="BQ123" s="15">
        <v>27</v>
      </c>
      <c r="BR123" s="15">
        <v>42</v>
      </c>
      <c r="BS123" s="13">
        <f>BR123-BQ123</f>
        <v>15</v>
      </c>
      <c r="BT123" s="15">
        <v>32.71</v>
      </c>
      <c r="BU123" s="19">
        <f t="shared" si="53"/>
        <v>0.96205882352941174</v>
      </c>
      <c r="BV123" s="16">
        <v>0.123</v>
      </c>
      <c r="BW123" s="16">
        <v>0.57199999999999995</v>
      </c>
      <c r="BX123" s="16">
        <v>0.224</v>
      </c>
      <c r="BY123" s="14">
        <f t="shared" si="56"/>
        <v>266088.016871473</v>
      </c>
      <c r="BZ123" s="15">
        <v>23.82</v>
      </c>
      <c r="CA123" s="16">
        <f t="shared" si="57"/>
        <v>1.7311912313376114</v>
      </c>
      <c r="CB123" s="16">
        <f>(BX123/BT123^3)*100000</f>
        <v>0.64003892330879519</v>
      </c>
    </row>
    <row r="124" spans="1:80" s="157" customFormat="1" x14ac:dyDescent="0.25">
      <c r="A124" s="150" t="s">
        <v>69</v>
      </c>
      <c r="B124" s="150">
        <v>11</v>
      </c>
      <c r="C124" s="150">
        <v>0.5</v>
      </c>
      <c r="D124" s="151">
        <f t="shared" si="54"/>
        <v>0.20234282111999999</v>
      </c>
      <c r="E124" s="152">
        <v>37844</v>
      </c>
      <c r="F124" s="150">
        <v>1</v>
      </c>
      <c r="G124" s="150" t="s">
        <v>76</v>
      </c>
      <c r="H124" s="150" t="s">
        <v>78</v>
      </c>
      <c r="I124" s="150">
        <v>35</v>
      </c>
      <c r="J124" s="150">
        <v>20</v>
      </c>
      <c r="K124" s="150"/>
      <c r="L124" s="150"/>
      <c r="M124" s="153">
        <f t="shared" si="60"/>
        <v>27.5</v>
      </c>
      <c r="N124" s="152">
        <v>37850</v>
      </c>
      <c r="O124" s="154">
        <v>146560</v>
      </c>
      <c r="P124" s="150"/>
      <c r="Q124" s="154"/>
      <c r="R124" s="150"/>
      <c r="S124" s="150"/>
      <c r="T124" s="150"/>
      <c r="U124" s="150"/>
      <c r="V124" s="154">
        <f t="shared" si="50"/>
        <v>146560</v>
      </c>
      <c r="W124" s="154">
        <f t="shared" si="51"/>
        <v>724315.29415655509</v>
      </c>
      <c r="X124" s="152">
        <v>37883</v>
      </c>
      <c r="Y124" s="150">
        <f t="shared" si="55"/>
        <v>33</v>
      </c>
      <c r="Z124" s="150">
        <v>1</v>
      </c>
      <c r="AA124" s="155">
        <v>1.1000000000000001</v>
      </c>
      <c r="AB124" s="155">
        <v>32.4</v>
      </c>
      <c r="AC124" s="155">
        <v>27.7</v>
      </c>
      <c r="AD124" s="155">
        <v>34.700000000000003</v>
      </c>
      <c r="AE124" s="155">
        <v>31.861290322580647</v>
      </c>
      <c r="AF124" s="153">
        <v>46</v>
      </c>
      <c r="AG124" s="153">
        <f t="shared" si="52"/>
        <v>-8</v>
      </c>
      <c r="AH124" s="153">
        <v>38</v>
      </c>
      <c r="AI124" s="153">
        <v>46</v>
      </c>
      <c r="AJ124" s="153">
        <v>42.125</v>
      </c>
      <c r="AK124" s="155">
        <v>9.8000000000000007</v>
      </c>
      <c r="AL124" s="155">
        <v>8.5</v>
      </c>
      <c r="AM124" s="155">
        <v>9.6</v>
      </c>
      <c r="AN124" s="155">
        <v>9.2555497287107507</v>
      </c>
      <c r="AO124" s="150">
        <v>35</v>
      </c>
      <c r="AP124" s="150">
        <v>212.5</v>
      </c>
      <c r="AQ124" s="150">
        <v>12</v>
      </c>
      <c r="AR124" s="150">
        <v>5.25</v>
      </c>
      <c r="AS124" s="154">
        <v>0</v>
      </c>
      <c r="AT124" s="154">
        <v>5</v>
      </c>
      <c r="AU124" s="154">
        <v>50</v>
      </c>
      <c r="AV124" s="154">
        <v>55</v>
      </c>
      <c r="AW124" s="154">
        <v>0</v>
      </c>
      <c r="AX124" s="154">
        <v>0</v>
      </c>
      <c r="AY124" s="154">
        <v>0</v>
      </c>
      <c r="AZ124" s="154">
        <v>20</v>
      </c>
      <c r="BA124" s="154">
        <v>920</v>
      </c>
      <c r="BB124" s="154">
        <v>570</v>
      </c>
      <c r="BC124" s="154">
        <v>10600</v>
      </c>
      <c r="BD124" s="154">
        <v>10600</v>
      </c>
      <c r="BE124" s="154">
        <v>184.64285714285714</v>
      </c>
      <c r="BF124" s="154">
        <v>158.57142857142858</v>
      </c>
      <c r="BG124" s="154">
        <v>1768.5714285714287</v>
      </c>
      <c r="BH124" s="154">
        <v>2111.4285714285716</v>
      </c>
      <c r="BI124" s="154">
        <v>32.5</v>
      </c>
      <c r="BJ124" s="154">
        <v>2.5</v>
      </c>
      <c r="BK124" s="154">
        <v>300</v>
      </c>
      <c r="BL124" s="154">
        <v>1085</v>
      </c>
      <c r="BM124" s="154">
        <v>0</v>
      </c>
      <c r="BN124" s="156">
        <f>BM124/(O124)*100</f>
        <v>0</v>
      </c>
      <c r="BO124" s="156">
        <f>BM124/(O124+Q124)*100</f>
        <v>0</v>
      </c>
      <c r="BP124" s="150" t="s">
        <v>73</v>
      </c>
      <c r="BQ124" s="150"/>
      <c r="BR124" s="150"/>
      <c r="BS124" s="150"/>
      <c r="BT124" s="150"/>
      <c r="BU124" s="156">
        <f t="shared" si="53"/>
        <v>0</v>
      </c>
      <c r="BV124" s="150"/>
      <c r="BW124" s="150"/>
      <c r="BX124" s="150"/>
      <c r="BY124" s="154">
        <f t="shared" si="56"/>
        <v>0</v>
      </c>
      <c r="BZ124" s="150">
        <v>0</v>
      </c>
      <c r="CA124" s="156">
        <f t="shared" si="57"/>
        <v>0</v>
      </c>
      <c r="CB124" s="156"/>
    </row>
    <row r="125" spans="1:80" s="157" customFormat="1" x14ac:dyDescent="0.25">
      <c r="A125" s="150" t="s">
        <v>69</v>
      </c>
      <c r="B125" s="150">
        <v>24</v>
      </c>
      <c r="C125" s="150">
        <v>1</v>
      </c>
      <c r="D125" s="151">
        <f t="shared" si="54"/>
        <v>0.40468564223999998</v>
      </c>
      <c r="E125" s="152">
        <v>39953</v>
      </c>
      <c r="F125" s="150">
        <v>2</v>
      </c>
      <c r="G125" s="150" t="s">
        <v>76</v>
      </c>
      <c r="H125" s="150" t="s">
        <v>77</v>
      </c>
      <c r="I125" s="150">
        <v>34</v>
      </c>
      <c r="J125" s="150">
        <v>13</v>
      </c>
      <c r="K125" s="150"/>
      <c r="L125" s="150"/>
      <c r="M125" s="153">
        <f t="shared" si="60"/>
        <v>23.5</v>
      </c>
      <c r="N125" s="152">
        <v>39966</v>
      </c>
      <c r="O125" s="154">
        <v>302280</v>
      </c>
      <c r="P125" s="152">
        <v>39967</v>
      </c>
      <c r="Q125" s="154">
        <v>141522</v>
      </c>
      <c r="R125" s="150"/>
      <c r="S125" s="150"/>
      <c r="T125" s="154"/>
      <c r="U125" s="150"/>
      <c r="V125" s="154">
        <f t="shared" si="50"/>
        <v>443802</v>
      </c>
      <c r="W125" s="154">
        <f t="shared" si="51"/>
        <v>1096658.6250589092</v>
      </c>
      <c r="X125" s="152">
        <v>40009</v>
      </c>
      <c r="Y125" s="150">
        <f t="shared" si="55"/>
        <v>43</v>
      </c>
      <c r="Z125" s="150">
        <v>2</v>
      </c>
      <c r="AA125" s="150">
        <v>3.1</v>
      </c>
      <c r="AB125" s="150">
        <v>30.1</v>
      </c>
      <c r="AC125" s="150">
        <v>29.1</v>
      </c>
      <c r="AD125" s="150">
        <v>33.700000000000003</v>
      </c>
      <c r="AE125" s="155">
        <v>31.814634146341465</v>
      </c>
      <c r="AF125" s="150">
        <v>46</v>
      </c>
      <c r="AG125" s="153">
        <f t="shared" si="52"/>
        <v>-4</v>
      </c>
      <c r="AH125" s="150">
        <v>42</v>
      </c>
      <c r="AI125" s="150">
        <v>53</v>
      </c>
      <c r="AJ125" s="155">
        <v>49</v>
      </c>
      <c r="AK125" s="150">
        <v>9.3000000000000007</v>
      </c>
      <c r="AL125" s="150">
        <v>8.8000000000000007</v>
      </c>
      <c r="AM125" s="155">
        <v>9.6</v>
      </c>
      <c r="AN125" s="155">
        <v>9.1907301856988823</v>
      </c>
      <c r="AO125" s="150">
        <v>254</v>
      </c>
      <c r="AP125" s="150">
        <v>242</v>
      </c>
      <c r="AQ125" s="150">
        <v>18</v>
      </c>
      <c r="AR125" s="150">
        <v>6.25</v>
      </c>
      <c r="AS125" s="154">
        <v>90</v>
      </c>
      <c r="AT125" s="154">
        <v>45</v>
      </c>
      <c r="AU125" s="154">
        <v>305</v>
      </c>
      <c r="AV125" s="154">
        <v>130</v>
      </c>
      <c r="AW125" s="154">
        <v>115</v>
      </c>
      <c r="AX125" s="154">
        <v>180</v>
      </c>
      <c r="AY125" s="154">
        <v>10</v>
      </c>
      <c r="AZ125" s="154">
        <v>535</v>
      </c>
      <c r="BA125" s="154">
        <v>209.66666666666666</v>
      </c>
      <c r="BB125" s="154">
        <v>180</v>
      </c>
      <c r="BC125" s="154">
        <v>0</v>
      </c>
      <c r="BD125" s="154">
        <v>0</v>
      </c>
      <c r="BE125" s="154">
        <v>10</v>
      </c>
      <c r="BF125" s="154">
        <v>0.66666666666666663</v>
      </c>
      <c r="BG125" s="154">
        <v>0</v>
      </c>
      <c r="BH125" s="154">
        <v>270</v>
      </c>
      <c r="BI125" s="154">
        <v>55</v>
      </c>
      <c r="BJ125" s="154">
        <v>705</v>
      </c>
      <c r="BK125" s="154">
        <v>340.33333333333331</v>
      </c>
      <c r="BL125" s="154">
        <v>310</v>
      </c>
      <c r="BM125" s="154">
        <v>14511</v>
      </c>
      <c r="BN125" s="156">
        <f>BM125/O125*100</f>
        <v>4.8005160778086546</v>
      </c>
      <c r="BO125" s="156">
        <f>(BM125)/(O125+Q125+S125+U125)*100</f>
        <v>3.2697013533062043</v>
      </c>
      <c r="BP125" s="150" t="s">
        <v>72</v>
      </c>
      <c r="BQ125" s="150">
        <v>38</v>
      </c>
      <c r="BR125" s="150">
        <v>69</v>
      </c>
      <c r="BS125" s="153">
        <f t="shared" ref="BS125:BS134" si="61">BR125-BQ125</f>
        <v>31</v>
      </c>
      <c r="BT125" s="150">
        <v>44.66</v>
      </c>
      <c r="BU125" s="156">
        <f t="shared" si="53"/>
        <v>1.0386046511627907</v>
      </c>
      <c r="BV125" s="151">
        <v>0.36599999999999999</v>
      </c>
      <c r="BW125" s="151">
        <v>1.3</v>
      </c>
      <c r="BX125" s="151">
        <v>0.59299999999999997</v>
      </c>
      <c r="BY125" s="154">
        <f t="shared" si="56"/>
        <v>35857.461904700365</v>
      </c>
      <c r="BZ125" s="150">
        <v>8.5</v>
      </c>
      <c r="CA125" s="151">
        <f t="shared" si="57"/>
        <v>0.48846412615602458</v>
      </c>
      <c r="CB125" s="151">
        <f t="shared" ref="CB125:CB134" si="62">(BX125/BT125^3)*100000</f>
        <v>0.66573062698209495</v>
      </c>
    </row>
    <row r="126" spans="1:80" s="157" customFormat="1" x14ac:dyDescent="0.25">
      <c r="A126" s="150" t="s">
        <v>69</v>
      </c>
      <c r="B126" s="150">
        <v>3</v>
      </c>
      <c r="C126" s="150">
        <v>2</v>
      </c>
      <c r="D126" s="151">
        <f t="shared" si="54"/>
        <v>0.80937128447999995</v>
      </c>
      <c r="E126" s="152">
        <v>40072</v>
      </c>
      <c r="F126" s="150">
        <v>2</v>
      </c>
      <c r="G126" s="150" t="s">
        <v>76</v>
      </c>
      <c r="H126" s="150" t="s">
        <v>77</v>
      </c>
      <c r="I126" s="150">
        <v>23</v>
      </c>
      <c r="J126" s="150">
        <v>12</v>
      </c>
      <c r="K126" s="150"/>
      <c r="L126" s="150"/>
      <c r="M126" s="153">
        <f t="shared" si="60"/>
        <v>17.5</v>
      </c>
      <c r="N126" s="152">
        <v>40082</v>
      </c>
      <c r="O126" s="154">
        <v>446092</v>
      </c>
      <c r="P126" s="152">
        <v>40083</v>
      </c>
      <c r="Q126" s="154">
        <v>237702</v>
      </c>
      <c r="R126" s="150"/>
      <c r="S126" s="154"/>
      <c r="T126" s="154"/>
      <c r="U126" s="154"/>
      <c r="V126" s="154">
        <f t="shared" si="50"/>
        <v>683794</v>
      </c>
      <c r="W126" s="154">
        <f t="shared" si="51"/>
        <v>844845.88607479434</v>
      </c>
      <c r="X126" s="152">
        <v>40129</v>
      </c>
      <c r="Y126" s="150">
        <f t="shared" si="55"/>
        <v>47</v>
      </c>
      <c r="Z126" s="150">
        <v>3</v>
      </c>
      <c r="AA126" s="155">
        <v>3.9</v>
      </c>
      <c r="AB126" s="155">
        <v>28.3</v>
      </c>
      <c r="AC126" s="155">
        <v>20.399999999999999</v>
      </c>
      <c r="AD126" s="155">
        <v>31.4</v>
      </c>
      <c r="AE126" s="155">
        <v>26.062222222222225</v>
      </c>
      <c r="AF126" s="150">
        <v>46</v>
      </c>
      <c r="AG126" s="153">
        <f t="shared" si="52"/>
        <v>-6</v>
      </c>
      <c r="AH126" s="150">
        <v>40</v>
      </c>
      <c r="AI126" s="150">
        <v>49</v>
      </c>
      <c r="AJ126" s="155">
        <v>44.5</v>
      </c>
      <c r="AK126" s="150">
        <v>8.4</v>
      </c>
      <c r="AL126" s="150">
        <v>8.4</v>
      </c>
      <c r="AM126" s="155">
        <v>9.1999999999999993</v>
      </c>
      <c r="AN126" s="155">
        <v>8.9363012296530346</v>
      </c>
      <c r="AO126" s="150">
        <v>668</v>
      </c>
      <c r="AP126" s="150">
        <v>650</v>
      </c>
      <c r="AQ126" s="150">
        <v>32</v>
      </c>
      <c r="AR126" s="150">
        <v>14</v>
      </c>
      <c r="AS126" s="154">
        <v>95</v>
      </c>
      <c r="AT126" s="154">
        <v>0</v>
      </c>
      <c r="AU126" s="154">
        <v>40</v>
      </c>
      <c r="AV126" s="154">
        <v>14.333333333333334</v>
      </c>
      <c r="AW126" s="154">
        <v>15</v>
      </c>
      <c r="AX126" s="154">
        <v>990</v>
      </c>
      <c r="AY126" s="154">
        <v>0</v>
      </c>
      <c r="AZ126" s="154">
        <v>425</v>
      </c>
      <c r="BA126" s="154">
        <v>81</v>
      </c>
      <c r="BB126" s="154">
        <v>25</v>
      </c>
      <c r="BC126" s="154">
        <v>0</v>
      </c>
      <c r="BD126" s="154">
        <v>0</v>
      </c>
      <c r="BE126" s="154">
        <v>35</v>
      </c>
      <c r="BF126" s="154">
        <v>3</v>
      </c>
      <c r="BG126" s="154">
        <v>0</v>
      </c>
      <c r="BH126" s="154">
        <v>1085</v>
      </c>
      <c r="BI126" s="154">
        <v>0</v>
      </c>
      <c r="BJ126" s="154">
        <v>475</v>
      </c>
      <c r="BK126" s="154">
        <v>98.333333333333329</v>
      </c>
      <c r="BL126" s="154">
        <v>35</v>
      </c>
      <c r="BM126" s="154">
        <v>24019</v>
      </c>
      <c r="BN126" s="156">
        <f>BM126/Q126*100</f>
        <v>10.104668871107521</v>
      </c>
      <c r="BO126" s="156">
        <f>(BM126)/(O126+Q126+S126+U126)*100</f>
        <v>3.5126075981947782</v>
      </c>
      <c r="BP126" s="150" t="s">
        <v>72</v>
      </c>
      <c r="BQ126" s="150">
        <v>16</v>
      </c>
      <c r="BR126" s="150">
        <v>85</v>
      </c>
      <c r="BS126" s="153">
        <f t="shared" si="61"/>
        <v>69</v>
      </c>
      <c r="BT126" s="150">
        <v>43.62</v>
      </c>
      <c r="BU126" s="156">
        <f t="shared" si="53"/>
        <v>0.9280851063829787</v>
      </c>
      <c r="BV126" s="151">
        <v>0.17899999999999999</v>
      </c>
      <c r="BW126" s="151">
        <v>2.7629999999999999</v>
      </c>
      <c r="BX126" s="151">
        <v>1.008</v>
      </c>
      <c r="BY126" s="154">
        <f t="shared" si="56"/>
        <v>29676.120787299224</v>
      </c>
      <c r="BZ126" s="150">
        <v>13.55</v>
      </c>
      <c r="CA126" s="151">
        <f t="shared" si="57"/>
        <v>0.35619977860426494</v>
      </c>
      <c r="CB126" s="151">
        <f t="shared" si="62"/>
        <v>1.2145168608248409</v>
      </c>
    </row>
    <row r="127" spans="1:80" x14ac:dyDescent="0.25">
      <c r="A127" s="15" t="s">
        <v>69</v>
      </c>
      <c r="B127" s="15">
        <v>28</v>
      </c>
      <c r="C127" s="15">
        <v>1</v>
      </c>
      <c r="D127" s="16">
        <f t="shared" si="54"/>
        <v>0.40468564223999998</v>
      </c>
      <c r="E127" s="17">
        <v>37077</v>
      </c>
      <c r="F127" s="15">
        <v>1</v>
      </c>
      <c r="G127" s="15" t="s">
        <v>76</v>
      </c>
      <c r="H127" s="15" t="s">
        <v>77</v>
      </c>
      <c r="I127" s="15">
        <v>12</v>
      </c>
      <c r="J127" s="15">
        <v>9</v>
      </c>
      <c r="K127" s="15"/>
      <c r="L127" s="15"/>
      <c r="M127" s="13">
        <f t="shared" si="60"/>
        <v>10.5</v>
      </c>
      <c r="N127" s="23">
        <v>37083</v>
      </c>
      <c r="O127" s="24">
        <v>437390</v>
      </c>
      <c r="P127" s="15"/>
      <c r="Q127" s="14"/>
      <c r="R127" s="15"/>
      <c r="S127" s="15"/>
      <c r="T127" s="15"/>
      <c r="U127" s="15"/>
      <c r="V127" s="14">
        <f t="shared" si="50"/>
        <v>437390</v>
      </c>
      <c r="W127" s="14">
        <f t="shared" si="51"/>
        <v>1080814.2279992346</v>
      </c>
      <c r="X127" s="17">
        <v>37111</v>
      </c>
      <c r="Y127" s="15">
        <f t="shared" si="55"/>
        <v>28</v>
      </c>
      <c r="Z127" s="13">
        <v>13</v>
      </c>
      <c r="AA127" s="18">
        <v>4</v>
      </c>
      <c r="AB127" s="18">
        <v>32.1</v>
      </c>
      <c r="AC127" s="18">
        <v>31.5</v>
      </c>
      <c r="AD127" s="18">
        <v>33.700000000000003</v>
      </c>
      <c r="AE127" s="18">
        <v>32.523076923076921</v>
      </c>
      <c r="AF127" s="13">
        <v>47</v>
      </c>
      <c r="AG127" s="13">
        <f t="shared" si="52"/>
        <v>1</v>
      </c>
      <c r="AH127" s="13">
        <v>48</v>
      </c>
      <c r="AI127" s="13">
        <v>54</v>
      </c>
      <c r="AJ127" s="13">
        <v>51.571428571428569</v>
      </c>
      <c r="AK127" s="18">
        <v>9</v>
      </c>
      <c r="AL127" s="18">
        <v>8.9</v>
      </c>
      <c r="AM127" s="18">
        <v>9.1999999999999993</v>
      </c>
      <c r="AN127" s="18">
        <v>9.1093983645045817</v>
      </c>
      <c r="AO127" s="18">
        <v>18</v>
      </c>
      <c r="AP127" s="14">
        <v>165</v>
      </c>
      <c r="AQ127" s="19">
        <v>4.5</v>
      </c>
      <c r="AR127" s="19">
        <v>2</v>
      </c>
      <c r="AS127" s="14">
        <v>25</v>
      </c>
      <c r="AT127" s="14">
        <v>125</v>
      </c>
      <c r="AU127" s="14">
        <v>0</v>
      </c>
      <c r="AV127" s="14">
        <v>150</v>
      </c>
      <c r="AW127" s="14">
        <v>5</v>
      </c>
      <c r="AX127" s="14">
        <v>0</v>
      </c>
      <c r="AY127" s="14">
        <v>0</v>
      </c>
      <c r="AZ127" s="14">
        <v>10</v>
      </c>
      <c r="BA127" s="14">
        <v>145</v>
      </c>
      <c r="BB127" s="14">
        <v>1400</v>
      </c>
      <c r="BC127" s="14">
        <v>0</v>
      </c>
      <c r="BD127" s="14">
        <v>1500</v>
      </c>
      <c r="BE127" s="14">
        <v>56.81818181818182</v>
      </c>
      <c r="BF127" s="14">
        <v>210.90909090909091</v>
      </c>
      <c r="BG127" s="14">
        <v>0</v>
      </c>
      <c r="BH127" s="14">
        <v>267.72727272727275</v>
      </c>
      <c r="BI127" s="14">
        <v>30</v>
      </c>
      <c r="BJ127" s="14">
        <v>40</v>
      </c>
      <c r="BK127" s="14">
        <v>0</v>
      </c>
      <c r="BL127" s="14">
        <v>50</v>
      </c>
      <c r="BM127" s="14">
        <v>33408</v>
      </c>
      <c r="BN127" s="19">
        <f>BM127/(O127)*100</f>
        <v>7.638034705868904</v>
      </c>
      <c r="BO127" s="19">
        <f>BM127/(O127+Q127)*100</f>
        <v>7.638034705868904</v>
      </c>
      <c r="BP127" s="15" t="s">
        <v>72</v>
      </c>
      <c r="BQ127" s="15">
        <v>17</v>
      </c>
      <c r="BR127" s="15">
        <v>27</v>
      </c>
      <c r="BS127" s="13">
        <f t="shared" si="61"/>
        <v>10</v>
      </c>
      <c r="BT127" s="15">
        <v>22.95</v>
      </c>
      <c r="BU127" s="19">
        <f t="shared" si="53"/>
        <v>0.81964285714285712</v>
      </c>
      <c r="BV127" s="15">
        <v>3.6999999999999998E-2</v>
      </c>
      <c r="BW127" s="15">
        <v>0.129</v>
      </c>
      <c r="BX127" s="15">
        <v>9.7000000000000003E-2</v>
      </c>
      <c r="BY127" s="14">
        <f t="shared" si="56"/>
        <v>82552.965840550605</v>
      </c>
      <c r="BZ127" s="15">
        <v>3.84</v>
      </c>
      <c r="CA127" s="19">
        <f t="shared" si="57"/>
        <v>0.33888738029782678</v>
      </c>
      <c r="CB127" s="19">
        <f t="shared" si="62"/>
        <v>0.8024605010792939</v>
      </c>
    </row>
    <row r="128" spans="1:80" s="138" customFormat="1" x14ac:dyDescent="0.25">
      <c r="A128" s="37" t="s">
        <v>69</v>
      </c>
      <c r="B128" s="37">
        <v>24</v>
      </c>
      <c r="C128" s="37">
        <v>1</v>
      </c>
      <c r="D128" s="38">
        <f t="shared" si="54"/>
        <v>0.40468564223999998</v>
      </c>
      <c r="E128" s="39">
        <v>37139</v>
      </c>
      <c r="F128" s="37">
        <v>1</v>
      </c>
      <c r="G128" s="37" t="s">
        <v>76</v>
      </c>
      <c r="H128" s="37" t="s">
        <v>77</v>
      </c>
      <c r="I128" s="37">
        <v>6</v>
      </c>
      <c r="J128" s="37">
        <v>7</v>
      </c>
      <c r="K128" s="37"/>
      <c r="L128" s="37"/>
      <c r="M128" s="31">
        <f t="shared" si="60"/>
        <v>6.5</v>
      </c>
      <c r="N128" s="44">
        <v>37146</v>
      </c>
      <c r="O128" s="45">
        <v>421818</v>
      </c>
      <c r="P128" s="37"/>
      <c r="Q128" s="40"/>
      <c r="R128" s="37"/>
      <c r="S128" s="37"/>
      <c r="T128" s="37"/>
      <c r="U128" s="37"/>
      <c r="V128" s="40">
        <f t="shared" si="50"/>
        <v>421818</v>
      </c>
      <c r="W128" s="40">
        <f t="shared" si="51"/>
        <v>1042334.9779971676</v>
      </c>
      <c r="X128" s="39">
        <v>37181</v>
      </c>
      <c r="Y128" s="37">
        <f t="shared" si="55"/>
        <v>35</v>
      </c>
      <c r="Z128" s="31">
        <v>12</v>
      </c>
      <c r="AA128" s="41">
        <v>3.4</v>
      </c>
      <c r="AB128" s="41">
        <v>30.1</v>
      </c>
      <c r="AC128" s="41">
        <v>24.5</v>
      </c>
      <c r="AD128" s="41">
        <v>32</v>
      </c>
      <c r="AE128" s="41">
        <v>28.266666666666666</v>
      </c>
      <c r="AF128" s="31">
        <v>48</v>
      </c>
      <c r="AG128" s="31">
        <f t="shared" si="52"/>
        <v>-3</v>
      </c>
      <c r="AH128" s="31">
        <v>45</v>
      </c>
      <c r="AI128" s="31">
        <v>58</v>
      </c>
      <c r="AJ128" s="31">
        <v>51.1</v>
      </c>
      <c r="AK128" s="41">
        <v>9</v>
      </c>
      <c r="AL128" s="41">
        <v>9.1999999999999993</v>
      </c>
      <c r="AM128" s="41">
        <v>9.8000000000000007</v>
      </c>
      <c r="AN128" s="41">
        <v>9.3983922602912742</v>
      </c>
      <c r="AO128" s="41">
        <v>39</v>
      </c>
      <c r="AP128" s="40">
        <v>375</v>
      </c>
      <c r="AQ128" s="43">
        <v>27</v>
      </c>
      <c r="AR128" s="43">
        <v>11.25</v>
      </c>
      <c r="AS128" s="40">
        <v>115</v>
      </c>
      <c r="AT128" s="40">
        <v>180</v>
      </c>
      <c r="AU128" s="40">
        <v>0</v>
      </c>
      <c r="AV128" s="40">
        <v>1595</v>
      </c>
      <c r="AW128" s="40">
        <v>10</v>
      </c>
      <c r="AX128" s="40">
        <v>5</v>
      </c>
      <c r="AY128" s="40">
        <v>0</v>
      </c>
      <c r="AZ128" s="40">
        <v>55</v>
      </c>
      <c r="BA128" s="40">
        <v>535</v>
      </c>
      <c r="BB128" s="40">
        <v>185</v>
      </c>
      <c r="BC128" s="40">
        <v>0</v>
      </c>
      <c r="BD128" s="40">
        <v>720</v>
      </c>
      <c r="BE128" s="40">
        <v>137.85714285714286</v>
      </c>
      <c r="BF128" s="40">
        <v>56.428571428571431</v>
      </c>
      <c r="BG128" s="40">
        <v>0</v>
      </c>
      <c r="BH128" s="40">
        <v>194.28571428571428</v>
      </c>
      <c r="BI128" s="40">
        <v>107.5</v>
      </c>
      <c r="BJ128" s="40">
        <v>47.5</v>
      </c>
      <c r="BK128" s="40">
        <v>0</v>
      </c>
      <c r="BL128" s="40">
        <v>132.5</v>
      </c>
      <c r="BM128" s="40">
        <v>17816</v>
      </c>
      <c r="BN128" s="43">
        <f>BM128/(O128)*100</f>
        <v>4.2236225101821168</v>
      </c>
      <c r="BO128" s="43">
        <f>BM128/(O128+Q128)*100</f>
        <v>4.2236225101821168</v>
      </c>
      <c r="BP128" s="37" t="s">
        <v>72</v>
      </c>
      <c r="BQ128" s="37">
        <v>22</v>
      </c>
      <c r="BR128" s="37">
        <v>52</v>
      </c>
      <c r="BS128" s="31">
        <f t="shared" si="61"/>
        <v>30</v>
      </c>
      <c r="BT128" s="37">
        <v>36.74</v>
      </c>
      <c r="BU128" s="43">
        <f t="shared" si="53"/>
        <v>1.0497142857142858</v>
      </c>
      <c r="BV128" s="37">
        <v>0.12</v>
      </c>
      <c r="BW128" s="37">
        <v>1.071</v>
      </c>
      <c r="BX128" s="37">
        <v>0.35199999999999998</v>
      </c>
      <c r="BY128" s="40">
        <f t="shared" si="56"/>
        <v>44024.294762190177</v>
      </c>
      <c r="BZ128" s="37">
        <v>6.18</v>
      </c>
      <c r="CA128" s="43">
        <f t="shared" si="57"/>
        <v>0.43631750213345194</v>
      </c>
      <c r="CB128" s="43">
        <f t="shared" si="62"/>
        <v>0.70978236949320728</v>
      </c>
    </row>
    <row r="129" spans="1:80" s="138" customFormat="1" x14ac:dyDescent="0.25">
      <c r="A129" s="37" t="s">
        <v>69</v>
      </c>
      <c r="B129" s="37">
        <v>14</v>
      </c>
      <c r="C129" s="37">
        <v>0.5</v>
      </c>
      <c r="D129" s="38">
        <f t="shared" si="54"/>
        <v>0.20234282111999999</v>
      </c>
      <c r="E129" s="39">
        <v>37145</v>
      </c>
      <c r="F129" s="37">
        <v>2</v>
      </c>
      <c r="G129" s="37" t="s">
        <v>76</v>
      </c>
      <c r="H129" s="37" t="s">
        <v>77</v>
      </c>
      <c r="I129" s="37"/>
      <c r="J129" s="37"/>
      <c r="K129" s="37">
        <v>3</v>
      </c>
      <c r="L129" s="37">
        <v>9</v>
      </c>
      <c r="M129" s="31">
        <f t="shared" si="60"/>
        <v>6</v>
      </c>
      <c r="N129" s="44">
        <v>37149</v>
      </c>
      <c r="O129" s="45">
        <v>136942</v>
      </c>
      <c r="P129" s="44">
        <v>37150</v>
      </c>
      <c r="Q129" s="45">
        <v>152514</v>
      </c>
      <c r="R129" s="37"/>
      <c r="S129" s="37"/>
      <c r="T129" s="37"/>
      <c r="U129" s="37"/>
      <c r="V129" s="40">
        <f t="shared" si="50"/>
        <v>289456</v>
      </c>
      <c r="W129" s="40">
        <f t="shared" si="51"/>
        <v>1430522.7059591962</v>
      </c>
      <c r="X129" s="39">
        <v>37181</v>
      </c>
      <c r="Y129" s="37">
        <f t="shared" si="55"/>
        <v>32</v>
      </c>
      <c r="Z129" s="31">
        <v>14</v>
      </c>
      <c r="AA129" s="41">
        <v>4.8</v>
      </c>
      <c r="AB129" s="41">
        <v>31.5</v>
      </c>
      <c r="AC129" s="41">
        <v>23.8</v>
      </c>
      <c r="AD129" s="41">
        <v>32.5</v>
      </c>
      <c r="AE129" s="41">
        <v>28.131034482758615</v>
      </c>
      <c r="AF129" s="31">
        <v>48</v>
      </c>
      <c r="AG129" s="31">
        <f t="shared" si="52"/>
        <v>-4</v>
      </c>
      <c r="AH129" s="31">
        <v>44</v>
      </c>
      <c r="AI129" s="31">
        <v>56</v>
      </c>
      <c r="AJ129" s="31">
        <v>50.24444444444444</v>
      </c>
      <c r="AK129" s="41">
        <v>8.4</v>
      </c>
      <c r="AL129" s="41">
        <v>8.6</v>
      </c>
      <c r="AM129" s="41">
        <v>9.5</v>
      </c>
      <c r="AN129" s="41">
        <v>8.9911640890616642</v>
      </c>
      <c r="AO129" s="41">
        <v>20</v>
      </c>
      <c r="AP129" s="40">
        <v>200</v>
      </c>
      <c r="AQ129" s="43">
        <v>15</v>
      </c>
      <c r="AR129" s="43">
        <v>6.25</v>
      </c>
      <c r="AS129" s="40">
        <v>35</v>
      </c>
      <c r="AT129" s="40">
        <v>85</v>
      </c>
      <c r="AU129" s="40">
        <v>0</v>
      </c>
      <c r="AV129" s="40">
        <v>120</v>
      </c>
      <c r="AW129" s="40">
        <v>0</v>
      </c>
      <c r="AX129" s="40">
        <v>5</v>
      </c>
      <c r="AY129" s="40">
        <v>0</v>
      </c>
      <c r="AZ129" s="40">
        <v>35</v>
      </c>
      <c r="BA129" s="40">
        <v>960</v>
      </c>
      <c r="BB129" s="40">
        <v>675</v>
      </c>
      <c r="BC129" s="40">
        <v>1300</v>
      </c>
      <c r="BD129" s="40">
        <v>1625</v>
      </c>
      <c r="BE129" s="40">
        <v>117.30769230769231</v>
      </c>
      <c r="BF129" s="40">
        <v>185</v>
      </c>
      <c r="BG129" s="40">
        <v>172.30769230769232</v>
      </c>
      <c r="BH129" s="40">
        <v>474.61538461538464</v>
      </c>
      <c r="BI129" s="40">
        <v>15</v>
      </c>
      <c r="BJ129" s="40">
        <v>65</v>
      </c>
      <c r="BK129" s="40">
        <v>5</v>
      </c>
      <c r="BL129" s="40">
        <v>465</v>
      </c>
      <c r="BM129" s="40">
        <v>97842</v>
      </c>
      <c r="BN129" s="43">
        <f>BM129/(Q129)*100</f>
        <v>64.152799087296913</v>
      </c>
      <c r="BO129" s="43">
        <f>BM129/(O129+Q129)*100</f>
        <v>33.802028633021948</v>
      </c>
      <c r="BP129" s="37" t="s">
        <v>72</v>
      </c>
      <c r="BQ129" s="37">
        <v>22</v>
      </c>
      <c r="BR129" s="37">
        <v>34</v>
      </c>
      <c r="BS129" s="31">
        <f t="shared" si="61"/>
        <v>12</v>
      </c>
      <c r="BT129" s="37">
        <v>28.5</v>
      </c>
      <c r="BU129" s="43">
        <f t="shared" si="53"/>
        <v>0.890625</v>
      </c>
      <c r="BV129" s="37">
        <v>0.08</v>
      </c>
      <c r="BW129" s="37">
        <v>0.23799999999999999</v>
      </c>
      <c r="BX129" s="37">
        <v>0.13700000000000001</v>
      </c>
      <c r="BY129" s="40">
        <f t="shared" si="56"/>
        <v>483545.69467020786</v>
      </c>
      <c r="BZ129" s="37">
        <v>14.27</v>
      </c>
      <c r="CA129" s="43">
        <f t="shared" si="57"/>
        <v>2.2038711209602808</v>
      </c>
      <c r="CB129" s="43">
        <f t="shared" si="62"/>
        <v>0.5918150254059279</v>
      </c>
    </row>
    <row r="130" spans="1:80" s="138" customFormat="1" x14ac:dyDescent="0.25">
      <c r="A130" s="37" t="s">
        <v>69</v>
      </c>
      <c r="B130" s="37">
        <v>24</v>
      </c>
      <c r="C130" s="37">
        <v>1</v>
      </c>
      <c r="D130" s="38">
        <f t="shared" si="54"/>
        <v>0.40468564223999998</v>
      </c>
      <c r="E130" s="39">
        <v>39606</v>
      </c>
      <c r="F130" s="37">
        <v>1</v>
      </c>
      <c r="G130" s="37" t="s">
        <v>76</v>
      </c>
      <c r="H130" s="37" t="s">
        <v>77</v>
      </c>
      <c r="I130" s="37">
        <v>61</v>
      </c>
      <c r="J130" s="37">
        <v>7</v>
      </c>
      <c r="K130" s="37"/>
      <c r="L130" s="37"/>
      <c r="M130" s="31">
        <f t="shared" si="60"/>
        <v>34</v>
      </c>
      <c r="N130" s="39">
        <v>39612</v>
      </c>
      <c r="O130" s="40">
        <v>245946</v>
      </c>
      <c r="P130" s="37"/>
      <c r="Q130" s="40"/>
      <c r="R130" s="37"/>
      <c r="S130" s="40"/>
      <c r="T130" s="37"/>
      <c r="U130" s="40"/>
      <c r="V130" s="40">
        <f t="shared" ref="V130:V151" si="63">SUM(O130,Q130,S130,U130)</f>
        <v>245946</v>
      </c>
      <c r="W130" s="40">
        <f t="shared" ref="W130:W151" si="64">V130/D130</f>
        <v>607745.80150323454</v>
      </c>
      <c r="X130" s="39">
        <v>39646</v>
      </c>
      <c r="Y130" s="37">
        <f t="shared" si="55"/>
        <v>34</v>
      </c>
      <c r="Z130" s="37">
        <v>1</v>
      </c>
      <c r="AA130" s="41">
        <v>2.5</v>
      </c>
      <c r="AB130" s="41">
        <v>31.1</v>
      </c>
      <c r="AC130" s="41">
        <v>26.5</v>
      </c>
      <c r="AD130" s="41">
        <v>33.1</v>
      </c>
      <c r="AE130" s="41">
        <v>30.753125000000001</v>
      </c>
      <c r="AF130" s="31">
        <v>48</v>
      </c>
      <c r="AG130" s="31">
        <f t="shared" ref="AG130:AG151" si="65">AH130-AF130</f>
        <v>-2</v>
      </c>
      <c r="AH130" s="31">
        <v>46</v>
      </c>
      <c r="AI130" s="31">
        <v>51</v>
      </c>
      <c r="AJ130" s="31">
        <v>47.714285714285715</v>
      </c>
      <c r="AK130" s="41">
        <v>8.9</v>
      </c>
      <c r="AL130" s="41">
        <v>8.1999999999999993</v>
      </c>
      <c r="AM130" s="41">
        <v>9.6999999999999993</v>
      </c>
      <c r="AN130" s="41">
        <v>9.0425908160869941</v>
      </c>
      <c r="AO130" s="42">
        <f>2*127</f>
        <v>254</v>
      </c>
      <c r="AP130" s="42">
        <v>225</v>
      </c>
      <c r="AQ130" s="42">
        <v>20</v>
      </c>
      <c r="AR130" s="42">
        <v>9.5</v>
      </c>
      <c r="AS130" s="37">
        <v>5</v>
      </c>
      <c r="AT130" s="37">
        <v>0</v>
      </c>
      <c r="AU130" s="37">
        <v>130</v>
      </c>
      <c r="AV130" s="40">
        <v>37.5</v>
      </c>
      <c r="AW130" s="40">
        <v>20</v>
      </c>
      <c r="AX130" s="40">
        <v>15</v>
      </c>
      <c r="AY130" s="40">
        <v>5</v>
      </c>
      <c r="AZ130" s="40">
        <v>605</v>
      </c>
      <c r="BA130" s="40">
        <v>122.91666666666667</v>
      </c>
      <c r="BB130" s="40">
        <v>45</v>
      </c>
      <c r="BC130" s="40">
        <v>0</v>
      </c>
      <c r="BD130" s="40">
        <v>0</v>
      </c>
      <c r="BE130" s="40">
        <v>25</v>
      </c>
      <c r="BF130" s="40">
        <v>2.9166666666666665</v>
      </c>
      <c r="BG130" s="40">
        <v>0</v>
      </c>
      <c r="BH130" s="40">
        <v>20</v>
      </c>
      <c r="BI130" s="40">
        <v>10</v>
      </c>
      <c r="BJ130" s="40">
        <v>665</v>
      </c>
      <c r="BK130" s="40">
        <v>163.33333333333334</v>
      </c>
      <c r="BL130" s="40">
        <v>132.5</v>
      </c>
      <c r="BM130" s="40">
        <v>6440</v>
      </c>
      <c r="BN130" s="43">
        <f>BM130/O130*100</f>
        <v>2.6184609629756128</v>
      </c>
      <c r="BO130" s="43">
        <f>(BM130)/(O130+Q130+S130+U130)*100</f>
        <v>2.6184609629756128</v>
      </c>
      <c r="BP130" s="37" t="s">
        <v>72</v>
      </c>
      <c r="BQ130" s="37">
        <v>27</v>
      </c>
      <c r="BR130" s="37">
        <v>51</v>
      </c>
      <c r="BS130" s="31">
        <f t="shared" si="61"/>
        <v>24</v>
      </c>
      <c r="BT130" s="43">
        <v>40.450000000000003</v>
      </c>
      <c r="BU130" s="43">
        <f t="shared" ref="BU130:BU151" si="66">BT130/Y130</f>
        <v>1.1897058823529412</v>
      </c>
      <c r="BV130" s="38">
        <v>0.13300000000000001</v>
      </c>
      <c r="BW130" s="38">
        <v>0.89400000000000002</v>
      </c>
      <c r="BX130" s="38">
        <v>0.45200000000000001</v>
      </c>
      <c r="BY130" s="40">
        <f t="shared" si="56"/>
        <v>15913.586566485448</v>
      </c>
      <c r="BZ130" s="37">
        <v>3.09</v>
      </c>
      <c r="CA130" s="38">
        <f t="shared" si="57"/>
        <v>0.22457518492162967</v>
      </c>
      <c r="CB130" s="38">
        <f t="shared" si="62"/>
        <v>0.68294048236588634</v>
      </c>
    </row>
    <row r="131" spans="1:80" s="138" customFormat="1" x14ac:dyDescent="0.25">
      <c r="A131" s="37" t="s">
        <v>69</v>
      </c>
      <c r="B131" s="37">
        <v>11</v>
      </c>
      <c r="C131" s="37">
        <v>0.5</v>
      </c>
      <c r="D131" s="38">
        <f t="shared" si="54"/>
        <v>0.20234282111999999</v>
      </c>
      <c r="E131" s="39">
        <v>40079</v>
      </c>
      <c r="F131" s="37">
        <v>2</v>
      </c>
      <c r="G131" s="37" t="s">
        <v>76</v>
      </c>
      <c r="H131" s="37" t="s">
        <v>77</v>
      </c>
      <c r="I131" s="37">
        <v>30</v>
      </c>
      <c r="J131" s="37">
        <v>0</v>
      </c>
      <c r="K131" s="37"/>
      <c r="L131" s="37"/>
      <c r="M131" s="31">
        <f t="shared" si="60"/>
        <v>15</v>
      </c>
      <c r="N131" s="39">
        <v>40087</v>
      </c>
      <c r="O131" s="40">
        <v>72822</v>
      </c>
      <c r="P131" s="39">
        <v>40088</v>
      </c>
      <c r="Q131" s="40">
        <v>26564</v>
      </c>
      <c r="R131" s="37"/>
      <c r="S131" s="37"/>
      <c r="T131" s="40"/>
      <c r="U131" s="37"/>
      <c r="V131" s="40">
        <f t="shared" si="63"/>
        <v>99386</v>
      </c>
      <c r="W131" s="40">
        <f t="shared" si="64"/>
        <v>491176.30884991394</v>
      </c>
      <c r="X131" s="39">
        <v>40129</v>
      </c>
      <c r="Y131" s="37">
        <f t="shared" si="55"/>
        <v>42</v>
      </c>
      <c r="Z131" s="37">
        <v>5</v>
      </c>
      <c r="AA131" s="37">
        <v>4.2</v>
      </c>
      <c r="AB131" s="37">
        <v>31.6</v>
      </c>
      <c r="AC131" s="37">
        <v>20.399999999999999</v>
      </c>
      <c r="AD131" s="37">
        <v>31.7</v>
      </c>
      <c r="AE131" s="41">
        <v>25.402564102564099</v>
      </c>
      <c r="AF131" s="37">
        <v>48</v>
      </c>
      <c r="AG131" s="31">
        <f t="shared" si="65"/>
        <v>-8</v>
      </c>
      <c r="AH131" s="37">
        <v>40</v>
      </c>
      <c r="AI131" s="37">
        <v>47</v>
      </c>
      <c r="AJ131" s="41">
        <v>45.1</v>
      </c>
      <c r="AK131" s="37">
        <v>8.6999999999999993</v>
      </c>
      <c r="AL131" s="37">
        <v>8.1999999999999993</v>
      </c>
      <c r="AM131" s="41">
        <v>8.9</v>
      </c>
      <c r="AN131" s="41">
        <v>8.3913716338500386</v>
      </c>
      <c r="AO131" s="37">
        <v>304</v>
      </c>
      <c r="AP131" s="37">
        <v>134</v>
      </c>
      <c r="AQ131" s="37">
        <v>7.5</v>
      </c>
      <c r="AR131" s="37">
        <v>3.0500000000000003</v>
      </c>
      <c r="AS131" s="40">
        <v>0</v>
      </c>
      <c r="AT131" s="40">
        <v>0</v>
      </c>
      <c r="AU131" s="40">
        <v>390</v>
      </c>
      <c r="AV131" s="40">
        <v>83.07692307692308</v>
      </c>
      <c r="AW131" s="40">
        <v>5</v>
      </c>
      <c r="AX131" s="40">
        <v>60</v>
      </c>
      <c r="AY131" s="40">
        <v>0</v>
      </c>
      <c r="AZ131" s="40">
        <v>3025</v>
      </c>
      <c r="BA131" s="40">
        <v>307.30769230769232</v>
      </c>
      <c r="BB131" s="40">
        <v>10</v>
      </c>
      <c r="BC131" s="40">
        <v>160</v>
      </c>
      <c r="BD131" s="40">
        <v>0</v>
      </c>
      <c r="BE131" s="40">
        <v>1280</v>
      </c>
      <c r="BF131" s="40">
        <v>262.30769230769232</v>
      </c>
      <c r="BG131" s="40">
        <v>0</v>
      </c>
      <c r="BH131" s="40">
        <v>220</v>
      </c>
      <c r="BI131" s="40">
        <v>0</v>
      </c>
      <c r="BJ131" s="40">
        <v>4310</v>
      </c>
      <c r="BK131" s="40">
        <v>652.69230769230774</v>
      </c>
      <c r="BL131" s="40">
        <v>25</v>
      </c>
      <c r="BM131" s="40">
        <v>5674</v>
      </c>
      <c r="BN131" s="43">
        <f>BM131/Q131*100</f>
        <v>21.359734979671735</v>
      </c>
      <c r="BO131" s="43">
        <f>(BM131)/(O131+Q131+S131+U131)*100</f>
        <v>5.7090535890366851</v>
      </c>
      <c r="BP131" s="37" t="s">
        <v>72</v>
      </c>
      <c r="BQ131" s="37">
        <v>27</v>
      </c>
      <c r="BR131" s="37">
        <v>61</v>
      </c>
      <c r="BS131" s="31">
        <f t="shared" si="61"/>
        <v>34</v>
      </c>
      <c r="BT131" s="37">
        <v>43.93</v>
      </c>
      <c r="BU131" s="43">
        <f t="shared" si="66"/>
        <v>1.045952380952381</v>
      </c>
      <c r="BV131" s="38">
        <v>0.13300000000000001</v>
      </c>
      <c r="BW131" s="38">
        <v>1.873</v>
      </c>
      <c r="BX131" s="38">
        <v>0.66600000000000004</v>
      </c>
      <c r="BY131" s="40">
        <f t="shared" si="56"/>
        <v>28041.518688893924</v>
      </c>
      <c r="BZ131" s="37">
        <v>3.27</v>
      </c>
      <c r="CA131" s="38">
        <f t="shared" si="57"/>
        <v>0.38477837971315748</v>
      </c>
      <c r="CB131" s="38">
        <f t="shared" si="62"/>
        <v>0.785580363786342</v>
      </c>
    </row>
    <row r="132" spans="1:80" x14ac:dyDescent="0.25">
      <c r="A132" s="15" t="s">
        <v>69</v>
      </c>
      <c r="B132" s="15">
        <v>28</v>
      </c>
      <c r="C132" s="15">
        <v>1</v>
      </c>
      <c r="D132" s="16">
        <f t="shared" si="54"/>
        <v>0.40468564223999998</v>
      </c>
      <c r="E132" s="17">
        <v>37033</v>
      </c>
      <c r="F132" s="15">
        <v>1</v>
      </c>
      <c r="G132" s="15" t="s">
        <v>76</v>
      </c>
      <c r="H132" s="15" t="s">
        <v>77</v>
      </c>
      <c r="I132" s="15">
        <v>0</v>
      </c>
      <c r="J132" s="15">
        <v>28</v>
      </c>
      <c r="K132" s="15"/>
      <c r="L132" s="15"/>
      <c r="M132" s="13">
        <f t="shared" si="60"/>
        <v>14</v>
      </c>
      <c r="N132" s="23">
        <v>37037</v>
      </c>
      <c r="O132" s="24">
        <v>425482</v>
      </c>
      <c r="P132" s="15"/>
      <c r="Q132" s="14"/>
      <c r="R132" s="15"/>
      <c r="S132" s="15"/>
      <c r="T132" s="15"/>
      <c r="U132" s="15"/>
      <c r="V132" s="14">
        <f t="shared" si="63"/>
        <v>425482</v>
      </c>
      <c r="W132" s="14">
        <f t="shared" si="64"/>
        <v>1051388.9191741245</v>
      </c>
      <c r="X132" s="17">
        <v>37064</v>
      </c>
      <c r="Y132" s="15">
        <f t="shared" si="55"/>
        <v>27</v>
      </c>
      <c r="Z132" s="13">
        <v>12</v>
      </c>
      <c r="AA132" s="18">
        <v>3.3</v>
      </c>
      <c r="AB132" s="18">
        <v>30.7</v>
      </c>
      <c r="AC132" s="18">
        <v>29.6</v>
      </c>
      <c r="AD132" s="18">
        <v>33.200000000000003</v>
      </c>
      <c r="AE132" s="18">
        <v>31.424000000000007</v>
      </c>
      <c r="AF132" s="13">
        <v>49</v>
      </c>
      <c r="AG132" s="13">
        <f t="shared" si="65"/>
        <v>1</v>
      </c>
      <c r="AH132" s="13">
        <v>50</v>
      </c>
      <c r="AI132" s="13">
        <v>58</v>
      </c>
      <c r="AJ132" s="13">
        <v>53.714285714285715</v>
      </c>
      <c r="AK132" s="18">
        <v>8.9</v>
      </c>
      <c r="AL132" s="18">
        <v>8.8000000000000007</v>
      </c>
      <c r="AM132" s="18">
        <v>9</v>
      </c>
      <c r="AN132" s="18">
        <v>8.8396412447642909</v>
      </c>
      <c r="AO132" s="18">
        <v>14</v>
      </c>
      <c r="AP132" s="14">
        <v>205</v>
      </c>
      <c r="AQ132" s="19">
        <v>1.5</v>
      </c>
      <c r="AR132" s="19">
        <v>0.75</v>
      </c>
      <c r="AS132" s="14">
        <v>5</v>
      </c>
      <c r="AT132" s="14">
        <v>60</v>
      </c>
      <c r="AU132" s="14">
        <v>0</v>
      </c>
      <c r="AV132" s="14">
        <v>65</v>
      </c>
      <c r="AW132" s="14">
        <v>10</v>
      </c>
      <c r="AX132" s="14">
        <v>5</v>
      </c>
      <c r="AY132" s="14">
        <v>0</v>
      </c>
      <c r="AZ132" s="14">
        <v>25</v>
      </c>
      <c r="BA132" s="14">
        <v>300</v>
      </c>
      <c r="BB132" s="14">
        <v>1480</v>
      </c>
      <c r="BC132" s="14">
        <v>0</v>
      </c>
      <c r="BD132" s="14">
        <v>1780</v>
      </c>
      <c r="BE132" s="14">
        <v>78.181818181818187</v>
      </c>
      <c r="BF132" s="14">
        <v>225.90909090909091</v>
      </c>
      <c r="BG132" s="14">
        <v>0</v>
      </c>
      <c r="BH132" s="14">
        <v>304.09090909090907</v>
      </c>
      <c r="BI132" s="14">
        <v>55</v>
      </c>
      <c r="BJ132" s="14">
        <v>40</v>
      </c>
      <c r="BK132" s="14">
        <v>0</v>
      </c>
      <c r="BL132" s="14">
        <v>105</v>
      </c>
      <c r="BM132" s="14">
        <v>64605</v>
      </c>
      <c r="BN132" s="19">
        <f>BM132/(O132)*100</f>
        <v>15.183956078047956</v>
      </c>
      <c r="BO132" s="19">
        <f>BM132/(O132+Q132)*100</f>
        <v>15.183956078047956</v>
      </c>
      <c r="BP132" s="15" t="s">
        <v>72</v>
      </c>
      <c r="BQ132" s="15">
        <v>21</v>
      </c>
      <c r="BR132" s="15">
        <v>28</v>
      </c>
      <c r="BS132" s="13">
        <f t="shared" si="61"/>
        <v>7</v>
      </c>
      <c r="BT132" s="15">
        <v>24.71</v>
      </c>
      <c r="BU132" s="19">
        <f t="shared" si="66"/>
        <v>0.91518518518518521</v>
      </c>
      <c r="BV132" s="15">
        <v>5.6000000000000001E-2</v>
      </c>
      <c r="BW132" s="15">
        <v>0.121</v>
      </c>
      <c r="BX132" s="15">
        <v>9.6000000000000002E-2</v>
      </c>
      <c r="BY132" s="14">
        <f t="shared" si="56"/>
        <v>159642.43169686219</v>
      </c>
      <c r="BZ132" s="15">
        <v>6.82</v>
      </c>
      <c r="CA132" s="19">
        <f t="shared" si="57"/>
        <v>0.62416988948372876</v>
      </c>
      <c r="CB132" s="19">
        <f t="shared" si="62"/>
        <v>0.63628692175004031</v>
      </c>
    </row>
    <row r="133" spans="1:80" x14ac:dyDescent="0.25">
      <c r="A133" s="15" t="s">
        <v>69</v>
      </c>
      <c r="B133" s="15">
        <v>12</v>
      </c>
      <c r="C133" s="15">
        <v>0.5</v>
      </c>
      <c r="D133" s="16">
        <f t="shared" si="54"/>
        <v>0.20234282111999999</v>
      </c>
      <c r="E133" s="17">
        <v>37140</v>
      </c>
      <c r="F133" s="15">
        <v>2</v>
      </c>
      <c r="G133" s="15" t="s">
        <v>76</v>
      </c>
      <c r="H133" s="15" t="s">
        <v>77</v>
      </c>
      <c r="I133" s="15">
        <v>38</v>
      </c>
      <c r="J133" s="15">
        <v>0</v>
      </c>
      <c r="K133" s="15">
        <v>0</v>
      </c>
      <c r="L133" s="15">
        <v>1</v>
      </c>
      <c r="M133" s="13">
        <f t="shared" si="60"/>
        <v>9.75</v>
      </c>
      <c r="N133" s="23">
        <v>37146</v>
      </c>
      <c r="O133" s="24">
        <v>246404</v>
      </c>
      <c r="P133" s="23">
        <v>37152</v>
      </c>
      <c r="Q133" s="24">
        <v>275716</v>
      </c>
      <c r="R133" s="15"/>
      <c r="S133" s="15"/>
      <c r="T133" s="15"/>
      <c r="U133" s="15"/>
      <c r="V133" s="14">
        <f t="shared" si="63"/>
        <v>522120</v>
      </c>
      <c r="W133" s="14">
        <f t="shared" si="64"/>
        <v>2580373.2354327277</v>
      </c>
      <c r="X133" s="17">
        <v>37166</v>
      </c>
      <c r="Y133" s="15">
        <f t="shared" si="55"/>
        <v>20</v>
      </c>
      <c r="Z133" s="13">
        <v>12</v>
      </c>
      <c r="AA133" s="18">
        <v>5</v>
      </c>
      <c r="AB133" s="18">
        <v>30.4</v>
      </c>
      <c r="AC133" s="18">
        <v>25.8</v>
      </c>
      <c r="AD133" s="18">
        <v>32.6</v>
      </c>
      <c r="AE133" s="18">
        <v>29.605555555555554</v>
      </c>
      <c r="AF133" s="13">
        <v>49</v>
      </c>
      <c r="AG133" s="13">
        <f t="shared" si="65"/>
        <v>1</v>
      </c>
      <c r="AH133" s="13">
        <v>50</v>
      </c>
      <c r="AI133" s="13">
        <v>58</v>
      </c>
      <c r="AJ133" s="13">
        <v>52.666666666666664</v>
      </c>
      <c r="AK133" s="18">
        <v>8.4</v>
      </c>
      <c r="AL133" s="18">
        <v>8.5</v>
      </c>
      <c r="AM133" s="18">
        <v>9.1</v>
      </c>
      <c r="AN133" s="18">
        <v>8.8509933289881566</v>
      </c>
      <c r="AO133" s="18">
        <v>16</v>
      </c>
      <c r="AP133" s="14">
        <v>175</v>
      </c>
      <c r="AQ133" s="19">
        <v>10.5</v>
      </c>
      <c r="AR133" s="19">
        <v>4.5</v>
      </c>
      <c r="AS133" s="14">
        <v>15</v>
      </c>
      <c r="AT133" s="14">
        <v>275</v>
      </c>
      <c r="AU133" s="14">
        <v>0</v>
      </c>
      <c r="AV133" s="14">
        <v>290</v>
      </c>
      <c r="AW133" s="14">
        <v>0</v>
      </c>
      <c r="AX133" s="14">
        <v>5</v>
      </c>
      <c r="AY133" s="14">
        <v>0</v>
      </c>
      <c r="AZ133" s="14">
        <v>10</v>
      </c>
      <c r="BA133" s="14">
        <v>170</v>
      </c>
      <c r="BB133" s="14">
        <v>380</v>
      </c>
      <c r="BC133" s="14">
        <v>5</v>
      </c>
      <c r="BD133" s="14">
        <v>550</v>
      </c>
      <c r="BE133" s="14">
        <v>38.75</v>
      </c>
      <c r="BF133" s="14">
        <v>100</v>
      </c>
      <c r="BG133" s="14">
        <v>1.25</v>
      </c>
      <c r="BH133" s="14">
        <v>143.125</v>
      </c>
      <c r="BI133" s="14">
        <v>27.5</v>
      </c>
      <c r="BJ133" s="14">
        <v>65</v>
      </c>
      <c r="BK133" s="14">
        <v>0</v>
      </c>
      <c r="BL133" s="14">
        <v>105</v>
      </c>
      <c r="BM133" s="14">
        <v>175133</v>
      </c>
      <c r="BN133" s="19">
        <f>BM133/(Q133)*100</f>
        <v>63.519345993703666</v>
      </c>
      <c r="BO133" s="19">
        <f>BM133/(O133+Q133)*100</f>
        <v>33.542672182640004</v>
      </c>
      <c r="BP133" s="15" t="s">
        <v>72</v>
      </c>
      <c r="BQ133" s="15">
        <v>20</v>
      </c>
      <c r="BR133" s="15">
        <v>25</v>
      </c>
      <c r="BS133" s="13">
        <f t="shared" si="61"/>
        <v>5</v>
      </c>
      <c r="BT133" s="15">
        <v>22.78</v>
      </c>
      <c r="BU133" s="19">
        <f t="shared" si="66"/>
        <v>1.139</v>
      </c>
      <c r="BV133" s="15">
        <v>6.2E-2</v>
      </c>
      <c r="BW133" s="15">
        <v>0.13</v>
      </c>
      <c r="BX133" s="15">
        <v>9.6000000000000002E-2</v>
      </c>
      <c r="BY133" s="14">
        <f t="shared" si="56"/>
        <v>865526.13544978143</v>
      </c>
      <c r="BZ133" s="15">
        <v>21.59</v>
      </c>
      <c r="CA133" s="19">
        <f t="shared" si="57"/>
        <v>5.3350051858761001</v>
      </c>
      <c r="CB133" s="19">
        <f t="shared" si="62"/>
        <v>0.8121010533695765</v>
      </c>
    </row>
    <row r="134" spans="1:80" x14ac:dyDescent="0.25">
      <c r="A134" s="15" t="s">
        <v>69</v>
      </c>
      <c r="B134" s="15">
        <v>12</v>
      </c>
      <c r="C134" s="15">
        <v>0.5</v>
      </c>
      <c r="D134" s="16">
        <f t="shared" ref="D134:D151" si="67">C134*0.40468564224</f>
        <v>0.20234282111999999</v>
      </c>
      <c r="E134" s="17">
        <v>39625</v>
      </c>
      <c r="F134" s="15">
        <v>1</v>
      </c>
      <c r="G134" s="15" t="s">
        <v>76</v>
      </c>
      <c r="H134" s="15" t="s">
        <v>77</v>
      </c>
      <c r="I134" s="15">
        <v>493</v>
      </c>
      <c r="J134" s="15">
        <v>237</v>
      </c>
      <c r="K134" s="15"/>
      <c r="L134" s="15"/>
      <c r="M134" s="13">
        <f t="shared" si="60"/>
        <v>365</v>
      </c>
      <c r="N134" s="17">
        <v>39634</v>
      </c>
      <c r="O134" s="14">
        <v>237244</v>
      </c>
      <c r="P134" s="15"/>
      <c r="Q134" s="14"/>
      <c r="R134" s="15"/>
      <c r="S134" s="14"/>
      <c r="T134" s="15"/>
      <c r="U134" s="14"/>
      <c r="V134" s="14">
        <f t="shared" si="63"/>
        <v>237244</v>
      </c>
      <c r="W134" s="14">
        <f t="shared" si="64"/>
        <v>1172485.3824159235</v>
      </c>
      <c r="X134" s="17">
        <v>39673</v>
      </c>
      <c r="Y134" s="15">
        <f t="shared" ref="Y134:Y151" si="68">X134-N134</f>
        <v>39</v>
      </c>
      <c r="Z134" s="15">
        <v>0</v>
      </c>
      <c r="AA134" s="18">
        <v>2.4</v>
      </c>
      <c r="AB134" s="18">
        <v>27.8</v>
      </c>
      <c r="AC134" s="18">
        <v>27.3</v>
      </c>
      <c r="AD134" s="18">
        <v>33.799999999999997</v>
      </c>
      <c r="AE134" s="18">
        <v>31.099999999999994</v>
      </c>
      <c r="AF134" s="13">
        <v>49</v>
      </c>
      <c r="AG134" s="13">
        <f t="shared" si="65"/>
        <v>-10</v>
      </c>
      <c r="AH134" s="13">
        <v>39</v>
      </c>
      <c r="AI134" s="13">
        <v>45</v>
      </c>
      <c r="AJ134" s="13">
        <v>42</v>
      </c>
      <c r="AK134" s="18">
        <v>8.8000000000000007</v>
      </c>
      <c r="AL134" s="18">
        <v>8.8000000000000007</v>
      </c>
      <c r="AM134" s="18">
        <v>9.6</v>
      </c>
      <c r="AN134" s="18">
        <v>9.2071575303916013</v>
      </c>
      <c r="AO134" s="21">
        <f>2*107</f>
        <v>214</v>
      </c>
      <c r="AP134" s="21">
        <v>142.5</v>
      </c>
      <c r="AQ134" s="21">
        <v>14</v>
      </c>
      <c r="AR134" s="21">
        <v>6.75</v>
      </c>
      <c r="AS134" s="15">
        <v>0</v>
      </c>
      <c r="AT134" s="15">
        <v>0</v>
      </c>
      <c r="AU134" s="15">
        <v>375</v>
      </c>
      <c r="AV134" s="14">
        <v>52</v>
      </c>
      <c r="AW134" s="14">
        <v>10</v>
      </c>
      <c r="AX134" s="14">
        <v>85</v>
      </c>
      <c r="AY134" s="14">
        <v>0</v>
      </c>
      <c r="AZ134" s="14">
        <v>600</v>
      </c>
      <c r="BA134" s="14">
        <v>76.466666666666669</v>
      </c>
      <c r="BB134" s="14">
        <v>20</v>
      </c>
      <c r="BC134" s="14">
        <v>0</v>
      </c>
      <c r="BD134" s="14">
        <v>0</v>
      </c>
      <c r="BE134" s="14">
        <v>40</v>
      </c>
      <c r="BF134" s="14">
        <v>3.6666666666666665</v>
      </c>
      <c r="BG134" s="14">
        <v>0</v>
      </c>
      <c r="BH134" s="14">
        <v>85</v>
      </c>
      <c r="BI134" s="14">
        <v>0</v>
      </c>
      <c r="BJ134" s="14">
        <v>670</v>
      </c>
      <c r="BK134" s="14">
        <v>132</v>
      </c>
      <c r="BL134" s="14">
        <v>50</v>
      </c>
      <c r="BM134" s="14">
        <v>19433</v>
      </c>
      <c r="BN134" s="19">
        <f>BM134/O134*100</f>
        <v>8.1911449815379935</v>
      </c>
      <c r="BO134" s="19">
        <f>(BM134)/(O134+Q134+S134+U134)*100</f>
        <v>8.1911449815379935</v>
      </c>
      <c r="BP134" s="15" t="s">
        <v>72</v>
      </c>
      <c r="BQ134" s="15">
        <v>25</v>
      </c>
      <c r="BR134" s="15">
        <v>47</v>
      </c>
      <c r="BS134" s="13">
        <f t="shared" si="61"/>
        <v>22</v>
      </c>
      <c r="BT134" s="19">
        <v>33.299999999999997</v>
      </c>
      <c r="BU134" s="19">
        <f t="shared" si="66"/>
        <v>0.85384615384615381</v>
      </c>
      <c r="BV134" s="16">
        <v>0.13100000000000001</v>
      </c>
      <c r="BW134" s="16">
        <v>0.68200000000000005</v>
      </c>
      <c r="BX134" s="16">
        <v>0.29899999999999999</v>
      </c>
      <c r="BY134" s="14">
        <f t="shared" ref="BY134:BY151" si="69">BM134/(C134*0.40468564224)</f>
        <v>96039.977561028485</v>
      </c>
      <c r="BZ134" s="15">
        <v>5.41</v>
      </c>
      <c r="CA134" s="16">
        <f t="shared" ref="CA134:CA151" si="70">(BZ134/D134)/Y134</f>
        <v>0.68555903268582796</v>
      </c>
      <c r="CB134" s="16">
        <f t="shared" si="62"/>
        <v>0.80972675188512666</v>
      </c>
    </row>
    <row r="135" spans="1:80" s="138" customFormat="1" x14ac:dyDescent="0.25">
      <c r="A135" s="37" t="s">
        <v>69</v>
      </c>
      <c r="B135" s="37">
        <v>24</v>
      </c>
      <c r="C135" s="37">
        <v>1</v>
      </c>
      <c r="D135" s="38">
        <f t="shared" si="67"/>
        <v>0.40468564223999998</v>
      </c>
      <c r="E135" s="39">
        <v>37003</v>
      </c>
      <c r="F135" s="37">
        <v>1</v>
      </c>
      <c r="G135" s="37" t="s">
        <v>76</v>
      </c>
      <c r="H135" s="37" t="s">
        <v>77</v>
      </c>
      <c r="I135" s="37">
        <v>0</v>
      </c>
      <c r="J135" s="37">
        <v>0</v>
      </c>
      <c r="K135" s="37"/>
      <c r="L135" s="37"/>
      <c r="M135" s="31">
        <f t="shared" si="60"/>
        <v>0</v>
      </c>
      <c r="N135" s="44">
        <v>37009</v>
      </c>
      <c r="O135" s="45">
        <v>397086</v>
      </c>
      <c r="P135" s="37"/>
      <c r="Q135" s="40"/>
      <c r="R135" s="37"/>
      <c r="S135" s="37"/>
      <c r="T135" s="37"/>
      <c r="U135" s="37"/>
      <c r="V135" s="40">
        <f t="shared" si="63"/>
        <v>397086</v>
      </c>
      <c r="W135" s="40">
        <f t="shared" si="64"/>
        <v>981220.8750527082</v>
      </c>
      <c r="X135" s="39">
        <v>37035</v>
      </c>
      <c r="Y135" s="37">
        <f t="shared" si="68"/>
        <v>26</v>
      </c>
      <c r="Z135" s="31"/>
      <c r="AA135" s="41">
        <v>3.2</v>
      </c>
      <c r="AB135" s="41">
        <v>25</v>
      </c>
      <c r="AC135" s="41">
        <v>26.7</v>
      </c>
      <c r="AD135" s="41">
        <v>30.5</v>
      </c>
      <c r="AE135" s="41">
        <v>28.308333333333334</v>
      </c>
      <c r="AF135" s="31">
        <v>50</v>
      </c>
      <c r="AG135" s="31">
        <f t="shared" si="65"/>
        <v>-8</v>
      </c>
      <c r="AH135" s="31">
        <v>42</v>
      </c>
      <c r="AI135" s="31">
        <v>54</v>
      </c>
      <c r="AJ135" s="31">
        <v>49.428571428571431</v>
      </c>
      <c r="AK135" s="41">
        <v>9.1</v>
      </c>
      <c r="AL135" s="41">
        <v>9.3000000000000007</v>
      </c>
      <c r="AM135" s="41">
        <v>9.6</v>
      </c>
      <c r="AN135" s="41">
        <v>9.4495653475256471</v>
      </c>
      <c r="AO135" s="41">
        <v>0</v>
      </c>
      <c r="AP135" s="40">
        <v>225</v>
      </c>
      <c r="AQ135" s="43">
        <v>12</v>
      </c>
      <c r="AR135" s="43">
        <v>5</v>
      </c>
      <c r="AS135" s="40">
        <v>55</v>
      </c>
      <c r="AT135" s="40">
        <v>60</v>
      </c>
      <c r="AU135" s="40">
        <v>110</v>
      </c>
      <c r="AV135" s="40">
        <v>225</v>
      </c>
      <c r="AW135" s="40">
        <v>15</v>
      </c>
      <c r="AX135" s="40">
        <v>10</v>
      </c>
      <c r="AY135" s="40">
        <v>0</v>
      </c>
      <c r="AZ135" s="40">
        <v>45</v>
      </c>
      <c r="BA135" s="40">
        <v>255</v>
      </c>
      <c r="BB135" s="40">
        <v>510</v>
      </c>
      <c r="BC135" s="40">
        <v>80</v>
      </c>
      <c r="BD135" s="40">
        <v>715</v>
      </c>
      <c r="BE135" s="40">
        <v>131.5</v>
      </c>
      <c r="BF135" s="40">
        <v>192.5</v>
      </c>
      <c r="BG135" s="40">
        <v>9</v>
      </c>
      <c r="BH135" s="40">
        <v>333</v>
      </c>
      <c r="BI135" s="40">
        <v>152.5</v>
      </c>
      <c r="BJ135" s="40">
        <v>132.5</v>
      </c>
      <c r="BK135" s="40">
        <v>0</v>
      </c>
      <c r="BL135" s="40">
        <v>265</v>
      </c>
      <c r="BM135" s="40">
        <v>0</v>
      </c>
      <c r="BN135" s="43">
        <f>BM135/(O135)*100</f>
        <v>0</v>
      </c>
      <c r="BO135" s="43">
        <f>BM135/(O135+Q135)*100</f>
        <v>0</v>
      </c>
      <c r="BP135" s="37" t="s">
        <v>73</v>
      </c>
      <c r="BQ135" s="37"/>
      <c r="BR135" s="37"/>
      <c r="BS135" s="37"/>
      <c r="BT135" s="37"/>
      <c r="BU135" s="43">
        <f t="shared" si="66"/>
        <v>0</v>
      </c>
      <c r="BV135" s="37"/>
      <c r="BW135" s="37"/>
      <c r="BX135" s="37"/>
      <c r="BY135" s="40">
        <f t="shared" si="69"/>
        <v>0</v>
      </c>
      <c r="BZ135" s="37">
        <v>0</v>
      </c>
      <c r="CA135" s="43">
        <f t="shared" si="70"/>
        <v>0</v>
      </c>
      <c r="CB135" s="43"/>
    </row>
    <row r="136" spans="1:80" s="138" customFormat="1" x14ac:dyDescent="0.25">
      <c r="A136" s="37" t="s">
        <v>69</v>
      </c>
      <c r="B136" s="37">
        <v>12</v>
      </c>
      <c r="C136" s="37">
        <v>0.5</v>
      </c>
      <c r="D136" s="38">
        <f t="shared" si="67"/>
        <v>0.20234282111999999</v>
      </c>
      <c r="E136" s="39">
        <v>37049</v>
      </c>
      <c r="F136" s="37">
        <v>1</v>
      </c>
      <c r="G136" s="37" t="s">
        <v>76</v>
      </c>
      <c r="H136" s="37" t="s">
        <v>77</v>
      </c>
      <c r="I136" s="37">
        <v>1</v>
      </c>
      <c r="J136" s="37">
        <v>0</v>
      </c>
      <c r="K136" s="37"/>
      <c r="L136" s="37"/>
      <c r="M136" s="31">
        <f t="shared" si="60"/>
        <v>0.5</v>
      </c>
      <c r="N136" s="44">
        <v>37058</v>
      </c>
      <c r="O136" s="45">
        <v>245946</v>
      </c>
      <c r="P136" s="37"/>
      <c r="Q136" s="40"/>
      <c r="R136" s="37"/>
      <c r="S136" s="37"/>
      <c r="T136" s="37"/>
      <c r="U136" s="37"/>
      <c r="V136" s="40">
        <f t="shared" si="63"/>
        <v>245946</v>
      </c>
      <c r="W136" s="40">
        <f t="shared" si="64"/>
        <v>1215491.6030064691</v>
      </c>
      <c r="X136" s="39">
        <v>37084</v>
      </c>
      <c r="Y136" s="37">
        <f t="shared" si="68"/>
        <v>26</v>
      </c>
      <c r="Z136" s="31">
        <v>12</v>
      </c>
      <c r="AA136" s="41">
        <v>4.5</v>
      </c>
      <c r="AB136" s="41">
        <v>32.6</v>
      </c>
      <c r="AC136" s="41">
        <v>27.6</v>
      </c>
      <c r="AD136" s="41">
        <v>33.4</v>
      </c>
      <c r="AE136" s="41">
        <v>31.104166666666668</v>
      </c>
      <c r="AF136" s="31">
        <v>50</v>
      </c>
      <c r="AG136" s="31">
        <f t="shared" si="65"/>
        <v>-10</v>
      </c>
      <c r="AH136" s="31">
        <v>40</v>
      </c>
      <c r="AI136" s="31">
        <v>52</v>
      </c>
      <c r="AJ136" s="31">
        <v>47.111111111111114</v>
      </c>
      <c r="AK136" s="41">
        <v>8.8000000000000007</v>
      </c>
      <c r="AL136" s="41">
        <v>9</v>
      </c>
      <c r="AM136" s="41">
        <v>9.3000000000000007</v>
      </c>
      <c r="AN136" s="41">
        <v>9.2005622634728237</v>
      </c>
      <c r="AO136" s="41">
        <v>8.5</v>
      </c>
      <c r="AP136" s="40">
        <v>97.5</v>
      </c>
      <c r="AQ136" s="43">
        <v>2.25</v>
      </c>
      <c r="AR136" s="43">
        <v>1.125</v>
      </c>
      <c r="AS136" s="40">
        <v>40</v>
      </c>
      <c r="AT136" s="40">
        <v>230</v>
      </c>
      <c r="AU136" s="40">
        <v>0</v>
      </c>
      <c r="AV136" s="40">
        <v>270</v>
      </c>
      <c r="AW136" s="40">
        <v>5</v>
      </c>
      <c r="AX136" s="40">
        <v>0</v>
      </c>
      <c r="AY136" s="40">
        <v>0</v>
      </c>
      <c r="AZ136" s="40">
        <v>10</v>
      </c>
      <c r="BA136" s="40">
        <v>150</v>
      </c>
      <c r="BB136" s="40">
        <v>85</v>
      </c>
      <c r="BC136" s="40">
        <v>0</v>
      </c>
      <c r="BD136" s="40">
        <v>200</v>
      </c>
      <c r="BE136" s="40">
        <v>76.666666666666671</v>
      </c>
      <c r="BF136" s="40">
        <v>17.222222222222221</v>
      </c>
      <c r="BG136" s="40">
        <v>0</v>
      </c>
      <c r="BH136" s="40">
        <v>93.888888888888886</v>
      </c>
      <c r="BI136" s="40">
        <v>75</v>
      </c>
      <c r="BJ136" s="40">
        <v>10</v>
      </c>
      <c r="BK136" s="40">
        <v>0</v>
      </c>
      <c r="BL136" s="40">
        <v>75</v>
      </c>
      <c r="BM136" s="40">
        <v>0</v>
      </c>
      <c r="BN136" s="43">
        <f>BM136/(O136)*100</f>
        <v>0</v>
      </c>
      <c r="BO136" s="43">
        <f>BM136/(O136+Q136)*100</f>
        <v>0</v>
      </c>
      <c r="BP136" s="37" t="s">
        <v>73</v>
      </c>
      <c r="BQ136" s="37"/>
      <c r="BR136" s="37"/>
      <c r="BS136" s="37"/>
      <c r="BT136" s="37"/>
      <c r="BU136" s="43">
        <f t="shared" si="66"/>
        <v>0</v>
      </c>
      <c r="BV136" s="37"/>
      <c r="BW136" s="37"/>
      <c r="BX136" s="37"/>
      <c r="BY136" s="40">
        <f t="shared" si="69"/>
        <v>0</v>
      </c>
      <c r="BZ136" s="37">
        <v>0</v>
      </c>
      <c r="CA136" s="43">
        <f t="shared" si="70"/>
        <v>0</v>
      </c>
      <c r="CB136" s="43"/>
    </row>
    <row r="137" spans="1:80" s="138" customFormat="1" x14ac:dyDescent="0.25">
      <c r="A137" s="37" t="s">
        <v>69</v>
      </c>
      <c r="B137" s="37">
        <v>6</v>
      </c>
      <c r="C137" s="37">
        <v>2</v>
      </c>
      <c r="D137" s="38">
        <f t="shared" si="67"/>
        <v>0.80937128447999995</v>
      </c>
      <c r="E137" s="39">
        <v>37053</v>
      </c>
      <c r="F137" s="37">
        <v>1</v>
      </c>
      <c r="G137" s="37" t="s">
        <v>76</v>
      </c>
      <c r="H137" s="37" t="s">
        <v>77</v>
      </c>
      <c r="I137" s="37">
        <v>6</v>
      </c>
      <c r="J137" s="37">
        <v>14</v>
      </c>
      <c r="K137" s="37"/>
      <c r="L137" s="37"/>
      <c r="M137" s="31">
        <f t="shared" si="60"/>
        <v>10</v>
      </c>
      <c r="N137" s="44">
        <v>37060</v>
      </c>
      <c r="O137" s="45">
        <v>801500</v>
      </c>
      <c r="P137" s="37"/>
      <c r="Q137" s="40"/>
      <c r="R137" s="37"/>
      <c r="S137" s="37"/>
      <c r="T137" s="37"/>
      <c r="U137" s="37"/>
      <c r="V137" s="40">
        <f t="shared" si="63"/>
        <v>801500</v>
      </c>
      <c r="W137" s="40">
        <f t="shared" si="64"/>
        <v>990274.81622966519</v>
      </c>
      <c r="X137" s="39">
        <v>37084</v>
      </c>
      <c r="Y137" s="37">
        <f t="shared" si="68"/>
        <v>24</v>
      </c>
      <c r="Z137" s="31">
        <v>10</v>
      </c>
      <c r="AA137" s="41">
        <v>4.5</v>
      </c>
      <c r="AB137" s="41">
        <v>31.8</v>
      </c>
      <c r="AC137" s="41">
        <v>28</v>
      </c>
      <c r="AD137" s="41">
        <v>32.5</v>
      </c>
      <c r="AE137" s="41">
        <v>30.7</v>
      </c>
      <c r="AF137" s="31">
        <v>50</v>
      </c>
      <c r="AG137" s="31">
        <f t="shared" si="65"/>
        <v>-5</v>
      </c>
      <c r="AH137" s="31">
        <v>45</v>
      </c>
      <c r="AI137" s="31">
        <v>58</v>
      </c>
      <c r="AJ137" s="31">
        <v>51.125</v>
      </c>
      <c r="AK137" s="41">
        <v>8.9</v>
      </c>
      <c r="AL137" s="41">
        <v>8.9</v>
      </c>
      <c r="AM137" s="41">
        <v>9</v>
      </c>
      <c r="AN137" s="41">
        <v>8.9698825932104764</v>
      </c>
      <c r="AO137" s="41">
        <v>20</v>
      </c>
      <c r="AP137" s="40">
        <v>275</v>
      </c>
      <c r="AQ137" s="43">
        <v>6</v>
      </c>
      <c r="AR137" s="43">
        <v>2.5</v>
      </c>
      <c r="AS137" s="40">
        <v>40</v>
      </c>
      <c r="AT137" s="40">
        <v>140</v>
      </c>
      <c r="AU137" s="40">
        <v>0</v>
      </c>
      <c r="AV137" s="40">
        <v>180</v>
      </c>
      <c r="AW137" s="40">
        <v>0</v>
      </c>
      <c r="AX137" s="40">
        <v>5</v>
      </c>
      <c r="AY137" s="40">
        <v>0</v>
      </c>
      <c r="AZ137" s="40">
        <v>10</v>
      </c>
      <c r="BA137" s="40">
        <v>215</v>
      </c>
      <c r="BB137" s="40">
        <v>240</v>
      </c>
      <c r="BC137" s="40">
        <v>0</v>
      </c>
      <c r="BD137" s="40">
        <v>360</v>
      </c>
      <c r="BE137" s="40">
        <v>76.875</v>
      </c>
      <c r="BF137" s="40">
        <v>75.625</v>
      </c>
      <c r="BG137" s="40">
        <v>0</v>
      </c>
      <c r="BH137" s="40">
        <v>152.5</v>
      </c>
      <c r="BI137" s="40">
        <v>70</v>
      </c>
      <c r="BJ137" s="40">
        <v>27.5</v>
      </c>
      <c r="BK137" s="40">
        <v>0</v>
      </c>
      <c r="BL137" s="40">
        <v>87.5</v>
      </c>
      <c r="BM137" s="40">
        <v>0</v>
      </c>
      <c r="BN137" s="43">
        <f>BM137/(O137)*100</f>
        <v>0</v>
      </c>
      <c r="BO137" s="43">
        <f>BM137/(O137+Q137)*100</f>
        <v>0</v>
      </c>
      <c r="BP137" s="37" t="s">
        <v>73</v>
      </c>
      <c r="BQ137" s="37"/>
      <c r="BR137" s="37"/>
      <c r="BS137" s="37"/>
      <c r="BT137" s="37"/>
      <c r="BU137" s="43">
        <f t="shared" si="66"/>
        <v>0</v>
      </c>
      <c r="BV137" s="37"/>
      <c r="BW137" s="37"/>
      <c r="BX137" s="37"/>
      <c r="BY137" s="40">
        <f t="shared" si="69"/>
        <v>0</v>
      </c>
      <c r="BZ137" s="37">
        <v>0</v>
      </c>
      <c r="CA137" s="43">
        <f t="shared" si="70"/>
        <v>0</v>
      </c>
      <c r="CB137" s="43"/>
    </row>
    <row r="138" spans="1:80" s="138" customFormat="1" x14ac:dyDescent="0.25">
      <c r="A138" s="37" t="s">
        <v>69</v>
      </c>
      <c r="B138" s="37">
        <v>13</v>
      </c>
      <c r="C138" s="37">
        <v>0.5</v>
      </c>
      <c r="D138" s="38">
        <f t="shared" si="67"/>
        <v>0.20234282111999999</v>
      </c>
      <c r="E138" s="39">
        <v>38906</v>
      </c>
      <c r="F138" s="37">
        <v>1</v>
      </c>
      <c r="G138" s="37" t="s">
        <v>76</v>
      </c>
      <c r="H138" s="37" t="s">
        <v>78</v>
      </c>
      <c r="I138" s="37"/>
      <c r="J138" s="37"/>
      <c r="K138" s="37"/>
      <c r="L138" s="37"/>
      <c r="M138" s="31"/>
      <c r="N138" s="39">
        <v>38914</v>
      </c>
      <c r="O138" s="40">
        <v>209306</v>
      </c>
      <c r="P138" s="37"/>
      <c r="Q138" s="40"/>
      <c r="R138" s="37"/>
      <c r="S138" s="37"/>
      <c r="T138" s="37"/>
      <c r="U138" s="37"/>
      <c r="V138" s="40">
        <f t="shared" si="63"/>
        <v>209306</v>
      </c>
      <c r="W138" s="40">
        <f t="shared" si="64"/>
        <v>1034412.7794673302</v>
      </c>
      <c r="X138" s="39">
        <v>38929</v>
      </c>
      <c r="Y138" s="37">
        <f t="shared" si="68"/>
        <v>15</v>
      </c>
      <c r="Z138" s="37">
        <v>9</v>
      </c>
      <c r="AA138" s="41">
        <v>4.3</v>
      </c>
      <c r="AB138" s="41">
        <v>31.8</v>
      </c>
      <c r="AC138" s="41">
        <v>29.5</v>
      </c>
      <c r="AD138" s="41">
        <v>32.9</v>
      </c>
      <c r="AE138" s="41">
        <v>31.36363636363637</v>
      </c>
      <c r="AF138" s="31">
        <v>50</v>
      </c>
      <c r="AG138" s="31">
        <f t="shared" si="65"/>
        <v>-4</v>
      </c>
      <c r="AH138" s="31">
        <v>46</v>
      </c>
      <c r="AI138" s="31">
        <v>50</v>
      </c>
      <c r="AJ138" s="31">
        <v>47.5</v>
      </c>
      <c r="AK138" s="41">
        <v>9.3000000000000007</v>
      </c>
      <c r="AL138" s="41">
        <v>9</v>
      </c>
      <c r="AM138" s="41">
        <v>9.4</v>
      </c>
      <c r="AN138" s="41">
        <v>9.2577480173299858</v>
      </c>
      <c r="AO138" s="37">
        <v>4</v>
      </c>
      <c r="AP138" s="37">
        <v>49</v>
      </c>
      <c r="AQ138" s="37">
        <v>0</v>
      </c>
      <c r="AR138" s="43">
        <v>2.5</v>
      </c>
      <c r="AS138" s="40">
        <v>65</v>
      </c>
      <c r="AT138" s="40">
        <v>155</v>
      </c>
      <c r="AU138" s="40">
        <v>0</v>
      </c>
      <c r="AV138" s="40">
        <v>220</v>
      </c>
      <c r="AW138" s="40">
        <v>25</v>
      </c>
      <c r="AX138" s="40">
        <v>5</v>
      </c>
      <c r="AY138" s="40">
        <v>0</v>
      </c>
      <c r="AZ138" s="40">
        <v>35</v>
      </c>
      <c r="BA138" s="40">
        <v>95</v>
      </c>
      <c r="BB138" s="40">
        <v>135</v>
      </c>
      <c r="BC138" s="40">
        <v>0</v>
      </c>
      <c r="BD138" s="40">
        <v>230</v>
      </c>
      <c r="BE138" s="40">
        <v>48.333333333333336</v>
      </c>
      <c r="BF138" s="40">
        <v>43.333333333333336</v>
      </c>
      <c r="BG138" s="40">
        <v>0</v>
      </c>
      <c r="BH138" s="40">
        <v>91.666666666666671</v>
      </c>
      <c r="BI138" s="40">
        <v>37.5</v>
      </c>
      <c r="BJ138" s="40">
        <v>25</v>
      </c>
      <c r="BK138" s="40">
        <v>0</v>
      </c>
      <c r="BL138" s="40">
        <v>72.5</v>
      </c>
      <c r="BM138" s="40">
        <v>0</v>
      </c>
      <c r="BN138" s="43">
        <f>BM138/O138*100</f>
        <v>0</v>
      </c>
      <c r="BO138" s="43">
        <f>BM138/(O138+Q138)*100</f>
        <v>0</v>
      </c>
      <c r="BP138" s="37" t="s">
        <v>73</v>
      </c>
      <c r="BQ138" s="37"/>
      <c r="BR138" s="37"/>
      <c r="BS138" s="37"/>
      <c r="BT138" s="43"/>
      <c r="BU138" s="43">
        <f t="shared" si="66"/>
        <v>0</v>
      </c>
      <c r="BV138" s="38"/>
      <c r="BW138" s="38"/>
      <c r="BX138" s="38"/>
      <c r="BY138" s="40">
        <f t="shared" si="69"/>
        <v>0</v>
      </c>
      <c r="BZ138" s="37">
        <v>0</v>
      </c>
      <c r="CA138" s="43">
        <f t="shared" si="70"/>
        <v>0</v>
      </c>
      <c r="CB138" s="43"/>
    </row>
    <row r="139" spans="1:80" s="138" customFormat="1" x14ac:dyDescent="0.25">
      <c r="A139" s="37" t="s">
        <v>69</v>
      </c>
      <c r="B139" s="37">
        <v>30</v>
      </c>
      <c r="C139" s="37">
        <v>1</v>
      </c>
      <c r="D139" s="38">
        <f t="shared" si="67"/>
        <v>0.40468564223999998</v>
      </c>
      <c r="E139" s="39">
        <v>39599</v>
      </c>
      <c r="F139" s="37">
        <v>1</v>
      </c>
      <c r="G139" s="37" t="s">
        <v>76</v>
      </c>
      <c r="H139" s="37" t="s">
        <v>77</v>
      </c>
      <c r="I139" s="37">
        <v>89</v>
      </c>
      <c r="J139" s="37">
        <v>102</v>
      </c>
      <c r="K139" s="37"/>
      <c r="L139" s="37"/>
      <c r="M139" s="31">
        <f t="shared" ref="M139:M146" si="71">AVERAGE(I139:L139)</f>
        <v>95.5</v>
      </c>
      <c r="N139" s="39">
        <v>39610</v>
      </c>
      <c r="O139" s="40">
        <v>239992</v>
      </c>
      <c r="P139" s="37"/>
      <c r="Q139" s="40"/>
      <c r="R139" s="37"/>
      <c r="S139" s="40"/>
      <c r="T139" s="37"/>
      <c r="U139" s="40"/>
      <c r="V139" s="40">
        <f t="shared" si="63"/>
        <v>239992</v>
      </c>
      <c r="W139" s="40">
        <f t="shared" si="64"/>
        <v>593033.1470906795</v>
      </c>
      <c r="X139" s="39">
        <v>39646</v>
      </c>
      <c r="Y139" s="37">
        <f t="shared" si="68"/>
        <v>36</v>
      </c>
      <c r="Z139" s="37">
        <v>0</v>
      </c>
      <c r="AA139" s="41">
        <v>2.2999999999999998</v>
      </c>
      <c r="AB139" s="41">
        <v>30.7</v>
      </c>
      <c r="AC139" s="41">
        <v>27.6</v>
      </c>
      <c r="AD139" s="41">
        <v>33.4</v>
      </c>
      <c r="AE139" s="41">
        <v>30.85</v>
      </c>
      <c r="AF139" s="31">
        <v>50</v>
      </c>
      <c r="AG139" s="31">
        <f t="shared" si="65"/>
        <v>0</v>
      </c>
      <c r="AH139" s="31">
        <v>50</v>
      </c>
      <c r="AI139" s="31">
        <v>52</v>
      </c>
      <c r="AJ139" s="31">
        <v>50.875</v>
      </c>
      <c r="AK139" s="41">
        <v>9.1</v>
      </c>
      <c r="AL139" s="41">
        <v>8.4</v>
      </c>
      <c r="AM139" s="41">
        <v>9.4</v>
      </c>
      <c r="AN139" s="41">
        <v>9.1233168576716448</v>
      </c>
      <c r="AO139" s="42">
        <f>2*152</f>
        <v>304</v>
      </c>
      <c r="AP139" s="42">
        <v>190</v>
      </c>
      <c r="AQ139" s="42">
        <v>12</v>
      </c>
      <c r="AR139" s="42">
        <v>9.5</v>
      </c>
      <c r="AS139" s="37">
        <v>10</v>
      </c>
      <c r="AT139" s="37">
        <v>0</v>
      </c>
      <c r="AU139" s="37">
        <v>380</v>
      </c>
      <c r="AV139" s="40">
        <v>73.928571428571431</v>
      </c>
      <c r="AW139" s="40">
        <v>22.5</v>
      </c>
      <c r="AX139" s="40">
        <v>45</v>
      </c>
      <c r="AY139" s="40">
        <v>0</v>
      </c>
      <c r="AZ139" s="40">
        <v>240</v>
      </c>
      <c r="BA139" s="40">
        <v>67.571428571428569</v>
      </c>
      <c r="BB139" s="40">
        <v>20</v>
      </c>
      <c r="BC139" s="40">
        <v>0</v>
      </c>
      <c r="BD139" s="40">
        <v>0</v>
      </c>
      <c r="BE139" s="40">
        <v>445</v>
      </c>
      <c r="BF139" s="40">
        <v>47.142857142857146</v>
      </c>
      <c r="BG139" s="40">
        <v>2.5</v>
      </c>
      <c r="BH139" s="40">
        <v>55</v>
      </c>
      <c r="BI139" s="40">
        <v>10</v>
      </c>
      <c r="BJ139" s="40">
        <v>415</v>
      </c>
      <c r="BK139" s="40">
        <v>160.07142857142858</v>
      </c>
      <c r="BL139" s="40">
        <v>100</v>
      </c>
      <c r="BM139" s="40">
        <v>8084</v>
      </c>
      <c r="BN139" s="43">
        <f>BM139/O139*100</f>
        <v>3.3684456148538287</v>
      </c>
      <c r="BO139" s="43">
        <f>(BM139)/(O139+Q139+S139+U139)*100</f>
        <v>3.3684456148538287</v>
      </c>
      <c r="BP139" s="37" t="s">
        <v>72</v>
      </c>
      <c r="BQ139" s="37">
        <v>28</v>
      </c>
      <c r="BR139" s="37">
        <v>45</v>
      </c>
      <c r="BS139" s="31">
        <f>BR139-BQ139</f>
        <v>17</v>
      </c>
      <c r="BT139" s="43">
        <v>33.6</v>
      </c>
      <c r="BU139" s="43">
        <f t="shared" si="66"/>
        <v>0.93333333333333335</v>
      </c>
      <c r="BV139" s="38">
        <v>0.16900000000000001</v>
      </c>
      <c r="BW139" s="38">
        <v>0.626</v>
      </c>
      <c r="BX139" s="38">
        <v>0.29099999999999998</v>
      </c>
      <c r="BY139" s="40">
        <f t="shared" si="69"/>
        <v>19975.999037805646</v>
      </c>
      <c r="BZ139" s="37">
        <v>2.14</v>
      </c>
      <c r="CA139" s="38">
        <f t="shared" si="70"/>
        <v>0.14689042120548165</v>
      </c>
      <c r="CB139" s="38">
        <f>(BX139/BT139^3)*100000</f>
        <v>0.76714093375445402</v>
      </c>
    </row>
    <row r="140" spans="1:80" x14ac:dyDescent="0.25">
      <c r="A140" s="15" t="s">
        <v>69</v>
      </c>
      <c r="B140" s="15">
        <v>25</v>
      </c>
      <c r="C140" s="15">
        <v>1</v>
      </c>
      <c r="D140" s="16">
        <f t="shared" si="67"/>
        <v>0.40468564223999998</v>
      </c>
      <c r="E140" s="17">
        <v>37467</v>
      </c>
      <c r="F140" s="15">
        <v>2</v>
      </c>
      <c r="G140" s="15" t="s">
        <v>76</v>
      </c>
      <c r="H140" s="15" t="s">
        <v>77</v>
      </c>
      <c r="I140" s="15">
        <v>7</v>
      </c>
      <c r="J140" s="15">
        <v>11</v>
      </c>
      <c r="K140" s="15">
        <v>0</v>
      </c>
      <c r="L140" s="15">
        <v>0</v>
      </c>
      <c r="M140" s="13">
        <f t="shared" si="71"/>
        <v>4.5</v>
      </c>
      <c r="N140" s="17">
        <v>37472</v>
      </c>
      <c r="O140" s="14">
        <v>425482</v>
      </c>
      <c r="P140" s="17">
        <v>37476</v>
      </c>
      <c r="Q140" s="14">
        <v>239534</v>
      </c>
      <c r="R140" s="15"/>
      <c r="S140" s="15"/>
      <c r="T140" s="15"/>
      <c r="U140" s="15"/>
      <c r="V140" s="14">
        <f t="shared" si="63"/>
        <v>665016</v>
      </c>
      <c r="W140" s="14">
        <f t="shared" si="64"/>
        <v>1643290.3236176844</v>
      </c>
      <c r="X140" s="17">
        <v>37502</v>
      </c>
      <c r="Y140" s="15">
        <f t="shared" si="68"/>
        <v>30</v>
      </c>
      <c r="Z140" s="15">
        <v>12</v>
      </c>
      <c r="AA140" s="18">
        <v>3.7</v>
      </c>
      <c r="AB140" s="18">
        <v>32</v>
      </c>
      <c r="AC140" s="18">
        <v>22</v>
      </c>
      <c r="AD140" s="18">
        <v>33.200000000000003</v>
      </c>
      <c r="AE140" s="18">
        <v>31.344444444444449</v>
      </c>
      <c r="AF140" s="13">
        <v>51</v>
      </c>
      <c r="AG140" s="13">
        <f t="shared" si="65"/>
        <v>0</v>
      </c>
      <c r="AH140" s="13">
        <v>51</v>
      </c>
      <c r="AI140" s="13">
        <v>57</v>
      </c>
      <c r="AJ140" s="13">
        <v>54.666666666666664</v>
      </c>
      <c r="AK140" s="18">
        <v>9.1</v>
      </c>
      <c r="AL140" s="18">
        <v>8.8000000000000007</v>
      </c>
      <c r="AM140" s="18">
        <v>9.3000000000000007</v>
      </c>
      <c r="AN140" s="18">
        <v>9.1050879905727271</v>
      </c>
      <c r="AO140" s="15">
        <v>11.5</v>
      </c>
      <c r="AP140" s="18">
        <v>325</v>
      </c>
      <c r="AQ140" s="18">
        <v>33</v>
      </c>
      <c r="AR140" s="18">
        <v>13.75</v>
      </c>
      <c r="AS140" s="14">
        <v>0</v>
      </c>
      <c r="AT140" s="14">
        <v>0</v>
      </c>
      <c r="AU140" s="14">
        <v>305</v>
      </c>
      <c r="AV140" s="14">
        <v>305</v>
      </c>
      <c r="AW140" s="14">
        <v>0</v>
      </c>
      <c r="AX140" s="14">
        <v>10</v>
      </c>
      <c r="AY140" s="14">
        <v>20</v>
      </c>
      <c r="AZ140" s="14">
        <v>30</v>
      </c>
      <c r="BA140" s="14">
        <v>370</v>
      </c>
      <c r="BB140" s="14">
        <v>335</v>
      </c>
      <c r="BC140" s="14">
        <v>7975</v>
      </c>
      <c r="BD140" s="14">
        <v>8105</v>
      </c>
      <c r="BE140" s="14">
        <v>71.25</v>
      </c>
      <c r="BF140" s="14">
        <v>102.91666666666667</v>
      </c>
      <c r="BG140" s="14">
        <v>2414.1666666666665</v>
      </c>
      <c r="BH140" s="14">
        <v>2501.25</v>
      </c>
      <c r="BI140" s="14">
        <v>45</v>
      </c>
      <c r="BJ140" s="14">
        <v>52.5</v>
      </c>
      <c r="BK140" s="14">
        <v>1817.5</v>
      </c>
      <c r="BL140" s="14">
        <v>1887.5</v>
      </c>
      <c r="BM140" s="14">
        <v>101721</v>
      </c>
      <c r="BN140" s="19">
        <f>BM140/(Q140)*100</f>
        <v>42.466205215126038</v>
      </c>
      <c r="BO140" s="19">
        <f>BM140/(O140+Q140)*100</f>
        <v>15.296022952831208</v>
      </c>
      <c r="BP140" s="15" t="s">
        <v>72</v>
      </c>
      <c r="BQ140" s="15">
        <v>24</v>
      </c>
      <c r="BR140" s="15">
        <v>39</v>
      </c>
      <c r="BS140" s="13">
        <f>BR140-BQ140</f>
        <v>15</v>
      </c>
      <c r="BT140" s="15">
        <v>30.97</v>
      </c>
      <c r="BU140" s="19">
        <f t="shared" si="66"/>
        <v>1.0323333333333333</v>
      </c>
      <c r="BV140" s="15">
        <v>9.7000000000000003E-2</v>
      </c>
      <c r="BW140" s="15">
        <v>0.41</v>
      </c>
      <c r="BX140" s="15">
        <v>0.22500000000000001</v>
      </c>
      <c r="BY140" s="14">
        <f t="shared" si="69"/>
        <v>251358.06508221527</v>
      </c>
      <c r="BZ140" s="15">
        <v>23.36</v>
      </c>
      <c r="CA140" s="16">
        <f t="shared" si="70"/>
        <v>1.9241272370243274</v>
      </c>
      <c r="CB140" s="16">
        <f>(BX140/BT140^3)*100000</f>
        <v>0.75745860211686333</v>
      </c>
    </row>
    <row r="141" spans="1:80" x14ac:dyDescent="0.25">
      <c r="A141" s="15" t="s">
        <v>69</v>
      </c>
      <c r="B141" s="15">
        <v>25</v>
      </c>
      <c r="C141" s="15">
        <v>1</v>
      </c>
      <c r="D141" s="16">
        <f t="shared" si="67"/>
        <v>0.40468564223999998</v>
      </c>
      <c r="E141" s="17">
        <v>37035</v>
      </c>
      <c r="F141" s="15">
        <v>1</v>
      </c>
      <c r="G141" s="15" t="s">
        <v>76</v>
      </c>
      <c r="H141" s="15" t="s">
        <v>77</v>
      </c>
      <c r="I141" s="15">
        <v>27</v>
      </c>
      <c r="J141" s="15">
        <v>60</v>
      </c>
      <c r="K141" s="15"/>
      <c r="L141" s="15"/>
      <c r="M141" s="13">
        <f t="shared" si="71"/>
        <v>43.5</v>
      </c>
      <c r="N141" s="23">
        <v>37042</v>
      </c>
      <c r="O141" s="24">
        <v>311440</v>
      </c>
      <c r="P141" s="15"/>
      <c r="Q141" s="14"/>
      <c r="R141" s="15"/>
      <c r="S141" s="15"/>
      <c r="T141" s="15"/>
      <c r="U141" s="15"/>
      <c r="V141" s="14">
        <f t="shared" si="63"/>
        <v>311440</v>
      </c>
      <c r="W141" s="14">
        <f t="shared" si="64"/>
        <v>769585.00004133978</v>
      </c>
      <c r="X141" s="17">
        <v>37070</v>
      </c>
      <c r="Y141" s="15">
        <f t="shared" si="68"/>
        <v>28</v>
      </c>
      <c r="Z141" s="13">
        <v>14</v>
      </c>
      <c r="AA141" s="18">
        <v>4</v>
      </c>
      <c r="AB141" s="18">
        <v>30.3</v>
      </c>
      <c r="AC141" s="18">
        <v>29.3</v>
      </c>
      <c r="AD141" s="18">
        <v>32.799999999999997</v>
      </c>
      <c r="AE141" s="18">
        <v>31.507692307692302</v>
      </c>
      <c r="AF141" s="13">
        <v>52</v>
      </c>
      <c r="AG141" s="13">
        <f t="shared" si="65"/>
        <v>-2</v>
      </c>
      <c r="AH141" s="13">
        <v>50</v>
      </c>
      <c r="AI141" s="13">
        <v>61</v>
      </c>
      <c r="AJ141" s="13">
        <v>54.8</v>
      </c>
      <c r="AK141" s="18">
        <v>8.6</v>
      </c>
      <c r="AL141" s="18">
        <v>8.6999999999999993</v>
      </c>
      <c r="AM141" s="18">
        <v>9.1</v>
      </c>
      <c r="AN141" s="18">
        <v>8.8985765759643094</v>
      </c>
      <c r="AO141" s="18">
        <v>17.5</v>
      </c>
      <c r="AP141" s="14">
        <v>215</v>
      </c>
      <c r="AQ141" s="19">
        <v>3</v>
      </c>
      <c r="AR141" s="19">
        <v>1.5</v>
      </c>
      <c r="AS141" s="14">
        <v>40</v>
      </c>
      <c r="AT141" s="14">
        <v>240</v>
      </c>
      <c r="AU141" s="14">
        <v>0</v>
      </c>
      <c r="AV141" s="14">
        <v>280</v>
      </c>
      <c r="AW141" s="14">
        <v>0</v>
      </c>
      <c r="AX141" s="14">
        <v>0</v>
      </c>
      <c r="AY141" s="14">
        <v>0</v>
      </c>
      <c r="AZ141" s="14">
        <v>30</v>
      </c>
      <c r="BA141" s="14">
        <v>170</v>
      </c>
      <c r="BB141" s="14">
        <v>420</v>
      </c>
      <c r="BC141" s="14">
        <v>0</v>
      </c>
      <c r="BD141" s="14">
        <v>455</v>
      </c>
      <c r="BE141" s="14">
        <v>63.18181818181818</v>
      </c>
      <c r="BF141" s="14">
        <v>81.36363636363636</v>
      </c>
      <c r="BG141" s="14">
        <v>0</v>
      </c>
      <c r="BH141" s="14">
        <v>145.45454545454547</v>
      </c>
      <c r="BI141" s="14">
        <v>40</v>
      </c>
      <c r="BJ141" s="14">
        <v>30</v>
      </c>
      <c r="BK141" s="14">
        <v>0</v>
      </c>
      <c r="BL141" s="14">
        <v>105</v>
      </c>
      <c r="BM141" s="14">
        <v>57028</v>
      </c>
      <c r="BN141" s="19">
        <f>BM141/(O141)*100</f>
        <v>18.31107115335217</v>
      </c>
      <c r="BO141" s="19">
        <f>BM141/(O141+Q141)*100</f>
        <v>18.31107115335217</v>
      </c>
      <c r="BP141" s="15" t="s">
        <v>72</v>
      </c>
      <c r="BQ141" s="15">
        <v>19</v>
      </c>
      <c r="BR141" s="15">
        <v>26</v>
      </c>
      <c r="BS141" s="13">
        <f>BR141-BQ141</f>
        <v>7</v>
      </c>
      <c r="BT141" s="15">
        <v>22.71</v>
      </c>
      <c r="BU141" s="19">
        <f t="shared" si="66"/>
        <v>0.81107142857142855</v>
      </c>
      <c r="BV141" s="15">
        <v>4.7E-2</v>
      </c>
      <c r="BW141" s="15">
        <v>0.111</v>
      </c>
      <c r="BX141" s="15">
        <v>7.3999999999999996E-2</v>
      </c>
      <c r="BY141" s="14">
        <f t="shared" si="69"/>
        <v>140919.25694309507</v>
      </c>
      <c r="BZ141" s="15">
        <v>4.6399999999999997</v>
      </c>
      <c r="CA141" s="19">
        <f t="shared" si="70"/>
        <v>0.40948891785987401</v>
      </c>
      <c r="CB141" s="19">
        <f>(BX141/BT141^3)*100000</f>
        <v>0.63180101179945491</v>
      </c>
    </row>
    <row r="142" spans="1:80" x14ac:dyDescent="0.25">
      <c r="A142" s="15" t="s">
        <v>69</v>
      </c>
      <c r="B142" s="15">
        <v>24</v>
      </c>
      <c r="C142" s="15">
        <v>1</v>
      </c>
      <c r="D142" s="16">
        <f t="shared" si="67"/>
        <v>0.40468564223999998</v>
      </c>
      <c r="E142" s="17">
        <v>37039</v>
      </c>
      <c r="F142" s="15">
        <v>2</v>
      </c>
      <c r="G142" s="15" t="s">
        <v>76</v>
      </c>
      <c r="H142" s="15" t="s">
        <v>77</v>
      </c>
      <c r="I142" s="15">
        <v>0</v>
      </c>
      <c r="J142" s="15">
        <v>0</v>
      </c>
      <c r="K142" s="15">
        <v>1</v>
      </c>
      <c r="L142" s="15">
        <v>0</v>
      </c>
      <c r="M142" s="13">
        <f t="shared" si="71"/>
        <v>0.25</v>
      </c>
      <c r="N142" s="23">
        <v>37047</v>
      </c>
      <c r="O142" s="24">
        <v>436474</v>
      </c>
      <c r="P142" s="23">
        <v>37053</v>
      </c>
      <c r="Q142" s="24">
        <v>234496</v>
      </c>
      <c r="R142" s="15"/>
      <c r="S142" s="15"/>
      <c r="T142" s="15"/>
      <c r="U142" s="15"/>
      <c r="V142" s="14">
        <f t="shared" si="63"/>
        <v>670970</v>
      </c>
      <c r="W142" s="14">
        <f t="shared" si="64"/>
        <v>1658002.9780302395</v>
      </c>
      <c r="X142" s="17">
        <v>37070</v>
      </c>
      <c r="Y142" s="15">
        <f t="shared" si="68"/>
        <v>23</v>
      </c>
      <c r="Z142" s="13"/>
      <c r="AA142" s="18">
        <v>3.6</v>
      </c>
      <c r="AB142" s="18">
        <v>30.9</v>
      </c>
      <c r="AC142" s="18">
        <v>29.4</v>
      </c>
      <c r="AD142" s="18">
        <v>33.1</v>
      </c>
      <c r="AE142" s="18">
        <v>31.56190476190476</v>
      </c>
      <c r="AF142" s="13">
        <v>52</v>
      </c>
      <c r="AG142" s="13">
        <f t="shared" si="65"/>
        <v>-1</v>
      </c>
      <c r="AH142" s="13">
        <v>51</v>
      </c>
      <c r="AI142" s="13">
        <v>59</v>
      </c>
      <c r="AJ142" s="13">
        <v>55.25</v>
      </c>
      <c r="AK142" s="18">
        <v>9</v>
      </c>
      <c r="AL142" s="18">
        <v>8.9</v>
      </c>
      <c r="AM142" s="18">
        <v>9.1999999999999993</v>
      </c>
      <c r="AN142" s="18">
        <v>9.0434077641851029</v>
      </c>
      <c r="AO142" s="18">
        <v>0</v>
      </c>
      <c r="AP142" s="14">
        <v>200</v>
      </c>
      <c r="AQ142" s="19">
        <v>1.5</v>
      </c>
      <c r="AR142" s="19">
        <v>0.75</v>
      </c>
      <c r="AS142" s="14">
        <v>60</v>
      </c>
      <c r="AT142" s="14">
        <v>360</v>
      </c>
      <c r="AU142" s="14">
        <v>5</v>
      </c>
      <c r="AV142" s="14">
        <v>425</v>
      </c>
      <c r="AW142" s="14">
        <v>45</v>
      </c>
      <c r="AX142" s="14">
        <v>0</v>
      </c>
      <c r="AY142" s="14">
        <v>0</v>
      </c>
      <c r="AZ142" s="14">
        <v>65</v>
      </c>
      <c r="BA142" s="14">
        <v>340</v>
      </c>
      <c r="BB142" s="14">
        <v>460</v>
      </c>
      <c r="BC142" s="14">
        <v>0</v>
      </c>
      <c r="BD142" s="14">
        <v>540</v>
      </c>
      <c r="BE142" s="14">
        <v>137</v>
      </c>
      <c r="BF142" s="14">
        <v>70</v>
      </c>
      <c r="BG142" s="14">
        <v>0</v>
      </c>
      <c r="BH142" s="14">
        <v>207</v>
      </c>
      <c r="BI142" s="14">
        <v>110</v>
      </c>
      <c r="BJ142" s="14">
        <v>17.5</v>
      </c>
      <c r="BK142" s="14">
        <v>0</v>
      </c>
      <c r="BL142" s="14">
        <v>167.5</v>
      </c>
      <c r="BM142" s="14">
        <v>0</v>
      </c>
      <c r="BN142" s="19">
        <f>BM142/(Q142)*100</f>
        <v>0</v>
      </c>
      <c r="BO142" s="19">
        <f>BM142/(O142+Q142)*100</f>
        <v>0</v>
      </c>
      <c r="BP142" s="15" t="s">
        <v>73</v>
      </c>
      <c r="BQ142" s="15"/>
      <c r="BR142" s="15"/>
      <c r="BS142" s="15"/>
      <c r="BT142" s="15"/>
      <c r="BU142" s="19">
        <f t="shared" si="66"/>
        <v>0</v>
      </c>
      <c r="BV142" s="15"/>
      <c r="BW142" s="15"/>
      <c r="BX142" s="15"/>
      <c r="BY142" s="14">
        <f t="shared" si="69"/>
        <v>0</v>
      </c>
      <c r="BZ142" s="15">
        <v>0</v>
      </c>
      <c r="CA142" s="19">
        <f t="shared" si="70"/>
        <v>0</v>
      </c>
      <c r="CB142" s="19"/>
    </row>
    <row r="143" spans="1:80" x14ac:dyDescent="0.25">
      <c r="A143" s="15" t="s">
        <v>69</v>
      </c>
      <c r="B143" s="15">
        <v>17</v>
      </c>
      <c r="C143" s="15">
        <v>0.5</v>
      </c>
      <c r="D143" s="16">
        <f t="shared" si="67"/>
        <v>0.20234282111999999</v>
      </c>
      <c r="E143" s="17">
        <v>39971</v>
      </c>
      <c r="F143" s="15">
        <v>1</v>
      </c>
      <c r="G143" s="15" t="s">
        <v>76</v>
      </c>
      <c r="H143" s="15" t="s">
        <v>77</v>
      </c>
      <c r="I143" s="15">
        <v>0</v>
      </c>
      <c r="J143" s="15">
        <v>0</v>
      </c>
      <c r="K143" s="15"/>
      <c r="L143" s="15"/>
      <c r="M143" s="13">
        <f t="shared" si="71"/>
        <v>0</v>
      </c>
      <c r="N143" s="17">
        <v>39984</v>
      </c>
      <c r="O143" s="14">
        <v>64578</v>
      </c>
      <c r="P143" s="15"/>
      <c r="Q143" s="14"/>
      <c r="R143" s="15"/>
      <c r="S143" s="15"/>
      <c r="T143" s="14"/>
      <c r="U143" s="15"/>
      <c r="V143" s="14">
        <f t="shared" si="63"/>
        <v>64578</v>
      </c>
      <c r="W143" s="14">
        <f t="shared" si="64"/>
        <v>319151.4264877321</v>
      </c>
      <c r="X143" s="17">
        <v>40010</v>
      </c>
      <c r="Y143" s="15">
        <f t="shared" si="68"/>
        <v>26</v>
      </c>
      <c r="Z143" s="15">
        <v>11</v>
      </c>
      <c r="AA143" s="15">
        <v>3.6</v>
      </c>
      <c r="AB143" s="15">
        <v>31.4</v>
      </c>
      <c r="AC143" s="15">
        <v>30.4</v>
      </c>
      <c r="AD143" s="15">
        <v>33.799999999999997</v>
      </c>
      <c r="AE143" s="18">
        <v>32.516666666666666</v>
      </c>
      <c r="AF143" s="15">
        <v>52</v>
      </c>
      <c r="AG143" s="13">
        <f t="shared" si="65"/>
        <v>0</v>
      </c>
      <c r="AH143" s="15">
        <v>52</v>
      </c>
      <c r="AI143" s="15">
        <v>57</v>
      </c>
      <c r="AJ143" s="18">
        <v>54</v>
      </c>
      <c r="AK143" s="15">
        <v>9.1</v>
      </c>
      <c r="AL143" s="15">
        <v>8.8000000000000007</v>
      </c>
      <c r="AM143" s="18">
        <v>9.1999999999999993</v>
      </c>
      <c r="AN143" s="18">
        <v>9.0514626655595123</v>
      </c>
      <c r="AO143" s="15">
        <v>60</v>
      </c>
      <c r="AP143" s="15">
        <v>85</v>
      </c>
      <c r="AQ143" s="15">
        <v>4</v>
      </c>
      <c r="AR143" s="15">
        <v>1.25</v>
      </c>
      <c r="AS143" s="14">
        <v>185</v>
      </c>
      <c r="AT143" s="14">
        <v>30</v>
      </c>
      <c r="AU143" s="14">
        <v>140</v>
      </c>
      <c r="AV143" s="14">
        <v>67.5</v>
      </c>
      <c r="AW143" s="14">
        <v>62.5</v>
      </c>
      <c r="AX143" s="14">
        <v>645</v>
      </c>
      <c r="AY143" s="14">
        <v>0</v>
      </c>
      <c r="AZ143" s="14">
        <v>60</v>
      </c>
      <c r="BA143" s="14">
        <v>32</v>
      </c>
      <c r="BB143" s="14">
        <v>35</v>
      </c>
      <c r="BC143" s="14">
        <v>0</v>
      </c>
      <c r="BD143" s="14">
        <v>0</v>
      </c>
      <c r="BE143" s="14">
        <v>5</v>
      </c>
      <c r="BF143" s="14">
        <v>0.5</v>
      </c>
      <c r="BG143" s="14">
        <v>0</v>
      </c>
      <c r="BH143" s="14">
        <v>830</v>
      </c>
      <c r="BI143" s="14">
        <v>35</v>
      </c>
      <c r="BJ143" s="14">
        <v>200</v>
      </c>
      <c r="BK143" s="14">
        <v>100</v>
      </c>
      <c r="BL143" s="14">
        <v>90</v>
      </c>
      <c r="BM143" s="14">
        <v>0</v>
      </c>
      <c r="BN143" s="19">
        <f>BM143/O143*100</f>
        <v>0</v>
      </c>
      <c r="BO143" s="19">
        <f>(BM143)/(O143+Q143+S143+U143)*100</f>
        <v>0</v>
      </c>
      <c r="BP143" s="15" t="s">
        <v>73</v>
      </c>
      <c r="BQ143" s="15">
        <v>0</v>
      </c>
      <c r="BR143" s="15">
        <v>0</v>
      </c>
      <c r="BS143" s="13">
        <f>BR143-BQ143</f>
        <v>0</v>
      </c>
      <c r="BT143" s="15">
        <v>0</v>
      </c>
      <c r="BU143" s="19">
        <f t="shared" si="66"/>
        <v>0</v>
      </c>
      <c r="BV143" s="16">
        <v>0</v>
      </c>
      <c r="BW143" s="16">
        <v>0</v>
      </c>
      <c r="BX143" s="16">
        <v>0</v>
      </c>
      <c r="BY143" s="14">
        <f t="shared" si="69"/>
        <v>0</v>
      </c>
      <c r="BZ143" s="15">
        <v>0</v>
      </c>
      <c r="CA143" s="16">
        <f t="shared" si="70"/>
        <v>0</v>
      </c>
      <c r="CB143" s="16"/>
    </row>
    <row r="144" spans="1:80" x14ac:dyDescent="0.25">
      <c r="A144" s="15" t="s">
        <v>69</v>
      </c>
      <c r="B144" s="15">
        <v>26</v>
      </c>
      <c r="C144" s="15">
        <v>1</v>
      </c>
      <c r="D144" s="16">
        <f t="shared" si="67"/>
        <v>0.40468564223999998</v>
      </c>
      <c r="E144" s="17">
        <v>37064</v>
      </c>
      <c r="F144" s="15">
        <v>1</v>
      </c>
      <c r="G144" s="15" t="s">
        <v>76</v>
      </c>
      <c r="H144" s="15" t="s">
        <v>77</v>
      </c>
      <c r="I144" s="15">
        <v>2</v>
      </c>
      <c r="J144" s="15">
        <v>1</v>
      </c>
      <c r="K144" s="15"/>
      <c r="L144" s="15"/>
      <c r="M144" s="13">
        <f t="shared" si="71"/>
        <v>1.5</v>
      </c>
      <c r="N144" s="23">
        <v>37073</v>
      </c>
      <c r="O144" s="24">
        <v>427314</v>
      </c>
      <c r="P144" s="15"/>
      <c r="Q144" s="14"/>
      <c r="R144" s="15"/>
      <c r="S144" s="15"/>
      <c r="T144" s="15"/>
      <c r="U144" s="15"/>
      <c r="V144" s="14">
        <f t="shared" si="63"/>
        <v>427314</v>
      </c>
      <c r="W144" s="14">
        <f t="shared" si="64"/>
        <v>1055915.889762603</v>
      </c>
      <c r="X144" s="17">
        <v>37098</v>
      </c>
      <c r="Y144" s="15">
        <f t="shared" si="68"/>
        <v>25</v>
      </c>
      <c r="Z144" s="13">
        <v>23</v>
      </c>
      <c r="AA144" s="18">
        <v>3</v>
      </c>
      <c r="AB144" s="18">
        <v>28.3</v>
      </c>
      <c r="AC144" s="18">
        <v>28.1</v>
      </c>
      <c r="AD144" s="18">
        <v>33.700000000000003</v>
      </c>
      <c r="AE144" s="18">
        <v>31.656521739130437</v>
      </c>
      <c r="AF144" s="13">
        <v>55</v>
      </c>
      <c r="AG144" s="13">
        <f t="shared" si="65"/>
        <v>-10</v>
      </c>
      <c r="AH144" s="13">
        <v>45</v>
      </c>
      <c r="AI144" s="13">
        <v>56</v>
      </c>
      <c r="AJ144" s="13">
        <v>50</v>
      </c>
      <c r="AK144" s="18">
        <v>9</v>
      </c>
      <c r="AL144" s="18">
        <v>9</v>
      </c>
      <c r="AM144" s="18">
        <v>9.5</v>
      </c>
      <c r="AN144" s="18">
        <v>9.2187314578571264</v>
      </c>
      <c r="AO144" s="18">
        <v>2</v>
      </c>
      <c r="AP144" s="14">
        <v>180</v>
      </c>
      <c r="AQ144" s="19">
        <v>7.5</v>
      </c>
      <c r="AR144" s="19">
        <v>3.5</v>
      </c>
      <c r="AS144" s="14">
        <v>15</v>
      </c>
      <c r="AT144" s="14">
        <v>325</v>
      </c>
      <c r="AU144" s="14">
        <v>0</v>
      </c>
      <c r="AV144" s="14">
        <v>340</v>
      </c>
      <c r="AW144" s="14">
        <v>15</v>
      </c>
      <c r="AX144" s="14">
        <v>0</v>
      </c>
      <c r="AY144" s="14">
        <v>0</v>
      </c>
      <c r="AZ144" s="14">
        <v>60</v>
      </c>
      <c r="BA144" s="14">
        <v>500</v>
      </c>
      <c r="BB144" s="14">
        <v>460</v>
      </c>
      <c r="BC144" s="14">
        <v>0</v>
      </c>
      <c r="BD144" s="14">
        <v>950</v>
      </c>
      <c r="BE144" s="14">
        <v>144</v>
      </c>
      <c r="BF144" s="14">
        <v>81.5</v>
      </c>
      <c r="BG144" s="14">
        <v>0</v>
      </c>
      <c r="BH144" s="14">
        <v>225.5</v>
      </c>
      <c r="BI144" s="14">
        <v>70</v>
      </c>
      <c r="BJ144" s="14">
        <v>30</v>
      </c>
      <c r="BK144" s="14">
        <v>0</v>
      </c>
      <c r="BL144" s="14">
        <v>77.5</v>
      </c>
      <c r="BM144" s="14">
        <v>21840</v>
      </c>
      <c r="BN144" s="19">
        <f>BM144/(O144)*100</f>
        <v>5.1109956612701666</v>
      </c>
      <c r="BO144" s="19">
        <f t="shared" ref="BO144:BO151" si="72">BM144/(O144+Q144)*100</f>
        <v>5.1109956612701666</v>
      </c>
      <c r="BP144" s="15" t="s">
        <v>72</v>
      </c>
      <c r="BQ144" s="15">
        <v>25</v>
      </c>
      <c r="BR144" s="15">
        <v>38</v>
      </c>
      <c r="BS144" s="13">
        <f>BR144-BQ144</f>
        <v>13</v>
      </c>
      <c r="BT144" s="15">
        <v>34.47</v>
      </c>
      <c r="BU144" s="19">
        <f t="shared" si="66"/>
        <v>1.3788</v>
      </c>
      <c r="BV144" s="15">
        <v>0.104</v>
      </c>
      <c r="BW144" s="15">
        <v>0.34</v>
      </c>
      <c r="BX144" s="15">
        <v>0.23799999999999999</v>
      </c>
      <c r="BY144" s="14">
        <f t="shared" si="69"/>
        <v>53967.815312428917</v>
      </c>
      <c r="BZ144" s="15">
        <v>5.91</v>
      </c>
      <c r="CA144" s="19">
        <f t="shared" si="70"/>
        <v>0.58415712178837897</v>
      </c>
      <c r="CB144" s="19">
        <f>(BX144/BT144^3)*100000</f>
        <v>0.58110298568454832</v>
      </c>
    </row>
    <row r="145" spans="1:80" x14ac:dyDescent="0.25">
      <c r="A145" s="15" t="s">
        <v>69</v>
      </c>
      <c r="B145" s="15">
        <v>30</v>
      </c>
      <c r="C145" s="15">
        <v>1</v>
      </c>
      <c r="D145" s="16">
        <f t="shared" si="67"/>
        <v>0.40468564223999998</v>
      </c>
      <c r="E145" s="17">
        <v>37084</v>
      </c>
      <c r="F145" s="15">
        <v>1</v>
      </c>
      <c r="G145" s="15" t="s">
        <v>76</v>
      </c>
      <c r="H145" s="15" t="s">
        <v>77</v>
      </c>
      <c r="I145" s="15">
        <v>0</v>
      </c>
      <c r="J145" s="15">
        <v>0</v>
      </c>
      <c r="K145" s="15"/>
      <c r="L145" s="15"/>
      <c r="M145" s="13">
        <f t="shared" si="71"/>
        <v>0</v>
      </c>
      <c r="N145" s="23">
        <v>37089</v>
      </c>
      <c r="O145" s="24">
        <v>443802</v>
      </c>
      <c r="P145" s="15"/>
      <c r="Q145" s="14"/>
      <c r="R145" s="15"/>
      <c r="S145" s="15"/>
      <c r="T145" s="15"/>
      <c r="U145" s="15"/>
      <c r="V145" s="14">
        <f t="shared" si="63"/>
        <v>443802</v>
      </c>
      <c r="W145" s="14">
        <f t="shared" si="64"/>
        <v>1096658.6250589092</v>
      </c>
      <c r="X145" s="17">
        <v>37110</v>
      </c>
      <c r="Y145" s="15">
        <f t="shared" si="68"/>
        <v>21</v>
      </c>
      <c r="Z145" s="13"/>
      <c r="AA145" s="18">
        <v>3.9</v>
      </c>
      <c r="AB145" s="18">
        <v>32.9</v>
      </c>
      <c r="AC145" s="18">
        <v>30.5</v>
      </c>
      <c r="AD145" s="18">
        <v>33.700000000000003</v>
      </c>
      <c r="AE145" s="18">
        <v>32.619999999999997</v>
      </c>
      <c r="AF145" s="13">
        <v>55</v>
      </c>
      <c r="AG145" s="13">
        <f t="shared" si="65"/>
        <v>-2</v>
      </c>
      <c r="AH145" s="13">
        <v>53</v>
      </c>
      <c r="AI145" s="13">
        <v>60</v>
      </c>
      <c r="AJ145" s="13">
        <v>56.6</v>
      </c>
      <c r="AK145" s="18">
        <v>8.9</v>
      </c>
      <c r="AL145" s="18">
        <v>9</v>
      </c>
      <c r="AM145" s="18">
        <v>9.3000000000000007</v>
      </c>
      <c r="AN145" s="18">
        <v>9.0828014316031229</v>
      </c>
      <c r="AO145" s="18">
        <v>0</v>
      </c>
      <c r="AP145" s="14">
        <v>100</v>
      </c>
      <c r="AQ145" s="19">
        <v>3</v>
      </c>
      <c r="AR145" s="19">
        <v>1.25</v>
      </c>
      <c r="AS145" s="14">
        <v>15</v>
      </c>
      <c r="AT145" s="14">
        <v>50</v>
      </c>
      <c r="AU145" s="14">
        <v>0</v>
      </c>
      <c r="AV145" s="14">
        <v>95</v>
      </c>
      <c r="AW145" s="14">
        <v>60</v>
      </c>
      <c r="AX145" s="14">
        <v>0</v>
      </c>
      <c r="AY145" s="14">
        <v>0</v>
      </c>
      <c r="AZ145" s="14">
        <v>70</v>
      </c>
      <c r="BA145" s="14">
        <v>700</v>
      </c>
      <c r="BB145" s="14">
        <v>635</v>
      </c>
      <c r="BC145" s="14">
        <v>0</v>
      </c>
      <c r="BD145" s="14">
        <v>700</v>
      </c>
      <c r="BE145" s="14">
        <v>253.88888888888889</v>
      </c>
      <c r="BF145" s="14">
        <v>142.77777777777777</v>
      </c>
      <c r="BG145" s="14">
        <v>0</v>
      </c>
      <c r="BH145" s="14">
        <v>396.66666666666669</v>
      </c>
      <c r="BI145" s="14">
        <v>175</v>
      </c>
      <c r="BJ145" s="14">
        <v>0</v>
      </c>
      <c r="BK145" s="14">
        <v>0</v>
      </c>
      <c r="BL145" s="14">
        <v>340</v>
      </c>
      <c r="BM145" s="14">
        <v>0</v>
      </c>
      <c r="BN145" s="19">
        <f>BM145/(O145)*100</f>
        <v>0</v>
      </c>
      <c r="BO145" s="19">
        <f t="shared" si="72"/>
        <v>0</v>
      </c>
      <c r="BP145" s="15" t="s">
        <v>73</v>
      </c>
      <c r="BQ145" s="15"/>
      <c r="BR145" s="15"/>
      <c r="BS145" s="15"/>
      <c r="BT145" s="15"/>
      <c r="BU145" s="19">
        <f t="shared" si="66"/>
        <v>0</v>
      </c>
      <c r="BV145" s="15"/>
      <c r="BW145" s="15"/>
      <c r="BX145" s="15"/>
      <c r="BY145" s="14">
        <f t="shared" si="69"/>
        <v>0</v>
      </c>
      <c r="BZ145" s="15">
        <v>0</v>
      </c>
      <c r="CA145" s="19">
        <f t="shared" si="70"/>
        <v>0</v>
      </c>
      <c r="CB145" s="19"/>
    </row>
    <row r="146" spans="1:80" x14ac:dyDescent="0.25">
      <c r="A146" s="15" t="s">
        <v>69</v>
      </c>
      <c r="B146" s="15">
        <v>17</v>
      </c>
      <c r="C146" s="15">
        <v>0.5</v>
      </c>
      <c r="D146" s="16">
        <f t="shared" si="67"/>
        <v>0.20234282111999999</v>
      </c>
      <c r="E146" s="17">
        <v>38838</v>
      </c>
      <c r="F146" s="15">
        <v>1</v>
      </c>
      <c r="G146" s="15" t="s">
        <v>76</v>
      </c>
      <c r="H146" s="15" t="s">
        <v>78</v>
      </c>
      <c r="I146" s="15">
        <v>1</v>
      </c>
      <c r="J146" s="15">
        <v>1</v>
      </c>
      <c r="K146" s="15"/>
      <c r="L146" s="15"/>
      <c r="M146" s="13">
        <f t="shared" si="71"/>
        <v>1</v>
      </c>
      <c r="N146" s="17">
        <v>38843</v>
      </c>
      <c r="O146" s="14">
        <v>230832</v>
      </c>
      <c r="P146" s="15"/>
      <c r="Q146" s="14"/>
      <c r="R146" s="15"/>
      <c r="S146" s="15"/>
      <c r="T146" s="15"/>
      <c r="U146" s="15"/>
      <c r="V146" s="14">
        <f t="shared" si="63"/>
        <v>230832</v>
      </c>
      <c r="W146" s="14">
        <f t="shared" si="64"/>
        <v>1140796.5882965743</v>
      </c>
      <c r="X146" s="17">
        <v>38871</v>
      </c>
      <c r="Y146" s="15">
        <f t="shared" si="68"/>
        <v>28</v>
      </c>
      <c r="Z146" s="15">
        <v>18</v>
      </c>
      <c r="AA146" s="18">
        <v>0.5</v>
      </c>
      <c r="AB146" s="18">
        <v>27.1</v>
      </c>
      <c r="AC146" s="18">
        <v>25.4</v>
      </c>
      <c r="AD146" s="18">
        <v>31.1</v>
      </c>
      <c r="AE146" s="18">
        <v>28.525925925925922</v>
      </c>
      <c r="AF146" s="13">
        <v>55</v>
      </c>
      <c r="AG146" s="13">
        <f t="shared" si="65"/>
        <v>-13</v>
      </c>
      <c r="AH146" s="13">
        <v>42</v>
      </c>
      <c r="AI146" s="13">
        <v>63</v>
      </c>
      <c r="AJ146" s="13">
        <v>57.714285714285715</v>
      </c>
      <c r="AK146" s="18">
        <v>9</v>
      </c>
      <c r="AL146" s="18">
        <v>8.9</v>
      </c>
      <c r="AM146" s="18">
        <v>9.5</v>
      </c>
      <c r="AN146" s="18">
        <v>9.2421339059710661</v>
      </c>
      <c r="AO146" s="15">
        <v>22</v>
      </c>
      <c r="AP146" s="15">
        <v>136</v>
      </c>
      <c r="AQ146" s="15">
        <v>85</v>
      </c>
      <c r="AR146" s="19">
        <v>3.75</v>
      </c>
      <c r="AS146" s="14">
        <v>55</v>
      </c>
      <c r="AT146" s="14">
        <v>120</v>
      </c>
      <c r="AU146" s="14">
        <v>0</v>
      </c>
      <c r="AV146" s="14">
        <v>175</v>
      </c>
      <c r="AW146" s="14">
        <v>13</v>
      </c>
      <c r="AX146" s="14">
        <v>10</v>
      </c>
      <c r="AY146" s="14">
        <v>0</v>
      </c>
      <c r="AZ146" s="14">
        <v>75</v>
      </c>
      <c r="BA146" s="14">
        <v>410</v>
      </c>
      <c r="BB146" s="14">
        <v>1360</v>
      </c>
      <c r="BC146" s="14">
        <v>280</v>
      </c>
      <c r="BD146" s="14">
        <v>1650</v>
      </c>
      <c r="BE146" s="14">
        <v>194.8</v>
      </c>
      <c r="BF146" s="14">
        <v>327</v>
      </c>
      <c r="BG146" s="14">
        <v>28.5</v>
      </c>
      <c r="BH146" s="14">
        <v>562</v>
      </c>
      <c r="BI146" s="14">
        <v>220</v>
      </c>
      <c r="BJ146" s="14">
        <v>87.5</v>
      </c>
      <c r="BK146" s="14">
        <v>0</v>
      </c>
      <c r="BL146" s="14">
        <v>475</v>
      </c>
      <c r="BM146" s="14">
        <v>0</v>
      </c>
      <c r="BN146" s="19">
        <f t="shared" ref="BN146:BN151" si="73">BM146/O146*100</f>
        <v>0</v>
      </c>
      <c r="BO146" s="19">
        <f t="shared" si="72"/>
        <v>0</v>
      </c>
      <c r="BP146" s="15" t="s">
        <v>73</v>
      </c>
      <c r="BQ146" s="15"/>
      <c r="BR146" s="15"/>
      <c r="BS146" s="15"/>
      <c r="BT146" s="19"/>
      <c r="BU146" s="19">
        <f t="shared" si="66"/>
        <v>0</v>
      </c>
      <c r="BV146" s="16"/>
      <c r="BW146" s="16"/>
      <c r="BX146" s="16"/>
      <c r="BY146" s="14">
        <f t="shared" si="69"/>
        <v>0</v>
      </c>
      <c r="BZ146" s="15">
        <v>0</v>
      </c>
      <c r="CA146" s="19">
        <f t="shared" si="70"/>
        <v>0</v>
      </c>
      <c r="CB146" s="19"/>
    </row>
    <row r="147" spans="1:80" x14ac:dyDescent="0.25">
      <c r="A147" s="15" t="s">
        <v>69</v>
      </c>
      <c r="B147" s="15">
        <v>11</v>
      </c>
      <c r="C147" s="15">
        <v>0.5</v>
      </c>
      <c r="D147" s="16">
        <f t="shared" si="67"/>
        <v>0.20234282111999999</v>
      </c>
      <c r="E147" s="17">
        <v>38874</v>
      </c>
      <c r="F147" s="15">
        <v>1</v>
      </c>
      <c r="G147" s="15" t="s">
        <v>76</v>
      </c>
      <c r="H147" s="15" t="s">
        <v>78</v>
      </c>
      <c r="I147" s="15"/>
      <c r="J147" s="15"/>
      <c r="K147" s="15"/>
      <c r="L147" s="15"/>
      <c r="M147" s="13"/>
      <c r="N147" s="17">
        <v>38882</v>
      </c>
      <c r="O147" s="14">
        <v>242740</v>
      </c>
      <c r="P147" s="15"/>
      <c r="Q147" s="14"/>
      <c r="R147" s="15"/>
      <c r="S147" s="15"/>
      <c r="T147" s="15"/>
      <c r="U147" s="15"/>
      <c r="V147" s="14">
        <f t="shared" si="63"/>
        <v>242740</v>
      </c>
      <c r="W147" s="14">
        <f t="shared" si="64"/>
        <v>1199647.2059467945</v>
      </c>
      <c r="X147" s="17">
        <v>38903</v>
      </c>
      <c r="Y147" s="15">
        <f t="shared" si="68"/>
        <v>21</v>
      </c>
      <c r="Z147" s="15">
        <v>8</v>
      </c>
      <c r="AA147" s="18">
        <v>0.7</v>
      </c>
      <c r="AB147" s="18">
        <v>32.299999999999997</v>
      </c>
      <c r="AC147" s="18">
        <v>27.4</v>
      </c>
      <c r="AD147" s="18">
        <v>32.200000000000003</v>
      </c>
      <c r="AE147" s="18">
        <v>30.664999999999992</v>
      </c>
      <c r="AF147" s="13">
        <v>55</v>
      </c>
      <c r="AG147" s="13">
        <f t="shared" si="65"/>
        <v>-6</v>
      </c>
      <c r="AH147" s="13">
        <v>49</v>
      </c>
      <c r="AI147" s="13">
        <v>60</v>
      </c>
      <c r="AJ147" s="13">
        <v>55.166666666666664</v>
      </c>
      <c r="AK147" s="18">
        <v>9.5</v>
      </c>
      <c r="AL147" s="18">
        <v>9.1</v>
      </c>
      <c r="AM147" s="18">
        <v>9.6</v>
      </c>
      <c r="AN147" s="18">
        <v>9.3343983427603519</v>
      </c>
      <c r="AO147" s="15">
        <v>20</v>
      </c>
      <c r="AP147" s="15">
        <v>122</v>
      </c>
      <c r="AQ147" s="15">
        <v>4.5</v>
      </c>
      <c r="AR147" s="19">
        <v>1.875</v>
      </c>
      <c r="AS147" s="14">
        <v>355</v>
      </c>
      <c r="AT147" s="14">
        <v>230</v>
      </c>
      <c r="AU147" s="14">
        <v>0</v>
      </c>
      <c r="AV147" s="14">
        <v>585</v>
      </c>
      <c r="AW147" s="14">
        <v>15</v>
      </c>
      <c r="AX147" s="14">
        <v>5</v>
      </c>
      <c r="AY147" s="14">
        <v>0</v>
      </c>
      <c r="AZ147" s="14">
        <v>25</v>
      </c>
      <c r="BA147" s="14">
        <v>130</v>
      </c>
      <c r="BB147" s="14">
        <v>50</v>
      </c>
      <c r="BC147" s="14">
        <v>5</v>
      </c>
      <c r="BD147" s="14">
        <v>180</v>
      </c>
      <c r="BE147" s="14">
        <v>55</v>
      </c>
      <c r="BF147" s="14">
        <v>24.375</v>
      </c>
      <c r="BG147" s="14">
        <v>0.625</v>
      </c>
      <c r="BH147" s="14">
        <v>80</v>
      </c>
      <c r="BI147" s="14">
        <v>60</v>
      </c>
      <c r="BJ147" s="14">
        <v>20</v>
      </c>
      <c r="BK147" s="14">
        <v>0</v>
      </c>
      <c r="BL147" s="14">
        <v>75</v>
      </c>
      <c r="BM147" s="14">
        <v>0</v>
      </c>
      <c r="BN147" s="19">
        <f t="shared" si="73"/>
        <v>0</v>
      </c>
      <c r="BO147" s="19">
        <f t="shared" si="72"/>
        <v>0</v>
      </c>
      <c r="BP147" s="15" t="s">
        <v>73</v>
      </c>
      <c r="BQ147" s="15"/>
      <c r="BR147" s="15"/>
      <c r="BS147" s="15"/>
      <c r="BT147" s="19"/>
      <c r="BU147" s="19">
        <f t="shared" si="66"/>
        <v>0</v>
      </c>
      <c r="BV147" s="16"/>
      <c r="BW147" s="16"/>
      <c r="BX147" s="16"/>
      <c r="BY147" s="14">
        <f t="shared" si="69"/>
        <v>0</v>
      </c>
      <c r="BZ147" s="15">
        <v>0</v>
      </c>
      <c r="CA147" s="19">
        <f t="shared" si="70"/>
        <v>0</v>
      </c>
      <c r="CB147" s="19"/>
    </row>
    <row r="148" spans="1:80" x14ac:dyDescent="0.25">
      <c r="A148" s="15" t="s">
        <v>69</v>
      </c>
      <c r="B148" s="15">
        <v>11</v>
      </c>
      <c r="C148" s="15">
        <v>0.5</v>
      </c>
      <c r="D148" s="16">
        <f t="shared" si="67"/>
        <v>0.20234282111999999</v>
      </c>
      <c r="E148" s="17">
        <v>38822</v>
      </c>
      <c r="F148" s="15">
        <v>2</v>
      </c>
      <c r="G148" s="15" t="s">
        <v>76</v>
      </c>
      <c r="H148" s="15" t="s">
        <v>78</v>
      </c>
      <c r="I148" s="15"/>
      <c r="J148" s="15"/>
      <c r="K148" s="15"/>
      <c r="L148" s="15"/>
      <c r="M148" s="13"/>
      <c r="N148" s="17">
        <v>38834</v>
      </c>
      <c r="O148" s="14">
        <v>199688</v>
      </c>
      <c r="P148" s="17">
        <v>38838</v>
      </c>
      <c r="Q148" s="14">
        <v>153888</v>
      </c>
      <c r="R148" s="15"/>
      <c r="S148" s="15"/>
      <c r="T148" s="15"/>
      <c r="U148" s="15"/>
      <c r="V148" s="14">
        <f t="shared" si="63"/>
        <v>353576</v>
      </c>
      <c r="W148" s="14">
        <f t="shared" si="64"/>
        <v>1747410.6471526891</v>
      </c>
      <c r="X148" s="17">
        <v>38903</v>
      </c>
      <c r="Y148" s="15">
        <f t="shared" si="68"/>
        <v>69</v>
      </c>
      <c r="Z148" s="15">
        <v>7</v>
      </c>
      <c r="AA148" s="18">
        <v>0.7</v>
      </c>
      <c r="AB148" s="18">
        <v>26.9</v>
      </c>
      <c r="AC148" s="18">
        <v>25.8</v>
      </c>
      <c r="AD148" s="18">
        <v>32.799999999999997</v>
      </c>
      <c r="AE148" s="18">
        <v>29.76909090909092</v>
      </c>
      <c r="AF148" s="13">
        <v>57</v>
      </c>
      <c r="AG148" s="13">
        <f t="shared" si="65"/>
        <v>-8</v>
      </c>
      <c r="AH148" s="13">
        <v>49</v>
      </c>
      <c r="AI148" s="13">
        <v>64</v>
      </c>
      <c r="AJ148" s="13">
        <v>57.533333333333331</v>
      </c>
      <c r="AK148" s="18">
        <v>8.4</v>
      </c>
      <c r="AL148" s="18">
        <v>7.9</v>
      </c>
      <c r="AM148" s="18">
        <v>9.6</v>
      </c>
      <c r="AN148" s="18">
        <v>8.9841169654440982</v>
      </c>
      <c r="AO148" s="15">
        <v>58</v>
      </c>
      <c r="AP148" s="15">
        <v>232</v>
      </c>
      <c r="AQ148" s="15">
        <v>9</v>
      </c>
      <c r="AR148" s="19">
        <v>10.625</v>
      </c>
      <c r="AS148" s="14">
        <v>40</v>
      </c>
      <c r="AT148" s="14">
        <v>395</v>
      </c>
      <c r="AU148" s="14">
        <v>0</v>
      </c>
      <c r="AV148" s="14">
        <v>435</v>
      </c>
      <c r="AW148" s="14">
        <v>10</v>
      </c>
      <c r="AX148" s="14">
        <v>0</v>
      </c>
      <c r="AY148" s="14">
        <v>0</v>
      </c>
      <c r="AZ148" s="14">
        <v>15</v>
      </c>
      <c r="BA148" s="14">
        <v>175</v>
      </c>
      <c r="BB148" s="14">
        <v>705</v>
      </c>
      <c r="BC148" s="14">
        <v>5</v>
      </c>
      <c r="BD148" s="14">
        <v>750</v>
      </c>
      <c r="BE148" s="14">
        <v>56.81818181818182</v>
      </c>
      <c r="BF148" s="14">
        <v>116.59090909090909</v>
      </c>
      <c r="BG148" s="14">
        <v>0.22727272727272727</v>
      </c>
      <c r="BH148" s="14">
        <v>173.18181818181819</v>
      </c>
      <c r="BI148" s="14">
        <v>42.5</v>
      </c>
      <c r="BJ148" s="14">
        <v>45</v>
      </c>
      <c r="BK148" s="14">
        <v>0</v>
      </c>
      <c r="BL148" s="14">
        <v>112.5</v>
      </c>
      <c r="BM148" s="14">
        <v>10101</v>
      </c>
      <c r="BN148" s="19">
        <f t="shared" si="73"/>
        <v>5.0583910901005575</v>
      </c>
      <c r="BO148" s="19">
        <f t="shared" si="72"/>
        <v>2.8568115482951333</v>
      </c>
      <c r="BP148" s="15" t="s">
        <v>72</v>
      </c>
      <c r="BQ148" s="15">
        <v>30</v>
      </c>
      <c r="BR148" s="15">
        <v>44</v>
      </c>
      <c r="BS148" s="13">
        <f>BR148-BQ148</f>
        <v>14</v>
      </c>
      <c r="BT148" s="19">
        <v>37.44</v>
      </c>
      <c r="BU148" s="19">
        <f t="shared" si="66"/>
        <v>0.54260869565217384</v>
      </c>
      <c r="BV148" s="16">
        <v>0.19600000000000001</v>
      </c>
      <c r="BW148" s="16">
        <v>0.60299999999999998</v>
      </c>
      <c r="BX148" s="16">
        <v>0.38500000000000001</v>
      </c>
      <c r="BY148" s="14">
        <f t="shared" si="69"/>
        <v>49920.229163996744</v>
      </c>
      <c r="BZ148" s="15">
        <v>3.77</v>
      </c>
      <c r="CA148" s="19">
        <f t="shared" si="70"/>
        <v>0.27002530090759808</v>
      </c>
      <c r="CB148" s="19">
        <f>(BX148/BT148^3)*100000</f>
        <v>0.73358967354317195</v>
      </c>
    </row>
    <row r="149" spans="1:80" x14ac:dyDescent="0.25">
      <c r="A149" s="15" t="s">
        <v>69</v>
      </c>
      <c r="B149" s="15">
        <v>17</v>
      </c>
      <c r="C149" s="15">
        <v>0.5</v>
      </c>
      <c r="D149" s="16">
        <f t="shared" si="67"/>
        <v>0.20234282111999999</v>
      </c>
      <c r="E149" s="17">
        <v>38886</v>
      </c>
      <c r="F149" s="15">
        <v>1</v>
      </c>
      <c r="G149" s="15" t="s">
        <v>76</v>
      </c>
      <c r="H149" s="15" t="s">
        <v>78</v>
      </c>
      <c r="I149" s="15"/>
      <c r="J149" s="15"/>
      <c r="K149" s="15"/>
      <c r="L149" s="15"/>
      <c r="M149" s="13"/>
      <c r="N149" s="17">
        <v>38896</v>
      </c>
      <c r="O149" s="14">
        <v>138316</v>
      </c>
      <c r="P149" s="15"/>
      <c r="Q149" s="14"/>
      <c r="R149" s="15"/>
      <c r="S149" s="15"/>
      <c r="T149" s="15"/>
      <c r="U149" s="15"/>
      <c r="V149" s="14">
        <f t="shared" si="63"/>
        <v>138316</v>
      </c>
      <c r="W149" s="14">
        <f t="shared" si="64"/>
        <v>683572.55886024889</v>
      </c>
      <c r="X149" s="17">
        <v>38919</v>
      </c>
      <c r="Y149" s="15">
        <f t="shared" si="68"/>
        <v>23</v>
      </c>
      <c r="Z149" s="15"/>
      <c r="AA149" s="18">
        <v>0.7</v>
      </c>
      <c r="AB149" s="18">
        <v>31.9</v>
      </c>
      <c r="AC149" s="18">
        <v>27.4</v>
      </c>
      <c r="AD149" s="18">
        <v>32.1</v>
      </c>
      <c r="AE149" s="18">
        <v>29.666666666666671</v>
      </c>
      <c r="AF149" s="13">
        <v>57</v>
      </c>
      <c r="AG149" s="13">
        <f t="shared" si="65"/>
        <v>-9</v>
      </c>
      <c r="AH149" s="13">
        <v>48</v>
      </c>
      <c r="AI149" s="13">
        <v>55</v>
      </c>
      <c r="AJ149" s="13">
        <v>51.5</v>
      </c>
      <c r="AK149" s="18">
        <v>9.6</v>
      </c>
      <c r="AL149" s="18">
        <v>9.1999999999999993</v>
      </c>
      <c r="AM149" s="18">
        <v>9.5</v>
      </c>
      <c r="AN149" s="18">
        <v>9.3280033825064681</v>
      </c>
      <c r="AO149" s="15">
        <v>0</v>
      </c>
      <c r="AP149" s="15">
        <v>199</v>
      </c>
      <c r="AQ149" s="15">
        <v>3</v>
      </c>
      <c r="AR149" s="19">
        <v>2.5</v>
      </c>
      <c r="AS149" s="14">
        <v>830</v>
      </c>
      <c r="AT149" s="14">
        <v>340</v>
      </c>
      <c r="AU149" s="14">
        <v>0</v>
      </c>
      <c r="AV149" s="14">
        <v>1170</v>
      </c>
      <c r="AW149" s="14">
        <v>10</v>
      </c>
      <c r="AX149" s="14">
        <v>5</v>
      </c>
      <c r="AY149" s="14">
        <v>0</v>
      </c>
      <c r="AZ149" s="14">
        <v>15</v>
      </c>
      <c r="BA149" s="14">
        <v>160</v>
      </c>
      <c r="BB149" s="14">
        <v>25</v>
      </c>
      <c r="BC149" s="14">
        <v>0</v>
      </c>
      <c r="BD149" s="14">
        <v>185</v>
      </c>
      <c r="BE149" s="14">
        <v>85</v>
      </c>
      <c r="BF149" s="14">
        <v>15</v>
      </c>
      <c r="BG149" s="14">
        <v>0</v>
      </c>
      <c r="BH149" s="14">
        <v>100</v>
      </c>
      <c r="BI149" s="14">
        <v>85</v>
      </c>
      <c r="BJ149" s="14">
        <v>15</v>
      </c>
      <c r="BK149" s="14">
        <v>0</v>
      </c>
      <c r="BL149" s="14">
        <v>100</v>
      </c>
      <c r="BM149" s="14">
        <v>0</v>
      </c>
      <c r="BN149" s="19">
        <f t="shared" si="73"/>
        <v>0</v>
      </c>
      <c r="BO149" s="19">
        <f t="shared" si="72"/>
        <v>0</v>
      </c>
      <c r="BP149" s="15" t="s">
        <v>73</v>
      </c>
      <c r="BQ149" s="15"/>
      <c r="BR149" s="15"/>
      <c r="BS149" s="15"/>
      <c r="BT149" s="19"/>
      <c r="BU149" s="19">
        <f t="shared" si="66"/>
        <v>0</v>
      </c>
      <c r="BV149" s="16"/>
      <c r="BW149" s="16"/>
      <c r="BX149" s="16"/>
      <c r="BY149" s="14">
        <f t="shared" si="69"/>
        <v>0</v>
      </c>
      <c r="BZ149" s="15">
        <v>0</v>
      </c>
      <c r="CA149" s="19">
        <f t="shared" si="70"/>
        <v>0</v>
      </c>
      <c r="CB149" s="19"/>
    </row>
    <row r="150" spans="1:80" x14ac:dyDescent="0.25">
      <c r="A150" s="15" t="s">
        <v>69</v>
      </c>
      <c r="B150" s="15">
        <v>34</v>
      </c>
      <c r="C150" s="15">
        <v>1</v>
      </c>
      <c r="D150" s="16">
        <f t="shared" si="67"/>
        <v>0.40468564223999998</v>
      </c>
      <c r="E150" s="17">
        <v>38829</v>
      </c>
      <c r="F150" s="15">
        <v>1</v>
      </c>
      <c r="G150" s="15" t="s">
        <v>76</v>
      </c>
      <c r="H150" s="15" t="s">
        <v>78</v>
      </c>
      <c r="I150" s="15">
        <v>0</v>
      </c>
      <c r="J150" s="15">
        <v>0</v>
      </c>
      <c r="K150" s="15"/>
      <c r="L150" s="15"/>
      <c r="M150" s="13">
        <f>AVERAGE(I150:L150)</f>
        <v>0</v>
      </c>
      <c r="N150" s="17">
        <v>38850</v>
      </c>
      <c r="O150" s="14">
        <v>425940</v>
      </c>
      <c r="P150" s="15"/>
      <c r="Q150" s="14"/>
      <c r="R150" s="15"/>
      <c r="S150" s="15"/>
      <c r="T150" s="15"/>
      <c r="U150" s="15"/>
      <c r="V150" s="14">
        <f t="shared" si="63"/>
        <v>425940</v>
      </c>
      <c r="W150" s="14">
        <f t="shared" si="64"/>
        <v>1052520.6618212441</v>
      </c>
      <c r="X150" s="17">
        <v>38871</v>
      </c>
      <c r="Y150" s="15">
        <f t="shared" si="68"/>
        <v>21</v>
      </c>
      <c r="Z150" s="15">
        <v>11</v>
      </c>
      <c r="AA150" s="18">
        <v>2.8</v>
      </c>
      <c r="AB150" s="18">
        <v>28.2</v>
      </c>
      <c r="AC150" s="18">
        <v>26.5</v>
      </c>
      <c r="AD150" s="18">
        <v>31</v>
      </c>
      <c r="AE150" s="18">
        <v>28.855000000000008</v>
      </c>
      <c r="AF150" s="13">
        <v>58</v>
      </c>
      <c r="AG150" s="13">
        <f t="shared" si="65"/>
        <v>-8</v>
      </c>
      <c r="AH150" s="13">
        <v>50</v>
      </c>
      <c r="AI150" s="13">
        <v>65</v>
      </c>
      <c r="AJ150" s="13">
        <v>59.4</v>
      </c>
      <c r="AK150" s="18">
        <v>9</v>
      </c>
      <c r="AL150" s="18">
        <v>9</v>
      </c>
      <c r="AM150" s="18">
        <v>9.4</v>
      </c>
      <c r="AN150" s="18">
        <v>9.0882906821320049</v>
      </c>
      <c r="AO150" s="15">
        <v>22</v>
      </c>
      <c r="AP150" s="15">
        <v>225</v>
      </c>
      <c r="AQ150" s="15">
        <v>0</v>
      </c>
      <c r="AR150" s="19">
        <v>15</v>
      </c>
      <c r="AS150" s="14">
        <v>115</v>
      </c>
      <c r="AT150" s="14">
        <v>345</v>
      </c>
      <c r="AU150" s="14">
        <v>0</v>
      </c>
      <c r="AV150" s="14">
        <v>460</v>
      </c>
      <c r="AW150" s="14">
        <v>50</v>
      </c>
      <c r="AX150" s="14">
        <v>30</v>
      </c>
      <c r="AY150" s="14">
        <v>0</v>
      </c>
      <c r="AZ150" s="14">
        <v>110</v>
      </c>
      <c r="BA150" s="14">
        <v>400</v>
      </c>
      <c r="BB150" s="14">
        <v>705</v>
      </c>
      <c r="BC150" s="14">
        <v>0</v>
      </c>
      <c r="BD150" s="14">
        <v>855</v>
      </c>
      <c r="BE150" s="14">
        <v>170</v>
      </c>
      <c r="BF150" s="14">
        <v>252.5</v>
      </c>
      <c r="BG150" s="14">
        <v>0</v>
      </c>
      <c r="BH150" s="14">
        <v>422.5</v>
      </c>
      <c r="BI150" s="14">
        <v>117.5</v>
      </c>
      <c r="BJ150" s="14">
        <v>217.5</v>
      </c>
      <c r="BK150" s="14">
        <v>0</v>
      </c>
      <c r="BL150" s="14">
        <v>410</v>
      </c>
      <c r="BM150" s="14">
        <v>0</v>
      </c>
      <c r="BN150" s="19">
        <f t="shared" si="73"/>
        <v>0</v>
      </c>
      <c r="BO150" s="19">
        <f t="shared" si="72"/>
        <v>0</v>
      </c>
      <c r="BP150" s="15" t="s">
        <v>73</v>
      </c>
      <c r="BQ150" s="15"/>
      <c r="BR150" s="15"/>
      <c r="BS150" s="15"/>
      <c r="BT150" s="19"/>
      <c r="BU150" s="19">
        <f t="shared" si="66"/>
        <v>0</v>
      </c>
      <c r="BV150" s="16"/>
      <c r="BW150" s="16"/>
      <c r="BX150" s="16"/>
      <c r="BY150" s="14">
        <f t="shared" si="69"/>
        <v>0</v>
      </c>
      <c r="BZ150" s="15">
        <v>0</v>
      </c>
      <c r="CA150" s="19">
        <f t="shared" si="70"/>
        <v>0</v>
      </c>
      <c r="CB150" s="19"/>
    </row>
    <row r="151" spans="1:80" x14ac:dyDescent="0.25">
      <c r="A151" s="15" t="s">
        <v>69</v>
      </c>
      <c r="B151" s="15">
        <v>6</v>
      </c>
      <c r="C151" s="15">
        <v>2</v>
      </c>
      <c r="D151" s="16">
        <f t="shared" si="67"/>
        <v>0.80937128447999995</v>
      </c>
      <c r="E151" s="17">
        <v>38839</v>
      </c>
      <c r="F151" s="15">
        <v>1</v>
      </c>
      <c r="G151" s="15" t="s">
        <v>76</v>
      </c>
      <c r="H151" s="15" t="s">
        <v>78</v>
      </c>
      <c r="I151" s="15"/>
      <c r="J151" s="15"/>
      <c r="K151" s="15"/>
      <c r="L151" s="15"/>
      <c r="M151" s="13"/>
      <c r="N151" s="17">
        <v>38852</v>
      </c>
      <c r="O151" s="14">
        <v>985158</v>
      </c>
      <c r="P151" s="15"/>
      <c r="Q151" s="14"/>
      <c r="R151" s="15"/>
      <c r="S151" s="15"/>
      <c r="T151" s="15"/>
      <c r="U151" s="15"/>
      <c r="V151" s="14">
        <f t="shared" si="63"/>
        <v>985158</v>
      </c>
      <c r="W151" s="14">
        <f t="shared" si="64"/>
        <v>1217189.2169771485</v>
      </c>
      <c r="X151" s="17">
        <v>38884</v>
      </c>
      <c r="Y151" s="15">
        <f t="shared" si="68"/>
        <v>32</v>
      </c>
      <c r="Z151" s="15">
        <v>10</v>
      </c>
      <c r="AA151" s="18">
        <v>0.5</v>
      </c>
      <c r="AB151" s="18">
        <v>26.9</v>
      </c>
      <c r="AC151" s="18">
        <v>25.1</v>
      </c>
      <c r="AD151" s="18">
        <v>30.8</v>
      </c>
      <c r="AE151" s="18">
        <v>28.61904761904761</v>
      </c>
      <c r="AF151" s="13">
        <v>62</v>
      </c>
      <c r="AG151" s="13">
        <f t="shared" si="65"/>
        <v>-7</v>
      </c>
      <c r="AH151" s="13">
        <v>55</v>
      </c>
      <c r="AI151" s="13">
        <v>63</v>
      </c>
      <c r="AJ151" s="13">
        <v>58.6</v>
      </c>
      <c r="AK151" s="18">
        <v>9.1999999999999993</v>
      </c>
      <c r="AL151" s="18">
        <v>9</v>
      </c>
      <c r="AM151" s="18">
        <v>9.3000000000000007</v>
      </c>
      <c r="AN151" s="18">
        <v>9.1628002388797256</v>
      </c>
      <c r="AO151" s="15">
        <v>36</v>
      </c>
      <c r="AP151" s="15">
        <v>325</v>
      </c>
      <c r="AQ151" s="15">
        <v>0</v>
      </c>
      <c r="AR151" s="19">
        <v>12.5</v>
      </c>
      <c r="AS151" s="14">
        <v>260</v>
      </c>
      <c r="AT151" s="14">
        <v>210</v>
      </c>
      <c r="AU151" s="14">
        <v>0</v>
      </c>
      <c r="AV151" s="14">
        <v>970</v>
      </c>
      <c r="AW151" s="14">
        <v>25</v>
      </c>
      <c r="AX151" s="14">
        <v>30</v>
      </c>
      <c r="AY151" s="14">
        <v>0</v>
      </c>
      <c r="AZ151" s="14">
        <v>80</v>
      </c>
      <c r="BA151" s="14">
        <v>425</v>
      </c>
      <c r="BB151" s="14">
        <v>210</v>
      </c>
      <c r="BC151" s="14">
        <v>0</v>
      </c>
      <c r="BD151" s="14">
        <v>540</v>
      </c>
      <c r="BE151" s="14">
        <v>146.25</v>
      </c>
      <c r="BF151" s="14">
        <v>92.5</v>
      </c>
      <c r="BG151" s="14">
        <v>0</v>
      </c>
      <c r="BH151" s="14">
        <v>238.75</v>
      </c>
      <c r="BI151" s="14">
        <v>122.5</v>
      </c>
      <c r="BJ151" s="14">
        <v>57.5</v>
      </c>
      <c r="BK151" s="14">
        <v>0</v>
      </c>
      <c r="BL151" s="14">
        <v>187.5</v>
      </c>
      <c r="BM151" s="14">
        <v>0</v>
      </c>
      <c r="BN151" s="19">
        <f t="shared" si="73"/>
        <v>0</v>
      </c>
      <c r="BO151" s="19">
        <f t="shared" si="72"/>
        <v>0</v>
      </c>
      <c r="BP151" s="15" t="s">
        <v>73</v>
      </c>
      <c r="BQ151" s="15"/>
      <c r="BR151" s="15"/>
      <c r="BS151" s="15"/>
      <c r="BT151" s="19"/>
      <c r="BU151" s="19">
        <f t="shared" si="66"/>
        <v>0</v>
      </c>
      <c r="BV151" s="16"/>
      <c r="BW151" s="16"/>
      <c r="BX151" s="16"/>
      <c r="BY151" s="14">
        <f t="shared" si="69"/>
        <v>0</v>
      </c>
      <c r="BZ151" s="15">
        <v>0</v>
      </c>
      <c r="CA151" s="19">
        <f t="shared" si="70"/>
        <v>0</v>
      </c>
      <c r="CB151" s="19"/>
    </row>
    <row r="152" spans="1:80" x14ac:dyDescent="0.25">
      <c r="AF152" s="86"/>
      <c r="AG152" s="86"/>
    </row>
    <row r="153" spans="1:80" x14ac:dyDescent="0.25">
      <c r="BY153" s="88"/>
    </row>
    <row r="154" spans="1:80" x14ac:dyDescent="0.25">
      <c r="BY154" s="88"/>
    </row>
    <row r="155" spans="1:80" x14ac:dyDescent="0.25">
      <c r="BY155" s="88"/>
    </row>
  </sheetData>
  <sortState ref="A2:CB155">
    <sortCondition ref="AF2:AF15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2001 to 2010 RDM</vt:lpstr>
      <vt:lpstr>2001 to 2010 SST</vt:lpstr>
      <vt:lpstr>2011 SST</vt:lpstr>
      <vt:lpstr>Sheet1</vt:lpstr>
      <vt:lpstr>SST scratch all data</vt:lpstr>
      <vt:lpstr>RDM scratch all data - unfed</vt:lpstr>
      <vt:lpstr>SST scratch high salinity</vt:lpstr>
      <vt:lpstr>RDM scratch high salinity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JSW</dc:creator>
  <cp:lastModifiedBy>Rhoden, Aubrey</cp:lastModifiedBy>
  <dcterms:created xsi:type="dcterms:W3CDTF">2012-02-04T03:23:50Z</dcterms:created>
  <dcterms:modified xsi:type="dcterms:W3CDTF">2017-12-01T23:23:50Z</dcterms:modified>
</cp:coreProperties>
</file>